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xl/webextensions/webextension3.xml" ContentType="application/vnd.ms-office.webextension+xml"/>
  <Override PartName="/xl/webextensions/webextension4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d.docs.live.net/c9c35a74d3ddefd1/Desktop/Slide/Original/New/"/>
    </mc:Choice>
  </mc:AlternateContent>
  <xr:revisionPtr revIDLastSave="1" documentId="8_{91427558-3B3E-4ADE-8881-612354724808}" xr6:coauthVersionLast="47" xr6:coauthVersionMax="47" xr10:uidLastSave="{CF9E9BD2-9998-4EB7-BE86-04DAF762BF60}"/>
  <bookViews>
    <workbookView xWindow="-110" yWindow="-110" windowWidth="19420" windowHeight="10300" tabRatio="559" xr2:uid="{00000000-000D-0000-FFFF-FFFF00000000}"/>
  </bookViews>
  <sheets>
    <sheet name="Fields" sheetId="3" r:id="rId1"/>
    <sheet name="Allocations" sheetId="50" r:id="rId2"/>
    <sheet name="Transactions" sheetId="30" r:id="rId3"/>
    <sheet name="Monthly view" sheetId="47" r:id="rId4"/>
    <sheet name="Quarterly view" sheetId="61" r:id="rId5"/>
    <sheet name="Yearly view" sheetId="62" r:id="rId6"/>
    <sheet name="Summary" sheetId="59" r:id="rId7"/>
    <sheet name="Analysis" sheetId="13" state="hidden" r:id="rId8"/>
  </sheets>
  <definedNames>
    <definedName name="M_BUDGET_CATEGORY_ACTUAL">OFFSET(Analysis!$N$36,0,0,COUNTIFS(Analysis!$L$36:$L$45,"&lt;&gt;"))</definedName>
    <definedName name="M_BUDGET_CATEGORY_ALL">OFFSET(Analysis!$L$35:$T$35,0,0,COUNTIFS(Analysis!$L$35:$L$45,"&lt;&gt;"))</definedName>
    <definedName name="M_BUDGET_CATEGORY_NAMES">OFFSET(Analysis!$L$36,0,0,COUNTIFS(Analysis!$L$36:$L$45,"&lt;&gt;"))</definedName>
    <definedName name="M_BUDGET_CATEGORY_OUTLINE">OFFSET(Analysis!$P$36,0,0,COUNTIFS(Analysis!$L$36:$L$45,"&lt;&gt;"))</definedName>
    <definedName name="M_BUDGET_CATEGORY_OUTLINE_PER">OFFSET(Analysis!$T$36,0,0,COUNTIFS(Analysis!$L$36:$L$45,"&lt;&gt;"))</definedName>
    <definedName name="M_BUDGET_CATEGORY_OVER">OFFSET(Analysis!$O$36,0,0,COUNTIFS(Analysis!$L$36:$L$45,"&lt;&gt;"))</definedName>
    <definedName name="M_BUDGET_CATEGORY_OVER_PER">OFFSET(Analysis!$R$36,0,0,COUNTIFS(Analysis!$L$36:$L$45,"&lt;&gt;"))</definedName>
    <definedName name="M_BUDGET_CATEGORY_USED_PER">OFFSET(Analysis!$Q$36,0,0,COUNTIFS(Analysis!$L$36:$L$45,"&lt;&gt;"))</definedName>
    <definedName name="M_BUDGET_CATEGORY_VALUE">OFFSET(Analysis!$M$36,0,0,COUNTIFS(Analysis!$L$36:$L$45,"&lt;&gt;"))</definedName>
    <definedName name="M_BUDGET_SUBCATEGORY_ACTUAL">OFFSET(Analysis!$N$54,0,0,COUNTIFS(Analysis!$L$54:$L$253,"&lt;&gt;"))</definedName>
    <definedName name="M_BUDGET_SUBCATEGORY_ALL">OFFSET(Analysis!$L$53:$T$53,0,0,COUNTIFS(Analysis!$L$53:$L$253,"&lt;&gt;"))</definedName>
    <definedName name="M_BUDGET_SUBCATEGORY_NAMES">OFFSET(Analysis!$L$54,0,0,COUNTIFS(Analysis!$L$54:$L$253,"&lt;&gt;"))</definedName>
    <definedName name="M_BUDGET_SUBCATEGORY_OUTLINE">OFFSET(Analysis!$P$54,0,0,COUNTIFS(Analysis!$L$54:$L$253,"&lt;&gt;"))</definedName>
    <definedName name="M_BUDGET_SUBCATEGORY_OUTLINE_PER">OFFSET(Analysis!$S$54,0,0,COUNTIFS(Analysis!$L$54:$L$253,"&lt;&gt;"))</definedName>
    <definedName name="M_BUDGET_SUBCATEGORY_OVER">OFFSET(Analysis!$O$54,0,0,COUNTIFS(Analysis!$L$54:$L$253,"&lt;&gt;"))</definedName>
    <definedName name="M_BUDGET_SUBCATEGORY_OVER_PER">OFFSET(Analysis!$R$54,0,0,COUNTIFS(Analysis!$L$54:$L$253,"&lt;&gt;"))</definedName>
    <definedName name="M_BUDGET_SUBCATEGORY_USED_PER">OFFSET(Analysis!$Q$54,0,0,COUNTIFS(Analysis!$L$54:$L$253,"&lt;&gt;"))</definedName>
    <definedName name="M_BUDGET_SUBCATEGORY_VALUE">OFFSET(Analysis!$M$54,0,0,COUNTIFS(Analysis!$L$54:$L$253,"&lt;&gt;"))</definedName>
    <definedName name="M_BUDGET_SUBCATEGORY_VAR">OFFSET(Analysis!$T$54,0,0,COUNTIFS(Analysis!$L$54:$L$253,"&lt;&gt;"))</definedName>
    <definedName name="M_EXPENSES_TYPE_CAT_ALL">OFFSET(Analysis!$V$35:$X$35,0,0,COUNTIFS(Analysis!$V$35:$V$45,"&lt;&gt;"))</definedName>
    <definedName name="M_EXPENSES_TYPE_CAT_FIXED">OFFSET(Analysis!$W$36,0,0,COUNTIFS(Analysis!$V$36:$V$45,"&lt;&gt;"))</definedName>
    <definedName name="M_EXPENSES_TYPE_CAT_NAME">OFFSET(Analysis!$V$36,0,0,COUNTIFS(Analysis!$V$36:$V$45,"&lt;&gt;"))</definedName>
    <definedName name="M_EXPENSES_TYPE_CAT_VARIABLE">OFFSET(Analysis!$X$36,0,0,COUNTIFS(Analysis!$V$36:$V$45,"&lt;&gt;"))</definedName>
    <definedName name="M_EXPENSES_TYPE_SUB_ALL">OFFSET(Analysis!$V$53:$X$53,0,0,COUNTIFS(Analysis!$V$53:$V$253,"&lt;&gt;"))</definedName>
    <definedName name="M_EXPENSES_TYPE_SUB_FIXED">OFFSET(Analysis!$W$54,0,0,COUNTIFS(Analysis!$V$54:$V$253,"&lt;&gt;"))</definedName>
    <definedName name="M_EXPENSES_TYPE_SUB_NAME">OFFSET(Analysis!$V$54,0,0,COUNTIFS(Analysis!$V$54:$V$253,"&lt;&gt;"))</definedName>
    <definedName name="M_EXPENSES_TYPE_SUB_VARIABLE">OFFSET(Analysis!$X$54,0,0,COUNTIFS(Analysis!$V$54:$V$253,"&lt;&gt;"))</definedName>
    <definedName name="M_WATERFALL_ALL">OFFSET(Analysis!$Z$17:$AA$17,0,0,COUNTIFS(Analysis!$Z$17:$Z$27,"&lt;&gt;"))</definedName>
    <definedName name="M_WATERFALL_NAMES">OFFSET(Analysis!$Z$18,0,0,COUNTIFS(Analysis!$Z$18:$Z$27,"&lt;&gt;"))</definedName>
    <definedName name="M_WATERFALL_TOTAL">OFFSET(Analysis!$AA$18,0,0,COUNTIFS(Analysis!$Z$18:$Z$27,"&lt;&gt;"))</definedName>
    <definedName name="_xlnm.Print_Area" localSheetId="6">Summary!$F$1:$BW$213</definedName>
    <definedName name="Q_BUDGET_CAT_ACTUAL">OFFSET(Analysis!$AG$36,0,0,COUNTIFS(Analysis!$AE$36:$AE$45,"&lt;&gt;"))</definedName>
    <definedName name="Q_BUDGET_CAT_ALL">OFFSET(Analysis!$AE$35:$AL$35,0,0,COUNTIFS(Analysis!$AE$35:$AE$45,"&lt;&gt;"))</definedName>
    <definedName name="Q_BUDGET_CAT_NAME">OFFSET(Analysis!$AE$36,0,0,COUNTIFS(Analysis!$AE$36:$AE$45,"&lt;&gt;"))</definedName>
    <definedName name="Q_BUDGET_CAT_OUTLINE">OFFSET(Analysis!$AI$36,0,0,COUNTIFS(Analysis!$AE$36:$AE$45,"&lt;&gt;"))</definedName>
    <definedName name="Q_BUDGET_CAT_OUTLINE_PER">OFFSET(Analysis!$AL$36,0,0,COUNTIFS(Analysis!$AE$36:$AE$45,"&lt;&gt;"))</definedName>
    <definedName name="Q_BUDGET_CAT_OVER">OFFSET(Analysis!$AH$36,0,0,COUNTIFS(Analysis!$AE$36:$AE$45,"&lt;&gt;"))</definedName>
    <definedName name="Q_BUDGET_CAT_OVER_PER">OFFSET(Analysis!$AK$36,0,0,COUNTIFS(Analysis!$AE$36:$AE$45,"&lt;&gt;"))</definedName>
    <definedName name="Q_BUDGET_CAT_USED_PER">OFFSET(Analysis!$AJ$36,0,0,COUNTIFS(Analysis!$AE$36:$AE$45,"&lt;&gt;"))</definedName>
    <definedName name="Q_BUDGET_CAT_VALUE">OFFSET(Analysis!$AF$36,0,0,COUNTIFS(Analysis!$AE$36:$AE$45,"&lt;&gt;"))</definedName>
    <definedName name="Q_BUDGET_SUB_ACTUAL">OFFSET(Analysis!$AG$54,0,0,COUNTIFS(Analysis!$AE$54:$AE$253,"&lt;&gt;"))</definedName>
    <definedName name="Q_BUDGET_SUB_ALL">OFFSET(Analysis!$AE$53:$AM$53,0,0,COUNTIFS(Analysis!$AE$53:$AE$253,"&lt;&gt;"))</definedName>
    <definedName name="Q_BUDGET_SUB_NAME">OFFSET(Analysis!$AE$54,0,0,COUNTIFS(Analysis!$AE$54:$AE$253,"&lt;&gt;"))</definedName>
    <definedName name="Q_BUDGET_SUB_OUTLINE">OFFSET(Analysis!$AI$54,0,0,COUNTIFS(Analysis!$AE$54:$AE$253,"&lt;&gt;"))</definedName>
    <definedName name="Q_BUDGET_SUB_OUTLINE_PER">OFFSET(Analysis!$AL$54,0,0,COUNTIFS(Analysis!$AE$54:$AE$253,"&lt;&gt;"))</definedName>
    <definedName name="Q_BUDGET_SUB_OVER">OFFSET(Analysis!$AH$54,0,0,COUNTIFS(Analysis!$AE$54:$AE$253,"&lt;&gt;"))</definedName>
    <definedName name="Q_BUDGET_SUB_OVER_PER">OFFSET(Analysis!$AK$54,0,0,COUNTIFS(Analysis!$AE$54:$AE$253,"&lt;&gt;"))</definedName>
    <definedName name="Q_BUDGET_SUB_USED_PER">OFFSET(Analysis!$AJ$54,0,0,COUNTIFS(Analysis!$AE$54:$AE$253,"&lt;&gt;"))</definedName>
    <definedName name="Q_BUDGET_SUB_VALUE">OFFSET(Analysis!$AF$54,0,0,COUNTIFS(Analysis!$AE$54:$AE$253,"&lt;&gt;"))</definedName>
    <definedName name="Q_BUDGET_SUB_VAR">OFFSET(Analysis!$AM$54,0,0,COUNTIFS(Analysis!$AE$54:$AE$253,"&lt;&gt;"))</definedName>
    <definedName name="Q_EXPENSES_TYPE_CAT_ALL">OFFSET(Analysis!$AO$35:$AQ$35,0,0,COUNTIFS(Analysis!$AO$35:$AO$45,"&lt;&gt;"))</definedName>
    <definedName name="Q_EXPENSES_TYPE_CAT_FIXED">OFFSET(Analysis!$AP$36,0,0,COUNTIFS(Analysis!$AO$36:$AO$45,"&lt;&gt;"))</definedName>
    <definedName name="Q_EXPENSES_TYPE_CAT_NAME">OFFSET(Analysis!$AO$36,0,0,COUNTIFS(Analysis!$AO$36:$AO$45,"&lt;&gt;"))</definedName>
    <definedName name="Q_EXPENSES_TYPE_CAT_VARIABLE">OFFSET(Analysis!$AQ$36,0,0,COUNTIFS(Analysis!$AO$36:$AO$45,"&lt;&gt;"))</definedName>
    <definedName name="Q_EXPENSES_TYPE_SUB_ALL">OFFSET(Analysis!$AO$53:$AQ$53,0,0,COUNTIFS(Analysis!$AO$53:$AO$253,"&lt;&gt;"))</definedName>
    <definedName name="Q_EXPENSES_TYPE_SUB_FIXED">OFFSET(Analysis!$AP$54,0,0,COUNTIFS(Analysis!$AO$54:$AO$253,"&lt;&gt;"))</definedName>
    <definedName name="Q_EXPENSES_TYPE_SUB_NAME">OFFSET(Analysis!$AO$54,0,0,COUNTIFS(Analysis!$AO$54:$AO$253,"&lt;&gt;"))</definedName>
    <definedName name="Q_EXPENSES_TYPE_SUB_VARIABLE">OFFSET(Analysis!$AQ$54,0,0,COUNTIFS(Analysis!$AO$54:$AO$253,"&lt;&gt;"))</definedName>
    <definedName name="Q_WATERFALL_ALL">OFFSET(Analysis!$AS$17:$AT$17,0,0,COUNTIFS(Analysis!$AS$17:$AS$29,"&lt;&gt;"))</definedName>
    <definedName name="Q_WATERFALL_NAME">OFFSET(Analysis!$AS$18,0,0,COUNTIFS(Analysis!$AS$18:$AS$29,"&lt;&gt;"))</definedName>
    <definedName name="Q_WATERFALL_TOTAL">OFFSET(Analysis!$AT$18,0,0,COUNTIFS(Analysis!$AS$18:$AS$29,"&lt;&gt;"))</definedName>
    <definedName name="Y_BUDGET_CAT_ACTUAL">OFFSET(Analysis!$AZ$36,0,0,COUNTIFS(Analysis!$AX$36:$AX$45,"&lt;&gt;"))</definedName>
    <definedName name="Y_BUDGET_CAT_ALL">OFFSET(Analysis!$AX$35:$BE$35,0,0,COUNTIFS(Analysis!$AX$35:$AX$45,"&lt;&gt;"))</definedName>
    <definedName name="Y_BUDGET_CAT_NAME">OFFSET(Analysis!$AX$36,0,0,COUNTIFS(Analysis!$AX$36:$AX$45,"&lt;&gt;"))</definedName>
    <definedName name="Y_BUDGET_CAT_OUTLINE">OFFSET(Analysis!$BB$36,0,0,COUNTIFS(Analysis!$AX$36:$AX$45,"&lt;&gt;"))</definedName>
    <definedName name="Y_BUDGET_CAT_OUTLINE_PER">OFFSET(Analysis!$BE$36,0,0,COUNTIFS(Analysis!$AX$36:$AX$45,"&lt;&gt;"))</definedName>
    <definedName name="Y_BUDGET_CAT_OVER">OFFSET(Analysis!$BA$36,0,0,COUNTIFS(Analysis!$AX$36:$AX$45,"&lt;&gt;"))</definedName>
    <definedName name="Y_BUDGET_CAT_OVER_PER">OFFSET(Analysis!$BD$36,0,0,COUNTIFS(Analysis!$AX$36:$AX$45,"&lt;&gt;"))</definedName>
    <definedName name="Y_BUDGET_CAT_USED_PER">OFFSET(Analysis!$BC$36,0,0,COUNTIFS(Analysis!$AX$36:$AX$45,"&lt;&gt;"))</definedName>
    <definedName name="Y_BUDGET_CAT_VALUE">OFFSET(Analysis!$AY$36,0,0,COUNTIFS(Analysis!$AX$36:$AX$45,"&lt;&gt;"))</definedName>
    <definedName name="Y_BUDGET_SUB_ACTUAL">OFFSET(Analysis!$AZ$54,0,0,COUNTIFS(Analysis!$AX$54:$AX$253,"&lt;&gt;"))</definedName>
    <definedName name="Y_BUDGET_SUB_ALL">OFFSET(Analysis!$AX$53:$BF$53,0,0,COUNTIFS(Analysis!$AX$53:$AX$253,"&lt;&gt;"))</definedName>
    <definedName name="Y_BUDGET_SUB_NAME">OFFSET(Analysis!$AX$54,0,0,COUNTIFS(Analysis!$AX$54:$AX$253,"&lt;&gt;"))</definedName>
    <definedName name="Y_BUDGET_SUB_OUTLINE">OFFSET(Analysis!$BB$54,0,0,COUNTIFS(Analysis!$AX$54:$AX$253,"&lt;&gt;"))</definedName>
    <definedName name="Y_BUDGET_SUB_OUTLINE_PER">OFFSET(Analysis!$BE$54,0,0,COUNTIFS(Analysis!$AX$54:$AX$253,"&lt;&gt;"))</definedName>
    <definedName name="Y_BUDGET_SUB_OVER">OFFSET(Analysis!$BA$54,0,0,COUNTIFS(Analysis!$AX$54:$AX$253,"&lt;&gt;"))</definedName>
    <definedName name="Y_BUDGET_SUB_OVER_PER">OFFSET(Analysis!$BD$54,0,0,COUNTIFS(Analysis!$AX$54:$AX$253,"&lt;&gt;"))</definedName>
    <definedName name="Y_BUDGET_SUB_USED_PER">OFFSET(Analysis!$BC$54,0,0,COUNTIFS(Analysis!$AX$54:$AX$253,"&lt;&gt;"))</definedName>
    <definedName name="Y_BUDGET_SUB_VALUE">OFFSET(Analysis!$AY$54,0,0,COUNTIFS(Analysis!$AX$54:$AX$253,"&lt;&gt;"))</definedName>
    <definedName name="Y_BUDGET_SUB_VAR">OFFSET(Analysis!$BF$54,0,0,COUNTIFS(Analysis!$AX$54:$AX$253,"&lt;&gt;"))</definedName>
    <definedName name="Y_EXPENSES_TYPE_CAT_ALL">OFFSET(Analysis!$BG$35:$BI$35,0,0,COUNTIFS(Analysis!$BG$35:$BG$45,"&lt;&gt;"))</definedName>
    <definedName name="Y_EXPENSES_TYPE_CAT_FIXED">OFFSET(Analysis!$BH$36,0,0,COUNTIFS(Analysis!$BG$36:$BG$45,"&lt;&gt;"))</definedName>
    <definedName name="Y_EXPENSES_TYPE_CAT_NAME">OFFSET(Analysis!$BG$36,0,0,COUNTIFS(Analysis!$BG$36:$BG$45,"&lt;&gt;"))</definedName>
    <definedName name="Y_EXPENSES_TYPE_CAT_VARIABLE">OFFSET(Analysis!$BI$36,0,0,COUNTIFS(Analysis!$BG$36:$BG$45,"&lt;&gt;"))</definedName>
    <definedName name="Y_EXPENSES_TYPE_SUB_ALL">OFFSET(Analysis!$BH$53:$BJ$53,0,0,COUNTIFS(Analysis!$BH$53:$BH$253,"&lt;&gt;"))</definedName>
    <definedName name="Y_EXPENSES_TYPE_SUB_FIXED">OFFSET(Analysis!$BI$54,0,0,COUNTIFS(Analysis!$BH$54:$BH$253,"&lt;&gt;"))</definedName>
    <definedName name="Y_EXPENSES_TYPE_SUB_NAME">OFFSET(Analysis!$BH$54,0,0,COUNTIFS(Analysis!$BH$54:$BH$253,"&lt;&gt;"))</definedName>
    <definedName name="Y_EXPENSES_TYPE_SUB_VARIABLE">OFFSET(Analysis!$BJ$54,0,0,COUNTIFS(Analysis!$BH$54:$BH$253,"&lt;&gt;"))</definedName>
    <definedName name="Y_WATERFALL_ALL">OFFSET(Analysis!$BL$17:$BM$17,0,0,COUNTIFS(Analysis!$BL$17:$BL$29,"&lt;&gt;"))</definedName>
    <definedName name="Y_WATERFALL_NAME">OFFSET(Analysis!$BL$18,0,0,COUNTIFS(Analysis!$BL$18:$BL$29,"&lt;&gt;"))</definedName>
    <definedName name="Y_WATERFALL_TOTAL">OFFSET(Analysis!$BM$18,0,0,COUNTIFS(Analysis!$BL$18:$BL$29,"&lt;&gt;"))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5" i="61" l="1" a="1"/>
  <c r="K75" i="61" s="1"/>
  <c r="BJ29" i="13"/>
  <c r="AQ29" i="13"/>
  <c r="X29" i="13"/>
  <c r="BD37" i="13"/>
  <c r="BD38" i="13"/>
  <c r="BD39" i="13"/>
  <c r="BD40" i="13"/>
  <c r="BD41" i="13"/>
  <c r="BD42" i="13"/>
  <c r="BD43" i="13"/>
  <c r="BD44" i="13"/>
  <c r="BD45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99" i="13"/>
  <c r="BD100" i="13"/>
  <c r="BD101" i="13"/>
  <c r="BD102" i="13"/>
  <c r="BD103" i="13"/>
  <c r="BD104" i="13"/>
  <c r="BD105" i="13"/>
  <c r="BD106" i="13"/>
  <c r="BD107" i="13"/>
  <c r="BD108" i="13"/>
  <c r="BD109" i="13"/>
  <c r="BD110" i="13"/>
  <c r="BD111" i="13"/>
  <c r="BD112" i="13"/>
  <c r="BD113" i="13"/>
  <c r="BD114" i="13"/>
  <c r="BD115" i="13"/>
  <c r="BD116" i="13"/>
  <c r="BD117" i="13"/>
  <c r="BD118" i="13"/>
  <c r="BD119" i="13"/>
  <c r="BD120" i="13"/>
  <c r="BD121" i="13"/>
  <c r="BD122" i="13"/>
  <c r="BD123" i="13"/>
  <c r="BD124" i="13"/>
  <c r="BD125" i="13"/>
  <c r="BD126" i="13"/>
  <c r="BD127" i="13"/>
  <c r="BD128" i="13"/>
  <c r="BD129" i="13"/>
  <c r="BD130" i="13"/>
  <c r="BD131" i="13"/>
  <c r="BD132" i="13"/>
  <c r="BD133" i="13"/>
  <c r="BD134" i="13"/>
  <c r="BD135" i="13"/>
  <c r="BD136" i="13"/>
  <c r="BD137" i="13"/>
  <c r="BD138" i="13"/>
  <c r="BD139" i="13"/>
  <c r="BD140" i="13"/>
  <c r="BD141" i="13"/>
  <c r="BD142" i="13"/>
  <c r="BD143" i="13"/>
  <c r="BD144" i="13"/>
  <c r="BD145" i="13"/>
  <c r="BD146" i="13"/>
  <c r="BD147" i="13"/>
  <c r="BD148" i="13"/>
  <c r="BD149" i="13"/>
  <c r="BD150" i="13"/>
  <c r="BD151" i="13"/>
  <c r="BD152" i="13"/>
  <c r="BD153" i="13"/>
  <c r="BD154" i="13"/>
  <c r="BD155" i="13"/>
  <c r="BD156" i="13"/>
  <c r="BD157" i="13"/>
  <c r="BD158" i="13"/>
  <c r="BD159" i="13"/>
  <c r="BD160" i="13"/>
  <c r="BD161" i="13"/>
  <c r="BD162" i="13"/>
  <c r="BD163" i="13"/>
  <c r="BD164" i="13"/>
  <c r="BD165" i="13"/>
  <c r="BD166" i="13"/>
  <c r="BD167" i="13"/>
  <c r="BD168" i="13"/>
  <c r="BD169" i="13"/>
  <c r="BD170" i="13"/>
  <c r="BD171" i="13"/>
  <c r="BD172" i="13"/>
  <c r="BD173" i="13"/>
  <c r="BD174" i="13"/>
  <c r="BD175" i="13"/>
  <c r="BD176" i="13"/>
  <c r="BD177" i="13"/>
  <c r="BD178" i="13"/>
  <c r="BD179" i="13"/>
  <c r="BD180" i="13"/>
  <c r="BD181" i="13"/>
  <c r="BD182" i="13"/>
  <c r="BD183" i="13"/>
  <c r="BD184" i="13"/>
  <c r="BD185" i="13"/>
  <c r="BD186" i="13"/>
  <c r="BD187" i="13"/>
  <c r="BD188" i="13"/>
  <c r="BD189" i="13"/>
  <c r="BD190" i="13"/>
  <c r="BD191" i="13"/>
  <c r="BD192" i="13"/>
  <c r="BD193" i="13"/>
  <c r="BD194" i="13"/>
  <c r="BD195" i="13"/>
  <c r="BD196" i="13"/>
  <c r="BD197" i="13"/>
  <c r="BD198" i="13"/>
  <c r="BD199" i="13"/>
  <c r="BD200" i="13"/>
  <c r="BD201" i="13"/>
  <c r="BD202" i="13"/>
  <c r="BD203" i="13"/>
  <c r="BD204" i="13"/>
  <c r="BD205" i="13"/>
  <c r="BD206" i="13"/>
  <c r="BD207" i="13"/>
  <c r="BD208" i="13"/>
  <c r="BD209" i="13"/>
  <c r="BD210" i="13"/>
  <c r="BD211" i="13"/>
  <c r="BD212" i="13"/>
  <c r="BD213" i="13"/>
  <c r="BD214" i="13"/>
  <c r="BD215" i="13"/>
  <c r="BD216" i="13"/>
  <c r="BD217" i="13"/>
  <c r="BD218" i="13"/>
  <c r="BD219" i="13"/>
  <c r="BD220" i="13"/>
  <c r="BD221" i="13"/>
  <c r="BD222" i="13"/>
  <c r="BD223" i="13"/>
  <c r="BD224" i="13"/>
  <c r="BD225" i="13"/>
  <c r="BD226" i="13"/>
  <c r="BD227" i="13"/>
  <c r="BD228" i="13"/>
  <c r="BD229" i="13"/>
  <c r="BD230" i="13"/>
  <c r="BD231" i="13"/>
  <c r="BD232" i="13"/>
  <c r="BD233" i="13"/>
  <c r="BD234" i="13"/>
  <c r="BD235" i="13"/>
  <c r="BD236" i="13"/>
  <c r="BD237" i="13"/>
  <c r="BD238" i="13"/>
  <c r="BD239" i="13"/>
  <c r="BD240" i="13"/>
  <c r="BD241" i="13"/>
  <c r="BD242" i="13"/>
  <c r="BD243" i="13"/>
  <c r="BD244" i="13"/>
  <c r="BD245" i="13"/>
  <c r="BD246" i="13"/>
  <c r="BD247" i="13"/>
  <c r="BD248" i="13"/>
  <c r="BD249" i="13"/>
  <c r="BD250" i="13"/>
  <c r="BD251" i="13"/>
  <c r="BD252" i="13"/>
  <c r="BD253" i="13"/>
  <c r="C139" i="62"/>
  <c r="C120" i="62"/>
  <c r="C101" i="62"/>
  <c r="C85" i="62"/>
  <c r="C67" i="62"/>
  <c r="J46" i="62"/>
  <c r="C46" i="62"/>
  <c r="C28" i="62"/>
  <c r="C145" i="61"/>
  <c r="C126" i="61"/>
  <c r="C107" i="61"/>
  <c r="C91" i="61"/>
  <c r="C73" i="61"/>
  <c r="J52" i="61"/>
  <c r="C52" i="61"/>
  <c r="G40" i="61"/>
  <c r="BI28" i="13"/>
  <c r="BI27" i="13"/>
  <c r="BI26" i="13"/>
  <c r="BI25" i="13"/>
  <c r="BI24" i="13"/>
  <c r="BI23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BA66" i="13"/>
  <c r="BA67" i="13"/>
  <c r="BA68" i="13"/>
  <c r="BA69" i="13"/>
  <c r="BA70" i="13"/>
  <c r="BA71" i="13"/>
  <c r="BA72" i="13"/>
  <c r="BA73" i="13"/>
  <c r="BA74" i="13"/>
  <c r="BA75" i="13"/>
  <c r="BA76" i="13"/>
  <c r="BA77" i="13"/>
  <c r="BA78" i="13"/>
  <c r="BA79" i="13"/>
  <c r="BA80" i="13"/>
  <c r="BA81" i="13"/>
  <c r="BA82" i="13"/>
  <c r="BA83" i="13"/>
  <c r="BA84" i="13"/>
  <c r="BA85" i="13"/>
  <c r="BA86" i="13"/>
  <c r="BA87" i="13"/>
  <c r="BA88" i="13"/>
  <c r="BA89" i="13"/>
  <c r="BA90" i="13"/>
  <c r="BA91" i="13"/>
  <c r="BA92" i="13"/>
  <c r="BA93" i="13"/>
  <c r="BA94" i="13"/>
  <c r="BA95" i="13"/>
  <c r="BA96" i="13"/>
  <c r="BA97" i="13"/>
  <c r="BA98" i="13"/>
  <c r="BA99" i="13"/>
  <c r="BA100" i="13"/>
  <c r="BA101" i="13"/>
  <c r="BA102" i="13"/>
  <c r="BA103" i="13"/>
  <c r="BA104" i="13"/>
  <c r="BA105" i="13"/>
  <c r="BA106" i="13"/>
  <c r="BA107" i="13"/>
  <c r="BA108" i="13"/>
  <c r="BA109" i="13"/>
  <c r="BA110" i="13"/>
  <c r="BA111" i="13"/>
  <c r="BA112" i="13"/>
  <c r="BA113" i="13"/>
  <c r="BA114" i="13"/>
  <c r="BA115" i="13"/>
  <c r="BA116" i="13"/>
  <c r="BA117" i="13"/>
  <c r="BA118" i="13"/>
  <c r="BA119" i="13"/>
  <c r="BA120" i="13"/>
  <c r="BA121" i="13"/>
  <c r="BA122" i="13"/>
  <c r="BA123" i="13"/>
  <c r="BA124" i="13"/>
  <c r="BA125" i="13"/>
  <c r="BA126" i="13"/>
  <c r="BA127" i="13"/>
  <c r="BA128" i="13"/>
  <c r="BA129" i="13"/>
  <c r="BA130" i="13"/>
  <c r="BA131" i="13"/>
  <c r="BA132" i="13"/>
  <c r="BA133" i="13"/>
  <c r="BA134" i="13"/>
  <c r="BA135" i="13"/>
  <c r="BA136" i="13"/>
  <c r="BA137" i="13"/>
  <c r="BA138" i="13"/>
  <c r="BA139" i="13"/>
  <c r="BA140" i="13"/>
  <c r="BA141" i="13"/>
  <c r="BA142" i="13"/>
  <c r="BA143" i="13"/>
  <c r="BA144" i="13"/>
  <c r="BA145" i="13"/>
  <c r="BA146" i="13"/>
  <c r="BA147" i="13"/>
  <c r="BA148" i="13"/>
  <c r="BA149" i="13"/>
  <c r="BA150" i="13"/>
  <c r="BA151" i="13"/>
  <c r="BA152" i="13"/>
  <c r="BA153" i="13"/>
  <c r="BA154" i="13"/>
  <c r="BA155" i="13"/>
  <c r="BA156" i="13"/>
  <c r="BA157" i="13"/>
  <c r="BA158" i="13"/>
  <c r="BA159" i="13"/>
  <c r="BA160" i="13"/>
  <c r="BA161" i="13"/>
  <c r="BA162" i="13"/>
  <c r="BA163" i="13"/>
  <c r="BA164" i="13"/>
  <c r="BA165" i="13"/>
  <c r="BA166" i="13"/>
  <c r="BA167" i="13"/>
  <c r="BA168" i="13"/>
  <c r="BA169" i="13"/>
  <c r="BA170" i="13"/>
  <c r="BA171" i="13"/>
  <c r="BA172" i="13"/>
  <c r="BA173" i="13"/>
  <c r="BA174" i="13"/>
  <c r="BA175" i="13"/>
  <c r="BA176" i="13"/>
  <c r="BA177" i="13"/>
  <c r="BA178" i="13"/>
  <c r="BA179" i="13"/>
  <c r="BA180" i="13"/>
  <c r="BA181" i="13"/>
  <c r="BA182" i="13"/>
  <c r="BA183" i="13"/>
  <c r="BA184" i="13"/>
  <c r="BA185" i="13"/>
  <c r="BA186" i="13"/>
  <c r="BA187" i="13"/>
  <c r="BA188" i="13"/>
  <c r="BA189" i="13"/>
  <c r="BA190" i="13"/>
  <c r="BA191" i="13"/>
  <c r="BA192" i="13"/>
  <c r="BA193" i="13"/>
  <c r="BA194" i="13"/>
  <c r="BA195" i="13"/>
  <c r="BA196" i="13"/>
  <c r="BA197" i="13"/>
  <c r="BA198" i="13"/>
  <c r="BA199" i="13"/>
  <c r="BA200" i="13"/>
  <c r="BA201" i="13"/>
  <c r="BA202" i="13"/>
  <c r="BA203" i="13"/>
  <c r="BA204" i="13"/>
  <c r="BA205" i="13"/>
  <c r="BA206" i="13"/>
  <c r="BA207" i="13"/>
  <c r="BA208" i="13"/>
  <c r="BA209" i="13"/>
  <c r="BA210" i="13"/>
  <c r="BA211" i="13"/>
  <c r="BA212" i="13"/>
  <c r="BA213" i="13"/>
  <c r="BA214" i="13"/>
  <c r="BA215" i="13"/>
  <c r="BA216" i="13"/>
  <c r="BA217" i="13"/>
  <c r="BA218" i="13"/>
  <c r="BA219" i="13"/>
  <c r="BA220" i="13"/>
  <c r="BA221" i="13"/>
  <c r="BA222" i="13"/>
  <c r="BA223" i="13"/>
  <c r="BA224" i="13"/>
  <c r="BA225" i="13"/>
  <c r="BA226" i="13"/>
  <c r="BA227" i="13"/>
  <c r="BA228" i="13"/>
  <c r="BA229" i="13"/>
  <c r="BA230" i="13"/>
  <c r="BA231" i="13"/>
  <c r="BA232" i="13"/>
  <c r="BA233" i="13"/>
  <c r="BA234" i="13"/>
  <c r="BA235" i="13"/>
  <c r="BA236" i="13"/>
  <c r="BA237" i="13"/>
  <c r="BA238" i="13"/>
  <c r="BA239" i="13"/>
  <c r="BA240" i="13"/>
  <c r="BA241" i="13"/>
  <c r="BA242" i="13"/>
  <c r="BA243" i="13"/>
  <c r="BA244" i="13"/>
  <c r="BA245" i="13"/>
  <c r="BA246" i="13"/>
  <c r="BA247" i="13"/>
  <c r="BA248" i="13"/>
  <c r="BA249" i="13"/>
  <c r="BA250" i="13"/>
  <c r="BA251" i="13"/>
  <c r="BA252" i="13"/>
  <c r="BA253" i="13"/>
  <c r="AH72" i="13"/>
  <c r="AH73" i="13"/>
  <c r="AH74" i="13"/>
  <c r="AH75" i="13"/>
  <c r="AH76" i="13"/>
  <c r="AH77" i="13"/>
  <c r="AH78" i="13"/>
  <c r="AH79" i="13"/>
  <c r="AH80" i="13"/>
  <c r="AH81" i="13"/>
  <c r="AH82" i="13"/>
  <c r="AH83" i="13"/>
  <c r="AH84" i="13"/>
  <c r="AH85" i="13"/>
  <c r="AH86" i="13"/>
  <c r="AH87" i="13"/>
  <c r="AH88" i="13"/>
  <c r="AH89" i="13"/>
  <c r="AH90" i="13"/>
  <c r="AH91" i="13"/>
  <c r="AH92" i="13"/>
  <c r="AH93" i="13"/>
  <c r="AH94" i="13"/>
  <c r="AH95" i="13"/>
  <c r="AH96" i="13"/>
  <c r="AH97" i="13"/>
  <c r="AH98" i="13"/>
  <c r="AH99" i="13"/>
  <c r="AH100" i="13"/>
  <c r="AH101" i="13"/>
  <c r="AH102" i="13"/>
  <c r="AH103" i="13"/>
  <c r="AH104" i="13"/>
  <c r="AH105" i="13"/>
  <c r="AH106" i="13"/>
  <c r="AH107" i="13"/>
  <c r="AH108" i="13"/>
  <c r="AH109" i="13"/>
  <c r="AH110" i="13"/>
  <c r="AH111" i="13"/>
  <c r="AH112" i="13"/>
  <c r="AH113" i="13"/>
  <c r="AH114" i="13"/>
  <c r="AH115" i="13"/>
  <c r="AH116" i="13"/>
  <c r="AH117" i="13"/>
  <c r="AH118" i="13"/>
  <c r="AH119" i="13"/>
  <c r="AH120" i="13"/>
  <c r="AH121" i="13"/>
  <c r="AH122" i="13"/>
  <c r="AH123" i="13"/>
  <c r="AH124" i="13"/>
  <c r="AH125" i="13"/>
  <c r="AH126" i="13"/>
  <c r="AH127" i="13"/>
  <c r="AH128" i="13"/>
  <c r="AH129" i="13"/>
  <c r="AH130" i="13"/>
  <c r="AH131" i="13"/>
  <c r="AH132" i="13"/>
  <c r="AH133" i="13"/>
  <c r="AH134" i="13"/>
  <c r="AH135" i="13"/>
  <c r="AH136" i="13"/>
  <c r="AH137" i="13"/>
  <c r="AH138" i="13"/>
  <c r="AH139" i="13"/>
  <c r="AH140" i="13"/>
  <c r="AH141" i="13"/>
  <c r="AH142" i="13"/>
  <c r="AH143" i="13"/>
  <c r="AH144" i="13"/>
  <c r="AH145" i="13"/>
  <c r="AH146" i="13"/>
  <c r="AH147" i="13"/>
  <c r="AH148" i="13"/>
  <c r="AH149" i="13"/>
  <c r="AH150" i="13"/>
  <c r="AH151" i="13"/>
  <c r="AH152" i="13"/>
  <c r="AH153" i="13"/>
  <c r="AH154" i="13"/>
  <c r="AH155" i="13"/>
  <c r="AH156" i="13"/>
  <c r="AH157" i="13"/>
  <c r="AH158" i="13"/>
  <c r="AH159" i="13"/>
  <c r="AH160" i="13"/>
  <c r="AH161" i="13"/>
  <c r="AH162" i="13"/>
  <c r="AH163" i="13"/>
  <c r="AH164" i="13"/>
  <c r="AH165" i="13"/>
  <c r="AH166" i="13"/>
  <c r="AH167" i="13"/>
  <c r="AH168" i="13"/>
  <c r="AH169" i="13"/>
  <c r="AH170" i="13"/>
  <c r="AH171" i="13"/>
  <c r="AH172" i="13"/>
  <c r="AH173" i="13"/>
  <c r="AH174" i="13"/>
  <c r="AH175" i="13"/>
  <c r="AH176" i="13"/>
  <c r="AH177" i="13"/>
  <c r="AH178" i="13"/>
  <c r="AH179" i="13"/>
  <c r="AH180" i="13"/>
  <c r="AH181" i="13"/>
  <c r="AH182" i="13"/>
  <c r="AH183" i="13"/>
  <c r="AH184" i="13"/>
  <c r="AH185" i="13"/>
  <c r="AH186" i="13"/>
  <c r="AH187" i="13"/>
  <c r="AH188" i="13"/>
  <c r="AH189" i="13"/>
  <c r="AH190" i="13"/>
  <c r="AH191" i="13"/>
  <c r="AH192" i="13"/>
  <c r="AH193" i="13"/>
  <c r="AH194" i="13"/>
  <c r="AH195" i="13"/>
  <c r="AH196" i="13"/>
  <c r="AH197" i="13"/>
  <c r="AH198" i="13"/>
  <c r="AH199" i="13"/>
  <c r="AH200" i="13"/>
  <c r="AH201" i="13"/>
  <c r="AH202" i="13"/>
  <c r="AH203" i="13"/>
  <c r="AH204" i="13"/>
  <c r="AH205" i="13"/>
  <c r="AH206" i="13"/>
  <c r="AH207" i="13"/>
  <c r="AH208" i="13"/>
  <c r="AH209" i="13"/>
  <c r="AH210" i="13"/>
  <c r="AH211" i="13"/>
  <c r="AH212" i="13"/>
  <c r="AH213" i="13"/>
  <c r="AH214" i="13"/>
  <c r="AH215" i="13"/>
  <c r="AH216" i="13"/>
  <c r="AH217" i="13"/>
  <c r="AH218" i="13"/>
  <c r="AH219" i="13"/>
  <c r="AH220" i="13"/>
  <c r="AH221" i="13"/>
  <c r="AH222" i="13"/>
  <c r="AH223" i="13"/>
  <c r="AH224" i="13"/>
  <c r="AH225" i="13"/>
  <c r="AH226" i="13"/>
  <c r="AH227" i="13"/>
  <c r="AH228" i="13"/>
  <c r="AH229" i="13"/>
  <c r="AH230" i="13"/>
  <c r="AH231" i="13"/>
  <c r="AH232" i="13"/>
  <c r="AH233" i="13"/>
  <c r="AH234" i="13"/>
  <c r="AH235" i="13"/>
  <c r="AH236" i="13"/>
  <c r="AH237" i="13"/>
  <c r="AH238" i="13"/>
  <c r="AH239" i="13"/>
  <c r="AH240" i="13"/>
  <c r="AH241" i="13"/>
  <c r="AH242" i="13"/>
  <c r="AH243" i="13"/>
  <c r="AH244" i="13"/>
  <c r="AH245" i="13"/>
  <c r="AH246" i="13"/>
  <c r="AH247" i="13"/>
  <c r="AH248" i="13"/>
  <c r="AH249" i="13"/>
  <c r="AH250" i="13"/>
  <c r="AH251" i="13"/>
  <c r="AH252" i="13"/>
  <c r="AH253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AH46" i="50"/>
  <c r="AH47" i="50"/>
  <c r="AH48" i="50"/>
  <c r="AH49" i="50"/>
  <c r="AH50" i="50"/>
  <c r="AH51" i="50"/>
  <c r="AH52" i="50"/>
  <c r="AH53" i="50"/>
  <c r="AH54" i="50"/>
  <c r="AH55" i="50"/>
  <c r="AH56" i="50"/>
  <c r="AH57" i="50"/>
  <c r="AH58" i="50"/>
  <c r="AH59" i="50"/>
  <c r="AH60" i="50"/>
  <c r="AH61" i="50"/>
  <c r="AH62" i="50"/>
  <c r="AH63" i="50"/>
  <c r="AH64" i="50"/>
  <c r="AH65" i="50"/>
  <c r="AH66" i="50"/>
  <c r="AH67" i="50"/>
  <c r="AH68" i="50"/>
  <c r="AH69" i="50"/>
  <c r="AH70" i="50"/>
  <c r="AH71" i="50"/>
  <c r="AH72" i="50"/>
  <c r="AH73" i="50"/>
  <c r="AH74" i="50"/>
  <c r="AH75" i="50"/>
  <c r="AH76" i="50"/>
  <c r="AH77" i="50"/>
  <c r="AH78" i="50"/>
  <c r="AH79" i="50"/>
  <c r="AH80" i="50"/>
  <c r="AH81" i="50"/>
  <c r="AH82" i="50"/>
  <c r="AH83" i="50"/>
  <c r="AH84" i="50"/>
  <c r="AH85" i="50"/>
  <c r="AH86" i="50"/>
  <c r="AH87" i="50"/>
  <c r="AH88" i="50"/>
  <c r="AH89" i="50"/>
  <c r="AH90" i="50"/>
  <c r="AH91" i="50"/>
  <c r="AH92" i="50"/>
  <c r="AH93" i="50"/>
  <c r="AH94" i="50"/>
  <c r="AH95" i="50"/>
  <c r="AH96" i="50"/>
  <c r="AH97" i="50"/>
  <c r="AH98" i="50"/>
  <c r="AH99" i="50"/>
  <c r="AH100" i="50"/>
  <c r="AH101" i="50"/>
  <c r="AH102" i="50"/>
  <c r="AH103" i="50"/>
  <c r="AH104" i="50"/>
  <c r="AH105" i="50"/>
  <c r="AH106" i="50"/>
  <c r="AH107" i="50"/>
  <c r="AH108" i="50"/>
  <c r="AH109" i="50"/>
  <c r="AH110" i="50"/>
  <c r="AH111" i="50"/>
  <c r="AH112" i="50"/>
  <c r="AH113" i="50"/>
  <c r="AH114" i="50"/>
  <c r="AH115" i="50"/>
  <c r="AH116" i="50"/>
  <c r="AH117" i="50"/>
  <c r="AH118" i="50"/>
  <c r="AH119" i="50"/>
  <c r="AH120" i="50"/>
  <c r="AH121" i="50"/>
  <c r="AH122" i="50"/>
  <c r="AH123" i="50"/>
  <c r="AH124" i="50"/>
  <c r="AH125" i="50"/>
  <c r="AH126" i="50"/>
  <c r="AH127" i="50"/>
  <c r="AH128" i="50"/>
  <c r="AE29" i="50" a="1"/>
  <c r="Z29" i="50" a="1"/>
  <c r="Z29" i="50" s="1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K9" i="13"/>
  <c r="BI66" i="13"/>
  <c r="BJ66" i="13"/>
  <c r="BI67" i="13"/>
  <c r="BJ67" i="13"/>
  <c r="BI68" i="13"/>
  <c r="BJ68" i="13"/>
  <c r="BI69" i="13"/>
  <c r="BJ69" i="13"/>
  <c r="BI70" i="13"/>
  <c r="BJ70" i="13"/>
  <c r="BI71" i="13"/>
  <c r="BJ71" i="13"/>
  <c r="BI72" i="13"/>
  <c r="BJ72" i="13"/>
  <c r="BI73" i="13"/>
  <c r="BJ73" i="13"/>
  <c r="BI74" i="13"/>
  <c r="BJ74" i="13"/>
  <c r="BI75" i="13"/>
  <c r="BJ75" i="13"/>
  <c r="BI76" i="13"/>
  <c r="BJ76" i="13"/>
  <c r="BI77" i="13"/>
  <c r="BJ77" i="13"/>
  <c r="BI78" i="13"/>
  <c r="BJ78" i="13"/>
  <c r="BI79" i="13"/>
  <c r="BJ79" i="13"/>
  <c r="BI80" i="13"/>
  <c r="BJ80" i="13"/>
  <c r="BI81" i="13"/>
  <c r="BJ81" i="13"/>
  <c r="BI82" i="13"/>
  <c r="BJ82" i="13"/>
  <c r="BI83" i="13"/>
  <c r="BJ83" i="13"/>
  <c r="BI84" i="13"/>
  <c r="BJ84" i="13"/>
  <c r="BI85" i="13"/>
  <c r="BJ85" i="13"/>
  <c r="BI86" i="13"/>
  <c r="BJ86" i="13"/>
  <c r="BI87" i="13"/>
  <c r="BJ87" i="13"/>
  <c r="BI88" i="13"/>
  <c r="BJ88" i="13"/>
  <c r="BI89" i="13"/>
  <c r="BJ89" i="13"/>
  <c r="BI90" i="13"/>
  <c r="BJ90" i="13"/>
  <c r="BI91" i="13"/>
  <c r="BJ91" i="13"/>
  <c r="BI92" i="13"/>
  <c r="BJ92" i="13"/>
  <c r="BI93" i="13"/>
  <c r="BJ93" i="13"/>
  <c r="BI94" i="13"/>
  <c r="BJ94" i="13"/>
  <c r="BI95" i="13"/>
  <c r="BJ95" i="13"/>
  <c r="BI96" i="13"/>
  <c r="BJ96" i="13"/>
  <c r="BI97" i="13"/>
  <c r="BJ97" i="13"/>
  <c r="BI98" i="13"/>
  <c r="BJ98" i="13"/>
  <c r="BI99" i="13"/>
  <c r="BJ99" i="13"/>
  <c r="BI100" i="13"/>
  <c r="BJ100" i="13"/>
  <c r="BI101" i="13"/>
  <c r="BJ101" i="13"/>
  <c r="BI102" i="13"/>
  <c r="BJ102" i="13"/>
  <c r="BI103" i="13"/>
  <c r="BJ103" i="13"/>
  <c r="BI104" i="13"/>
  <c r="BJ104" i="13"/>
  <c r="BI105" i="13"/>
  <c r="BJ105" i="13"/>
  <c r="BI106" i="13"/>
  <c r="BJ106" i="13"/>
  <c r="BI107" i="13"/>
  <c r="BJ107" i="13"/>
  <c r="BI108" i="13"/>
  <c r="BJ108" i="13"/>
  <c r="BI109" i="13"/>
  <c r="BJ109" i="13"/>
  <c r="BI110" i="13"/>
  <c r="BJ110" i="13"/>
  <c r="BI111" i="13"/>
  <c r="BJ111" i="13"/>
  <c r="BI112" i="13"/>
  <c r="BJ112" i="13"/>
  <c r="BI113" i="13"/>
  <c r="BJ113" i="13"/>
  <c r="BI114" i="13"/>
  <c r="BJ114" i="13"/>
  <c r="BI115" i="13"/>
  <c r="BJ115" i="13"/>
  <c r="BI116" i="13"/>
  <c r="BJ116" i="13"/>
  <c r="BI117" i="13"/>
  <c r="BJ117" i="13"/>
  <c r="BI118" i="13"/>
  <c r="BJ118" i="13"/>
  <c r="BI119" i="13"/>
  <c r="BJ119" i="13"/>
  <c r="BI120" i="13"/>
  <c r="BJ120" i="13"/>
  <c r="BI121" i="13"/>
  <c r="BJ121" i="13"/>
  <c r="BI122" i="13"/>
  <c r="BJ122" i="13"/>
  <c r="BI123" i="13"/>
  <c r="BJ123" i="13"/>
  <c r="BI124" i="13"/>
  <c r="BJ124" i="13"/>
  <c r="BI125" i="13"/>
  <c r="BJ125" i="13"/>
  <c r="BI126" i="13"/>
  <c r="BJ126" i="13"/>
  <c r="BI127" i="13"/>
  <c r="BJ127" i="13"/>
  <c r="BI128" i="13"/>
  <c r="BJ128" i="13"/>
  <c r="BI129" i="13"/>
  <c r="BJ129" i="13"/>
  <c r="BI130" i="13"/>
  <c r="BJ130" i="13"/>
  <c r="BI131" i="13"/>
  <c r="BJ131" i="13"/>
  <c r="BI132" i="13"/>
  <c r="BJ132" i="13"/>
  <c r="BI133" i="13"/>
  <c r="BJ133" i="13"/>
  <c r="BI134" i="13"/>
  <c r="BJ134" i="13"/>
  <c r="BI135" i="13"/>
  <c r="BJ135" i="13"/>
  <c r="BI136" i="13"/>
  <c r="BJ136" i="13"/>
  <c r="BI137" i="13"/>
  <c r="BJ137" i="13"/>
  <c r="BI138" i="13"/>
  <c r="BJ138" i="13"/>
  <c r="BI139" i="13"/>
  <c r="BJ139" i="13"/>
  <c r="BI140" i="13"/>
  <c r="BJ140" i="13"/>
  <c r="BI141" i="13"/>
  <c r="BJ141" i="13"/>
  <c r="BI142" i="13"/>
  <c r="BJ142" i="13"/>
  <c r="BI143" i="13"/>
  <c r="BJ143" i="13"/>
  <c r="BI144" i="13"/>
  <c r="BJ144" i="13"/>
  <c r="BI145" i="13"/>
  <c r="BJ145" i="13"/>
  <c r="BI146" i="13"/>
  <c r="BJ146" i="13"/>
  <c r="BI147" i="13"/>
  <c r="BJ147" i="13"/>
  <c r="BI148" i="13"/>
  <c r="BJ148" i="13"/>
  <c r="BI149" i="13"/>
  <c r="BJ149" i="13"/>
  <c r="BI150" i="13"/>
  <c r="BJ150" i="13"/>
  <c r="BI151" i="13"/>
  <c r="BJ151" i="13"/>
  <c r="BI152" i="13"/>
  <c r="BJ152" i="13"/>
  <c r="BI153" i="13"/>
  <c r="BJ153" i="13"/>
  <c r="BI154" i="13"/>
  <c r="BJ154" i="13"/>
  <c r="BI155" i="13"/>
  <c r="BJ155" i="13"/>
  <c r="BI156" i="13"/>
  <c r="BJ156" i="13"/>
  <c r="BI157" i="13"/>
  <c r="BJ157" i="13"/>
  <c r="BI158" i="13"/>
  <c r="BJ158" i="13"/>
  <c r="BI159" i="13"/>
  <c r="BJ159" i="13"/>
  <c r="BI160" i="13"/>
  <c r="BJ160" i="13"/>
  <c r="BI161" i="13"/>
  <c r="BJ161" i="13"/>
  <c r="BI162" i="13"/>
  <c r="BJ162" i="13"/>
  <c r="BI163" i="13"/>
  <c r="BJ163" i="13"/>
  <c r="BI164" i="13"/>
  <c r="BJ164" i="13"/>
  <c r="BI165" i="13"/>
  <c r="BJ165" i="13"/>
  <c r="BI166" i="13"/>
  <c r="BJ166" i="13"/>
  <c r="BI167" i="13"/>
  <c r="BJ167" i="13"/>
  <c r="BI168" i="13"/>
  <c r="BJ168" i="13"/>
  <c r="BI169" i="13"/>
  <c r="BJ169" i="13"/>
  <c r="BI170" i="13"/>
  <c r="BJ170" i="13"/>
  <c r="BI171" i="13"/>
  <c r="BJ171" i="13"/>
  <c r="BI172" i="13"/>
  <c r="BJ172" i="13"/>
  <c r="BI173" i="13"/>
  <c r="BJ173" i="13"/>
  <c r="BI174" i="13"/>
  <c r="BJ174" i="13"/>
  <c r="BI175" i="13"/>
  <c r="BJ175" i="13"/>
  <c r="BI176" i="13"/>
  <c r="BJ176" i="13"/>
  <c r="BI177" i="13"/>
  <c r="BJ177" i="13"/>
  <c r="BI178" i="13"/>
  <c r="BJ178" i="13"/>
  <c r="BI179" i="13"/>
  <c r="BJ179" i="13"/>
  <c r="BI180" i="13"/>
  <c r="BJ180" i="13"/>
  <c r="BI181" i="13"/>
  <c r="BJ181" i="13"/>
  <c r="BI182" i="13"/>
  <c r="BJ182" i="13"/>
  <c r="BI183" i="13"/>
  <c r="BJ183" i="13"/>
  <c r="BI184" i="13"/>
  <c r="BJ184" i="13"/>
  <c r="BI185" i="13"/>
  <c r="BJ185" i="13"/>
  <c r="BI186" i="13"/>
  <c r="BJ186" i="13"/>
  <c r="BI187" i="13"/>
  <c r="BJ187" i="13"/>
  <c r="BI188" i="13"/>
  <c r="BJ188" i="13"/>
  <c r="BI189" i="13"/>
  <c r="BJ189" i="13"/>
  <c r="BI190" i="13"/>
  <c r="BJ190" i="13"/>
  <c r="BI191" i="13"/>
  <c r="BJ191" i="13"/>
  <c r="BI192" i="13"/>
  <c r="BJ192" i="13"/>
  <c r="BI193" i="13"/>
  <c r="BJ193" i="13"/>
  <c r="BI194" i="13"/>
  <c r="BJ194" i="13"/>
  <c r="BI195" i="13"/>
  <c r="BJ195" i="13"/>
  <c r="BI196" i="13"/>
  <c r="BJ196" i="13"/>
  <c r="BI197" i="13"/>
  <c r="BJ197" i="13"/>
  <c r="BI198" i="13"/>
  <c r="BJ198" i="13"/>
  <c r="BI199" i="13"/>
  <c r="BJ199" i="13"/>
  <c r="BI200" i="13"/>
  <c r="BJ200" i="13"/>
  <c r="BI201" i="13"/>
  <c r="BJ201" i="13"/>
  <c r="BI202" i="13"/>
  <c r="BJ202" i="13"/>
  <c r="BI203" i="13"/>
  <c r="BJ203" i="13"/>
  <c r="BI204" i="13"/>
  <c r="BJ204" i="13"/>
  <c r="BI205" i="13"/>
  <c r="BJ205" i="13"/>
  <c r="BI206" i="13"/>
  <c r="BJ206" i="13"/>
  <c r="BI207" i="13"/>
  <c r="BJ207" i="13"/>
  <c r="BI208" i="13"/>
  <c r="BJ208" i="13"/>
  <c r="BI209" i="13"/>
  <c r="BJ209" i="13"/>
  <c r="BI210" i="13"/>
  <c r="BJ210" i="13"/>
  <c r="BI211" i="13"/>
  <c r="BJ211" i="13"/>
  <c r="BI212" i="13"/>
  <c r="BJ212" i="13"/>
  <c r="BI213" i="13"/>
  <c r="BJ213" i="13"/>
  <c r="BI214" i="13"/>
  <c r="BJ214" i="13"/>
  <c r="BI215" i="13"/>
  <c r="BJ215" i="13"/>
  <c r="BI216" i="13"/>
  <c r="BJ216" i="13"/>
  <c r="BI217" i="13"/>
  <c r="BJ217" i="13"/>
  <c r="BI218" i="13"/>
  <c r="BJ218" i="13"/>
  <c r="BI219" i="13"/>
  <c r="BJ219" i="13"/>
  <c r="BI220" i="13"/>
  <c r="BJ220" i="13"/>
  <c r="BI221" i="13"/>
  <c r="BJ221" i="13"/>
  <c r="BI222" i="13"/>
  <c r="BJ222" i="13"/>
  <c r="BI223" i="13"/>
  <c r="BJ223" i="13"/>
  <c r="BI224" i="13"/>
  <c r="BJ224" i="13"/>
  <c r="BI225" i="13"/>
  <c r="BJ225" i="13"/>
  <c r="BI226" i="13"/>
  <c r="BJ226" i="13"/>
  <c r="BI227" i="13"/>
  <c r="BJ227" i="13"/>
  <c r="BI228" i="13"/>
  <c r="BJ228" i="13"/>
  <c r="BI229" i="13"/>
  <c r="BJ229" i="13"/>
  <c r="BI230" i="13"/>
  <c r="BJ230" i="13"/>
  <c r="BI231" i="13"/>
  <c r="BJ231" i="13"/>
  <c r="BI232" i="13"/>
  <c r="BJ232" i="13"/>
  <c r="BI233" i="13"/>
  <c r="BJ233" i="13"/>
  <c r="BI234" i="13"/>
  <c r="BJ234" i="13"/>
  <c r="BI235" i="13"/>
  <c r="BJ235" i="13"/>
  <c r="BI236" i="13"/>
  <c r="BJ236" i="13"/>
  <c r="BI237" i="13"/>
  <c r="BJ237" i="13"/>
  <c r="BI238" i="13"/>
  <c r="BJ238" i="13"/>
  <c r="BI239" i="13"/>
  <c r="BJ239" i="13"/>
  <c r="BI240" i="13"/>
  <c r="BJ240" i="13"/>
  <c r="BI241" i="13"/>
  <c r="BJ241" i="13"/>
  <c r="BI242" i="13"/>
  <c r="BJ242" i="13"/>
  <c r="BI243" i="13"/>
  <c r="BJ243" i="13"/>
  <c r="BI244" i="13"/>
  <c r="BJ244" i="13"/>
  <c r="BI245" i="13"/>
  <c r="BJ245" i="13"/>
  <c r="BI246" i="13"/>
  <c r="BJ246" i="13"/>
  <c r="BI247" i="13"/>
  <c r="BJ247" i="13"/>
  <c r="BI248" i="13"/>
  <c r="BJ248" i="13"/>
  <c r="BI249" i="13"/>
  <c r="BJ249" i="13"/>
  <c r="BI250" i="13"/>
  <c r="BJ250" i="13"/>
  <c r="BI251" i="13"/>
  <c r="BJ251" i="13"/>
  <c r="BI252" i="13"/>
  <c r="BJ252" i="13"/>
  <c r="BI253" i="13"/>
  <c r="BJ253" i="13"/>
  <c r="BH40" i="13"/>
  <c r="BI40" i="13"/>
  <c r="BH41" i="13"/>
  <c r="BI41" i="13"/>
  <c r="BH42" i="13"/>
  <c r="BI42" i="13"/>
  <c r="BH43" i="13"/>
  <c r="BI43" i="13"/>
  <c r="BH44" i="13"/>
  <c r="BI44" i="13"/>
  <c r="BH45" i="13"/>
  <c r="BI45" i="13"/>
  <c r="AY66" i="13"/>
  <c r="AZ66" i="13"/>
  <c r="BB66" i="13"/>
  <c r="BC66" i="13"/>
  <c r="BE66" i="13"/>
  <c r="BF66" i="13"/>
  <c r="AY67" i="13"/>
  <c r="AZ67" i="13"/>
  <c r="BB67" i="13"/>
  <c r="BC67" i="13"/>
  <c r="BE67" i="13"/>
  <c r="BF67" i="13"/>
  <c r="AY68" i="13"/>
  <c r="AZ68" i="13"/>
  <c r="BB68" i="13"/>
  <c r="BC68" i="13"/>
  <c r="BE68" i="13"/>
  <c r="BF68" i="13"/>
  <c r="AY69" i="13"/>
  <c r="AZ69" i="13"/>
  <c r="BB69" i="13"/>
  <c r="BC69" i="13"/>
  <c r="BE69" i="13"/>
  <c r="BF69" i="13"/>
  <c r="AY70" i="13"/>
  <c r="AZ70" i="13"/>
  <c r="BB70" i="13"/>
  <c r="BC70" i="13"/>
  <c r="BE70" i="13"/>
  <c r="BF70" i="13"/>
  <c r="AY71" i="13"/>
  <c r="AZ71" i="13"/>
  <c r="BB71" i="13"/>
  <c r="BC71" i="13"/>
  <c r="BE71" i="13"/>
  <c r="BF71" i="13"/>
  <c r="AY72" i="13"/>
  <c r="AZ72" i="13"/>
  <c r="BB72" i="13"/>
  <c r="BC72" i="13"/>
  <c r="BE72" i="13"/>
  <c r="BF72" i="13"/>
  <c r="AY73" i="13"/>
  <c r="AZ73" i="13"/>
  <c r="BB73" i="13"/>
  <c r="BC73" i="13"/>
  <c r="BE73" i="13"/>
  <c r="BF73" i="13"/>
  <c r="AY74" i="13"/>
  <c r="AZ74" i="13"/>
  <c r="BB74" i="13"/>
  <c r="BC74" i="13"/>
  <c r="BE74" i="13"/>
  <c r="BF74" i="13"/>
  <c r="AY75" i="13"/>
  <c r="AZ75" i="13"/>
  <c r="BB75" i="13"/>
  <c r="BC75" i="13"/>
  <c r="BE75" i="13"/>
  <c r="BF75" i="13"/>
  <c r="AY76" i="13"/>
  <c r="AZ76" i="13"/>
  <c r="BB76" i="13"/>
  <c r="BC76" i="13"/>
  <c r="BE76" i="13"/>
  <c r="BF76" i="13"/>
  <c r="AY77" i="13"/>
  <c r="AZ77" i="13"/>
  <c r="BB77" i="13"/>
  <c r="BC77" i="13"/>
  <c r="BE77" i="13"/>
  <c r="BF77" i="13"/>
  <c r="AY78" i="13"/>
  <c r="AZ78" i="13"/>
  <c r="BB78" i="13"/>
  <c r="BC78" i="13"/>
  <c r="BE78" i="13"/>
  <c r="BF78" i="13"/>
  <c r="AY79" i="13"/>
  <c r="AZ79" i="13"/>
  <c r="BB79" i="13"/>
  <c r="BC79" i="13"/>
  <c r="BE79" i="13"/>
  <c r="BF79" i="13"/>
  <c r="AY80" i="13"/>
  <c r="AZ80" i="13"/>
  <c r="BB80" i="13"/>
  <c r="BC80" i="13"/>
  <c r="BE80" i="13"/>
  <c r="BF80" i="13"/>
  <c r="AY81" i="13"/>
  <c r="AZ81" i="13"/>
  <c r="BB81" i="13"/>
  <c r="BC81" i="13"/>
  <c r="BE81" i="13"/>
  <c r="BF81" i="13"/>
  <c r="AY82" i="13"/>
  <c r="AZ82" i="13"/>
  <c r="BB82" i="13"/>
  <c r="BC82" i="13"/>
  <c r="BE82" i="13"/>
  <c r="BF82" i="13"/>
  <c r="AY83" i="13"/>
  <c r="AZ83" i="13"/>
  <c r="BB83" i="13"/>
  <c r="BC83" i="13"/>
  <c r="BE83" i="13"/>
  <c r="BF83" i="13"/>
  <c r="AY84" i="13"/>
  <c r="AZ84" i="13"/>
  <c r="BB84" i="13"/>
  <c r="BC84" i="13"/>
  <c r="BE84" i="13"/>
  <c r="BF84" i="13"/>
  <c r="AY85" i="13"/>
  <c r="AZ85" i="13"/>
  <c r="BB85" i="13"/>
  <c r="BC85" i="13"/>
  <c r="BE85" i="13"/>
  <c r="BF85" i="13"/>
  <c r="AY86" i="13"/>
  <c r="AZ86" i="13"/>
  <c r="BB86" i="13"/>
  <c r="BC86" i="13"/>
  <c r="BE86" i="13"/>
  <c r="BF86" i="13"/>
  <c r="AY87" i="13"/>
  <c r="AZ87" i="13"/>
  <c r="BB87" i="13"/>
  <c r="BC87" i="13"/>
  <c r="BE87" i="13"/>
  <c r="BF87" i="13"/>
  <c r="AY88" i="13"/>
  <c r="AZ88" i="13"/>
  <c r="BB88" i="13"/>
  <c r="BC88" i="13"/>
  <c r="BE88" i="13"/>
  <c r="BF88" i="13"/>
  <c r="AY89" i="13"/>
  <c r="AZ89" i="13"/>
  <c r="BB89" i="13"/>
  <c r="BC89" i="13"/>
  <c r="BE89" i="13"/>
  <c r="BF89" i="13"/>
  <c r="AY90" i="13"/>
  <c r="AZ90" i="13"/>
  <c r="BB90" i="13"/>
  <c r="BC90" i="13"/>
  <c r="BE90" i="13"/>
  <c r="BF90" i="13"/>
  <c r="AY91" i="13"/>
  <c r="AZ91" i="13"/>
  <c r="BB91" i="13"/>
  <c r="BC91" i="13"/>
  <c r="BE91" i="13"/>
  <c r="BF91" i="13"/>
  <c r="AY92" i="13"/>
  <c r="AZ92" i="13"/>
  <c r="BB92" i="13"/>
  <c r="BC92" i="13"/>
  <c r="BE92" i="13"/>
  <c r="BF92" i="13"/>
  <c r="AY93" i="13"/>
  <c r="AZ93" i="13"/>
  <c r="BB93" i="13"/>
  <c r="BC93" i="13"/>
  <c r="BE93" i="13"/>
  <c r="BF93" i="13"/>
  <c r="AY94" i="13"/>
  <c r="AZ94" i="13"/>
  <c r="BB94" i="13"/>
  <c r="BC94" i="13"/>
  <c r="BE94" i="13"/>
  <c r="BF94" i="13"/>
  <c r="AY95" i="13"/>
  <c r="AZ95" i="13"/>
  <c r="BB95" i="13"/>
  <c r="BC95" i="13"/>
  <c r="BE95" i="13"/>
  <c r="BF95" i="13"/>
  <c r="AY96" i="13"/>
  <c r="AZ96" i="13"/>
  <c r="BB96" i="13"/>
  <c r="BC96" i="13"/>
  <c r="BE96" i="13"/>
  <c r="BF96" i="13"/>
  <c r="AY97" i="13"/>
  <c r="AZ97" i="13"/>
  <c r="BB97" i="13"/>
  <c r="BC97" i="13"/>
  <c r="BE97" i="13"/>
  <c r="BF97" i="13"/>
  <c r="AY98" i="13"/>
  <c r="AZ98" i="13"/>
  <c r="BB98" i="13"/>
  <c r="BC98" i="13"/>
  <c r="BE98" i="13"/>
  <c r="BF98" i="13"/>
  <c r="AY99" i="13"/>
  <c r="AZ99" i="13"/>
  <c r="BB99" i="13"/>
  <c r="BC99" i="13"/>
  <c r="BE99" i="13"/>
  <c r="BF99" i="13"/>
  <c r="AY100" i="13"/>
  <c r="AZ100" i="13"/>
  <c r="BB100" i="13"/>
  <c r="BC100" i="13"/>
  <c r="BE100" i="13"/>
  <c r="BF100" i="13"/>
  <c r="AY101" i="13"/>
  <c r="AZ101" i="13"/>
  <c r="BB101" i="13"/>
  <c r="BC101" i="13"/>
  <c r="BE101" i="13"/>
  <c r="BF101" i="13"/>
  <c r="AY102" i="13"/>
  <c r="AZ102" i="13"/>
  <c r="BB102" i="13"/>
  <c r="BC102" i="13"/>
  <c r="BE102" i="13"/>
  <c r="BF102" i="13"/>
  <c r="AY103" i="13"/>
  <c r="AZ103" i="13"/>
  <c r="BB103" i="13"/>
  <c r="BC103" i="13"/>
  <c r="BE103" i="13"/>
  <c r="BF103" i="13"/>
  <c r="AY104" i="13"/>
  <c r="AZ104" i="13"/>
  <c r="BB104" i="13"/>
  <c r="BC104" i="13"/>
  <c r="BE104" i="13"/>
  <c r="BF104" i="13"/>
  <c r="AY105" i="13"/>
  <c r="AZ105" i="13"/>
  <c r="BB105" i="13"/>
  <c r="BC105" i="13"/>
  <c r="BE105" i="13"/>
  <c r="BF105" i="13"/>
  <c r="AY106" i="13"/>
  <c r="AZ106" i="13"/>
  <c r="BB106" i="13"/>
  <c r="BC106" i="13"/>
  <c r="BE106" i="13"/>
  <c r="BF106" i="13"/>
  <c r="AY107" i="13"/>
  <c r="AZ107" i="13"/>
  <c r="BB107" i="13"/>
  <c r="BC107" i="13"/>
  <c r="BE107" i="13"/>
  <c r="BF107" i="13"/>
  <c r="AY108" i="13"/>
  <c r="AZ108" i="13"/>
  <c r="BB108" i="13"/>
  <c r="BC108" i="13"/>
  <c r="BE108" i="13"/>
  <c r="BF108" i="13"/>
  <c r="AY109" i="13"/>
  <c r="AZ109" i="13"/>
  <c r="BB109" i="13"/>
  <c r="BC109" i="13"/>
  <c r="BE109" i="13"/>
  <c r="BF109" i="13"/>
  <c r="AY110" i="13"/>
  <c r="AZ110" i="13"/>
  <c r="BB110" i="13"/>
  <c r="BC110" i="13"/>
  <c r="BE110" i="13"/>
  <c r="BF110" i="13"/>
  <c r="AY111" i="13"/>
  <c r="AZ111" i="13"/>
  <c r="BB111" i="13"/>
  <c r="BC111" i="13"/>
  <c r="BE111" i="13"/>
  <c r="BF111" i="13"/>
  <c r="AY112" i="13"/>
  <c r="AZ112" i="13"/>
  <c r="BB112" i="13"/>
  <c r="BC112" i="13"/>
  <c r="BE112" i="13"/>
  <c r="BF112" i="13"/>
  <c r="AY113" i="13"/>
  <c r="AZ113" i="13"/>
  <c r="BB113" i="13"/>
  <c r="BC113" i="13"/>
  <c r="BE113" i="13"/>
  <c r="BF113" i="13"/>
  <c r="AY114" i="13"/>
  <c r="AZ114" i="13"/>
  <c r="BB114" i="13"/>
  <c r="BC114" i="13"/>
  <c r="BE114" i="13"/>
  <c r="BF114" i="13"/>
  <c r="AY115" i="13"/>
  <c r="AZ115" i="13"/>
  <c r="BB115" i="13"/>
  <c r="BC115" i="13"/>
  <c r="BE115" i="13"/>
  <c r="BF115" i="13"/>
  <c r="AY116" i="13"/>
  <c r="AZ116" i="13"/>
  <c r="BB116" i="13"/>
  <c r="BC116" i="13"/>
  <c r="BE116" i="13"/>
  <c r="BF116" i="13"/>
  <c r="AY117" i="13"/>
  <c r="AZ117" i="13"/>
  <c r="BB117" i="13"/>
  <c r="BC117" i="13"/>
  <c r="BE117" i="13"/>
  <c r="BF117" i="13"/>
  <c r="AY118" i="13"/>
  <c r="AZ118" i="13"/>
  <c r="BB118" i="13"/>
  <c r="BC118" i="13"/>
  <c r="BE118" i="13"/>
  <c r="BF118" i="13"/>
  <c r="AY119" i="13"/>
  <c r="AZ119" i="13"/>
  <c r="BB119" i="13"/>
  <c r="BC119" i="13"/>
  <c r="BE119" i="13"/>
  <c r="BF119" i="13"/>
  <c r="AY120" i="13"/>
  <c r="AZ120" i="13"/>
  <c r="BB120" i="13"/>
  <c r="BC120" i="13"/>
  <c r="BE120" i="13"/>
  <c r="BF120" i="13"/>
  <c r="AY121" i="13"/>
  <c r="AZ121" i="13"/>
  <c r="BB121" i="13"/>
  <c r="BC121" i="13"/>
  <c r="BE121" i="13"/>
  <c r="BF121" i="13"/>
  <c r="AY122" i="13"/>
  <c r="AZ122" i="13"/>
  <c r="BB122" i="13"/>
  <c r="BC122" i="13"/>
  <c r="BE122" i="13"/>
  <c r="BF122" i="13"/>
  <c r="AY123" i="13"/>
  <c r="AZ123" i="13"/>
  <c r="BB123" i="13"/>
  <c r="BC123" i="13"/>
  <c r="BE123" i="13"/>
  <c r="BF123" i="13"/>
  <c r="AY124" i="13"/>
  <c r="AZ124" i="13"/>
  <c r="BB124" i="13"/>
  <c r="BC124" i="13"/>
  <c r="BE124" i="13"/>
  <c r="BF124" i="13"/>
  <c r="AY125" i="13"/>
  <c r="AZ125" i="13"/>
  <c r="BB125" i="13"/>
  <c r="BC125" i="13"/>
  <c r="BE125" i="13"/>
  <c r="BF125" i="13"/>
  <c r="AY126" i="13"/>
  <c r="AZ126" i="13"/>
  <c r="BB126" i="13"/>
  <c r="BC126" i="13"/>
  <c r="BE126" i="13"/>
  <c r="BF126" i="13"/>
  <c r="AY127" i="13"/>
  <c r="AZ127" i="13"/>
  <c r="BB127" i="13"/>
  <c r="BC127" i="13"/>
  <c r="BE127" i="13"/>
  <c r="BF127" i="13"/>
  <c r="AY128" i="13"/>
  <c r="AZ128" i="13"/>
  <c r="BB128" i="13"/>
  <c r="BC128" i="13"/>
  <c r="BE128" i="13"/>
  <c r="BF128" i="13"/>
  <c r="AY129" i="13"/>
  <c r="AZ129" i="13"/>
  <c r="BB129" i="13"/>
  <c r="BC129" i="13"/>
  <c r="BE129" i="13"/>
  <c r="BF129" i="13"/>
  <c r="AY130" i="13"/>
  <c r="AZ130" i="13"/>
  <c r="BB130" i="13"/>
  <c r="BC130" i="13"/>
  <c r="BE130" i="13"/>
  <c r="BF130" i="13"/>
  <c r="AY131" i="13"/>
  <c r="AZ131" i="13"/>
  <c r="BB131" i="13"/>
  <c r="BC131" i="13"/>
  <c r="BE131" i="13"/>
  <c r="BF131" i="13"/>
  <c r="AY132" i="13"/>
  <c r="AZ132" i="13"/>
  <c r="BB132" i="13"/>
  <c r="BC132" i="13"/>
  <c r="BE132" i="13"/>
  <c r="BF132" i="13"/>
  <c r="AY133" i="13"/>
  <c r="AZ133" i="13"/>
  <c r="BB133" i="13"/>
  <c r="BC133" i="13"/>
  <c r="BE133" i="13"/>
  <c r="BF133" i="13"/>
  <c r="AY134" i="13"/>
  <c r="AZ134" i="13"/>
  <c r="BB134" i="13"/>
  <c r="BC134" i="13"/>
  <c r="BE134" i="13"/>
  <c r="BF134" i="13"/>
  <c r="AY135" i="13"/>
  <c r="AZ135" i="13"/>
  <c r="BB135" i="13"/>
  <c r="BC135" i="13"/>
  <c r="BE135" i="13"/>
  <c r="BF135" i="13"/>
  <c r="AY136" i="13"/>
  <c r="AZ136" i="13"/>
  <c r="BB136" i="13"/>
  <c r="BC136" i="13"/>
  <c r="BE136" i="13"/>
  <c r="BF136" i="13"/>
  <c r="AY137" i="13"/>
  <c r="AZ137" i="13"/>
  <c r="BB137" i="13"/>
  <c r="BC137" i="13"/>
  <c r="BE137" i="13"/>
  <c r="BF137" i="13"/>
  <c r="AY138" i="13"/>
  <c r="AZ138" i="13"/>
  <c r="BB138" i="13"/>
  <c r="BC138" i="13"/>
  <c r="BE138" i="13"/>
  <c r="BF138" i="13"/>
  <c r="AY139" i="13"/>
  <c r="AZ139" i="13"/>
  <c r="BB139" i="13"/>
  <c r="BC139" i="13"/>
  <c r="BE139" i="13"/>
  <c r="BF139" i="13"/>
  <c r="AY140" i="13"/>
  <c r="AZ140" i="13"/>
  <c r="BB140" i="13"/>
  <c r="BC140" i="13"/>
  <c r="BE140" i="13"/>
  <c r="BF140" i="13"/>
  <c r="AY141" i="13"/>
  <c r="AZ141" i="13"/>
  <c r="BB141" i="13"/>
  <c r="BC141" i="13"/>
  <c r="BE141" i="13"/>
  <c r="BF141" i="13"/>
  <c r="AY142" i="13"/>
  <c r="AZ142" i="13"/>
  <c r="BB142" i="13"/>
  <c r="BC142" i="13"/>
  <c r="BE142" i="13"/>
  <c r="BF142" i="13"/>
  <c r="AY143" i="13"/>
  <c r="AZ143" i="13"/>
  <c r="BB143" i="13"/>
  <c r="BC143" i="13"/>
  <c r="BE143" i="13"/>
  <c r="BF143" i="13"/>
  <c r="AY144" i="13"/>
  <c r="AZ144" i="13"/>
  <c r="BB144" i="13"/>
  <c r="BC144" i="13"/>
  <c r="BE144" i="13"/>
  <c r="BF144" i="13"/>
  <c r="AY145" i="13"/>
  <c r="AZ145" i="13"/>
  <c r="BB145" i="13"/>
  <c r="BC145" i="13"/>
  <c r="BE145" i="13"/>
  <c r="BF145" i="13"/>
  <c r="AY146" i="13"/>
  <c r="AZ146" i="13"/>
  <c r="BB146" i="13"/>
  <c r="BC146" i="13"/>
  <c r="BE146" i="13"/>
  <c r="BF146" i="13"/>
  <c r="AY147" i="13"/>
  <c r="AZ147" i="13"/>
  <c r="BB147" i="13"/>
  <c r="BC147" i="13"/>
  <c r="BE147" i="13"/>
  <c r="BF147" i="13"/>
  <c r="AY148" i="13"/>
  <c r="AZ148" i="13"/>
  <c r="BB148" i="13"/>
  <c r="BC148" i="13"/>
  <c r="BE148" i="13"/>
  <c r="BF148" i="13"/>
  <c r="AY149" i="13"/>
  <c r="AZ149" i="13"/>
  <c r="BB149" i="13"/>
  <c r="BC149" i="13"/>
  <c r="BE149" i="13"/>
  <c r="BF149" i="13"/>
  <c r="AY150" i="13"/>
  <c r="AZ150" i="13"/>
  <c r="BB150" i="13"/>
  <c r="BC150" i="13"/>
  <c r="BE150" i="13"/>
  <c r="BF150" i="13"/>
  <c r="AY151" i="13"/>
  <c r="AZ151" i="13"/>
  <c r="BB151" i="13"/>
  <c r="BC151" i="13"/>
  <c r="BE151" i="13"/>
  <c r="BF151" i="13"/>
  <c r="AY152" i="13"/>
  <c r="AZ152" i="13"/>
  <c r="BB152" i="13"/>
  <c r="BC152" i="13"/>
  <c r="BE152" i="13"/>
  <c r="BF152" i="13"/>
  <c r="AY153" i="13"/>
  <c r="AZ153" i="13"/>
  <c r="BB153" i="13"/>
  <c r="BC153" i="13"/>
  <c r="BE153" i="13"/>
  <c r="BF153" i="13"/>
  <c r="AY154" i="13"/>
  <c r="AZ154" i="13"/>
  <c r="BB154" i="13"/>
  <c r="BC154" i="13"/>
  <c r="BE154" i="13"/>
  <c r="BF154" i="13"/>
  <c r="AY155" i="13"/>
  <c r="AZ155" i="13"/>
  <c r="BB155" i="13"/>
  <c r="BC155" i="13"/>
  <c r="BE155" i="13"/>
  <c r="BF155" i="13"/>
  <c r="AY156" i="13"/>
  <c r="AZ156" i="13"/>
  <c r="BB156" i="13"/>
  <c r="BC156" i="13"/>
  <c r="BE156" i="13"/>
  <c r="BF156" i="13"/>
  <c r="AY157" i="13"/>
  <c r="AZ157" i="13"/>
  <c r="BB157" i="13"/>
  <c r="BC157" i="13"/>
  <c r="BE157" i="13"/>
  <c r="BF157" i="13"/>
  <c r="AY158" i="13"/>
  <c r="AZ158" i="13"/>
  <c r="BB158" i="13"/>
  <c r="BC158" i="13"/>
  <c r="BE158" i="13"/>
  <c r="BF158" i="13"/>
  <c r="AY159" i="13"/>
  <c r="AZ159" i="13"/>
  <c r="BB159" i="13"/>
  <c r="BC159" i="13"/>
  <c r="BE159" i="13"/>
  <c r="BF159" i="13"/>
  <c r="AY160" i="13"/>
  <c r="AZ160" i="13"/>
  <c r="BB160" i="13"/>
  <c r="BC160" i="13"/>
  <c r="BE160" i="13"/>
  <c r="BF160" i="13"/>
  <c r="AY161" i="13"/>
  <c r="AZ161" i="13"/>
  <c r="BB161" i="13"/>
  <c r="BC161" i="13"/>
  <c r="BE161" i="13"/>
  <c r="BF161" i="13"/>
  <c r="AY162" i="13"/>
  <c r="AZ162" i="13"/>
  <c r="BB162" i="13"/>
  <c r="BC162" i="13"/>
  <c r="BE162" i="13"/>
  <c r="BF162" i="13"/>
  <c r="AY163" i="13"/>
  <c r="AZ163" i="13"/>
  <c r="BB163" i="13"/>
  <c r="BC163" i="13"/>
  <c r="BE163" i="13"/>
  <c r="BF163" i="13"/>
  <c r="AY164" i="13"/>
  <c r="AZ164" i="13"/>
  <c r="BB164" i="13"/>
  <c r="BC164" i="13"/>
  <c r="BE164" i="13"/>
  <c r="BF164" i="13"/>
  <c r="AY165" i="13"/>
  <c r="AZ165" i="13"/>
  <c r="BB165" i="13"/>
  <c r="BC165" i="13"/>
  <c r="BE165" i="13"/>
  <c r="BF165" i="13"/>
  <c r="AY166" i="13"/>
  <c r="AZ166" i="13"/>
  <c r="BB166" i="13"/>
  <c r="BC166" i="13"/>
  <c r="BE166" i="13"/>
  <c r="BF166" i="13"/>
  <c r="AY167" i="13"/>
  <c r="AZ167" i="13"/>
  <c r="BB167" i="13"/>
  <c r="BC167" i="13"/>
  <c r="BE167" i="13"/>
  <c r="BF167" i="13"/>
  <c r="AY168" i="13"/>
  <c r="AZ168" i="13"/>
  <c r="BB168" i="13"/>
  <c r="BC168" i="13"/>
  <c r="BE168" i="13"/>
  <c r="BF168" i="13"/>
  <c r="AY169" i="13"/>
  <c r="AZ169" i="13"/>
  <c r="BB169" i="13"/>
  <c r="BC169" i="13"/>
  <c r="BE169" i="13"/>
  <c r="BF169" i="13"/>
  <c r="AY170" i="13"/>
  <c r="AZ170" i="13"/>
  <c r="BB170" i="13"/>
  <c r="BC170" i="13"/>
  <c r="BE170" i="13"/>
  <c r="BF170" i="13"/>
  <c r="AY171" i="13"/>
  <c r="AZ171" i="13"/>
  <c r="BB171" i="13"/>
  <c r="BC171" i="13"/>
  <c r="BE171" i="13"/>
  <c r="BF171" i="13"/>
  <c r="AY172" i="13"/>
  <c r="AZ172" i="13"/>
  <c r="BB172" i="13"/>
  <c r="BC172" i="13"/>
  <c r="BE172" i="13"/>
  <c r="BF172" i="13"/>
  <c r="AY173" i="13"/>
  <c r="AZ173" i="13"/>
  <c r="BB173" i="13"/>
  <c r="BC173" i="13"/>
  <c r="BE173" i="13"/>
  <c r="BF173" i="13"/>
  <c r="AY174" i="13"/>
  <c r="AZ174" i="13"/>
  <c r="BB174" i="13"/>
  <c r="BC174" i="13"/>
  <c r="BE174" i="13"/>
  <c r="BF174" i="13"/>
  <c r="AY175" i="13"/>
  <c r="AZ175" i="13"/>
  <c r="BB175" i="13"/>
  <c r="BC175" i="13"/>
  <c r="BE175" i="13"/>
  <c r="BF175" i="13"/>
  <c r="AY176" i="13"/>
  <c r="AZ176" i="13"/>
  <c r="BB176" i="13"/>
  <c r="BC176" i="13"/>
  <c r="BE176" i="13"/>
  <c r="BF176" i="13"/>
  <c r="AY177" i="13"/>
  <c r="AZ177" i="13"/>
  <c r="BB177" i="13"/>
  <c r="BC177" i="13"/>
  <c r="BE177" i="13"/>
  <c r="BF177" i="13"/>
  <c r="AY178" i="13"/>
  <c r="AZ178" i="13"/>
  <c r="BB178" i="13"/>
  <c r="BC178" i="13"/>
  <c r="BE178" i="13"/>
  <c r="BF178" i="13"/>
  <c r="AY179" i="13"/>
  <c r="AZ179" i="13"/>
  <c r="BB179" i="13"/>
  <c r="BC179" i="13"/>
  <c r="BE179" i="13"/>
  <c r="BF179" i="13"/>
  <c r="AY180" i="13"/>
  <c r="AZ180" i="13"/>
  <c r="BB180" i="13"/>
  <c r="BC180" i="13"/>
  <c r="BE180" i="13"/>
  <c r="BF180" i="13"/>
  <c r="AY181" i="13"/>
  <c r="AZ181" i="13"/>
  <c r="BB181" i="13"/>
  <c r="BC181" i="13"/>
  <c r="BE181" i="13"/>
  <c r="BF181" i="13"/>
  <c r="AY182" i="13"/>
  <c r="AZ182" i="13"/>
  <c r="BB182" i="13"/>
  <c r="BC182" i="13"/>
  <c r="BE182" i="13"/>
  <c r="BF182" i="13"/>
  <c r="AY183" i="13"/>
  <c r="AZ183" i="13"/>
  <c r="BB183" i="13"/>
  <c r="BC183" i="13"/>
  <c r="BE183" i="13"/>
  <c r="BF183" i="13"/>
  <c r="AY184" i="13"/>
  <c r="AZ184" i="13"/>
  <c r="BB184" i="13"/>
  <c r="BC184" i="13"/>
  <c r="BE184" i="13"/>
  <c r="BF184" i="13"/>
  <c r="AY185" i="13"/>
  <c r="AZ185" i="13"/>
  <c r="BB185" i="13"/>
  <c r="BC185" i="13"/>
  <c r="BE185" i="13"/>
  <c r="BF185" i="13"/>
  <c r="AY186" i="13"/>
  <c r="AZ186" i="13"/>
  <c r="BB186" i="13"/>
  <c r="BC186" i="13"/>
  <c r="BE186" i="13"/>
  <c r="BF186" i="13"/>
  <c r="AY187" i="13"/>
  <c r="AZ187" i="13"/>
  <c r="BB187" i="13"/>
  <c r="BC187" i="13"/>
  <c r="BE187" i="13"/>
  <c r="BF187" i="13"/>
  <c r="AY188" i="13"/>
  <c r="AZ188" i="13"/>
  <c r="BB188" i="13"/>
  <c r="BC188" i="13"/>
  <c r="BE188" i="13"/>
  <c r="BF188" i="13"/>
  <c r="AY189" i="13"/>
  <c r="AZ189" i="13"/>
  <c r="BB189" i="13"/>
  <c r="BC189" i="13"/>
  <c r="BE189" i="13"/>
  <c r="BF189" i="13"/>
  <c r="AY190" i="13"/>
  <c r="AZ190" i="13"/>
  <c r="BB190" i="13"/>
  <c r="BC190" i="13"/>
  <c r="BE190" i="13"/>
  <c r="BF190" i="13"/>
  <c r="AY191" i="13"/>
  <c r="AZ191" i="13"/>
  <c r="BB191" i="13"/>
  <c r="BC191" i="13"/>
  <c r="BE191" i="13"/>
  <c r="BF191" i="13"/>
  <c r="AY192" i="13"/>
  <c r="AZ192" i="13"/>
  <c r="BB192" i="13"/>
  <c r="BC192" i="13"/>
  <c r="BE192" i="13"/>
  <c r="BF192" i="13"/>
  <c r="AY193" i="13"/>
  <c r="AZ193" i="13"/>
  <c r="BB193" i="13"/>
  <c r="BC193" i="13"/>
  <c r="BE193" i="13"/>
  <c r="BF193" i="13"/>
  <c r="AY194" i="13"/>
  <c r="AZ194" i="13"/>
  <c r="BB194" i="13"/>
  <c r="BC194" i="13"/>
  <c r="BE194" i="13"/>
  <c r="BF194" i="13"/>
  <c r="AY195" i="13"/>
  <c r="AZ195" i="13"/>
  <c r="BB195" i="13"/>
  <c r="BC195" i="13"/>
  <c r="BE195" i="13"/>
  <c r="BF195" i="13"/>
  <c r="AY196" i="13"/>
  <c r="AZ196" i="13"/>
  <c r="BB196" i="13"/>
  <c r="BC196" i="13"/>
  <c r="BE196" i="13"/>
  <c r="BF196" i="13"/>
  <c r="AY197" i="13"/>
  <c r="AZ197" i="13"/>
  <c r="BB197" i="13"/>
  <c r="BC197" i="13"/>
  <c r="BE197" i="13"/>
  <c r="BF197" i="13"/>
  <c r="AY198" i="13"/>
  <c r="AZ198" i="13"/>
  <c r="BB198" i="13"/>
  <c r="BC198" i="13"/>
  <c r="BE198" i="13"/>
  <c r="BF198" i="13"/>
  <c r="AY199" i="13"/>
  <c r="AZ199" i="13"/>
  <c r="BB199" i="13"/>
  <c r="BC199" i="13"/>
  <c r="BE199" i="13"/>
  <c r="BF199" i="13"/>
  <c r="AY200" i="13"/>
  <c r="AZ200" i="13"/>
  <c r="BB200" i="13"/>
  <c r="BC200" i="13"/>
  <c r="BE200" i="13"/>
  <c r="BF200" i="13"/>
  <c r="AY201" i="13"/>
  <c r="AZ201" i="13"/>
  <c r="BB201" i="13"/>
  <c r="BC201" i="13"/>
  <c r="BE201" i="13"/>
  <c r="BF201" i="13"/>
  <c r="AY202" i="13"/>
  <c r="AZ202" i="13"/>
  <c r="BB202" i="13"/>
  <c r="BC202" i="13"/>
  <c r="BE202" i="13"/>
  <c r="BF202" i="13"/>
  <c r="AY203" i="13"/>
  <c r="AZ203" i="13"/>
  <c r="BB203" i="13"/>
  <c r="BC203" i="13"/>
  <c r="BE203" i="13"/>
  <c r="BF203" i="13"/>
  <c r="AY204" i="13"/>
  <c r="AZ204" i="13"/>
  <c r="BB204" i="13"/>
  <c r="BC204" i="13"/>
  <c r="BE204" i="13"/>
  <c r="BF204" i="13"/>
  <c r="AY205" i="13"/>
  <c r="AZ205" i="13"/>
  <c r="BB205" i="13"/>
  <c r="BC205" i="13"/>
  <c r="BE205" i="13"/>
  <c r="BF205" i="13"/>
  <c r="AY206" i="13"/>
  <c r="AZ206" i="13"/>
  <c r="BB206" i="13"/>
  <c r="BC206" i="13"/>
  <c r="BE206" i="13"/>
  <c r="BF206" i="13"/>
  <c r="AY207" i="13"/>
  <c r="AZ207" i="13"/>
  <c r="BB207" i="13"/>
  <c r="BC207" i="13"/>
  <c r="BE207" i="13"/>
  <c r="BF207" i="13"/>
  <c r="AY208" i="13"/>
  <c r="AZ208" i="13"/>
  <c r="BB208" i="13"/>
  <c r="BC208" i="13"/>
  <c r="BE208" i="13"/>
  <c r="BF208" i="13"/>
  <c r="AY209" i="13"/>
  <c r="AZ209" i="13"/>
  <c r="BB209" i="13"/>
  <c r="BC209" i="13"/>
  <c r="BE209" i="13"/>
  <c r="BF209" i="13"/>
  <c r="AY210" i="13"/>
  <c r="AZ210" i="13"/>
  <c r="BB210" i="13"/>
  <c r="BC210" i="13"/>
  <c r="BE210" i="13"/>
  <c r="BF210" i="13"/>
  <c r="AY211" i="13"/>
  <c r="AZ211" i="13"/>
  <c r="BB211" i="13"/>
  <c r="BC211" i="13"/>
  <c r="BE211" i="13"/>
  <c r="BF211" i="13"/>
  <c r="AY212" i="13"/>
  <c r="AZ212" i="13"/>
  <c r="BB212" i="13"/>
  <c r="BC212" i="13"/>
  <c r="BE212" i="13"/>
  <c r="BF212" i="13"/>
  <c r="AY213" i="13"/>
  <c r="AZ213" i="13"/>
  <c r="BB213" i="13"/>
  <c r="BC213" i="13"/>
  <c r="BE213" i="13"/>
  <c r="BF213" i="13"/>
  <c r="AY214" i="13"/>
  <c r="AZ214" i="13"/>
  <c r="BB214" i="13"/>
  <c r="BC214" i="13"/>
  <c r="BE214" i="13"/>
  <c r="BF214" i="13"/>
  <c r="AY215" i="13"/>
  <c r="AZ215" i="13"/>
  <c r="BB215" i="13"/>
  <c r="BC215" i="13"/>
  <c r="BE215" i="13"/>
  <c r="BF215" i="13"/>
  <c r="AY216" i="13"/>
  <c r="AZ216" i="13"/>
  <c r="BB216" i="13"/>
  <c r="BC216" i="13"/>
  <c r="BE216" i="13"/>
  <c r="BF216" i="13"/>
  <c r="AY217" i="13"/>
  <c r="AZ217" i="13"/>
  <c r="BB217" i="13"/>
  <c r="BC217" i="13"/>
  <c r="BE217" i="13"/>
  <c r="BF217" i="13"/>
  <c r="AY218" i="13"/>
  <c r="AZ218" i="13"/>
  <c r="BB218" i="13"/>
  <c r="BC218" i="13"/>
  <c r="BE218" i="13"/>
  <c r="BF218" i="13"/>
  <c r="AY219" i="13"/>
  <c r="AZ219" i="13"/>
  <c r="BB219" i="13"/>
  <c r="BC219" i="13"/>
  <c r="BE219" i="13"/>
  <c r="BF219" i="13"/>
  <c r="AY220" i="13"/>
  <c r="AZ220" i="13"/>
  <c r="BB220" i="13"/>
  <c r="BC220" i="13"/>
  <c r="BE220" i="13"/>
  <c r="BF220" i="13"/>
  <c r="AY221" i="13"/>
  <c r="AZ221" i="13"/>
  <c r="BB221" i="13"/>
  <c r="BC221" i="13"/>
  <c r="BE221" i="13"/>
  <c r="BF221" i="13"/>
  <c r="AY222" i="13"/>
  <c r="AZ222" i="13"/>
  <c r="BB222" i="13"/>
  <c r="BC222" i="13"/>
  <c r="BE222" i="13"/>
  <c r="BF222" i="13"/>
  <c r="AY223" i="13"/>
  <c r="AZ223" i="13"/>
  <c r="BB223" i="13"/>
  <c r="BC223" i="13"/>
  <c r="BE223" i="13"/>
  <c r="BF223" i="13"/>
  <c r="AY224" i="13"/>
  <c r="AZ224" i="13"/>
  <c r="BB224" i="13"/>
  <c r="BC224" i="13"/>
  <c r="BE224" i="13"/>
  <c r="BF224" i="13"/>
  <c r="AY225" i="13"/>
  <c r="AZ225" i="13"/>
  <c r="BB225" i="13"/>
  <c r="BC225" i="13"/>
  <c r="BE225" i="13"/>
  <c r="BF225" i="13"/>
  <c r="AY226" i="13"/>
  <c r="AZ226" i="13"/>
  <c r="BB226" i="13"/>
  <c r="BC226" i="13"/>
  <c r="BE226" i="13"/>
  <c r="BF226" i="13"/>
  <c r="AY227" i="13"/>
  <c r="AZ227" i="13"/>
  <c r="BB227" i="13"/>
  <c r="BC227" i="13"/>
  <c r="BE227" i="13"/>
  <c r="BF227" i="13"/>
  <c r="AY228" i="13"/>
  <c r="AZ228" i="13"/>
  <c r="BB228" i="13"/>
  <c r="BC228" i="13"/>
  <c r="BE228" i="13"/>
  <c r="BF228" i="13"/>
  <c r="AY229" i="13"/>
  <c r="AZ229" i="13"/>
  <c r="BB229" i="13"/>
  <c r="BC229" i="13"/>
  <c r="BE229" i="13"/>
  <c r="BF229" i="13"/>
  <c r="AY230" i="13"/>
  <c r="AZ230" i="13"/>
  <c r="BB230" i="13"/>
  <c r="BC230" i="13"/>
  <c r="BE230" i="13"/>
  <c r="BF230" i="13"/>
  <c r="AY231" i="13"/>
  <c r="AZ231" i="13"/>
  <c r="BB231" i="13"/>
  <c r="BC231" i="13"/>
  <c r="BE231" i="13"/>
  <c r="BF231" i="13"/>
  <c r="AY232" i="13"/>
  <c r="AZ232" i="13"/>
  <c r="BB232" i="13"/>
  <c r="BC232" i="13"/>
  <c r="BE232" i="13"/>
  <c r="BF232" i="13"/>
  <c r="AY233" i="13"/>
  <c r="AZ233" i="13"/>
  <c r="BB233" i="13"/>
  <c r="BC233" i="13"/>
  <c r="BE233" i="13"/>
  <c r="BF233" i="13"/>
  <c r="AY234" i="13"/>
  <c r="AZ234" i="13"/>
  <c r="BB234" i="13"/>
  <c r="BC234" i="13"/>
  <c r="BE234" i="13"/>
  <c r="BF234" i="13"/>
  <c r="AY235" i="13"/>
  <c r="AZ235" i="13"/>
  <c r="BB235" i="13"/>
  <c r="BC235" i="13"/>
  <c r="BE235" i="13"/>
  <c r="BF235" i="13"/>
  <c r="AY236" i="13"/>
  <c r="AZ236" i="13"/>
  <c r="BB236" i="13"/>
  <c r="BC236" i="13"/>
  <c r="BE236" i="13"/>
  <c r="BF236" i="13"/>
  <c r="AY237" i="13"/>
  <c r="AZ237" i="13"/>
  <c r="BB237" i="13"/>
  <c r="BC237" i="13"/>
  <c r="BE237" i="13"/>
  <c r="BF237" i="13"/>
  <c r="AY238" i="13"/>
  <c r="AZ238" i="13"/>
  <c r="BB238" i="13"/>
  <c r="BC238" i="13"/>
  <c r="BE238" i="13"/>
  <c r="BF238" i="13"/>
  <c r="AY239" i="13"/>
  <c r="AZ239" i="13"/>
  <c r="BB239" i="13"/>
  <c r="BC239" i="13"/>
  <c r="BE239" i="13"/>
  <c r="BF239" i="13"/>
  <c r="AY240" i="13"/>
  <c r="AZ240" i="13"/>
  <c r="BB240" i="13"/>
  <c r="BC240" i="13"/>
  <c r="BE240" i="13"/>
  <c r="BF240" i="13"/>
  <c r="AY241" i="13"/>
  <c r="AZ241" i="13"/>
  <c r="BB241" i="13"/>
  <c r="BC241" i="13"/>
  <c r="BE241" i="13"/>
  <c r="BF241" i="13"/>
  <c r="AY242" i="13"/>
  <c r="AZ242" i="13"/>
  <c r="BB242" i="13"/>
  <c r="BC242" i="13"/>
  <c r="BE242" i="13"/>
  <c r="BF242" i="13"/>
  <c r="AY243" i="13"/>
  <c r="AZ243" i="13"/>
  <c r="BB243" i="13"/>
  <c r="BC243" i="13"/>
  <c r="BE243" i="13"/>
  <c r="BF243" i="13"/>
  <c r="AY244" i="13"/>
  <c r="AZ244" i="13"/>
  <c r="BB244" i="13"/>
  <c r="BC244" i="13"/>
  <c r="BE244" i="13"/>
  <c r="BF244" i="13"/>
  <c r="AY245" i="13"/>
  <c r="AZ245" i="13"/>
  <c r="BB245" i="13"/>
  <c r="BC245" i="13"/>
  <c r="BE245" i="13"/>
  <c r="BF245" i="13"/>
  <c r="AY246" i="13"/>
  <c r="AZ246" i="13"/>
  <c r="BB246" i="13"/>
  <c r="BC246" i="13"/>
  <c r="BE246" i="13"/>
  <c r="BF246" i="13"/>
  <c r="AY247" i="13"/>
  <c r="AZ247" i="13"/>
  <c r="BB247" i="13"/>
  <c r="BC247" i="13"/>
  <c r="BE247" i="13"/>
  <c r="BF247" i="13"/>
  <c r="AY248" i="13"/>
  <c r="AZ248" i="13"/>
  <c r="BB248" i="13"/>
  <c r="BC248" i="13"/>
  <c r="BE248" i="13"/>
  <c r="BF248" i="13"/>
  <c r="AY249" i="13"/>
  <c r="AZ249" i="13"/>
  <c r="BB249" i="13"/>
  <c r="BC249" i="13"/>
  <c r="BE249" i="13"/>
  <c r="BF249" i="13"/>
  <c r="AY250" i="13"/>
  <c r="AZ250" i="13"/>
  <c r="BB250" i="13"/>
  <c r="BC250" i="13"/>
  <c r="BE250" i="13"/>
  <c r="BF250" i="13"/>
  <c r="AY251" i="13"/>
  <c r="AZ251" i="13"/>
  <c r="BB251" i="13"/>
  <c r="BC251" i="13"/>
  <c r="BE251" i="13"/>
  <c r="BF251" i="13"/>
  <c r="AY252" i="13"/>
  <c r="AZ252" i="13"/>
  <c r="BB252" i="13"/>
  <c r="BC252" i="13"/>
  <c r="BE252" i="13"/>
  <c r="BF252" i="13"/>
  <c r="AY253" i="13"/>
  <c r="AZ253" i="13"/>
  <c r="BB253" i="13"/>
  <c r="BC253" i="13"/>
  <c r="BE253" i="13"/>
  <c r="BF253" i="13"/>
  <c r="BC40" i="13"/>
  <c r="BC41" i="13"/>
  <c r="BC42" i="13"/>
  <c r="BC43" i="13"/>
  <c r="BC44" i="13"/>
  <c r="BC45" i="13"/>
  <c r="AG72" i="13"/>
  <c r="AI72" i="13"/>
  <c r="AJ72" i="13"/>
  <c r="AK72" i="13"/>
  <c r="AL72" i="13"/>
  <c r="AM72" i="13"/>
  <c r="AG73" i="13"/>
  <c r="AI73" i="13"/>
  <c r="AJ73" i="13"/>
  <c r="AK73" i="13"/>
  <c r="AL73" i="13"/>
  <c r="AM73" i="13"/>
  <c r="AG74" i="13"/>
  <c r="AI74" i="13"/>
  <c r="AJ74" i="13"/>
  <c r="AK74" i="13"/>
  <c r="AL74" i="13"/>
  <c r="AM74" i="13"/>
  <c r="AG75" i="13"/>
  <c r="AI75" i="13"/>
  <c r="AJ75" i="13"/>
  <c r="AK75" i="13"/>
  <c r="AL75" i="13"/>
  <c r="AM75" i="13"/>
  <c r="AG76" i="13"/>
  <c r="AI76" i="13"/>
  <c r="AJ76" i="13"/>
  <c r="AK76" i="13"/>
  <c r="AL76" i="13"/>
  <c r="AM76" i="13"/>
  <c r="AG77" i="13"/>
  <c r="AI77" i="13"/>
  <c r="AJ77" i="13"/>
  <c r="AK77" i="13"/>
  <c r="AL77" i="13"/>
  <c r="AM77" i="13"/>
  <c r="AG78" i="13"/>
  <c r="AI78" i="13"/>
  <c r="AJ78" i="13"/>
  <c r="AK78" i="13"/>
  <c r="AL78" i="13"/>
  <c r="AM78" i="13"/>
  <c r="AG79" i="13"/>
  <c r="AI79" i="13"/>
  <c r="AJ79" i="13"/>
  <c r="AK79" i="13"/>
  <c r="AL79" i="13"/>
  <c r="AM79" i="13"/>
  <c r="AG80" i="13"/>
  <c r="AI80" i="13"/>
  <c r="AJ80" i="13"/>
  <c r="AK80" i="13"/>
  <c r="AL80" i="13"/>
  <c r="AM80" i="13"/>
  <c r="AG81" i="13"/>
  <c r="AI81" i="13"/>
  <c r="AJ81" i="13"/>
  <c r="AK81" i="13"/>
  <c r="AL81" i="13"/>
  <c r="AM81" i="13"/>
  <c r="AG82" i="13"/>
  <c r="AI82" i="13"/>
  <c r="AJ82" i="13"/>
  <c r="AK82" i="13"/>
  <c r="AL82" i="13"/>
  <c r="AM82" i="13"/>
  <c r="AG83" i="13"/>
  <c r="AI83" i="13"/>
  <c r="AJ83" i="13"/>
  <c r="AK83" i="13"/>
  <c r="AL83" i="13"/>
  <c r="AM83" i="13"/>
  <c r="AG84" i="13"/>
  <c r="AI84" i="13"/>
  <c r="AJ84" i="13"/>
  <c r="AK84" i="13"/>
  <c r="AL84" i="13"/>
  <c r="AM84" i="13"/>
  <c r="AG85" i="13"/>
  <c r="AI85" i="13"/>
  <c r="AJ85" i="13"/>
  <c r="AK85" i="13"/>
  <c r="AL85" i="13"/>
  <c r="AM85" i="13"/>
  <c r="AG86" i="13"/>
  <c r="AI86" i="13"/>
  <c r="AJ86" i="13"/>
  <c r="AK86" i="13"/>
  <c r="AL86" i="13"/>
  <c r="AM86" i="13"/>
  <c r="AG87" i="13"/>
  <c r="AI87" i="13"/>
  <c r="AJ87" i="13"/>
  <c r="AK87" i="13"/>
  <c r="AL87" i="13"/>
  <c r="AM87" i="13"/>
  <c r="AG88" i="13"/>
  <c r="AI88" i="13"/>
  <c r="AJ88" i="13"/>
  <c r="AK88" i="13"/>
  <c r="AL88" i="13"/>
  <c r="AM88" i="13"/>
  <c r="AG89" i="13"/>
  <c r="AI89" i="13"/>
  <c r="AJ89" i="13"/>
  <c r="AK89" i="13"/>
  <c r="AL89" i="13"/>
  <c r="AM89" i="13"/>
  <c r="AG90" i="13"/>
  <c r="AI90" i="13"/>
  <c r="AJ90" i="13"/>
  <c r="AK90" i="13"/>
  <c r="AL90" i="13"/>
  <c r="AM90" i="13"/>
  <c r="AG91" i="13"/>
  <c r="AI91" i="13"/>
  <c r="AJ91" i="13"/>
  <c r="AK91" i="13"/>
  <c r="AL91" i="13"/>
  <c r="AM91" i="13"/>
  <c r="AG92" i="13"/>
  <c r="AI92" i="13"/>
  <c r="AJ92" i="13"/>
  <c r="AK92" i="13"/>
  <c r="AL92" i="13"/>
  <c r="AM92" i="13"/>
  <c r="AG93" i="13"/>
  <c r="AI93" i="13"/>
  <c r="AJ93" i="13"/>
  <c r="AK93" i="13"/>
  <c r="AL93" i="13"/>
  <c r="AM93" i="13"/>
  <c r="AG94" i="13"/>
  <c r="AI94" i="13"/>
  <c r="AJ94" i="13"/>
  <c r="AK94" i="13"/>
  <c r="AL94" i="13"/>
  <c r="AM94" i="13"/>
  <c r="AG95" i="13"/>
  <c r="AI95" i="13"/>
  <c r="AJ95" i="13"/>
  <c r="AK95" i="13"/>
  <c r="AL95" i="13"/>
  <c r="AM95" i="13"/>
  <c r="AG96" i="13"/>
  <c r="AI96" i="13"/>
  <c r="AJ96" i="13"/>
  <c r="AK96" i="13"/>
  <c r="AL96" i="13"/>
  <c r="AM96" i="13"/>
  <c r="AG97" i="13"/>
  <c r="AI97" i="13"/>
  <c r="AJ97" i="13"/>
  <c r="AK97" i="13"/>
  <c r="AL97" i="13"/>
  <c r="AM97" i="13"/>
  <c r="AG98" i="13"/>
  <c r="AI98" i="13"/>
  <c r="AJ98" i="13"/>
  <c r="AK98" i="13"/>
  <c r="AL98" i="13"/>
  <c r="AM98" i="13"/>
  <c r="AG99" i="13"/>
  <c r="AI99" i="13"/>
  <c r="AJ99" i="13"/>
  <c r="AK99" i="13"/>
  <c r="AL99" i="13"/>
  <c r="AM99" i="13"/>
  <c r="AG100" i="13"/>
  <c r="AI100" i="13"/>
  <c r="AJ100" i="13"/>
  <c r="AK100" i="13"/>
  <c r="AL100" i="13"/>
  <c r="AM100" i="13"/>
  <c r="AG101" i="13"/>
  <c r="AI101" i="13"/>
  <c r="AJ101" i="13"/>
  <c r="AK101" i="13"/>
  <c r="AL101" i="13"/>
  <c r="AM101" i="13"/>
  <c r="AG102" i="13"/>
  <c r="AI102" i="13"/>
  <c r="AJ102" i="13"/>
  <c r="AK102" i="13"/>
  <c r="AL102" i="13"/>
  <c r="AM102" i="13"/>
  <c r="AG103" i="13"/>
  <c r="AI103" i="13"/>
  <c r="AJ103" i="13"/>
  <c r="AK103" i="13"/>
  <c r="AL103" i="13"/>
  <c r="AM103" i="13"/>
  <c r="AG104" i="13"/>
  <c r="AI104" i="13"/>
  <c r="AJ104" i="13"/>
  <c r="AK104" i="13"/>
  <c r="AL104" i="13"/>
  <c r="AM104" i="13"/>
  <c r="AG105" i="13"/>
  <c r="AI105" i="13"/>
  <c r="AJ105" i="13"/>
  <c r="AK105" i="13"/>
  <c r="AL105" i="13"/>
  <c r="AM105" i="13"/>
  <c r="AG106" i="13"/>
  <c r="AI106" i="13"/>
  <c r="AJ106" i="13"/>
  <c r="AK106" i="13"/>
  <c r="AL106" i="13"/>
  <c r="AM106" i="13"/>
  <c r="AG107" i="13"/>
  <c r="AI107" i="13"/>
  <c r="AJ107" i="13"/>
  <c r="AK107" i="13"/>
  <c r="AL107" i="13"/>
  <c r="AM107" i="13"/>
  <c r="AG108" i="13"/>
  <c r="AI108" i="13"/>
  <c r="AJ108" i="13"/>
  <c r="AK108" i="13"/>
  <c r="AL108" i="13"/>
  <c r="AM108" i="13"/>
  <c r="AG109" i="13"/>
  <c r="AI109" i="13"/>
  <c r="AJ109" i="13"/>
  <c r="AK109" i="13"/>
  <c r="AL109" i="13"/>
  <c r="AM109" i="13"/>
  <c r="AG110" i="13"/>
  <c r="AI110" i="13"/>
  <c r="AJ110" i="13"/>
  <c r="AK110" i="13"/>
  <c r="AL110" i="13"/>
  <c r="AM110" i="13"/>
  <c r="AG111" i="13"/>
  <c r="AI111" i="13"/>
  <c r="AJ111" i="13"/>
  <c r="AK111" i="13"/>
  <c r="AL111" i="13"/>
  <c r="AM111" i="13"/>
  <c r="AG112" i="13"/>
  <c r="AI112" i="13"/>
  <c r="AJ112" i="13"/>
  <c r="AK112" i="13"/>
  <c r="AL112" i="13"/>
  <c r="AM112" i="13"/>
  <c r="AG113" i="13"/>
  <c r="AI113" i="13"/>
  <c r="AJ113" i="13"/>
  <c r="AK113" i="13"/>
  <c r="AL113" i="13"/>
  <c r="AM113" i="13"/>
  <c r="AG114" i="13"/>
  <c r="AI114" i="13"/>
  <c r="AJ114" i="13"/>
  <c r="AK114" i="13"/>
  <c r="AL114" i="13"/>
  <c r="AM114" i="13"/>
  <c r="AG115" i="13"/>
  <c r="AI115" i="13"/>
  <c r="AJ115" i="13"/>
  <c r="AK115" i="13"/>
  <c r="AL115" i="13"/>
  <c r="AM115" i="13"/>
  <c r="AG116" i="13"/>
  <c r="AI116" i="13"/>
  <c r="AJ116" i="13"/>
  <c r="AK116" i="13"/>
  <c r="AL116" i="13"/>
  <c r="AM116" i="13"/>
  <c r="AG117" i="13"/>
  <c r="AI117" i="13"/>
  <c r="AJ117" i="13"/>
  <c r="AK117" i="13"/>
  <c r="AL117" i="13"/>
  <c r="AM117" i="13"/>
  <c r="AG118" i="13"/>
  <c r="AI118" i="13"/>
  <c r="AJ118" i="13"/>
  <c r="AK118" i="13"/>
  <c r="AL118" i="13"/>
  <c r="AM118" i="13"/>
  <c r="AG119" i="13"/>
  <c r="AI119" i="13"/>
  <c r="AJ119" i="13"/>
  <c r="AK119" i="13"/>
  <c r="AL119" i="13"/>
  <c r="AM119" i="13"/>
  <c r="AG120" i="13"/>
  <c r="AI120" i="13"/>
  <c r="AJ120" i="13"/>
  <c r="AK120" i="13"/>
  <c r="AL120" i="13"/>
  <c r="AM120" i="13"/>
  <c r="AG121" i="13"/>
  <c r="AI121" i="13"/>
  <c r="AJ121" i="13"/>
  <c r="AK121" i="13"/>
  <c r="AL121" i="13"/>
  <c r="AM121" i="13"/>
  <c r="AG122" i="13"/>
  <c r="AI122" i="13"/>
  <c r="AJ122" i="13"/>
  <c r="AK122" i="13"/>
  <c r="AL122" i="13"/>
  <c r="AM122" i="13"/>
  <c r="AG123" i="13"/>
  <c r="AI123" i="13"/>
  <c r="AJ123" i="13"/>
  <c r="AK123" i="13"/>
  <c r="AL123" i="13"/>
  <c r="AM123" i="13"/>
  <c r="AG124" i="13"/>
  <c r="AI124" i="13"/>
  <c r="AJ124" i="13"/>
  <c r="AK124" i="13"/>
  <c r="AL124" i="13"/>
  <c r="AM124" i="13"/>
  <c r="AG125" i="13"/>
  <c r="AI125" i="13"/>
  <c r="AJ125" i="13"/>
  <c r="AK125" i="13"/>
  <c r="AL125" i="13"/>
  <c r="AM125" i="13"/>
  <c r="AG126" i="13"/>
  <c r="AI126" i="13"/>
  <c r="AJ126" i="13"/>
  <c r="AK126" i="13"/>
  <c r="AL126" i="13"/>
  <c r="AM126" i="13"/>
  <c r="AG127" i="13"/>
  <c r="AI127" i="13"/>
  <c r="AJ127" i="13"/>
  <c r="AK127" i="13"/>
  <c r="AL127" i="13"/>
  <c r="AM127" i="13"/>
  <c r="AG128" i="13"/>
  <c r="AI128" i="13"/>
  <c r="AJ128" i="13"/>
  <c r="AK128" i="13"/>
  <c r="AL128" i="13"/>
  <c r="AM128" i="13"/>
  <c r="AG129" i="13"/>
  <c r="AI129" i="13"/>
  <c r="AJ129" i="13"/>
  <c r="AK129" i="13"/>
  <c r="AL129" i="13"/>
  <c r="AM129" i="13"/>
  <c r="AG130" i="13"/>
  <c r="AI130" i="13"/>
  <c r="AJ130" i="13"/>
  <c r="AK130" i="13"/>
  <c r="AL130" i="13"/>
  <c r="AM130" i="13"/>
  <c r="AG131" i="13"/>
  <c r="AI131" i="13"/>
  <c r="AJ131" i="13"/>
  <c r="AK131" i="13"/>
  <c r="AL131" i="13"/>
  <c r="AM131" i="13"/>
  <c r="AG132" i="13"/>
  <c r="AI132" i="13"/>
  <c r="AJ132" i="13"/>
  <c r="AK132" i="13"/>
  <c r="AL132" i="13"/>
  <c r="AM132" i="13"/>
  <c r="AG133" i="13"/>
  <c r="AI133" i="13"/>
  <c r="AJ133" i="13"/>
  <c r="AK133" i="13"/>
  <c r="AL133" i="13"/>
  <c r="AM133" i="13"/>
  <c r="AG134" i="13"/>
  <c r="AI134" i="13"/>
  <c r="AJ134" i="13"/>
  <c r="AK134" i="13"/>
  <c r="AL134" i="13"/>
  <c r="AM134" i="13"/>
  <c r="AG135" i="13"/>
  <c r="AI135" i="13"/>
  <c r="AJ135" i="13"/>
  <c r="AK135" i="13"/>
  <c r="AL135" i="13"/>
  <c r="AM135" i="13"/>
  <c r="AG136" i="13"/>
  <c r="AI136" i="13"/>
  <c r="AJ136" i="13"/>
  <c r="AK136" i="13"/>
  <c r="AL136" i="13"/>
  <c r="AM136" i="13"/>
  <c r="AG137" i="13"/>
  <c r="AI137" i="13"/>
  <c r="AJ137" i="13"/>
  <c r="AK137" i="13"/>
  <c r="AL137" i="13"/>
  <c r="AM137" i="13"/>
  <c r="AG138" i="13"/>
  <c r="AI138" i="13"/>
  <c r="AJ138" i="13"/>
  <c r="AK138" i="13"/>
  <c r="AL138" i="13"/>
  <c r="AM138" i="13"/>
  <c r="AG139" i="13"/>
  <c r="AI139" i="13"/>
  <c r="AJ139" i="13"/>
  <c r="AK139" i="13"/>
  <c r="AL139" i="13"/>
  <c r="AM139" i="13"/>
  <c r="AG140" i="13"/>
  <c r="AI140" i="13"/>
  <c r="AJ140" i="13"/>
  <c r="AK140" i="13"/>
  <c r="AL140" i="13"/>
  <c r="AM140" i="13"/>
  <c r="AG141" i="13"/>
  <c r="AI141" i="13"/>
  <c r="AJ141" i="13"/>
  <c r="AK141" i="13"/>
  <c r="AL141" i="13"/>
  <c r="AM141" i="13"/>
  <c r="AG142" i="13"/>
  <c r="AI142" i="13"/>
  <c r="AJ142" i="13"/>
  <c r="AK142" i="13"/>
  <c r="AL142" i="13"/>
  <c r="AM142" i="13"/>
  <c r="AG143" i="13"/>
  <c r="AI143" i="13"/>
  <c r="AJ143" i="13"/>
  <c r="AK143" i="13"/>
  <c r="AL143" i="13"/>
  <c r="AM143" i="13"/>
  <c r="AG144" i="13"/>
  <c r="AI144" i="13"/>
  <c r="AJ144" i="13"/>
  <c r="AK144" i="13"/>
  <c r="AL144" i="13"/>
  <c r="AM144" i="13"/>
  <c r="AG145" i="13"/>
  <c r="AI145" i="13"/>
  <c r="AJ145" i="13"/>
  <c r="AK145" i="13"/>
  <c r="AL145" i="13"/>
  <c r="AM145" i="13"/>
  <c r="AG146" i="13"/>
  <c r="AI146" i="13"/>
  <c r="AJ146" i="13"/>
  <c r="AK146" i="13"/>
  <c r="AL146" i="13"/>
  <c r="AM146" i="13"/>
  <c r="AG147" i="13"/>
  <c r="AI147" i="13"/>
  <c r="AJ147" i="13"/>
  <c r="AK147" i="13"/>
  <c r="AL147" i="13"/>
  <c r="AM147" i="13"/>
  <c r="AG148" i="13"/>
  <c r="AI148" i="13"/>
  <c r="AJ148" i="13"/>
  <c r="AK148" i="13"/>
  <c r="AL148" i="13"/>
  <c r="AM148" i="13"/>
  <c r="AG149" i="13"/>
  <c r="AI149" i="13"/>
  <c r="AJ149" i="13"/>
  <c r="AK149" i="13"/>
  <c r="AL149" i="13"/>
  <c r="AM149" i="13"/>
  <c r="AG150" i="13"/>
  <c r="AI150" i="13"/>
  <c r="AJ150" i="13"/>
  <c r="AK150" i="13"/>
  <c r="AL150" i="13"/>
  <c r="AM150" i="13"/>
  <c r="AG151" i="13"/>
  <c r="AI151" i="13"/>
  <c r="AJ151" i="13"/>
  <c r="AK151" i="13"/>
  <c r="AL151" i="13"/>
  <c r="AM151" i="13"/>
  <c r="AG152" i="13"/>
  <c r="AI152" i="13"/>
  <c r="AJ152" i="13"/>
  <c r="AK152" i="13"/>
  <c r="AL152" i="13"/>
  <c r="AM152" i="13"/>
  <c r="AG153" i="13"/>
  <c r="AI153" i="13"/>
  <c r="AJ153" i="13"/>
  <c r="AK153" i="13"/>
  <c r="AL153" i="13"/>
  <c r="AM153" i="13"/>
  <c r="AG154" i="13"/>
  <c r="AI154" i="13"/>
  <c r="AJ154" i="13"/>
  <c r="AK154" i="13"/>
  <c r="AL154" i="13"/>
  <c r="AM154" i="13"/>
  <c r="AG155" i="13"/>
  <c r="AI155" i="13"/>
  <c r="AJ155" i="13"/>
  <c r="AK155" i="13"/>
  <c r="AL155" i="13"/>
  <c r="AM155" i="13"/>
  <c r="AG156" i="13"/>
  <c r="AI156" i="13"/>
  <c r="AJ156" i="13"/>
  <c r="AK156" i="13"/>
  <c r="AL156" i="13"/>
  <c r="AM156" i="13"/>
  <c r="AG157" i="13"/>
  <c r="AI157" i="13"/>
  <c r="AJ157" i="13"/>
  <c r="AK157" i="13"/>
  <c r="AL157" i="13"/>
  <c r="AM157" i="13"/>
  <c r="AG158" i="13"/>
  <c r="AI158" i="13"/>
  <c r="AJ158" i="13"/>
  <c r="AK158" i="13"/>
  <c r="AL158" i="13"/>
  <c r="AM158" i="13"/>
  <c r="AG159" i="13"/>
  <c r="AI159" i="13"/>
  <c r="AJ159" i="13"/>
  <c r="AK159" i="13"/>
  <c r="AL159" i="13"/>
  <c r="AM159" i="13"/>
  <c r="AG160" i="13"/>
  <c r="AI160" i="13"/>
  <c r="AJ160" i="13"/>
  <c r="AK160" i="13"/>
  <c r="AL160" i="13"/>
  <c r="AM160" i="13"/>
  <c r="AG161" i="13"/>
  <c r="AI161" i="13"/>
  <c r="AJ161" i="13"/>
  <c r="AK161" i="13"/>
  <c r="AL161" i="13"/>
  <c r="AM161" i="13"/>
  <c r="AG162" i="13"/>
  <c r="AI162" i="13"/>
  <c r="AJ162" i="13"/>
  <c r="AK162" i="13"/>
  <c r="AL162" i="13"/>
  <c r="AM162" i="13"/>
  <c r="AG163" i="13"/>
  <c r="AI163" i="13"/>
  <c r="AJ163" i="13"/>
  <c r="AK163" i="13"/>
  <c r="AL163" i="13"/>
  <c r="AM163" i="13"/>
  <c r="AG164" i="13"/>
  <c r="AI164" i="13"/>
  <c r="AJ164" i="13"/>
  <c r="AK164" i="13"/>
  <c r="AL164" i="13"/>
  <c r="AM164" i="13"/>
  <c r="AG165" i="13"/>
  <c r="AI165" i="13"/>
  <c r="AJ165" i="13"/>
  <c r="AK165" i="13"/>
  <c r="AL165" i="13"/>
  <c r="AM165" i="13"/>
  <c r="AG166" i="13"/>
  <c r="AI166" i="13"/>
  <c r="AJ166" i="13"/>
  <c r="AK166" i="13"/>
  <c r="AL166" i="13"/>
  <c r="AM166" i="13"/>
  <c r="AG167" i="13"/>
  <c r="AI167" i="13"/>
  <c r="AJ167" i="13"/>
  <c r="AK167" i="13"/>
  <c r="AL167" i="13"/>
  <c r="AM167" i="13"/>
  <c r="AG168" i="13"/>
  <c r="AI168" i="13"/>
  <c r="AJ168" i="13"/>
  <c r="AK168" i="13"/>
  <c r="AL168" i="13"/>
  <c r="AM168" i="13"/>
  <c r="AG169" i="13"/>
  <c r="AI169" i="13"/>
  <c r="AJ169" i="13"/>
  <c r="AK169" i="13"/>
  <c r="AL169" i="13"/>
  <c r="AM169" i="13"/>
  <c r="AG170" i="13"/>
  <c r="AI170" i="13"/>
  <c r="AJ170" i="13"/>
  <c r="AK170" i="13"/>
  <c r="AL170" i="13"/>
  <c r="AM170" i="13"/>
  <c r="AG171" i="13"/>
  <c r="AI171" i="13"/>
  <c r="AJ171" i="13"/>
  <c r="AK171" i="13"/>
  <c r="AL171" i="13"/>
  <c r="AM171" i="13"/>
  <c r="AG172" i="13"/>
  <c r="AI172" i="13"/>
  <c r="AJ172" i="13"/>
  <c r="AK172" i="13"/>
  <c r="AL172" i="13"/>
  <c r="AM172" i="13"/>
  <c r="AG173" i="13"/>
  <c r="AI173" i="13"/>
  <c r="AJ173" i="13"/>
  <c r="AK173" i="13"/>
  <c r="AL173" i="13"/>
  <c r="AM173" i="13"/>
  <c r="AG174" i="13"/>
  <c r="AI174" i="13"/>
  <c r="AJ174" i="13"/>
  <c r="AK174" i="13"/>
  <c r="AL174" i="13"/>
  <c r="AM174" i="13"/>
  <c r="AG175" i="13"/>
  <c r="AI175" i="13"/>
  <c r="AJ175" i="13"/>
  <c r="AK175" i="13"/>
  <c r="AL175" i="13"/>
  <c r="AM175" i="13"/>
  <c r="AG176" i="13"/>
  <c r="AI176" i="13"/>
  <c r="AJ176" i="13"/>
  <c r="AK176" i="13"/>
  <c r="AL176" i="13"/>
  <c r="AM176" i="13"/>
  <c r="AG177" i="13"/>
  <c r="AI177" i="13"/>
  <c r="AJ177" i="13"/>
  <c r="AK177" i="13"/>
  <c r="AL177" i="13"/>
  <c r="AM177" i="13"/>
  <c r="AG178" i="13"/>
  <c r="AI178" i="13"/>
  <c r="AJ178" i="13"/>
  <c r="AK178" i="13"/>
  <c r="AL178" i="13"/>
  <c r="AM178" i="13"/>
  <c r="AG179" i="13"/>
  <c r="AI179" i="13"/>
  <c r="AJ179" i="13"/>
  <c r="AK179" i="13"/>
  <c r="AL179" i="13"/>
  <c r="AM179" i="13"/>
  <c r="AG180" i="13"/>
  <c r="AI180" i="13"/>
  <c r="AJ180" i="13"/>
  <c r="AK180" i="13"/>
  <c r="AL180" i="13"/>
  <c r="AM180" i="13"/>
  <c r="AG181" i="13"/>
  <c r="AI181" i="13"/>
  <c r="AJ181" i="13"/>
  <c r="AK181" i="13"/>
  <c r="AL181" i="13"/>
  <c r="AM181" i="13"/>
  <c r="AG182" i="13"/>
  <c r="AI182" i="13"/>
  <c r="AJ182" i="13"/>
  <c r="AK182" i="13"/>
  <c r="AL182" i="13"/>
  <c r="AM182" i="13"/>
  <c r="AG183" i="13"/>
  <c r="AI183" i="13"/>
  <c r="AJ183" i="13"/>
  <c r="AK183" i="13"/>
  <c r="AL183" i="13"/>
  <c r="AM183" i="13"/>
  <c r="AG184" i="13"/>
  <c r="AI184" i="13"/>
  <c r="AJ184" i="13"/>
  <c r="AK184" i="13"/>
  <c r="AL184" i="13"/>
  <c r="AM184" i="13"/>
  <c r="AG185" i="13"/>
  <c r="AI185" i="13"/>
  <c r="AJ185" i="13"/>
  <c r="AK185" i="13"/>
  <c r="AL185" i="13"/>
  <c r="AM185" i="13"/>
  <c r="AG186" i="13"/>
  <c r="AI186" i="13"/>
  <c r="AJ186" i="13"/>
  <c r="AK186" i="13"/>
  <c r="AL186" i="13"/>
  <c r="AM186" i="13"/>
  <c r="AG187" i="13"/>
  <c r="AI187" i="13"/>
  <c r="AJ187" i="13"/>
  <c r="AK187" i="13"/>
  <c r="AL187" i="13"/>
  <c r="AM187" i="13"/>
  <c r="AG188" i="13"/>
  <c r="AI188" i="13"/>
  <c r="AJ188" i="13"/>
  <c r="AK188" i="13"/>
  <c r="AL188" i="13"/>
  <c r="AM188" i="13"/>
  <c r="AG189" i="13"/>
  <c r="AI189" i="13"/>
  <c r="AJ189" i="13"/>
  <c r="AK189" i="13"/>
  <c r="AL189" i="13"/>
  <c r="AM189" i="13"/>
  <c r="AG190" i="13"/>
  <c r="AI190" i="13"/>
  <c r="AJ190" i="13"/>
  <c r="AK190" i="13"/>
  <c r="AL190" i="13"/>
  <c r="AM190" i="13"/>
  <c r="AG191" i="13"/>
  <c r="AI191" i="13"/>
  <c r="AJ191" i="13"/>
  <c r="AK191" i="13"/>
  <c r="AL191" i="13"/>
  <c r="AM191" i="13"/>
  <c r="AG192" i="13"/>
  <c r="AI192" i="13"/>
  <c r="AJ192" i="13"/>
  <c r="AK192" i="13"/>
  <c r="AL192" i="13"/>
  <c r="AM192" i="13"/>
  <c r="AG193" i="13"/>
  <c r="AI193" i="13"/>
  <c r="AJ193" i="13"/>
  <c r="AK193" i="13"/>
  <c r="AL193" i="13"/>
  <c r="AM193" i="13"/>
  <c r="AG194" i="13"/>
  <c r="AI194" i="13"/>
  <c r="AJ194" i="13"/>
  <c r="AK194" i="13"/>
  <c r="AL194" i="13"/>
  <c r="AM194" i="13"/>
  <c r="AG195" i="13"/>
  <c r="AI195" i="13"/>
  <c r="AJ195" i="13"/>
  <c r="AK195" i="13"/>
  <c r="AL195" i="13"/>
  <c r="AM195" i="13"/>
  <c r="AG196" i="13"/>
  <c r="AI196" i="13"/>
  <c r="AJ196" i="13"/>
  <c r="AK196" i="13"/>
  <c r="AL196" i="13"/>
  <c r="AM196" i="13"/>
  <c r="AG197" i="13"/>
  <c r="AI197" i="13"/>
  <c r="AJ197" i="13"/>
  <c r="AK197" i="13"/>
  <c r="AL197" i="13"/>
  <c r="AM197" i="13"/>
  <c r="AG198" i="13"/>
  <c r="AI198" i="13"/>
  <c r="AJ198" i="13"/>
  <c r="AK198" i="13"/>
  <c r="AL198" i="13"/>
  <c r="AM198" i="13"/>
  <c r="AG199" i="13"/>
  <c r="AI199" i="13"/>
  <c r="AJ199" i="13"/>
  <c r="AK199" i="13"/>
  <c r="AL199" i="13"/>
  <c r="AM199" i="13"/>
  <c r="AG200" i="13"/>
  <c r="AI200" i="13"/>
  <c r="AJ200" i="13"/>
  <c r="AK200" i="13"/>
  <c r="AL200" i="13"/>
  <c r="AM200" i="13"/>
  <c r="AG201" i="13"/>
  <c r="AI201" i="13"/>
  <c r="AJ201" i="13"/>
  <c r="AK201" i="13"/>
  <c r="AL201" i="13"/>
  <c r="AM201" i="13"/>
  <c r="AG202" i="13"/>
  <c r="AI202" i="13"/>
  <c r="AJ202" i="13"/>
  <c r="AK202" i="13"/>
  <c r="AL202" i="13"/>
  <c r="AM202" i="13"/>
  <c r="AG203" i="13"/>
  <c r="AI203" i="13"/>
  <c r="AJ203" i="13"/>
  <c r="AK203" i="13"/>
  <c r="AL203" i="13"/>
  <c r="AM203" i="13"/>
  <c r="AG204" i="13"/>
  <c r="AI204" i="13"/>
  <c r="AJ204" i="13"/>
  <c r="AK204" i="13"/>
  <c r="AL204" i="13"/>
  <c r="AM204" i="13"/>
  <c r="AG205" i="13"/>
  <c r="AI205" i="13"/>
  <c r="AJ205" i="13"/>
  <c r="AK205" i="13"/>
  <c r="AL205" i="13"/>
  <c r="AM205" i="13"/>
  <c r="AG206" i="13"/>
  <c r="AI206" i="13"/>
  <c r="AJ206" i="13"/>
  <c r="AK206" i="13"/>
  <c r="AL206" i="13"/>
  <c r="AM206" i="13"/>
  <c r="AG207" i="13"/>
  <c r="AI207" i="13"/>
  <c r="AJ207" i="13"/>
  <c r="AK207" i="13"/>
  <c r="AL207" i="13"/>
  <c r="AM207" i="13"/>
  <c r="AG208" i="13"/>
  <c r="AI208" i="13"/>
  <c r="AJ208" i="13"/>
  <c r="AK208" i="13"/>
  <c r="AL208" i="13"/>
  <c r="AM208" i="13"/>
  <c r="AG209" i="13"/>
  <c r="AI209" i="13"/>
  <c r="AJ209" i="13"/>
  <c r="AK209" i="13"/>
  <c r="AL209" i="13"/>
  <c r="AM209" i="13"/>
  <c r="AG210" i="13"/>
  <c r="AI210" i="13"/>
  <c r="AJ210" i="13"/>
  <c r="AK210" i="13"/>
  <c r="AL210" i="13"/>
  <c r="AM210" i="13"/>
  <c r="AG211" i="13"/>
  <c r="AI211" i="13"/>
  <c r="AJ211" i="13"/>
  <c r="AK211" i="13"/>
  <c r="AL211" i="13"/>
  <c r="AM211" i="13"/>
  <c r="AG212" i="13"/>
  <c r="AI212" i="13"/>
  <c r="AJ212" i="13"/>
  <c r="AK212" i="13"/>
  <c r="AL212" i="13"/>
  <c r="AM212" i="13"/>
  <c r="AG213" i="13"/>
  <c r="AI213" i="13"/>
  <c r="AJ213" i="13"/>
  <c r="AK213" i="13"/>
  <c r="AL213" i="13"/>
  <c r="AM213" i="13"/>
  <c r="AG214" i="13"/>
  <c r="AI214" i="13"/>
  <c r="AJ214" i="13"/>
  <c r="AK214" i="13"/>
  <c r="AL214" i="13"/>
  <c r="AM214" i="13"/>
  <c r="AG215" i="13"/>
  <c r="AI215" i="13"/>
  <c r="AJ215" i="13"/>
  <c r="AK215" i="13"/>
  <c r="AL215" i="13"/>
  <c r="AM215" i="13"/>
  <c r="AG216" i="13"/>
  <c r="AI216" i="13"/>
  <c r="AJ216" i="13"/>
  <c r="AK216" i="13"/>
  <c r="AL216" i="13"/>
  <c r="AM216" i="13"/>
  <c r="AG217" i="13"/>
  <c r="AI217" i="13"/>
  <c r="AJ217" i="13"/>
  <c r="AK217" i="13"/>
  <c r="AL217" i="13"/>
  <c r="AM217" i="13"/>
  <c r="AG218" i="13"/>
  <c r="AI218" i="13"/>
  <c r="AJ218" i="13"/>
  <c r="AK218" i="13"/>
  <c r="AL218" i="13"/>
  <c r="AM218" i="13"/>
  <c r="AG219" i="13"/>
  <c r="AI219" i="13"/>
  <c r="AJ219" i="13"/>
  <c r="AK219" i="13"/>
  <c r="AL219" i="13"/>
  <c r="AM219" i="13"/>
  <c r="AG220" i="13"/>
  <c r="AI220" i="13"/>
  <c r="AJ220" i="13"/>
  <c r="AK220" i="13"/>
  <c r="AL220" i="13"/>
  <c r="AM220" i="13"/>
  <c r="AG221" i="13"/>
  <c r="AI221" i="13"/>
  <c r="AJ221" i="13"/>
  <c r="AK221" i="13"/>
  <c r="AL221" i="13"/>
  <c r="AM221" i="13"/>
  <c r="AG222" i="13"/>
  <c r="AI222" i="13"/>
  <c r="AJ222" i="13"/>
  <c r="AK222" i="13"/>
  <c r="AL222" i="13"/>
  <c r="AM222" i="13"/>
  <c r="AG223" i="13"/>
  <c r="AI223" i="13"/>
  <c r="AJ223" i="13"/>
  <c r="AK223" i="13"/>
  <c r="AL223" i="13"/>
  <c r="AM223" i="13"/>
  <c r="AG224" i="13"/>
  <c r="AI224" i="13"/>
  <c r="AJ224" i="13"/>
  <c r="AK224" i="13"/>
  <c r="AL224" i="13"/>
  <c r="AM224" i="13"/>
  <c r="AG225" i="13"/>
  <c r="AI225" i="13"/>
  <c r="AJ225" i="13"/>
  <c r="AK225" i="13"/>
  <c r="AL225" i="13"/>
  <c r="AM225" i="13"/>
  <c r="AG226" i="13"/>
  <c r="AI226" i="13"/>
  <c r="AJ226" i="13"/>
  <c r="AK226" i="13"/>
  <c r="AL226" i="13"/>
  <c r="AM226" i="13"/>
  <c r="AG227" i="13"/>
  <c r="AI227" i="13"/>
  <c r="AJ227" i="13"/>
  <c r="AK227" i="13"/>
  <c r="AL227" i="13"/>
  <c r="AM227" i="13"/>
  <c r="AG228" i="13"/>
  <c r="AI228" i="13"/>
  <c r="AJ228" i="13"/>
  <c r="AK228" i="13"/>
  <c r="AL228" i="13"/>
  <c r="AM228" i="13"/>
  <c r="AG229" i="13"/>
  <c r="AI229" i="13"/>
  <c r="AJ229" i="13"/>
  <c r="AK229" i="13"/>
  <c r="AL229" i="13"/>
  <c r="AM229" i="13"/>
  <c r="AG230" i="13"/>
  <c r="AI230" i="13"/>
  <c r="AJ230" i="13"/>
  <c r="AK230" i="13"/>
  <c r="AL230" i="13"/>
  <c r="AM230" i="13"/>
  <c r="AG231" i="13"/>
  <c r="AI231" i="13"/>
  <c r="AJ231" i="13"/>
  <c r="AK231" i="13"/>
  <c r="AL231" i="13"/>
  <c r="AM231" i="13"/>
  <c r="AG232" i="13"/>
  <c r="AI232" i="13"/>
  <c r="AJ232" i="13"/>
  <c r="AK232" i="13"/>
  <c r="AL232" i="13"/>
  <c r="AM232" i="13"/>
  <c r="AG233" i="13"/>
  <c r="AI233" i="13"/>
  <c r="AJ233" i="13"/>
  <c r="AK233" i="13"/>
  <c r="AL233" i="13"/>
  <c r="AM233" i="13"/>
  <c r="AG234" i="13"/>
  <c r="AI234" i="13"/>
  <c r="AJ234" i="13"/>
  <c r="AK234" i="13"/>
  <c r="AL234" i="13"/>
  <c r="AM234" i="13"/>
  <c r="AG235" i="13"/>
  <c r="AI235" i="13"/>
  <c r="AJ235" i="13"/>
  <c r="AK235" i="13"/>
  <c r="AL235" i="13"/>
  <c r="AM235" i="13"/>
  <c r="AG236" i="13"/>
  <c r="AI236" i="13"/>
  <c r="AJ236" i="13"/>
  <c r="AK236" i="13"/>
  <c r="AL236" i="13"/>
  <c r="AM236" i="13"/>
  <c r="AG237" i="13"/>
  <c r="AI237" i="13"/>
  <c r="AJ237" i="13"/>
  <c r="AK237" i="13"/>
  <c r="AL237" i="13"/>
  <c r="AM237" i="13"/>
  <c r="AG238" i="13"/>
  <c r="AI238" i="13"/>
  <c r="AJ238" i="13"/>
  <c r="AK238" i="13"/>
  <c r="AL238" i="13"/>
  <c r="AM238" i="13"/>
  <c r="AG239" i="13"/>
  <c r="AI239" i="13"/>
  <c r="AJ239" i="13"/>
  <c r="AK239" i="13"/>
  <c r="AL239" i="13"/>
  <c r="AM239" i="13"/>
  <c r="AG240" i="13"/>
  <c r="AI240" i="13"/>
  <c r="AJ240" i="13"/>
  <c r="AK240" i="13"/>
  <c r="AL240" i="13"/>
  <c r="AM240" i="13"/>
  <c r="AG241" i="13"/>
  <c r="AI241" i="13"/>
  <c r="AJ241" i="13"/>
  <c r="AK241" i="13"/>
  <c r="AL241" i="13"/>
  <c r="AM241" i="13"/>
  <c r="AG242" i="13"/>
  <c r="AI242" i="13"/>
  <c r="AJ242" i="13"/>
  <c r="AK242" i="13"/>
  <c r="AL242" i="13"/>
  <c r="AM242" i="13"/>
  <c r="AG243" i="13"/>
  <c r="AI243" i="13"/>
  <c r="AJ243" i="13"/>
  <c r="AK243" i="13"/>
  <c r="AL243" i="13"/>
  <c r="AM243" i="13"/>
  <c r="AG244" i="13"/>
  <c r="AI244" i="13"/>
  <c r="AJ244" i="13"/>
  <c r="AK244" i="13"/>
  <c r="AL244" i="13"/>
  <c r="AM244" i="13"/>
  <c r="AG245" i="13"/>
  <c r="AI245" i="13"/>
  <c r="AJ245" i="13"/>
  <c r="AK245" i="13"/>
  <c r="AL245" i="13"/>
  <c r="AM245" i="13"/>
  <c r="AG246" i="13"/>
  <c r="AI246" i="13"/>
  <c r="AJ246" i="13"/>
  <c r="AK246" i="13"/>
  <c r="AL246" i="13"/>
  <c r="AM246" i="13"/>
  <c r="AG247" i="13"/>
  <c r="AI247" i="13"/>
  <c r="AJ247" i="13"/>
  <c r="AK247" i="13"/>
  <c r="AL247" i="13"/>
  <c r="AM247" i="13"/>
  <c r="AG248" i="13"/>
  <c r="AI248" i="13"/>
  <c r="AJ248" i="13"/>
  <c r="AK248" i="13"/>
  <c r="AL248" i="13"/>
  <c r="AM248" i="13"/>
  <c r="AG249" i="13"/>
  <c r="AI249" i="13"/>
  <c r="AJ249" i="13"/>
  <c r="AK249" i="13"/>
  <c r="AL249" i="13"/>
  <c r="AM249" i="13"/>
  <c r="AG250" i="13"/>
  <c r="AI250" i="13"/>
  <c r="AJ250" i="13"/>
  <c r="AK250" i="13"/>
  <c r="AL250" i="13"/>
  <c r="AM250" i="13"/>
  <c r="AG251" i="13"/>
  <c r="AI251" i="13"/>
  <c r="AJ251" i="13"/>
  <c r="AK251" i="13"/>
  <c r="AL251" i="13"/>
  <c r="AM251" i="13"/>
  <c r="AG252" i="13"/>
  <c r="AI252" i="13"/>
  <c r="AJ252" i="13"/>
  <c r="AK252" i="13"/>
  <c r="AL252" i="13"/>
  <c r="AM252" i="13"/>
  <c r="AG253" i="13"/>
  <c r="AI253" i="13"/>
  <c r="AJ253" i="13"/>
  <c r="AK253" i="13"/>
  <c r="AL253" i="13"/>
  <c r="AM253" i="13"/>
  <c r="AP72" i="13"/>
  <c r="AQ72" i="13"/>
  <c r="AP73" i="13"/>
  <c r="AQ73" i="13"/>
  <c r="AP74" i="13"/>
  <c r="AQ74" i="13"/>
  <c r="AP75" i="13"/>
  <c r="AQ75" i="13"/>
  <c r="AP76" i="13"/>
  <c r="AQ76" i="13"/>
  <c r="AP77" i="13"/>
  <c r="AQ77" i="13"/>
  <c r="AP78" i="13"/>
  <c r="AQ78" i="13"/>
  <c r="AP79" i="13"/>
  <c r="AQ79" i="13"/>
  <c r="AP80" i="13"/>
  <c r="AQ80" i="13"/>
  <c r="AP81" i="13"/>
  <c r="AQ81" i="13"/>
  <c r="AP82" i="13"/>
  <c r="AQ82" i="13"/>
  <c r="AP83" i="13"/>
  <c r="AQ83" i="13"/>
  <c r="AP84" i="13"/>
  <c r="AQ84" i="13"/>
  <c r="AP85" i="13"/>
  <c r="AQ85" i="13"/>
  <c r="AP86" i="13"/>
  <c r="AQ86" i="13"/>
  <c r="AP87" i="13"/>
  <c r="AQ87" i="13"/>
  <c r="AP88" i="13"/>
  <c r="AQ88" i="13"/>
  <c r="AP89" i="13"/>
  <c r="AQ89" i="13"/>
  <c r="AP90" i="13"/>
  <c r="AQ90" i="13"/>
  <c r="AP91" i="13"/>
  <c r="AQ91" i="13"/>
  <c r="AP92" i="13"/>
  <c r="AQ92" i="13"/>
  <c r="AP93" i="13"/>
  <c r="AQ93" i="13"/>
  <c r="AP94" i="13"/>
  <c r="AQ94" i="13"/>
  <c r="AP95" i="13"/>
  <c r="AQ95" i="13"/>
  <c r="AP96" i="13"/>
  <c r="AQ96" i="13"/>
  <c r="AP97" i="13"/>
  <c r="AQ97" i="13"/>
  <c r="AP98" i="13"/>
  <c r="AQ98" i="13"/>
  <c r="AP99" i="13"/>
  <c r="AQ99" i="13"/>
  <c r="AP100" i="13"/>
  <c r="AQ100" i="13"/>
  <c r="AP101" i="13"/>
  <c r="AQ101" i="13"/>
  <c r="AP102" i="13"/>
  <c r="AQ102" i="13"/>
  <c r="AP103" i="13"/>
  <c r="AQ103" i="13"/>
  <c r="AP104" i="13"/>
  <c r="AQ104" i="13"/>
  <c r="AP105" i="13"/>
  <c r="AQ105" i="13"/>
  <c r="AP106" i="13"/>
  <c r="AQ106" i="13"/>
  <c r="AP107" i="13"/>
  <c r="AQ107" i="13"/>
  <c r="AP108" i="13"/>
  <c r="AQ108" i="13"/>
  <c r="AP109" i="13"/>
  <c r="AQ109" i="13"/>
  <c r="AP110" i="13"/>
  <c r="AQ110" i="13"/>
  <c r="AP111" i="13"/>
  <c r="AQ111" i="13"/>
  <c r="AP112" i="13"/>
  <c r="AQ112" i="13"/>
  <c r="AP113" i="13"/>
  <c r="AQ113" i="13"/>
  <c r="AP114" i="13"/>
  <c r="AQ114" i="13"/>
  <c r="AP115" i="13"/>
  <c r="AQ115" i="13"/>
  <c r="AP116" i="13"/>
  <c r="AQ116" i="13"/>
  <c r="AP117" i="13"/>
  <c r="AQ117" i="13"/>
  <c r="AP118" i="13"/>
  <c r="AQ118" i="13"/>
  <c r="AP119" i="13"/>
  <c r="AQ119" i="13"/>
  <c r="AP120" i="13"/>
  <c r="AQ120" i="13"/>
  <c r="AP121" i="13"/>
  <c r="AQ121" i="13"/>
  <c r="AP122" i="13"/>
  <c r="AQ122" i="13"/>
  <c r="AP123" i="13"/>
  <c r="AQ123" i="13"/>
  <c r="AP124" i="13"/>
  <c r="AQ124" i="13"/>
  <c r="AP125" i="13"/>
  <c r="AQ125" i="13"/>
  <c r="AP126" i="13"/>
  <c r="AQ126" i="13"/>
  <c r="AP127" i="13"/>
  <c r="AQ127" i="13"/>
  <c r="AP128" i="13"/>
  <c r="AQ128" i="13"/>
  <c r="AP129" i="13"/>
  <c r="AQ129" i="13"/>
  <c r="AP130" i="13"/>
  <c r="AQ130" i="13"/>
  <c r="AP131" i="13"/>
  <c r="AQ131" i="13"/>
  <c r="AP132" i="13"/>
  <c r="AQ132" i="13"/>
  <c r="AP133" i="13"/>
  <c r="AQ133" i="13"/>
  <c r="AP134" i="13"/>
  <c r="AQ134" i="13"/>
  <c r="AP135" i="13"/>
  <c r="AQ135" i="13"/>
  <c r="AP136" i="13"/>
  <c r="AQ136" i="13"/>
  <c r="AP137" i="13"/>
  <c r="AQ137" i="13"/>
  <c r="AP138" i="13"/>
  <c r="AQ138" i="13"/>
  <c r="AP139" i="13"/>
  <c r="AQ139" i="13"/>
  <c r="AP140" i="13"/>
  <c r="AQ140" i="13"/>
  <c r="AP141" i="13"/>
  <c r="AQ141" i="13"/>
  <c r="AP142" i="13"/>
  <c r="AQ142" i="13"/>
  <c r="AP143" i="13"/>
  <c r="AQ143" i="13"/>
  <c r="AP144" i="13"/>
  <c r="AQ144" i="13"/>
  <c r="AP145" i="13"/>
  <c r="AQ145" i="13"/>
  <c r="AP146" i="13"/>
  <c r="AQ146" i="13"/>
  <c r="AP147" i="13"/>
  <c r="AQ147" i="13"/>
  <c r="AP148" i="13"/>
  <c r="AQ148" i="13"/>
  <c r="AP149" i="13"/>
  <c r="AQ149" i="13"/>
  <c r="AP150" i="13"/>
  <c r="AQ150" i="13"/>
  <c r="AP151" i="13"/>
  <c r="AQ151" i="13"/>
  <c r="AP152" i="13"/>
  <c r="AQ152" i="13"/>
  <c r="AP153" i="13"/>
  <c r="AQ153" i="13"/>
  <c r="AP154" i="13"/>
  <c r="AQ154" i="13"/>
  <c r="AP155" i="13"/>
  <c r="AQ155" i="13"/>
  <c r="AP156" i="13"/>
  <c r="AQ156" i="13"/>
  <c r="AP157" i="13"/>
  <c r="AQ157" i="13"/>
  <c r="AP158" i="13"/>
  <c r="AQ158" i="13"/>
  <c r="AP159" i="13"/>
  <c r="AQ159" i="13"/>
  <c r="AP160" i="13"/>
  <c r="AQ160" i="13"/>
  <c r="AP161" i="13"/>
  <c r="AQ161" i="13"/>
  <c r="AP162" i="13"/>
  <c r="AQ162" i="13"/>
  <c r="AP163" i="13"/>
  <c r="AQ163" i="13"/>
  <c r="AP164" i="13"/>
  <c r="AQ164" i="13"/>
  <c r="AP165" i="13"/>
  <c r="AQ165" i="13"/>
  <c r="AP166" i="13"/>
  <c r="AQ166" i="13"/>
  <c r="AP167" i="13"/>
  <c r="AQ167" i="13"/>
  <c r="AP168" i="13"/>
  <c r="AQ168" i="13"/>
  <c r="AP169" i="13"/>
  <c r="AQ169" i="13"/>
  <c r="AP170" i="13"/>
  <c r="AQ170" i="13"/>
  <c r="AP171" i="13"/>
  <c r="AQ171" i="13"/>
  <c r="AP172" i="13"/>
  <c r="AQ172" i="13"/>
  <c r="AP173" i="13"/>
  <c r="AQ173" i="13"/>
  <c r="AP174" i="13"/>
  <c r="AQ174" i="13"/>
  <c r="AP175" i="13"/>
  <c r="AQ175" i="13"/>
  <c r="AP176" i="13"/>
  <c r="AQ176" i="13"/>
  <c r="AP177" i="13"/>
  <c r="AQ177" i="13"/>
  <c r="AP178" i="13"/>
  <c r="AQ178" i="13"/>
  <c r="AP179" i="13"/>
  <c r="AQ179" i="13"/>
  <c r="AP180" i="13"/>
  <c r="AQ180" i="13"/>
  <c r="AP181" i="13"/>
  <c r="AQ181" i="13"/>
  <c r="AP182" i="13"/>
  <c r="AQ182" i="13"/>
  <c r="AP183" i="13"/>
  <c r="AQ183" i="13"/>
  <c r="AP184" i="13"/>
  <c r="AQ184" i="13"/>
  <c r="AP185" i="13"/>
  <c r="AQ185" i="13"/>
  <c r="AP186" i="13"/>
  <c r="AQ186" i="13"/>
  <c r="AP187" i="13"/>
  <c r="AQ187" i="13"/>
  <c r="AP188" i="13"/>
  <c r="AQ188" i="13"/>
  <c r="AP189" i="13"/>
  <c r="AQ189" i="13"/>
  <c r="AP190" i="13"/>
  <c r="AQ190" i="13"/>
  <c r="AP191" i="13"/>
  <c r="AQ191" i="13"/>
  <c r="AP192" i="13"/>
  <c r="AQ192" i="13"/>
  <c r="AP193" i="13"/>
  <c r="AQ193" i="13"/>
  <c r="AP194" i="13"/>
  <c r="AQ194" i="13"/>
  <c r="AP195" i="13"/>
  <c r="AQ195" i="13"/>
  <c r="AP196" i="13"/>
  <c r="AQ196" i="13"/>
  <c r="AP197" i="13"/>
  <c r="AQ197" i="13"/>
  <c r="AP198" i="13"/>
  <c r="AQ198" i="13"/>
  <c r="AP199" i="13"/>
  <c r="AQ199" i="13"/>
  <c r="AP200" i="13"/>
  <c r="AQ200" i="13"/>
  <c r="AP201" i="13"/>
  <c r="AQ201" i="13"/>
  <c r="AP202" i="13"/>
  <c r="AQ202" i="13"/>
  <c r="AP203" i="13"/>
  <c r="AQ203" i="13"/>
  <c r="AP204" i="13"/>
  <c r="AQ204" i="13"/>
  <c r="AP205" i="13"/>
  <c r="AQ205" i="13"/>
  <c r="AP206" i="13"/>
  <c r="AQ206" i="13"/>
  <c r="AP207" i="13"/>
  <c r="AQ207" i="13"/>
  <c r="AP208" i="13"/>
  <c r="AQ208" i="13"/>
  <c r="AP209" i="13"/>
  <c r="AQ209" i="13"/>
  <c r="AP210" i="13"/>
  <c r="AQ210" i="13"/>
  <c r="AP211" i="13"/>
  <c r="AQ211" i="13"/>
  <c r="AP212" i="13"/>
  <c r="AQ212" i="13"/>
  <c r="AP213" i="13"/>
  <c r="AQ213" i="13"/>
  <c r="AP214" i="13"/>
  <c r="AQ214" i="13"/>
  <c r="AP215" i="13"/>
  <c r="AQ215" i="13"/>
  <c r="AP216" i="13"/>
  <c r="AQ216" i="13"/>
  <c r="AP217" i="13"/>
  <c r="AQ217" i="13"/>
  <c r="AP218" i="13"/>
  <c r="AQ218" i="13"/>
  <c r="AP219" i="13"/>
  <c r="AQ219" i="13"/>
  <c r="AP220" i="13"/>
  <c r="AQ220" i="13"/>
  <c r="AP221" i="13"/>
  <c r="AQ221" i="13"/>
  <c r="AP222" i="13"/>
  <c r="AQ222" i="13"/>
  <c r="AP223" i="13"/>
  <c r="AQ223" i="13"/>
  <c r="AP224" i="13"/>
  <c r="AQ224" i="13"/>
  <c r="AP225" i="13"/>
  <c r="AQ225" i="13"/>
  <c r="AP226" i="13"/>
  <c r="AQ226" i="13"/>
  <c r="AP227" i="13"/>
  <c r="AQ227" i="13"/>
  <c r="AP228" i="13"/>
  <c r="AQ228" i="13"/>
  <c r="AP229" i="13"/>
  <c r="AQ229" i="13"/>
  <c r="AP230" i="13"/>
  <c r="AQ230" i="13"/>
  <c r="AP231" i="13"/>
  <c r="AQ231" i="13"/>
  <c r="AP232" i="13"/>
  <c r="AQ232" i="13"/>
  <c r="AP233" i="13"/>
  <c r="AQ233" i="13"/>
  <c r="AP234" i="13"/>
  <c r="AQ234" i="13"/>
  <c r="AP235" i="13"/>
  <c r="AQ235" i="13"/>
  <c r="AP236" i="13"/>
  <c r="AQ236" i="13"/>
  <c r="AP237" i="13"/>
  <c r="AQ237" i="13"/>
  <c r="AP238" i="13"/>
  <c r="AQ238" i="13"/>
  <c r="AP239" i="13"/>
  <c r="AQ239" i="13"/>
  <c r="AP240" i="13"/>
  <c r="AQ240" i="13"/>
  <c r="AP241" i="13"/>
  <c r="AQ241" i="13"/>
  <c r="AP242" i="13"/>
  <c r="AQ242" i="13"/>
  <c r="AP243" i="13"/>
  <c r="AQ243" i="13"/>
  <c r="AP244" i="13"/>
  <c r="AQ244" i="13"/>
  <c r="AP245" i="13"/>
  <c r="AQ245" i="13"/>
  <c r="AP246" i="13"/>
  <c r="AQ246" i="13"/>
  <c r="AP247" i="13"/>
  <c r="AQ247" i="13"/>
  <c r="AP248" i="13"/>
  <c r="AQ248" i="13"/>
  <c r="AP249" i="13"/>
  <c r="AQ249" i="13"/>
  <c r="AP250" i="13"/>
  <c r="AQ250" i="13"/>
  <c r="AP251" i="13"/>
  <c r="AQ251" i="13"/>
  <c r="AP252" i="13"/>
  <c r="AQ252" i="13"/>
  <c r="AP253" i="13"/>
  <c r="AQ253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115" i="13"/>
  <c r="X116" i="13"/>
  <c r="X117" i="13"/>
  <c r="X118" i="13"/>
  <c r="X119" i="13"/>
  <c r="X120" i="13"/>
  <c r="X121" i="13"/>
  <c r="X122" i="13"/>
  <c r="X123" i="13"/>
  <c r="X124" i="13"/>
  <c r="X125" i="13"/>
  <c r="X126" i="13"/>
  <c r="X127" i="13"/>
  <c r="X128" i="13"/>
  <c r="X129" i="13"/>
  <c r="X130" i="13"/>
  <c r="X131" i="13"/>
  <c r="X132" i="13"/>
  <c r="X133" i="13"/>
  <c r="X134" i="13"/>
  <c r="X135" i="13"/>
  <c r="X136" i="13"/>
  <c r="X137" i="13"/>
  <c r="X138" i="13"/>
  <c r="X139" i="13"/>
  <c r="X140" i="13"/>
  <c r="X141" i="13"/>
  <c r="X142" i="13"/>
  <c r="X143" i="13"/>
  <c r="X144" i="13"/>
  <c r="X145" i="13"/>
  <c r="X146" i="13"/>
  <c r="X147" i="13"/>
  <c r="X148" i="13"/>
  <c r="X149" i="13"/>
  <c r="X150" i="13"/>
  <c r="X151" i="13"/>
  <c r="X152" i="13"/>
  <c r="X153" i="13"/>
  <c r="X154" i="13"/>
  <c r="X155" i="13"/>
  <c r="X156" i="13"/>
  <c r="X157" i="13"/>
  <c r="X158" i="13"/>
  <c r="X159" i="13"/>
  <c r="X160" i="13"/>
  <c r="X161" i="13"/>
  <c r="X162" i="13"/>
  <c r="X163" i="13"/>
  <c r="X164" i="13"/>
  <c r="X165" i="13"/>
  <c r="X166" i="13"/>
  <c r="X167" i="13"/>
  <c r="X168" i="13"/>
  <c r="X169" i="13"/>
  <c r="X170" i="13"/>
  <c r="X171" i="13"/>
  <c r="X172" i="13"/>
  <c r="X173" i="13"/>
  <c r="X174" i="13"/>
  <c r="X175" i="13"/>
  <c r="X176" i="13"/>
  <c r="X177" i="13"/>
  <c r="X178" i="13"/>
  <c r="X179" i="13"/>
  <c r="X180" i="13"/>
  <c r="X181" i="13"/>
  <c r="X182" i="13"/>
  <c r="X183" i="13"/>
  <c r="X184" i="13"/>
  <c r="X185" i="13"/>
  <c r="X186" i="13"/>
  <c r="X187" i="13"/>
  <c r="X188" i="13"/>
  <c r="X189" i="13"/>
  <c r="X190" i="13"/>
  <c r="X191" i="13"/>
  <c r="X192" i="13"/>
  <c r="X193" i="13"/>
  <c r="X194" i="13"/>
  <c r="X195" i="13"/>
  <c r="X196" i="13"/>
  <c r="X197" i="13"/>
  <c r="X198" i="13"/>
  <c r="X199" i="13"/>
  <c r="X200" i="13"/>
  <c r="X201" i="13"/>
  <c r="X202" i="13"/>
  <c r="X203" i="13"/>
  <c r="X204" i="13"/>
  <c r="X205" i="13"/>
  <c r="X206" i="13"/>
  <c r="X207" i="13"/>
  <c r="X208" i="13"/>
  <c r="X209" i="13"/>
  <c r="X210" i="13"/>
  <c r="X211" i="13"/>
  <c r="X212" i="13"/>
  <c r="X213" i="13"/>
  <c r="X214" i="13"/>
  <c r="X215" i="13"/>
  <c r="X216" i="13"/>
  <c r="X217" i="13"/>
  <c r="X218" i="13"/>
  <c r="X219" i="13"/>
  <c r="X220" i="13"/>
  <c r="X221" i="13"/>
  <c r="X222" i="13"/>
  <c r="X223" i="13"/>
  <c r="X224" i="13"/>
  <c r="X225" i="13"/>
  <c r="X226" i="13"/>
  <c r="X227" i="13"/>
  <c r="X228" i="13"/>
  <c r="X229" i="13"/>
  <c r="X230" i="13"/>
  <c r="X231" i="13"/>
  <c r="X232" i="13"/>
  <c r="X233" i="13"/>
  <c r="X234" i="13"/>
  <c r="X235" i="13"/>
  <c r="X236" i="13"/>
  <c r="X237" i="13"/>
  <c r="X238" i="13"/>
  <c r="X239" i="13"/>
  <c r="X240" i="13"/>
  <c r="X241" i="13"/>
  <c r="X242" i="13"/>
  <c r="X243" i="13"/>
  <c r="X244" i="13"/>
  <c r="X245" i="13"/>
  <c r="X246" i="13"/>
  <c r="X247" i="13"/>
  <c r="X248" i="13"/>
  <c r="X249" i="13"/>
  <c r="X250" i="13"/>
  <c r="X251" i="13"/>
  <c r="X252" i="13"/>
  <c r="X253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104" i="13"/>
  <c r="W105" i="13"/>
  <c r="W106" i="13"/>
  <c r="W107" i="13"/>
  <c r="W108" i="13"/>
  <c r="W109" i="13"/>
  <c r="W110" i="13"/>
  <c r="W111" i="13"/>
  <c r="W112" i="13"/>
  <c r="W113" i="13"/>
  <c r="W114" i="13"/>
  <c r="W115" i="13"/>
  <c r="W116" i="13"/>
  <c r="W117" i="13"/>
  <c r="W118" i="13"/>
  <c r="W119" i="13"/>
  <c r="W120" i="13"/>
  <c r="W121" i="13"/>
  <c r="W122" i="13"/>
  <c r="W123" i="13"/>
  <c r="W124" i="13"/>
  <c r="W125" i="13"/>
  <c r="W126" i="13"/>
  <c r="W127" i="13"/>
  <c r="W128" i="13"/>
  <c r="W129" i="13"/>
  <c r="W130" i="13"/>
  <c r="W131" i="13"/>
  <c r="W132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2" i="13"/>
  <c r="W173" i="13"/>
  <c r="W174" i="13"/>
  <c r="W175" i="13"/>
  <c r="W176" i="13"/>
  <c r="W177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0" i="13"/>
  <c r="W191" i="13"/>
  <c r="W192" i="13"/>
  <c r="W193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240" i="13"/>
  <c r="W241" i="13"/>
  <c r="W242" i="13"/>
  <c r="W243" i="13"/>
  <c r="W244" i="13"/>
  <c r="W245" i="13"/>
  <c r="W246" i="13"/>
  <c r="W247" i="13"/>
  <c r="W248" i="13"/>
  <c r="W249" i="13"/>
  <c r="W250" i="13"/>
  <c r="W251" i="13"/>
  <c r="W252" i="13"/>
  <c r="W253" i="13"/>
  <c r="BA40" i="13"/>
  <c r="BA41" i="13"/>
  <c r="BA42" i="13"/>
  <c r="BA43" i="13"/>
  <c r="BA44" i="13"/>
  <c r="BA45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C149" i="47"/>
  <c r="C130" i="47"/>
  <c r="C108" i="47"/>
  <c r="C92" i="47"/>
  <c r="C73" i="47"/>
  <c r="J52" i="47"/>
  <c r="C52" i="47"/>
  <c r="G40" i="47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0" i="13"/>
  <c r="Q91" i="13"/>
  <c r="Q92" i="13"/>
  <c r="Q93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Q126" i="13"/>
  <c r="Q127" i="13"/>
  <c r="Q128" i="13"/>
  <c r="Q129" i="13"/>
  <c r="Q130" i="13"/>
  <c r="Q131" i="13"/>
  <c r="Q132" i="13"/>
  <c r="Q133" i="13"/>
  <c r="Q134" i="13"/>
  <c r="Q135" i="13"/>
  <c r="Q136" i="13"/>
  <c r="Q137" i="13"/>
  <c r="Q138" i="13"/>
  <c r="Q139" i="13"/>
  <c r="Q140" i="13"/>
  <c r="Q141" i="13"/>
  <c r="Q142" i="13"/>
  <c r="Q143" i="13"/>
  <c r="Q144" i="13"/>
  <c r="Q145" i="13"/>
  <c r="Q146" i="13"/>
  <c r="Q147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3" i="13"/>
  <c r="Q174" i="13"/>
  <c r="Q175" i="13"/>
  <c r="Q176" i="13"/>
  <c r="Q177" i="13"/>
  <c r="Q178" i="13"/>
  <c r="Q179" i="13"/>
  <c r="Q180" i="13"/>
  <c r="Q181" i="13"/>
  <c r="Q182" i="13"/>
  <c r="Q183" i="13"/>
  <c r="Q184" i="13"/>
  <c r="Q185" i="13"/>
  <c r="Q186" i="13"/>
  <c r="Q187" i="13"/>
  <c r="Q188" i="13"/>
  <c r="Q189" i="13"/>
  <c r="Q190" i="13"/>
  <c r="Q191" i="13"/>
  <c r="Q192" i="13"/>
  <c r="Q193" i="13"/>
  <c r="Q194" i="13"/>
  <c r="Q195" i="13"/>
  <c r="Q196" i="13"/>
  <c r="Q197" i="13"/>
  <c r="Q198" i="13"/>
  <c r="Q199" i="13"/>
  <c r="Q200" i="13"/>
  <c r="Q201" i="13"/>
  <c r="Q202" i="13"/>
  <c r="Q203" i="13"/>
  <c r="Q204" i="13"/>
  <c r="Q205" i="13"/>
  <c r="Q206" i="13"/>
  <c r="Q207" i="13"/>
  <c r="Q208" i="13"/>
  <c r="Q209" i="13"/>
  <c r="Q210" i="13"/>
  <c r="Q211" i="13"/>
  <c r="Q212" i="13"/>
  <c r="Q213" i="13"/>
  <c r="Q214" i="13"/>
  <c r="Q215" i="13"/>
  <c r="Q216" i="13"/>
  <c r="Q217" i="13"/>
  <c r="Q218" i="13"/>
  <c r="Q219" i="13"/>
  <c r="Q220" i="13"/>
  <c r="Q221" i="13"/>
  <c r="Q222" i="13"/>
  <c r="Q223" i="13"/>
  <c r="Q224" i="13"/>
  <c r="Q225" i="13"/>
  <c r="Q226" i="13"/>
  <c r="Q227" i="13"/>
  <c r="Q228" i="13"/>
  <c r="Q229" i="13"/>
  <c r="Q230" i="13"/>
  <c r="Q231" i="13"/>
  <c r="Q232" i="13"/>
  <c r="Q233" i="13"/>
  <c r="Q234" i="13"/>
  <c r="Q235" i="13"/>
  <c r="Q236" i="13"/>
  <c r="Q237" i="13"/>
  <c r="Q238" i="13"/>
  <c r="Q239" i="13"/>
  <c r="Q240" i="13"/>
  <c r="Q241" i="13"/>
  <c r="Q242" i="13"/>
  <c r="Q243" i="13"/>
  <c r="Q244" i="13"/>
  <c r="Q245" i="13"/>
  <c r="Q246" i="13"/>
  <c r="Q247" i="13"/>
  <c r="Q248" i="13"/>
  <c r="Q249" i="13"/>
  <c r="Q250" i="13"/>
  <c r="Q251" i="13"/>
  <c r="Q252" i="13"/>
  <c r="Q253" i="13"/>
  <c r="N72" i="13"/>
  <c r="P72" i="13"/>
  <c r="R72" i="13"/>
  <c r="S72" i="13"/>
  <c r="T72" i="13"/>
  <c r="N73" i="13"/>
  <c r="P73" i="13"/>
  <c r="R73" i="13"/>
  <c r="S73" i="13"/>
  <c r="T73" i="13"/>
  <c r="N74" i="13"/>
  <c r="P74" i="13"/>
  <c r="R74" i="13"/>
  <c r="S74" i="13"/>
  <c r="T74" i="13"/>
  <c r="N75" i="13"/>
  <c r="P75" i="13"/>
  <c r="R75" i="13"/>
  <c r="S75" i="13"/>
  <c r="T75" i="13"/>
  <c r="N76" i="13"/>
  <c r="P76" i="13"/>
  <c r="R76" i="13"/>
  <c r="S76" i="13"/>
  <c r="T76" i="13"/>
  <c r="N77" i="13"/>
  <c r="P77" i="13"/>
  <c r="R77" i="13"/>
  <c r="S77" i="13"/>
  <c r="T77" i="13"/>
  <c r="N78" i="13"/>
  <c r="P78" i="13"/>
  <c r="R78" i="13"/>
  <c r="S78" i="13"/>
  <c r="T78" i="13"/>
  <c r="N79" i="13"/>
  <c r="P79" i="13"/>
  <c r="R79" i="13"/>
  <c r="S79" i="13"/>
  <c r="T79" i="13"/>
  <c r="N80" i="13"/>
  <c r="P80" i="13"/>
  <c r="R80" i="13"/>
  <c r="S80" i="13"/>
  <c r="T80" i="13"/>
  <c r="N81" i="13"/>
  <c r="P81" i="13"/>
  <c r="R81" i="13"/>
  <c r="S81" i="13"/>
  <c r="T81" i="13"/>
  <c r="N82" i="13"/>
  <c r="P82" i="13"/>
  <c r="R82" i="13"/>
  <c r="S82" i="13"/>
  <c r="T82" i="13"/>
  <c r="N83" i="13"/>
  <c r="P83" i="13"/>
  <c r="R83" i="13"/>
  <c r="S83" i="13"/>
  <c r="T83" i="13"/>
  <c r="N84" i="13"/>
  <c r="P84" i="13"/>
  <c r="R84" i="13"/>
  <c r="S84" i="13"/>
  <c r="T84" i="13"/>
  <c r="N85" i="13"/>
  <c r="P85" i="13"/>
  <c r="R85" i="13"/>
  <c r="S85" i="13"/>
  <c r="T85" i="13"/>
  <c r="N86" i="13"/>
  <c r="P86" i="13"/>
  <c r="R86" i="13"/>
  <c r="S86" i="13"/>
  <c r="T86" i="13"/>
  <c r="N87" i="13"/>
  <c r="P87" i="13"/>
  <c r="R87" i="13"/>
  <c r="S87" i="13"/>
  <c r="T87" i="13"/>
  <c r="N88" i="13"/>
  <c r="P88" i="13"/>
  <c r="R88" i="13"/>
  <c r="S88" i="13"/>
  <c r="T88" i="13"/>
  <c r="N89" i="13"/>
  <c r="P89" i="13"/>
  <c r="R89" i="13"/>
  <c r="S89" i="13"/>
  <c r="T89" i="13"/>
  <c r="N90" i="13"/>
  <c r="P90" i="13"/>
  <c r="R90" i="13"/>
  <c r="S90" i="13"/>
  <c r="T90" i="13"/>
  <c r="N91" i="13"/>
  <c r="P91" i="13"/>
  <c r="R91" i="13"/>
  <c r="S91" i="13"/>
  <c r="T91" i="13"/>
  <c r="N92" i="13"/>
  <c r="P92" i="13"/>
  <c r="R92" i="13"/>
  <c r="S92" i="13"/>
  <c r="T92" i="13"/>
  <c r="N93" i="13"/>
  <c r="P93" i="13"/>
  <c r="R93" i="13"/>
  <c r="S93" i="13"/>
  <c r="T93" i="13"/>
  <c r="N94" i="13"/>
  <c r="P94" i="13"/>
  <c r="R94" i="13"/>
  <c r="S94" i="13"/>
  <c r="T94" i="13"/>
  <c r="N95" i="13"/>
  <c r="P95" i="13"/>
  <c r="R95" i="13"/>
  <c r="S95" i="13"/>
  <c r="T95" i="13"/>
  <c r="N96" i="13"/>
  <c r="P96" i="13"/>
  <c r="R96" i="13"/>
  <c r="S96" i="13"/>
  <c r="T96" i="13"/>
  <c r="N97" i="13"/>
  <c r="P97" i="13"/>
  <c r="R97" i="13"/>
  <c r="S97" i="13"/>
  <c r="T97" i="13"/>
  <c r="N98" i="13"/>
  <c r="P98" i="13"/>
  <c r="R98" i="13"/>
  <c r="S98" i="13"/>
  <c r="T98" i="13"/>
  <c r="N99" i="13"/>
  <c r="P99" i="13"/>
  <c r="R99" i="13"/>
  <c r="S99" i="13"/>
  <c r="T99" i="13"/>
  <c r="N100" i="13"/>
  <c r="P100" i="13"/>
  <c r="R100" i="13"/>
  <c r="S100" i="13"/>
  <c r="T100" i="13"/>
  <c r="N101" i="13"/>
  <c r="P101" i="13"/>
  <c r="R101" i="13"/>
  <c r="S101" i="13"/>
  <c r="T101" i="13"/>
  <c r="N102" i="13"/>
  <c r="P102" i="13"/>
  <c r="R102" i="13"/>
  <c r="S102" i="13"/>
  <c r="T102" i="13"/>
  <c r="N103" i="13"/>
  <c r="P103" i="13"/>
  <c r="R103" i="13"/>
  <c r="S103" i="13"/>
  <c r="T103" i="13"/>
  <c r="N104" i="13"/>
  <c r="P104" i="13"/>
  <c r="R104" i="13"/>
  <c r="S104" i="13"/>
  <c r="T104" i="13"/>
  <c r="N105" i="13"/>
  <c r="P105" i="13"/>
  <c r="R105" i="13"/>
  <c r="S105" i="13"/>
  <c r="T105" i="13"/>
  <c r="N106" i="13"/>
  <c r="P106" i="13"/>
  <c r="R106" i="13"/>
  <c r="S106" i="13"/>
  <c r="T106" i="13"/>
  <c r="N107" i="13"/>
  <c r="P107" i="13"/>
  <c r="R107" i="13"/>
  <c r="S107" i="13"/>
  <c r="T107" i="13"/>
  <c r="N108" i="13"/>
  <c r="P108" i="13"/>
  <c r="R108" i="13"/>
  <c r="S108" i="13"/>
  <c r="T108" i="13"/>
  <c r="N109" i="13"/>
  <c r="P109" i="13"/>
  <c r="R109" i="13"/>
  <c r="S109" i="13"/>
  <c r="T109" i="13"/>
  <c r="N110" i="13"/>
  <c r="P110" i="13"/>
  <c r="R110" i="13"/>
  <c r="S110" i="13"/>
  <c r="T110" i="13"/>
  <c r="N111" i="13"/>
  <c r="P111" i="13"/>
  <c r="R111" i="13"/>
  <c r="S111" i="13"/>
  <c r="T111" i="13"/>
  <c r="N112" i="13"/>
  <c r="P112" i="13"/>
  <c r="R112" i="13"/>
  <c r="S112" i="13"/>
  <c r="T112" i="13"/>
  <c r="N113" i="13"/>
  <c r="P113" i="13"/>
  <c r="R113" i="13"/>
  <c r="S113" i="13"/>
  <c r="T113" i="13"/>
  <c r="N114" i="13"/>
  <c r="P114" i="13"/>
  <c r="R114" i="13"/>
  <c r="S114" i="13"/>
  <c r="T114" i="13"/>
  <c r="N115" i="13"/>
  <c r="P115" i="13"/>
  <c r="R115" i="13"/>
  <c r="S115" i="13"/>
  <c r="T115" i="13"/>
  <c r="N116" i="13"/>
  <c r="P116" i="13"/>
  <c r="R116" i="13"/>
  <c r="S116" i="13"/>
  <c r="T116" i="13"/>
  <c r="N117" i="13"/>
  <c r="P117" i="13"/>
  <c r="R117" i="13"/>
  <c r="S117" i="13"/>
  <c r="T117" i="13"/>
  <c r="N118" i="13"/>
  <c r="P118" i="13"/>
  <c r="R118" i="13"/>
  <c r="S118" i="13"/>
  <c r="T118" i="13"/>
  <c r="N119" i="13"/>
  <c r="P119" i="13"/>
  <c r="R119" i="13"/>
  <c r="S119" i="13"/>
  <c r="T119" i="13"/>
  <c r="N120" i="13"/>
  <c r="P120" i="13"/>
  <c r="R120" i="13"/>
  <c r="S120" i="13"/>
  <c r="T120" i="13"/>
  <c r="N121" i="13"/>
  <c r="P121" i="13"/>
  <c r="R121" i="13"/>
  <c r="S121" i="13"/>
  <c r="T121" i="13"/>
  <c r="N122" i="13"/>
  <c r="P122" i="13"/>
  <c r="R122" i="13"/>
  <c r="S122" i="13"/>
  <c r="T122" i="13"/>
  <c r="N123" i="13"/>
  <c r="P123" i="13"/>
  <c r="R123" i="13"/>
  <c r="S123" i="13"/>
  <c r="T123" i="13"/>
  <c r="N124" i="13"/>
  <c r="P124" i="13"/>
  <c r="R124" i="13"/>
  <c r="S124" i="13"/>
  <c r="T124" i="13"/>
  <c r="N125" i="13"/>
  <c r="P125" i="13"/>
  <c r="R125" i="13"/>
  <c r="S125" i="13"/>
  <c r="T125" i="13"/>
  <c r="N126" i="13"/>
  <c r="P126" i="13"/>
  <c r="R126" i="13"/>
  <c r="S126" i="13"/>
  <c r="T126" i="13"/>
  <c r="N127" i="13"/>
  <c r="P127" i="13"/>
  <c r="R127" i="13"/>
  <c r="S127" i="13"/>
  <c r="T127" i="13"/>
  <c r="N128" i="13"/>
  <c r="P128" i="13"/>
  <c r="R128" i="13"/>
  <c r="S128" i="13"/>
  <c r="T128" i="13"/>
  <c r="N129" i="13"/>
  <c r="P129" i="13"/>
  <c r="R129" i="13"/>
  <c r="S129" i="13"/>
  <c r="T129" i="13"/>
  <c r="N130" i="13"/>
  <c r="P130" i="13"/>
  <c r="R130" i="13"/>
  <c r="S130" i="13"/>
  <c r="T130" i="13"/>
  <c r="N131" i="13"/>
  <c r="P131" i="13"/>
  <c r="R131" i="13"/>
  <c r="S131" i="13"/>
  <c r="T131" i="13"/>
  <c r="N132" i="13"/>
  <c r="P132" i="13"/>
  <c r="R132" i="13"/>
  <c r="S132" i="13"/>
  <c r="T132" i="13"/>
  <c r="N133" i="13"/>
  <c r="P133" i="13"/>
  <c r="R133" i="13"/>
  <c r="S133" i="13"/>
  <c r="T133" i="13"/>
  <c r="N134" i="13"/>
  <c r="P134" i="13"/>
  <c r="R134" i="13"/>
  <c r="S134" i="13"/>
  <c r="T134" i="13"/>
  <c r="N135" i="13"/>
  <c r="P135" i="13"/>
  <c r="R135" i="13"/>
  <c r="S135" i="13"/>
  <c r="T135" i="13"/>
  <c r="N136" i="13"/>
  <c r="P136" i="13"/>
  <c r="R136" i="13"/>
  <c r="S136" i="13"/>
  <c r="T136" i="13"/>
  <c r="N137" i="13"/>
  <c r="P137" i="13"/>
  <c r="R137" i="13"/>
  <c r="S137" i="13"/>
  <c r="T137" i="13"/>
  <c r="N138" i="13"/>
  <c r="P138" i="13"/>
  <c r="R138" i="13"/>
  <c r="S138" i="13"/>
  <c r="T138" i="13"/>
  <c r="N139" i="13"/>
  <c r="P139" i="13"/>
  <c r="R139" i="13"/>
  <c r="S139" i="13"/>
  <c r="T139" i="13"/>
  <c r="N140" i="13"/>
  <c r="P140" i="13"/>
  <c r="R140" i="13"/>
  <c r="S140" i="13"/>
  <c r="T140" i="13"/>
  <c r="N141" i="13"/>
  <c r="P141" i="13"/>
  <c r="R141" i="13"/>
  <c r="S141" i="13"/>
  <c r="T141" i="13"/>
  <c r="N142" i="13"/>
  <c r="P142" i="13"/>
  <c r="R142" i="13"/>
  <c r="S142" i="13"/>
  <c r="T142" i="13"/>
  <c r="N143" i="13"/>
  <c r="P143" i="13"/>
  <c r="R143" i="13"/>
  <c r="S143" i="13"/>
  <c r="T143" i="13"/>
  <c r="N144" i="13"/>
  <c r="P144" i="13"/>
  <c r="R144" i="13"/>
  <c r="S144" i="13"/>
  <c r="T144" i="13"/>
  <c r="N145" i="13"/>
  <c r="P145" i="13"/>
  <c r="R145" i="13"/>
  <c r="S145" i="13"/>
  <c r="T145" i="13"/>
  <c r="N146" i="13"/>
  <c r="P146" i="13"/>
  <c r="R146" i="13"/>
  <c r="S146" i="13"/>
  <c r="T146" i="13"/>
  <c r="N147" i="13"/>
  <c r="P147" i="13"/>
  <c r="R147" i="13"/>
  <c r="S147" i="13"/>
  <c r="T147" i="13"/>
  <c r="N148" i="13"/>
  <c r="P148" i="13"/>
  <c r="R148" i="13"/>
  <c r="S148" i="13"/>
  <c r="T148" i="13"/>
  <c r="N149" i="13"/>
  <c r="P149" i="13"/>
  <c r="R149" i="13"/>
  <c r="S149" i="13"/>
  <c r="T149" i="13"/>
  <c r="N150" i="13"/>
  <c r="P150" i="13"/>
  <c r="R150" i="13"/>
  <c r="S150" i="13"/>
  <c r="T150" i="13"/>
  <c r="N151" i="13"/>
  <c r="P151" i="13"/>
  <c r="R151" i="13"/>
  <c r="S151" i="13"/>
  <c r="T151" i="13"/>
  <c r="N152" i="13"/>
  <c r="P152" i="13"/>
  <c r="R152" i="13"/>
  <c r="S152" i="13"/>
  <c r="T152" i="13"/>
  <c r="N153" i="13"/>
  <c r="P153" i="13"/>
  <c r="R153" i="13"/>
  <c r="S153" i="13"/>
  <c r="T153" i="13"/>
  <c r="N154" i="13"/>
  <c r="P154" i="13"/>
  <c r="R154" i="13"/>
  <c r="S154" i="13"/>
  <c r="T154" i="13"/>
  <c r="N155" i="13"/>
  <c r="P155" i="13"/>
  <c r="R155" i="13"/>
  <c r="S155" i="13"/>
  <c r="T155" i="13"/>
  <c r="N156" i="13"/>
  <c r="P156" i="13"/>
  <c r="R156" i="13"/>
  <c r="S156" i="13"/>
  <c r="T156" i="13"/>
  <c r="N157" i="13"/>
  <c r="P157" i="13"/>
  <c r="R157" i="13"/>
  <c r="S157" i="13"/>
  <c r="T157" i="13"/>
  <c r="N158" i="13"/>
  <c r="P158" i="13"/>
  <c r="R158" i="13"/>
  <c r="S158" i="13"/>
  <c r="T158" i="13"/>
  <c r="N159" i="13"/>
  <c r="P159" i="13"/>
  <c r="R159" i="13"/>
  <c r="S159" i="13"/>
  <c r="T159" i="13"/>
  <c r="N160" i="13"/>
  <c r="P160" i="13"/>
  <c r="R160" i="13"/>
  <c r="S160" i="13"/>
  <c r="T160" i="13"/>
  <c r="N161" i="13"/>
  <c r="P161" i="13"/>
  <c r="R161" i="13"/>
  <c r="S161" i="13"/>
  <c r="T161" i="13"/>
  <c r="N162" i="13"/>
  <c r="P162" i="13"/>
  <c r="R162" i="13"/>
  <c r="S162" i="13"/>
  <c r="T162" i="13"/>
  <c r="N163" i="13"/>
  <c r="P163" i="13"/>
  <c r="R163" i="13"/>
  <c r="S163" i="13"/>
  <c r="T163" i="13"/>
  <c r="N164" i="13"/>
  <c r="P164" i="13"/>
  <c r="R164" i="13"/>
  <c r="S164" i="13"/>
  <c r="T164" i="13"/>
  <c r="N165" i="13"/>
  <c r="P165" i="13"/>
  <c r="R165" i="13"/>
  <c r="S165" i="13"/>
  <c r="T165" i="13"/>
  <c r="N166" i="13"/>
  <c r="P166" i="13"/>
  <c r="R166" i="13"/>
  <c r="S166" i="13"/>
  <c r="T166" i="13"/>
  <c r="N167" i="13"/>
  <c r="P167" i="13"/>
  <c r="R167" i="13"/>
  <c r="S167" i="13"/>
  <c r="T167" i="13"/>
  <c r="N168" i="13"/>
  <c r="P168" i="13"/>
  <c r="R168" i="13"/>
  <c r="S168" i="13"/>
  <c r="T168" i="13"/>
  <c r="N169" i="13"/>
  <c r="P169" i="13"/>
  <c r="R169" i="13"/>
  <c r="S169" i="13"/>
  <c r="T169" i="13"/>
  <c r="N170" i="13"/>
  <c r="P170" i="13"/>
  <c r="R170" i="13"/>
  <c r="S170" i="13"/>
  <c r="T170" i="13"/>
  <c r="N171" i="13"/>
  <c r="P171" i="13"/>
  <c r="R171" i="13"/>
  <c r="S171" i="13"/>
  <c r="T171" i="13"/>
  <c r="N172" i="13"/>
  <c r="P172" i="13"/>
  <c r="R172" i="13"/>
  <c r="S172" i="13"/>
  <c r="T172" i="13"/>
  <c r="N173" i="13"/>
  <c r="P173" i="13"/>
  <c r="R173" i="13"/>
  <c r="S173" i="13"/>
  <c r="T173" i="13"/>
  <c r="N174" i="13"/>
  <c r="P174" i="13"/>
  <c r="R174" i="13"/>
  <c r="S174" i="13"/>
  <c r="T174" i="13"/>
  <c r="N175" i="13"/>
  <c r="P175" i="13"/>
  <c r="R175" i="13"/>
  <c r="S175" i="13"/>
  <c r="T175" i="13"/>
  <c r="N176" i="13"/>
  <c r="P176" i="13"/>
  <c r="R176" i="13"/>
  <c r="S176" i="13"/>
  <c r="T176" i="13"/>
  <c r="N177" i="13"/>
  <c r="P177" i="13"/>
  <c r="R177" i="13"/>
  <c r="S177" i="13"/>
  <c r="T177" i="13"/>
  <c r="N178" i="13"/>
  <c r="P178" i="13"/>
  <c r="R178" i="13"/>
  <c r="S178" i="13"/>
  <c r="T178" i="13"/>
  <c r="N179" i="13"/>
  <c r="P179" i="13"/>
  <c r="R179" i="13"/>
  <c r="S179" i="13"/>
  <c r="T179" i="13"/>
  <c r="N180" i="13"/>
  <c r="P180" i="13"/>
  <c r="R180" i="13"/>
  <c r="S180" i="13"/>
  <c r="T180" i="13"/>
  <c r="N181" i="13"/>
  <c r="P181" i="13"/>
  <c r="R181" i="13"/>
  <c r="S181" i="13"/>
  <c r="T181" i="13"/>
  <c r="N182" i="13"/>
  <c r="P182" i="13"/>
  <c r="R182" i="13"/>
  <c r="S182" i="13"/>
  <c r="T182" i="13"/>
  <c r="N183" i="13"/>
  <c r="P183" i="13"/>
  <c r="R183" i="13"/>
  <c r="S183" i="13"/>
  <c r="T183" i="13"/>
  <c r="N184" i="13"/>
  <c r="P184" i="13"/>
  <c r="R184" i="13"/>
  <c r="S184" i="13"/>
  <c r="T184" i="13"/>
  <c r="N185" i="13"/>
  <c r="P185" i="13"/>
  <c r="R185" i="13"/>
  <c r="S185" i="13"/>
  <c r="T185" i="13"/>
  <c r="N186" i="13"/>
  <c r="P186" i="13"/>
  <c r="R186" i="13"/>
  <c r="S186" i="13"/>
  <c r="T186" i="13"/>
  <c r="N187" i="13"/>
  <c r="P187" i="13"/>
  <c r="R187" i="13"/>
  <c r="S187" i="13"/>
  <c r="T187" i="13"/>
  <c r="N188" i="13"/>
  <c r="P188" i="13"/>
  <c r="R188" i="13"/>
  <c r="S188" i="13"/>
  <c r="T188" i="13"/>
  <c r="N189" i="13"/>
  <c r="P189" i="13"/>
  <c r="R189" i="13"/>
  <c r="S189" i="13"/>
  <c r="T189" i="13"/>
  <c r="N190" i="13"/>
  <c r="P190" i="13"/>
  <c r="R190" i="13"/>
  <c r="S190" i="13"/>
  <c r="T190" i="13"/>
  <c r="N191" i="13"/>
  <c r="P191" i="13"/>
  <c r="R191" i="13"/>
  <c r="S191" i="13"/>
  <c r="T191" i="13"/>
  <c r="N192" i="13"/>
  <c r="P192" i="13"/>
  <c r="R192" i="13"/>
  <c r="S192" i="13"/>
  <c r="T192" i="13"/>
  <c r="N193" i="13"/>
  <c r="P193" i="13"/>
  <c r="R193" i="13"/>
  <c r="S193" i="13"/>
  <c r="T193" i="13"/>
  <c r="N194" i="13"/>
  <c r="P194" i="13"/>
  <c r="R194" i="13"/>
  <c r="S194" i="13"/>
  <c r="T194" i="13"/>
  <c r="N195" i="13"/>
  <c r="P195" i="13"/>
  <c r="R195" i="13"/>
  <c r="S195" i="13"/>
  <c r="T195" i="13"/>
  <c r="N196" i="13"/>
  <c r="P196" i="13"/>
  <c r="R196" i="13"/>
  <c r="S196" i="13"/>
  <c r="T196" i="13"/>
  <c r="N197" i="13"/>
  <c r="P197" i="13"/>
  <c r="R197" i="13"/>
  <c r="S197" i="13"/>
  <c r="T197" i="13"/>
  <c r="N198" i="13"/>
  <c r="P198" i="13"/>
  <c r="R198" i="13"/>
  <c r="S198" i="13"/>
  <c r="T198" i="13"/>
  <c r="N199" i="13"/>
  <c r="P199" i="13"/>
  <c r="R199" i="13"/>
  <c r="S199" i="13"/>
  <c r="T199" i="13"/>
  <c r="N200" i="13"/>
  <c r="P200" i="13"/>
  <c r="R200" i="13"/>
  <c r="S200" i="13"/>
  <c r="T200" i="13"/>
  <c r="N201" i="13"/>
  <c r="P201" i="13"/>
  <c r="R201" i="13"/>
  <c r="S201" i="13"/>
  <c r="T201" i="13"/>
  <c r="N202" i="13"/>
  <c r="P202" i="13"/>
  <c r="R202" i="13"/>
  <c r="S202" i="13"/>
  <c r="T202" i="13"/>
  <c r="N203" i="13"/>
  <c r="P203" i="13"/>
  <c r="R203" i="13"/>
  <c r="S203" i="13"/>
  <c r="T203" i="13"/>
  <c r="N204" i="13"/>
  <c r="P204" i="13"/>
  <c r="R204" i="13"/>
  <c r="S204" i="13"/>
  <c r="T204" i="13"/>
  <c r="N205" i="13"/>
  <c r="P205" i="13"/>
  <c r="R205" i="13"/>
  <c r="S205" i="13"/>
  <c r="T205" i="13"/>
  <c r="N206" i="13"/>
  <c r="P206" i="13"/>
  <c r="R206" i="13"/>
  <c r="S206" i="13"/>
  <c r="T206" i="13"/>
  <c r="N207" i="13"/>
  <c r="P207" i="13"/>
  <c r="R207" i="13"/>
  <c r="S207" i="13"/>
  <c r="T207" i="13"/>
  <c r="N208" i="13"/>
  <c r="P208" i="13"/>
  <c r="R208" i="13"/>
  <c r="S208" i="13"/>
  <c r="T208" i="13"/>
  <c r="N209" i="13"/>
  <c r="P209" i="13"/>
  <c r="R209" i="13"/>
  <c r="S209" i="13"/>
  <c r="T209" i="13"/>
  <c r="N210" i="13"/>
  <c r="P210" i="13"/>
  <c r="R210" i="13"/>
  <c r="S210" i="13"/>
  <c r="T210" i="13"/>
  <c r="N211" i="13"/>
  <c r="P211" i="13"/>
  <c r="R211" i="13"/>
  <c r="S211" i="13"/>
  <c r="T211" i="13"/>
  <c r="N212" i="13"/>
  <c r="P212" i="13"/>
  <c r="R212" i="13"/>
  <c r="S212" i="13"/>
  <c r="T212" i="13"/>
  <c r="N213" i="13"/>
  <c r="P213" i="13"/>
  <c r="R213" i="13"/>
  <c r="S213" i="13"/>
  <c r="T213" i="13"/>
  <c r="N214" i="13"/>
  <c r="P214" i="13"/>
  <c r="R214" i="13"/>
  <c r="S214" i="13"/>
  <c r="T214" i="13"/>
  <c r="N215" i="13"/>
  <c r="P215" i="13"/>
  <c r="R215" i="13"/>
  <c r="S215" i="13"/>
  <c r="T215" i="13"/>
  <c r="N216" i="13"/>
  <c r="P216" i="13"/>
  <c r="R216" i="13"/>
  <c r="S216" i="13"/>
  <c r="T216" i="13"/>
  <c r="N217" i="13"/>
  <c r="P217" i="13"/>
  <c r="R217" i="13"/>
  <c r="S217" i="13"/>
  <c r="T217" i="13"/>
  <c r="N218" i="13"/>
  <c r="P218" i="13"/>
  <c r="R218" i="13"/>
  <c r="S218" i="13"/>
  <c r="T218" i="13"/>
  <c r="N219" i="13"/>
  <c r="P219" i="13"/>
  <c r="R219" i="13"/>
  <c r="S219" i="13"/>
  <c r="T219" i="13"/>
  <c r="N220" i="13"/>
  <c r="P220" i="13"/>
  <c r="R220" i="13"/>
  <c r="S220" i="13"/>
  <c r="T220" i="13"/>
  <c r="N221" i="13"/>
  <c r="P221" i="13"/>
  <c r="R221" i="13"/>
  <c r="S221" i="13"/>
  <c r="T221" i="13"/>
  <c r="N222" i="13"/>
  <c r="P222" i="13"/>
  <c r="R222" i="13"/>
  <c r="S222" i="13"/>
  <c r="T222" i="13"/>
  <c r="N223" i="13"/>
  <c r="P223" i="13"/>
  <c r="R223" i="13"/>
  <c r="S223" i="13"/>
  <c r="T223" i="13"/>
  <c r="N224" i="13"/>
  <c r="P224" i="13"/>
  <c r="R224" i="13"/>
  <c r="S224" i="13"/>
  <c r="T224" i="13"/>
  <c r="N225" i="13"/>
  <c r="P225" i="13"/>
  <c r="R225" i="13"/>
  <c r="S225" i="13"/>
  <c r="T225" i="13"/>
  <c r="N226" i="13"/>
  <c r="P226" i="13"/>
  <c r="R226" i="13"/>
  <c r="S226" i="13"/>
  <c r="T226" i="13"/>
  <c r="N227" i="13"/>
  <c r="P227" i="13"/>
  <c r="R227" i="13"/>
  <c r="S227" i="13"/>
  <c r="T227" i="13"/>
  <c r="N228" i="13"/>
  <c r="P228" i="13"/>
  <c r="R228" i="13"/>
  <c r="S228" i="13"/>
  <c r="T228" i="13"/>
  <c r="N229" i="13"/>
  <c r="P229" i="13"/>
  <c r="R229" i="13"/>
  <c r="S229" i="13"/>
  <c r="T229" i="13"/>
  <c r="N230" i="13"/>
  <c r="P230" i="13"/>
  <c r="R230" i="13"/>
  <c r="S230" i="13"/>
  <c r="T230" i="13"/>
  <c r="N231" i="13"/>
  <c r="P231" i="13"/>
  <c r="R231" i="13"/>
  <c r="S231" i="13"/>
  <c r="T231" i="13"/>
  <c r="N232" i="13"/>
  <c r="P232" i="13"/>
  <c r="R232" i="13"/>
  <c r="S232" i="13"/>
  <c r="T232" i="13"/>
  <c r="N233" i="13"/>
  <c r="P233" i="13"/>
  <c r="R233" i="13"/>
  <c r="S233" i="13"/>
  <c r="T233" i="13"/>
  <c r="N234" i="13"/>
  <c r="P234" i="13"/>
  <c r="R234" i="13"/>
  <c r="S234" i="13"/>
  <c r="T234" i="13"/>
  <c r="N235" i="13"/>
  <c r="P235" i="13"/>
  <c r="R235" i="13"/>
  <c r="S235" i="13"/>
  <c r="T235" i="13"/>
  <c r="N236" i="13"/>
  <c r="P236" i="13"/>
  <c r="R236" i="13"/>
  <c r="S236" i="13"/>
  <c r="T236" i="13"/>
  <c r="N237" i="13"/>
  <c r="P237" i="13"/>
  <c r="R237" i="13"/>
  <c r="S237" i="13"/>
  <c r="T237" i="13"/>
  <c r="N238" i="13"/>
  <c r="P238" i="13"/>
  <c r="R238" i="13"/>
  <c r="S238" i="13"/>
  <c r="T238" i="13"/>
  <c r="N239" i="13"/>
  <c r="P239" i="13"/>
  <c r="R239" i="13"/>
  <c r="S239" i="13"/>
  <c r="T239" i="13"/>
  <c r="N240" i="13"/>
  <c r="P240" i="13"/>
  <c r="R240" i="13"/>
  <c r="S240" i="13"/>
  <c r="T240" i="13"/>
  <c r="N241" i="13"/>
  <c r="P241" i="13"/>
  <c r="R241" i="13"/>
  <c r="S241" i="13"/>
  <c r="T241" i="13"/>
  <c r="N242" i="13"/>
  <c r="P242" i="13"/>
  <c r="R242" i="13"/>
  <c r="S242" i="13"/>
  <c r="T242" i="13"/>
  <c r="N243" i="13"/>
  <c r="P243" i="13"/>
  <c r="R243" i="13"/>
  <c r="S243" i="13"/>
  <c r="T243" i="13"/>
  <c r="N244" i="13"/>
  <c r="P244" i="13"/>
  <c r="R244" i="13"/>
  <c r="S244" i="13"/>
  <c r="T244" i="13"/>
  <c r="N245" i="13"/>
  <c r="P245" i="13"/>
  <c r="R245" i="13"/>
  <c r="S245" i="13"/>
  <c r="T245" i="13"/>
  <c r="N246" i="13"/>
  <c r="P246" i="13"/>
  <c r="R246" i="13"/>
  <c r="S246" i="13"/>
  <c r="T246" i="13"/>
  <c r="N247" i="13"/>
  <c r="P247" i="13"/>
  <c r="R247" i="13"/>
  <c r="S247" i="13"/>
  <c r="T247" i="13"/>
  <c r="N248" i="13"/>
  <c r="P248" i="13"/>
  <c r="R248" i="13"/>
  <c r="S248" i="13"/>
  <c r="T248" i="13"/>
  <c r="N249" i="13"/>
  <c r="P249" i="13"/>
  <c r="R249" i="13"/>
  <c r="S249" i="13"/>
  <c r="T249" i="13"/>
  <c r="N250" i="13"/>
  <c r="P250" i="13"/>
  <c r="R250" i="13"/>
  <c r="S250" i="13"/>
  <c r="T250" i="13"/>
  <c r="N251" i="13"/>
  <c r="P251" i="13"/>
  <c r="R251" i="13"/>
  <c r="S251" i="13"/>
  <c r="T251" i="13"/>
  <c r="N252" i="13"/>
  <c r="P252" i="13"/>
  <c r="R252" i="13"/>
  <c r="S252" i="13"/>
  <c r="T252" i="13"/>
  <c r="N253" i="13"/>
  <c r="P253" i="13"/>
  <c r="R253" i="13"/>
  <c r="S253" i="13"/>
  <c r="T253" i="13"/>
  <c r="X46" i="50"/>
  <c r="X47" i="50"/>
  <c r="X48" i="50"/>
  <c r="X49" i="50"/>
  <c r="X50" i="50"/>
  <c r="X51" i="50"/>
  <c r="X52" i="50"/>
  <c r="X53" i="50"/>
  <c r="X54" i="50"/>
  <c r="X55" i="50"/>
  <c r="X56" i="50"/>
  <c r="X57" i="50"/>
  <c r="X58" i="50"/>
  <c r="X59" i="50"/>
  <c r="X60" i="50"/>
  <c r="X61" i="50"/>
  <c r="X62" i="50"/>
  <c r="X63" i="50"/>
  <c r="X64" i="50"/>
  <c r="X65" i="50"/>
  <c r="X66" i="50"/>
  <c r="X67" i="50"/>
  <c r="X68" i="50"/>
  <c r="X69" i="50"/>
  <c r="X70" i="50"/>
  <c r="X71" i="50"/>
  <c r="X72" i="50"/>
  <c r="X73" i="50"/>
  <c r="X74" i="50"/>
  <c r="X75" i="50"/>
  <c r="X76" i="50"/>
  <c r="X77" i="50"/>
  <c r="X78" i="50"/>
  <c r="X79" i="50"/>
  <c r="X80" i="50"/>
  <c r="X81" i="50"/>
  <c r="X82" i="50"/>
  <c r="X83" i="50"/>
  <c r="X84" i="50"/>
  <c r="X85" i="50"/>
  <c r="X86" i="50"/>
  <c r="X87" i="50"/>
  <c r="X88" i="50"/>
  <c r="X89" i="50"/>
  <c r="X90" i="50"/>
  <c r="X91" i="50"/>
  <c r="X92" i="50"/>
  <c r="X93" i="50"/>
  <c r="X94" i="50"/>
  <c r="X95" i="50"/>
  <c r="X96" i="50"/>
  <c r="X97" i="50"/>
  <c r="X98" i="50"/>
  <c r="X99" i="50"/>
  <c r="X100" i="50"/>
  <c r="X101" i="50"/>
  <c r="X102" i="50"/>
  <c r="X103" i="50"/>
  <c r="X104" i="50"/>
  <c r="X105" i="50"/>
  <c r="X106" i="50"/>
  <c r="X107" i="50"/>
  <c r="X108" i="50"/>
  <c r="X109" i="50"/>
  <c r="X110" i="50"/>
  <c r="X111" i="50"/>
  <c r="X112" i="50"/>
  <c r="X113" i="50"/>
  <c r="X114" i="50"/>
  <c r="X115" i="50"/>
  <c r="X116" i="50"/>
  <c r="X117" i="50"/>
  <c r="X118" i="50"/>
  <c r="X119" i="50"/>
  <c r="X120" i="50"/>
  <c r="X121" i="50"/>
  <c r="X122" i="50"/>
  <c r="X123" i="50"/>
  <c r="X124" i="50"/>
  <c r="X125" i="50"/>
  <c r="X126" i="50"/>
  <c r="X127" i="50"/>
  <c r="X128" i="50"/>
  <c r="T30" i="50"/>
  <c r="U30" i="50"/>
  <c r="V30" i="50"/>
  <c r="W30" i="50"/>
  <c r="T31" i="50"/>
  <c r="U31" i="50"/>
  <c r="V31" i="50"/>
  <c r="W31" i="50"/>
  <c r="T32" i="50"/>
  <c r="U32" i="50"/>
  <c r="V32" i="50"/>
  <c r="W32" i="50"/>
  <c r="T33" i="50"/>
  <c r="U33" i="50"/>
  <c r="V33" i="50"/>
  <c r="W33" i="50"/>
  <c r="T34" i="50"/>
  <c r="U34" i="50"/>
  <c r="V34" i="50"/>
  <c r="W34" i="50"/>
  <c r="T35" i="50"/>
  <c r="U35" i="50"/>
  <c r="V35" i="50"/>
  <c r="W35" i="50"/>
  <c r="T36" i="50"/>
  <c r="U36" i="50"/>
  <c r="V36" i="50"/>
  <c r="W36" i="50"/>
  <c r="T37" i="50"/>
  <c r="U37" i="50"/>
  <c r="V37" i="50"/>
  <c r="W37" i="50"/>
  <c r="T38" i="50"/>
  <c r="U38" i="50"/>
  <c r="V38" i="50"/>
  <c r="W38" i="50"/>
  <c r="T39" i="50"/>
  <c r="U39" i="50"/>
  <c r="V39" i="50"/>
  <c r="W39" i="50"/>
  <c r="T40" i="50"/>
  <c r="U40" i="50"/>
  <c r="V40" i="50"/>
  <c r="W40" i="50"/>
  <c r="T41" i="50"/>
  <c r="U41" i="50"/>
  <c r="V41" i="50"/>
  <c r="W41" i="50"/>
  <c r="T42" i="50"/>
  <c r="U42" i="50"/>
  <c r="V42" i="50"/>
  <c r="W42" i="50"/>
  <c r="T43" i="50"/>
  <c r="U43" i="50"/>
  <c r="V43" i="50"/>
  <c r="W43" i="50"/>
  <c r="T44" i="50"/>
  <c r="U44" i="50"/>
  <c r="V44" i="50"/>
  <c r="W44" i="50"/>
  <c r="T45" i="50"/>
  <c r="U45" i="50"/>
  <c r="V45" i="50"/>
  <c r="W45" i="50"/>
  <c r="T46" i="50"/>
  <c r="U46" i="50"/>
  <c r="V46" i="50"/>
  <c r="W46" i="50"/>
  <c r="T47" i="50"/>
  <c r="U47" i="50"/>
  <c r="V47" i="50"/>
  <c r="W47" i="50"/>
  <c r="T48" i="50"/>
  <c r="U48" i="50"/>
  <c r="V48" i="50"/>
  <c r="W48" i="50"/>
  <c r="T49" i="50"/>
  <c r="U49" i="50"/>
  <c r="V49" i="50"/>
  <c r="W49" i="50"/>
  <c r="T50" i="50"/>
  <c r="U50" i="50"/>
  <c r="V50" i="50"/>
  <c r="W50" i="50"/>
  <c r="T51" i="50"/>
  <c r="U51" i="50"/>
  <c r="V51" i="50"/>
  <c r="W51" i="50"/>
  <c r="T52" i="50"/>
  <c r="U52" i="50"/>
  <c r="V52" i="50"/>
  <c r="W52" i="50"/>
  <c r="T53" i="50"/>
  <c r="U53" i="50"/>
  <c r="V53" i="50"/>
  <c r="W53" i="50"/>
  <c r="T54" i="50"/>
  <c r="U54" i="50"/>
  <c r="V54" i="50"/>
  <c r="W54" i="50"/>
  <c r="T55" i="50"/>
  <c r="U55" i="50"/>
  <c r="V55" i="50"/>
  <c r="W55" i="50"/>
  <c r="T56" i="50"/>
  <c r="U56" i="50"/>
  <c r="V56" i="50"/>
  <c r="W56" i="50"/>
  <c r="T57" i="50"/>
  <c r="U57" i="50"/>
  <c r="V57" i="50"/>
  <c r="W57" i="50"/>
  <c r="T58" i="50"/>
  <c r="U58" i="50"/>
  <c r="V58" i="50"/>
  <c r="W58" i="50"/>
  <c r="T59" i="50"/>
  <c r="U59" i="50"/>
  <c r="V59" i="50"/>
  <c r="W59" i="50"/>
  <c r="T60" i="50"/>
  <c r="U60" i="50"/>
  <c r="V60" i="50"/>
  <c r="W60" i="50"/>
  <c r="T61" i="50"/>
  <c r="U61" i="50"/>
  <c r="V61" i="50"/>
  <c r="W61" i="50"/>
  <c r="T62" i="50"/>
  <c r="U62" i="50"/>
  <c r="V62" i="50"/>
  <c r="W62" i="50"/>
  <c r="T63" i="50"/>
  <c r="U63" i="50"/>
  <c r="V63" i="50"/>
  <c r="W63" i="50"/>
  <c r="T64" i="50"/>
  <c r="U64" i="50"/>
  <c r="V64" i="50"/>
  <c r="W64" i="50"/>
  <c r="T65" i="50"/>
  <c r="U65" i="50"/>
  <c r="V65" i="50"/>
  <c r="W65" i="50"/>
  <c r="T66" i="50"/>
  <c r="U66" i="50"/>
  <c r="V66" i="50"/>
  <c r="W66" i="50"/>
  <c r="T67" i="50"/>
  <c r="U67" i="50"/>
  <c r="V67" i="50"/>
  <c r="W67" i="50"/>
  <c r="T68" i="50"/>
  <c r="U68" i="50"/>
  <c r="V68" i="50"/>
  <c r="W68" i="50"/>
  <c r="T69" i="50"/>
  <c r="U69" i="50"/>
  <c r="V69" i="50"/>
  <c r="W69" i="50"/>
  <c r="T70" i="50"/>
  <c r="U70" i="50"/>
  <c r="V70" i="50"/>
  <c r="W70" i="50"/>
  <c r="T71" i="50"/>
  <c r="U71" i="50"/>
  <c r="V71" i="50"/>
  <c r="W71" i="50"/>
  <c r="T72" i="50"/>
  <c r="U72" i="50"/>
  <c r="V72" i="50"/>
  <c r="W72" i="50"/>
  <c r="T73" i="50"/>
  <c r="U73" i="50"/>
  <c r="V73" i="50"/>
  <c r="W73" i="50"/>
  <c r="T74" i="50"/>
  <c r="U74" i="50"/>
  <c r="V74" i="50"/>
  <c r="W74" i="50"/>
  <c r="T75" i="50"/>
  <c r="U75" i="50"/>
  <c r="V75" i="50"/>
  <c r="W75" i="50"/>
  <c r="T76" i="50"/>
  <c r="U76" i="50"/>
  <c r="V76" i="50"/>
  <c r="W76" i="50"/>
  <c r="T77" i="50"/>
  <c r="U77" i="50"/>
  <c r="V77" i="50"/>
  <c r="W77" i="50"/>
  <c r="T78" i="50"/>
  <c r="U78" i="50"/>
  <c r="V78" i="50"/>
  <c r="W78" i="50"/>
  <c r="T79" i="50"/>
  <c r="U79" i="50"/>
  <c r="V79" i="50"/>
  <c r="W79" i="50"/>
  <c r="T80" i="50"/>
  <c r="U80" i="50"/>
  <c r="V80" i="50"/>
  <c r="W80" i="50"/>
  <c r="T81" i="50"/>
  <c r="U81" i="50"/>
  <c r="V81" i="50"/>
  <c r="W81" i="50"/>
  <c r="T82" i="50"/>
  <c r="U82" i="50"/>
  <c r="V82" i="50"/>
  <c r="W82" i="50"/>
  <c r="T83" i="50"/>
  <c r="U83" i="50"/>
  <c r="V83" i="50"/>
  <c r="W83" i="50"/>
  <c r="T84" i="50"/>
  <c r="U84" i="50"/>
  <c r="V84" i="50"/>
  <c r="W84" i="50"/>
  <c r="T85" i="50"/>
  <c r="U85" i="50"/>
  <c r="V85" i="50"/>
  <c r="W85" i="50"/>
  <c r="T86" i="50"/>
  <c r="U86" i="50"/>
  <c r="V86" i="50"/>
  <c r="W86" i="50"/>
  <c r="T87" i="50"/>
  <c r="U87" i="50"/>
  <c r="V87" i="50"/>
  <c r="W87" i="50"/>
  <c r="T88" i="50"/>
  <c r="U88" i="50"/>
  <c r="V88" i="50"/>
  <c r="W88" i="50"/>
  <c r="T89" i="50"/>
  <c r="U89" i="50"/>
  <c r="V89" i="50"/>
  <c r="W89" i="50"/>
  <c r="T90" i="50"/>
  <c r="U90" i="50"/>
  <c r="V90" i="50"/>
  <c r="W90" i="50"/>
  <c r="T91" i="50"/>
  <c r="U91" i="50"/>
  <c r="V91" i="50"/>
  <c r="W91" i="50"/>
  <c r="T92" i="50"/>
  <c r="U92" i="50"/>
  <c r="V92" i="50"/>
  <c r="W92" i="50"/>
  <c r="T93" i="50"/>
  <c r="U93" i="50"/>
  <c r="V93" i="50"/>
  <c r="W93" i="50"/>
  <c r="T94" i="50"/>
  <c r="U94" i="50"/>
  <c r="V94" i="50"/>
  <c r="W94" i="50"/>
  <c r="T95" i="50"/>
  <c r="U95" i="50"/>
  <c r="V95" i="50"/>
  <c r="W95" i="50"/>
  <c r="T96" i="50"/>
  <c r="U96" i="50"/>
  <c r="V96" i="50"/>
  <c r="W96" i="50"/>
  <c r="T97" i="50"/>
  <c r="U97" i="50"/>
  <c r="V97" i="50"/>
  <c r="W97" i="50"/>
  <c r="T98" i="50"/>
  <c r="U98" i="50"/>
  <c r="V98" i="50"/>
  <c r="W98" i="50"/>
  <c r="T99" i="50"/>
  <c r="U99" i="50"/>
  <c r="V99" i="50"/>
  <c r="W99" i="50"/>
  <c r="T100" i="50"/>
  <c r="U100" i="50"/>
  <c r="V100" i="50"/>
  <c r="W100" i="50"/>
  <c r="T101" i="50"/>
  <c r="U101" i="50"/>
  <c r="V101" i="50"/>
  <c r="W101" i="50"/>
  <c r="T102" i="50"/>
  <c r="U102" i="50"/>
  <c r="V102" i="50"/>
  <c r="W102" i="50"/>
  <c r="T103" i="50"/>
  <c r="U103" i="50"/>
  <c r="V103" i="50"/>
  <c r="W103" i="50"/>
  <c r="T104" i="50"/>
  <c r="U104" i="50"/>
  <c r="V104" i="50"/>
  <c r="W104" i="50"/>
  <c r="T105" i="50"/>
  <c r="U105" i="50"/>
  <c r="V105" i="50"/>
  <c r="W105" i="50"/>
  <c r="T106" i="50"/>
  <c r="U106" i="50"/>
  <c r="V106" i="50"/>
  <c r="W106" i="50"/>
  <c r="T107" i="50"/>
  <c r="U107" i="50"/>
  <c r="V107" i="50"/>
  <c r="W107" i="50"/>
  <c r="T108" i="50"/>
  <c r="U108" i="50"/>
  <c r="V108" i="50"/>
  <c r="W108" i="50"/>
  <c r="T109" i="50"/>
  <c r="U109" i="50"/>
  <c r="V109" i="50"/>
  <c r="W109" i="50"/>
  <c r="T110" i="50"/>
  <c r="U110" i="50"/>
  <c r="V110" i="50"/>
  <c r="W110" i="50"/>
  <c r="T111" i="50"/>
  <c r="U111" i="50"/>
  <c r="V111" i="50"/>
  <c r="W111" i="50"/>
  <c r="T112" i="50"/>
  <c r="U112" i="50"/>
  <c r="V112" i="50"/>
  <c r="W112" i="50"/>
  <c r="T113" i="50"/>
  <c r="U113" i="50"/>
  <c r="V113" i="50"/>
  <c r="W113" i="50"/>
  <c r="T114" i="50"/>
  <c r="U114" i="50"/>
  <c r="V114" i="50"/>
  <c r="W114" i="50"/>
  <c r="T115" i="50"/>
  <c r="U115" i="50"/>
  <c r="V115" i="50"/>
  <c r="W115" i="50"/>
  <c r="T116" i="50"/>
  <c r="U116" i="50"/>
  <c r="V116" i="50"/>
  <c r="W116" i="50"/>
  <c r="T117" i="50"/>
  <c r="U117" i="50"/>
  <c r="V117" i="50"/>
  <c r="W117" i="50"/>
  <c r="T118" i="50"/>
  <c r="U118" i="50"/>
  <c r="V118" i="50"/>
  <c r="W118" i="50"/>
  <c r="T119" i="50"/>
  <c r="U119" i="50"/>
  <c r="V119" i="50"/>
  <c r="W119" i="50"/>
  <c r="T120" i="50"/>
  <c r="U120" i="50"/>
  <c r="V120" i="50"/>
  <c r="W120" i="50"/>
  <c r="T121" i="50"/>
  <c r="U121" i="50"/>
  <c r="V121" i="50"/>
  <c r="W121" i="50"/>
  <c r="T122" i="50"/>
  <c r="U122" i="50"/>
  <c r="V122" i="50"/>
  <c r="W122" i="50"/>
  <c r="T123" i="50"/>
  <c r="U123" i="50"/>
  <c r="V123" i="50"/>
  <c r="W123" i="50"/>
  <c r="T124" i="50"/>
  <c r="U124" i="50"/>
  <c r="V124" i="50"/>
  <c r="W124" i="50"/>
  <c r="T125" i="50"/>
  <c r="U125" i="50"/>
  <c r="V125" i="50"/>
  <c r="W125" i="50"/>
  <c r="T126" i="50"/>
  <c r="U126" i="50"/>
  <c r="V126" i="50"/>
  <c r="W126" i="50"/>
  <c r="T127" i="50"/>
  <c r="U127" i="50"/>
  <c r="V127" i="50"/>
  <c r="W127" i="50"/>
  <c r="T128" i="50"/>
  <c r="U128" i="50"/>
  <c r="V128" i="50"/>
  <c r="W128" i="50"/>
  <c r="R30" i="50"/>
  <c r="R31" i="50"/>
  <c r="R32" i="50"/>
  <c r="R33" i="50"/>
  <c r="R34" i="50"/>
  <c r="R35" i="50"/>
  <c r="R36" i="50"/>
  <c r="R37" i="50"/>
  <c r="R38" i="50"/>
  <c r="R39" i="50"/>
  <c r="R40" i="50"/>
  <c r="R41" i="50"/>
  <c r="R42" i="50"/>
  <c r="R43" i="50"/>
  <c r="R44" i="50"/>
  <c r="X44" i="50" s="1"/>
  <c r="R45" i="50"/>
  <c r="R46" i="50"/>
  <c r="S46" i="50" s="1"/>
  <c r="R47" i="50"/>
  <c r="S47" i="50" s="1"/>
  <c r="R48" i="50"/>
  <c r="S48" i="50" s="1"/>
  <c r="R49" i="50"/>
  <c r="S49" i="50" s="1"/>
  <c r="R50" i="50"/>
  <c r="S50" i="50" s="1"/>
  <c r="R51" i="50"/>
  <c r="S51" i="50" s="1"/>
  <c r="R52" i="50"/>
  <c r="S52" i="50" s="1"/>
  <c r="R53" i="50"/>
  <c r="S53" i="50" s="1"/>
  <c r="R54" i="50"/>
  <c r="S54" i="50" s="1"/>
  <c r="R55" i="50"/>
  <c r="S55" i="50" s="1"/>
  <c r="R56" i="50"/>
  <c r="S56" i="50" s="1"/>
  <c r="R57" i="50"/>
  <c r="S57" i="50" s="1"/>
  <c r="R58" i="50"/>
  <c r="S58" i="50" s="1"/>
  <c r="R59" i="50"/>
  <c r="S59" i="50" s="1"/>
  <c r="R60" i="50"/>
  <c r="S60" i="50" s="1"/>
  <c r="R61" i="50"/>
  <c r="S61" i="50" s="1"/>
  <c r="R62" i="50"/>
  <c r="S62" i="50" s="1"/>
  <c r="R63" i="50"/>
  <c r="S63" i="50" s="1"/>
  <c r="R64" i="50"/>
  <c r="S64" i="50" s="1"/>
  <c r="R65" i="50"/>
  <c r="S65" i="50" s="1"/>
  <c r="R66" i="50"/>
  <c r="S66" i="50" s="1"/>
  <c r="R67" i="50"/>
  <c r="S67" i="50" s="1"/>
  <c r="R68" i="50"/>
  <c r="S68" i="50" s="1"/>
  <c r="R69" i="50"/>
  <c r="S69" i="50" s="1"/>
  <c r="R70" i="50"/>
  <c r="S70" i="50" s="1"/>
  <c r="R71" i="50"/>
  <c r="S71" i="50" s="1"/>
  <c r="R72" i="50"/>
  <c r="S72" i="50" s="1"/>
  <c r="R73" i="50"/>
  <c r="S73" i="50" s="1"/>
  <c r="R74" i="50"/>
  <c r="S74" i="50" s="1"/>
  <c r="R75" i="50"/>
  <c r="S75" i="50" s="1"/>
  <c r="R76" i="50"/>
  <c r="S76" i="50" s="1"/>
  <c r="R77" i="50"/>
  <c r="S77" i="50" s="1"/>
  <c r="R78" i="50"/>
  <c r="S78" i="50" s="1"/>
  <c r="R79" i="50"/>
  <c r="S79" i="50" s="1"/>
  <c r="R80" i="50"/>
  <c r="S80" i="50" s="1"/>
  <c r="R81" i="50"/>
  <c r="S81" i="50" s="1"/>
  <c r="R82" i="50"/>
  <c r="S82" i="50" s="1"/>
  <c r="R83" i="50"/>
  <c r="S83" i="50" s="1"/>
  <c r="R84" i="50"/>
  <c r="S84" i="50" s="1"/>
  <c r="R85" i="50"/>
  <c r="S85" i="50" s="1"/>
  <c r="R86" i="50"/>
  <c r="S86" i="50" s="1"/>
  <c r="R87" i="50"/>
  <c r="S87" i="50" s="1"/>
  <c r="R88" i="50"/>
  <c r="S88" i="50" s="1"/>
  <c r="R89" i="50"/>
  <c r="S89" i="50" s="1"/>
  <c r="R90" i="50"/>
  <c r="S90" i="50" s="1"/>
  <c r="R91" i="50"/>
  <c r="S91" i="50" s="1"/>
  <c r="R92" i="50"/>
  <c r="S92" i="50" s="1"/>
  <c r="R93" i="50"/>
  <c r="S93" i="50" s="1"/>
  <c r="R94" i="50"/>
  <c r="S94" i="50" s="1"/>
  <c r="R95" i="50"/>
  <c r="S95" i="50" s="1"/>
  <c r="R96" i="50"/>
  <c r="S96" i="50" s="1"/>
  <c r="R97" i="50"/>
  <c r="S97" i="50" s="1"/>
  <c r="R98" i="50"/>
  <c r="S98" i="50" s="1"/>
  <c r="R99" i="50"/>
  <c r="S99" i="50" s="1"/>
  <c r="R100" i="50"/>
  <c r="S100" i="50" s="1"/>
  <c r="R101" i="50"/>
  <c r="S101" i="50" s="1"/>
  <c r="R102" i="50"/>
  <c r="S102" i="50" s="1"/>
  <c r="R103" i="50"/>
  <c r="S103" i="50" s="1"/>
  <c r="R104" i="50"/>
  <c r="S104" i="50" s="1"/>
  <c r="R105" i="50"/>
  <c r="S105" i="50" s="1"/>
  <c r="R106" i="50"/>
  <c r="S106" i="50" s="1"/>
  <c r="R107" i="50"/>
  <c r="S107" i="50" s="1"/>
  <c r="R108" i="50"/>
  <c r="S108" i="50" s="1"/>
  <c r="R109" i="50"/>
  <c r="S109" i="50" s="1"/>
  <c r="R110" i="50"/>
  <c r="S110" i="50" s="1"/>
  <c r="R111" i="50"/>
  <c r="S111" i="50" s="1"/>
  <c r="R112" i="50"/>
  <c r="S112" i="50" s="1"/>
  <c r="R113" i="50"/>
  <c r="S113" i="50" s="1"/>
  <c r="R114" i="50"/>
  <c r="S114" i="50" s="1"/>
  <c r="R115" i="50"/>
  <c r="S115" i="50" s="1"/>
  <c r="R116" i="50"/>
  <c r="S116" i="50" s="1"/>
  <c r="R117" i="50"/>
  <c r="S117" i="50" s="1"/>
  <c r="R118" i="50"/>
  <c r="S118" i="50" s="1"/>
  <c r="R119" i="50"/>
  <c r="S119" i="50" s="1"/>
  <c r="R120" i="50"/>
  <c r="S120" i="50" s="1"/>
  <c r="R121" i="50"/>
  <c r="S121" i="50" s="1"/>
  <c r="R122" i="50"/>
  <c r="S122" i="50" s="1"/>
  <c r="R123" i="50"/>
  <c r="S123" i="50" s="1"/>
  <c r="R124" i="50"/>
  <c r="S124" i="50" s="1"/>
  <c r="R125" i="50"/>
  <c r="S125" i="50" s="1"/>
  <c r="R126" i="50"/>
  <c r="S126" i="50" s="1"/>
  <c r="R127" i="50"/>
  <c r="S127" i="50" s="1"/>
  <c r="R128" i="50"/>
  <c r="S128" i="50" s="1"/>
  <c r="R29" i="50"/>
  <c r="P119" i="50"/>
  <c r="BP10" i="13"/>
  <c r="BQ10" i="13" s="1"/>
  <c r="BR10" i="13" s="1"/>
  <c r="BS10" i="13" s="1"/>
  <c r="BT10" i="13" s="1"/>
  <c r="BU10" i="13" s="1"/>
  <c r="BV10" i="13" s="1"/>
  <c r="BW10" i="13" s="1"/>
  <c r="BX10" i="13" s="1"/>
  <c r="BY10" i="13" s="1"/>
  <c r="BZ10" i="13" s="1"/>
  <c r="H3" i="59"/>
  <c r="C4" i="62"/>
  <c r="C4" i="61"/>
  <c r="C4" i="47"/>
  <c r="C3" i="30"/>
  <c r="C3" i="50"/>
  <c r="F13" i="59"/>
  <c r="C8" i="59"/>
  <c r="N179" i="30"/>
  <c r="N180" i="30"/>
  <c r="N181" i="30"/>
  <c r="N182" i="30"/>
  <c r="N183" i="30"/>
  <c r="N184" i="30"/>
  <c r="N185" i="30"/>
  <c r="N186" i="30"/>
  <c r="N187" i="30"/>
  <c r="N188" i="30"/>
  <c r="N189" i="30"/>
  <c r="N190" i="30"/>
  <c r="N191" i="30"/>
  <c r="N192" i="30"/>
  <c r="N193" i="30"/>
  <c r="N194" i="30"/>
  <c r="N195" i="30"/>
  <c r="N196" i="30"/>
  <c r="N197" i="30"/>
  <c r="N198" i="30"/>
  <c r="N199" i="30"/>
  <c r="N200" i="30"/>
  <c r="N201" i="30"/>
  <c r="N202" i="30"/>
  <c r="N203" i="30"/>
  <c r="N204" i="30"/>
  <c r="N205" i="30"/>
  <c r="N206" i="30"/>
  <c r="N207" i="30"/>
  <c r="N208" i="30"/>
  <c r="N209" i="30"/>
  <c r="N210" i="30"/>
  <c r="N211" i="30"/>
  <c r="N212" i="30"/>
  <c r="N213" i="30"/>
  <c r="N214" i="30"/>
  <c r="N215" i="30"/>
  <c r="N216" i="30"/>
  <c r="N217" i="30"/>
  <c r="N218" i="30"/>
  <c r="N219" i="30"/>
  <c r="N220" i="30"/>
  <c r="N221" i="30"/>
  <c r="N222" i="30"/>
  <c r="N223" i="30"/>
  <c r="N224" i="30"/>
  <c r="N225" i="30"/>
  <c r="N226" i="30"/>
  <c r="N227" i="30"/>
  <c r="N228" i="30"/>
  <c r="N229" i="30"/>
  <c r="N230" i="30"/>
  <c r="N231" i="30"/>
  <c r="N232" i="30"/>
  <c r="N233" i="30"/>
  <c r="N234" i="30"/>
  <c r="N235" i="30"/>
  <c r="N236" i="30"/>
  <c r="N237" i="30"/>
  <c r="N238" i="30"/>
  <c r="N239" i="30"/>
  <c r="N240" i="30"/>
  <c r="N241" i="30"/>
  <c r="N242" i="30"/>
  <c r="N243" i="30"/>
  <c r="N244" i="30"/>
  <c r="N245" i="30"/>
  <c r="N246" i="30"/>
  <c r="N247" i="30"/>
  <c r="N248" i="30"/>
  <c r="N249" i="30"/>
  <c r="N250" i="30"/>
  <c r="N251" i="30"/>
  <c r="N252" i="30"/>
  <c r="N253" i="30"/>
  <c r="N254" i="30"/>
  <c r="N255" i="30"/>
  <c r="N256" i="30"/>
  <c r="N257" i="30"/>
  <c r="N258" i="30"/>
  <c r="N259" i="30"/>
  <c r="N260" i="30"/>
  <c r="N261" i="30"/>
  <c r="N262" i="30"/>
  <c r="N263" i="30"/>
  <c r="N264" i="30"/>
  <c r="N265" i="30"/>
  <c r="N266" i="30"/>
  <c r="N267" i="30"/>
  <c r="N268" i="30"/>
  <c r="N269" i="30"/>
  <c r="N270" i="30"/>
  <c r="N271" i="30"/>
  <c r="N272" i="30"/>
  <c r="N273" i="30"/>
  <c r="N274" i="30"/>
  <c r="N275" i="30"/>
  <c r="N276" i="30"/>
  <c r="N277" i="30"/>
  <c r="N278" i="30"/>
  <c r="N279" i="30"/>
  <c r="N280" i="30"/>
  <c r="N281" i="30"/>
  <c r="N282" i="30"/>
  <c r="N283" i="30"/>
  <c r="N284" i="30"/>
  <c r="N285" i="30"/>
  <c r="N286" i="30"/>
  <c r="N287" i="30"/>
  <c r="N288" i="30"/>
  <c r="N289" i="30"/>
  <c r="N290" i="30"/>
  <c r="N291" i="30"/>
  <c r="N292" i="30"/>
  <c r="N293" i="30"/>
  <c r="N294" i="30"/>
  <c r="N295" i="30"/>
  <c r="N296" i="30"/>
  <c r="N297" i="30"/>
  <c r="N298" i="30"/>
  <c r="N299" i="30"/>
  <c r="N300" i="30"/>
  <c r="N301" i="30"/>
  <c r="N302" i="30"/>
  <c r="N303" i="30"/>
  <c r="N304" i="30"/>
  <c r="N305" i="30"/>
  <c r="N306" i="30"/>
  <c r="N307" i="30"/>
  <c r="N308" i="30"/>
  <c r="N309" i="30"/>
  <c r="N310" i="30"/>
  <c r="N311" i="30"/>
  <c r="N312" i="30"/>
  <c r="N313" i="30"/>
  <c r="N314" i="30"/>
  <c r="N315" i="30"/>
  <c r="N316" i="30"/>
  <c r="N317" i="30"/>
  <c r="N318" i="30"/>
  <c r="N319" i="30"/>
  <c r="N320" i="30"/>
  <c r="N321" i="30"/>
  <c r="N322" i="30"/>
  <c r="N323" i="30"/>
  <c r="N324" i="30"/>
  <c r="N325" i="30"/>
  <c r="N326" i="30"/>
  <c r="N327" i="30"/>
  <c r="N328" i="30"/>
  <c r="N329" i="30"/>
  <c r="N330" i="30"/>
  <c r="N331" i="30"/>
  <c r="N332" i="30"/>
  <c r="N333" i="30"/>
  <c r="N334" i="30"/>
  <c r="N335" i="30"/>
  <c r="N336" i="30"/>
  <c r="N337" i="30"/>
  <c r="N338" i="30"/>
  <c r="N339" i="30"/>
  <c r="N340" i="30"/>
  <c r="N341" i="30"/>
  <c r="N342" i="30"/>
  <c r="N343" i="30"/>
  <c r="N344" i="30"/>
  <c r="N345" i="30"/>
  <c r="N346" i="30"/>
  <c r="N347" i="30"/>
  <c r="N348" i="30"/>
  <c r="N349" i="30"/>
  <c r="N350" i="30"/>
  <c r="N351" i="30"/>
  <c r="N352" i="30"/>
  <c r="N353" i="30"/>
  <c r="N354" i="30"/>
  <c r="N355" i="30"/>
  <c r="N356" i="30"/>
  <c r="N357" i="30"/>
  <c r="N358" i="30"/>
  <c r="N359" i="30"/>
  <c r="N360" i="30"/>
  <c r="N361" i="30"/>
  <c r="N362" i="30"/>
  <c r="N363" i="30"/>
  <c r="N364" i="30"/>
  <c r="N365" i="30"/>
  <c r="N366" i="30"/>
  <c r="N367" i="30"/>
  <c r="N368" i="30"/>
  <c r="N369" i="30"/>
  <c r="N370" i="30"/>
  <c r="N371" i="30"/>
  <c r="N372" i="30"/>
  <c r="N373" i="30"/>
  <c r="N374" i="30"/>
  <c r="N375" i="30"/>
  <c r="N376" i="30"/>
  <c r="N377" i="30"/>
  <c r="N378" i="30"/>
  <c r="N379" i="30"/>
  <c r="N380" i="30"/>
  <c r="N381" i="30"/>
  <c r="N382" i="30"/>
  <c r="N383" i="30"/>
  <c r="N384" i="30"/>
  <c r="N385" i="30"/>
  <c r="N386" i="30"/>
  <c r="N387" i="30"/>
  <c r="N388" i="30"/>
  <c r="N389" i="30"/>
  <c r="N390" i="30"/>
  <c r="N391" i="30"/>
  <c r="N392" i="30"/>
  <c r="N393" i="30"/>
  <c r="N394" i="30"/>
  <c r="N395" i="30"/>
  <c r="N396" i="30"/>
  <c r="N397" i="30"/>
  <c r="N398" i="30"/>
  <c r="N399" i="30"/>
  <c r="N400" i="30"/>
  <c r="N401" i="30"/>
  <c r="N402" i="30"/>
  <c r="N403" i="30"/>
  <c r="N404" i="30"/>
  <c r="N405" i="30"/>
  <c r="N406" i="30"/>
  <c r="N407" i="30"/>
  <c r="N408" i="30"/>
  <c r="N409" i="30"/>
  <c r="N410" i="30"/>
  <c r="N411" i="30"/>
  <c r="N412" i="30"/>
  <c r="N413" i="30"/>
  <c r="N414" i="30"/>
  <c r="N415" i="30"/>
  <c r="N416" i="30"/>
  <c r="N417" i="30"/>
  <c r="N418" i="30"/>
  <c r="N419" i="30"/>
  <c r="N420" i="30"/>
  <c r="N421" i="30"/>
  <c r="N422" i="30"/>
  <c r="N423" i="30"/>
  <c r="N424" i="30"/>
  <c r="N425" i="30"/>
  <c r="N426" i="30"/>
  <c r="N427" i="30"/>
  <c r="N428" i="30"/>
  <c r="N429" i="30"/>
  <c r="N430" i="30"/>
  <c r="N431" i="30"/>
  <c r="N432" i="30"/>
  <c r="N433" i="30"/>
  <c r="N434" i="30"/>
  <c r="N435" i="30"/>
  <c r="N436" i="30"/>
  <c r="N437" i="30"/>
  <c r="N438" i="30"/>
  <c r="N439" i="30"/>
  <c r="N440" i="30"/>
  <c r="N441" i="30"/>
  <c r="N442" i="30"/>
  <c r="N443" i="30"/>
  <c r="N444" i="30"/>
  <c r="N445" i="30"/>
  <c r="N446" i="30"/>
  <c r="N447" i="30"/>
  <c r="N448" i="30"/>
  <c r="N449" i="30"/>
  <c r="N450" i="30"/>
  <c r="N451" i="30"/>
  <c r="N452" i="30"/>
  <c r="N453" i="30"/>
  <c r="N454" i="30"/>
  <c r="N455" i="30"/>
  <c r="N456" i="30"/>
  <c r="N457" i="30"/>
  <c r="N458" i="30"/>
  <c r="N459" i="30"/>
  <c r="N460" i="30"/>
  <c r="N461" i="30"/>
  <c r="N462" i="30"/>
  <c r="N463" i="30"/>
  <c r="N464" i="30"/>
  <c r="N465" i="30"/>
  <c r="N466" i="30"/>
  <c r="N467" i="30"/>
  <c r="N468" i="30"/>
  <c r="N469" i="30"/>
  <c r="N470" i="30"/>
  <c r="N471" i="30"/>
  <c r="N472" i="30"/>
  <c r="N473" i="30"/>
  <c r="N474" i="30"/>
  <c r="N475" i="30"/>
  <c r="N476" i="30"/>
  <c r="N477" i="30"/>
  <c r="N478" i="30"/>
  <c r="N479" i="30"/>
  <c r="N480" i="30"/>
  <c r="N481" i="30"/>
  <c r="N482" i="30"/>
  <c r="N483" i="30"/>
  <c r="N484" i="30"/>
  <c r="N485" i="30"/>
  <c r="N486" i="30"/>
  <c r="N487" i="30"/>
  <c r="N488" i="30"/>
  <c r="N489" i="30"/>
  <c r="N490" i="30"/>
  <c r="N491" i="30"/>
  <c r="N492" i="30"/>
  <c r="N493" i="30"/>
  <c r="N494" i="30"/>
  <c r="N495" i="30"/>
  <c r="N496" i="30"/>
  <c r="N497" i="30"/>
  <c r="N498" i="30"/>
  <c r="N499" i="30"/>
  <c r="N500" i="30"/>
  <c r="N501" i="30"/>
  <c r="N502" i="30"/>
  <c r="N503" i="30"/>
  <c r="N504" i="30"/>
  <c r="N505" i="30"/>
  <c r="N506" i="30"/>
  <c r="N507" i="30"/>
  <c r="N508" i="30"/>
  <c r="N509" i="30"/>
  <c r="N510" i="30"/>
  <c r="N511" i="30"/>
  <c r="N512" i="30"/>
  <c r="N513" i="30"/>
  <c r="N514" i="30"/>
  <c r="N515" i="30"/>
  <c r="N516" i="30"/>
  <c r="N517" i="30"/>
  <c r="N518" i="30"/>
  <c r="N519" i="30"/>
  <c r="N520" i="30"/>
  <c r="N521" i="30"/>
  <c r="N522" i="30"/>
  <c r="N523" i="30"/>
  <c r="N524" i="30"/>
  <c r="N525" i="30"/>
  <c r="N526" i="30"/>
  <c r="N527" i="30"/>
  <c r="N528" i="30"/>
  <c r="N529" i="30"/>
  <c r="N530" i="30"/>
  <c r="N531" i="30"/>
  <c r="N532" i="30"/>
  <c r="N533" i="30"/>
  <c r="N534" i="30"/>
  <c r="N535" i="30"/>
  <c r="N536" i="30"/>
  <c r="N537" i="30"/>
  <c r="N538" i="30"/>
  <c r="N539" i="30"/>
  <c r="N540" i="30"/>
  <c r="N541" i="30"/>
  <c r="N542" i="30"/>
  <c r="N543" i="30"/>
  <c r="N544" i="30"/>
  <c r="N545" i="30"/>
  <c r="N546" i="30"/>
  <c r="N547" i="30"/>
  <c r="N548" i="30"/>
  <c r="N549" i="30"/>
  <c r="N550" i="30"/>
  <c r="N551" i="30"/>
  <c r="N552" i="30"/>
  <c r="N553" i="30"/>
  <c r="N554" i="30"/>
  <c r="N555" i="30"/>
  <c r="N556" i="30"/>
  <c r="N557" i="30"/>
  <c r="N558" i="30"/>
  <c r="N559" i="30"/>
  <c r="N560" i="30"/>
  <c r="N561" i="30"/>
  <c r="N562" i="30"/>
  <c r="N563" i="30"/>
  <c r="N564" i="30"/>
  <c r="N565" i="30"/>
  <c r="N566" i="30"/>
  <c r="N567" i="30"/>
  <c r="N568" i="30"/>
  <c r="N569" i="30"/>
  <c r="N570" i="30"/>
  <c r="N571" i="30"/>
  <c r="N572" i="30"/>
  <c r="N573" i="30"/>
  <c r="N574" i="30"/>
  <c r="N575" i="30"/>
  <c r="N576" i="30"/>
  <c r="N577" i="30"/>
  <c r="N578" i="30"/>
  <c r="N579" i="30"/>
  <c r="N580" i="30"/>
  <c r="N581" i="30"/>
  <c r="N582" i="30"/>
  <c r="N583" i="30"/>
  <c r="N584" i="30"/>
  <c r="N585" i="30"/>
  <c r="N586" i="30"/>
  <c r="N587" i="30"/>
  <c r="N588" i="30"/>
  <c r="N589" i="30"/>
  <c r="N590" i="30"/>
  <c r="N591" i="30"/>
  <c r="N592" i="30"/>
  <c r="N593" i="30"/>
  <c r="N594" i="30"/>
  <c r="N595" i="30"/>
  <c r="N596" i="30"/>
  <c r="N597" i="30"/>
  <c r="N598" i="30"/>
  <c r="N599" i="30"/>
  <c r="N600" i="30"/>
  <c r="N601" i="30"/>
  <c r="N602" i="30"/>
  <c r="N603" i="30"/>
  <c r="N604" i="30"/>
  <c r="N605" i="30"/>
  <c r="N606" i="30"/>
  <c r="N607" i="30"/>
  <c r="N608" i="30"/>
  <c r="N609" i="30"/>
  <c r="N610" i="30"/>
  <c r="N611" i="30"/>
  <c r="N612" i="30"/>
  <c r="N613" i="30"/>
  <c r="N614" i="30"/>
  <c r="N615" i="30"/>
  <c r="N616" i="30"/>
  <c r="N617" i="30"/>
  <c r="N618" i="30"/>
  <c r="N619" i="30"/>
  <c r="N620" i="30"/>
  <c r="N621" i="30"/>
  <c r="N622" i="30"/>
  <c r="N623" i="30"/>
  <c r="N624" i="30"/>
  <c r="N625" i="30"/>
  <c r="N626" i="30"/>
  <c r="N627" i="30"/>
  <c r="N628" i="30"/>
  <c r="N629" i="30"/>
  <c r="N630" i="30"/>
  <c r="N631" i="30"/>
  <c r="N632" i="30"/>
  <c r="N633" i="30"/>
  <c r="N634" i="30"/>
  <c r="N635" i="30"/>
  <c r="N636" i="30"/>
  <c r="N637" i="30"/>
  <c r="N638" i="30"/>
  <c r="N639" i="30"/>
  <c r="N640" i="30"/>
  <c r="N641" i="30"/>
  <c r="N642" i="30"/>
  <c r="N643" i="30"/>
  <c r="N644" i="30"/>
  <c r="N645" i="30"/>
  <c r="N646" i="30"/>
  <c r="N647" i="30"/>
  <c r="N648" i="30"/>
  <c r="N649" i="30"/>
  <c r="N650" i="30"/>
  <c r="N651" i="30"/>
  <c r="N652" i="30"/>
  <c r="N653" i="30"/>
  <c r="N654" i="30"/>
  <c r="N655" i="30"/>
  <c r="N656" i="30"/>
  <c r="N657" i="30"/>
  <c r="N658" i="30"/>
  <c r="N659" i="30"/>
  <c r="N660" i="30"/>
  <c r="N661" i="30"/>
  <c r="N662" i="30"/>
  <c r="N663" i="30"/>
  <c r="N664" i="30"/>
  <c r="N665" i="30"/>
  <c r="N666" i="30"/>
  <c r="N667" i="30"/>
  <c r="N668" i="30"/>
  <c r="N669" i="30"/>
  <c r="N670" i="30"/>
  <c r="N671" i="30"/>
  <c r="N672" i="30"/>
  <c r="N673" i="30"/>
  <c r="N674" i="30"/>
  <c r="N675" i="30"/>
  <c r="N676" i="30"/>
  <c r="N677" i="30"/>
  <c r="N678" i="30"/>
  <c r="N679" i="30"/>
  <c r="N680" i="30"/>
  <c r="N681" i="30"/>
  <c r="N682" i="30"/>
  <c r="N683" i="30"/>
  <c r="N684" i="30"/>
  <c r="N685" i="30"/>
  <c r="N686" i="30"/>
  <c r="N687" i="30"/>
  <c r="N688" i="30"/>
  <c r="N689" i="30"/>
  <c r="N690" i="30"/>
  <c r="N691" i="30"/>
  <c r="N692" i="30"/>
  <c r="N693" i="30"/>
  <c r="N694" i="30"/>
  <c r="N695" i="30"/>
  <c r="N696" i="30"/>
  <c r="N697" i="30"/>
  <c r="N698" i="30"/>
  <c r="N699" i="30"/>
  <c r="N700" i="30"/>
  <c r="N701" i="30"/>
  <c r="N702" i="30"/>
  <c r="N703" i="30"/>
  <c r="N704" i="30"/>
  <c r="N705" i="30"/>
  <c r="N706" i="30"/>
  <c r="N707" i="30"/>
  <c r="N708" i="30"/>
  <c r="N709" i="30"/>
  <c r="N710" i="30"/>
  <c r="N711" i="30"/>
  <c r="N712" i="30"/>
  <c r="N713" i="30"/>
  <c r="N714" i="30"/>
  <c r="N715" i="30"/>
  <c r="N716" i="30"/>
  <c r="N717" i="30"/>
  <c r="N718" i="30"/>
  <c r="N719" i="30"/>
  <c r="N720" i="30"/>
  <c r="N721" i="30"/>
  <c r="N722" i="30"/>
  <c r="N723" i="30"/>
  <c r="N724" i="30"/>
  <c r="N725" i="30"/>
  <c r="N726" i="30"/>
  <c r="N727" i="30"/>
  <c r="N728" i="30"/>
  <c r="N729" i="30"/>
  <c r="N730" i="30"/>
  <c r="N731" i="30"/>
  <c r="N732" i="30"/>
  <c r="N733" i="30"/>
  <c r="N734" i="30"/>
  <c r="N735" i="30"/>
  <c r="N736" i="30"/>
  <c r="N737" i="30"/>
  <c r="N738" i="30"/>
  <c r="N739" i="30"/>
  <c r="N740" i="30"/>
  <c r="N741" i="30"/>
  <c r="N742" i="30"/>
  <c r="N743" i="30"/>
  <c r="N744" i="30"/>
  <c r="N745" i="30"/>
  <c r="N746" i="30"/>
  <c r="N747" i="30"/>
  <c r="N748" i="30"/>
  <c r="N749" i="30"/>
  <c r="N750" i="30"/>
  <c r="N751" i="30"/>
  <c r="N752" i="30"/>
  <c r="N753" i="30"/>
  <c r="N754" i="30"/>
  <c r="N755" i="30"/>
  <c r="N756" i="30"/>
  <c r="N757" i="30"/>
  <c r="N758" i="30"/>
  <c r="N759" i="30"/>
  <c r="N760" i="30"/>
  <c r="N761" i="30"/>
  <c r="N762" i="30"/>
  <c r="N763" i="30"/>
  <c r="N764" i="30"/>
  <c r="N765" i="30"/>
  <c r="N766" i="30"/>
  <c r="N767" i="30"/>
  <c r="N768" i="30"/>
  <c r="N769" i="30"/>
  <c r="N770" i="30"/>
  <c r="N771" i="30"/>
  <c r="N772" i="30"/>
  <c r="N773" i="30"/>
  <c r="N774" i="30"/>
  <c r="N775" i="30"/>
  <c r="N776" i="30"/>
  <c r="N777" i="30"/>
  <c r="N778" i="30"/>
  <c r="N779" i="30"/>
  <c r="N780" i="30"/>
  <c r="N781" i="30"/>
  <c r="N782" i="30"/>
  <c r="N783" i="30"/>
  <c r="N784" i="30"/>
  <c r="N785" i="30"/>
  <c r="N786" i="30"/>
  <c r="N787" i="30"/>
  <c r="N788" i="30"/>
  <c r="N789" i="30"/>
  <c r="N790" i="30"/>
  <c r="N791" i="30"/>
  <c r="N792" i="30"/>
  <c r="N793" i="30"/>
  <c r="N794" i="30"/>
  <c r="N795" i="30"/>
  <c r="N796" i="30"/>
  <c r="N797" i="30"/>
  <c r="N798" i="30"/>
  <c r="N799" i="30"/>
  <c r="N800" i="30"/>
  <c r="N801" i="30"/>
  <c r="N802" i="30"/>
  <c r="N803" i="30"/>
  <c r="N804" i="30"/>
  <c r="N805" i="30"/>
  <c r="N806" i="30"/>
  <c r="N807" i="30"/>
  <c r="N808" i="30"/>
  <c r="N809" i="30"/>
  <c r="N810" i="30"/>
  <c r="N811" i="30"/>
  <c r="N812" i="30"/>
  <c r="N813" i="30"/>
  <c r="N814" i="30"/>
  <c r="N815" i="30"/>
  <c r="N816" i="30"/>
  <c r="N817" i="30"/>
  <c r="N818" i="30"/>
  <c r="N819" i="30"/>
  <c r="N820" i="30"/>
  <c r="N821" i="30"/>
  <c r="N822" i="30"/>
  <c r="N823" i="30"/>
  <c r="N824" i="30"/>
  <c r="N825" i="30"/>
  <c r="N826" i="30"/>
  <c r="N827" i="30"/>
  <c r="N828" i="30"/>
  <c r="N829" i="30"/>
  <c r="N830" i="30"/>
  <c r="N831" i="30"/>
  <c r="N832" i="30"/>
  <c r="N833" i="30"/>
  <c r="N834" i="30"/>
  <c r="N835" i="30"/>
  <c r="N836" i="30"/>
  <c r="N837" i="30"/>
  <c r="N838" i="30"/>
  <c r="N839" i="30"/>
  <c r="N840" i="30"/>
  <c r="N841" i="30"/>
  <c r="N842" i="30"/>
  <c r="N843" i="30"/>
  <c r="N844" i="30"/>
  <c r="N845" i="30"/>
  <c r="N846" i="30"/>
  <c r="N847" i="30"/>
  <c r="N848" i="30"/>
  <c r="N849" i="30"/>
  <c r="N850" i="30"/>
  <c r="N851" i="30"/>
  <c r="N852" i="30"/>
  <c r="N853" i="30"/>
  <c r="N854" i="30"/>
  <c r="N855" i="30"/>
  <c r="N856" i="30"/>
  <c r="N857" i="30"/>
  <c r="N858" i="30"/>
  <c r="N859" i="30"/>
  <c r="N860" i="30"/>
  <c r="N861" i="30"/>
  <c r="N862" i="30"/>
  <c r="N863" i="30"/>
  <c r="N864" i="30"/>
  <c r="N865" i="30"/>
  <c r="N866" i="30"/>
  <c r="N867" i="30"/>
  <c r="N868" i="30"/>
  <c r="N869" i="30"/>
  <c r="N870" i="30"/>
  <c r="N871" i="30"/>
  <c r="N872" i="30"/>
  <c r="N873" i="30"/>
  <c r="N874" i="30"/>
  <c r="N875" i="30"/>
  <c r="N876" i="30"/>
  <c r="N877" i="30"/>
  <c r="N878" i="30"/>
  <c r="N879" i="30"/>
  <c r="N880" i="30"/>
  <c r="N881" i="30"/>
  <c r="N882" i="30"/>
  <c r="N883" i="30"/>
  <c r="N884" i="30"/>
  <c r="N885" i="30"/>
  <c r="N886" i="30"/>
  <c r="N887" i="30"/>
  <c r="N888" i="30"/>
  <c r="N889" i="30"/>
  <c r="N890" i="30"/>
  <c r="N891" i="30"/>
  <c r="N892" i="30"/>
  <c r="N893" i="30"/>
  <c r="N894" i="30"/>
  <c r="N895" i="30"/>
  <c r="N896" i="30"/>
  <c r="N897" i="30"/>
  <c r="N898" i="30"/>
  <c r="N899" i="30"/>
  <c r="N900" i="30"/>
  <c r="N901" i="30"/>
  <c r="N902" i="30"/>
  <c r="N903" i="30"/>
  <c r="N904" i="30"/>
  <c r="N905" i="30"/>
  <c r="N906" i="30"/>
  <c r="N907" i="30"/>
  <c r="N908" i="30"/>
  <c r="N909" i="30"/>
  <c r="N910" i="30"/>
  <c r="N911" i="30"/>
  <c r="N912" i="30"/>
  <c r="N913" i="30"/>
  <c r="N914" i="30"/>
  <c r="N915" i="30"/>
  <c r="N916" i="30"/>
  <c r="N917" i="30"/>
  <c r="N918" i="30"/>
  <c r="N919" i="30"/>
  <c r="N920" i="30"/>
  <c r="N921" i="30"/>
  <c r="N922" i="30"/>
  <c r="N923" i="30"/>
  <c r="N924" i="30"/>
  <c r="N925" i="30"/>
  <c r="N926" i="30"/>
  <c r="N927" i="30"/>
  <c r="N928" i="30"/>
  <c r="N929" i="30"/>
  <c r="N930" i="30"/>
  <c r="N931" i="30"/>
  <c r="N932" i="30"/>
  <c r="N933" i="30"/>
  <c r="N934" i="30"/>
  <c r="N935" i="30"/>
  <c r="N936" i="30"/>
  <c r="N937" i="30"/>
  <c r="N938" i="30"/>
  <c r="N939" i="30"/>
  <c r="N940" i="30"/>
  <c r="N941" i="30"/>
  <c r="N942" i="30"/>
  <c r="N943" i="30"/>
  <c r="N944" i="30"/>
  <c r="N945" i="30"/>
  <c r="N946" i="30"/>
  <c r="N947" i="30"/>
  <c r="N948" i="30"/>
  <c r="N949" i="30"/>
  <c r="N950" i="30"/>
  <c r="N951" i="30"/>
  <c r="N952" i="30"/>
  <c r="N953" i="30"/>
  <c r="N954" i="30"/>
  <c r="N955" i="30"/>
  <c r="N956" i="30"/>
  <c r="N957" i="30"/>
  <c r="N958" i="30"/>
  <c r="N959" i="30"/>
  <c r="N960" i="30"/>
  <c r="N961" i="30"/>
  <c r="N962" i="30"/>
  <c r="N963" i="30"/>
  <c r="N964" i="30"/>
  <c r="N965" i="30"/>
  <c r="N966" i="30"/>
  <c r="N967" i="30"/>
  <c r="N968" i="30"/>
  <c r="N969" i="30"/>
  <c r="N970" i="30"/>
  <c r="N971" i="30"/>
  <c r="N972" i="30"/>
  <c r="N973" i="30"/>
  <c r="N974" i="30"/>
  <c r="N975" i="30"/>
  <c r="N976" i="30"/>
  <c r="N977" i="30"/>
  <c r="N978" i="30"/>
  <c r="N979" i="30"/>
  <c r="N980" i="30"/>
  <c r="N981" i="30"/>
  <c r="N982" i="30"/>
  <c r="N983" i="30"/>
  <c r="N984" i="30"/>
  <c r="N985" i="30"/>
  <c r="N986" i="30"/>
  <c r="N987" i="30"/>
  <c r="N988" i="30"/>
  <c r="N989" i="30"/>
  <c r="N990" i="30"/>
  <c r="N991" i="30"/>
  <c r="N992" i="30"/>
  <c r="N993" i="30"/>
  <c r="N994" i="30"/>
  <c r="N995" i="30"/>
  <c r="N996" i="30"/>
  <c r="N997" i="30"/>
  <c r="N998" i="30"/>
  <c r="N999" i="30"/>
  <c r="N1000" i="30"/>
  <c r="G17" i="62"/>
  <c r="S40" i="50" l="1"/>
  <c r="X42" i="50"/>
  <c r="X45" i="50"/>
  <c r="AE29" i="50"/>
  <c r="X43" i="50"/>
  <c r="X41" i="50"/>
  <c r="X40" i="50"/>
  <c r="S29" i="50"/>
  <c r="S30" i="50" s="1"/>
  <c r="S32" i="50"/>
  <c r="S33" i="50" s="1"/>
  <c r="S34" i="50" s="1"/>
  <c r="E50" i="13"/>
  <c r="S38" i="50"/>
  <c r="S39" i="50" s="1"/>
  <c r="S35" i="50"/>
  <c r="S36" i="50" s="1"/>
  <c r="AG29" i="50" a="1"/>
  <c r="AH45" i="50" s="1"/>
  <c r="AB29" i="50" a="1"/>
  <c r="H177" i="30" a="1"/>
  <c r="H177" i="30" s="1"/>
  <c r="J177" i="30"/>
  <c r="K177" i="30"/>
  <c r="H178" i="30" a="1"/>
  <c r="H178" i="30" s="1"/>
  <c r="J178" i="30"/>
  <c r="K178" i="30"/>
  <c r="H179" i="30" a="1"/>
  <c r="H179" i="30" s="1"/>
  <c r="I179" i="30" s="1"/>
  <c r="J179" i="30"/>
  <c r="K179" i="30"/>
  <c r="H180" i="30" a="1"/>
  <c r="H180" i="30" s="1"/>
  <c r="I180" i="30" s="1"/>
  <c r="J180" i="30"/>
  <c r="K180" i="30"/>
  <c r="H181" i="30" a="1"/>
  <c r="H181" i="30" s="1"/>
  <c r="I181" i="30" s="1"/>
  <c r="J181" i="30"/>
  <c r="K181" i="30"/>
  <c r="H182" i="30" a="1"/>
  <c r="H182" i="30" s="1"/>
  <c r="I182" i="30" s="1"/>
  <c r="J182" i="30"/>
  <c r="K182" i="30"/>
  <c r="H183" i="30" a="1"/>
  <c r="H183" i="30" s="1"/>
  <c r="I183" i="30" s="1"/>
  <c r="J183" i="30"/>
  <c r="K183" i="30"/>
  <c r="H184" i="30" a="1"/>
  <c r="H184" i="30" s="1"/>
  <c r="I184" i="30" s="1"/>
  <c r="J184" i="30"/>
  <c r="K184" i="30"/>
  <c r="H185" i="30" a="1"/>
  <c r="H185" i="30" s="1"/>
  <c r="I185" i="30" s="1"/>
  <c r="J185" i="30"/>
  <c r="K185" i="30"/>
  <c r="H186" i="30" a="1"/>
  <c r="H186" i="30" s="1"/>
  <c r="I186" i="30" s="1"/>
  <c r="J186" i="30"/>
  <c r="K186" i="30"/>
  <c r="H187" i="30" a="1"/>
  <c r="H187" i="30" s="1"/>
  <c r="I187" i="30" s="1"/>
  <c r="J187" i="30"/>
  <c r="K187" i="30"/>
  <c r="H188" i="30" a="1"/>
  <c r="H188" i="30" s="1"/>
  <c r="I188" i="30" s="1"/>
  <c r="J188" i="30"/>
  <c r="K188" i="30"/>
  <c r="H189" i="30" a="1"/>
  <c r="H189" i="30" s="1"/>
  <c r="I189" i="30" s="1"/>
  <c r="J189" i="30"/>
  <c r="K189" i="30"/>
  <c r="H190" i="30" a="1"/>
  <c r="H190" i="30" s="1"/>
  <c r="I190" i="30" s="1"/>
  <c r="J190" i="30"/>
  <c r="K190" i="30"/>
  <c r="H191" i="30" a="1"/>
  <c r="H191" i="30" s="1"/>
  <c r="I191" i="30" s="1"/>
  <c r="J191" i="30"/>
  <c r="K191" i="30"/>
  <c r="H192" i="30" a="1"/>
  <c r="H192" i="30" s="1"/>
  <c r="I192" i="30" s="1"/>
  <c r="J192" i="30"/>
  <c r="K192" i="30"/>
  <c r="H193" i="30" a="1"/>
  <c r="H193" i="30" s="1"/>
  <c r="I193" i="30" s="1"/>
  <c r="J193" i="30"/>
  <c r="K193" i="30"/>
  <c r="H194" i="30" a="1"/>
  <c r="H194" i="30" s="1"/>
  <c r="I194" i="30" s="1"/>
  <c r="J194" i="30"/>
  <c r="K194" i="30"/>
  <c r="H195" i="30" a="1"/>
  <c r="H195" i="30" s="1"/>
  <c r="I195" i="30" s="1"/>
  <c r="J195" i="30"/>
  <c r="K195" i="30"/>
  <c r="H196" i="30" a="1"/>
  <c r="H196" i="30" s="1"/>
  <c r="I196" i="30" s="1"/>
  <c r="J196" i="30"/>
  <c r="K196" i="30"/>
  <c r="H197" i="30" a="1"/>
  <c r="H197" i="30" s="1"/>
  <c r="I197" i="30" s="1"/>
  <c r="J197" i="30"/>
  <c r="K197" i="30"/>
  <c r="H198" i="30" a="1"/>
  <c r="H198" i="30" s="1"/>
  <c r="I198" i="30" s="1"/>
  <c r="J198" i="30"/>
  <c r="K198" i="30"/>
  <c r="H199" i="30" a="1"/>
  <c r="H199" i="30" s="1"/>
  <c r="I199" i="30" s="1"/>
  <c r="J199" i="30"/>
  <c r="K199" i="30"/>
  <c r="H200" i="30" a="1"/>
  <c r="H200" i="30" s="1"/>
  <c r="I200" i="30" s="1"/>
  <c r="J200" i="30"/>
  <c r="K200" i="30"/>
  <c r="H201" i="30" a="1"/>
  <c r="H201" i="30" s="1"/>
  <c r="I201" i="30" s="1"/>
  <c r="J201" i="30"/>
  <c r="K201" i="30"/>
  <c r="H202" i="30" a="1"/>
  <c r="H202" i="30" s="1"/>
  <c r="I202" i="30" s="1"/>
  <c r="J202" i="30"/>
  <c r="K202" i="30"/>
  <c r="H203" i="30" a="1"/>
  <c r="H203" i="30" s="1"/>
  <c r="I203" i="30" s="1"/>
  <c r="J203" i="30"/>
  <c r="K203" i="30"/>
  <c r="H204" i="30" a="1"/>
  <c r="H204" i="30" s="1"/>
  <c r="I204" i="30" s="1"/>
  <c r="J204" i="30"/>
  <c r="K204" i="30"/>
  <c r="H205" i="30" a="1"/>
  <c r="H205" i="30" s="1"/>
  <c r="I205" i="30" s="1"/>
  <c r="J205" i="30"/>
  <c r="K205" i="30"/>
  <c r="H206" i="30" a="1"/>
  <c r="H206" i="30" s="1"/>
  <c r="I206" i="30" s="1"/>
  <c r="J206" i="30"/>
  <c r="K206" i="30"/>
  <c r="H207" i="30" a="1"/>
  <c r="H207" i="30" s="1"/>
  <c r="I207" i="30" s="1"/>
  <c r="J207" i="30"/>
  <c r="K207" i="30"/>
  <c r="H208" i="30" a="1"/>
  <c r="H208" i="30" s="1"/>
  <c r="I208" i="30" s="1"/>
  <c r="J208" i="30"/>
  <c r="K208" i="30"/>
  <c r="H209" i="30" a="1"/>
  <c r="H209" i="30" s="1"/>
  <c r="I209" i="30" s="1"/>
  <c r="J209" i="30"/>
  <c r="K209" i="30"/>
  <c r="H210" i="30" a="1"/>
  <c r="H210" i="30" s="1"/>
  <c r="I210" i="30" s="1"/>
  <c r="J210" i="30"/>
  <c r="K210" i="30"/>
  <c r="H211" i="30" a="1"/>
  <c r="H211" i="30" s="1"/>
  <c r="I211" i="30" s="1"/>
  <c r="J211" i="30"/>
  <c r="K211" i="30"/>
  <c r="H212" i="30" a="1"/>
  <c r="H212" i="30" s="1"/>
  <c r="I212" i="30" s="1"/>
  <c r="J212" i="30"/>
  <c r="K212" i="30"/>
  <c r="H213" i="30" a="1"/>
  <c r="H213" i="30" s="1"/>
  <c r="I213" i="30" s="1"/>
  <c r="J213" i="30"/>
  <c r="K213" i="30"/>
  <c r="H214" i="30" a="1"/>
  <c r="H214" i="30" s="1"/>
  <c r="I214" i="30" s="1"/>
  <c r="J214" i="30"/>
  <c r="K214" i="30"/>
  <c r="H215" i="30" a="1"/>
  <c r="H215" i="30" s="1"/>
  <c r="I215" i="30" s="1"/>
  <c r="J215" i="30"/>
  <c r="K215" i="30"/>
  <c r="H216" i="30" a="1"/>
  <c r="H216" i="30" s="1"/>
  <c r="I216" i="30" s="1"/>
  <c r="J216" i="30"/>
  <c r="K216" i="30"/>
  <c r="H217" i="30" a="1"/>
  <c r="H217" i="30" s="1"/>
  <c r="I217" i="30" s="1"/>
  <c r="J217" i="30"/>
  <c r="K217" i="30"/>
  <c r="H218" i="30" a="1"/>
  <c r="H218" i="30" s="1"/>
  <c r="I218" i="30" s="1"/>
  <c r="J218" i="30"/>
  <c r="K218" i="30"/>
  <c r="H219" i="30" a="1"/>
  <c r="H219" i="30" s="1"/>
  <c r="I219" i="30" s="1"/>
  <c r="J219" i="30"/>
  <c r="K219" i="30"/>
  <c r="H220" i="30" a="1"/>
  <c r="H220" i="30" s="1"/>
  <c r="I220" i="30" s="1"/>
  <c r="J220" i="30"/>
  <c r="K220" i="30"/>
  <c r="H221" i="30" a="1"/>
  <c r="H221" i="30" s="1"/>
  <c r="I221" i="30" s="1"/>
  <c r="J221" i="30"/>
  <c r="K221" i="30"/>
  <c r="H222" i="30" a="1"/>
  <c r="H222" i="30" s="1"/>
  <c r="I222" i="30" s="1"/>
  <c r="J222" i="30"/>
  <c r="K222" i="30"/>
  <c r="H223" i="30" a="1"/>
  <c r="H223" i="30" s="1"/>
  <c r="I223" i="30" s="1"/>
  <c r="J223" i="30"/>
  <c r="K223" i="30"/>
  <c r="H224" i="30" a="1"/>
  <c r="H224" i="30" s="1"/>
  <c r="I224" i="30" s="1"/>
  <c r="J224" i="30"/>
  <c r="K224" i="30"/>
  <c r="H225" i="30" a="1"/>
  <c r="H225" i="30" s="1"/>
  <c r="I225" i="30" s="1"/>
  <c r="J225" i="30"/>
  <c r="K225" i="30"/>
  <c r="H226" i="30" a="1"/>
  <c r="H226" i="30" s="1"/>
  <c r="I226" i="30" s="1"/>
  <c r="J226" i="30"/>
  <c r="K226" i="30"/>
  <c r="H227" i="30" a="1"/>
  <c r="H227" i="30" s="1"/>
  <c r="I227" i="30" s="1"/>
  <c r="J227" i="30"/>
  <c r="K227" i="30"/>
  <c r="H228" i="30" a="1"/>
  <c r="H228" i="30" s="1"/>
  <c r="I228" i="30" s="1"/>
  <c r="J228" i="30"/>
  <c r="K228" i="30"/>
  <c r="H229" i="30" a="1"/>
  <c r="H229" i="30" s="1"/>
  <c r="I229" i="30" s="1"/>
  <c r="J229" i="30"/>
  <c r="K229" i="30"/>
  <c r="H230" i="30" a="1"/>
  <c r="H230" i="30" s="1"/>
  <c r="I230" i="30" s="1"/>
  <c r="J230" i="30"/>
  <c r="K230" i="30"/>
  <c r="H231" i="30" a="1"/>
  <c r="H231" i="30" s="1"/>
  <c r="I231" i="30" s="1"/>
  <c r="J231" i="30"/>
  <c r="K231" i="30"/>
  <c r="H232" i="30" a="1"/>
  <c r="H232" i="30" s="1"/>
  <c r="I232" i="30" s="1"/>
  <c r="J232" i="30"/>
  <c r="K232" i="30"/>
  <c r="H233" i="30" a="1"/>
  <c r="H233" i="30" s="1"/>
  <c r="I233" i="30" s="1"/>
  <c r="J233" i="30"/>
  <c r="K233" i="30"/>
  <c r="H234" i="30" a="1"/>
  <c r="H234" i="30" s="1"/>
  <c r="I234" i="30" s="1"/>
  <c r="J234" i="30"/>
  <c r="K234" i="30"/>
  <c r="H235" i="30" a="1"/>
  <c r="H235" i="30" s="1"/>
  <c r="I235" i="30" s="1"/>
  <c r="J235" i="30"/>
  <c r="K235" i="30"/>
  <c r="H236" i="30" a="1"/>
  <c r="H236" i="30" s="1"/>
  <c r="I236" i="30" s="1"/>
  <c r="J236" i="30"/>
  <c r="K236" i="30"/>
  <c r="H237" i="30" a="1"/>
  <c r="H237" i="30" s="1"/>
  <c r="I237" i="30" s="1"/>
  <c r="J237" i="30"/>
  <c r="K237" i="30"/>
  <c r="H238" i="30" a="1"/>
  <c r="H238" i="30" s="1"/>
  <c r="I238" i="30" s="1"/>
  <c r="J238" i="30"/>
  <c r="K238" i="30"/>
  <c r="H239" i="30" a="1"/>
  <c r="H239" i="30" s="1"/>
  <c r="I239" i="30" s="1"/>
  <c r="J239" i="30"/>
  <c r="K239" i="30"/>
  <c r="H240" i="30" a="1"/>
  <c r="H240" i="30" s="1"/>
  <c r="I240" i="30" s="1"/>
  <c r="J240" i="30"/>
  <c r="K240" i="30"/>
  <c r="H241" i="30" a="1"/>
  <c r="H241" i="30" s="1"/>
  <c r="I241" i="30" s="1"/>
  <c r="J241" i="30"/>
  <c r="K241" i="30"/>
  <c r="H242" i="30" a="1"/>
  <c r="H242" i="30" s="1"/>
  <c r="I242" i="30" s="1"/>
  <c r="J242" i="30"/>
  <c r="K242" i="30"/>
  <c r="H243" i="30" a="1"/>
  <c r="H243" i="30" s="1"/>
  <c r="I243" i="30" s="1"/>
  <c r="J243" i="30"/>
  <c r="K243" i="30"/>
  <c r="H244" i="30" a="1"/>
  <c r="H244" i="30" s="1"/>
  <c r="I244" i="30" s="1"/>
  <c r="J244" i="30"/>
  <c r="K244" i="30"/>
  <c r="H245" i="30" a="1"/>
  <c r="H245" i="30" s="1"/>
  <c r="I245" i="30" s="1"/>
  <c r="J245" i="30"/>
  <c r="K245" i="30"/>
  <c r="H246" i="30" a="1"/>
  <c r="H246" i="30" s="1"/>
  <c r="I246" i="30" s="1"/>
  <c r="J246" i="30"/>
  <c r="K246" i="30"/>
  <c r="H247" i="30" a="1"/>
  <c r="H247" i="30" s="1"/>
  <c r="I247" i="30" s="1"/>
  <c r="J247" i="30"/>
  <c r="K247" i="30"/>
  <c r="H248" i="30" a="1"/>
  <c r="H248" i="30" s="1"/>
  <c r="I248" i="30" s="1"/>
  <c r="J248" i="30"/>
  <c r="K248" i="30"/>
  <c r="H249" i="30" a="1"/>
  <c r="H249" i="30" s="1"/>
  <c r="I249" i="30" s="1"/>
  <c r="J249" i="30"/>
  <c r="K249" i="30"/>
  <c r="H250" i="30" a="1"/>
  <c r="H250" i="30" s="1"/>
  <c r="I250" i="30" s="1"/>
  <c r="J250" i="30"/>
  <c r="K250" i="30"/>
  <c r="H251" i="30" a="1"/>
  <c r="H251" i="30" s="1"/>
  <c r="I251" i="30" s="1"/>
  <c r="J251" i="30"/>
  <c r="K251" i="30"/>
  <c r="H252" i="30" a="1"/>
  <c r="H252" i="30" s="1"/>
  <c r="I252" i="30" s="1"/>
  <c r="J252" i="30"/>
  <c r="K252" i="30"/>
  <c r="H253" i="30" a="1"/>
  <c r="H253" i="30" s="1"/>
  <c r="I253" i="30" s="1"/>
  <c r="J253" i="30"/>
  <c r="K253" i="30"/>
  <c r="H254" i="30" a="1"/>
  <c r="H254" i="30" s="1"/>
  <c r="I254" i="30" s="1"/>
  <c r="J254" i="30"/>
  <c r="K254" i="30"/>
  <c r="H255" i="30" a="1"/>
  <c r="H255" i="30" s="1"/>
  <c r="I255" i="30" s="1"/>
  <c r="J255" i="30"/>
  <c r="K255" i="30"/>
  <c r="H256" i="30" a="1"/>
  <c r="H256" i="30" s="1"/>
  <c r="I256" i="30" s="1"/>
  <c r="J256" i="30"/>
  <c r="K256" i="30"/>
  <c r="H257" i="30" a="1"/>
  <c r="H257" i="30" s="1"/>
  <c r="I257" i="30" s="1"/>
  <c r="J257" i="30"/>
  <c r="K257" i="30"/>
  <c r="H258" i="30" a="1"/>
  <c r="H258" i="30" s="1"/>
  <c r="I258" i="30" s="1"/>
  <c r="J258" i="30"/>
  <c r="K258" i="30"/>
  <c r="H259" i="30" a="1"/>
  <c r="H259" i="30" s="1"/>
  <c r="I259" i="30" s="1"/>
  <c r="J259" i="30"/>
  <c r="K259" i="30"/>
  <c r="H260" i="30" a="1"/>
  <c r="H260" i="30" s="1"/>
  <c r="I260" i="30" s="1"/>
  <c r="J260" i="30"/>
  <c r="K260" i="30"/>
  <c r="H261" i="30" a="1"/>
  <c r="H261" i="30" s="1"/>
  <c r="I261" i="30" s="1"/>
  <c r="J261" i="30"/>
  <c r="K261" i="30"/>
  <c r="H262" i="30" a="1"/>
  <c r="H262" i="30" s="1"/>
  <c r="I262" i="30" s="1"/>
  <c r="J262" i="30"/>
  <c r="K262" i="30"/>
  <c r="H263" i="30" a="1"/>
  <c r="H263" i="30" s="1"/>
  <c r="I263" i="30" s="1"/>
  <c r="J263" i="30"/>
  <c r="K263" i="30"/>
  <c r="H264" i="30" a="1"/>
  <c r="H264" i="30" s="1"/>
  <c r="I264" i="30" s="1"/>
  <c r="J264" i="30"/>
  <c r="K264" i="30"/>
  <c r="H265" i="30" a="1"/>
  <c r="H265" i="30" s="1"/>
  <c r="I265" i="30" s="1"/>
  <c r="J265" i="30"/>
  <c r="K265" i="30"/>
  <c r="H266" i="30" a="1"/>
  <c r="H266" i="30" s="1"/>
  <c r="I266" i="30" s="1"/>
  <c r="J266" i="30"/>
  <c r="K266" i="30"/>
  <c r="H267" i="30" a="1"/>
  <c r="H267" i="30" s="1"/>
  <c r="I267" i="30" s="1"/>
  <c r="J267" i="30"/>
  <c r="K267" i="30"/>
  <c r="H268" i="30" a="1"/>
  <c r="H268" i="30" s="1"/>
  <c r="I268" i="30" s="1"/>
  <c r="J268" i="30"/>
  <c r="K268" i="30"/>
  <c r="H269" i="30" a="1"/>
  <c r="H269" i="30" s="1"/>
  <c r="I269" i="30" s="1"/>
  <c r="J269" i="30"/>
  <c r="K269" i="30"/>
  <c r="H270" i="30" a="1"/>
  <c r="H270" i="30" s="1"/>
  <c r="I270" i="30" s="1"/>
  <c r="J270" i="30"/>
  <c r="K270" i="30"/>
  <c r="H271" i="30" a="1"/>
  <c r="H271" i="30" s="1"/>
  <c r="I271" i="30" s="1"/>
  <c r="J271" i="30"/>
  <c r="K271" i="30"/>
  <c r="H272" i="30" a="1"/>
  <c r="H272" i="30" s="1"/>
  <c r="I272" i="30" s="1"/>
  <c r="J272" i="30"/>
  <c r="K272" i="30"/>
  <c r="H273" i="30" a="1"/>
  <c r="H273" i="30" s="1"/>
  <c r="I273" i="30" s="1"/>
  <c r="J273" i="30"/>
  <c r="K273" i="30"/>
  <c r="H274" i="30" a="1"/>
  <c r="H274" i="30" s="1"/>
  <c r="I274" i="30" s="1"/>
  <c r="J274" i="30"/>
  <c r="K274" i="30"/>
  <c r="H275" i="30" a="1"/>
  <c r="H275" i="30" s="1"/>
  <c r="I275" i="30" s="1"/>
  <c r="J275" i="30"/>
  <c r="K275" i="30"/>
  <c r="H276" i="30" a="1"/>
  <c r="H276" i="30" s="1"/>
  <c r="I276" i="30" s="1"/>
  <c r="J276" i="30"/>
  <c r="K276" i="30"/>
  <c r="H277" i="30" a="1"/>
  <c r="H277" i="30" s="1"/>
  <c r="I277" i="30" s="1"/>
  <c r="J277" i="30"/>
  <c r="K277" i="30"/>
  <c r="H278" i="30" a="1"/>
  <c r="H278" i="30" s="1"/>
  <c r="I278" i="30" s="1"/>
  <c r="J278" i="30"/>
  <c r="K278" i="30"/>
  <c r="H279" i="30" a="1"/>
  <c r="H279" i="30" s="1"/>
  <c r="I279" i="30" s="1"/>
  <c r="J279" i="30"/>
  <c r="K279" i="30"/>
  <c r="H280" i="30" a="1"/>
  <c r="H280" i="30" s="1"/>
  <c r="I280" i="30" s="1"/>
  <c r="J280" i="30"/>
  <c r="K280" i="30"/>
  <c r="H281" i="30" a="1"/>
  <c r="H281" i="30" s="1"/>
  <c r="I281" i="30" s="1"/>
  <c r="J281" i="30"/>
  <c r="K281" i="30"/>
  <c r="H282" i="30" a="1"/>
  <c r="H282" i="30" s="1"/>
  <c r="I282" i="30" s="1"/>
  <c r="J282" i="30"/>
  <c r="K282" i="30"/>
  <c r="H283" i="30" a="1"/>
  <c r="H283" i="30" s="1"/>
  <c r="I283" i="30" s="1"/>
  <c r="J283" i="30"/>
  <c r="K283" i="30"/>
  <c r="H284" i="30" a="1"/>
  <c r="H284" i="30" s="1"/>
  <c r="I284" i="30" s="1"/>
  <c r="J284" i="30"/>
  <c r="K284" i="30"/>
  <c r="H285" i="30" a="1"/>
  <c r="H285" i="30" s="1"/>
  <c r="I285" i="30" s="1"/>
  <c r="J285" i="30"/>
  <c r="K285" i="30"/>
  <c r="H286" i="30" a="1"/>
  <c r="H286" i="30" s="1"/>
  <c r="I286" i="30" s="1"/>
  <c r="J286" i="30"/>
  <c r="K286" i="30"/>
  <c r="H287" i="30" a="1"/>
  <c r="H287" i="30" s="1"/>
  <c r="I287" i="30" s="1"/>
  <c r="J287" i="30"/>
  <c r="K287" i="30"/>
  <c r="H288" i="30" a="1"/>
  <c r="H288" i="30" s="1"/>
  <c r="I288" i="30" s="1"/>
  <c r="J288" i="30"/>
  <c r="K288" i="30"/>
  <c r="H289" i="30" a="1"/>
  <c r="H289" i="30" s="1"/>
  <c r="I289" i="30" s="1"/>
  <c r="J289" i="30"/>
  <c r="K289" i="30"/>
  <c r="H290" i="30" a="1"/>
  <c r="H290" i="30" s="1"/>
  <c r="I290" i="30" s="1"/>
  <c r="J290" i="30"/>
  <c r="K290" i="30"/>
  <c r="H291" i="30" a="1"/>
  <c r="H291" i="30" s="1"/>
  <c r="I291" i="30" s="1"/>
  <c r="J291" i="30"/>
  <c r="K291" i="30"/>
  <c r="H292" i="30" a="1"/>
  <c r="H292" i="30" s="1"/>
  <c r="I292" i="30" s="1"/>
  <c r="J292" i="30"/>
  <c r="K292" i="30"/>
  <c r="H293" i="30" a="1"/>
  <c r="H293" i="30" s="1"/>
  <c r="I293" i="30" s="1"/>
  <c r="J293" i="30"/>
  <c r="K293" i="30"/>
  <c r="H294" i="30" a="1"/>
  <c r="H294" i="30" s="1"/>
  <c r="I294" i="30" s="1"/>
  <c r="J294" i="30"/>
  <c r="K294" i="30"/>
  <c r="H295" i="30" a="1"/>
  <c r="H295" i="30" s="1"/>
  <c r="I295" i="30" s="1"/>
  <c r="J295" i="30"/>
  <c r="K295" i="30"/>
  <c r="H296" i="30" a="1"/>
  <c r="H296" i="30" s="1"/>
  <c r="I296" i="30" s="1"/>
  <c r="J296" i="30"/>
  <c r="K296" i="30"/>
  <c r="H297" i="30" a="1"/>
  <c r="H297" i="30" s="1"/>
  <c r="I297" i="30" s="1"/>
  <c r="J297" i="30"/>
  <c r="K297" i="30"/>
  <c r="H298" i="30" a="1"/>
  <c r="H298" i="30" s="1"/>
  <c r="I298" i="30" s="1"/>
  <c r="J298" i="30"/>
  <c r="K298" i="30"/>
  <c r="H299" i="30" a="1"/>
  <c r="H299" i="30" s="1"/>
  <c r="I299" i="30" s="1"/>
  <c r="J299" i="30"/>
  <c r="K299" i="30"/>
  <c r="H300" i="30" a="1"/>
  <c r="H300" i="30" s="1"/>
  <c r="I300" i="30" s="1"/>
  <c r="J300" i="30"/>
  <c r="K300" i="30"/>
  <c r="H301" i="30" a="1"/>
  <c r="H301" i="30" s="1"/>
  <c r="I301" i="30" s="1"/>
  <c r="J301" i="30"/>
  <c r="K301" i="30"/>
  <c r="H302" i="30" a="1"/>
  <c r="H302" i="30" s="1"/>
  <c r="I302" i="30" s="1"/>
  <c r="J302" i="30"/>
  <c r="K302" i="30"/>
  <c r="H303" i="30" a="1"/>
  <c r="H303" i="30" s="1"/>
  <c r="I303" i="30" s="1"/>
  <c r="J303" i="30"/>
  <c r="K303" i="30"/>
  <c r="H304" i="30" a="1"/>
  <c r="H304" i="30" s="1"/>
  <c r="I304" i="30" s="1"/>
  <c r="J304" i="30"/>
  <c r="K304" i="30"/>
  <c r="H305" i="30" a="1"/>
  <c r="H305" i="30" s="1"/>
  <c r="I305" i="30" s="1"/>
  <c r="J305" i="30"/>
  <c r="K305" i="30"/>
  <c r="H306" i="30" a="1"/>
  <c r="H306" i="30" s="1"/>
  <c r="I306" i="30" s="1"/>
  <c r="J306" i="30"/>
  <c r="K306" i="30"/>
  <c r="H307" i="30" a="1"/>
  <c r="H307" i="30" s="1"/>
  <c r="I307" i="30" s="1"/>
  <c r="J307" i="30"/>
  <c r="K307" i="30"/>
  <c r="H308" i="30" a="1"/>
  <c r="H308" i="30" s="1"/>
  <c r="I308" i="30" s="1"/>
  <c r="J308" i="30"/>
  <c r="K308" i="30"/>
  <c r="H309" i="30" a="1"/>
  <c r="H309" i="30" s="1"/>
  <c r="I309" i="30" s="1"/>
  <c r="J309" i="30"/>
  <c r="K309" i="30"/>
  <c r="H310" i="30" a="1"/>
  <c r="H310" i="30" s="1"/>
  <c r="I310" i="30" s="1"/>
  <c r="J310" i="30"/>
  <c r="K310" i="30"/>
  <c r="H311" i="30" a="1"/>
  <c r="H311" i="30" s="1"/>
  <c r="I311" i="30" s="1"/>
  <c r="J311" i="30"/>
  <c r="K311" i="30"/>
  <c r="H312" i="30" a="1"/>
  <c r="H312" i="30" s="1"/>
  <c r="I312" i="30" s="1"/>
  <c r="J312" i="30"/>
  <c r="K312" i="30"/>
  <c r="H313" i="30" a="1"/>
  <c r="H313" i="30" s="1"/>
  <c r="I313" i="30" s="1"/>
  <c r="J313" i="30"/>
  <c r="K313" i="30"/>
  <c r="H314" i="30" a="1"/>
  <c r="H314" i="30" s="1"/>
  <c r="I314" i="30" s="1"/>
  <c r="J314" i="30"/>
  <c r="K314" i="30"/>
  <c r="H315" i="30" a="1"/>
  <c r="H315" i="30" s="1"/>
  <c r="I315" i="30" s="1"/>
  <c r="J315" i="30"/>
  <c r="K315" i="30"/>
  <c r="H316" i="30" a="1"/>
  <c r="H316" i="30" s="1"/>
  <c r="I316" i="30" s="1"/>
  <c r="J316" i="30"/>
  <c r="K316" i="30"/>
  <c r="H317" i="30" a="1"/>
  <c r="H317" i="30" s="1"/>
  <c r="I317" i="30" s="1"/>
  <c r="J317" i="30"/>
  <c r="K317" i="30"/>
  <c r="H318" i="30" a="1"/>
  <c r="H318" i="30" s="1"/>
  <c r="I318" i="30" s="1"/>
  <c r="J318" i="30"/>
  <c r="K318" i="30"/>
  <c r="H319" i="30" a="1"/>
  <c r="H319" i="30" s="1"/>
  <c r="I319" i="30" s="1"/>
  <c r="J319" i="30"/>
  <c r="K319" i="30"/>
  <c r="H320" i="30" a="1"/>
  <c r="H320" i="30" s="1"/>
  <c r="I320" i="30" s="1"/>
  <c r="J320" i="30"/>
  <c r="K320" i="30"/>
  <c r="H321" i="30" a="1"/>
  <c r="H321" i="30" s="1"/>
  <c r="I321" i="30" s="1"/>
  <c r="J321" i="30"/>
  <c r="K321" i="30"/>
  <c r="H322" i="30" a="1"/>
  <c r="H322" i="30" s="1"/>
  <c r="I322" i="30" s="1"/>
  <c r="J322" i="30"/>
  <c r="K322" i="30"/>
  <c r="H323" i="30" a="1"/>
  <c r="H323" i="30" s="1"/>
  <c r="I323" i="30" s="1"/>
  <c r="J323" i="30"/>
  <c r="K323" i="30"/>
  <c r="H324" i="30" a="1"/>
  <c r="H324" i="30" s="1"/>
  <c r="I324" i="30" s="1"/>
  <c r="J324" i="30"/>
  <c r="K324" i="30"/>
  <c r="H325" i="30" a="1"/>
  <c r="H325" i="30" s="1"/>
  <c r="I325" i="30" s="1"/>
  <c r="J325" i="30"/>
  <c r="K325" i="30"/>
  <c r="H326" i="30" a="1"/>
  <c r="H326" i="30" s="1"/>
  <c r="I326" i="30" s="1"/>
  <c r="J326" i="30"/>
  <c r="K326" i="30"/>
  <c r="H327" i="30" a="1"/>
  <c r="H327" i="30" s="1"/>
  <c r="I327" i="30" s="1"/>
  <c r="J327" i="30"/>
  <c r="K327" i="30"/>
  <c r="H328" i="30" a="1"/>
  <c r="H328" i="30" s="1"/>
  <c r="I328" i="30" s="1"/>
  <c r="J328" i="30"/>
  <c r="K328" i="30"/>
  <c r="H329" i="30" a="1"/>
  <c r="H329" i="30" s="1"/>
  <c r="I329" i="30" s="1"/>
  <c r="J329" i="30"/>
  <c r="K329" i="30"/>
  <c r="H330" i="30" a="1"/>
  <c r="H330" i="30" s="1"/>
  <c r="I330" i="30" s="1"/>
  <c r="J330" i="30"/>
  <c r="K330" i="30"/>
  <c r="H331" i="30" a="1"/>
  <c r="H331" i="30" s="1"/>
  <c r="I331" i="30" s="1"/>
  <c r="J331" i="30"/>
  <c r="K331" i="30"/>
  <c r="H332" i="30" a="1"/>
  <c r="H332" i="30" s="1"/>
  <c r="I332" i="30" s="1"/>
  <c r="J332" i="30"/>
  <c r="K332" i="30"/>
  <c r="H333" i="30" a="1"/>
  <c r="H333" i="30" s="1"/>
  <c r="I333" i="30" s="1"/>
  <c r="J333" i="30"/>
  <c r="K333" i="30"/>
  <c r="H334" i="30" a="1"/>
  <c r="H334" i="30" s="1"/>
  <c r="I334" i="30" s="1"/>
  <c r="J334" i="30"/>
  <c r="K334" i="30"/>
  <c r="H335" i="30" a="1"/>
  <c r="H335" i="30" s="1"/>
  <c r="I335" i="30" s="1"/>
  <c r="J335" i="30"/>
  <c r="K335" i="30"/>
  <c r="H336" i="30" a="1"/>
  <c r="H336" i="30" s="1"/>
  <c r="I336" i="30" s="1"/>
  <c r="J336" i="30"/>
  <c r="K336" i="30"/>
  <c r="H337" i="30" a="1"/>
  <c r="H337" i="30" s="1"/>
  <c r="I337" i="30" s="1"/>
  <c r="J337" i="30"/>
  <c r="K337" i="30"/>
  <c r="H338" i="30" a="1"/>
  <c r="H338" i="30" s="1"/>
  <c r="I338" i="30" s="1"/>
  <c r="J338" i="30"/>
  <c r="K338" i="30"/>
  <c r="H339" i="30" a="1"/>
  <c r="H339" i="30" s="1"/>
  <c r="I339" i="30" s="1"/>
  <c r="J339" i="30"/>
  <c r="K339" i="30"/>
  <c r="H340" i="30" a="1"/>
  <c r="H340" i="30" s="1"/>
  <c r="I340" i="30" s="1"/>
  <c r="J340" i="30"/>
  <c r="K340" i="30"/>
  <c r="H341" i="30" a="1"/>
  <c r="H341" i="30" s="1"/>
  <c r="I341" i="30" s="1"/>
  <c r="J341" i="30"/>
  <c r="K341" i="30"/>
  <c r="H342" i="30" a="1"/>
  <c r="H342" i="30" s="1"/>
  <c r="I342" i="30" s="1"/>
  <c r="J342" i="30"/>
  <c r="K342" i="30"/>
  <c r="H343" i="30" a="1"/>
  <c r="H343" i="30" s="1"/>
  <c r="I343" i="30" s="1"/>
  <c r="J343" i="30"/>
  <c r="K343" i="30"/>
  <c r="H344" i="30" a="1"/>
  <c r="H344" i="30" s="1"/>
  <c r="I344" i="30" s="1"/>
  <c r="J344" i="30"/>
  <c r="K344" i="30"/>
  <c r="H345" i="30" a="1"/>
  <c r="H345" i="30" s="1"/>
  <c r="I345" i="30" s="1"/>
  <c r="J345" i="30"/>
  <c r="K345" i="30"/>
  <c r="H346" i="30" a="1"/>
  <c r="H346" i="30" s="1"/>
  <c r="I346" i="30" s="1"/>
  <c r="J346" i="30"/>
  <c r="K346" i="30"/>
  <c r="H347" i="30" a="1"/>
  <c r="H347" i="30" s="1"/>
  <c r="I347" i="30" s="1"/>
  <c r="J347" i="30"/>
  <c r="K347" i="30"/>
  <c r="H348" i="30" a="1"/>
  <c r="H348" i="30" s="1"/>
  <c r="I348" i="30" s="1"/>
  <c r="J348" i="30"/>
  <c r="K348" i="30"/>
  <c r="H349" i="30" a="1"/>
  <c r="H349" i="30" s="1"/>
  <c r="I349" i="30" s="1"/>
  <c r="J349" i="30"/>
  <c r="K349" i="30"/>
  <c r="H350" i="30" a="1"/>
  <c r="H350" i="30" s="1"/>
  <c r="I350" i="30" s="1"/>
  <c r="J350" i="30"/>
  <c r="K350" i="30"/>
  <c r="H351" i="30" a="1"/>
  <c r="H351" i="30" s="1"/>
  <c r="I351" i="30" s="1"/>
  <c r="J351" i="30"/>
  <c r="K351" i="30"/>
  <c r="H352" i="30" a="1"/>
  <c r="H352" i="30" s="1"/>
  <c r="I352" i="30" s="1"/>
  <c r="J352" i="30"/>
  <c r="K352" i="30"/>
  <c r="H353" i="30" a="1"/>
  <c r="H353" i="30" s="1"/>
  <c r="I353" i="30" s="1"/>
  <c r="J353" i="30"/>
  <c r="K353" i="30"/>
  <c r="H354" i="30" a="1"/>
  <c r="H354" i="30" s="1"/>
  <c r="I354" i="30" s="1"/>
  <c r="J354" i="30"/>
  <c r="K354" i="30"/>
  <c r="H355" i="30" a="1"/>
  <c r="H355" i="30" s="1"/>
  <c r="I355" i="30" s="1"/>
  <c r="J355" i="30"/>
  <c r="K355" i="30"/>
  <c r="H356" i="30" a="1"/>
  <c r="H356" i="30" s="1"/>
  <c r="I356" i="30" s="1"/>
  <c r="J356" i="30"/>
  <c r="K356" i="30"/>
  <c r="H357" i="30" a="1"/>
  <c r="H357" i="30" s="1"/>
  <c r="I357" i="30" s="1"/>
  <c r="J357" i="30"/>
  <c r="K357" i="30"/>
  <c r="H358" i="30" a="1"/>
  <c r="H358" i="30" s="1"/>
  <c r="I358" i="30" s="1"/>
  <c r="J358" i="30"/>
  <c r="K358" i="30"/>
  <c r="H359" i="30" a="1"/>
  <c r="H359" i="30" s="1"/>
  <c r="I359" i="30" s="1"/>
  <c r="J359" i="30"/>
  <c r="K359" i="30"/>
  <c r="H360" i="30" a="1"/>
  <c r="H360" i="30" s="1"/>
  <c r="I360" i="30" s="1"/>
  <c r="J360" i="30"/>
  <c r="K360" i="30"/>
  <c r="H361" i="30" a="1"/>
  <c r="H361" i="30" s="1"/>
  <c r="I361" i="30" s="1"/>
  <c r="J361" i="30"/>
  <c r="K361" i="30"/>
  <c r="H362" i="30" a="1"/>
  <c r="H362" i="30" s="1"/>
  <c r="I362" i="30" s="1"/>
  <c r="J362" i="30"/>
  <c r="K362" i="30"/>
  <c r="H363" i="30" a="1"/>
  <c r="H363" i="30" s="1"/>
  <c r="I363" i="30" s="1"/>
  <c r="J363" i="30"/>
  <c r="K363" i="30"/>
  <c r="H364" i="30" a="1"/>
  <c r="H364" i="30" s="1"/>
  <c r="I364" i="30" s="1"/>
  <c r="J364" i="30"/>
  <c r="K364" i="30"/>
  <c r="H365" i="30" a="1"/>
  <c r="H365" i="30" s="1"/>
  <c r="I365" i="30" s="1"/>
  <c r="J365" i="30"/>
  <c r="K365" i="30"/>
  <c r="H366" i="30" a="1"/>
  <c r="H366" i="30" s="1"/>
  <c r="I366" i="30" s="1"/>
  <c r="J366" i="30"/>
  <c r="K366" i="30"/>
  <c r="H367" i="30" a="1"/>
  <c r="H367" i="30" s="1"/>
  <c r="I367" i="30" s="1"/>
  <c r="J367" i="30"/>
  <c r="K367" i="30"/>
  <c r="H368" i="30" a="1"/>
  <c r="H368" i="30" s="1"/>
  <c r="I368" i="30" s="1"/>
  <c r="J368" i="30"/>
  <c r="K368" i="30"/>
  <c r="H369" i="30" a="1"/>
  <c r="H369" i="30" s="1"/>
  <c r="I369" i="30" s="1"/>
  <c r="J369" i="30"/>
  <c r="K369" i="30"/>
  <c r="H370" i="30" a="1"/>
  <c r="H370" i="30" s="1"/>
  <c r="I370" i="30" s="1"/>
  <c r="J370" i="30"/>
  <c r="K370" i="30"/>
  <c r="H371" i="30" a="1"/>
  <c r="H371" i="30" s="1"/>
  <c r="I371" i="30" s="1"/>
  <c r="J371" i="30"/>
  <c r="K371" i="30"/>
  <c r="H372" i="30" a="1"/>
  <c r="H372" i="30" s="1"/>
  <c r="I372" i="30" s="1"/>
  <c r="J372" i="30"/>
  <c r="K372" i="30"/>
  <c r="H373" i="30" a="1"/>
  <c r="H373" i="30" s="1"/>
  <c r="I373" i="30" s="1"/>
  <c r="J373" i="30"/>
  <c r="K373" i="30"/>
  <c r="H374" i="30" a="1"/>
  <c r="H374" i="30" s="1"/>
  <c r="I374" i="30" s="1"/>
  <c r="J374" i="30"/>
  <c r="K374" i="30"/>
  <c r="H375" i="30" a="1"/>
  <c r="H375" i="30" s="1"/>
  <c r="I375" i="30" s="1"/>
  <c r="J375" i="30"/>
  <c r="K375" i="30"/>
  <c r="H376" i="30" a="1"/>
  <c r="H376" i="30" s="1"/>
  <c r="I376" i="30" s="1"/>
  <c r="J376" i="30"/>
  <c r="K376" i="30"/>
  <c r="H377" i="30" a="1"/>
  <c r="H377" i="30" s="1"/>
  <c r="I377" i="30" s="1"/>
  <c r="J377" i="30"/>
  <c r="K377" i="30"/>
  <c r="H378" i="30" a="1"/>
  <c r="H378" i="30" s="1"/>
  <c r="I378" i="30" s="1"/>
  <c r="J378" i="30"/>
  <c r="K378" i="30"/>
  <c r="H379" i="30" a="1"/>
  <c r="H379" i="30" s="1"/>
  <c r="I379" i="30" s="1"/>
  <c r="J379" i="30"/>
  <c r="K379" i="30"/>
  <c r="H380" i="30" a="1"/>
  <c r="H380" i="30" s="1"/>
  <c r="I380" i="30" s="1"/>
  <c r="J380" i="30"/>
  <c r="K380" i="30"/>
  <c r="H381" i="30" a="1"/>
  <c r="H381" i="30" s="1"/>
  <c r="I381" i="30" s="1"/>
  <c r="J381" i="30"/>
  <c r="K381" i="30"/>
  <c r="H382" i="30" a="1"/>
  <c r="H382" i="30" s="1"/>
  <c r="I382" i="30" s="1"/>
  <c r="J382" i="30"/>
  <c r="K382" i="30"/>
  <c r="H383" i="30" a="1"/>
  <c r="H383" i="30" s="1"/>
  <c r="I383" i="30" s="1"/>
  <c r="J383" i="30"/>
  <c r="K383" i="30"/>
  <c r="H384" i="30" a="1"/>
  <c r="H384" i="30" s="1"/>
  <c r="I384" i="30" s="1"/>
  <c r="J384" i="30"/>
  <c r="K384" i="30"/>
  <c r="H385" i="30" a="1"/>
  <c r="H385" i="30" s="1"/>
  <c r="I385" i="30" s="1"/>
  <c r="J385" i="30"/>
  <c r="K385" i="30"/>
  <c r="H386" i="30" a="1"/>
  <c r="H386" i="30" s="1"/>
  <c r="I386" i="30" s="1"/>
  <c r="J386" i="30"/>
  <c r="K386" i="30"/>
  <c r="H387" i="30" a="1"/>
  <c r="H387" i="30" s="1"/>
  <c r="I387" i="30" s="1"/>
  <c r="J387" i="30"/>
  <c r="K387" i="30"/>
  <c r="H388" i="30" a="1"/>
  <c r="H388" i="30" s="1"/>
  <c r="I388" i="30" s="1"/>
  <c r="J388" i="30"/>
  <c r="K388" i="30"/>
  <c r="H389" i="30" a="1"/>
  <c r="H389" i="30" s="1"/>
  <c r="I389" i="30" s="1"/>
  <c r="J389" i="30"/>
  <c r="K389" i="30"/>
  <c r="H390" i="30" a="1"/>
  <c r="H390" i="30" s="1"/>
  <c r="I390" i="30" s="1"/>
  <c r="J390" i="30"/>
  <c r="K390" i="30"/>
  <c r="H391" i="30" a="1"/>
  <c r="H391" i="30" s="1"/>
  <c r="I391" i="30" s="1"/>
  <c r="J391" i="30"/>
  <c r="K391" i="30"/>
  <c r="H392" i="30" a="1"/>
  <c r="H392" i="30" s="1"/>
  <c r="I392" i="30" s="1"/>
  <c r="J392" i="30"/>
  <c r="K392" i="30"/>
  <c r="H393" i="30" a="1"/>
  <c r="H393" i="30" s="1"/>
  <c r="I393" i="30" s="1"/>
  <c r="J393" i="30"/>
  <c r="K393" i="30"/>
  <c r="H394" i="30" a="1"/>
  <c r="H394" i="30" s="1"/>
  <c r="I394" i="30" s="1"/>
  <c r="J394" i="30"/>
  <c r="K394" i="30"/>
  <c r="H395" i="30" a="1"/>
  <c r="H395" i="30" s="1"/>
  <c r="I395" i="30" s="1"/>
  <c r="J395" i="30"/>
  <c r="K395" i="30"/>
  <c r="H396" i="30" a="1"/>
  <c r="H396" i="30" s="1"/>
  <c r="I396" i="30" s="1"/>
  <c r="J396" i="30"/>
  <c r="K396" i="30"/>
  <c r="H397" i="30" a="1"/>
  <c r="H397" i="30" s="1"/>
  <c r="I397" i="30" s="1"/>
  <c r="J397" i="30"/>
  <c r="K397" i="30"/>
  <c r="H398" i="30" a="1"/>
  <c r="H398" i="30" s="1"/>
  <c r="I398" i="30" s="1"/>
  <c r="J398" i="30"/>
  <c r="K398" i="30"/>
  <c r="H399" i="30" a="1"/>
  <c r="H399" i="30" s="1"/>
  <c r="I399" i="30" s="1"/>
  <c r="J399" i="30"/>
  <c r="K399" i="30"/>
  <c r="H400" i="30" a="1"/>
  <c r="H400" i="30" s="1"/>
  <c r="I400" i="30" s="1"/>
  <c r="J400" i="30"/>
  <c r="K400" i="30"/>
  <c r="H401" i="30" a="1"/>
  <c r="H401" i="30" s="1"/>
  <c r="I401" i="30" s="1"/>
  <c r="J401" i="30"/>
  <c r="K401" i="30"/>
  <c r="H402" i="30" a="1"/>
  <c r="H402" i="30" s="1"/>
  <c r="I402" i="30" s="1"/>
  <c r="J402" i="30"/>
  <c r="K402" i="30"/>
  <c r="H403" i="30" a="1"/>
  <c r="H403" i="30" s="1"/>
  <c r="I403" i="30" s="1"/>
  <c r="J403" i="30"/>
  <c r="K403" i="30"/>
  <c r="H404" i="30" a="1"/>
  <c r="H404" i="30" s="1"/>
  <c r="I404" i="30" s="1"/>
  <c r="J404" i="30"/>
  <c r="K404" i="30"/>
  <c r="H405" i="30" a="1"/>
  <c r="H405" i="30" s="1"/>
  <c r="I405" i="30" s="1"/>
  <c r="J405" i="30"/>
  <c r="K405" i="30"/>
  <c r="H406" i="30" a="1"/>
  <c r="H406" i="30" s="1"/>
  <c r="I406" i="30" s="1"/>
  <c r="J406" i="30"/>
  <c r="K406" i="30"/>
  <c r="H407" i="30" a="1"/>
  <c r="H407" i="30" s="1"/>
  <c r="I407" i="30" s="1"/>
  <c r="J407" i="30"/>
  <c r="K407" i="30"/>
  <c r="H408" i="30" a="1"/>
  <c r="H408" i="30" s="1"/>
  <c r="I408" i="30" s="1"/>
  <c r="J408" i="30"/>
  <c r="K408" i="30"/>
  <c r="H409" i="30" a="1"/>
  <c r="H409" i="30" s="1"/>
  <c r="I409" i="30" s="1"/>
  <c r="J409" i="30"/>
  <c r="K409" i="30"/>
  <c r="H410" i="30" a="1"/>
  <c r="H410" i="30" s="1"/>
  <c r="I410" i="30" s="1"/>
  <c r="J410" i="30"/>
  <c r="K410" i="30"/>
  <c r="H411" i="30" a="1"/>
  <c r="H411" i="30" s="1"/>
  <c r="I411" i="30" s="1"/>
  <c r="J411" i="30"/>
  <c r="K411" i="30"/>
  <c r="H412" i="30" a="1"/>
  <c r="H412" i="30" s="1"/>
  <c r="I412" i="30" s="1"/>
  <c r="J412" i="30"/>
  <c r="K412" i="30"/>
  <c r="H413" i="30" a="1"/>
  <c r="H413" i="30" s="1"/>
  <c r="I413" i="30" s="1"/>
  <c r="J413" i="30"/>
  <c r="K413" i="30"/>
  <c r="H414" i="30" a="1"/>
  <c r="H414" i="30" s="1"/>
  <c r="I414" i="30" s="1"/>
  <c r="J414" i="30"/>
  <c r="K414" i="30"/>
  <c r="H415" i="30" a="1"/>
  <c r="H415" i="30" s="1"/>
  <c r="I415" i="30" s="1"/>
  <c r="J415" i="30"/>
  <c r="K415" i="30"/>
  <c r="H416" i="30" a="1"/>
  <c r="H416" i="30" s="1"/>
  <c r="I416" i="30" s="1"/>
  <c r="J416" i="30"/>
  <c r="K416" i="30"/>
  <c r="H417" i="30" a="1"/>
  <c r="H417" i="30" s="1"/>
  <c r="I417" i="30" s="1"/>
  <c r="J417" i="30"/>
  <c r="K417" i="30"/>
  <c r="H418" i="30" a="1"/>
  <c r="H418" i="30" s="1"/>
  <c r="I418" i="30" s="1"/>
  <c r="J418" i="30"/>
  <c r="K418" i="30"/>
  <c r="H419" i="30" a="1"/>
  <c r="H419" i="30" s="1"/>
  <c r="I419" i="30" s="1"/>
  <c r="J419" i="30"/>
  <c r="K419" i="30"/>
  <c r="H420" i="30" a="1"/>
  <c r="H420" i="30" s="1"/>
  <c r="I420" i="30" s="1"/>
  <c r="J420" i="30"/>
  <c r="K420" i="30"/>
  <c r="H421" i="30" a="1"/>
  <c r="H421" i="30" s="1"/>
  <c r="I421" i="30" s="1"/>
  <c r="J421" i="30"/>
  <c r="K421" i="30"/>
  <c r="H422" i="30" a="1"/>
  <c r="H422" i="30" s="1"/>
  <c r="I422" i="30" s="1"/>
  <c r="J422" i="30"/>
  <c r="K422" i="30"/>
  <c r="H423" i="30" a="1"/>
  <c r="H423" i="30" s="1"/>
  <c r="I423" i="30" s="1"/>
  <c r="J423" i="30"/>
  <c r="K423" i="30"/>
  <c r="H424" i="30" a="1"/>
  <c r="H424" i="30" s="1"/>
  <c r="I424" i="30" s="1"/>
  <c r="J424" i="30"/>
  <c r="K424" i="30"/>
  <c r="H425" i="30" a="1"/>
  <c r="H425" i="30" s="1"/>
  <c r="I425" i="30" s="1"/>
  <c r="J425" i="30"/>
  <c r="K425" i="30"/>
  <c r="H426" i="30" a="1"/>
  <c r="H426" i="30" s="1"/>
  <c r="I426" i="30" s="1"/>
  <c r="J426" i="30"/>
  <c r="K426" i="30"/>
  <c r="H427" i="30" a="1"/>
  <c r="H427" i="30" s="1"/>
  <c r="I427" i="30" s="1"/>
  <c r="J427" i="30"/>
  <c r="K427" i="30"/>
  <c r="H428" i="30" a="1"/>
  <c r="H428" i="30" s="1"/>
  <c r="I428" i="30" s="1"/>
  <c r="J428" i="30"/>
  <c r="K428" i="30"/>
  <c r="H429" i="30" a="1"/>
  <c r="H429" i="30" s="1"/>
  <c r="I429" i="30" s="1"/>
  <c r="J429" i="30"/>
  <c r="K429" i="30"/>
  <c r="H430" i="30" a="1"/>
  <c r="H430" i="30" s="1"/>
  <c r="I430" i="30" s="1"/>
  <c r="J430" i="30"/>
  <c r="K430" i="30"/>
  <c r="H431" i="30" a="1"/>
  <c r="H431" i="30" s="1"/>
  <c r="I431" i="30" s="1"/>
  <c r="J431" i="30"/>
  <c r="K431" i="30"/>
  <c r="H432" i="30" a="1"/>
  <c r="H432" i="30" s="1"/>
  <c r="I432" i="30" s="1"/>
  <c r="J432" i="30"/>
  <c r="K432" i="30"/>
  <c r="H433" i="30" a="1"/>
  <c r="H433" i="30" s="1"/>
  <c r="I433" i="30" s="1"/>
  <c r="J433" i="30"/>
  <c r="K433" i="30"/>
  <c r="H434" i="30" a="1"/>
  <c r="H434" i="30" s="1"/>
  <c r="I434" i="30" s="1"/>
  <c r="J434" i="30"/>
  <c r="K434" i="30"/>
  <c r="H435" i="30" a="1"/>
  <c r="H435" i="30" s="1"/>
  <c r="I435" i="30" s="1"/>
  <c r="J435" i="30"/>
  <c r="K435" i="30"/>
  <c r="H436" i="30" a="1"/>
  <c r="H436" i="30" s="1"/>
  <c r="I436" i="30" s="1"/>
  <c r="J436" i="30"/>
  <c r="K436" i="30"/>
  <c r="H437" i="30" a="1"/>
  <c r="H437" i="30" s="1"/>
  <c r="I437" i="30" s="1"/>
  <c r="J437" i="30"/>
  <c r="K437" i="30"/>
  <c r="H438" i="30" a="1"/>
  <c r="H438" i="30" s="1"/>
  <c r="I438" i="30" s="1"/>
  <c r="J438" i="30"/>
  <c r="K438" i="30"/>
  <c r="H439" i="30" a="1"/>
  <c r="H439" i="30" s="1"/>
  <c r="I439" i="30" s="1"/>
  <c r="J439" i="30"/>
  <c r="K439" i="30"/>
  <c r="H440" i="30" a="1"/>
  <c r="H440" i="30" s="1"/>
  <c r="I440" i="30" s="1"/>
  <c r="J440" i="30"/>
  <c r="K440" i="30"/>
  <c r="H441" i="30" a="1"/>
  <c r="H441" i="30" s="1"/>
  <c r="I441" i="30" s="1"/>
  <c r="J441" i="30"/>
  <c r="K441" i="30"/>
  <c r="H442" i="30" a="1"/>
  <c r="H442" i="30" s="1"/>
  <c r="I442" i="30" s="1"/>
  <c r="J442" i="30"/>
  <c r="K442" i="30"/>
  <c r="H443" i="30" a="1"/>
  <c r="H443" i="30" s="1"/>
  <c r="I443" i="30" s="1"/>
  <c r="J443" i="30"/>
  <c r="K443" i="30"/>
  <c r="H444" i="30" a="1"/>
  <c r="H444" i="30" s="1"/>
  <c r="I444" i="30" s="1"/>
  <c r="J444" i="30"/>
  <c r="K444" i="30"/>
  <c r="H445" i="30" a="1"/>
  <c r="H445" i="30" s="1"/>
  <c r="I445" i="30" s="1"/>
  <c r="J445" i="30"/>
  <c r="K445" i="30"/>
  <c r="H446" i="30" a="1"/>
  <c r="H446" i="30" s="1"/>
  <c r="I446" i="30" s="1"/>
  <c r="J446" i="30"/>
  <c r="K446" i="30"/>
  <c r="H447" i="30" a="1"/>
  <c r="H447" i="30" s="1"/>
  <c r="I447" i="30" s="1"/>
  <c r="J447" i="30"/>
  <c r="K447" i="30"/>
  <c r="H448" i="30" a="1"/>
  <c r="H448" i="30" s="1"/>
  <c r="I448" i="30" s="1"/>
  <c r="J448" i="30"/>
  <c r="K448" i="30"/>
  <c r="H449" i="30" a="1"/>
  <c r="H449" i="30" s="1"/>
  <c r="I449" i="30" s="1"/>
  <c r="J449" i="30"/>
  <c r="K449" i="30"/>
  <c r="H450" i="30" a="1"/>
  <c r="H450" i="30" s="1"/>
  <c r="I450" i="30" s="1"/>
  <c r="J450" i="30"/>
  <c r="K450" i="30"/>
  <c r="H451" i="30" a="1"/>
  <c r="H451" i="30" s="1"/>
  <c r="I451" i="30" s="1"/>
  <c r="J451" i="30"/>
  <c r="K451" i="30"/>
  <c r="H452" i="30" a="1"/>
  <c r="H452" i="30" s="1"/>
  <c r="I452" i="30" s="1"/>
  <c r="J452" i="30"/>
  <c r="K452" i="30"/>
  <c r="H453" i="30" a="1"/>
  <c r="H453" i="30" s="1"/>
  <c r="I453" i="30" s="1"/>
  <c r="J453" i="30"/>
  <c r="K453" i="30"/>
  <c r="H454" i="30" a="1"/>
  <c r="H454" i="30" s="1"/>
  <c r="I454" i="30" s="1"/>
  <c r="J454" i="30"/>
  <c r="K454" i="30"/>
  <c r="H455" i="30" a="1"/>
  <c r="H455" i="30" s="1"/>
  <c r="I455" i="30" s="1"/>
  <c r="J455" i="30"/>
  <c r="K455" i="30"/>
  <c r="H456" i="30" a="1"/>
  <c r="H456" i="30" s="1"/>
  <c r="I456" i="30" s="1"/>
  <c r="J456" i="30"/>
  <c r="K456" i="30"/>
  <c r="H457" i="30" a="1"/>
  <c r="H457" i="30" s="1"/>
  <c r="I457" i="30" s="1"/>
  <c r="J457" i="30"/>
  <c r="K457" i="30"/>
  <c r="H458" i="30" a="1"/>
  <c r="H458" i="30" s="1"/>
  <c r="I458" i="30" s="1"/>
  <c r="J458" i="30"/>
  <c r="K458" i="30"/>
  <c r="H459" i="30" a="1"/>
  <c r="H459" i="30" s="1"/>
  <c r="I459" i="30" s="1"/>
  <c r="J459" i="30"/>
  <c r="K459" i="30"/>
  <c r="H460" i="30" a="1"/>
  <c r="H460" i="30" s="1"/>
  <c r="I460" i="30" s="1"/>
  <c r="J460" i="30"/>
  <c r="K460" i="30"/>
  <c r="H461" i="30" a="1"/>
  <c r="H461" i="30" s="1"/>
  <c r="I461" i="30" s="1"/>
  <c r="J461" i="30"/>
  <c r="K461" i="30"/>
  <c r="H462" i="30" a="1"/>
  <c r="H462" i="30" s="1"/>
  <c r="I462" i="30" s="1"/>
  <c r="J462" i="30"/>
  <c r="K462" i="30"/>
  <c r="H463" i="30" a="1"/>
  <c r="H463" i="30" s="1"/>
  <c r="I463" i="30" s="1"/>
  <c r="J463" i="30"/>
  <c r="K463" i="30"/>
  <c r="H464" i="30" a="1"/>
  <c r="H464" i="30" s="1"/>
  <c r="I464" i="30" s="1"/>
  <c r="J464" i="30"/>
  <c r="K464" i="30"/>
  <c r="H465" i="30" a="1"/>
  <c r="H465" i="30" s="1"/>
  <c r="I465" i="30" s="1"/>
  <c r="J465" i="30"/>
  <c r="K465" i="30"/>
  <c r="H466" i="30" a="1"/>
  <c r="H466" i="30" s="1"/>
  <c r="I466" i="30" s="1"/>
  <c r="J466" i="30"/>
  <c r="K466" i="30"/>
  <c r="H467" i="30" a="1"/>
  <c r="H467" i="30" s="1"/>
  <c r="I467" i="30" s="1"/>
  <c r="J467" i="30"/>
  <c r="K467" i="30"/>
  <c r="H468" i="30" a="1"/>
  <c r="H468" i="30" s="1"/>
  <c r="I468" i="30" s="1"/>
  <c r="J468" i="30"/>
  <c r="K468" i="30"/>
  <c r="H469" i="30" a="1"/>
  <c r="H469" i="30" s="1"/>
  <c r="I469" i="30" s="1"/>
  <c r="J469" i="30"/>
  <c r="K469" i="30"/>
  <c r="H470" i="30" a="1"/>
  <c r="H470" i="30" s="1"/>
  <c r="I470" i="30" s="1"/>
  <c r="J470" i="30"/>
  <c r="K470" i="30"/>
  <c r="H471" i="30" a="1"/>
  <c r="H471" i="30" s="1"/>
  <c r="I471" i="30" s="1"/>
  <c r="J471" i="30"/>
  <c r="K471" i="30"/>
  <c r="H472" i="30" a="1"/>
  <c r="H472" i="30" s="1"/>
  <c r="I472" i="30" s="1"/>
  <c r="J472" i="30"/>
  <c r="K472" i="30"/>
  <c r="H473" i="30" a="1"/>
  <c r="H473" i="30" s="1"/>
  <c r="I473" i="30" s="1"/>
  <c r="J473" i="30"/>
  <c r="K473" i="30"/>
  <c r="H474" i="30" a="1"/>
  <c r="H474" i="30" s="1"/>
  <c r="I474" i="30" s="1"/>
  <c r="J474" i="30"/>
  <c r="K474" i="30"/>
  <c r="H475" i="30" a="1"/>
  <c r="H475" i="30" s="1"/>
  <c r="I475" i="30" s="1"/>
  <c r="J475" i="30"/>
  <c r="K475" i="30"/>
  <c r="H476" i="30" a="1"/>
  <c r="H476" i="30" s="1"/>
  <c r="I476" i="30" s="1"/>
  <c r="J476" i="30"/>
  <c r="K476" i="30"/>
  <c r="H477" i="30" a="1"/>
  <c r="H477" i="30" s="1"/>
  <c r="I477" i="30" s="1"/>
  <c r="J477" i="30"/>
  <c r="K477" i="30"/>
  <c r="H478" i="30" a="1"/>
  <c r="H478" i="30" s="1"/>
  <c r="I478" i="30" s="1"/>
  <c r="J478" i="30"/>
  <c r="K478" i="30"/>
  <c r="H479" i="30" a="1"/>
  <c r="H479" i="30" s="1"/>
  <c r="I479" i="30" s="1"/>
  <c r="J479" i="30"/>
  <c r="K479" i="30"/>
  <c r="H480" i="30" a="1"/>
  <c r="H480" i="30" s="1"/>
  <c r="I480" i="30" s="1"/>
  <c r="J480" i="30"/>
  <c r="K480" i="30"/>
  <c r="H481" i="30" a="1"/>
  <c r="H481" i="30" s="1"/>
  <c r="I481" i="30" s="1"/>
  <c r="J481" i="30"/>
  <c r="K481" i="30"/>
  <c r="H482" i="30" a="1"/>
  <c r="H482" i="30" s="1"/>
  <c r="I482" i="30" s="1"/>
  <c r="J482" i="30"/>
  <c r="K482" i="30"/>
  <c r="H483" i="30" a="1"/>
  <c r="H483" i="30" s="1"/>
  <c r="I483" i="30" s="1"/>
  <c r="J483" i="30"/>
  <c r="K483" i="30"/>
  <c r="H484" i="30" a="1"/>
  <c r="H484" i="30" s="1"/>
  <c r="I484" i="30" s="1"/>
  <c r="J484" i="30"/>
  <c r="K484" i="30"/>
  <c r="H485" i="30" a="1"/>
  <c r="H485" i="30" s="1"/>
  <c r="I485" i="30" s="1"/>
  <c r="J485" i="30"/>
  <c r="K485" i="30"/>
  <c r="H486" i="30" a="1"/>
  <c r="H486" i="30" s="1"/>
  <c r="I486" i="30" s="1"/>
  <c r="J486" i="30"/>
  <c r="K486" i="30"/>
  <c r="H487" i="30" a="1"/>
  <c r="H487" i="30" s="1"/>
  <c r="I487" i="30" s="1"/>
  <c r="J487" i="30"/>
  <c r="K487" i="30"/>
  <c r="H488" i="30" a="1"/>
  <c r="H488" i="30" s="1"/>
  <c r="I488" i="30" s="1"/>
  <c r="J488" i="30"/>
  <c r="K488" i="30"/>
  <c r="H489" i="30" a="1"/>
  <c r="H489" i="30" s="1"/>
  <c r="I489" i="30" s="1"/>
  <c r="J489" i="30"/>
  <c r="K489" i="30"/>
  <c r="H490" i="30" a="1"/>
  <c r="H490" i="30" s="1"/>
  <c r="I490" i="30" s="1"/>
  <c r="J490" i="30"/>
  <c r="K490" i="30"/>
  <c r="H491" i="30" a="1"/>
  <c r="H491" i="30" s="1"/>
  <c r="I491" i="30" s="1"/>
  <c r="J491" i="30"/>
  <c r="K491" i="30"/>
  <c r="H492" i="30" a="1"/>
  <c r="H492" i="30" s="1"/>
  <c r="I492" i="30" s="1"/>
  <c r="J492" i="30"/>
  <c r="K492" i="30"/>
  <c r="H493" i="30" a="1"/>
  <c r="H493" i="30" s="1"/>
  <c r="I493" i="30" s="1"/>
  <c r="J493" i="30"/>
  <c r="K493" i="30"/>
  <c r="H494" i="30" a="1"/>
  <c r="H494" i="30" s="1"/>
  <c r="I494" i="30" s="1"/>
  <c r="J494" i="30"/>
  <c r="K494" i="30"/>
  <c r="H495" i="30" a="1"/>
  <c r="H495" i="30" s="1"/>
  <c r="I495" i="30" s="1"/>
  <c r="J495" i="30"/>
  <c r="K495" i="30"/>
  <c r="H496" i="30" a="1"/>
  <c r="H496" i="30" s="1"/>
  <c r="I496" i="30" s="1"/>
  <c r="J496" i="30"/>
  <c r="K496" i="30"/>
  <c r="H497" i="30" a="1"/>
  <c r="H497" i="30" s="1"/>
  <c r="I497" i="30" s="1"/>
  <c r="J497" i="30"/>
  <c r="K497" i="30"/>
  <c r="H498" i="30" a="1"/>
  <c r="H498" i="30" s="1"/>
  <c r="I498" i="30" s="1"/>
  <c r="J498" i="30"/>
  <c r="K498" i="30"/>
  <c r="H499" i="30" a="1"/>
  <c r="H499" i="30" s="1"/>
  <c r="I499" i="30" s="1"/>
  <c r="J499" i="30"/>
  <c r="K499" i="30"/>
  <c r="H500" i="30" a="1"/>
  <c r="H500" i="30" s="1"/>
  <c r="I500" i="30" s="1"/>
  <c r="J500" i="30"/>
  <c r="K500" i="30"/>
  <c r="H501" i="30" a="1"/>
  <c r="H501" i="30" s="1"/>
  <c r="I501" i="30" s="1"/>
  <c r="J501" i="30"/>
  <c r="K501" i="30"/>
  <c r="H502" i="30" a="1"/>
  <c r="H502" i="30" s="1"/>
  <c r="I502" i="30" s="1"/>
  <c r="J502" i="30"/>
  <c r="K502" i="30"/>
  <c r="H503" i="30" a="1"/>
  <c r="H503" i="30" s="1"/>
  <c r="I503" i="30" s="1"/>
  <c r="J503" i="30"/>
  <c r="K503" i="30"/>
  <c r="H504" i="30" a="1"/>
  <c r="H504" i="30" s="1"/>
  <c r="I504" i="30" s="1"/>
  <c r="J504" i="30"/>
  <c r="K504" i="30"/>
  <c r="H505" i="30" a="1"/>
  <c r="H505" i="30" s="1"/>
  <c r="I505" i="30" s="1"/>
  <c r="J505" i="30"/>
  <c r="K505" i="30"/>
  <c r="H506" i="30" a="1"/>
  <c r="H506" i="30" s="1"/>
  <c r="I506" i="30" s="1"/>
  <c r="J506" i="30"/>
  <c r="K506" i="30"/>
  <c r="H507" i="30" a="1"/>
  <c r="H507" i="30" s="1"/>
  <c r="I507" i="30" s="1"/>
  <c r="J507" i="30"/>
  <c r="K507" i="30"/>
  <c r="H508" i="30" a="1"/>
  <c r="H508" i="30" s="1"/>
  <c r="I508" i="30" s="1"/>
  <c r="J508" i="30"/>
  <c r="K508" i="30"/>
  <c r="H509" i="30" a="1"/>
  <c r="H509" i="30" s="1"/>
  <c r="I509" i="30" s="1"/>
  <c r="J509" i="30"/>
  <c r="K509" i="30"/>
  <c r="H510" i="30" a="1"/>
  <c r="H510" i="30" s="1"/>
  <c r="I510" i="30" s="1"/>
  <c r="J510" i="30"/>
  <c r="K510" i="30"/>
  <c r="H511" i="30" a="1"/>
  <c r="H511" i="30" s="1"/>
  <c r="I511" i="30" s="1"/>
  <c r="J511" i="30"/>
  <c r="K511" i="30"/>
  <c r="H512" i="30" a="1"/>
  <c r="H512" i="30" s="1"/>
  <c r="I512" i="30" s="1"/>
  <c r="J512" i="30"/>
  <c r="K512" i="30"/>
  <c r="H513" i="30" a="1"/>
  <c r="H513" i="30" s="1"/>
  <c r="I513" i="30" s="1"/>
  <c r="J513" i="30"/>
  <c r="K513" i="30"/>
  <c r="H514" i="30" a="1"/>
  <c r="H514" i="30" s="1"/>
  <c r="I514" i="30" s="1"/>
  <c r="J514" i="30"/>
  <c r="K514" i="30"/>
  <c r="H515" i="30" a="1"/>
  <c r="H515" i="30" s="1"/>
  <c r="I515" i="30" s="1"/>
  <c r="J515" i="30"/>
  <c r="K515" i="30"/>
  <c r="H516" i="30" a="1"/>
  <c r="H516" i="30" s="1"/>
  <c r="I516" i="30" s="1"/>
  <c r="J516" i="30"/>
  <c r="K516" i="30"/>
  <c r="H517" i="30" a="1"/>
  <c r="H517" i="30" s="1"/>
  <c r="I517" i="30" s="1"/>
  <c r="J517" i="30"/>
  <c r="K517" i="30"/>
  <c r="H518" i="30" a="1"/>
  <c r="H518" i="30" s="1"/>
  <c r="I518" i="30" s="1"/>
  <c r="J518" i="30"/>
  <c r="K518" i="30"/>
  <c r="H519" i="30" a="1"/>
  <c r="H519" i="30" s="1"/>
  <c r="I519" i="30" s="1"/>
  <c r="J519" i="30"/>
  <c r="K519" i="30"/>
  <c r="H520" i="30" a="1"/>
  <c r="H520" i="30" s="1"/>
  <c r="I520" i="30" s="1"/>
  <c r="J520" i="30"/>
  <c r="K520" i="30"/>
  <c r="H521" i="30" a="1"/>
  <c r="H521" i="30" s="1"/>
  <c r="I521" i="30" s="1"/>
  <c r="J521" i="30"/>
  <c r="K521" i="30"/>
  <c r="H522" i="30" a="1"/>
  <c r="H522" i="30" s="1"/>
  <c r="I522" i="30" s="1"/>
  <c r="J522" i="30"/>
  <c r="K522" i="30"/>
  <c r="H523" i="30" a="1"/>
  <c r="H523" i="30" s="1"/>
  <c r="I523" i="30" s="1"/>
  <c r="J523" i="30"/>
  <c r="K523" i="30"/>
  <c r="H524" i="30" a="1"/>
  <c r="H524" i="30" s="1"/>
  <c r="I524" i="30" s="1"/>
  <c r="J524" i="30"/>
  <c r="K524" i="30"/>
  <c r="H525" i="30" a="1"/>
  <c r="H525" i="30" s="1"/>
  <c r="I525" i="30" s="1"/>
  <c r="J525" i="30"/>
  <c r="K525" i="30"/>
  <c r="H526" i="30" a="1"/>
  <c r="H526" i="30" s="1"/>
  <c r="I526" i="30" s="1"/>
  <c r="J526" i="30"/>
  <c r="K526" i="30"/>
  <c r="H527" i="30" a="1"/>
  <c r="H527" i="30" s="1"/>
  <c r="I527" i="30" s="1"/>
  <c r="J527" i="30"/>
  <c r="K527" i="30"/>
  <c r="H528" i="30" a="1"/>
  <c r="H528" i="30" s="1"/>
  <c r="I528" i="30" s="1"/>
  <c r="J528" i="30"/>
  <c r="K528" i="30"/>
  <c r="H529" i="30" a="1"/>
  <c r="H529" i="30" s="1"/>
  <c r="I529" i="30" s="1"/>
  <c r="J529" i="30"/>
  <c r="K529" i="30"/>
  <c r="H530" i="30" a="1"/>
  <c r="H530" i="30" s="1"/>
  <c r="I530" i="30" s="1"/>
  <c r="J530" i="30"/>
  <c r="K530" i="30"/>
  <c r="H531" i="30" a="1"/>
  <c r="H531" i="30" s="1"/>
  <c r="I531" i="30" s="1"/>
  <c r="J531" i="30"/>
  <c r="K531" i="30"/>
  <c r="H532" i="30" a="1"/>
  <c r="H532" i="30" s="1"/>
  <c r="I532" i="30" s="1"/>
  <c r="J532" i="30"/>
  <c r="K532" i="30"/>
  <c r="H533" i="30" a="1"/>
  <c r="H533" i="30" s="1"/>
  <c r="I533" i="30" s="1"/>
  <c r="J533" i="30"/>
  <c r="K533" i="30"/>
  <c r="H534" i="30" a="1"/>
  <c r="H534" i="30" s="1"/>
  <c r="I534" i="30" s="1"/>
  <c r="J534" i="30"/>
  <c r="K534" i="30"/>
  <c r="H535" i="30" a="1"/>
  <c r="H535" i="30" s="1"/>
  <c r="I535" i="30" s="1"/>
  <c r="J535" i="30"/>
  <c r="K535" i="30"/>
  <c r="H536" i="30" a="1"/>
  <c r="H536" i="30" s="1"/>
  <c r="I536" i="30" s="1"/>
  <c r="J536" i="30"/>
  <c r="K536" i="30"/>
  <c r="H537" i="30" a="1"/>
  <c r="H537" i="30" s="1"/>
  <c r="I537" i="30" s="1"/>
  <c r="J537" i="30"/>
  <c r="K537" i="30"/>
  <c r="H538" i="30" a="1"/>
  <c r="H538" i="30" s="1"/>
  <c r="I538" i="30" s="1"/>
  <c r="J538" i="30"/>
  <c r="K538" i="30"/>
  <c r="H539" i="30" a="1"/>
  <c r="H539" i="30" s="1"/>
  <c r="I539" i="30" s="1"/>
  <c r="J539" i="30"/>
  <c r="K539" i="30"/>
  <c r="H540" i="30" a="1"/>
  <c r="H540" i="30" s="1"/>
  <c r="I540" i="30" s="1"/>
  <c r="J540" i="30"/>
  <c r="K540" i="30"/>
  <c r="H541" i="30" a="1"/>
  <c r="H541" i="30" s="1"/>
  <c r="I541" i="30" s="1"/>
  <c r="J541" i="30"/>
  <c r="K541" i="30"/>
  <c r="H542" i="30" a="1"/>
  <c r="H542" i="30" s="1"/>
  <c r="I542" i="30" s="1"/>
  <c r="J542" i="30"/>
  <c r="K542" i="30"/>
  <c r="H543" i="30" a="1"/>
  <c r="H543" i="30" s="1"/>
  <c r="I543" i="30" s="1"/>
  <c r="J543" i="30"/>
  <c r="K543" i="30"/>
  <c r="H544" i="30" a="1"/>
  <c r="H544" i="30" s="1"/>
  <c r="I544" i="30" s="1"/>
  <c r="J544" i="30"/>
  <c r="K544" i="30"/>
  <c r="H545" i="30" a="1"/>
  <c r="H545" i="30" s="1"/>
  <c r="I545" i="30" s="1"/>
  <c r="J545" i="30"/>
  <c r="K545" i="30"/>
  <c r="H546" i="30" a="1"/>
  <c r="H546" i="30" s="1"/>
  <c r="I546" i="30" s="1"/>
  <c r="J546" i="30"/>
  <c r="K546" i="30"/>
  <c r="H547" i="30" a="1"/>
  <c r="H547" i="30" s="1"/>
  <c r="I547" i="30" s="1"/>
  <c r="J547" i="30"/>
  <c r="K547" i="30"/>
  <c r="H548" i="30" a="1"/>
  <c r="H548" i="30" s="1"/>
  <c r="I548" i="30" s="1"/>
  <c r="J548" i="30"/>
  <c r="K548" i="30"/>
  <c r="H549" i="30" a="1"/>
  <c r="H549" i="30" s="1"/>
  <c r="I549" i="30" s="1"/>
  <c r="J549" i="30"/>
  <c r="K549" i="30"/>
  <c r="H550" i="30" a="1"/>
  <c r="H550" i="30" s="1"/>
  <c r="I550" i="30" s="1"/>
  <c r="J550" i="30"/>
  <c r="K550" i="30"/>
  <c r="H551" i="30" a="1"/>
  <c r="H551" i="30" s="1"/>
  <c r="I551" i="30" s="1"/>
  <c r="J551" i="30"/>
  <c r="K551" i="30"/>
  <c r="H552" i="30" a="1"/>
  <c r="H552" i="30" s="1"/>
  <c r="I552" i="30" s="1"/>
  <c r="J552" i="30"/>
  <c r="K552" i="30"/>
  <c r="H553" i="30" a="1"/>
  <c r="H553" i="30" s="1"/>
  <c r="I553" i="30" s="1"/>
  <c r="J553" i="30"/>
  <c r="K553" i="30"/>
  <c r="H554" i="30" a="1"/>
  <c r="H554" i="30" s="1"/>
  <c r="I554" i="30" s="1"/>
  <c r="J554" i="30"/>
  <c r="K554" i="30"/>
  <c r="H555" i="30" a="1"/>
  <c r="H555" i="30" s="1"/>
  <c r="I555" i="30" s="1"/>
  <c r="J555" i="30"/>
  <c r="K555" i="30"/>
  <c r="H556" i="30" a="1"/>
  <c r="H556" i="30" s="1"/>
  <c r="I556" i="30" s="1"/>
  <c r="J556" i="30"/>
  <c r="K556" i="30"/>
  <c r="H557" i="30" a="1"/>
  <c r="H557" i="30" s="1"/>
  <c r="I557" i="30" s="1"/>
  <c r="J557" i="30"/>
  <c r="K557" i="30"/>
  <c r="H558" i="30" a="1"/>
  <c r="H558" i="30" s="1"/>
  <c r="I558" i="30" s="1"/>
  <c r="J558" i="30"/>
  <c r="K558" i="30"/>
  <c r="H559" i="30" a="1"/>
  <c r="H559" i="30" s="1"/>
  <c r="I559" i="30" s="1"/>
  <c r="J559" i="30"/>
  <c r="K559" i="30"/>
  <c r="H560" i="30" a="1"/>
  <c r="H560" i="30" s="1"/>
  <c r="I560" i="30" s="1"/>
  <c r="J560" i="30"/>
  <c r="K560" i="30"/>
  <c r="H561" i="30" a="1"/>
  <c r="H561" i="30" s="1"/>
  <c r="I561" i="30" s="1"/>
  <c r="J561" i="30"/>
  <c r="K561" i="30"/>
  <c r="H562" i="30" a="1"/>
  <c r="H562" i="30" s="1"/>
  <c r="I562" i="30" s="1"/>
  <c r="J562" i="30"/>
  <c r="K562" i="30"/>
  <c r="H563" i="30" a="1"/>
  <c r="H563" i="30" s="1"/>
  <c r="I563" i="30" s="1"/>
  <c r="J563" i="30"/>
  <c r="K563" i="30"/>
  <c r="H564" i="30" a="1"/>
  <c r="H564" i="30" s="1"/>
  <c r="I564" i="30" s="1"/>
  <c r="J564" i="30"/>
  <c r="K564" i="30"/>
  <c r="H565" i="30" a="1"/>
  <c r="H565" i="30" s="1"/>
  <c r="I565" i="30" s="1"/>
  <c r="J565" i="30"/>
  <c r="K565" i="30"/>
  <c r="H566" i="30" a="1"/>
  <c r="H566" i="30" s="1"/>
  <c r="I566" i="30" s="1"/>
  <c r="J566" i="30"/>
  <c r="K566" i="30"/>
  <c r="H567" i="30" a="1"/>
  <c r="H567" i="30" s="1"/>
  <c r="I567" i="30" s="1"/>
  <c r="J567" i="30"/>
  <c r="K567" i="30"/>
  <c r="H568" i="30" a="1"/>
  <c r="H568" i="30" s="1"/>
  <c r="I568" i="30" s="1"/>
  <c r="J568" i="30"/>
  <c r="K568" i="30"/>
  <c r="H569" i="30" a="1"/>
  <c r="H569" i="30" s="1"/>
  <c r="I569" i="30" s="1"/>
  <c r="J569" i="30"/>
  <c r="K569" i="30"/>
  <c r="H570" i="30" a="1"/>
  <c r="H570" i="30" s="1"/>
  <c r="I570" i="30" s="1"/>
  <c r="J570" i="30"/>
  <c r="K570" i="30"/>
  <c r="H571" i="30" a="1"/>
  <c r="H571" i="30" s="1"/>
  <c r="I571" i="30" s="1"/>
  <c r="J571" i="30"/>
  <c r="K571" i="30"/>
  <c r="H572" i="30" a="1"/>
  <c r="H572" i="30" s="1"/>
  <c r="I572" i="30" s="1"/>
  <c r="J572" i="30"/>
  <c r="K572" i="30"/>
  <c r="H573" i="30" a="1"/>
  <c r="H573" i="30" s="1"/>
  <c r="I573" i="30" s="1"/>
  <c r="J573" i="30"/>
  <c r="K573" i="30"/>
  <c r="H574" i="30" a="1"/>
  <c r="H574" i="30" s="1"/>
  <c r="I574" i="30" s="1"/>
  <c r="J574" i="30"/>
  <c r="K574" i="30"/>
  <c r="H575" i="30" a="1"/>
  <c r="H575" i="30" s="1"/>
  <c r="I575" i="30" s="1"/>
  <c r="J575" i="30"/>
  <c r="K575" i="30"/>
  <c r="H576" i="30" a="1"/>
  <c r="H576" i="30" s="1"/>
  <c r="I576" i="30" s="1"/>
  <c r="J576" i="30"/>
  <c r="K576" i="30"/>
  <c r="H577" i="30" a="1"/>
  <c r="H577" i="30" s="1"/>
  <c r="I577" i="30" s="1"/>
  <c r="J577" i="30"/>
  <c r="K577" i="30"/>
  <c r="H578" i="30" a="1"/>
  <c r="H578" i="30" s="1"/>
  <c r="I578" i="30" s="1"/>
  <c r="J578" i="30"/>
  <c r="K578" i="30"/>
  <c r="H579" i="30" a="1"/>
  <c r="H579" i="30" s="1"/>
  <c r="I579" i="30" s="1"/>
  <c r="J579" i="30"/>
  <c r="K579" i="30"/>
  <c r="H580" i="30" a="1"/>
  <c r="H580" i="30" s="1"/>
  <c r="I580" i="30" s="1"/>
  <c r="J580" i="30"/>
  <c r="K580" i="30"/>
  <c r="H581" i="30" a="1"/>
  <c r="H581" i="30" s="1"/>
  <c r="I581" i="30" s="1"/>
  <c r="J581" i="30"/>
  <c r="K581" i="30"/>
  <c r="H582" i="30" a="1"/>
  <c r="H582" i="30" s="1"/>
  <c r="I582" i="30" s="1"/>
  <c r="J582" i="30"/>
  <c r="K582" i="30"/>
  <c r="H583" i="30" a="1"/>
  <c r="H583" i="30" s="1"/>
  <c r="I583" i="30" s="1"/>
  <c r="J583" i="30"/>
  <c r="K583" i="30"/>
  <c r="H584" i="30" a="1"/>
  <c r="H584" i="30" s="1"/>
  <c r="I584" i="30" s="1"/>
  <c r="J584" i="30"/>
  <c r="K584" i="30"/>
  <c r="H585" i="30" a="1"/>
  <c r="H585" i="30" s="1"/>
  <c r="I585" i="30" s="1"/>
  <c r="J585" i="30"/>
  <c r="K585" i="30"/>
  <c r="H586" i="30" a="1"/>
  <c r="H586" i="30" s="1"/>
  <c r="I586" i="30" s="1"/>
  <c r="J586" i="30"/>
  <c r="K586" i="30"/>
  <c r="H587" i="30" a="1"/>
  <c r="H587" i="30" s="1"/>
  <c r="I587" i="30" s="1"/>
  <c r="J587" i="30"/>
  <c r="K587" i="30"/>
  <c r="H588" i="30" a="1"/>
  <c r="H588" i="30" s="1"/>
  <c r="I588" i="30" s="1"/>
  <c r="J588" i="30"/>
  <c r="K588" i="30"/>
  <c r="H589" i="30" a="1"/>
  <c r="H589" i="30" s="1"/>
  <c r="I589" i="30" s="1"/>
  <c r="J589" i="30"/>
  <c r="K589" i="30"/>
  <c r="H590" i="30" a="1"/>
  <c r="H590" i="30" s="1"/>
  <c r="I590" i="30" s="1"/>
  <c r="J590" i="30"/>
  <c r="K590" i="30"/>
  <c r="H591" i="30" a="1"/>
  <c r="H591" i="30" s="1"/>
  <c r="I591" i="30" s="1"/>
  <c r="J591" i="30"/>
  <c r="K591" i="30"/>
  <c r="H592" i="30" a="1"/>
  <c r="H592" i="30" s="1"/>
  <c r="I592" i="30" s="1"/>
  <c r="J592" i="30"/>
  <c r="K592" i="30"/>
  <c r="H593" i="30" a="1"/>
  <c r="H593" i="30" s="1"/>
  <c r="I593" i="30" s="1"/>
  <c r="J593" i="30"/>
  <c r="K593" i="30"/>
  <c r="H594" i="30" a="1"/>
  <c r="H594" i="30" s="1"/>
  <c r="I594" i="30" s="1"/>
  <c r="J594" i="30"/>
  <c r="K594" i="30"/>
  <c r="H595" i="30" a="1"/>
  <c r="H595" i="30" s="1"/>
  <c r="I595" i="30" s="1"/>
  <c r="J595" i="30"/>
  <c r="K595" i="30"/>
  <c r="H596" i="30" a="1"/>
  <c r="H596" i="30" s="1"/>
  <c r="I596" i="30" s="1"/>
  <c r="J596" i="30"/>
  <c r="K596" i="30"/>
  <c r="H597" i="30" a="1"/>
  <c r="H597" i="30" s="1"/>
  <c r="I597" i="30" s="1"/>
  <c r="J597" i="30"/>
  <c r="K597" i="30"/>
  <c r="H598" i="30" a="1"/>
  <c r="H598" i="30" s="1"/>
  <c r="I598" i="30" s="1"/>
  <c r="J598" i="30"/>
  <c r="K598" i="30"/>
  <c r="H599" i="30" a="1"/>
  <c r="H599" i="30" s="1"/>
  <c r="I599" i="30" s="1"/>
  <c r="J599" i="30"/>
  <c r="K599" i="30"/>
  <c r="H600" i="30" a="1"/>
  <c r="H600" i="30" s="1"/>
  <c r="I600" i="30" s="1"/>
  <c r="J600" i="30"/>
  <c r="K600" i="30"/>
  <c r="H601" i="30" a="1"/>
  <c r="H601" i="30" s="1"/>
  <c r="I601" i="30" s="1"/>
  <c r="J601" i="30"/>
  <c r="K601" i="30"/>
  <c r="H602" i="30" a="1"/>
  <c r="H602" i="30" s="1"/>
  <c r="I602" i="30" s="1"/>
  <c r="J602" i="30"/>
  <c r="K602" i="30"/>
  <c r="H603" i="30" a="1"/>
  <c r="H603" i="30" s="1"/>
  <c r="I603" i="30" s="1"/>
  <c r="J603" i="30"/>
  <c r="K603" i="30"/>
  <c r="H604" i="30" a="1"/>
  <c r="H604" i="30" s="1"/>
  <c r="I604" i="30" s="1"/>
  <c r="J604" i="30"/>
  <c r="K604" i="30"/>
  <c r="H605" i="30" a="1"/>
  <c r="H605" i="30" s="1"/>
  <c r="I605" i="30" s="1"/>
  <c r="J605" i="30"/>
  <c r="K605" i="30"/>
  <c r="H606" i="30" a="1"/>
  <c r="H606" i="30" s="1"/>
  <c r="I606" i="30" s="1"/>
  <c r="J606" i="30"/>
  <c r="K606" i="30"/>
  <c r="H607" i="30" a="1"/>
  <c r="H607" i="30" s="1"/>
  <c r="I607" i="30" s="1"/>
  <c r="J607" i="30"/>
  <c r="K607" i="30"/>
  <c r="H608" i="30" a="1"/>
  <c r="H608" i="30" s="1"/>
  <c r="I608" i="30" s="1"/>
  <c r="J608" i="30"/>
  <c r="K608" i="30"/>
  <c r="H609" i="30" a="1"/>
  <c r="H609" i="30" s="1"/>
  <c r="I609" i="30" s="1"/>
  <c r="J609" i="30"/>
  <c r="K609" i="30"/>
  <c r="H610" i="30" a="1"/>
  <c r="H610" i="30" s="1"/>
  <c r="I610" i="30" s="1"/>
  <c r="J610" i="30"/>
  <c r="K610" i="30"/>
  <c r="H611" i="30" a="1"/>
  <c r="H611" i="30" s="1"/>
  <c r="I611" i="30" s="1"/>
  <c r="J611" i="30"/>
  <c r="K611" i="30"/>
  <c r="H612" i="30" a="1"/>
  <c r="H612" i="30" s="1"/>
  <c r="I612" i="30" s="1"/>
  <c r="J612" i="30"/>
  <c r="K612" i="30"/>
  <c r="H613" i="30" a="1"/>
  <c r="H613" i="30" s="1"/>
  <c r="I613" i="30" s="1"/>
  <c r="J613" i="30"/>
  <c r="K613" i="30"/>
  <c r="H614" i="30" a="1"/>
  <c r="H614" i="30" s="1"/>
  <c r="I614" i="30" s="1"/>
  <c r="J614" i="30"/>
  <c r="K614" i="30"/>
  <c r="H615" i="30" a="1"/>
  <c r="H615" i="30" s="1"/>
  <c r="I615" i="30" s="1"/>
  <c r="J615" i="30"/>
  <c r="K615" i="30"/>
  <c r="H616" i="30" a="1"/>
  <c r="H616" i="30" s="1"/>
  <c r="I616" i="30" s="1"/>
  <c r="J616" i="30"/>
  <c r="K616" i="30"/>
  <c r="H617" i="30" a="1"/>
  <c r="H617" i="30" s="1"/>
  <c r="I617" i="30" s="1"/>
  <c r="J617" i="30"/>
  <c r="K617" i="30"/>
  <c r="H618" i="30" a="1"/>
  <c r="H618" i="30" s="1"/>
  <c r="I618" i="30" s="1"/>
  <c r="J618" i="30"/>
  <c r="K618" i="30"/>
  <c r="H619" i="30" a="1"/>
  <c r="H619" i="30" s="1"/>
  <c r="I619" i="30" s="1"/>
  <c r="J619" i="30"/>
  <c r="K619" i="30"/>
  <c r="H620" i="30" a="1"/>
  <c r="H620" i="30" s="1"/>
  <c r="I620" i="30" s="1"/>
  <c r="J620" i="30"/>
  <c r="K620" i="30"/>
  <c r="H621" i="30" a="1"/>
  <c r="H621" i="30" s="1"/>
  <c r="I621" i="30" s="1"/>
  <c r="J621" i="30"/>
  <c r="K621" i="30"/>
  <c r="H622" i="30" a="1"/>
  <c r="H622" i="30" s="1"/>
  <c r="I622" i="30" s="1"/>
  <c r="J622" i="30"/>
  <c r="K622" i="30"/>
  <c r="H623" i="30" a="1"/>
  <c r="H623" i="30" s="1"/>
  <c r="I623" i="30" s="1"/>
  <c r="J623" i="30"/>
  <c r="K623" i="30"/>
  <c r="H624" i="30" a="1"/>
  <c r="H624" i="30" s="1"/>
  <c r="I624" i="30" s="1"/>
  <c r="J624" i="30"/>
  <c r="K624" i="30"/>
  <c r="H625" i="30" a="1"/>
  <c r="H625" i="30" s="1"/>
  <c r="I625" i="30" s="1"/>
  <c r="J625" i="30"/>
  <c r="K625" i="30"/>
  <c r="H626" i="30" a="1"/>
  <c r="H626" i="30" s="1"/>
  <c r="I626" i="30" s="1"/>
  <c r="J626" i="30"/>
  <c r="K626" i="30"/>
  <c r="H627" i="30" a="1"/>
  <c r="H627" i="30" s="1"/>
  <c r="I627" i="30" s="1"/>
  <c r="J627" i="30"/>
  <c r="K627" i="30"/>
  <c r="H628" i="30" a="1"/>
  <c r="H628" i="30" s="1"/>
  <c r="I628" i="30" s="1"/>
  <c r="J628" i="30"/>
  <c r="K628" i="30"/>
  <c r="H629" i="30" a="1"/>
  <c r="H629" i="30" s="1"/>
  <c r="I629" i="30" s="1"/>
  <c r="J629" i="30"/>
  <c r="K629" i="30"/>
  <c r="H630" i="30" a="1"/>
  <c r="H630" i="30" s="1"/>
  <c r="I630" i="30" s="1"/>
  <c r="J630" i="30"/>
  <c r="K630" i="30"/>
  <c r="H631" i="30" a="1"/>
  <c r="H631" i="30" s="1"/>
  <c r="I631" i="30" s="1"/>
  <c r="J631" i="30"/>
  <c r="K631" i="30"/>
  <c r="H632" i="30" a="1"/>
  <c r="H632" i="30" s="1"/>
  <c r="I632" i="30" s="1"/>
  <c r="J632" i="30"/>
  <c r="K632" i="30"/>
  <c r="H633" i="30" a="1"/>
  <c r="H633" i="30" s="1"/>
  <c r="I633" i="30" s="1"/>
  <c r="J633" i="30"/>
  <c r="K633" i="30"/>
  <c r="H634" i="30" a="1"/>
  <c r="H634" i="30" s="1"/>
  <c r="I634" i="30" s="1"/>
  <c r="J634" i="30"/>
  <c r="K634" i="30"/>
  <c r="H635" i="30" a="1"/>
  <c r="H635" i="30" s="1"/>
  <c r="I635" i="30" s="1"/>
  <c r="J635" i="30"/>
  <c r="K635" i="30"/>
  <c r="H636" i="30" a="1"/>
  <c r="H636" i="30" s="1"/>
  <c r="I636" i="30" s="1"/>
  <c r="J636" i="30"/>
  <c r="K636" i="30"/>
  <c r="H637" i="30" a="1"/>
  <c r="H637" i="30" s="1"/>
  <c r="I637" i="30" s="1"/>
  <c r="J637" i="30"/>
  <c r="K637" i="30"/>
  <c r="H638" i="30" a="1"/>
  <c r="H638" i="30" s="1"/>
  <c r="I638" i="30" s="1"/>
  <c r="J638" i="30"/>
  <c r="K638" i="30"/>
  <c r="H639" i="30" a="1"/>
  <c r="H639" i="30" s="1"/>
  <c r="I639" i="30" s="1"/>
  <c r="J639" i="30"/>
  <c r="K639" i="30"/>
  <c r="H640" i="30" a="1"/>
  <c r="H640" i="30" s="1"/>
  <c r="I640" i="30" s="1"/>
  <c r="J640" i="30"/>
  <c r="K640" i="30"/>
  <c r="H641" i="30" a="1"/>
  <c r="H641" i="30" s="1"/>
  <c r="I641" i="30" s="1"/>
  <c r="J641" i="30"/>
  <c r="K641" i="30"/>
  <c r="H642" i="30" a="1"/>
  <c r="H642" i="30" s="1"/>
  <c r="I642" i="30" s="1"/>
  <c r="J642" i="30"/>
  <c r="K642" i="30"/>
  <c r="H643" i="30" a="1"/>
  <c r="H643" i="30" s="1"/>
  <c r="I643" i="30" s="1"/>
  <c r="J643" i="30"/>
  <c r="K643" i="30"/>
  <c r="H644" i="30" a="1"/>
  <c r="H644" i="30" s="1"/>
  <c r="I644" i="30" s="1"/>
  <c r="J644" i="30"/>
  <c r="K644" i="30"/>
  <c r="H645" i="30" a="1"/>
  <c r="H645" i="30" s="1"/>
  <c r="I645" i="30" s="1"/>
  <c r="J645" i="30"/>
  <c r="K645" i="30"/>
  <c r="H646" i="30" a="1"/>
  <c r="H646" i="30" s="1"/>
  <c r="I646" i="30" s="1"/>
  <c r="J646" i="30"/>
  <c r="K646" i="30"/>
  <c r="H647" i="30" a="1"/>
  <c r="H647" i="30" s="1"/>
  <c r="I647" i="30" s="1"/>
  <c r="J647" i="30"/>
  <c r="K647" i="30"/>
  <c r="H648" i="30" a="1"/>
  <c r="H648" i="30" s="1"/>
  <c r="I648" i="30" s="1"/>
  <c r="J648" i="30"/>
  <c r="K648" i="30"/>
  <c r="H649" i="30" a="1"/>
  <c r="H649" i="30" s="1"/>
  <c r="I649" i="30" s="1"/>
  <c r="J649" i="30"/>
  <c r="K649" i="30"/>
  <c r="H650" i="30" a="1"/>
  <c r="H650" i="30" s="1"/>
  <c r="I650" i="30" s="1"/>
  <c r="J650" i="30"/>
  <c r="K650" i="30"/>
  <c r="H651" i="30" a="1"/>
  <c r="H651" i="30" s="1"/>
  <c r="I651" i="30" s="1"/>
  <c r="J651" i="30"/>
  <c r="K651" i="30"/>
  <c r="H652" i="30" a="1"/>
  <c r="H652" i="30" s="1"/>
  <c r="I652" i="30" s="1"/>
  <c r="J652" i="30"/>
  <c r="K652" i="30"/>
  <c r="H653" i="30" a="1"/>
  <c r="H653" i="30" s="1"/>
  <c r="I653" i="30" s="1"/>
  <c r="J653" i="30"/>
  <c r="K653" i="30"/>
  <c r="H654" i="30" a="1"/>
  <c r="H654" i="30" s="1"/>
  <c r="I654" i="30" s="1"/>
  <c r="J654" i="30"/>
  <c r="K654" i="30"/>
  <c r="H655" i="30" a="1"/>
  <c r="H655" i="30" s="1"/>
  <c r="I655" i="30" s="1"/>
  <c r="J655" i="30"/>
  <c r="K655" i="30"/>
  <c r="H656" i="30" a="1"/>
  <c r="H656" i="30" s="1"/>
  <c r="I656" i="30" s="1"/>
  <c r="J656" i="30"/>
  <c r="K656" i="30"/>
  <c r="H657" i="30" a="1"/>
  <c r="H657" i="30" s="1"/>
  <c r="I657" i="30" s="1"/>
  <c r="J657" i="30"/>
  <c r="K657" i="30"/>
  <c r="H658" i="30" a="1"/>
  <c r="H658" i="30" s="1"/>
  <c r="I658" i="30" s="1"/>
  <c r="J658" i="30"/>
  <c r="K658" i="30"/>
  <c r="H659" i="30" a="1"/>
  <c r="H659" i="30" s="1"/>
  <c r="I659" i="30" s="1"/>
  <c r="J659" i="30"/>
  <c r="K659" i="30"/>
  <c r="H660" i="30" a="1"/>
  <c r="H660" i="30" s="1"/>
  <c r="I660" i="30" s="1"/>
  <c r="J660" i="30"/>
  <c r="K660" i="30"/>
  <c r="H661" i="30" a="1"/>
  <c r="H661" i="30" s="1"/>
  <c r="I661" i="30" s="1"/>
  <c r="J661" i="30"/>
  <c r="K661" i="30"/>
  <c r="H662" i="30" a="1"/>
  <c r="H662" i="30" s="1"/>
  <c r="I662" i="30" s="1"/>
  <c r="J662" i="30"/>
  <c r="K662" i="30"/>
  <c r="H663" i="30" a="1"/>
  <c r="H663" i="30" s="1"/>
  <c r="I663" i="30" s="1"/>
  <c r="J663" i="30"/>
  <c r="K663" i="30"/>
  <c r="H664" i="30" a="1"/>
  <c r="H664" i="30" s="1"/>
  <c r="I664" i="30" s="1"/>
  <c r="J664" i="30"/>
  <c r="K664" i="30"/>
  <c r="H665" i="30" a="1"/>
  <c r="H665" i="30" s="1"/>
  <c r="I665" i="30" s="1"/>
  <c r="J665" i="30"/>
  <c r="K665" i="30"/>
  <c r="H666" i="30" a="1"/>
  <c r="H666" i="30" s="1"/>
  <c r="I666" i="30" s="1"/>
  <c r="J666" i="30"/>
  <c r="K666" i="30"/>
  <c r="H667" i="30" a="1"/>
  <c r="H667" i="30" s="1"/>
  <c r="I667" i="30" s="1"/>
  <c r="J667" i="30"/>
  <c r="K667" i="30"/>
  <c r="H668" i="30" a="1"/>
  <c r="H668" i="30" s="1"/>
  <c r="I668" i="30" s="1"/>
  <c r="J668" i="30"/>
  <c r="K668" i="30"/>
  <c r="H669" i="30" a="1"/>
  <c r="H669" i="30" s="1"/>
  <c r="I669" i="30" s="1"/>
  <c r="J669" i="30"/>
  <c r="K669" i="30"/>
  <c r="H670" i="30" a="1"/>
  <c r="H670" i="30" s="1"/>
  <c r="I670" i="30" s="1"/>
  <c r="J670" i="30"/>
  <c r="K670" i="30"/>
  <c r="H671" i="30" a="1"/>
  <c r="H671" i="30" s="1"/>
  <c r="I671" i="30" s="1"/>
  <c r="J671" i="30"/>
  <c r="K671" i="30"/>
  <c r="H672" i="30" a="1"/>
  <c r="H672" i="30" s="1"/>
  <c r="I672" i="30" s="1"/>
  <c r="J672" i="30"/>
  <c r="K672" i="30"/>
  <c r="H673" i="30" a="1"/>
  <c r="H673" i="30" s="1"/>
  <c r="I673" i="30" s="1"/>
  <c r="J673" i="30"/>
  <c r="K673" i="30"/>
  <c r="H674" i="30" a="1"/>
  <c r="H674" i="30" s="1"/>
  <c r="I674" i="30" s="1"/>
  <c r="J674" i="30"/>
  <c r="K674" i="30"/>
  <c r="H675" i="30" a="1"/>
  <c r="H675" i="30" s="1"/>
  <c r="I675" i="30" s="1"/>
  <c r="J675" i="30"/>
  <c r="K675" i="30"/>
  <c r="H676" i="30" a="1"/>
  <c r="H676" i="30" s="1"/>
  <c r="I676" i="30" s="1"/>
  <c r="J676" i="30"/>
  <c r="K676" i="30"/>
  <c r="H677" i="30" a="1"/>
  <c r="H677" i="30" s="1"/>
  <c r="I677" i="30" s="1"/>
  <c r="J677" i="30"/>
  <c r="K677" i="30"/>
  <c r="H678" i="30" a="1"/>
  <c r="H678" i="30" s="1"/>
  <c r="I678" i="30" s="1"/>
  <c r="J678" i="30"/>
  <c r="K678" i="30"/>
  <c r="H679" i="30" a="1"/>
  <c r="H679" i="30" s="1"/>
  <c r="I679" i="30" s="1"/>
  <c r="J679" i="30"/>
  <c r="K679" i="30"/>
  <c r="H680" i="30" a="1"/>
  <c r="H680" i="30" s="1"/>
  <c r="I680" i="30" s="1"/>
  <c r="J680" i="30"/>
  <c r="K680" i="30"/>
  <c r="H681" i="30" a="1"/>
  <c r="H681" i="30" s="1"/>
  <c r="I681" i="30" s="1"/>
  <c r="J681" i="30"/>
  <c r="K681" i="30"/>
  <c r="H682" i="30" a="1"/>
  <c r="H682" i="30" s="1"/>
  <c r="I682" i="30" s="1"/>
  <c r="J682" i="30"/>
  <c r="K682" i="30"/>
  <c r="H683" i="30" a="1"/>
  <c r="H683" i="30" s="1"/>
  <c r="I683" i="30" s="1"/>
  <c r="J683" i="30"/>
  <c r="K683" i="30"/>
  <c r="H684" i="30" a="1"/>
  <c r="H684" i="30" s="1"/>
  <c r="I684" i="30" s="1"/>
  <c r="J684" i="30"/>
  <c r="K684" i="30"/>
  <c r="H685" i="30" a="1"/>
  <c r="H685" i="30" s="1"/>
  <c r="I685" i="30" s="1"/>
  <c r="J685" i="30"/>
  <c r="K685" i="30"/>
  <c r="H686" i="30" a="1"/>
  <c r="H686" i="30" s="1"/>
  <c r="I686" i="30" s="1"/>
  <c r="J686" i="30"/>
  <c r="K686" i="30"/>
  <c r="H687" i="30" a="1"/>
  <c r="H687" i="30" s="1"/>
  <c r="I687" i="30" s="1"/>
  <c r="J687" i="30"/>
  <c r="K687" i="30"/>
  <c r="H688" i="30" a="1"/>
  <c r="H688" i="30" s="1"/>
  <c r="I688" i="30" s="1"/>
  <c r="J688" i="30"/>
  <c r="K688" i="30"/>
  <c r="H689" i="30" a="1"/>
  <c r="H689" i="30" s="1"/>
  <c r="I689" i="30" s="1"/>
  <c r="J689" i="30"/>
  <c r="K689" i="30"/>
  <c r="H690" i="30" a="1"/>
  <c r="H690" i="30" s="1"/>
  <c r="I690" i="30" s="1"/>
  <c r="J690" i="30"/>
  <c r="K690" i="30"/>
  <c r="H691" i="30" a="1"/>
  <c r="H691" i="30" s="1"/>
  <c r="I691" i="30" s="1"/>
  <c r="J691" i="30"/>
  <c r="K691" i="30"/>
  <c r="H692" i="30" a="1"/>
  <c r="H692" i="30" s="1"/>
  <c r="I692" i="30" s="1"/>
  <c r="J692" i="30"/>
  <c r="K692" i="30"/>
  <c r="H693" i="30" a="1"/>
  <c r="H693" i="30" s="1"/>
  <c r="I693" i="30" s="1"/>
  <c r="J693" i="30"/>
  <c r="K693" i="30"/>
  <c r="H694" i="30" a="1"/>
  <c r="H694" i="30" s="1"/>
  <c r="I694" i="30" s="1"/>
  <c r="J694" i="30"/>
  <c r="K694" i="30"/>
  <c r="H695" i="30" a="1"/>
  <c r="H695" i="30" s="1"/>
  <c r="I695" i="30" s="1"/>
  <c r="J695" i="30"/>
  <c r="K695" i="30"/>
  <c r="H696" i="30" a="1"/>
  <c r="H696" i="30" s="1"/>
  <c r="I696" i="30" s="1"/>
  <c r="J696" i="30"/>
  <c r="K696" i="30"/>
  <c r="H697" i="30" a="1"/>
  <c r="H697" i="30" s="1"/>
  <c r="I697" i="30" s="1"/>
  <c r="J697" i="30"/>
  <c r="K697" i="30"/>
  <c r="H698" i="30" a="1"/>
  <c r="H698" i="30" s="1"/>
  <c r="I698" i="30" s="1"/>
  <c r="J698" i="30"/>
  <c r="K698" i="30"/>
  <c r="H699" i="30" a="1"/>
  <c r="H699" i="30" s="1"/>
  <c r="I699" i="30" s="1"/>
  <c r="J699" i="30"/>
  <c r="K699" i="30"/>
  <c r="H700" i="30" a="1"/>
  <c r="H700" i="30" s="1"/>
  <c r="I700" i="30" s="1"/>
  <c r="J700" i="30"/>
  <c r="K700" i="30"/>
  <c r="H701" i="30" a="1"/>
  <c r="H701" i="30" s="1"/>
  <c r="I701" i="30" s="1"/>
  <c r="J701" i="30"/>
  <c r="K701" i="30"/>
  <c r="H702" i="30" a="1"/>
  <c r="H702" i="30" s="1"/>
  <c r="I702" i="30" s="1"/>
  <c r="J702" i="30"/>
  <c r="K702" i="30"/>
  <c r="H703" i="30" a="1"/>
  <c r="H703" i="30" s="1"/>
  <c r="I703" i="30" s="1"/>
  <c r="J703" i="30"/>
  <c r="K703" i="30"/>
  <c r="H704" i="30" a="1"/>
  <c r="H704" i="30" s="1"/>
  <c r="I704" i="30" s="1"/>
  <c r="J704" i="30"/>
  <c r="K704" i="30"/>
  <c r="H705" i="30" a="1"/>
  <c r="H705" i="30" s="1"/>
  <c r="I705" i="30" s="1"/>
  <c r="J705" i="30"/>
  <c r="K705" i="30"/>
  <c r="H706" i="30" a="1"/>
  <c r="H706" i="30" s="1"/>
  <c r="I706" i="30" s="1"/>
  <c r="J706" i="30"/>
  <c r="K706" i="30"/>
  <c r="H707" i="30" a="1"/>
  <c r="H707" i="30" s="1"/>
  <c r="I707" i="30" s="1"/>
  <c r="J707" i="30"/>
  <c r="K707" i="30"/>
  <c r="H708" i="30" a="1"/>
  <c r="H708" i="30" s="1"/>
  <c r="I708" i="30" s="1"/>
  <c r="J708" i="30"/>
  <c r="K708" i="30"/>
  <c r="H709" i="30" a="1"/>
  <c r="H709" i="30" s="1"/>
  <c r="I709" i="30" s="1"/>
  <c r="J709" i="30"/>
  <c r="K709" i="30"/>
  <c r="H710" i="30" a="1"/>
  <c r="H710" i="30" s="1"/>
  <c r="I710" i="30" s="1"/>
  <c r="J710" i="30"/>
  <c r="K710" i="30"/>
  <c r="H711" i="30" a="1"/>
  <c r="H711" i="30" s="1"/>
  <c r="I711" i="30" s="1"/>
  <c r="J711" i="30"/>
  <c r="K711" i="30"/>
  <c r="H712" i="30" a="1"/>
  <c r="H712" i="30" s="1"/>
  <c r="I712" i="30" s="1"/>
  <c r="J712" i="30"/>
  <c r="K712" i="30"/>
  <c r="H713" i="30" a="1"/>
  <c r="H713" i="30" s="1"/>
  <c r="I713" i="30" s="1"/>
  <c r="J713" i="30"/>
  <c r="K713" i="30"/>
  <c r="H714" i="30" a="1"/>
  <c r="H714" i="30" s="1"/>
  <c r="I714" i="30" s="1"/>
  <c r="J714" i="30"/>
  <c r="K714" i="30"/>
  <c r="H715" i="30" a="1"/>
  <c r="H715" i="30" s="1"/>
  <c r="I715" i="30" s="1"/>
  <c r="J715" i="30"/>
  <c r="K715" i="30"/>
  <c r="H716" i="30" a="1"/>
  <c r="H716" i="30" s="1"/>
  <c r="I716" i="30" s="1"/>
  <c r="J716" i="30"/>
  <c r="K716" i="30"/>
  <c r="H717" i="30" a="1"/>
  <c r="H717" i="30" s="1"/>
  <c r="I717" i="30" s="1"/>
  <c r="J717" i="30"/>
  <c r="K717" i="30"/>
  <c r="H718" i="30" a="1"/>
  <c r="H718" i="30" s="1"/>
  <c r="I718" i="30" s="1"/>
  <c r="J718" i="30"/>
  <c r="K718" i="30"/>
  <c r="H719" i="30" a="1"/>
  <c r="H719" i="30" s="1"/>
  <c r="I719" i="30" s="1"/>
  <c r="J719" i="30"/>
  <c r="K719" i="30"/>
  <c r="H720" i="30" a="1"/>
  <c r="H720" i="30" s="1"/>
  <c r="I720" i="30" s="1"/>
  <c r="J720" i="30"/>
  <c r="K720" i="30"/>
  <c r="H721" i="30" a="1"/>
  <c r="H721" i="30" s="1"/>
  <c r="I721" i="30" s="1"/>
  <c r="J721" i="30"/>
  <c r="K721" i="30"/>
  <c r="H722" i="30" a="1"/>
  <c r="H722" i="30" s="1"/>
  <c r="I722" i="30" s="1"/>
  <c r="J722" i="30"/>
  <c r="K722" i="30"/>
  <c r="H723" i="30" a="1"/>
  <c r="H723" i="30" s="1"/>
  <c r="I723" i="30" s="1"/>
  <c r="J723" i="30"/>
  <c r="K723" i="30"/>
  <c r="H724" i="30" a="1"/>
  <c r="H724" i="30" s="1"/>
  <c r="I724" i="30" s="1"/>
  <c r="J724" i="30"/>
  <c r="K724" i="30"/>
  <c r="H725" i="30" a="1"/>
  <c r="H725" i="30" s="1"/>
  <c r="I725" i="30" s="1"/>
  <c r="J725" i="30"/>
  <c r="K725" i="30"/>
  <c r="H726" i="30" a="1"/>
  <c r="H726" i="30" s="1"/>
  <c r="I726" i="30" s="1"/>
  <c r="J726" i="30"/>
  <c r="K726" i="30"/>
  <c r="H727" i="30" a="1"/>
  <c r="H727" i="30" s="1"/>
  <c r="I727" i="30" s="1"/>
  <c r="J727" i="30"/>
  <c r="K727" i="30"/>
  <c r="H728" i="30" a="1"/>
  <c r="H728" i="30" s="1"/>
  <c r="I728" i="30" s="1"/>
  <c r="J728" i="30"/>
  <c r="K728" i="30"/>
  <c r="H729" i="30" a="1"/>
  <c r="H729" i="30" s="1"/>
  <c r="I729" i="30" s="1"/>
  <c r="J729" i="30"/>
  <c r="K729" i="30"/>
  <c r="H730" i="30" a="1"/>
  <c r="H730" i="30" s="1"/>
  <c r="I730" i="30" s="1"/>
  <c r="J730" i="30"/>
  <c r="K730" i="30"/>
  <c r="H731" i="30" a="1"/>
  <c r="H731" i="30" s="1"/>
  <c r="I731" i="30" s="1"/>
  <c r="J731" i="30"/>
  <c r="K731" i="30"/>
  <c r="H732" i="30" a="1"/>
  <c r="H732" i="30" s="1"/>
  <c r="I732" i="30" s="1"/>
  <c r="J732" i="30"/>
  <c r="K732" i="30"/>
  <c r="H733" i="30" a="1"/>
  <c r="H733" i="30" s="1"/>
  <c r="I733" i="30" s="1"/>
  <c r="J733" i="30"/>
  <c r="K733" i="30"/>
  <c r="H734" i="30" a="1"/>
  <c r="H734" i="30" s="1"/>
  <c r="I734" i="30" s="1"/>
  <c r="J734" i="30"/>
  <c r="K734" i="30"/>
  <c r="H735" i="30" a="1"/>
  <c r="H735" i="30" s="1"/>
  <c r="I735" i="30" s="1"/>
  <c r="J735" i="30"/>
  <c r="K735" i="30"/>
  <c r="H736" i="30" a="1"/>
  <c r="H736" i="30" s="1"/>
  <c r="I736" i="30" s="1"/>
  <c r="J736" i="30"/>
  <c r="K736" i="30"/>
  <c r="H737" i="30" a="1"/>
  <c r="H737" i="30" s="1"/>
  <c r="I737" i="30" s="1"/>
  <c r="J737" i="30"/>
  <c r="K737" i="30"/>
  <c r="H738" i="30" a="1"/>
  <c r="H738" i="30" s="1"/>
  <c r="I738" i="30" s="1"/>
  <c r="J738" i="30"/>
  <c r="K738" i="30"/>
  <c r="H739" i="30" a="1"/>
  <c r="H739" i="30" s="1"/>
  <c r="I739" i="30" s="1"/>
  <c r="J739" i="30"/>
  <c r="K739" i="30"/>
  <c r="H740" i="30" a="1"/>
  <c r="H740" i="30" s="1"/>
  <c r="I740" i="30" s="1"/>
  <c r="J740" i="30"/>
  <c r="K740" i="30"/>
  <c r="H741" i="30" a="1"/>
  <c r="H741" i="30" s="1"/>
  <c r="I741" i="30" s="1"/>
  <c r="J741" i="30"/>
  <c r="K741" i="30"/>
  <c r="H742" i="30" a="1"/>
  <c r="H742" i="30" s="1"/>
  <c r="I742" i="30" s="1"/>
  <c r="J742" i="30"/>
  <c r="K742" i="30"/>
  <c r="H743" i="30" a="1"/>
  <c r="H743" i="30" s="1"/>
  <c r="I743" i="30" s="1"/>
  <c r="J743" i="30"/>
  <c r="K743" i="30"/>
  <c r="H744" i="30" a="1"/>
  <c r="H744" i="30" s="1"/>
  <c r="I744" i="30" s="1"/>
  <c r="J744" i="30"/>
  <c r="K744" i="30"/>
  <c r="H745" i="30" a="1"/>
  <c r="H745" i="30" s="1"/>
  <c r="I745" i="30" s="1"/>
  <c r="J745" i="30"/>
  <c r="K745" i="30"/>
  <c r="H746" i="30" a="1"/>
  <c r="H746" i="30" s="1"/>
  <c r="I746" i="30" s="1"/>
  <c r="J746" i="30"/>
  <c r="K746" i="30"/>
  <c r="H747" i="30" a="1"/>
  <c r="H747" i="30" s="1"/>
  <c r="I747" i="30" s="1"/>
  <c r="J747" i="30"/>
  <c r="K747" i="30"/>
  <c r="H748" i="30" a="1"/>
  <c r="H748" i="30" s="1"/>
  <c r="I748" i="30" s="1"/>
  <c r="J748" i="30"/>
  <c r="K748" i="30"/>
  <c r="H749" i="30" a="1"/>
  <c r="H749" i="30" s="1"/>
  <c r="I749" i="30" s="1"/>
  <c r="J749" i="30"/>
  <c r="K749" i="30"/>
  <c r="H750" i="30" a="1"/>
  <c r="H750" i="30" s="1"/>
  <c r="I750" i="30" s="1"/>
  <c r="J750" i="30"/>
  <c r="K750" i="30"/>
  <c r="H751" i="30" a="1"/>
  <c r="H751" i="30" s="1"/>
  <c r="I751" i="30" s="1"/>
  <c r="J751" i="30"/>
  <c r="K751" i="30"/>
  <c r="H752" i="30" a="1"/>
  <c r="H752" i="30" s="1"/>
  <c r="I752" i="30" s="1"/>
  <c r="J752" i="30"/>
  <c r="K752" i="30"/>
  <c r="H753" i="30" a="1"/>
  <c r="H753" i="30" s="1"/>
  <c r="I753" i="30" s="1"/>
  <c r="J753" i="30"/>
  <c r="K753" i="30"/>
  <c r="H754" i="30" a="1"/>
  <c r="H754" i="30" s="1"/>
  <c r="I754" i="30" s="1"/>
  <c r="J754" i="30"/>
  <c r="K754" i="30"/>
  <c r="H755" i="30" a="1"/>
  <c r="H755" i="30" s="1"/>
  <c r="I755" i="30" s="1"/>
  <c r="J755" i="30"/>
  <c r="K755" i="30"/>
  <c r="H756" i="30" a="1"/>
  <c r="H756" i="30" s="1"/>
  <c r="I756" i="30" s="1"/>
  <c r="J756" i="30"/>
  <c r="K756" i="30"/>
  <c r="H757" i="30" a="1"/>
  <c r="H757" i="30" s="1"/>
  <c r="I757" i="30" s="1"/>
  <c r="J757" i="30"/>
  <c r="K757" i="30"/>
  <c r="H758" i="30" a="1"/>
  <c r="H758" i="30" s="1"/>
  <c r="I758" i="30" s="1"/>
  <c r="J758" i="30"/>
  <c r="K758" i="30"/>
  <c r="H759" i="30" a="1"/>
  <c r="H759" i="30" s="1"/>
  <c r="I759" i="30" s="1"/>
  <c r="J759" i="30"/>
  <c r="K759" i="30"/>
  <c r="H760" i="30" a="1"/>
  <c r="H760" i="30" s="1"/>
  <c r="I760" i="30" s="1"/>
  <c r="J760" i="30"/>
  <c r="K760" i="30"/>
  <c r="H761" i="30" a="1"/>
  <c r="H761" i="30" s="1"/>
  <c r="I761" i="30" s="1"/>
  <c r="J761" i="30"/>
  <c r="K761" i="30"/>
  <c r="H762" i="30" a="1"/>
  <c r="H762" i="30" s="1"/>
  <c r="I762" i="30" s="1"/>
  <c r="J762" i="30"/>
  <c r="K762" i="30"/>
  <c r="H763" i="30" a="1"/>
  <c r="H763" i="30" s="1"/>
  <c r="I763" i="30" s="1"/>
  <c r="J763" i="30"/>
  <c r="K763" i="30"/>
  <c r="H764" i="30" a="1"/>
  <c r="H764" i="30" s="1"/>
  <c r="I764" i="30" s="1"/>
  <c r="J764" i="30"/>
  <c r="K764" i="30"/>
  <c r="H765" i="30" a="1"/>
  <c r="H765" i="30" s="1"/>
  <c r="I765" i="30" s="1"/>
  <c r="J765" i="30"/>
  <c r="K765" i="30"/>
  <c r="H766" i="30" a="1"/>
  <c r="H766" i="30" s="1"/>
  <c r="I766" i="30" s="1"/>
  <c r="J766" i="30"/>
  <c r="K766" i="30"/>
  <c r="H767" i="30" a="1"/>
  <c r="H767" i="30" s="1"/>
  <c r="I767" i="30" s="1"/>
  <c r="J767" i="30"/>
  <c r="K767" i="30"/>
  <c r="H768" i="30" a="1"/>
  <c r="H768" i="30" s="1"/>
  <c r="I768" i="30" s="1"/>
  <c r="J768" i="30"/>
  <c r="K768" i="30"/>
  <c r="H769" i="30" a="1"/>
  <c r="H769" i="30" s="1"/>
  <c r="I769" i="30" s="1"/>
  <c r="J769" i="30"/>
  <c r="K769" i="30"/>
  <c r="H770" i="30" a="1"/>
  <c r="H770" i="30" s="1"/>
  <c r="I770" i="30" s="1"/>
  <c r="J770" i="30"/>
  <c r="K770" i="30"/>
  <c r="H771" i="30" a="1"/>
  <c r="H771" i="30" s="1"/>
  <c r="I771" i="30" s="1"/>
  <c r="J771" i="30"/>
  <c r="K771" i="30"/>
  <c r="H772" i="30" a="1"/>
  <c r="H772" i="30" s="1"/>
  <c r="I772" i="30" s="1"/>
  <c r="J772" i="30"/>
  <c r="K772" i="30"/>
  <c r="H773" i="30" a="1"/>
  <c r="H773" i="30" s="1"/>
  <c r="I773" i="30" s="1"/>
  <c r="J773" i="30"/>
  <c r="K773" i="30"/>
  <c r="H774" i="30" a="1"/>
  <c r="H774" i="30" s="1"/>
  <c r="I774" i="30" s="1"/>
  <c r="J774" i="30"/>
  <c r="K774" i="30"/>
  <c r="H775" i="30" a="1"/>
  <c r="H775" i="30" s="1"/>
  <c r="I775" i="30" s="1"/>
  <c r="J775" i="30"/>
  <c r="K775" i="30"/>
  <c r="H776" i="30" a="1"/>
  <c r="H776" i="30" s="1"/>
  <c r="I776" i="30" s="1"/>
  <c r="J776" i="30"/>
  <c r="K776" i="30"/>
  <c r="H777" i="30" a="1"/>
  <c r="H777" i="30" s="1"/>
  <c r="I777" i="30" s="1"/>
  <c r="J777" i="30"/>
  <c r="K777" i="30"/>
  <c r="H778" i="30" a="1"/>
  <c r="H778" i="30" s="1"/>
  <c r="I778" i="30" s="1"/>
  <c r="J778" i="30"/>
  <c r="K778" i="30"/>
  <c r="H779" i="30" a="1"/>
  <c r="H779" i="30" s="1"/>
  <c r="I779" i="30" s="1"/>
  <c r="J779" i="30"/>
  <c r="K779" i="30"/>
  <c r="H780" i="30" a="1"/>
  <c r="H780" i="30" s="1"/>
  <c r="I780" i="30" s="1"/>
  <c r="J780" i="30"/>
  <c r="K780" i="30"/>
  <c r="H781" i="30" a="1"/>
  <c r="H781" i="30" s="1"/>
  <c r="I781" i="30" s="1"/>
  <c r="J781" i="30"/>
  <c r="K781" i="30"/>
  <c r="H782" i="30" a="1"/>
  <c r="H782" i="30" s="1"/>
  <c r="I782" i="30" s="1"/>
  <c r="J782" i="30"/>
  <c r="K782" i="30"/>
  <c r="H783" i="30" a="1"/>
  <c r="H783" i="30" s="1"/>
  <c r="I783" i="30" s="1"/>
  <c r="J783" i="30"/>
  <c r="K783" i="30"/>
  <c r="H784" i="30" a="1"/>
  <c r="H784" i="30" s="1"/>
  <c r="I784" i="30" s="1"/>
  <c r="J784" i="30"/>
  <c r="K784" i="30"/>
  <c r="H785" i="30" a="1"/>
  <c r="H785" i="30" s="1"/>
  <c r="I785" i="30" s="1"/>
  <c r="J785" i="30"/>
  <c r="K785" i="30"/>
  <c r="H786" i="30" a="1"/>
  <c r="H786" i="30" s="1"/>
  <c r="I786" i="30" s="1"/>
  <c r="J786" i="30"/>
  <c r="K786" i="30"/>
  <c r="H787" i="30" a="1"/>
  <c r="H787" i="30" s="1"/>
  <c r="I787" i="30" s="1"/>
  <c r="J787" i="30"/>
  <c r="K787" i="30"/>
  <c r="H788" i="30" a="1"/>
  <c r="H788" i="30" s="1"/>
  <c r="I788" i="30" s="1"/>
  <c r="J788" i="30"/>
  <c r="K788" i="30"/>
  <c r="H789" i="30" a="1"/>
  <c r="H789" i="30" s="1"/>
  <c r="I789" i="30" s="1"/>
  <c r="J789" i="30"/>
  <c r="K789" i="30"/>
  <c r="H790" i="30" a="1"/>
  <c r="H790" i="30" s="1"/>
  <c r="I790" i="30" s="1"/>
  <c r="J790" i="30"/>
  <c r="K790" i="30"/>
  <c r="H791" i="30" a="1"/>
  <c r="H791" i="30" s="1"/>
  <c r="I791" i="30" s="1"/>
  <c r="J791" i="30"/>
  <c r="K791" i="30"/>
  <c r="H792" i="30" a="1"/>
  <c r="H792" i="30" s="1"/>
  <c r="I792" i="30" s="1"/>
  <c r="J792" i="30"/>
  <c r="K792" i="30"/>
  <c r="H793" i="30" a="1"/>
  <c r="H793" i="30" s="1"/>
  <c r="I793" i="30" s="1"/>
  <c r="J793" i="30"/>
  <c r="K793" i="30"/>
  <c r="H794" i="30" a="1"/>
  <c r="H794" i="30" s="1"/>
  <c r="I794" i="30" s="1"/>
  <c r="J794" i="30"/>
  <c r="K794" i="30"/>
  <c r="H795" i="30" a="1"/>
  <c r="H795" i="30" s="1"/>
  <c r="I795" i="30" s="1"/>
  <c r="J795" i="30"/>
  <c r="K795" i="30"/>
  <c r="H796" i="30" a="1"/>
  <c r="H796" i="30" s="1"/>
  <c r="I796" i="30" s="1"/>
  <c r="J796" i="30"/>
  <c r="K796" i="30"/>
  <c r="H797" i="30" a="1"/>
  <c r="H797" i="30" s="1"/>
  <c r="I797" i="30" s="1"/>
  <c r="J797" i="30"/>
  <c r="K797" i="30"/>
  <c r="H798" i="30" a="1"/>
  <c r="H798" i="30" s="1"/>
  <c r="I798" i="30" s="1"/>
  <c r="J798" i="30"/>
  <c r="K798" i="30"/>
  <c r="H799" i="30" a="1"/>
  <c r="H799" i="30" s="1"/>
  <c r="I799" i="30" s="1"/>
  <c r="J799" i="30"/>
  <c r="K799" i="30"/>
  <c r="H800" i="30" a="1"/>
  <c r="H800" i="30" s="1"/>
  <c r="I800" i="30" s="1"/>
  <c r="J800" i="30"/>
  <c r="K800" i="30"/>
  <c r="H801" i="30" a="1"/>
  <c r="H801" i="30" s="1"/>
  <c r="I801" i="30" s="1"/>
  <c r="J801" i="30"/>
  <c r="K801" i="30"/>
  <c r="H802" i="30" a="1"/>
  <c r="H802" i="30" s="1"/>
  <c r="I802" i="30" s="1"/>
  <c r="J802" i="30"/>
  <c r="K802" i="30"/>
  <c r="H803" i="30" a="1"/>
  <c r="H803" i="30" s="1"/>
  <c r="I803" i="30" s="1"/>
  <c r="J803" i="30"/>
  <c r="K803" i="30"/>
  <c r="H804" i="30" a="1"/>
  <c r="H804" i="30" s="1"/>
  <c r="I804" i="30" s="1"/>
  <c r="J804" i="30"/>
  <c r="K804" i="30"/>
  <c r="H805" i="30" a="1"/>
  <c r="H805" i="30" s="1"/>
  <c r="I805" i="30" s="1"/>
  <c r="J805" i="30"/>
  <c r="K805" i="30"/>
  <c r="H806" i="30" a="1"/>
  <c r="H806" i="30" s="1"/>
  <c r="I806" i="30" s="1"/>
  <c r="J806" i="30"/>
  <c r="K806" i="30"/>
  <c r="H807" i="30" a="1"/>
  <c r="H807" i="30" s="1"/>
  <c r="I807" i="30" s="1"/>
  <c r="J807" i="30"/>
  <c r="K807" i="30"/>
  <c r="H808" i="30" a="1"/>
  <c r="H808" i="30" s="1"/>
  <c r="I808" i="30" s="1"/>
  <c r="J808" i="30"/>
  <c r="K808" i="30"/>
  <c r="H809" i="30" a="1"/>
  <c r="H809" i="30" s="1"/>
  <c r="I809" i="30" s="1"/>
  <c r="J809" i="30"/>
  <c r="K809" i="30"/>
  <c r="H810" i="30" a="1"/>
  <c r="H810" i="30" s="1"/>
  <c r="I810" i="30" s="1"/>
  <c r="J810" i="30"/>
  <c r="K810" i="30"/>
  <c r="H811" i="30" a="1"/>
  <c r="H811" i="30" s="1"/>
  <c r="I811" i="30" s="1"/>
  <c r="J811" i="30"/>
  <c r="K811" i="30"/>
  <c r="H812" i="30" a="1"/>
  <c r="H812" i="30" s="1"/>
  <c r="I812" i="30" s="1"/>
  <c r="J812" i="30"/>
  <c r="K812" i="30"/>
  <c r="H813" i="30" a="1"/>
  <c r="H813" i="30" s="1"/>
  <c r="I813" i="30" s="1"/>
  <c r="J813" i="30"/>
  <c r="K813" i="30"/>
  <c r="H814" i="30" a="1"/>
  <c r="H814" i="30" s="1"/>
  <c r="I814" i="30" s="1"/>
  <c r="J814" i="30"/>
  <c r="K814" i="30"/>
  <c r="H815" i="30" a="1"/>
  <c r="H815" i="30" s="1"/>
  <c r="I815" i="30" s="1"/>
  <c r="J815" i="30"/>
  <c r="K815" i="30"/>
  <c r="H816" i="30" a="1"/>
  <c r="H816" i="30" s="1"/>
  <c r="I816" i="30" s="1"/>
  <c r="J816" i="30"/>
  <c r="K816" i="30"/>
  <c r="H817" i="30" a="1"/>
  <c r="H817" i="30" s="1"/>
  <c r="I817" i="30" s="1"/>
  <c r="J817" i="30"/>
  <c r="K817" i="30"/>
  <c r="H818" i="30" a="1"/>
  <c r="H818" i="30" s="1"/>
  <c r="I818" i="30" s="1"/>
  <c r="J818" i="30"/>
  <c r="K818" i="30"/>
  <c r="H819" i="30" a="1"/>
  <c r="H819" i="30" s="1"/>
  <c r="I819" i="30" s="1"/>
  <c r="J819" i="30"/>
  <c r="K819" i="30"/>
  <c r="H820" i="30" a="1"/>
  <c r="H820" i="30" s="1"/>
  <c r="I820" i="30" s="1"/>
  <c r="J820" i="30"/>
  <c r="K820" i="30"/>
  <c r="H821" i="30" a="1"/>
  <c r="H821" i="30" s="1"/>
  <c r="I821" i="30" s="1"/>
  <c r="J821" i="30"/>
  <c r="K821" i="30"/>
  <c r="H822" i="30" a="1"/>
  <c r="H822" i="30" s="1"/>
  <c r="I822" i="30" s="1"/>
  <c r="J822" i="30"/>
  <c r="K822" i="30"/>
  <c r="H823" i="30" a="1"/>
  <c r="H823" i="30" s="1"/>
  <c r="I823" i="30" s="1"/>
  <c r="J823" i="30"/>
  <c r="K823" i="30"/>
  <c r="H824" i="30" a="1"/>
  <c r="H824" i="30" s="1"/>
  <c r="I824" i="30" s="1"/>
  <c r="J824" i="30"/>
  <c r="K824" i="30"/>
  <c r="H825" i="30" a="1"/>
  <c r="H825" i="30" s="1"/>
  <c r="I825" i="30" s="1"/>
  <c r="J825" i="30"/>
  <c r="K825" i="30"/>
  <c r="H826" i="30" a="1"/>
  <c r="H826" i="30" s="1"/>
  <c r="I826" i="30" s="1"/>
  <c r="J826" i="30"/>
  <c r="K826" i="30"/>
  <c r="H827" i="30" a="1"/>
  <c r="H827" i="30" s="1"/>
  <c r="I827" i="30" s="1"/>
  <c r="J827" i="30"/>
  <c r="K827" i="30"/>
  <c r="H828" i="30" a="1"/>
  <c r="H828" i="30" s="1"/>
  <c r="I828" i="30" s="1"/>
  <c r="J828" i="30"/>
  <c r="K828" i="30"/>
  <c r="H829" i="30" a="1"/>
  <c r="H829" i="30" s="1"/>
  <c r="I829" i="30" s="1"/>
  <c r="J829" i="30"/>
  <c r="K829" i="30"/>
  <c r="H830" i="30" a="1"/>
  <c r="H830" i="30" s="1"/>
  <c r="I830" i="30" s="1"/>
  <c r="J830" i="30"/>
  <c r="K830" i="30"/>
  <c r="H831" i="30" a="1"/>
  <c r="H831" i="30" s="1"/>
  <c r="I831" i="30" s="1"/>
  <c r="J831" i="30"/>
  <c r="K831" i="30"/>
  <c r="H832" i="30" a="1"/>
  <c r="H832" i="30" s="1"/>
  <c r="I832" i="30" s="1"/>
  <c r="J832" i="30"/>
  <c r="K832" i="30"/>
  <c r="H833" i="30" a="1"/>
  <c r="H833" i="30" s="1"/>
  <c r="I833" i="30" s="1"/>
  <c r="J833" i="30"/>
  <c r="K833" i="30"/>
  <c r="H834" i="30" a="1"/>
  <c r="H834" i="30" s="1"/>
  <c r="I834" i="30" s="1"/>
  <c r="J834" i="30"/>
  <c r="K834" i="30"/>
  <c r="H835" i="30" a="1"/>
  <c r="H835" i="30" s="1"/>
  <c r="I835" i="30" s="1"/>
  <c r="J835" i="30"/>
  <c r="K835" i="30"/>
  <c r="H836" i="30" a="1"/>
  <c r="H836" i="30" s="1"/>
  <c r="I836" i="30" s="1"/>
  <c r="J836" i="30"/>
  <c r="K836" i="30"/>
  <c r="H837" i="30" a="1"/>
  <c r="H837" i="30" s="1"/>
  <c r="I837" i="30" s="1"/>
  <c r="J837" i="30"/>
  <c r="K837" i="30"/>
  <c r="H838" i="30" a="1"/>
  <c r="H838" i="30" s="1"/>
  <c r="I838" i="30" s="1"/>
  <c r="J838" i="30"/>
  <c r="K838" i="30"/>
  <c r="H839" i="30" a="1"/>
  <c r="H839" i="30" s="1"/>
  <c r="I839" i="30" s="1"/>
  <c r="J839" i="30"/>
  <c r="K839" i="30"/>
  <c r="H840" i="30" a="1"/>
  <c r="H840" i="30" s="1"/>
  <c r="I840" i="30" s="1"/>
  <c r="J840" i="30"/>
  <c r="K840" i="30"/>
  <c r="H841" i="30" a="1"/>
  <c r="H841" i="30" s="1"/>
  <c r="I841" i="30" s="1"/>
  <c r="J841" i="30"/>
  <c r="K841" i="30"/>
  <c r="H842" i="30" a="1"/>
  <c r="H842" i="30" s="1"/>
  <c r="I842" i="30" s="1"/>
  <c r="J842" i="30"/>
  <c r="K842" i="30"/>
  <c r="H843" i="30" a="1"/>
  <c r="H843" i="30" s="1"/>
  <c r="I843" i="30" s="1"/>
  <c r="J843" i="30"/>
  <c r="K843" i="30"/>
  <c r="H844" i="30" a="1"/>
  <c r="H844" i="30" s="1"/>
  <c r="I844" i="30" s="1"/>
  <c r="J844" i="30"/>
  <c r="K844" i="30"/>
  <c r="H845" i="30" a="1"/>
  <c r="H845" i="30" s="1"/>
  <c r="I845" i="30" s="1"/>
  <c r="J845" i="30"/>
  <c r="K845" i="30"/>
  <c r="H846" i="30" a="1"/>
  <c r="H846" i="30" s="1"/>
  <c r="I846" i="30" s="1"/>
  <c r="J846" i="30"/>
  <c r="K846" i="30"/>
  <c r="H847" i="30" a="1"/>
  <c r="H847" i="30" s="1"/>
  <c r="I847" i="30" s="1"/>
  <c r="J847" i="30"/>
  <c r="K847" i="30"/>
  <c r="H848" i="30" a="1"/>
  <c r="H848" i="30" s="1"/>
  <c r="I848" i="30" s="1"/>
  <c r="J848" i="30"/>
  <c r="K848" i="30"/>
  <c r="H849" i="30" a="1"/>
  <c r="H849" i="30" s="1"/>
  <c r="I849" i="30" s="1"/>
  <c r="J849" i="30"/>
  <c r="K849" i="30"/>
  <c r="H850" i="30" a="1"/>
  <c r="H850" i="30" s="1"/>
  <c r="I850" i="30" s="1"/>
  <c r="J850" i="30"/>
  <c r="K850" i="30"/>
  <c r="H851" i="30" a="1"/>
  <c r="H851" i="30" s="1"/>
  <c r="I851" i="30" s="1"/>
  <c r="J851" i="30"/>
  <c r="K851" i="30"/>
  <c r="H852" i="30" a="1"/>
  <c r="H852" i="30" s="1"/>
  <c r="I852" i="30" s="1"/>
  <c r="J852" i="30"/>
  <c r="K852" i="30"/>
  <c r="H853" i="30" a="1"/>
  <c r="H853" i="30" s="1"/>
  <c r="I853" i="30" s="1"/>
  <c r="J853" i="30"/>
  <c r="K853" i="30"/>
  <c r="H854" i="30" a="1"/>
  <c r="H854" i="30" s="1"/>
  <c r="I854" i="30" s="1"/>
  <c r="J854" i="30"/>
  <c r="K854" i="30"/>
  <c r="H855" i="30" a="1"/>
  <c r="H855" i="30" s="1"/>
  <c r="I855" i="30" s="1"/>
  <c r="J855" i="30"/>
  <c r="K855" i="30"/>
  <c r="H856" i="30" a="1"/>
  <c r="H856" i="30" s="1"/>
  <c r="I856" i="30" s="1"/>
  <c r="J856" i="30"/>
  <c r="K856" i="30"/>
  <c r="H857" i="30" a="1"/>
  <c r="H857" i="30" s="1"/>
  <c r="I857" i="30" s="1"/>
  <c r="J857" i="30"/>
  <c r="K857" i="30"/>
  <c r="H858" i="30" a="1"/>
  <c r="H858" i="30" s="1"/>
  <c r="I858" i="30" s="1"/>
  <c r="J858" i="30"/>
  <c r="K858" i="30"/>
  <c r="H859" i="30" a="1"/>
  <c r="H859" i="30" s="1"/>
  <c r="I859" i="30" s="1"/>
  <c r="J859" i="30"/>
  <c r="K859" i="30"/>
  <c r="H860" i="30" a="1"/>
  <c r="H860" i="30" s="1"/>
  <c r="I860" i="30" s="1"/>
  <c r="J860" i="30"/>
  <c r="K860" i="30"/>
  <c r="H861" i="30" a="1"/>
  <c r="H861" i="30" s="1"/>
  <c r="I861" i="30" s="1"/>
  <c r="J861" i="30"/>
  <c r="K861" i="30"/>
  <c r="H862" i="30" a="1"/>
  <c r="H862" i="30" s="1"/>
  <c r="I862" i="30" s="1"/>
  <c r="J862" i="30"/>
  <c r="K862" i="30"/>
  <c r="H863" i="30" a="1"/>
  <c r="H863" i="30" s="1"/>
  <c r="I863" i="30" s="1"/>
  <c r="J863" i="30"/>
  <c r="K863" i="30"/>
  <c r="H864" i="30" a="1"/>
  <c r="H864" i="30" s="1"/>
  <c r="I864" i="30" s="1"/>
  <c r="J864" i="30"/>
  <c r="K864" i="30"/>
  <c r="H865" i="30" a="1"/>
  <c r="H865" i="30" s="1"/>
  <c r="I865" i="30" s="1"/>
  <c r="J865" i="30"/>
  <c r="K865" i="30"/>
  <c r="H866" i="30" a="1"/>
  <c r="H866" i="30" s="1"/>
  <c r="I866" i="30" s="1"/>
  <c r="J866" i="30"/>
  <c r="K866" i="30"/>
  <c r="H867" i="30" a="1"/>
  <c r="H867" i="30" s="1"/>
  <c r="I867" i="30" s="1"/>
  <c r="J867" i="30"/>
  <c r="K867" i="30"/>
  <c r="H868" i="30" a="1"/>
  <c r="H868" i="30" s="1"/>
  <c r="I868" i="30" s="1"/>
  <c r="J868" i="30"/>
  <c r="K868" i="30"/>
  <c r="H869" i="30" a="1"/>
  <c r="H869" i="30" s="1"/>
  <c r="I869" i="30" s="1"/>
  <c r="J869" i="30"/>
  <c r="K869" i="30"/>
  <c r="H870" i="30" a="1"/>
  <c r="H870" i="30" s="1"/>
  <c r="I870" i="30" s="1"/>
  <c r="J870" i="30"/>
  <c r="K870" i="30"/>
  <c r="H871" i="30" a="1"/>
  <c r="H871" i="30" s="1"/>
  <c r="I871" i="30" s="1"/>
  <c r="J871" i="30"/>
  <c r="K871" i="30"/>
  <c r="H872" i="30" a="1"/>
  <c r="H872" i="30" s="1"/>
  <c r="I872" i="30" s="1"/>
  <c r="J872" i="30"/>
  <c r="K872" i="30"/>
  <c r="H873" i="30" a="1"/>
  <c r="H873" i="30" s="1"/>
  <c r="I873" i="30" s="1"/>
  <c r="J873" i="30"/>
  <c r="K873" i="30"/>
  <c r="H874" i="30" a="1"/>
  <c r="H874" i="30" s="1"/>
  <c r="I874" i="30" s="1"/>
  <c r="J874" i="30"/>
  <c r="K874" i="30"/>
  <c r="H875" i="30" a="1"/>
  <c r="H875" i="30" s="1"/>
  <c r="I875" i="30" s="1"/>
  <c r="J875" i="30"/>
  <c r="K875" i="30"/>
  <c r="H876" i="30" a="1"/>
  <c r="H876" i="30" s="1"/>
  <c r="I876" i="30" s="1"/>
  <c r="J876" i="30"/>
  <c r="K876" i="30"/>
  <c r="H877" i="30" a="1"/>
  <c r="H877" i="30" s="1"/>
  <c r="I877" i="30" s="1"/>
  <c r="J877" i="30"/>
  <c r="K877" i="30"/>
  <c r="H878" i="30" a="1"/>
  <c r="H878" i="30" s="1"/>
  <c r="I878" i="30" s="1"/>
  <c r="J878" i="30"/>
  <c r="K878" i="30"/>
  <c r="H879" i="30" a="1"/>
  <c r="H879" i="30" s="1"/>
  <c r="I879" i="30" s="1"/>
  <c r="J879" i="30"/>
  <c r="K879" i="30"/>
  <c r="H880" i="30" a="1"/>
  <c r="H880" i="30" s="1"/>
  <c r="I880" i="30" s="1"/>
  <c r="J880" i="30"/>
  <c r="K880" i="30"/>
  <c r="H881" i="30" a="1"/>
  <c r="H881" i="30" s="1"/>
  <c r="I881" i="30" s="1"/>
  <c r="J881" i="30"/>
  <c r="K881" i="30"/>
  <c r="H882" i="30" a="1"/>
  <c r="H882" i="30" s="1"/>
  <c r="I882" i="30" s="1"/>
  <c r="J882" i="30"/>
  <c r="K882" i="30"/>
  <c r="H883" i="30" a="1"/>
  <c r="H883" i="30" s="1"/>
  <c r="I883" i="30" s="1"/>
  <c r="J883" i="30"/>
  <c r="K883" i="30"/>
  <c r="H884" i="30" a="1"/>
  <c r="H884" i="30" s="1"/>
  <c r="I884" i="30" s="1"/>
  <c r="J884" i="30"/>
  <c r="K884" i="30"/>
  <c r="H885" i="30" a="1"/>
  <c r="H885" i="30" s="1"/>
  <c r="I885" i="30" s="1"/>
  <c r="J885" i="30"/>
  <c r="K885" i="30"/>
  <c r="H886" i="30" a="1"/>
  <c r="H886" i="30" s="1"/>
  <c r="I886" i="30" s="1"/>
  <c r="J886" i="30"/>
  <c r="K886" i="30"/>
  <c r="H887" i="30" a="1"/>
  <c r="H887" i="30" s="1"/>
  <c r="I887" i="30" s="1"/>
  <c r="J887" i="30"/>
  <c r="K887" i="30"/>
  <c r="H888" i="30" a="1"/>
  <c r="H888" i="30" s="1"/>
  <c r="I888" i="30" s="1"/>
  <c r="J888" i="30"/>
  <c r="K888" i="30"/>
  <c r="H889" i="30" a="1"/>
  <c r="H889" i="30" s="1"/>
  <c r="I889" i="30" s="1"/>
  <c r="J889" i="30"/>
  <c r="K889" i="30"/>
  <c r="H890" i="30" a="1"/>
  <c r="H890" i="30" s="1"/>
  <c r="I890" i="30" s="1"/>
  <c r="J890" i="30"/>
  <c r="K890" i="30"/>
  <c r="H891" i="30" a="1"/>
  <c r="H891" i="30" s="1"/>
  <c r="I891" i="30" s="1"/>
  <c r="J891" i="30"/>
  <c r="K891" i="30"/>
  <c r="H892" i="30" a="1"/>
  <c r="H892" i="30" s="1"/>
  <c r="I892" i="30" s="1"/>
  <c r="J892" i="30"/>
  <c r="K892" i="30"/>
  <c r="H893" i="30" a="1"/>
  <c r="H893" i="30" s="1"/>
  <c r="I893" i="30" s="1"/>
  <c r="J893" i="30"/>
  <c r="K893" i="30"/>
  <c r="H894" i="30" a="1"/>
  <c r="H894" i="30" s="1"/>
  <c r="I894" i="30" s="1"/>
  <c r="J894" i="30"/>
  <c r="K894" i="30"/>
  <c r="H895" i="30" a="1"/>
  <c r="H895" i="30" s="1"/>
  <c r="I895" i="30" s="1"/>
  <c r="J895" i="30"/>
  <c r="K895" i="30"/>
  <c r="H896" i="30" a="1"/>
  <c r="H896" i="30" s="1"/>
  <c r="I896" i="30" s="1"/>
  <c r="J896" i="30"/>
  <c r="K896" i="30"/>
  <c r="H897" i="30" a="1"/>
  <c r="H897" i="30" s="1"/>
  <c r="I897" i="30" s="1"/>
  <c r="J897" i="30"/>
  <c r="K897" i="30"/>
  <c r="H898" i="30" a="1"/>
  <c r="H898" i="30" s="1"/>
  <c r="I898" i="30" s="1"/>
  <c r="J898" i="30"/>
  <c r="K898" i="30"/>
  <c r="H899" i="30" a="1"/>
  <c r="H899" i="30" s="1"/>
  <c r="I899" i="30" s="1"/>
  <c r="J899" i="30"/>
  <c r="K899" i="30"/>
  <c r="H900" i="30" a="1"/>
  <c r="H900" i="30" s="1"/>
  <c r="I900" i="30" s="1"/>
  <c r="J900" i="30"/>
  <c r="K900" i="30"/>
  <c r="H901" i="30" a="1"/>
  <c r="H901" i="30" s="1"/>
  <c r="I901" i="30" s="1"/>
  <c r="J901" i="30"/>
  <c r="K901" i="30"/>
  <c r="H902" i="30" a="1"/>
  <c r="H902" i="30" s="1"/>
  <c r="I902" i="30" s="1"/>
  <c r="J902" i="30"/>
  <c r="K902" i="30"/>
  <c r="H903" i="30" a="1"/>
  <c r="H903" i="30" s="1"/>
  <c r="I903" i="30" s="1"/>
  <c r="J903" i="30"/>
  <c r="K903" i="30"/>
  <c r="H904" i="30" a="1"/>
  <c r="H904" i="30" s="1"/>
  <c r="I904" i="30" s="1"/>
  <c r="J904" i="30"/>
  <c r="K904" i="30"/>
  <c r="H905" i="30" a="1"/>
  <c r="H905" i="30" s="1"/>
  <c r="I905" i="30" s="1"/>
  <c r="J905" i="30"/>
  <c r="K905" i="30"/>
  <c r="H906" i="30" a="1"/>
  <c r="H906" i="30" s="1"/>
  <c r="I906" i="30" s="1"/>
  <c r="J906" i="30"/>
  <c r="K906" i="30"/>
  <c r="H907" i="30" a="1"/>
  <c r="H907" i="30" s="1"/>
  <c r="I907" i="30" s="1"/>
  <c r="J907" i="30"/>
  <c r="K907" i="30"/>
  <c r="H908" i="30" a="1"/>
  <c r="H908" i="30" s="1"/>
  <c r="I908" i="30" s="1"/>
  <c r="J908" i="30"/>
  <c r="K908" i="30"/>
  <c r="H909" i="30" a="1"/>
  <c r="H909" i="30" s="1"/>
  <c r="I909" i="30" s="1"/>
  <c r="J909" i="30"/>
  <c r="K909" i="30"/>
  <c r="H910" i="30" a="1"/>
  <c r="H910" i="30" s="1"/>
  <c r="I910" i="30" s="1"/>
  <c r="J910" i="30"/>
  <c r="K910" i="30"/>
  <c r="H911" i="30" a="1"/>
  <c r="H911" i="30" s="1"/>
  <c r="I911" i="30" s="1"/>
  <c r="J911" i="30"/>
  <c r="K911" i="30"/>
  <c r="H912" i="30" a="1"/>
  <c r="H912" i="30" s="1"/>
  <c r="I912" i="30" s="1"/>
  <c r="J912" i="30"/>
  <c r="K912" i="30"/>
  <c r="H913" i="30" a="1"/>
  <c r="H913" i="30" s="1"/>
  <c r="I913" i="30" s="1"/>
  <c r="J913" i="30"/>
  <c r="K913" i="30"/>
  <c r="H914" i="30" a="1"/>
  <c r="H914" i="30" s="1"/>
  <c r="I914" i="30" s="1"/>
  <c r="J914" i="30"/>
  <c r="K914" i="30"/>
  <c r="H915" i="30" a="1"/>
  <c r="H915" i="30" s="1"/>
  <c r="I915" i="30" s="1"/>
  <c r="J915" i="30"/>
  <c r="K915" i="30"/>
  <c r="H916" i="30" a="1"/>
  <c r="H916" i="30" s="1"/>
  <c r="I916" i="30" s="1"/>
  <c r="J916" i="30"/>
  <c r="K916" i="30"/>
  <c r="H917" i="30" a="1"/>
  <c r="H917" i="30" s="1"/>
  <c r="I917" i="30" s="1"/>
  <c r="J917" i="30"/>
  <c r="K917" i="30"/>
  <c r="H918" i="30" a="1"/>
  <c r="H918" i="30" s="1"/>
  <c r="I918" i="30" s="1"/>
  <c r="J918" i="30"/>
  <c r="K918" i="30"/>
  <c r="H919" i="30" a="1"/>
  <c r="H919" i="30" s="1"/>
  <c r="I919" i="30" s="1"/>
  <c r="J919" i="30"/>
  <c r="K919" i="30"/>
  <c r="H920" i="30" a="1"/>
  <c r="H920" i="30" s="1"/>
  <c r="I920" i="30" s="1"/>
  <c r="J920" i="30"/>
  <c r="K920" i="30"/>
  <c r="H921" i="30" a="1"/>
  <c r="H921" i="30" s="1"/>
  <c r="I921" i="30" s="1"/>
  <c r="J921" i="30"/>
  <c r="K921" i="30"/>
  <c r="H922" i="30" a="1"/>
  <c r="H922" i="30" s="1"/>
  <c r="I922" i="30" s="1"/>
  <c r="J922" i="30"/>
  <c r="K922" i="30"/>
  <c r="H923" i="30" a="1"/>
  <c r="H923" i="30" s="1"/>
  <c r="I923" i="30" s="1"/>
  <c r="J923" i="30"/>
  <c r="K923" i="30"/>
  <c r="H924" i="30" a="1"/>
  <c r="H924" i="30" s="1"/>
  <c r="I924" i="30" s="1"/>
  <c r="J924" i="30"/>
  <c r="K924" i="30"/>
  <c r="H925" i="30" a="1"/>
  <c r="H925" i="30" s="1"/>
  <c r="I925" i="30" s="1"/>
  <c r="J925" i="30"/>
  <c r="K925" i="30"/>
  <c r="H926" i="30" a="1"/>
  <c r="H926" i="30" s="1"/>
  <c r="I926" i="30" s="1"/>
  <c r="J926" i="30"/>
  <c r="K926" i="30"/>
  <c r="H927" i="30" a="1"/>
  <c r="H927" i="30" s="1"/>
  <c r="I927" i="30" s="1"/>
  <c r="J927" i="30"/>
  <c r="K927" i="30"/>
  <c r="H928" i="30" a="1"/>
  <c r="H928" i="30" s="1"/>
  <c r="I928" i="30" s="1"/>
  <c r="J928" i="30"/>
  <c r="K928" i="30"/>
  <c r="H929" i="30" a="1"/>
  <c r="H929" i="30" s="1"/>
  <c r="I929" i="30" s="1"/>
  <c r="J929" i="30"/>
  <c r="K929" i="30"/>
  <c r="H930" i="30" a="1"/>
  <c r="H930" i="30" s="1"/>
  <c r="I930" i="30" s="1"/>
  <c r="J930" i="30"/>
  <c r="K930" i="30"/>
  <c r="H931" i="30" a="1"/>
  <c r="H931" i="30" s="1"/>
  <c r="I931" i="30" s="1"/>
  <c r="J931" i="30"/>
  <c r="K931" i="30"/>
  <c r="H932" i="30" a="1"/>
  <c r="H932" i="30" s="1"/>
  <c r="I932" i="30" s="1"/>
  <c r="J932" i="30"/>
  <c r="K932" i="30"/>
  <c r="H933" i="30" a="1"/>
  <c r="H933" i="30" s="1"/>
  <c r="I933" i="30" s="1"/>
  <c r="J933" i="30"/>
  <c r="K933" i="30"/>
  <c r="H934" i="30" a="1"/>
  <c r="H934" i="30" s="1"/>
  <c r="I934" i="30" s="1"/>
  <c r="J934" i="30"/>
  <c r="K934" i="30"/>
  <c r="H935" i="30" a="1"/>
  <c r="H935" i="30" s="1"/>
  <c r="I935" i="30" s="1"/>
  <c r="J935" i="30"/>
  <c r="K935" i="30"/>
  <c r="H936" i="30" a="1"/>
  <c r="H936" i="30" s="1"/>
  <c r="I936" i="30" s="1"/>
  <c r="J936" i="30"/>
  <c r="K936" i="30"/>
  <c r="H937" i="30" a="1"/>
  <c r="H937" i="30" s="1"/>
  <c r="I937" i="30" s="1"/>
  <c r="J937" i="30"/>
  <c r="K937" i="30"/>
  <c r="H938" i="30" a="1"/>
  <c r="H938" i="30" s="1"/>
  <c r="I938" i="30" s="1"/>
  <c r="J938" i="30"/>
  <c r="K938" i="30"/>
  <c r="H939" i="30" a="1"/>
  <c r="H939" i="30" s="1"/>
  <c r="I939" i="30" s="1"/>
  <c r="J939" i="30"/>
  <c r="K939" i="30"/>
  <c r="H940" i="30" a="1"/>
  <c r="H940" i="30" s="1"/>
  <c r="I940" i="30" s="1"/>
  <c r="J940" i="30"/>
  <c r="K940" i="30"/>
  <c r="H941" i="30" a="1"/>
  <c r="H941" i="30" s="1"/>
  <c r="I941" i="30" s="1"/>
  <c r="J941" i="30"/>
  <c r="K941" i="30"/>
  <c r="H942" i="30" a="1"/>
  <c r="H942" i="30" s="1"/>
  <c r="I942" i="30" s="1"/>
  <c r="J942" i="30"/>
  <c r="K942" i="30"/>
  <c r="H943" i="30" a="1"/>
  <c r="H943" i="30" s="1"/>
  <c r="I943" i="30" s="1"/>
  <c r="J943" i="30"/>
  <c r="K943" i="30"/>
  <c r="H944" i="30" a="1"/>
  <c r="H944" i="30" s="1"/>
  <c r="I944" i="30" s="1"/>
  <c r="J944" i="30"/>
  <c r="K944" i="30"/>
  <c r="H945" i="30" a="1"/>
  <c r="H945" i="30" s="1"/>
  <c r="I945" i="30" s="1"/>
  <c r="J945" i="30"/>
  <c r="K945" i="30"/>
  <c r="H946" i="30" a="1"/>
  <c r="H946" i="30" s="1"/>
  <c r="I946" i="30" s="1"/>
  <c r="J946" i="30"/>
  <c r="K946" i="30"/>
  <c r="H947" i="30" a="1"/>
  <c r="H947" i="30" s="1"/>
  <c r="I947" i="30" s="1"/>
  <c r="J947" i="30"/>
  <c r="K947" i="30"/>
  <c r="H948" i="30" a="1"/>
  <c r="H948" i="30" s="1"/>
  <c r="I948" i="30" s="1"/>
  <c r="J948" i="30"/>
  <c r="K948" i="30"/>
  <c r="H949" i="30" a="1"/>
  <c r="H949" i="30" s="1"/>
  <c r="I949" i="30" s="1"/>
  <c r="J949" i="30"/>
  <c r="K949" i="30"/>
  <c r="H950" i="30" a="1"/>
  <c r="H950" i="30" s="1"/>
  <c r="I950" i="30" s="1"/>
  <c r="J950" i="30"/>
  <c r="K950" i="30"/>
  <c r="H951" i="30" a="1"/>
  <c r="H951" i="30" s="1"/>
  <c r="I951" i="30" s="1"/>
  <c r="J951" i="30"/>
  <c r="K951" i="30"/>
  <c r="H952" i="30" a="1"/>
  <c r="H952" i="30" s="1"/>
  <c r="I952" i="30" s="1"/>
  <c r="J952" i="30"/>
  <c r="K952" i="30"/>
  <c r="H953" i="30" a="1"/>
  <c r="H953" i="30" s="1"/>
  <c r="I953" i="30" s="1"/>
  <c r="J953" i="30"/>
  <c r="K953" i="30"/>
  <c r="H954" i="30" a="1"/>
  <c r="H954" i="30" s="1"/>
  <c r="I954" i="30" s="1"/>
  <c r="J954" i="30"/>
  <c r="K954" i="30"/>
  <c r="H955" i="30" a="1"/>
  <c r="H955" i="30" s="1"/>
  <c r="I955" i="30" s="1"/>
  <c r="J955" i="30"/>
  <c r="K955" i="30"/>
  <c r="H956" i="30" a="1"/>
  <c r="H956" i="30" s="1"/>
  <c r="I956" i="30" s="1"/>
  <c r="J956" i="30"/>
  <c r="K956" i="30"/>
  <c r="H957" i="30" a="1"/>
  <c r="H957" i="30" s="1"/>
  <c r="I957" i="30" s="1"/>
  <c r="J957" i="30"/>
  <c r="K957" i="30"/>
  <c r="H958" i="30" a="1"/>
  <c r="H958" i="30" s="1"/>
  <c r="I958" i="30" s="1"/>
  <c r="J958" i="30"/>
  <c r="K958" i="30"/>
  <c r="H959" i="30" a="1"/>
  <c r="H959" i="30" s="1"/>
  <c r="I959" i="30" s="1"/>
  <c r="J959" i="30"/>
  <c r="K959" i="30"/>
  <c r="H960" i="30" a="1"/>
  <c r="H960" i="30" s="1"/>
  <c r="I960" i="30" s="1"/>
  <c r="J960" i="30"/>
  <c r="K960" i="30"/>
  <c r="H961" i="30" a="1"/>
  <c r="H961" i="30" s="1"/>
  <c r="I961" i="30" s="1"/>
  <c r="J961" i="30"/>
  <c r="K961" i="30"/>
  <c r="H962" i="30" a="1"/>
  <c r="H962" i="30" s="1"/>
  <c r="I962" i="30" s="1"/>
  <c r="J962" i="30"/>
  <c r="K962" i="30"/>
  <c r="H963" i="30" a="1"/>
  <c r="H963" i="30" s="1"/>
  <c r="I963" i="30" s="1"/>
  <c r="J963" i="30"/>
  <c r="K963" i="30"/>
  <c r="H964" i="30" a="1"/>
  <c r="H964" i="30" s="1"/>
  <c r="I964" i="30" s="1"/>
  <c r="J964" i="30"/>
  <c r="K964" i="30"/>
  <c r="H965" i="30" a="1"/>
  <c r="H965" i="30" s="1"/>
  <c r="I965" i="30" s="1"/>
  <c r="J965" i="30"/>
  <c r="K965" i="30"/>
  <c r="H966" i="30" a="1"/>
  <c r="H966" i="30" s="1"/>
  <c r="I966" i="30" s="1"/>
  <c r="J966" i="30"/>
  <c r="K966" i="30"/>
  <c r="H967" i="30" a="1"/>
  <c r="H967" i="30" s="1"/>
  <c r="I967" i="30" s="1"/>
  <c r="J967" i="30"/>
  <c r="K967" i="30"/>
  <c r="H968" i="30" a="1"/>
  <c r="H968" i="30" s="1"/>
  <c r="I968" i="30" s="1"/>
  <c r="J968" i="30"/>
  <c r="K968" i="30"/>
  <c r="H969" i="30" a="1"/>
  <c r="H969" i="30" s="1"/>
  <c r="I969" i="30" s="1"/>
  <c r="J969" i="30"/>
  <c r="K969" i="30"/>
  <c r="H970" i="30" a="1"/>
  <c r="H970" i="30" s="1"/>
  <c r="I970" i="30" s="1"/>
  <c r="J970" i="30"/>
  <c r="K970" i="30"/>
  <c r="H971" i="30" a="1"/>
  <c r="H971" i="30" s="1"/>
  <c r="I971" i="30" s="1"/>
  <c r="J971" i="30"/>
  <c r="K971" i="30"/>
  <c r="H972" i="30" a="1"/>
  <c r="H972" i="30" s="1"/>
  <c r="I972" i="30" s="1"/>
  <c r="J972" i="30"/>
  <c r="K972" i="30"/>
  <c r="H973" i="30" a="1"/>
  <c r="H973" i="30" s="1"/>
  <c r="I973" i="30" s="1"/>
  <c r="J973" i="30"/>
  <c r="K973" i="30"/>
  <c r="H974" i="30" a="1"/>
  <c r="H974" i="30" s="1"/>
  <c r="I974" i="30" s="1"/>
  <c r="J974" i="30"/>
  <c r="K974" i="30"/>
  <c r="H975" i="30" a="1"/>
  <c r="H975" i="30" s="1"/>
  <c r="I975" i="30" s="1"/>
  <c r="J975" i="30"/>
  <c r="K975" i="30"/>
  <c r="H976" i="30" a="1"/>
  <c r="H976" i="30" s="1"/>
  <c r="I976" i="30" s="1"/>
  <c r="J976" i="30"/>
  <c r="K976" i="30"/>
  <c r="H977" i="30" a="1"/>
  <c r="H977" i="30" s="1"/>
  <c r="I977" i="30" s="1"/>
  <c r="J977" i="30"/>
  <c r="K977" i="30"/>
  <c r="H978" i="30" a="1"/>
  <c r="H978" i="30" s="1"/>
  <c r="I978" i="30" s="1"/>
  <c r="J978" i="30"/>
  <c r="K978" i="30"/>
  <c r="H979" i="30" a="1"/>
  <c r="H979" i="30" s="1"/>
  <c r="I979" i="30" s="1"/>
  <c r="J979" i="30"/>
  <c r="K979" i="30"/>
  <c r="H980" i="30" a="1"/>
  <c r="H980" i="30" s="1"/>
  <c r="I980" i="30" s="1"/>
  <c r="J980" i="30"/>
  <c r="K980" i="30"/>
  <c r="H981" i="30" a="1"/>
  <c r="H981" i="30" s="1"/>
  <c r="I981" i="30" s="1"/>
  <c r="J981" i="30"/>
  <c r="K981" i="30"/>
  <c r="H982" i="30" a="1"/>
  <c r="H982" i="30" s="1"/>
  <c r="I982" i="30" s="1"/>
  <c r="J982" i="30"/>
  <c r="K982" i="30"/>
  <c r="H983" i="30" a="1"/>
  <c r="H983" i="30" s="1"/>
  <c r="I983" i="30" s="1"/>
  <c r="J983" i="30"/>
  <c r="K983" i="30"/>
  <c r="H984" i="30" a="1"/>
  <c r="H984" i="30" s="1"/>
  <c r="I984" i="30" s="1"/>
  <c r="J984" i="30"/>
  <c r="K984" i="30"/>
  <c r="H985" i="30" a="1"/>
  <c r="H985" i="30" s="1"/>
  <c r="I985" i="30" s="1"/>
  <c r="J985" i="30"/>
  <c r="K985" i="30"/>
  <c r="H986" i="30" a="1"/>
  <c r="H986" i="30" s="1"/>
  <c r="I986" i="30" s="1"/>
  <c r="J986" i="30"/>
  <c r="K986" i="30"/>
  <c r="H987" i="30" a="1"/>
  <c r="H987" i="30" s="1"/>
  <c r="I987" i="30" s="1"/>
  <c r="J987" i="30"/>
  <c r="K987" i="30"/>
  <c r="H988" i="30" a="1"/>
  <c r="H988" i="30" s="1"/>
  <c r="I988" i="30" s="1"/>
  <c r="J988" i="30"/>
  <c r="K988" i="30"/>
  <c r="H989" i="30" a="1"/>
  <c r="H989" i="30" s="1"/>
  <c r="I989" i="30" s="1"/>
  <c r="J989" i="30"/>
  <c r="K989" i="30"/>
  <c r="H990" i="30" a="1"/>
  <c r="H990" i="30" s="1"/>
  <c r="I990" i="30" s="1"/>
  <c r="J990" i="30"/>
  <c r="K990" i="30"/>
  <c r="H991" i="30" a="1"/>
  <c r="H991" i="30" s="1"/>
  <c r="I991" i="30" s="1"/>
  <c r="J991" i="30"/>
  <c r="K991" i="30"/>
  <c r="H992" i="30" a="1"/>
  <c r="H992" i="30" s="1"/>
  <c r="I992" i="30" s="1"/>
  <c r="J992" i="30"/>
  <c r="K992" i="30"/>
  <c r="H993" i="30" a="1"/>
  <c r="H993" i="30" s="1"/>
  <c r="I993" i="30" s="1"/>
  <c r="J993" i="30"/>
  <c r="K993" i="30"/>
  <c r="H994" i="30" a="1"/>
  <c r="H994" i="30" s="1"/>
  <c r="I994" i="30" s="1"/>
  <c r="J994" i="30"/>
  <c r="K994" i="30"/>
  <c r="H995" i="30" a="1"/>
  <c r="H995" i="30" s="1"/>
  <c r="I995" i="30" s="1"/>
  <c r="J995" i="30"/>
  <c r="K995" i="30"/>
  <c r="H996" i="30" a="1"/>
  <c r="H996" i="30" s="1"/>
  <c r="I996" i="30" s="1"/>
  <c r="J996" i="30"/>
  <c r="K996" i="30"/>
  <c r="H997" i="30" a="1"/>
  <c r="H997" i="30" s="1"/>
  <c r="I997" i="30" s="1"/>
  <c r="J997" i="30"/>
  <c r="K997" i="30"/>
  <c r="H998" i="30" a="1"/>
  <c r="H998" i="30" s="1"/>
  <c r="I998" i="30" s="1"/>
  <c r="J998" i="30"/>
  <c r="K998" i="30"/>
  <c r="H999" i="30" a="1"/>
  <c r="H999" i="30" s="1"/>
  <c r="I999" i="30" s="1"/>
  <c r="J999" i="30"/>
  <c r="K999" i="30"/>
  <c r="H1000" i="30" a="1"/>
  <c r="H1000" i="30" s="1"/>
  <c r="I1000" i="30" s="1"/>
  <c r="J1000" i="30"/>
  <c r="K1000" i="30"/>
  <c r="H10" i="30" a="1"/>
  <c r="H10" i="30" s="1"/>
  <c r="J10" i="30"/>
  <c r="K10" i="30"/>
  <c r="H11" i="30" a="1"/>
  <c r="H11" i="30" s="1"/>
  <c r="J11" i="30"/>
  <c r="K11" i="30"/>
  <c r="H12" i="30" a="1"/>
  <c r="H12" i="30" s="1"/>
  <c r="J12" i="30"/>
  <c r="K12" i="30"/>
  <c r="H13" i="30" a="1"/>
  <c r="H13" i="30" s="1"/>
  <c r="J13" i="30"/>
  <c r="K13" i="30"/>
  <c r="H14" i="30" a="1"/>
  <c r="H14" i="30" s="1"/>
  <c r="J14" i="30"/>
  <c r="K14" i="30"/>
  <c r="H15" i="30" a="1"/>
  <c r="H15" i="30" s="1"/>
  <c r="J15" i="30"/>
  <c r="K15" i="30"/>
  <c r="H16" i="30" a="1"/>
  <c r="H16" i="30" s="1"/>
  <c r="J16" i="30"/>
  <c r="K16" i="30"/>
  <c r="H17" i="30" a="1"/>
  <c r="H17" i="30" s="1"/>
  <c r="J17" i="30"/>
  <c r="K17" i="30"/>
  <c r="H18" i="30" a="1"/>
  <c r="H18" i="30" s="1"/>
  <c r="J18" i="30"/>
  <c r="K18" i="30"/>
  <c r="H19" i="30" a="1"/>
  <c r="H19" i="30" s="1"/>
  <c r="J19" i="30"/>
  <c r="K19" i="30"/>
  <c r="H20" i="30" a="1"/>
  <c r="H20" i="30" s="1"/>
  <c r="J20" i="30"/>
  <c r="K20" i="30"/>
  <c r="H21" i="30" a="1"/>
  <c r="H21" i="30" s="1"/>
  <c r="J21" i="30"/>
  <c r="K21" i="30"/>
  <c r="H22" i="30" a="1"/>
  <c r="H22" i="30" s="1"/>
  <c r="J22" i="30"/>
  <c r="K22" i="30"/>
  <c r="H23" i="30" a="1"/>
  <c r="H23" i="30" s="1"/>
  <c r="J23" i="30"/>
  <c r="K23" i="30"/>
  <c r="H24" i="30" a="1"/>
  <c r="H24" i="30" s="1"/>
  <c r="J24" i="30"/>
  <c r="K24" i="30"/>
  <c r="H25" i="30" a="1"/>
  <c r="H25" i="30" s="1"/>
  <c r="J25" i="30"/>
  <c r="K25" i="30"/>
  <c r="H26" i="30" a="1"/>
  <c r="H26" i="30" s="1"/>
  <c r="J26" i="30"/>
  <c r="K26" i="30"/>
  <c r="H27" i="30" a="1"/>
  <c r="H27" i="30" s="1"/>
  <c r="J27" i="30"/>
  <c r="K27" i="30"/>
  <c r="H28" i="30" a="1"/>
  <c r="H28" i="30" s="1"/>
  <c r="J28" i="30"/>
  <c r="K28" i="30"/>
  <c r="H29" i="30" a="1"/>
  <c r="H29" i="30" s="1"/>
  <c r="J29" i="30"/>
  <c r="K29" i="30"/>
  <c r="H30" i="30" a="1"/>
  <c r="H30" i="30" s="1"/>
  <c r="J30" i="30"/>
  <c r="K30" i="30"/>
  <c r="H31" i="30" a="1"/>
  <c r="H31" i="30" s="1"/>
  <c r="J31" i="30"/>
  <c r="K31" i="30"/>
  <c r="H32" i="30" a="1"/>
  <c r="H32" i="30" s="1"/>
  <c r="J32" i="30"/>
  <c r="K32" i="30"/>
  <c r="H33" i="30" a="1"/>
  <c r="H33" i="30" s="1"/>
  <c r="J33" i="30"/>
  <c r="K33" i="30"/>
  <c r="H34" i="30" a="1"/>
  <c r="H34" i="30" s="1"/>
  <c r="J34" i="30"/>
  <c r="K34" i="30"/>
  <c r="H35" i="30" a="1"/>
  <c r="H35" i="30" s="1"/>
  <c r="J35" i="30"/>
  <c r="K35" i="30"/>
  <c r="H36" i="30" a="1"/>
  <c r="H36" i="30" s="1"/>
  <c r="J36" i="30"/>
  <c r="K36" i="30"/>
  <c r="H37" i="30" a="1"/>
  <c r="H37" i="30" s="1"/>
  <c r="J37" i="30"/>
  <c r="K37" i="30"/>
  <c r="H38" i="30" a="1"/>
  <c r="H38" i="30" s="1"/>
  <c r="J38" i="30"/>
  <c r="K38" i="30"/>
  <c r="H39" i="30" a="1"/>
  <c r="H39" i="30" s="1"/>
  <c r="J39" i="30"/>
  <c r="K39" i="30"/>
  <c r="H40" i="30" a="1"/>
  <c r="H40" i="30" s="1"/>
  <c r="J40" i="30"/>
  <c r="K40" i="30"/>
  <c r="H41" i="30" a="1"/>
  <c r="H41" i="30" s="1"/>
  <c r="J41" i="30"/>
  <c r="K41" i="30"/>
  <c r="H42" i="30" a="1"/>
  <c r="H42" i="30" s="1"/>
  <c r="J42" i="30"/>
  <c r="K42" i="30"/>
  <c r="H43" i="30" a="1"/>
  <c r="H43" i="30" s="1"/>
  <c r="J43" i="30"/>
  <c r="K43" i="30"/>
  <c r="H44" i="30" a="1"/>
  <c r="H44" i="30" s="1"/>
  <c r="J44" i="30"/>
  <c r="K44" i="30"/>
  <c r="H45" i="30" a="1"/>
  <c r="H45" i="30" s="1"/>
  <c r="J45" i="30"/>
  <c r="K45" i="30"/>
  <c r="H46" i="30" a="1"/>
  <c r="H46" i="30" s="1"/>
  <c r="J46" i="30"/>
  <c r="K46" i="30"/>
  <c r="H47" i="30" a="1"/>
  <c r="H47" i="30" s="1"/>
  <c r="J47" i="30"/>
  <c r="K47" i="30"/>
  <c r="H48" i="30" a="1"/>
  <c r="H48" i="30" s="1"/>
  <c r="J48" i="30"/>
  <c r="K48" i="30"/>
  <c r="H49" i="30" a="1"/>
  <c r="H49" i="30" s="1"/>
  <c r="J49" i="30"/>
  <c r="K49" i="30"/>
  <c r="H50" i="30" a="1"/>
  <c r="H50" i="30" s="1"/>
  <c r="J50" i="30"/>
  <c r="K50" i="30"/>
  <c r="H51" i="30" a="1"/>
  <c r="H51" i="30" s="1"/>
  <c r="J51" i="30"/>
  <c r="K51" i="30"/>
  <c r="H52" i="30" a="1"/>
  <c r="H52" i="30" s="1"/>
  <c r="J52" i="30"/>
  <c r="K52" i="30"/>
  <c r="H53" i="30" a="1"/>
  <c r="H53" i="30" s="1"/>
  <c r="J53" i="30"/>
  <c r="K53" i="30"/>
  <c r="H54" i="30" a="1"/>
  <c r="H54" i="30" s="1"/>
  <c r="J54" i="30"/>
  <c r="K54" i="30"/>
  <c r="H55" i="30" a="1"/>
  <c r="H55" i="30" s="1"/>
  <c r="J55" i="30"/>
  <c r="K55" i="30"/>
  <c r="H56" i="30" a="1"/>
  <c r="H56" i="30" s="1"/>
  <c r="J56" i="30"/>
  <c r="K56" i="30"/>
  <c r="H57" i="30" a="1"/>
  <c r="H57" i="30" s="1"/>
  <c r="J57" i="30"/>
  <c r="K57" i="30"/>
  <c r="H58" i="30" a="1"/>
  <c r="H58" i="30" s="1"/>
  <c r="J58" i="30"/>
  <c r="K58" i="30"/>
  <c r="H59" i="30" a="1"/>
  <c r="H59" i="30" s="1"/>
  <c r="J59" i="30"/>
  <c r="K59" i="30"/>
  <c r="H60" i="30" a="1"/>
  <c r="H60" i="30" s="1"/>
  <c r="J60" i="30"/>
  <c r="K60" i="30"/>
  <c r="H61" i="30" a="1"/>
  <c r="H61" i="30" s="1"/>
  <c r="J61" i="30"/>
  <c r="K61" i="30"/>
  <c r="H62" i="30" a="1"/>
  <c r="H62" i="30" s="1"/>
  <c r="J62" i="30"/>
  <c r="K62" i="30"/>
  <c r="H63" i="30" a="1"/>
  <c r="H63" i="30" s="1"/>
  <c r="J63" i="30"/>
  <c r="K63" i="30"/>
  <c r="H64" i="30" a="1"/>
  <c r="H64" i="30" s="1"/>
  <c r="J64" i="30"/>
  <c r="K64" i="30"/>
  <c r="H65" i="30" a="1"/>
  <c r="H65" i="30" s="1"/>
  <c r="J65" i="30"/>
  <c r="K65" i="30"/>
  <c r="H66" i="30" a="1"/>
  <c r="H66" i="30" s="1"/>
  <c r="J66" i="30"/>
  <c r="K66" i="30"/>
  <c r="H67" i="30" a="1"/>
  <c r="H67" i="30" s="1"/>
  <c r="J67" i="30"/>
  <c r="K67" i="30"/>
  <c r="H68" i="30" a="1"/>
  <c r="H68" i="30" s="1"/>
  <c r="J68" i="30"/>
  <c r="K68" i="30"/>
  <c r="H69" i="30" a="1"/>
  <c r="H69" i="30" s="1"/>
  <c r="J69" i="30"/>
  <c r="K69" i="30"/>
  <c r="H70" i="30" a="1"/>
  <c r="H70" i="30" s="1"/>
  <c r="J70" i="30"/>
  <c r="K70" i="30"/>
  <c r="H71" i="30" a="1"/>
  <c r="H71" i="30" s="1"/>
  <c r="J71" i="30"/>
  <c r="K71" i="30"/>
  <c r="H72" i="30" a="1"/>
  <c r="H72" i="30" s="1"/>
  <c r="J72" i="30"/>
  <c r="K72" i="30"/>
  <c r="H73" i="30" a="1"/>
  <c r="H73" i="30" s="1"/>
  <c r="J73" i="30"/>
  <c r="K73" i="30"/>
  <c r="H74" i="30" a="1"/>
  <c r="H74" i="30" s="1"/>
  <c r="J74" i="30"/>
  <c r="K74" i="30"/>
  <c r="H75" i="30" a="1"/>
  <c r="H75" i="30" s="1"/>
  <c r="J75" i="30"/>
  <c r="K75" i="30"/>
  <c r="H76" i="30" a="1"/>
  <c r="H76" i="30" s="1"/>
  <c r="J76" i="30"/>
  <c r="K76" i="30"/>
  <c r="H77" i="30" a="1"/>
  <c r="H77" i="30" s="1"/>
  <c r="J77" i="30"/>
  <c r="K77" i="30"/>
  <c r="H78" i="30" a="1"/>
  <c r="H78" i="30" s="1"/>
  <c r="J78" i="30"/>
  <c r="K78" i="30"/>
  <c r="H79" i="30" a="1"/>
  <c r="H79" i="30" s="1"/>
  <c r="J79" i="30"/>
  <c r="K79" i="30"/>
  <c r="H80" i="30" a="1"/>
  <c r="H80" i="30" s="1"/>
  <c r="J80" i="30"/>
  <c r="K80" i="30"/>
  <c r="H81" i="30" a="1"/>
  <c r="H81" i="30" s="1"/>
  <c r="J81" i="30"/>
  <c r="K81" i="30"/>
  <c r="H82" i="30" a="1"/>
  <c r="H82" i="30" s="1"/>
  <c r="J82" i="30"/>
  <c r="K82" i="30"/>
  <c r="H83" i="30" a="1"/>
  <c r="H83" i="30" s="1"/>
  <c r="J83" i="30"/>
  <c r="K83" i="30"/>
  <c r="H84" i="30" a="1"/>
  <c r="H84" i="30" s="1"/>
  <c r="J84" i="30"/>
  <c r="K84" i="30"/>
  <c r="H85" i="30" a="1"/>
  <c r="H85" i="30" s="1"/>
  <c r="J85" i="30"/>
  <c r="K85" i="30"/>
  <c r="H86" i="30" a="1"/>
  <c r="H86" i="30" s="1"/>
  <c r="J86" i="30"/>
  <c r="K86" i="30"/>
  <c r="H87" i="30" a="1"/>
  <c r="H87" i="30" s="1"/>
  <c r="J87" i="30"/>
  <c r="K87" i="30"/>
  <c r="H88" i="30" a="1"/>
  <c r="H88" i="30" s="1"/>
  <c r="J88" i="30"/>
  <c r="K88" i="30"/>
  <c r="H89" i="30" a="1"/>
  <c r="H89" i="30" s="1"/>
  <c r="J89" i="30"/>
  <c r="K89" i="30"/>
  <c r="H90" i="30" a="1"/>
  <c r="H90" i="30" s="1"/>
  <c r="J90" i="30"/>
  <c r="K90" i="30"/>
  <c r="H91" i="30" a="1"/>
  <c r="H91" i="30" s="1"/>
  <c r="J91" i="30"/>
  <c r="K91" i="30"/>
  <c r="H92" i="30" a="1"/>
  <c r="H92" i="30" s="1"/>
  <c r="J92" i="30"/>
  <c r="K92" i="30"/>
  <c r="H93" i="30" a="1"/>
  <c r="H93" i="30" s="1"/>
  <c r="J93" i="30"/>
  <c r="K93" i="30"/>
  <c r="H94" i="30" a="1"/>
  <c r="H94" i="30" s="1"/>
  <c r="J94" i="30"/>
  <c r="K94" i="30"/>
  <c r="H95" i="30" a="1"/>
  <c r="H95" i="30" s="1"/>
  <c r="J95" i="30"/>
  <c r="K95" i="30"/>
  <c r="H96" i="30" a="1"/>
  <c r="H96" i="30" s="1"/>
  <c r="J96" i="30"/>
  <c r="K96" i="30"/>
  <c r="H97" i="30" a="1"/>
  <c r="H97" i="30" s="1"/>
  <c r="J97" i="30"/>
  <c r="K97" i="30"/>
  <c r="H98" i="30" a="1"/>
  <c r="H98" i="30" s="1"/>
  <c r="J98" i="30"/>
  <c r="K98" i="30"/>
  <c r="H99" i="30" a="1"/>
  <c r="H99" i="30" s="1"/>
  <c r="J99" i="30"/>
  <c r="K99" i="30"/>
  <c r="H100" i="30" a="1"/>
  <c r="H100" i="30" s="1"/>
  <c r="J100" i="30"/>
  <c r="K100" i="30"/>
  <c r="H101" i="30" a="1"/>
  <c r="H101" i="30" s="1"/>
  <c r="J101" i="30"/>
  <c r="K101" i="30"/>
  <c r="H102" i="30" a="1"/>
  <c r="H102" i="30" s="1"/>
  <c r="J102" i="30"/>
  <c r="K102" i="30"/>
  <c r="H103" i="30" a="1"/>
  <c r="H103" i="30" s="1"/>
  <c r="J103" i="30"/>
  <c r="K103" i="30"/>
  <c r="H104" i="30" a="1"/>
  <c r="H104" i="30" s="1"/>
  <c r="J104" i="30"/>
  <c r="K104" i="30"/>
  <c r="H105" i="30" a="1"/>
  <c r="H105" i="30" s="1"/>
  <c r="J105" i="30"/>
  <c r="K105" i="30"/>
  <c r="H106" i="30" a="1"/>
  <c r="H106" i="30" s="1"/>
  <c r="J106" i="30"/>
  <c r="K106" i="30"/>
  <c r="H107" i="30" a="1"/>
  <c r="H107" i="30" s="1"/>
  <c r="J107" i="30"/>
  <c r="K107" i="30"/>
  <c r="H108" i="30" a="1"/>
  <c r="H108" i="30" s="1"/>
  <c r="J108" i="30"/>
  <c r="K108" i="30"/>
  <c r="H109" i="30" a="1"/>
  <c r="H109" i="30" s="1"/>
  <c r="J109" i="30"/>
  <c r="K109" i="30"/>
  <c r="H110" i="30" a="1"/>
  <c r="H110" i="30" s="1"/>
  <c r="J110" i="30"/>
  <c r="K110" i="30"/>
  <c r="H111" i="30" a="1"/>
  <c r="H111" i="30" s="1"/>
  <c r="J111" i="30"/>
  <c r="K111" i="30"/>
  <c r="H112" i="30" a="1"/>
  <c r="H112" i="30" s="1"/>
  <c r="J112" i="30"/>
  <c r="K112" i="30"/>
  <c r="H113" i="30" a="1"/>
  <c r="H113" i="30" s="1"/>
  <c r="J113" i="30"/>
  <c r="K113" i="30"/>
  <c r="H114" i="30" a="1"/>
  <c r="H114" i="30" s="1"/>
  <c r="J114" i="30"/>
  <c r="K114" i="30"/>
  <c r="H115" i="30" a="1"/>
  <c r="H115" i="30" s="1"/>
  <c r="J115" i="30"/>
  <c r="K115" i="30"/>
  <c r="H116" i="30" a="1"/>
  <c r="H116" i="30" s="1"/>
  <c r="J116" i="30"/>
  <c r="K116" i="30"/>
  <c r="H117" i="30" a="1"/>
  <c r="H117" i="30" s="1"/>
  <c r="J117" i="30"/>
  <c r="K117" i="30"/>
  <c r="H118" i="30" a="1"/>
  <c r="H118" i="30" s="1"/>
  <c r="J118" i="30"/>
  <c r="K118" i="30"/>
  <c r="H119" i="30" a="1"/>
  <c r="H119" i="30" s="1"/>
  <c r="J119" i="30"/>
  <c r="K119" i="30"/>
  <c r="H120" i="30" a="1"/>
  <c r="H120" i="30" s="1"/>
  <c r="J120" i="30"/>
  <c r="K120" i="30"/>
  <c r="H121" i="30" a="1"/>
  <c r="H121" i="30" s="1"/>
  <c r="J121" i="30"/>
  <c r="K121" i="30"/>
  <c r="H122" i="30" a="1"/>
  <c r="H122" i="30" s="1"/>
  <c r="J122" i="30"/>
  <c r="K122" i="30"/>
  <c r="H123" i="30" a="1"/>
  <c r="H123" i="30" s="1"/>
  <c r="J123" i="30"/>
  <c r="K123" i="30"/>
  <c r="H124" i="30" a="1"/>
  <c r="H124" i="30" s="1"/>
  <c r="J124" i="30"/>
  <c r="K124" i="30"/>
  <c r="H125" i="30" a="1"/>
  <c r="H125" i="30" s="1"/>
  <c r="J125" i="30"/>
  <c r="K125" i="30"/>
  <c r="H126" i="30" a="1"/>
  <c r="H126" i="30" s="1"/>
  <c r="J126" i="30"/>
  <c r="K126" i="30"/>
  <c r="H127" i="30" a="1"/>
  <c r="H127" i="30" s="1"/>
  <c r="J127" i="30"/>
  <c r="K127" i="30"/>
  <c r="H128" i="30" a="1"/>
  <c r="H128" i="30" s="1"/>
  <c r="J128" i="30"/>
  <c r="K128" i="30"/>
  <c r="H129" i="30" a="1"/>
  <c r="H129" i="30" s="1"/>
  <c r="J129" i="30"/>
  <c r="K129" i="30"/>
  <c r="H130" i="30" a="1"/>
  <c r="H130" i="30" s="1"/>
  <c r="J130" i="30"/>
  <c r="K130" i="30"/>
  <c r="H131" i="30" a="1"/>
  <c r="H131" i="30" s="1"/>
  <c r="J131" i="30"/>
  <c r="K131" i="30"/>
  <c r="H132" i="30" a="1"/>
  <c r="H132" i="30" s="1"/>
  <c r="J132" i="30"/>
  <c r="K132" i="30"/>
  <c r="H133" i="30" a="1"/>
  <c r="H133" i="30" s="1"/>
  <c r="J133" i="30"/>
  <c r="K133" i="30"/>
  <c r="H134" i="30" a="1"/>
  <c r="H134" i="30" s="1"/>
  <c r="J134" i="30"/>
  <c r="K134" i="30"/>
  <c r="H135" i="30" a="1"/>
  <c r="H135" i="30" s="1"/>
  <c r="J135" i="30"/>
  <c r="K135" i="30"/>
  <c r="H136" i="30" a="1"/>
  <c r="H136" i="30" s="1"/>
  <c r="J136" i="30"/>
  <c r="K136" i="30"/>
  <c r="H137" i="30" a="1"/>
  <c r="H137" i="30" s="1"/>
  <c r="J137" i="30"/>
  <c r="K137" i="30"/>
  <c r="H138" i="30" a="1"/>
  <c r="H138" i="30" s="1"/>
  <c r="J138" i="30"/>
  <c r="K138" i="30"/>
  <c r="H139" i="30" a="1"/>
  <c r="H139" i="30" s="1"/>
  <c r="J139" i="30"/>
  <c r="K139" i="30"/>
  <c r="H140" i="30" a="1"/>
  <c r="H140" i="30" s="1"/>
  <c r="J140" i="30"/>
  <c r="K140" i="30"/>
  <c r="H141" i="30" a="1"/>
  <c r="H141" i="30" s="1"/>
  <c r="J141" i="30"/>
  <c r="K141" i="30"/>
  <c r="H142" i="30" a="1"/>
  <c r="H142" i="30" s="1"/>
  <c r="J142" i="30"/>
  <c r="K142" i="30"/>
  <c r="H143" i="30" a="1"/>
  <c r="H143" i="30" s="1"/>
  <c r="J143" i="30"/>
  <c r="K143" i="30"/>
  <c r="H144" i="30" a="1"/>
  <c r="H144" i="30" s="1"/>
  <c r="J144" i="30"/>
  <c r="K144" i="30"/>
  <c r="H145" i="30" a="1"/>
  <c r="H145" i="30" s="1"/>
  <c r="J145" i="30"/>
  <c r="K145" i="30"/>
  <c r="H146" i="30" a="1"/>
  <c r="H146" i="30" s="1"/>
  <c r="J146" i="30"/>
  <c r="K146" i="30"/>
  <c r="H147" i="30" a="1"/>
  <c r="H147" i="30" s="1"/>
  <c r="J147" i="30"/>
  <c r="K147" i="30"/>
  <c r="H148" i="30" a="1"/>
  <c r="H148" i="30" s="1"/>
  <c r="J148" i="30"/>
  <c r="K148" i="30"/>
  <c r="H149" i="30" a="1"/>
  <c r="H149" i="30" s="1"/>
  <c r="J149" i="30"/>
  <c r="K149" i="30"/>
  <c r="H150" i="30" a="1"/>
  <c r="H150" i="30" s="1"/>
  <c r="J150" i="30"/>
  <c r="K150" i="30"/>
  <c r="H151" i="30" a="1"/>
  <c r="H151" i="30" s="1"/>
  <c r="J151" i="30"/>
  <c r="K151" i="30"/>
  <c r="H152" i="30" a="1"/>
  <c r="H152" i="30" s="1"/>
  <c r="J152" i="30"/>
  <c r="K152" i="30"/>
  <c r="H153" i="30" a="1"/>
  <c r="H153" i="30" s="1"/>
  <c r="J153" i="30"/>
  <c r="K153" i="30"/>
  <c r="H154" i="30" a="1"/>
  <c r="H154" i="30" s="1"/>
  <c r="J154" i="30"/>
  <c r="K154" i="30"/>
  <c r="H155" i="30" a="1"/>
  <c r="H155" i="30" s="1"/>
  <c r="J155" i="30"/>
  <c r="K155" i="30"/>
  <c r="H156" i="30" a="1"/>
  <c r="H156" i="30" s="1"/>
  <c r="J156" i="30"/>
  <c r="K156" i="30"/>
  <c r="H157" i="30" a="1"/>
  <c r="H157" i="30" s="1"/>
  <c r="J157" i="30"/>
  <c r="K157" i="30"/>
  <c r="H158" i="30" a="1"/>
  <c r="H158" i="30" s="1"/>
  <c r="J158" i="30"/>
  <c r="K158" i="30"/>
  <c r="H159" i="30" a="1"/>
  <c r="H159" i="30" s="1"/>
  <c r="J159" i="30"/>
  <c r="K159" i="30"/>
  <c r="H160" i="30" a="1"/>
  <c r="H160" i="30" s="1"/>
  <c r="J160" i="30"/>
  <c r="K160" i="30"/>
  <c r="H161" i="30" a="1"/>
  <c r="H161" i="30" s="1"/>
  <c r="J161" i="30"/>
  <c r="K161" i="30"/>
  <c r="H162" i="30" a="1"/>
  <c r="H162" i="30" s="1"/>
  <c r="J162" i="30"/>
  <c r="K162" i="30"/>
  <c r="H163" i="30" a="1"/>
  <c r="H163" i="30" s="1"/>
  <c r="J163" i="30"/>
  <c r="K163" i="30"/>
  <c r="H164" i="30" a="1"/>
  <c r="H164" i="30" s="1"/>
  <c r="J164" i="30"/>
  <c r="K164" i="30"/>
  <c r="H165" i="30" a="1"/>
  <c r="H165" i="30" s="1"/>
  <c r="J165" i="30"/>
  <c r="K165" i="30"/>
  <c r="H166" i="30" a="1"/>
  <c r="H166" i="30" s="1"/>
  <c r="J166" i="30"/>
  <c r="K166" i="30"/>
  <c r="H167" i="30" a="1"/>
  <c r="H167" i="30" s="1"/>
  <c r="J167" i="30"/>
  <c r="K167" i="30"/>
  <c r="H168" i="30" a="1"/>
  <c r="H168" i="30" s="1"/>
  <c r="J168" i="30"/>
  <c r="K168" i="30"/>
  <c r="H169" i="30" a="1"/>
  <c r="H169" i="30" s="1"/>
  <c r="J169" i="30"/>
  <c r="K169" i="30"/>
  <c r="H170" i="30" a="1"/>
  <c r="H170" i="30" s="1"/>
  <c r="J170" i="30"/>
  <c r="K170" i="30"/>
  <c r="H171" i="30" a="1"/>
  <c r="H171" i="30" s="1"/>
  <c r="J171" i="30"/>
  <c r="K171" i="30"/>
  <c r="H172" i="30" a="1"/>
  <c r="H172" i="30" s="1"/>
  <c r="J172" i="30"/>
  <c r="K172" i="30"/>
  <c r="H173" i="30" a="1"/>
  <c r="H173" i="30" s="1"/>
  <c r="J173" i="30"/>
  <c r="K173" i="30"/>
  <c r="H174" i="30" a="1"/>
  <c r="H174" i="30" s="1"/>
  <c r="J174" i="30"/>
  <c r="K174" i="30"/>
  <c r="H175" i="30" a="1"/>
  <c r="H175" i="30" s="1"/>
  <c r="J175" i="30"/>
  <c r="K175" i="30"/>
  <c r="H176" i="30" a="1"/>
  <c r="H176" i="30" s="1"/>
  <c r="J176" i="30"/>
  <c r="K176" i="3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P78" i="50"/>
  <c r="P79" i="50"/>
  <c r="P80" i="50"/>
  <c r="P81" i="50"/>
  <c r="P82" i="50"/>
  <c r="P83" i="50"/>
  <c r="P84" i="50"/>
  <c r="P85" i="50"/>
  <c r="P86" i="50"/>
  <c r="P87" i="50"/>
  <c r="P88" i="50"/>
  <c r="P89" i="50"/>
  <c r="P90" i="50"/>
  <c r="P91" i="50"/>
  <c r="P92" i="50"/>
  <c r="P93" i="50"/>
  <c r="P94" i="50"/>
  <c r="P95" i="50"/>
  <c r="P96" i="50"/>
  <c r="P97" i="50"/>
  <c r="P98" i="50"/>
  <c r="P99" i="50"/>
  <c r="P100" i="50"/>
  <c r="P101" i="50"/>
  <c r="P102" i="50"/>
  <c r="P103" i="50"/>
  <c r="P104" i="50"/>
  <c r="P105" i="50"/>
  <c r="P106" i="50"/>
  <c r="P107" i="50"/>
  <c r="P108" i="50"/>
  <c r="P109" i="50"/>
  <c r="P110" i="50"/>
  <c r="P111" i="50"/>
  <c r="P112" i="50"/>
  <c r="P113" i="50"/>
  <c r="P114" i="50"/>
  <c r="P115" i="50"/>
  <c r="P116" i="50"/>
  <c r="P117" i="50"/>
  <c r="P118" i="50"/>
  <c r="P120" i="50"/>
  <c r="P121" i="50"/>
  <c r="P122" i="50"/>
  <c r="P123" i="50"/>
  <c r="P124" i="50"/>
  <c r="P125" i="50"/>
  <c r="P126" i="50"/>
  <c r="P127" i="50"/>
  <c r="P128" i="50"/>
  <c r="P30" i="50"/>
  <c r="P31" i="50"/>
  <c r="P32" i="50"/>
  <c r="P33" i="50"/>
  <c r="P34" i="50"/>
  <c r="P35" i="50"/>
  <c r="P36" i="50"/>
  <c r="P37" i="50"/>
  <c r="P38" i="50"/>
  <c r="P39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29" i="50"/>
  <c r="BB40" i="13"/>
  <c r="BB41" i="13"/>
  <c r="BB42" i="13"/>
  <c r="BB43" i="13"/>
  <c r="BB44" i="13"/>
  <c r="BB45" i="13"/>
  <c r="AZ40" i="13"/>
  <c r="AZ41" i="13"/>
  <c r="AZ42" i="13"/>
  <c r="AZ43" i="13"/>
  <c r="AZ44" i="13"/>
  <c r="AZ45" i="13"/>
  <c r="AY40" i="13"/>
  <c r="AY41" i="13"/>
  <c r="AY42" i="13"/>
  <c r="AY43" i="13"/>
  <c r="AY44" i="13"/>
  <c r="AY45" i="13"/>
  <c r="BE45" i="13"/>
  <c r="BE44" i="13"/>
  <c r="BE43" i="13"/>
  <c r="BE42" i="13"/>
  <c r="BE41" i="13"/>
  <c r="BE40" i="13"/>
  <c r="AW10" i="13"/>
  <c r="AW9" i="13"/>
  <c r="X35" i="50" s="1"/>
  <c r="AD10" i="13"/>
  <c r="AD9" i="13"/>
  <c r="K10" i="13"/>
  <c r="K8" i="13"/>
  <c r="AA28" i="50" s="1"/>
  <c r="AA29" i="50" s="1" a="1"/>
  <c r="AA29" i="50" s="1"/>
  <c r="W29" i="50"/>
  <c r="V29" i="50"/>
  <c r="U29" i="50"/>
  <c r="T29" i="50"/>
  <c r="AD8" i="13"/>
  <c r="AF28" i="50" s="1"/>
  <c r="AH18" i="13" a="1"/>
  <c r="AH18" i="13" s="1"/>
  <c r="H14" i="13" a="1"/>
  <c r="H14" i="13" s="1"/>
  <c r="J9" i="30"/>
  <c r="D32" i="13"/>
  <c r="D46" i="13" s="1"/>
  <c r="D33" i="13"/>
  <c r="D47" i="13" s="1"/>
  <c r="D34" i="13"/>
  <c r="D48" i="13" s="1"/>
  <c r="D35" i="13"/>
  <c r="D49" i="13" s="1"/>
  <c r="E49" i="13" s="1"/>
  <c r="D36" i="13"/>
  <c r="D50" i="13" s="1"/>
  <c r="D37" i="13"/>
  <c r="D51" i="13" s="1"/>
  <c r="E51" i="13" s="1"/>
  <c r="D38" i="13"/>
  <c r="D52" i="13" s="1"/>
  <c r="E52" i="13" s="1"/>
  <c r="D39" i="13"/>
  <c r="D53" i="13" s="1"/>
  <c r="E53" i="13" s="1"/>
  <c r="D40" i="13"/>
  <c r="D54" i="13" s="1"/>
  <c r="E54" i="13" s="1"/>
  <c r="D31" i="13"/>
  <c r="D45" i="13" s="1"/>
  <c r="C13" i="59" s="1"/>
  <c r="H13" i="59" s="1"/>
  <c r="AC45" i="50" l="1"/>
  <c r="S43" i="50"/>
  <c r="S41" i="50"/>
  <c r="S42" i="50"/>
  <c r="AC43" i="50"/>
  <c r="AC44" i="50"/>
  <c r="AH43" i="50"/>
  <c r="AH44" i="50"/>
  <c r="AC41" i="50"/>
  <c r="AC42" i="50"/>
  <c r="AH41" i="50"/>
  <c r="AH42" i="50"/>
  <c r="AB29" i="50"/>
  <c r="AC40" i="50"/>
  <c r="AG29" i="50"/>
  <c r="AH29" i="50" s="1"/>
  <c r="AH40" i="50"/>
  <c r="E48" i="13"/>
  <c r="S31" i="50"/>
  <c r="E45" i="13" s="1"/>
  <c r="E46" i="13"/>
  <c r="S37" i="50"/>
  <c r="E47" i="13" s="1"/>
  <c r="BJ27" i="13"/>
  <c r="BJ26" i="13"/>
  <c r="BJ25" i="13"/>
  <c r="BJ24" i="13"/>
  <c r="BJ23" i="13"/>
  <c r="BJ28" i="13"/>
  <c r="X38" i="50"/>
  <c r="X30" i="50"/>
  <c r="X37" i="50"/>
  <c r="X34" i="50"/>
  <c r="X32" i="50"/>
  <c r="AX54" i="13" a="1"/>
  <c r="AX36" i="13" a="1"/>
  <c r="X36" i="50"/>
  <c r="X39" i="50"/>
  <c r="X31" i="50"/>
  <c r="X33" i="50"/>
  <c r="AH32" i="50"/>
  <c r="AH30" i="50"/>
  <c r="AH33" i="50"/>
  <c r="AH34" i="50"/>
  <c r="AH31" i="50"/>
  <c r="AH35" i="50"/>
  <c r="AH36" i="50"/>
  <c r="AH37" i="50"/>
  <c r="AE36" i="13" a="1"/>
  <c r="AH38" i="50"/>
  <c r="AE54" i="13" a="1"/>
  <c r="AH39" i="50"/>
  <c r="L54" i="13" a="1"/>
  <c r="L36" i="13" a="1"/>
  <c r="N170" i="30"/>
  <c r="I170" i="30"/>
  <c r="N143" i="30"/>
  <c r="I143" i="30"/>
  <c r="N128" i="30"/>
  <c r="I128" i="30"/>
  <c r="N13" i="30"/>
  <c r="I13" i="30"/>
  <c r="N61" i="30"/>
  <c r="I61" i="30"/>
  <c r="N57" i="30"/>
  <c r="I57" i="30"/>
  <c r="N100" i="30"/>
  <c r="I100" i="30"/>
  <c r="N38" i="30"/>
  <c r="I38" i="30"/>
  <c r="N157" i="30"/>
  <c r="I157" i="30"/>
  <c r="N68" i="30"/>
  <c r="I68" i="30"/>
  <c r="N106" i="30"/>
  <c r="I106" i="30"/>
  <c r="N98" i="30"/>
  <c r="I98" i="30"/>
  <c r="N86" i="30"/>
  <c r="I86" i="30"/>
  <c r="N40" i="30"/>
  <c r="I40" i="30"/>
  <c r="N168" i="30"/>
  <c r="I168" i="30"/>
  <c r="N138" i="30"/>
  <c r="I138" i="30"/>
  <c r="N134" i="30"/>
  <c r="I134" i="30"/>
  <c r="N127" i="30"/>
  <c r="I127" i="30"/>
  <c r="N123" i="30"/>
  <c r="I123" i="30"/>
  <c r="N104" i="30"/>
  <c r="I104" i="30"/>
  <c r="N85" i="30"/>
  <c r="I85" i="30"/>
  <c r="N52" i="30"/>
  <c r="I52" i="30"/>
  <c r="N48" i="30"/>
  <c r="I48" i="30"/>
  <c r="N44" i="30"/>
  <c r="I44" i="30"/>
  <c r="N12" i="30"/>
  <c r="I12" i="30"/>
  <c r="N158" i="30"/>
  <c r="I158" i="30"/>
  <c r="N101" i="30"/>
  <c r="I101" i="30"/>
  <c r="N82" i="30"/>
  <c r="I82" i="30"/>
  <c r="N53" i="30"/>
  <c r="I53" i="30"/>
  <c r="N154" i="30"/>
  <c r="I154" i="30"/>
  <c r="N116" i="30"/>
  <c r="I116" i="30"/>
  <c r="N142" i="30"/>
  <c r="I142" i="30"/>
  <c r="N112" i="30"/>
  <c r="I112" i="30"/>
  <c r="N97" i="30"/>
  <c r="I97" i="30"/>
  <c r="N67" i="30"/>
  <c r="I67" i="30"/>
  <c r="N33" i="30"/>
  <c r="I33" i="30"/>
  <c r="N26" i="30"/>
  <c r="I26" i="30"/>
  <c r="N19" i="30"/>
  <c r="I19" i="30"/>
  <c r="N164" i="30"/>
  <c r="I164" i="30"/>
  <c r="N149" i="30"/>
  <c r="I149" i="30"/>
  <c r="N130" i="30"/>
  <c r="I130" i="30"/>
  <c r="N115" i="30"/>
  <c r="I115" i="30"/>
  <c r="N15" i="30"/>
  <c r="I15" i="30"/>
  <c r="N171" i="30"/>
  <c r="I171" i="30"/>
  <c r="N88" i="30"/>
  <c r="I88" i="30"/>
  <c r="N77" i="30"/>
  <c r="I77" i="30"/>
  <c r="N62" i="30"/>
  <c r="I62" i="30"/>
  <c r="N32" i="30"/>
  <c r="I32" i="30"/>
  <c r="N137" i="30"/>
  <c r="I137" i="30"/>
  <c r="N47" i="30"/>
  <c r="I47" i="30"/>
  <c r="N178" i="30"/>
  <c r="I178" i="30"/>
  <c r="N156" i="30"/>
  <c r="I156" i="30"/>
  <c r="N99" i="30"/>
  <c r="I99" i="30"/>
  <c r="N58" i="30"/>
  <c r="I58" i="30"/>
  <c r="N174" i="30"/>
  <c r="I174" i="30"/>
  <c r="N129" i="30"/>
  <c r="I129" i="30"/>
  <c r="N114" i="30"/>
  <c r="I114" i="30"/>
  <c r="N110" i="30"/>
  <c r="I110" i="30"/>
  <c r="N95" i="30"/>
  <c r="I95" i="30"/>
  <c r="N91" i="30"/>
  <c r="I91" i="30"/>
  <c r="N87" i="30"/>
  <c r="I87" i="30"/>
  <c r="N76" i="30"/>
  <c r="I76" i="30"/>
  <c r="N72" i="30"/>
  <c r="I72" i="30"/>
  <c r="N65" i="30"/>
  <c r="I65" i="30"/>
  <c r="N35" i="30"/>
  <c r="I35" i="30"/>
  <c r="N21" i="30"/>
  <c r="I21" i="30"/>
  <c r="N135" i="30"/>
  <c r="I135" i="30"/>
  <c r="N41" i="30"/>
  <c r="I41" i="30"/>
  <c r="N146" i="30"/>
  <c r="I146" i="30"/>
  <c r="N23" i="30"/>
  <c r="I23" i="30"/>
  <c r="N161" i="30"/>
  <c r="I161" i="30"/>
  <c r="N89" i="30"/>
  <c r="I89" i="30"/>
  <c r="N74" i="30"/>
  <c r="I74" i="30"/>
  <c r="N56" i="30"/>
  <c r="I56" i="30"/>
  <c r="N37" i="30"/>
  <c r="I37" i="30"/>
  <c r="N145" i="30"/>
  <c r="I145" i="30"/>
  <c r="N81" i="30"/>
  <c r="I81" i="30"/>
  <c r="N59" i="30"/>
  <c r="I59" i="30"/>
  <c r="N175" i="30"/>
  <c r="I175" i="30"/>
  <c r="N160" i="30"/>
  <c r="I160" i="30"/>
  <c r="N141" i="30"/>
  <c r="I141" i="30"/>
  <c r="N107" i="30"/>
  <c r="I107" i="30"/>
  <c r="N167" i="30"/>
  <c r="I167" i="30"/>
  <c r="N122" i="30"/>
  <c r="I122" i="30"/>
  <c r="N51" i="30"/>
  <c r="I51" i="30"/>
  <c r="N18" i="30"/>
  <c r="I18" i="30"/>
  <c r="N144" i="30"/>
  <c r="I144" i="30"/>
  <c r="N39" i="30"/>
  <c r="I39" i="30"/>
  <c r="N166" i="30"/>
  <c r="I166" i="30"/>
  <c r="N159" i="30"/>
  <c r="I159" i="30"/>
  <c r="N140" i="30"/>
  <c r="I140" i="30"/>
  <c r="N136" i="30"/>
  <c r="I136" i="30"/>
  <c r="N132" i="30"/>
  <c r="I132" i="30"/>
  <c r="N125" i="30"/>
  <c r="I125" i="30"/>
  <c r="N121" i="30"/>
  <c r="I121" i="30"/>
  <c r="N102" i="30"/>
  <c r="I102" i="30"/>
  <c r="N83" i="30"/>
  <c r="I83" i="30"/>
  <c r="N54" i="30"/>
  <c r="I54" i="30"/>
  <c r="N50" i="30"/>
  <c r="I50" i="30"/>
  <c r="N46" i="30"/>
  <c r="I46" i="30"/>
  <c r="N42" i="30"/>
  <c r="I42" i="30"/>
  <c r="N31" i="30"/>
  <c r="I31" i="30"/>
  <c r="N24" i="30"/>
  <c r="I24" i="30"/>
  <c r="N10" i="30"/>
  <c r="I10" i="30"/>
  <c r="N177" i="30"/>
  <c r="I177" i="30"/>
  <c r="N169" i="30"/>
  <c r="I169" i="30"/>
  <c r="N165" i="30"/>
  <c r="I165" i="30"/>
  <c r="N139" i="30"/>
  <c r="I139" i="30"/>
  <c r="N124" i="30"/>
  <c r="I124" i="30"/>
  <c r="N105" i="30"/>
  <c r="I105" i="30"/>
  <c r="N60" i="30"/>
  <c r="I60" i="30"/>
  <c r="N45" i="30"/>
  <c r="I45" i="30"/>
  <c r="N150" i="30"/>
  <c r="I150" i="30"/>
  <c r="N131" i="30"/>
  <c r="I131" i="30"/>
  <c r="N30" i="30"/>
  <c r="I30" i="30"/>
  <c r="N16" i="30"/>
  <c r="I16" i="30"/>
  <c r="N172" i="30"/>
  <c r="I172" i="30"/>
  <c r="N93" i="30"/>
  <c r="I93" i="30"/>
  <c r="N78" i="30"/>
  <c r="I78" i="30"/>
  <c r="N70" i="30"/>
  <c r="I70" i="30"/>
  <c r="N153" i="30"/>
  <c r="I153" i="30"/>
  <c r="N119" i="30"/>
  <c r="I119" i="30"/>
  <c r="N29" i="30"/>
  <c r="I29" i="30"/>
  <c r="N111" i="30"/>
  <c r="I111" i="30"/>
  <c r="N92" i="30"/>
  <c r="I92" i="30"/>
  <c r="N66" i="30"/>
  <c r="I66" i="30"/>
  <c r="N36" i="30"/>
  <c r="I36" i="30"/>
  <c r="N25" i="30"/>
  <c r="I25" i="30"/>
  <c r="N133" i="30"/>
  <c r="I133" i="30"/>
  <c r="N69" i="30"/>
  <c r="I69" i="30"/>
  <c r="N43" i="30"/>
  <c r="I43" i="30"/>
  <c r="N11" i="30"/>
  <c r="I11" i="30"/>
  <c r="N163" i="30"/>
  <c r="I163" i="30"/>
  <c r="N152" i="30"/>
  <c r="I152" i="30"/>
  <c r="N118" i="30"/>
  <c r="I118" i="30"/>
  <c r="N28" i="30"/>
  <c r="I28" i="30"/>
  <c r="N155" i="30"/>
  <c r="I155" i="30"/>
  <c r="N151" i="30"/>
  <c r="I151" i="30"/>
  <c r="N147" i="30"/>
  <c r="I147" i="30"/>
  <c r="N117" i="30"/>
  <c r="I117" i="30"/>
  <c r="N17" i="30"/>
  <c r="I17" i="30"/>
  <c r="N120" i="30"/>
  <c r="I120" i="30"/>
  <c r="N49" i="30"/>
  <c r="I49" i="30"/>
  <c r="N176" i="30"/>
  <c r="I176" i="30"/>
  <c r="N108" i="30"/>
  <c r="I108" i="30"/>
  <c r="N63" i="30"/>
  <c r="I63" i="30"/>
  <c r="N22" i="30"/>
  <c r="I22" i="30"/>
  <c r="N96" i="30"/>
  <c r="I96" i="30"/>
  <c r="N73" i="30"/>
  <c r="I73" i="30"/>
  <c r="N126" i="30"/>
  <c r="I126" i="30"/>
  <c r="N103" i="30"/>
  <c r="I103" i="30"/>
  <c r="N84" i="30"/>
  <c r="I84" i="30"/>
  <c r="N55" i="30"/>
  <c r="I55" i="30"/>
  <c r="N148" i="30"/>
  <c r="I148" i="30"/>
  <c r="N80" i="30"/>
  <c r="I80" i="30"/>
  <c r="N14" i="30"/>
  <c r="I14" i="30"/>
  <c r="N173" i="30"/>
  <c r="I173" i="30"/>
  <c r="N162" i="30"/>
  <c r="I162" i="30"/>
  <c r="N113" i="30"/>
  <c r="I113" i="30"/>
  <c r="N109" i="30"/>
  <c r="I109" i="30"/>
  <c r="N94" i="30"/>
  <c r="I94" i="30"/>
  <c r="N90" i="30"/>
  <c r="I90" i="30"/>
  <c r="N79" i="30"/>
  <c r="I79" i="30"/>
  <c r="N75" i="30"/>
  <c r="I75" i="30"/>
  <c r="N71" i="30"/>
  <c r="I71" i="30"/>
  <c r="N64" i="30"/>
  <c r="I64" i="30"/>
  <c r="N34" i="30"/>
  <c r="I34" i="30"/>
  <c r="N27" i="30"/>
  <c r="I27" i="30"/>
  <c r="N20" i="30"/>
  <c r="I20" i="30"/>
  <c r="BG36" i="13" a="1"/>
  <c r="BG36" i="13" s="1"/>
  <c r="M402" i="30"/>
  <c r="L561" i="30"/>
  <c r="L516" i="30"/>
  <c r="L277" i="30"/>
  <c r="L741" i="30"/>
  <c r="L273" i="30"/>
  <c r="L446" i="30"/>
  <c r="L536" i="30"/>
  <c r="L300" i="30"/>
  <c r="L286" i="30"/>
  <c r="L900" i="30"/>
  <c r="L57" i="30"/>
  <c r="L376" i="30"/>
  <c r="L338" i="30"/>
  <c r="L828" i="30"/>
  <c r="L726" i="30"/>
  <c r="L567" i="30"/>
  <c r="L541" i="30"/>
  <c r="L366" i="30"/>
  <c r="L609" i="30"/>
  <c r="L389" i="30"/>
  <c r="L894" i="30"/>
  <c r="L640" i="30"/>
  <c r="L334" i="30"/>
  <c r="L89" i="30"/>
  <c r="L981" i="30"/>
  <c r="L938" i="30"/>
  <c r="L860" i="30"/>
  <c r="L650" i="30"/>
  <c r="L309" i="30"/>
  <c r="L238" i="30"/>
  <c r="L508" i="30"/>
  <c r="L443" i="30"/>
  <c r="L500" i="30"/>
  <c r="L747" i="30"/>
  <c r="L636" i="30"/>
  <c r="L673" i="30"/>
  <c r="L455" i="30"/>
  <c r="L254" i="30"/>
  <c r="L29" i="30"/>
  <c r="L739" i="30"/>
  <c r="L725" i="30"/>
  <c r="L462" i="30"/>
  <c r="L247" i="30"/>
  <c r="L185" i="30"/>
  <c r="L41" i="30"/>
  <c r="L676" i="30"/>
  <c r="L606" i="30"/>
  <c r="L400" i="30"/>
  <c r="L806" i="30"/>
  <c r="L813" i="30"/>
  <c r="L51" i="30"/>
  <c r="L648" i="30"/>
  <c r="L520" i="30"/>
  <c r="L202" i="30"/>
  <c r="L195" i="30"/>
  <c r="L48" i="30"/>
  <c r="L919" i="30"/>
  <c r="L17" i="30"/>
  <c r="L459" i="30"/>
  <c r="L733" i="30"/>
  <c r="M553" i="30"/>
  <c r="L123" i="30"/>
  <c r="L775" i="30"/>
  <c r="M732" i="30"/>
  <c r="M486" i="30"/>
  <c r="M911" i="30"/>
  <c r="M667" i="30"/>
  <c r="M254" i="30"/>
  <c r="M636" i="30"/>
  <c r="L341" i="30"/>
  <c r="M268" i="30"/>
  <c r="M178" i="30"/>
  <c r="L297" i="30"/>
  <c r="M969" i="30"/>
  <c r="M690" i="30"/>
  <c r="M98" i="30"/>
  <c r="L968" i="30"/>
  <c r="L881" i="30"/>
  <c r="M869" i="30"/>
  <c r="M830" i="30"/>
  <c r="L754" i="30"/>
  <c r="M573" i="30"/>
  <c r="M547" i="30"/>
  <c r="M540" i="30"/>
  <c r="L435" i="30"/>
  <c r="L413" i="30"/>
  <c r="M302" i="30"/>
  <c r="L233" i="30"/>
  <c r="M194" i="30"/>
  <c r="M120" i="30"/>
  <c r="M17" i="30"/>
  <c r="M729" i="30"/>
  <c r="M974" i="30"/>
  <c r="M325" i="30"/>
  <c r="M990" i="30"/>
  <c r="M938" i="30"/>
  <c r="M929" i="30"/>
  <c r="M712" i="30"/>
  <c r="M630" i="30"/>
  <c r="M556" i="30"/>
  <c r="M359" i="30"/>
  <c r="M265" i="30"/>
  <c r="M241" i="30"/>
  <c r="M151" i="30"/>
  <c r="M996" i="30"/>
  <c r="M945" i="30"/>
  <c r="L915" i="30"/>
  <c r="M805" i="30"/>
  <c r="M788" i="30"/>
  <c r="M722" i="30"/>
  <c r="L373" i="30"/>
  <c r="L159" i="30"/>
  <c r="M956" i="30"/>
  <c r="M921" i="30"/>
  <c r="L529" i="30"/>
  <c r="M525" i="30"/>
  <c r="M472" i="30"/>
  <c r="M327" i="30"/>
  <c r="L155" i="30"/>
  <c r="M784" i="30"/>
  <c r="L655" i="30"/>
  <c r="M383" i="30"/>
  <c r="M366" i="30"/>
  <c r="M220" i="30"/>
  <c r="M217" i="30"/>
  <c r="M213" i="30"/>
  <c r="L151" i="30"/>
  <c r="M70" i="30"/>
  <c r="M46" i="30"/>
  <c r="M828" i="30"/>
  <c r="M794" i="30"/>
  <c r="M400" i="30"/>
  <c r="M286" i="30"/>
  <c r="M188" i="30"/>
  <c r="M951" i="30"/>
  <c r="M815" i="30"/>
  <c r="L662" i="30"/>
  <c r="M541" i="30"/>
  <c r="L535" i="30"/>
  <c r="L842" i="30"/>
  <c r="L496" i="30"/>
  <c r="L208" i="30"/>
  <c r="L398" i="30"/>
  <c r="L752" i="30"/>
  <c r="L117" i="30"/>
  <c r="L166" i="30"/>
  <c r="L361" i="30"/>
  <c r="L753" i="30"/>
  <c r="L763" i="30"/>
  <c r="L345" i="30"/>
  <c r="L591" i="30"/>
  <c r="L653" i="30"/>
  <c r="L225" i="30"/>
  <c r="L236" i="30"/>
  <c r="L344" i="30"/>
  <c r="L486" i="30"/>
  <c r="L513" i="30"/>
  <c r="L826" i="30"/>
  <c r="J17" i="13" a="1"/>
  <c r="J17" i="13" s="1"/>
  <c r="K17" i="13" s="1" a="1"/>
  <c r="K17" i="13" s="1"/>
  <c r="L471" i="30"/>
  <c r="L957" i="30"/>
  <c r="L302" i="30"/>
  <c r="L231" i="30"/>
  <c r="L347" i="30"/>
  <c r="L799" i="30"/>
  <c r="L823" i="30"/>
  <c r="L206" i="30"/>
  <c r="L304" i="30"/>
  <c r="L484" i="30"/>
  <c r="L760" i="30"/>
  <c r="L190" i="30"/>
  <c r="L272" i="30"/>
  <c r="L504" i="30"/>
  <c r="L510" i="30"/>
  <c r="L545" i="30"/>
  <c r="L671" i="30"/>
  <c r="L737" i="30"/>
  <c r="L746" i="30"/>
  <c r="L923" i="30"/>
  <c r="L976" i="30"/>
  <c r="L139" i="30"/>
  <c r="L731" i="30"/>
  <c r="L970" i="30"/>
  <c r="L100" i="30"/>
  <c r="L213" i="30"/>
  <c r="L46" i="30"/>
  <c r="L129" i="30"/>
  <c r="L327" i="30"/>
  <c r="M972" i="30"/>
  <c r="L83" i="30"/>
  <c r="L845" i="30"/>
  <c r="L830" i="30"/>
  <c r="M709" i="30"/>
  <c r="M679" i="30"/>
  <c r="M554" i="30"/>
  <c r="L503" i="30"/>
  <c r="L470" i="30"/>
  <c r="L445" i="30"/>
  <c r="M409" i="30"/>
  <c r="L230" i="30"/>
  <c r="M949" i="30"/>
  <c r="M935" i="30"/>
  <c r="L23" i="30"/>
  <c r="L712" i="30"/>
  <c r="M238" i="30"/>
  <c r="M57" i="30"/>
  <c r="L987" i="30"/>
  <c r="M914" i="30"/>
  <c r="M928" i="30"/>
  <c r="M745" i="30"/>
  <c r="M626" i="30"/>
  <c r="M277" i="30"/>
  <c r="M818" i="30"/>
  <c r="M748" i="30"/>
  <c r="M500" i="30"/>
  <c r="M488" i="30"/>
  <c r="M481" i="30"/>
  <c r="M432" i="30"/>
  <c r="M84" i="30"/>
  <c r="M683" i="30"/>
  <c r="M538" i="30"/>
  <c r="M446" i="30"/>
  <c r="M413" i="30"/>
  <c r="M316" i="30"/>
  <c r="M328" i="30"/>
  <c r="M341" i="30"/>
  <c r="M516" i="30"/>
  <c r="M782" i="30"/>
  <c r="M881" i="30"/>
  <c r="M952" i="30"/>
  <c r="AC17" i="13" a="1"/>
  <c r="AC17" i="13" s="1"/>
  <c r="AD17" i="13" s="1" a="1"/>
  <c r="AD17" i="13" s="1"/>
  <c r="C2" i="61" s="1"/>
  <c r="M311" i="30"/>
  <c r="M332" i="30"/>
  <c r="M339" i="30"/>
  <c r="M694" i="30"/>
  <c r="M181" i="30"/>
  <c r="M871" i="30"/>
  <c r="M964" i="30"/>
  <c r="M350" i="30"/>
  <c r="M384" i="30"/>
  <c r="M411" i="30"/>
  <c r="M820" i="30"/>
  <c r="M106" i="30"/>
  <c r="M149" i="30"/>
  <c r="M282" i="30"/>
  <c r="M458" i="30"/>
  <c r="M760" i="30"/>
  <c r="M970" i="30"/>
  <c r="M202" i="30"/>
  <c r="M236" i="30"/>
  <c r="M245" i="30"/>
  <c r="M507" i="30"/>
  <c r="M885" i="30"/>
  <c r="M48" i="30"/>
  <c r="M170" i="30"/>
  <c r="M190" i="30"/>
  <c r="M234" i="30"/>
  <c r="M323" i="30"/>
  <c r="M548" i="30"/>
  <c r="M231" i="30"/>
  <c r="M266" i="30"/>
  <c r="M461" i="30"/>
  <c r="M704" i="30"/>
  <c r="M766" i="30"/>
  <c r="M930" i="30"/>
  <c r="M38" i="30"/>
  <c r="M501" i="30"/>
  <c r="M504" i="30"/>
  <c r="M545" i="30"/>
  <c r="M646" i="30"/>
  <c r="M664" i="30"/>
  <c r="M65" i="30"/>
  <c r="M494" i="30"/>
  <c r="M616" i="30"/>
  <c r="M740" i="30"/>
  <c r="M903" i="30"/>
  <c r="M947" i="30"/>
  <c r="M193" i="30"/>
  <c r="M226" i="30"/>
  <c r="M229" i="30"/>
  <c r="M243" i="30"/>
  <c r="M100" i="30"/>
  <c r="L131" i="30"/>
  <c r="M123" i="30"/>
  <c r="L113" i="30"/>
  <c r="M10" i="30"/>
  <c r="L984" i="30"/>
  <c r="L975" i="30"/>
  <c r="M837" i="30"/>
  <c r="M754" i="30"/>
  <c r="M726" i="30"/>
  <c r="M716" i="30"/>
  <c r="M692" i="30"/>
  <c r="M621" i="30"/>
  <c r="L614" i="30"/>
  <c r="M597" i="30"/>
  <c r="M589" i="30"/>
  <c r="L557" i="30"/>
  <c r="L509" i="30"/>
  <c r="M499" i="30"/>
  <c r="M495" i="30"/>
  <c r="M470" i="30"/>
  <c r="M449" i="30"/>
  <c r="L434" i="30"/>
  <c r="M208" i="30"/>
  <c r="L621" i="30"/>
  <c r="M614" i="30"/>
  <c r="M596" i="30"/>
  <c r="L589" i="30"/>
  <c r="L580" i="30"/>
  <c r="M557" i="30"/>
  <c r="M549" i="30"/>
  <c r="M513" i="30"/>
  <c r="L502" i="30"/>
  <c r="M477" i="30"/>
  <c r="L321" i="30"/>
  <c r="M318" i="30"/>
  <c r="M204" i="30"/>
  <c r="L336" i="30"/>
  <c r="M502" i="30"/>
  <c r="L415" i="30"/>
  <c r="M210" i="30"/>
  <c r="M386" i="30"/>
  <c r="L289" i="30"/>
  <c r="M36" i="30"/>
  <c r="M29" i="30"/>
  <c r="L931" i="30"/>
  <c r="M924" i="30"/>
  <c r="L883" i="30"/>
  <c r="L722" i="30"/>
  <c r="L599" i="30"/>
  <c r="L563" i="30"/>
  <c r="M168" i="30"/>
  <c r="L154" i="30"/>
  <c r="L143" i="30"/>
  <c r="L98" i="30"/>
  <c r="L59" i="30"/>
  <c r="L787" i="30"/>
  <c r="M430" i="30"/>
  <c r="L375" i="30"/>
  <c r="M992" i="30"/>
  <c r="M879" i="30"/>
  <c r="M865" i="30"/>
  <c r="L821" i="30"/>
  <c r="M783" i="30"/>
  <c r="L646" i="30"/>
  <c r="L612" i="30"/>
  <c r="M566" i="30"/>
  <c r="M527" i="30"/>
  <c r="M365" i="30"/>
  <c r="L299" i="30"/>
  <c r="M288" i="30"/>
  <c r="M263" i="30"/>
  <c r="M256" i="30"/>
  <c r="L199" i="30"/>
  <c r="M851" i="30"/>
  <c r="M790" i="30"/>
  <c r="M508" i="30"/>
  <c r="L263" i="30"/>
  <c r="L999" i="30"/>
  <c r="L947" i="30"/>
  <c r="L930" i="30"/>
  <c r="L847" i="30"/>
  <c r="L836" i="30"/>
  <c r="M731" i="30"/>
  <c r="M718" i="30"/>
  <c r="L578" i="30"/>
  <c r="M490" i="30"/>
  <c r="L436" i="30"/>
  <c r="M433" i="30"/>
  <c r="L371" i="30"/>
  <c r="M304" i="30"/>
  <c r="M295" i="30"/>
  <c r="L288" i="30"/>
  <c r="L181" i="30"/>
  <c r="L177" i="30"/>
  <c r="L698" i="30"/>
  <c r="L39" i="30"/>
  <c r="L964" i="30"/>
  <c r="L566" i="30"/>
  <c r="L65" i="30"/>
  <c r="M976" i="30"/>
  <c r="M892" i="30"/>
  <c r="L885" i="30"/>
  <c r="L868" i="30"/>
  <c r="M832" i="30"/>
  <c r="M776" i="30"/>
  <c r="L743" i="30"/>
  <c r="M710" i="30"/>
  <c r="L677" i="30"/>
  <c r="M674" i="30"/>
  <c r="M612" i="30"/>
  <c r="L601" i="30"/>
  <c r="M581" i="30"/>
  <c r="L533" i="30"/>
  <c r="M510" i="30"/>
  <c r="M484" i="30"/>
  <c r="L477" i="30"/>
  <c r="L454" i="30"/>
  <c r="M436" i="30"/>
  <c r="L314" i="30"/>
  <c r="M291" i="30"/>
  <c r="L234" i="30"/>
  <c r="M397" i="30"/>
  <c r="L343" i="30"/>
  <c r="L108" i="30"/>
  <c r="M91" i="30"/>
  <c r="L990" i="30"/>
  <c r="M787" i="30"/>
  <c r="L702" i="30"/>
  <c r="M462" i="30"/>
  <c r="M844" i="30"/>
  <c r="L797" i="30"/>
  <c r="M777" i="30"/>
  <c r="M609" i="30"/>
  <c r="L494" i="30"/>
  <c r="L149" i="30"/>
  <c r="L71" i="30"/>
  <c r="L11" i="30"/>
  <c r="M998" i="30"/>
  <c r="M939" i="30"/>
  <c r="L892" i="30"/>
  <c r="L832" i="30"/>
  <c r="L727" i="30"/>
  <c r="M594" i="30"/>
  <c r="M584" i="30"/>
  <c r="L551" i="30"/>
  <c r="M493" i="30"/>
  <c r="M454" i="30"/>
  <c r="M395" i="30"/>
  <c r="L374" i="30"/>
  <c r="L313" i="30"/>
  <c r="L281" i="30"/>
  <c r="L259" i="30"/>
  <c r="M242" i="30"/>
  <c r="M177" i="30"/>
  <c r="L55" i="30"/>
  <c r="M55" i="30"/>
  <c r="M846" i="30"/>
  <c r="L846" i="30"/>
  <c r="L659" i="30"/>
  <c r="M659" i="30"/>
  <c r="L293" i="30"/>
  <c r="M293" i="30"/>
  <c r="M669" i="30"/>
  <c r="L669" i="30"/>
  <c r="L575" i="30"/>
  <c r="L807" i="30"/>
  <c r="L514" i="30"/>
  <c r="M514" i="30"/>
  <c r="L800" i="30"/>
  <c r="L396" i="30"/>
  <c r="M396" i="30"/>
  <c r="L857" i="30"/>
  <c r="L298" i="30"/>
  <c r="M298" i="30"/>
  <c r="L688" i="30"/>
  <c r="L634" i="30"/>
  <c r="L974" i="30"/>
  <c r="M927" i="30"/>
  <c r="M991" i="30"/>
  <c r="L959" i="30"/>
  <c r="L908" i="30"/>
  <c r="L812" i="30"/>
  <c r="L713" i="30"/>
  <c r="L600" i="30"/>
  <c r="M543" i="30"/>
  <c r="L482" i="30"/>
  <c r="M482" i="30"/>
  <c r="L429" i="30"/>
  <c r="L279" i="30"/>
  <c r="M279" i="30"/>
  <c r="L250" i="30"/>
  <c r="M240" i="30"/>
  <c r="M968" i="30"/>
  <c r="L472" i="30"/>
  <c r="L220" i="30"/>
  <c r="M979" i="30"/>
  <c r="L920" i="30"/>
  <c r="M888" i="30"/>
  <c r="L657" i="30"/>
  <c r="M650" i="30"/>
  <c r="L540" i="30"/>
  <c r="L411" i="30"/>
  <c r="L197" i="30"/>
  <c r="M197" i="30"/>
  <c r="L988" i="30"/>
  <c r="L951" i="30"/>
  <c r="M897" i="30"/>
  <c r="L565" i="30"/>
  <c r="L555" i="30"/>
  <c r="M555" i="30"/>
  <c r="L475" i="30"/>
  <c r="M475" i="30"/>
  <c r="M398" i="30"/>
  <c r="M284" i="30"/>
  <c r="L284" i="30"/>
  <c r="L188" i="30"/>
  <c r="L967" i="30"/>
  <c r="L945" i="30"/>
  <c r="L910" i="30"/>
  <c r="L837" i="30"/>
  <c r="L773" i="30"/>
  <c r="L766" i="30"/>
  <c r="L740" i="30"/>
  <c r="L729" i="30"/>
  <c r="L690" i="30"/>
  <c r="L686" i="30"/>
  <c r="L620" i="30"/>
  <c r="M620" i="30"/>
  <c r="L364" i="30"/>
  <c r="L353" i="30"/>
  <c r="L339" i="30"/>
  <c r="M281" i="30"/>
  <c r="M252" i="30"/>
  <c r="L252" i="30"/>
  <c r="L120" i="30"/>
  <c r="L106" i="30"/>
  <c r="M954" i="30"/>
  <c r="L913" i="30"/>
  <c r="L782" i="30"/>
  <c r="M653" i="30"/>
  <c r="L602" i="30"/>
  <c r="L547" i="30"/>
  <c r="L369" i="30"/>
  <c r="M347" i="30"/>
  <c r="L311" i="30"/>
  <c r="M289" i="30"/>
  <c r="L193" i="30"/>
  <c r="M681" i="30"/>
  <c r="L681" i="30"/>
  <c r="L463" i="30"/>
  <c r="L867" i="30"/>
  <c r="M867" i="30"/>
  <c r="L965" i="30"/>
  <c r="M607" i="30"/>
  <c r="L607" i="30"/>
  <c r="M479" i="30"/>
  <c r="M388" i="30"/>
  <c r="L318" i="30"/>
  <c r="L904" i="30"/>
  <c r="L610" i="30"/>
  <c r="M610" i="30"/>
  <c r="M336" i="30"/>
  <c r="M961" i="30"/>
  <c r="L141" i="30"/>
  <c r="M141" i="30"/>
  <c r="M824" i="30"/>
  <c r="L708" i="30"/>
  <c r="L642" i="30"/>
  <c r="L622" i="30"/>
  <c r="M622" i="30"/>
  <c r="L616" i="30"/>
  <c r="L582" i="30"/>
  <c r="M506" i="30"/>
  <c r="L357" i="30"/>
  <c r="M357" i="30"/>
  <c r="M977" i="30"/>
  <c r="M975" i="30"/>
  <c r="M944" i="30"/>
  <c r="M940" i="30"/>
  <c r="M922" i="30"/>
  <c r="L922" i="30"/>
  <c r="L890" i="30"/>
  <c r="M890" i="30"/>
  <c r="M883" i="30"/>
  <c r="M873" i="30"/>
  <c r="L824" i="30"/>
  <c r="M762" i="30"/>
  <c r="M746" i="30"/>
  <c r="M734" i="30"/>
  <c r="L734" i="30"/>
  <c r="M711" i="30"/>
  <c r="M634" i="30"/>
  <c r="M427" i="30"/>
  <c r="L427" i="30"/>
  <c r="M369" i="30"/>
  <c r="M352" i="30"/>
  <c r="L295" i="30"/>
  <c r="L292" i="30"/>
  <c r="L218" i="30"/>
  <c r="M218" i="30"/>
  <c r="M211" i="30"/>
  <c r="M206" i="30"/>
  <c r="L460" i="30"/>
  <c r="L183" i="30"/>
  <c r="M183" i="30"/>
  <c r="M989" i="30"/>
  <c r="L697" i="30"/>
  <c r="M270" i="30"/>
  <c r="L186" i="30"/>
  <c r="M186" i="30"/>
  <c r="M730" i="30"/>
  <c r="L644" i="30"/>
  <c r="M644" i="30"/>
  <c r="L170" i="30"/>
  <c r="L818" i="30"/>
  <c r="M997" i="30"/>
  <c r="L844" i="30"/>
  <c r="M826" i="30"/>
  <c r="M345" i="30"/>
  <c r="L814" i="30"/>
  <c r="M786" i="30"/>
  <c r="L798" i="30"/>
  <c r="L963" i="30"/>
  <c r="L873" i="30"/>
  <c r="L851" i="30"/>
  <c r="M842" i="30"/>
  <c r="L745" i="30"/>
  <c r="L710" i="30"/>
  <c r="L652" i="30"/>
  <c r="M638" i="30"/>
  <c r="L638" i="30"/>
  <c r="L628" i="30"/>
  <c r="M628" i="30"/>
  <c r="L590" i="30"/>
  <c r="M526" i="30"/>
  <c r="M520" i="30"/>
  <c r="L457" i="30"/>
  <c r="M393" i="30"/>
  <c r="L393" i="30"/>
  <c r="M338" i="30"/>
  <c r="L261" i="30"/>
  <c r="M261" i="30"/>
  <c r="L211" i="30"/>
  <c r="L453" i="30"/>
  <c r="M53" i="30"/>
  <c r="M936" i="30"/>
  <c r="L936" i="30"/>
  <c r="L898" i="30"/>
  <c r="L466" i="30"/>
  <c r="M780" i="30"/>
  <c r="M671" i="30"/>
  <c r="L531" i="30"/>
  <c r="M531" i="30"/>
  <c r="L469" i="30"/>
  <c r="L404" i="30"/>
  <c r="M404" i="30"/>
  <c r="M351" i="30"/>
  <c r="M139" i="30"/>
  <c r="L182" i="30"/>
  <c r="L869" i="30"/>
  <c r="L706" i="30"/>
  <c r="M706" i="30"/>
  <c r="L996" i="30"/>
  <c r="M916" i="30"/>
  <c r="M96" i="30"/>
  <c r="L14" i="30"/>
  <c r="L989" i="30"/>
  <c r="L977" i="30"/>
  <c r="L928" i="30"/>
  <c r="L96" i="30"/>
  <c r="M959" i="30"/>
  <c r="L924" i="30"/>
  <c r="M908" i="30"/>
  <c r="M898" i="30"/>
  <c r="L876" i="30"/>
  <c r="L758" i="30"/>
  <c r="M758" i="30"/>
  <c r="M752" i="30"/>
  <c r="L674" i="30"/>
  <c r="M529" i="30"/>
  <c r="L432" i="30"/>
  <c r="M429" i="30"/>
  <c r="M415" i="30"/>
  <c r="M309" i="30"/>
  <c r="M250" i="30"/>
  <c r="M368" i="30"/>
  <c r="L352" i="30"/>
  <c r="L332" i="30"/>
  <c r="M300" i="30"/>
  <c r="L266" i="30"/>
  <c r="L245" i="30"/>
  <c r="L88" i="30"/>
  <c r="L38" i="30"/>
  <c r="M981" i="30"/>
  <c r="L940" i="30"/>
  <c r="M859" i="30"/>
  <c r="L817" i="30"/>
  <c r="L784" i="30"/>
  <c r="L704" i="30"/>
  <c r="M676" i="30"/>
  <c r="M673" i="30"/>
  <c r="L661" i="30"/>
  <c r="M642" i="30"/>
  <c r="M591" i="30"/>
  <c r="L583" i="30"/>
  <c r="L556" i="30"/>
  <c r="L522" i="30"/>
  <c r="M522" i="30"/>
  <c r="L488" i="30"/>
  <c r="L468" i="30"/>
  <c r="L461" i="30"/>
  <c r="L412" i="30"/>
  <c r="L402" i="30"/>
  <c r="M259" i="30"/>
  <c r="M195" i="30"/>
  <c r="M192" i="30"/>
  <c r="L507" i="30"/>
  <c r="M967" i="30"/>
  <c r="L961" i="30"/>
  <c r="L949" i="30"/>
  <c r="L896" i="30"/>
  <c r="M876" i="30"/>
  <c r="L865" i="30"/>
  <c r="L855" i="30"/>
  <c r="L796" i="30"/>
  <c r="M747" i="30"/>
  <c r="L721" i="30"/>
  <c r="L675" i="30"/>
  <c r="L667" i="30"/>
  <c r="L573" i="30"/>
  <c r="L562" i="30"/>
  <c r="M562" i="30"/>
  <c r="L518" i="30"/>
  <c r="M431" i="30"/>
  <c r="M399" i="30"/>
  <c r="M374" i="30"/>
  <c r="L355" i="30"/>
  <c r="M343" i="30"/>
  <c r="L325" i="30"/>
  <c r="L268" i="30"/>
  <c r="L241" i="30"/>
  <c r="M215" i="30"/>
  <c r="M781" i="30"/>
  <c r="L969" i="30"/>
  <c r="M931" i="30"/>
  <c r="L914" i="30"/>
  <c r="L861" i="30"/>
  <c r="L849" i="30"/>
  <c r="M697" i="30"/>
  <c r="L694" i="30"/>
  <c r="M565" i="30"/>
  <c r="L558" i="30"/>
  <c r="L549" i="30"/>
  <c r="L543" i="30"/>
  <c r="L506" i="30"/>
  <c r="M463" i="30"/>
  <c r="M290" i="30"/>
  <c r="L282" i="30"/>
  <c r="L270" i="30"/>
  <c r="M708" i="30"/>
  <c r="M618" i="30"/>
  <c r="M434" i="30"/>
  <c r="L351" i="30"/>
  <c r="L316" i="30"/>
  <c r="M225" i="30"/>
  <c r="M199" i="30"/>
  <c r="L794" i="30"/>
  <c r="L692" i="30"/>
  <c r="M648" i="30"/>
  <c r="L626" i="30"/>
  <c r="L553" i="30"/>
  <c r="M542" i="30"/>
  <c r="M518" i="30"/>
  <c r="M509" i="30"/>
  <c r="L422" i="30"/>
  <c r="M410" i="30"/>
  <c r="L359" i="30"/>
  <c r="M321" i="30"/>
  <c r="M273" i="30"/>
  <c r="L256" i="30"/>
  <c r="L243" i="30"/>
  <c r="L224" i="30"/>
  <c r="L215" i="30"/>
  <c r="M725" i="30"/>
  <c r="L630" i="30"/>
  <c r="M590" i="30"/>
  <c r="L525" i="30"/>
  <c r="L430" i="30"/>
  <c r="M424" i="30"/>
  <c r="L417" i="30"/>
  <c r="L350" i="30"/>
  <c r="M334" i="30"/>
  <c r="L323" i="30"/>
  <c r="M275" i="30"/>
  <c r="M247" i="30"/>
  <c r="L229" i="30"/>
  <c r="L204" i="30"/>
  <c r="L94" i="30"/>
  <c r="M94" i="30"/>
  <c r="L993" i="30"/>
  <c r="M993" i="30"/>
  <c r="M795" i="30"/>
  <c r="L795" i="30"/>
  <c r="L112" i="30"/>
  <c r="M112" i="30"/>
  <c r="L985" i="30"/>
  <c r="M985" i="30"/>
  <c r="M901" i="30"/>
  <c r="L901" i="30"/>
  <c r="M980" i="30"/>
  <c r="L980" i="30"/>
  <c r="M893" i="30"/>
  <c r="L893" i="30"/>
  <c r="L137" i="30"/>
  <c r="L161" i="30"/>
  <c r="M161" i="30"/>
  <c r="L995" i="30"/>
  <c r="L943" i="30"/>
  <c r="M943" i="30"/>
  <c r="M187" i="30"/>
  <c r="L187" i="30"/>
  <c r="M144" i="30"/>
  <c r="L70" i="30"/>
  <c r="L874" i="30"/>
  <c r="M874" i="30"/>
  <c r="M850" i="30"/>
  <c r="L850" i="30"/>
  <c r="L184" i="30"/>
  <c r="M184" i="30"/>
  <c r="M24" i="30"/>
  <c r="L997" i="30"/>
  <c r="L738" i="30"/>
  <c r="M738" i="30"/>
  <c r="M598" i="30"/>
  <c r="L598" i="30"/>
  <c r="L19" i="30"/>
  <c r="M19" i="30"/>
  <c r="L693" i="30"/>
  <c r="M693" i="30"/>
  <c r="L546" i="30"/>
  <c r="M546" i="30"/>
  <c r="M909" i="30"/>
  <c r="M587" i="30"/>
  <c r="L587" i="30"/>
  <c r="L886" i="30"/>
  <c r="M886" i="30"/>
  <c r="L385" i="30"/>
  <c r="M385" i="30"/>
  <c r="L200" i="30"/>
  <c r="M200" i="30"/>
  <c r="L34" i="30"/>
  <c r="M34" i="30"/>
  <c r="M917" i="30"/>
  <c r="L917" i="30"/>
  <c r="M866" i="30"/>
  <c r="L866" i="30"/>
  <c r="M769" i="30"/>
  <c r="L769" i="30"/>
  <c r="M595" i="30"/>
  <c r="L595" i="30"/>
  <c r="M391" i="30"/>
  <c r="L391" i="30"/>
  <c r="L179" i="30"/>
  <c r="M179" i="30"/>
  <c r="M160" i="30"/>
  <c r="L67" i="30"/>
  <c r="M67" i="30"/>
  <c r="L891" i="30"/>
  <c r="M891" i="30"/>
  <c r="L728" i="30"/>
  <c r="M728" i="30"/>
  <c r="L497" i="30"/>
  <c r="M497" i="30"/>
  <c r="L394" i="30"/>
  <c r="M394" i="30"/>
  <c r="L101" i="30"/>
  <c r="L12" i="30"/>
  <c r="M12" i="30"/>
  <c r="L973" i="30"/>
  <c r="M973" i="30"/>
  <c r="L942" i="30"/>
  <c r="M942" i="30"/>
  <c r="L147" i="30"/>
  <c r="M147" i="30"/>
  <c r="L110" i="30"/>
  <c r="M110" i="30"/>
  <c r="M86" i="30"/>
  <c r="L86" i="30"/>
  <c r="L60" i="30"/>
  <c r="M60" i="30"/>
  <c r="L994" i="30"/>
  <c r="M994" i="30"/>
  <c r="L962" i="30"/>
  <c r="M962" i="30"/>
  <c r="M899" i="30"/>
  <c r="L899" i="30"/>
  <c r="L862" i="30"/>
  <c r="M862" i="30"/>
  <c r="L811" i="30"/>
  <c r="M811" i="30"/>
  <c r="L735" i="30"/>
  <c r="M735" i="30"/>
  <c r="L645" i="30"/>
  <c r="M645" i="30"/>
  <c r="M604" i="30"/>
  <c r="L604" i="30"/>
  <c r="L505" i="30"/>
  <c r="M505" i="30"/>
  <c r="M958" i="30"/>
  <c r="L958" i="30"/>
  <c r="L840" i="30"/>
  <c r="M840" i="30"/>
  <c r="M31" i="30"/>
  <c r="M955" i="30"/>
  <c r="L872" i="30"/>
  <c r="M872" i="30"/>
  <c r="L714" i="30"/>
  <c r="M714" i="30"/>
  <c r="L559" i="30"/>
  <c r="M559" i="30"/>
  <c r="L960" i="30"/>
  <c r="M960" i="30"/>
  <c r="M889" i="30"/>
  <c r="L889" i="30"/>
  <c r="L717" i="30"/>
  <c r="M717" i="30"/>
  <c r="M619" i="30"/>
  <c r="L619" i="30"/>
  <c r="M203" i="30"/>
  <c r="L203" i="30"/>
  <c r="L87" i="30"/>
  <c r="M87" i="30"/>
  <c r="L839" i="30"/>
  <c r="M839" i="30"/>
  <c r="M987" i="30"/>
  <c r="M948" i="30"/>
  <c r="L948" i="30"/>
  <c r="L853" i="30"/>
  <c r="M853" i="30"/>
  <c r="M1000" i="30"/>
  <c r="L1000" i="30"/>
  <c r="M978" i="30"/>
  <c r="L978" i="30"/>
  <c r="L871" i="30"/>
  <c r="M166" i="30"/>
  <c r="L156" i="30"/>
  <c r="M129" i="30"/>
  <c r="L63" i="30"/>
  <c r="M63" i="30"/>
  <c r="M43" i="30"/>
  <c r="L43" i="30"/>
  <c r="L991" i="30"/>
  <c r="L950" i="30"/>
  <c r="M950" i="30"/>
  <c r="L933" i="30"/>
  <c r="M933" i="30"/>
  <c r="M919" i="30"/>
  <c r="M793" i="30"/>
  <c r="L793" i="30"/>
  <c r="L778" i="30"/>
  <c r="M778" i="30"/>
  <c r="L765" i="30"/>
  <c r="M765" i="30"/>
  <c r="L756" i="30"/>
  <c r="M756" i="30"/>
  <c r="L654" i="30"/>
  <c r="M654" i="30"/>
  <c r="M631" i="30"/>
  <c r="L631" i="30"/>
  <c r="M515" i="30"/>
  <c r="L515" i="30"/>
  <c r="L22" i="30"/>
  <c r="M22" i="30"/>
  <c r="M172" i="30"/>
  <c r="L172" i="30"/>
  <c r="M89" i="30"/>
  <c r="L79" i="30"/>
  <c r="M79" i="30"/>
  <c r="L69" i="30"/>
  <c r="M69" i="30"/>
  <c r="L983" i="30"/>
  <c r="M983" i="30"/>
  <c r="L882" i="30"/>
  <c r="M882" i="30"/>
  <c r="L858" i="30"/>
  <c r="M858" i="30"/>
  <c r="L816" i="30"/>
  <c r="M816" i="30"/>
  <c r="M751" i="30"/>
  <c r="L751" i="30"/>
  <c r="L639" i="30"/>
  <c r="M639" i="30"/>
  <c r="M523" i="30"/>
  <c r="L523" i="30"/>
  <c r="L142" i="30"/>
  <c r="M142" i="30"/>
  <c r="M118" i="30"/>
  <c r="L971" i="30"/>
  <c r="M971" i="30"/>
  <c r="L723" i="30"/>
  <c r="M723" i="30"/>
  <c r="L127" i="30"/>
  <c r="M127" i="30"/>
  <c r="L77" i="30"/>
  <c r="M77" i="30"/>
  <c r="M137" i="30"/>
  <c r="L118" i="30"/>
  <c r="L91" i="30"/>
  <c r="L82" i="30"/>
  <c r="M82" i="30"/>
  <c r="L36" i="30"/>
  <c r="M26" i="30"/>
  <c r="L26" i="30"/>
  <c r="M999" i="30"/>
  <c r="L953" i="30"/>
  <c r="M953" i="30"/>
  <c r="M819" i="30"/>
  <c r="L819" i="30"/>
  <c r="M579" i="30"/>
  <c r="L579" i="30"/>
  <c r="M534" i="30"/>
  <c r="L534" i="30"/>
  <c r="L572" i="30"/>
  <c r="M572" i="30"/>
  <c r="L58" i="30"/>
  <c r="M58" i="30"/>
  <c r="M45" i="30"/>
  <c r="L45" i="30"/>
  <c r="L955" i="30"/>
  <c r="L921" i="30"/>
  <c r="L909" i="30"/>
  <c r="M907" i="30"/>
  <c r="L907" i="30"/>
  <c r="L879" i="30"/>
  <c r="L764" i="30"/>
  <c r="M764" i="30"/>
  <c r="L665" i="30"/>
  <c r="M665" i="30"/>
  <c r="L552" i="30"/>
  <c r="M552" i="30"/>
  <c r="M539" i="30"/>
  <c r="L539" i="30"/>
  <c r="L168" i="30"/>
  <c r="M158" i="30"/>
  <c r="M115" i="30"/>
  <c r="L115" i="30"/>
  <c r="L926" i="30"/>
  <c r="M926" i="30"/>
  <c r="L946" i="30"/>
  <c r="M946" i="30"/>
  <c r="L99" i="30"/>
  <c r="M99" i="30"/>
  <c r="M803" i="30"/>
  <c r="L803" i="30"/>
  <c r="L158" i="30"/>
  <c r="M175" i="30"/>
  <c r="L175" i="30"/>
  <c r="L31" i="30"/>
  <c r="M28" i="30"/>
  <c r="M995" i="30"/>
  <c r="L912" i="30"/>
  <c r="M912" i="30"/>
  <c r="L887" i="30"/>
  <c r="M887" i="30"/>
  <c r="M884" i="30"/>
  <c r="L884" i="30"/>
  <c r="M864" i="30"/>
  <c r="L864" i="30"/>
  <c r="M834" i="30"/>
  <c r="L834" i="30"/>
  <c r="L831" i="30"/>
  <c r="M831" i="30"/>
  <c r="M774" i="30"/>
  <c r="L774" i="30"/>
  <c r="M761" i="30"/>
  <c r="L761" i="30"/>
  <c r="L696" i="30"/>
  <c r="M696" i="30"/>
  <c r="L905" i="30"/>
  <c r="L880" i="30"/>
  <c r="M880" i="30"/>
  <c r="L877" i="30"/>
  <c r="M877" i="30"/>
  <c r="L856" i="30"/>
  <c r="M856" i="30"/>
  <c r="L848" i="30"/>
  <c r="L829" i="30"/>
  <c r="M829" i="30"/>
  <c r="M767" i="30"/>
  <c r="L759" i="30"/>
  <c r="M759" i="30"/>
  <c r="M749" i="30"/>
  <c r="L749" i="30"/>
  <c r="L744" i="30"/>
  <c r="L715" i="30"/>
  <c r="M715" i="30"/>
  <c r="L699" i="30"/>
  <c r="M699" i="30"/>
  <c r="M691" i="30"/>
  <c r="L691" i="30"/>
  <c r="L685" i="30"/>
  <c r="L632" i="30"/>
  <c r="M632" i="30"/>
  <c r="L629" i="30"/>
  <c r="M629" i="30"/>
  <c r="L623" i="30"/>
  <c r="M623" i="30"/>
  <c r="M492" i="30"/>
  <c r="M331" i="30"/>
  <c r="L331" i="30"/>
  <c r="L171" i="30"/>
  <c r="L53" i="30"/>
  <c r="M941" i="30"/>
  <c r="L941" i="30"/>
  <c r="M915" i="30"/>
  <c r="M894" i="30"/>
  <c r="L779" i="30"/>
  <c r="M779" i="30"/>
  <c r="L776" i="30"/>
  <c r="M770" i="30"/>
  <c r="L770" i="30"/>
  <c r="M666" i="30"/>
  <c r="L666" i="30"/>
  <c r="M592" i="30"/>
  <c r="L592" i="30"/>
  <c r="M382" i="30"/>
  <c r="L382" i="30"/>
  <c r="L805" i="30"/>
  <c r="L982" i="30"/>
  <c r="M982" i="30"/>
  <c r="L935" i="30"/>
  <c r="L833" i="30"/>
  <c r="M833" i="30"/>
  <c r="M647" i="30"/>
  <c r="L647" i="30"/>
  <c r="L625" i="30"/>
  <c r="M625" i="30"/>
  <c r="L603" i="30"/>
  <c r="M603" i="30"/>
  <c r="L474" i="30"/>
  <c r="M474" i="30"/>
  <c r="L407" i="30"/>
  <c r="M407" i="30"/>
  <c r="M852" i="30"/>
  <c r="L852" i="30"/>
  <c r="M821" i="30"/>
  <c r="M662" i="30"/>
  <c r="L656" i="30"/>
  <c r="M656" i="30"/>
  <c r="M117" i="30"/>
  <c r="L111" i="30"/>
  <c r="M108" i="30"/>
  <c r="L75" i="30"/>
  <c r="M75" i="30"/>
  <c r="M51" i="30"/>
  <c r="L10" i="30"/>
  <c r="L992" i="30"/>
  <c r="L979" i="30"/>
  <c r="M957" i="30"/>
  <c r="L937" i="30"/>
  <c r="M937" i="30"/>
  <c r="M932" i="30"/>
  <c r="L932" i="30"/>
  <c r="L925" i="30"/>
  <c r="M925" i="30"/>
  <c r="M923" i="30"/>
  <c r="M920" i="30"/>
  <c r="L911" i="30"/>
  <c r="L888" i="30"/>
  <c r="M875" i="30"/>
  <c r="M868" i="30"/>
  <c r="M823" i="30"/>
  <c r="L810" i="30"/>
  <c r="M810" i="30"/>
  <c r="L788" i="30"/>
  <c r="L786" i="30"/>
  <c r="M719" i="30"/>
  <c r="L719" i="30"/>
  <c r="L680" i="30"/>
  <c r="M680" i="30"/>
  <c r="L670" i="30"/>
  <c r="M670" i="30"/>
  <c r="M574" i="30"/>
  <c r="L574" i="30"/>
  <c r="L571" i="30"/>
  <c r="M571" i="30"/>
  <c r="M487" i="30"/>
  <c r="L487" i="30"/>
  <c r="L450" i="30"/>
  <c r="M450" i="30"/>
  <c r="M797" i="30"/>
  <c r="M755" i="30"/>
  <c r="L755" i="30"/>
  <c r="L617" i="30"/>
  <c r="M617" i="30"/>
  <c r="M72" i="30"/>
  <c r="L966" i="30"/>
  <c r="M966" i="30"/>
  <c r="M813" i="30"/>
  <c r="M125" i="30"/>
  <c r="M154" i="30"/>
  <c r="L130" i="30"/>
  <c r="M130" i="30"/>
  <c r="L125" i="30"/>
  <c r="L103" i="30"/>
  <c r="L40" i="30"/>
  <c r="M40" i="30"/>
  <c r="L998" i="30"/>
  <c r="M988" i="30"/>
  <c r="M984" i="30"/>
  <c r="L972" i="30"/>
  <c r="M965" i="30"/>
  <c r="M963" i="30"/>
  <c r="L954" i="30"/>
  <c r="L952" i="30"/>
  <c r="L906" i="30"/>
  <c r="L903" i="30"/>
  <c r="L895" i="30"/>
  <c r="M895" i="30"/>
  <c r="L878" i="30"/>
  <c r="M878" i="30"/>
  <c r="L875" i="30"/>
  <c r="L870" i="30"/>
  <c r="M870" i="30"/>
  <c r="L825" i="30"/>
  <c r="M825" i="30"/>
  <c r="L815" i="30"/>
  <c r="M809" i="30"/>
  <c r="M799" i="30"/>
  <c r="M791" i="30"/>
  <c r="L791" i="30"/>
  <c r="L742" i="30"/>
  <c r="M742" i="30"/>
  <c r="M737" i="30"/>
  <c r="M703" i="30"/>
  <c r="L703" i="30"/>
  <c r="M677" i="30"/>
  <c r="M611" i="30"/>
  <c r="L611" i="30"/>
  <c r="M456" i="30"/>
  <c r="L456" i="30"/>
  <c r="L425" i="30"/>
  <c r="M425" i="30"/>
  <c r="L748" i="30"/>
  <c r="M701" i="30"/>
  <c r="L701" i="30"/>
  <c r="L687" i="30"/>
  <c r="M687" i="30"/>
  <c r="L568" i="30"/>
  <c r="M568" i="30"/>
  <c r="L287" i="30"/>
  <c r="M287" i="30"/>
  <c r="L222" i="30"/>
  <c r="M222" i="30"/>
  <c r="M219" i="30"/>
  <c r="L219" i="30"/>
  <c r="L863" i="30"/>
  <c r="M863" i="30"/>
  <c r="M860" i="30"/>
  <c r="M836" i="30"/>
  <c r="L772" i="30"/>
  <c r="M772" i="30"/>
  <c r="M763" i="30"/>
  <c r="L730" i="30"/>
  <c r="M159" i="30"/>
  <c r="L944" i="30"/>
  <c r="L929" i="30"/>
  <c r="M905" i="30"/>
  <c r="M900" i="30"/>
  <c r="L854" i="30"/>
  <c r="M854" i="30"/>
  <c r="M848" i="30"/>
  <c r="L841" i="30"/>
  <c r="M841" i="30"/>
  <c r="L838" i="30"/>
  <c r="M838" i="30"/>
  <c r="L809" i="30"/>
  <c r="M807" i="30"/>
  <c r="L780" i="30"/>
  <c r="L767" i="30"/>
  <c r="L757" i="30"/>
  <c r="M757" i="30"/>
  <c r="M744" i="30"/>
  <c r="M705" i="30"/>
  <c r="L705" i="30"/>
  <c r="M689" i="30"/>
  <c r="L689" i="30"/>
  <c r="M685" i="30"/>
  <c r="L672" i="30"/>
  <c r="M672" i="30"/>
  <c r="M658" i="30"/>
  <c r="L658" i="30"/>
  <c r="L649" i="30"/>
  <c r="M649" i="30"/>
  <c r="L627" i="30"/>
  <c r="M627" i="30"/>
  <c r="L624" i="30"/>
  <c r="M624" i="30"/>
  <c r="L492" i="30"/>
  <c r="L476" i="30"/>
  <c r="M476" i="30"/>
  <c r="M467" i="30"/>
  <c r="L467" i="30"/>
  <c r="M418" i="30"/>
  <c r="L418" i="30"/>
  <c r="L668" i="30"/>
  <c r="M668" i="30"/>
  <c r="L426" i="30"/>
  <c r="M426" i="30"/>
  <c r="M156" i="30"/>
  <c r="L132" i="30"/>
  <c r="M132" i="30"/>
  <c r="L24" i="30"/>
  <c r="L986" i="30"/>
  <c r="M986" i="30"/>
  <c r="L939" i="30"/>
  <c r="L927" i="30"/>
  <c r="L918" i="30"/>
  <c r="M918" i="30"/>
  <c r="M913" i="30"/>
  <c r="L835" i="30"/>
  <c r="M835" i="30"/>
  <c r="M785" i="30"/>
  <c r="L785" i="30"/>
  <c r="L771" i="30"/>
  <c r="M771" i="30"/>
  <c r="L724" i="30"/>
  <c r="M724" i="30"/>
  <c r="M721" i="30"/>
  <c r="M652" i="30"/>
  <c r="M593" i="30"/>
  <c r="L593" i="30"/>
  <c r="L570" i="30"/>
  <c r="M570" i="30"/>
  <c r="L498" i="30"/>
  <c r="M498" i="30"/>
  <c r="M421" i="30"/>
  <c r="L421" i="30"/>
  <c r="L789" i="30"/>
  <c r="M789" i="30"/>
  <c r="L135" i="30"/>
  <c r="M135" i="30"/>
  <c r="L84" i="30"/>
  <c r="M14" i="30"/>
  <c r="L956" i="30"/>
  <c r="L934" i="30"/>
  <c r="M934" i="30"/>
  <c r="L897" i="30"/>
  <c r="L859" i="30"/>
  <c r="L827" i="30"/>
  <c r="M827" i="30"/>
  <c r="M817" i="30"/>
  <c r="L801" i="30"/>
  <c r="M801" i="30"/>
  <c r="L660" i="30"/>
  <c r="M660" i="30"/>
  <c r="L532" i="30"/>
  <c r="M532" i="30"/>
  <c r="M753" i="30"/>
  <c r="M733" i="30"/>
  <c r="L683" i="30"/>
  <c r="M675" i="30"/>
  <c r="L585" i="30"/>
  <c r="M524" i="30"/>
  <c r="L524" i="30"/>
  <c r="M447" i="30"/>
  <c r="L447" i="30"/>
  <c r="L173" i="30"/>
  <c r="L160" i="30"/>
  <c r="L28" i="30"/>
  <c r="L916" i="30"/>
  <c r="M910" i="30"/>
  <c r="M906" i="30"/>
  <c r="M896" i="30"/>
  <c r="M857" i="30"/>
  <c r="M855" i="30"/>
  <c r="M849" i="30"/>
  <c r="M843" i="30"/>
  <c r="L820" i="30"/>
  <c r="M814" i="30"/>
  <c r="M812" i="30"/>
  <c r="M804" i="30"/>
  <c r="M802" i="30"/>
  <c r="M800" i="30"/>
  <c r="M798" i="30"/>
  <c r="M796" i="30"/>
  <c r="M775" i="30"/>
  <c r="M773" i="30"/>
  <c r="M768" i="30"/>
  <c r="L750" i="30"/>
  <c r="M750" i="30"/>
  <c r="M743" i="30"/>
  <c r="M741" i="30"/>
  <c r="M739" i="30"/>
  <c r="L732" i="30"/>
  <c r="L707" i="30"/>
  <c r="M707" i="30"/>
  <c r="M702" i="30"/>
  <c r="L679" i="30"/>
  <c r="M606" i="30"/>
  <c r="M600" i="30"/>
  <c r="L581" i="30"/>
  <c r="L564" i="30"/>
  <c r="M564" i="30"/>
  <c r="L512" i="30"/>
  <c r="M512" i="30"/>
  <c r="L491" i="30"/>
  <c r="M491" i="30"/>
  <c r="L380" i="30"/>
  <c r="M380" i="30"/>
  <c r="L377" i="30"/>
  <c r="M377" i="30"/>
  <c r="L324" i="30"/>
  <c r="M324" i="30"/>
  <c r="L310" i="30"/>
  <c r="M310" i="30"/>
  <c r="L144" i="30"/>
  <c r="L72" i="30"/>
  <c r="M904" i="30"/>
  <c r="M847" i="30"/>
  <c r="L843" i="30"/>
  <c r="L804" i="30"/>
  <c r="L802" i="30"/>
  <c r="L790" i="30"/>
  <c r="L781" i="30"/>
  <c r="L777" i="30"/>
  <c r="L768" i="30"/>
  <c r="L709" i="30"/>
  <c r="L695" i="30"/>
  <c r="M695" i="30"/>
  <c r="L641" i="30"/>
  <c r="M641" i="30"/>
  <c r="L613" i="30"/>
  <c r="M613" i="30"/>
  <c r="L594" i="30"/>
  <c r="L528" i="30"/>
  <c r="M528" i="30"/>
  <c r="L458" i="30"/>
  <c r="L307" i="30"/>
  <c r="M307" i="30"/>
  <c r="L822" i="30"/>
  <c r="M822" i="30"/>
  <c r="L792" i="30"/>
  <c r="M792" i="30"/>
  <c r="L762" i="30"/>
  <c r="M727" i="30"/>
  <c r="L716" i="30"/>
  <c r="L664" i="30"/>
  <c r="L651" i="30"/>
  <c r="M651" i="30"/>
  <c r="L586" i="30"/>
  <c r="M586" i="30"/>
  <c r="M561" i="30"/>
  <c r="L550" i="30"/>
  <c r="M550" i="30"/>
  <c r="M483" i="30"/>
  <c r="L483" i="30"/>
  <c r="L335" i="30"/>
  <c r="M335" i="30"/>
  <c r="M315" i="30"/>
  <c r="L315" i="30"/>
  <c r="L312" i="30"/>
  <c r="M312" i="30"/>
  <c r="L902" i="30"/>
  <c r="M902" i="30"/>
  <c r="M861" i="30"/>
  <c r="L718" i="30"/>
  <c r="L711" i="30"/>
  <c r="L700" i="30"/>
  <c r="M700" i="30"/>
  <c r="L684" i="30"/>
  <c r="M684" i="30"/>
  <c r="M661" i="30"/>
  <c r="L643" i="30"/>
  <c r="M643" i="30"/>
  <c r="L635" i="30"/>
  <c r="M635" i="30"/>
  <c r="L618" i="30"/>
  <c r="M615" i="30"/>
  <c r="L615" i="30"/>
  <c r="L608" i="30"/>
  <c r="M608" i="30"/>
  <c r="M602" i="30"/>
  <c r="M583" i="30"/>
  <c r="M511" i="30"/>
  <c r="L511" i="30"/>
  <c r="M469" i="30"/>
  <c r="M405" i="30"/>
  <c r="L405" i="30"/>
  <c r="M845" i="30"/>
  <c r="M806" i="30"/>
  <c r="L783" i="30"/>
  <c r="L720" i="30"/>
  <c r="M720" i="30"/>
  <c r="L678" i="30"/>
  <c r="M678" i="30"/>
  <c r="L605" i="30"/>
  <c r="M605" i="30"/>
  <c r="L588" i="30"/>
  <c r="M588" i="30"/>
  <c r="M563" i="30"/>
  <c r="L490" i="30"/>
  <c r="L485" i="30"/>
  <c r="M485" i="30"/>
  <c r="M448" i="30"/>
  <c r="L448" i="30"/>
  <c r="L438" i="30"/>
  <c r="M438" i="30"/>
  <c r="L356" i="30"/>
  <c r="M356" i="30"/>
  <c r="L808" i="30"/>
  <c r="M808" i="30"/>
  <c r="L736" i="30"/>
  <c r="M736" i="30"/>
  <c r="M713" i="30"/>
  <c r="L637" i="30"/>
  <c r="M637" i="30"/>
  <c r="L596" i="30"/>
  <c r="L577" i="30"/>
  <c r="M577" i="30"/>
  <c r="L527" i="30"/>
  <c r="L480" i="30"/>
  <c r="M480" i="30"/>
  <c r="M451" i="30"/>
  <c r="L451" i="30"/>
  <c r="L441" i="30"/>
  <c r="M441" i="30"/>
  <c r="L633" i="30"/>
  <c r="M633" i="30"/>
  <c r="L548" i="30"/>
  <c r="L537" i="30"/>
  <c r="M537" i="30"/>
  <c r="L530" i="30"/>
  <c r="M530" i="30"/>
  <c r="L521" i="30"/>
  <c r="M521" i="30"/>
  <c r="L495" i="30"/>
  <c r="L478" i="30"/>
  <c r="M478" i="30"/>
  <c r="M445" i="30"/>
  <c r="L442" i="30"/>
  <c r="M442" i="30"/>
  <c r="L428" i="30"/>
  <c r="M428" i="30"/>
  <c r="M408" i="30"/>
  <c r="L408" i="30"/>
  <c r="L354" i="30"/>
  <c r="M354" i="30"/>
  <c r="M688" i="30"/>
  <c r="M682" i="30"/>
  <c r="M657" i="30"/>
  <c r="M655" i="30"/>
  <c r="M640" i="30"/>
  <c r="M582" i="30"/>
  <c r="M580" i="30"/>
  <c r="M578" i="30"/>
  <c r="L576" i="30"/>
  <c r="M576" i="30"/>
  <c r="M567" i="30"/>
  <c r="L554" i="30"/>
  <c r="M536" i="30"/>
  <c r="M533" i="30"/>
  <c r="L499" i="30"/>
  <c r="L449" i="30"/>
  <c r="L409" i="30"/>
  <c r="M401" i="30"/>
  <c r="L401" i="30"/>
  <c r="L387" i="30"/>
  <c r="M387" i="30"/>
  <c r="M364" i="30"/>
  <c r="L320" i="30"/>
  <c r="M320" i="30"/>
  <c r="M698" i="30"/>
  <c r="M686" i="30"/>
  <c r="L682" i="30"/>
  <c r="M601" i="30"/>
  <c r="L584" i="30"/>
  <c r="M575" i="30"/>
  <c r="M558" i="30"/>
  <c r="L489" i="30"/>
  <c r="M489" i="30"/>
  <c r="L452" i="30"/>
  <c r="M452" i="30"/>
  <c r="L384" i="30"/>
  <c r="M361" i="30"/>
  <c r="L337" i="30"/>
  <c r="M337" i="30"/>
  <c r="L317" i="30"/>
  <c r="M317" i="30"/>
  <c r="L253" i="30"/>
  <c r="M253" i="30"/>
  <c r="L227" i="30"/>
  <c r="M227" i="30"/>
  <c r="L221" i="30"/>
  <c r="M221" i="30"/>
  <c r="L663" i="30"/>
  <c r="M663" i="30"/>
  <c r="L538" i="30"/>
  <c r="L517" i="30"/>
  <c r="M517" i="30"/>
  <c r="L501" i="30"/>
  <c r="M471" i="30"/>
  <c r="M440" i="30"/>
  <c r="L440" i="30"/>
  <c r="L423" i="30"/>
  <c r="M423" i="30"/>
  <c r="L420" i="30"/>
  <c r="M420" i="30"/>
  <c r="L414" i="30"/>
  <c r="M414" i="30"/>
  <c r="L372" i="30"/>
  <c r="M372" i="30"/>
  <c r="L342" i="30"/>
  <c r="M342" i="30"/>
  <c r="L326" i="30"/>
  <c r="M326" i="30"/>
  <c r="M267" i="30"/>
  <c r="L267" i="30"/>
  <c r="L232" i="30"/>
  <c r="M232" i="30"/>
  <c r="L210" i="30"/>
  <c r="L569" i="30"/>
  <c r="M569" i="30"/>
  <c r="L560" i="30"/>
  <c r="M560" i="30"/>
  <c r="M551" i="30"/>
  <c r="L542" i="30"/>
  <c r="M465" i="30"/>
  <c r="L465" i="30"/>
  <c r="M460" i="30"/>
  <c r="M443" i="30"/>
  <c r="M406" i="30"/>
  <c r="L406" i="30"/>
  <c r="L403" i="30"/>
  <c r="M403" i="30"/>
  <c r="L333" i="30"/>
  <c r="M333" i="30"/>
  <c r="L212" i="30"/>
  <c r="M212" i="30"/>
  <c r="M599" i="30"/>
  <c r="L597" i="30"/>
  <c r="M544" i="30"/>
  <c r="L544" i="30"/>
  <c r="L526" i="30"/>
  <c r="M503" i="30"/>
  <c r="L322" i="30"/>
  <c r="M322" i="30"/>
  <c r="L258" i="30"/>
  <c r="M258" i="30"/>
  <c r="L255" i="30"/>
  <c r="M255" i="30"/>
  <c r="L239" i="30"/>
  <c r="M239" i="30"/>
  <c r="M535" i="30"/>
  <c r="M519" i="30"/>
  <c r="L519" i="30"/>
  <c r="L493" i="30"/>
  <c r="L439" i="30"/>
  <c r="M439" i="30"/>
  <c r="L416" i="30"/>
  <c r="M416" i="30"/>
  <c r="M389" i="30"/>
  <c r="L349" i="30"/>
  <c r="M349" i="30"/>
  <c r="L346" i="30"/>
  <c r="M346" i="30"/>
  <c r="L274" i="30"/>
  <c r="M274" i="30"/>
  <c r="L226" i="30"/>
  <c r="M585" i="30"/>
  <c r="L479" i="30"/>
  <c r="M468" i="30"/>
  <c r="M466" i="30"/>
  <c r="M457" i="30"/>
  <c r="M453" i="30"/>
  <c r="M444" i="30"/>
  <c r="L431" i="30"/>
  <c r="M419" i="30"/>
  <c r="M390" i="30"/>
  <c r="L388" i="30"/>
  <c r="M379" i="30"/>
  <c r="L379" i="30"/>
  <c r="L368" i="30"/>
  <c r="L358" i="30"/>
  <c r="M358" i="30"/>
  <c r="M355" i="30"/>
  <c r="L348" i="30"/>
  <c r="M348" i="30"/>
  <c r="L296" i="30"/>
  <c r="M296" i="30"/>
  <c r="L276" i="30"/>
  <c r="M276" i="30"/>
  <c r="M244" i="30"/>
  <c r="L244" i="30"/>
  <c r="L205" i="30"/>
  <c r="M205" i="30"/>
  <c r="M496" i="30"/>
  <c r="L473" i="30"/>
  <c r="M473" i="30"/>
  <c r="L464" i="30"/>
  <c r="M464" i="30"/>
  <c r="M459" i="30"/>
  <c r="L444" i="30"/>
  <c r="L419" i="30"/>
  <c r="L390" i="30"/>
  <c r="M370" i="30"/>
  <c r="M360" i="30"/>
  <c r="L360" i="30"/>
  <c r="L306" i="30"/>
  <c r="M306" i="30"/>
  <c r="L291" i="30"/>
  <c r="L191" i="30"/>
  <c r="M191" i="30"/>
  <c r="M455" i="30"/>
  <c r="L433" i="30"/>
  <c r="L397" i="30"/>
  <c r="L395" i="30"/>
  <c r="L386" i="30"/>
  <c r="M376" i="30"/>
  <c r="L370" i="30"/>
  <c r="M363" i="30"/>
  <c r="L363" i="30"/>
  <c r="L319" i="30"/>
  <c r="M319" i="30"/>
  <c r="L260" i="30"/>
  <c r="M260" i="30"/>
  <c r="L246" i="30"/>
  <c r="M246" i="30"/>
  <c r="L207" i="30"/>
  <c r="M207" i="30"/>
  <c r="L178" i="30"/>
  <c r="M435" i="30"/>
  <c r="L381" i="30"/>
  <c r="M381" i="30"/>
  <c r="L278" i="30"/>
  <c r="M278" i="30"/>
  <c r="M249" i="30"/>
  <c r="L249" i="30"/>
  <c r="M196" i="30"/>
  <c r="L196" i="30"/>
  <c r="L305" i="30"/>
  <c r="M305" i="30"/>
  <c r="M283" i="30"/>
  <c r="L283" i="30"/>
  <c r="L275" i="30"/>
  <c r="L481" i="30"/>
  <c r="L424" i="30"/>
  <c r="L410" i="30"/>
  <c r="L399" i="30"/>
  <c r="M392" i="30"/>
  <c r="L392" i="30"/>
  <c r="L383" i="30"/>
  <c r="L378" i="30"/>
  <c r="M378" i="30"/>
  <c r="L362" i="30"/>
  <c r="M362" i="30"/>
  <c r="M340" i="30"/>
  <c r="L340" i="30"/>
  <c r="L280" i="30"/>
  <c r="M280" i="30"/>
  <c r="M251" i="30"/>
  <c r="L251" i="30"/>
  <c r="L217" i="30"/>
  <c r="L198" i="30"/>
  <c r="M198" i="30"/>
  <c r="L437" i="30"/>
  <c r="M437" i="30"/>
  <c r="M412" i="30"/>
  <c r="L329" i="30"/>
  <c r="M329" i="30"/>
  <c r="L248" i="30"/>
  <c r="M248" i="30"/>
  <c r="M235" i="30"/>
  <c r="L235" i="30"/>
  <c r="M201" i="30"/>
  <c r="L201" i="30"/>
  <c r="M422" i="30"/>
  <c r="M417" i="30"/>
  <c r="M375" i="30"/>
  <c r="L330" i="30"/>
  <c r="L328" i="30"/>
  <c r="M297" i="30"/>
  <c r="L290" i="30"/>
  <c r="L265" i="30"/>
  <c r="L240" i="30"/>
  <c r="M224" i="30"/>
  <c r="L192" i="30"/>
  <c r="M373" i="30"/>
  <c r="M371" i="30"/>
  <c r="M367" i="30"/>
  <c r="M353" i="30"/>
  <c r="M313" i="30"/>
  <c r="M272" i="30"/>
  <c r="L257" i="30"/>
  <c r="M257" i="30"/>
  <c r="L214" i="30"/>
  <c r="M214" i="30"/>
  <c r="L367" i="30"/>
  <c r="L262" i="30"/>
  <c r="M262" i="30"/>
  <c r="L209" i="30"/>
  <c r="M209" i="30"/>
  <c r="L301" i="30"/>
  <c r="M301" i="30"/>
  <c r="M299" i="30"/>
  <c r="L269" i="30"/>
  <c r="M269" i="30"/>
  <c r="L228" i="30"/>
  <c r="M228" i="30"/>
  <c r="L216" i="30"/>
  <c r="M216" i="30"/>
  <c r="L180" i="30"/>
  <c r="M180" i="30"/>
  <c r="L264" i="30"/>
  <c r="M264" i="30"/>
  <c r="L242" i="30"/>
  <c r="M233" i="30"/>
  <c r="L223" i="30"/>
  <c r="M223" i="30"/>
  <c r="L194" i="30"/>
  <c r="M185" i="30"/>
  <c r="L365" i="30"/>
  <c r="L308" i="30"/>
  <c r="M308" i="30"/>
  <c r="L303" i="30"/>
  <c r="M303" i="30"/>
  <c r="L294" i="30"/>
  <c r="M294" i="30"/>
  <c r="M292" i="30"/>
  <c r="L285" i="30"/>
  <c r="M285" i="30"/>
  <c r="L271" i="30"/>
  <c r="M271" i="30"/>
  <c r="L237" i="30"/>
  <c r="M237" i="30"/>
  <c r="L189" i="30"/>
  <c r="M189" i="30"/>
  <c r="M344" i="30"/>
  <c r="M330" i="30"/>
  <c r="M314" i="30"/>
  <c r="M230" i="30"/>
  <c r="M182" i="30"/>
  <c r="L121" i="30"/>
  <c r="M121" i="30"/>
  <c r="L49" i="30"/>
  <c r="M49" i="30"/>
  <c r="M95" i="30"/>
  <c r="L95" i="30"/>
  <c r="L138" i="30"/>
  <c r="M138" i="30"/>
  <c r="L78" i="30"/>
  <c r="M78" i="30"/>
  <c r="L66" i="30"/>
  <c r="M66" i="30"/>
  <c r="L21" i="30"/>
  <c r="M21" i="30"/>
  <c r="L105" i="30"/>
  <c r="M105" i="30"/>
  <c r="L33" i="30"/>
  <c r="M33" i="30"/>
  <c r="L126" i="30"/>
  <c r="M126" i="30"/>
  <c r="L97" i="30"/>
  <c r="M97" i="30"/>
  <c r="L54" i="30"/>
  <c r="M54" i="30"/>
  <c r="M107" i="30"/>
  <c r="L107" i="30"/>
  <c r="M35" i="30"/>
  <c r="L35" i="30"/>
  <c r="L20" i="30"/>
  <c r="M20" i="30"/>
  <c r="M50" i="30"/>
  <c r="L50" i="30"/>
  <c r="L146" i="30"/>
  <c r="M146" i="30"/>
  <c r="M134" i="30"/>
  <c r="L134" i="30"/>
  <c r="M119" i="30"/>
  <c r="L119" i="30"/>
  <c r="L109" i="30"/>
  <c r="M109" i="30"/>
  <c r="L74" i="30"/>
  <c r="M74" i="30"/>
  <c r="L62" i="30"/>
  <c r="M62" i="30"/>
  <c r="M47" i="30"/>
  <c r="L47" i="30"/>
  <c r="L37" i="30"/>
  <c r="M37" i="30"/>
  <c r="L169" i="30"/>
  <c r="M169" i="30"/>
  <c r="L150" i="30"/>
  <c r="M150" i="30"/>
  <c r="M167" i="30"/>
  <c r="L167" i="30"/>
  <c r="M122" i="30"/>
  <c r="L122" i="30"/>
  <c r="L148" i="30"/>
  <c r="M148" i="30"/>
  <c r="L136" i="30"/>
  <c r="M136" i="30"/>
  <c r="L124" i="30"/>
  <c r="M124" i="30"/>
  <c r="M93" i="30"/>
  <c r="L93" i="30"/>
  <c r="L76" i="30"/>
  <c r="M76" i="30"/>
  <c r="M64" i="30"/>
  <c r="L64" i="30"/>
  <c r="L52" i="30"/>
  <c r="M52" i="30"/>
  <c r="L153" i="30"/>
  <c r="M153" i="30"/>
  <c r="L81" i="30"/>
  <c r="M81" i="30"/>
  <c r="M140" i="30"/>
  <c r="L140" i="30"/>
  <c r="M152" i="30"/>
  <c r="L152" i="30"/>
  <c r="L80" i="30"/>
  <c r="M80" i="30"/>
  <c r="L133" i="30"/>
  <c r="M133" i="30"/>
  <c r="M131" i="30"/>
  <c r="L90" i="30"/>
  <c r="M90" i="30"/>
  <c r="L13" i="30"/>
  <c r="M13" i="30"/>
  <c r="M92" i="30"/>
  <c r="L92" i="30"/>
  <c r="L30" i="30"/>
  <c r="M30" i="30"/>
  <c r="L164" i="30"/>
  <c r="M164" i="30"/>
  <c r="L102" i="30"/>
  <c r="M102" i="30"/>
  <c r="L73" i="30"/>
  <c r="M73" i="30"/>
  <c r="L32" i="30"/>
  <c r="M32" i="30"/>
  <c r="L85" i="30"/>
  <c r="M85" i="30"/>
  <c r="M83" i="30"/>
  <c r="L42" i="30"/>
  <c r="M42" i="30"/>
  <c r="L25" i="30"/>
  <c r="M25" i="30"/>
  <c r="M23" i="30"/>
  <c r="L176" i="30"/>
  <c r="M176" i="30"/>
  <c r="M165" i="30"/>
  <c r="M163" i="30"/>
  <c r="L157" i="30"/>
  <c r="M157" i="30"/>
  <c r="M155" i="30"/>
  <c r="L116" i="30"/>
  <c r="M116" i="30"/>
  <c r="M101" i="30"/>
  <c r="L44" i="30"/>
  <c r="M44" i="30"/>
  <c r="M16" i="30"/>
  <c r="L165" i="30"/>
  <c r="L163" i="30"/>
  <c r="M103" i="30"/>
  <c r="L27" i="30"/>
  <c r="M27" i="30"/>
  <c r="L16" i="30"/>
  <c r="L18" i="30"/>
  <c r="M18" i="30"/>
  <c r="L15" i="30"/>
  <c r="M15" i="30"/>
  <c r="L114" i="30"/>
  <c r="M114" i="30"/>
  <c r="M128" i="30"/>
  <c r="L128" i="30"/>
  <c r="M113" i="30"/>
  <c r="M111" i="30"/>
  <c r="L56" i="30"/>
  <c r="M56" i="30"/>
  <c r="M41" i="30"/>
  <c r="M39" i="30"/>
  <c r="L68" i="30"/>
  <c r="M68" i="30"/>
  <c r="L61" i="30"/>
  <c r="M61" i="30"/>
  <c r="M59" i="30"/>
  <c r="M11" i="30"/>
  <c r="L162" i="30"/>
  <c r="M162" i="30"/>
  <c r="L145" i="30"/>
  <c r="M145" i="30"/>
  <c r="M143" i="30"/>
  <c r="M71" i="30"/>
  <c r="M104" i="30"/>
  <c r="L104" i="30"/>
  <c r="L174" i="30"/>
  <c r="M174" i="30"/>
  <c r="M173" i="30"/>
  <c r="M171" i="30"/>
  <c r="M88" i="30"/>
  <c r="BH54" i="13" a="1"/>
  <c r="BH54" i="13" s="1"/>
  <c r="AV17" i="13" a="1"/>
  <c r="AV17" i="13" s="1"/>
  <c r="AW17" i="13" s="1" a="1"/>
  <c r="AW17" i="13" s="1"/>
  <c r="C2" i="62" s="1"/>
  <c r="AF29" i="50" a="1"/>
  <c r="AF29" i="50" s="1"/>
  <c r="AO36" i="13" a="1"/>
  <c r="AO36" i="13" s="1"/>
  <c r="AO54" i="13" a="1"/>
  <c r="AO54" i="13" s="1"/>
  <c r="V36" i="13" a="1"/>
  <c r="V36" i="13" s="1"/>
  <c r="V54" i="13" a="1"/>
  <c r="V54" i="13" s="1"/>
  <c r="E32" i="13" a="1"/>
  <c r="E32" i="13" s="1"/>
  <c r="F31" i="13" s="1" a="1"/>
  <c r="F31" i="13" s="1"/>
  <c r="S44" i="50" l="1"/>
  <c r="S45" i="50"/>
  <c r="AP71" i="13"/>
  <c r="AF71" i="13"/>
  <c r="AH71" i="13" s="1"/>
  <c r="AK71" i="13" s="1"/>
  <c r="AL71" i="13"/>
  <c r="AQ71" i="13"/>
  <c r="W71" i="13"/>
  <c r="S71" i="13"/>
  <c r="X71" i="13"/>
  <c r="X70" i="13"/>
  <c r="S70" i="13"/>
  <c r="W70" i="13"/>
  <c r="AL70" i="13"/>
  <c r="AF70" i="13"/>
  <c r="AP70" i="13"/>
  <c r="AQ70" i="13"/>
  <c r="S69" i="13"/>
  <c r="AL69" i="13"/>
  <c r="AF69" i="13"/>
  <c r="AH69" i="13" s="1"/>
  <c r="AK69" i="13" s="1"/>
  <c r="AP69" i="13"/>
  <c r="AQ69" i="13"/>
  <c r="X68" i="13"/>
  <c r="W68" i="13"/>
  <c r="S68" i="13"/>
  <c r="AP68" i="13"/>
  <c r="AF68" i="13"/>
  <c r="AH68" i="13" s="1"/>
  <c r="AK68" i="13" s="1"/>
  <c r="AQ68" i="13"/>
  <c r="AL68" i="13"/>
  <c r="AL67" i="13"/>
  <c r="AF67" i="13"/>
  <c r="AH67" i="13" s="1"/>
  <c r="AK67" i="13" s="1"/>
  <c r="AP67" i="13"/>
  <c r="AQ67" i="13"/>
  <c r="X67" i="13"/>
  <c r="W67" i="13"/>
  <c r="S67" i="13"/>
  <c r="W66" i="13"/>
  <c r="S66" i="13"/>
  <c r="X66" i="13"/>
  <c r="AF66" i="13"/>
  <c r="AH66" i="13" s="1"/>
  <c r="AK66" i="13" s="1"/>
  <c r="AP66" i="13"/>
  <c r="AQ66" i="13"/>
  <c r="AL66" i="13"/>
  <c r="AF45" i="13"/>
  <c r="AP28" i="13"/>
  <c r="AL45" i="13"/>
  <c r="W28" i="13"/>
  <c r="S45" i="13"/>
  <c r="AF44" i="13"/>
  <c r="AP27" i="13"/>
  <c r="AL44" i="13"/>
  <c r="W27" i="13"/>
  <c r="S44" i="13"/>
  <c r="W26" i="13"/>
  <c r="S43" i="13"/>
  <c r="AF43" i="13"/>
  <c r="AP26" i="13"/>
  <c r="AL43" i="13"/>
  <c r="AP25" i="13"/>
  <c r="AF42" i="13"/>
  <c r="AL42" i="13"/>
  <c r="W25" i="13"/>
  <c r="S42" i="13"/>
  <c r="W24" i="13"/>
  <c r="S41" i="13"/>
  <c r="AF41" i="13"/>
  <c r="AP24" i="13"/>
  <c r="AL41" i="13"/>
  <c r="W23" i="13"/>
  <c r="S40" i="13"/>
  <c r="AP23" i="13"/>
  <c r="AF40" i="13"/>
  <c r="AL40" i="13"/>
  <c r="AF60" i="13"/>
  <c r="AH60" i="13" s="1"/>
  <c r="AF61" i="13"/>
  <c r="AH61" i="13" s="1"/>
  <c r="AF64" i="13"/>
  <c r="AH64" i="13" s="1"/>
  <c r="AF57" i="13"/>
  <c r="AH57" i="13" s="1"/>
  <c r="AF58" i="13"/>
  <c r="AH58" i="13" s="1"/>
  <c r="AF59" i="13"/>
  <c r="AH59" i="13" s="1"/>
  <c r="AF62" i="13"/>
  <c r="AH62" i="13" s="1"/>
  <c r="AF65" i="13"/>
  <c r="AH65" i="13" s="1"/>
  <c r="AK65" i="13" s="1"/>
  <c r="AF63" i="13"/>
  <c r="AH63" i="13" s="1"/>
  <c r="AP21" i="13"/>
  <c r="AP22" i="13"/>
  <c r="AF37" i="13"/>
  <c r="AF38" i="13"/>
  <c r="AF39" i="13"/>
  <c r="BI20" i="13"/>
  <c r="BI22" i="13"/>
  <c r="BI21" i="13"/>
  <c r="W22" i="13"/>
  <c r="W21" i="13"/>
  <c r="W20" i="13"/>
  <c r="AX36" i="13"/>
  <c r="BI19" i="13" s="1"/>
  <c r="BH39" i="13"/>
  <c r="AX54" i="13"/>
  <c r="BE54" i="13" s="1"/>
  <c r="BI65" i="13"/>
  <c r="BJ65" i="13"/>
  <c r="BI55" i="13"/>
  <c r="BI62" i="13"/>
  <c r="BJ55" i="13"/>
  <c r="BI56" i="13"/>
  <c r="BI57" i="13"/>
  <c r="BI61" i="13"/>
  <c r="BI58" i="13"/>
  <c r="BE64" i="13"/>
  <c r="BJ58" i="13"/>
  <c r="BJ61" i="13"/>
  <c r="BI59" i="13"/>
  <c r="BE65" i="13"/>
  <c r="BJ62" i="13"/>
  <c r="BJ56" i="13"/>
  <c r="BI63" i="13"/>
  <c r="BJ63" i="13"/>
  <c r="BI64" i="13"/>
  <c r="BJ59" i="13"/>
  <c r="BJ64" i="13"/>
  <c r="BJ60" i="13"/>
  <c r="BI60" i="13"/>
  <c r="BJ57" i="13"/>
  <c r="BE55" i="13"/>
  <c r="AF55" i="13"/>
  <c r="AH55" i="13" s="1"/>
  <c r="AF56" i="13"/>
  <c r="AH56" i="13" s="1"/>
  <c r="AE54" i="13"/>
  <c r="AF54" i="13" s="1"/>
  <c r="AQ57" i="13"/>
  <c r="AQ63" i="13"/>
  <c r="AP65" i="13"/>
  <c r="AP58" i="13"/>
  <c r="AP64" i="13"/>
  <c r="AP59" i="13"/>
  <c r="AQ65" i="13"/>
  <c r="AQ58" i="13"/>
  <c r="AQ64" i="13"/>
  <c r="AP60" i="13"/>
  <c r="AP61" i="13"/>
  <c r="AQ61" i="13"/>
  <c r="AP56" i="13"/>
  <c r="AQ60" i="13"/>
  <c r="AP55" i="13"/>
  <c r="AP62" i="13"/>
  <c r="AQ55" i="13"/>
  <c r="AQ56" i="13"/>
  <c r="AQ62" i="13"/>
  <c r="AQ59" i="13"/>
  <c r="AP57" i="13"/>
  <c r="AP63" i="13"/>
  <c r="AL65" i="13"/>
  <c r="AE36" i="13"/>
  <c r="AF36" i="13" s="1"/>
  <c r="AQ39" i="13"/>
  <c r="AD11" i="13"/>
  <c r="AQ18" i="13" s="1"/>
  <c r="L36" i="13"/>
  <c r="X38" i="13"/>
  <c r="W62" i="13"/>
  <c r="X59" i="13"/>
  <c r="W59" i="13"/>
  <c r="W63" i="13"/>
  <c r="X60" i="13"/>
  <c r="W57" i="13"/>
  <c r="X63" i="13"/>
  <c r="W58" i="13"/>
  <c r="X57" i="13"/>
  <c r="W64" i="13"/>
  <c r="X61" i="13"/>
  <c r="X62" i="13"/>
  <c r="X65" i="13"/>
  <c r="W61" i="13"/>
  <c r="X58" i="13"/>
  <c r="W65" i="13"/>
  <c r="X64" i="13"/>
  <c r="W60" i="13"/>
  <c r="AC29" i="50"/>
  <c r="AC34" i="50"/>
  <c r="AC30" i="50"/>
  <c r="AC37" i="50"/>
  <c r="AC36" i="50"/>
  <c r="AC32" i="50"/>
  <c r="AC39" i="50"/>
  <c r="AC35" i="50"/>
  <c r="AC31" i="50"/>
  <c r="AC33" i="50"/>
  <c r="AC38" i="50"/>
  <c r="L54" i="13"/>
  <c r="X55" i="13"/>
  <c r="X56" i="13"/>
  <c r="W56" i="13"/>
  <c r="S57" i="13"/>
  <c r="S64" i="13"/>
  <c r="S61" i="13"/>
  <c r="S60" i="13"/>
  <c r="S58" i="13"/>
  <c r="S55" i="13"/>
  <c r="S65" i="13"/>
  <c r="S62" i="13"/>
  <c r="S63" i="13"/>
  <c r="S59" i="13"/>
  <c r="S56" i="13"/>
  <c r="AP20" i="13"/>
  <c r="BE62" i="13"/>
  <c r="BE58" i="13"/>
  <c r="BE63" i="13"/>
  <c r="BE57" i="13"/>
  <c r="BE38" i="13"/>
  <c r="BE39" i="13"/>
  <c r="BE59" i="13"/>
  <c r="BE37" i="13"/>
  <c r="BE56" i="13"/>
  <c r="BE60" i="13"/>
  <c r="BE61" i="13"/>
  <c r="C2" i="47"/>
  <c r="S37" i="13"/>
  <c r="S38" i="13"/>
  <c r="S39" i="13"/>
  <c r="AL39" i="13"/>
  <c r="AL37" i="13"/>
  <c r="AL38" i="13"/>
  <c r="AL63" i="13"/>
  <c r="AL59" i="13"/>
  <c r="AL55" i="13"/>
  <c r="AL61" i="13"/>
  <c r="AL57" i="13"/>
  <c r="AL64" i="13"/>
  <c r="AL60" i="13"/>
  <c r="AL56" i="13"/>
  <c r="AL62" i="13"/>
  <c r="AL58" i="13"/>
  <c r="H9" i="30" a="1"/>
  <c r="H9" i="30" s="1"/>
  <c r="BH37" i="13" s="1"/>
  <c r="G32" i="13" a="1"/>
  <c r="G32" i="13" s="1"/>
  <c r="H31" i="13" s="1" a="1"/>
  <c r="H31" i="13" s="1"/>
  <c r="K9" i="30"/>
  <c r="X69" i="13" s="1"/>
  <c r="X37" i="13" l="1"/>
  <c r="AQ37" i="13"/>
  <c r="X42" i="13"/>
  <c r="M71" i="13"/>
  <c r="O71" i="13" s="1"/>
  <c r="R71" i="13" s="1"/>
  <c r="M70" i="13"/>
  <c r="O70" i="13" s="1"/>
  <c r="R70" i="13" s="1"/>
  <c r="AH70" i="13"/>
  <c r="AK70" i="13" s="1"/>
  <c r="X39" i="13"/>
  <c r="M68" i="13"/>
  <c r="N68" i="13" s="1"/>
  <c r="AQ41" i="13"/>
  <c r="M69" i="13"/>
  <c r="O68" i="13"/>
  <c r="R68" i="13" s="1"/>
  <c r="X45" i="13"/>
  <c r="M67" i="13"/>
  <c r="O67" i="13" s="1"/>
  <c r="R67" i="13" s="1"/>
  <c r="AH43" i="13"/>
  <c r="AK43" i="13" s="1"/>
  <c r="M42" i="13"/>
  <c r="O42" i="13" s="1"/>
  <c r="R42" i="13" s="1"/>
  <c r="W45" i="13"/>
  <c r="W41" i="13"/>
  <c r="AH40" i="13"/>
  <c r="AK40" i="13" s="1"/>
  <c r="X41" i="13"/>
  <c r="AP43" i="13"/>
  <c r="AQ40" i="13"/>
  <c r="AP40" i="13"/>
  <c r="W42" i="13"/>
  <c r="M40" i="13"/>
  <c r="O40" i="13" s="1"/>
  <c r="R40" i="13" s="1"/>
  <c r="AP41" i="13"/>
  <c r="X44" i="13"/>
  <c r="M66" i="13"/>
  <c r="M45" i="13"/>
  <c r="O45" i="13" s="1"/>
  <c r="R45" i="13" s="1"/>
  <c r="AH41" i="13"/>
  <c r="AK41" i="13" s="1"/>
  <c r="AP42" i="13"/>
  <c r="W44" i="13"/>
  <c r="M44" i="13"/>
  <c r="O44" i="13" s="1"/>
  <c r="R44" i="13" s="1"/>
  <c r="W40" i="13"/>
  <c r="M41" i="13"/>
  <c r="O41" i="13" s="1"/>
  <c r="R41" i="13" s="1"/>
  <c r="AH42" i="13"/>
  <c r="AK42" i="13" s="1"/>
  <c r="M43" i="13"/>
  <c r="AQ42" i="13"/>
  <c r="AP44" i="13"/>
  <c r="AQ45" i="13"/>
  <c r="X43" i="13"/>
  <c r="AQ44" i="13"/>
  <c r="X40" i="13"/>
  <c r="AP45" i="13"/>
  <c r="AQ43" i="13"/>
  <c r="AH44" i="13"/>
  <c r="AK44" i="13" s="1"/>
  <c r="AH45" i="13"/>
  <c r="AK45" i="13" s="1"/>
  <c r="AQ38" i="13"/>
  <c r="BH38" i="13"/>
  <c r="AH39" i="13"/>
  <c r="AP38" i="13"/>
  <c r="AP37" i="13"/>
  <c r="W37" i="13"/>
  <c r="AH38" i="13"/>
  <c r="W39" i="13"/>
  <c r="AP39" i="13"/>
  <c r="BI39" i="13"/>
  <c r="AH37" i="13"/>
  <c r="W38" i="13"/>
  <c r="BI37" i="13"/>
  <c r="BI38" i="13"/>
  <c r="AF52" i="13"/>
  <c r="X36" i="13"/>
  <c r="BI36" i="13"/>
  <c r="AQ36" i="13"/>
  <c r="AQ54" i="13"/>
  <c r="X54" i="13"/>
  <c r="K11" i="13"/>
  <c r="X18" i="13" s="1"/>
  <c r="M64" i="13"/>
  <c r="O64" i="13" s="1"/>
  <c r="M39" i="13"/>
  <c r="O39" i="13" s="1"/>
  <c r="M65" i="13"/>
  <c r="O65" i="13" s="1"/>
  <c r="M60" i="13"/>
  <c r="O60" i="13" s="1"/>
  <c r="M58" i="13"/>
  <c r="O58" i="13" s="1"/>
  <c r="M59" i="13"/>
  <c r="O59" i="13" s="1"/>
  <c r="M61" i="13"/>
  <c r="O61" i="13" s="1"/>
  <c r="M37" i="13"/>
  <c r="O37" i="13" s="1"/>
  <c r="M62" i="13"/>
  <c r="O62" i="13" s="1"/>
  <c r="M38" i="13"/>
  <c r="O38" i="13" s="1"/>
  <c r="M57" i="13"/>
  <c r="O57" i="13" s="1"/>
  <c r="M63" i="13"/>
  <c r="O63" i="13" s="1"/>
  <c r="M55" i="13"/>
  <c r="M56" i="13"/>
  <c r="O56" i="13" s="1"/>
  <c r="M54" i="13"/>
  <c r="M36" i="13"/>
  <c r="L9" i="30"/>
  <c r="I9" i="30"/>
  <c r="BJ13" i="59"/>
  <c r="BE13" i="59"/>
  <c r="AP13" i="59"/>
  <c r="L13" i="59"/>
  <c r="BO13" i="59"/>
  <c r="V13" i="59"/>
  <c r="AU13" i="59"/>
  <c r="AZ13" i="59"/>
  <c r="AK13" i="59"/>
  <c r="AA13" i="59"/>
  <c r="Q13" i="59"/>
  <c r="AF13" i="59"/>
  <c r="BE36" i="13"/>
  <c r="N9" i="30"/>
  <c r="BJ54" i="13" s="1"/>
  <c r="W19" i="13"/>
  <c r="AP19" i="13"/>
  <c r="S54" i="13"/>
  <c r="M9" i="30"/>
  <c r="S36" i="13"/>
  <c r="AL36" i="13"/>
  <c r="AL54" i="13"/>
  <c r="W69" i="13" l="1"/>
  <c r="W55" i="13"/>
  <c r="N70" i="13"/>
  <c r="Q70" i="13" s="1"/>
  <c r="O43" i="13"/>
  <c r="R43" i="13" s="1"/>
  <c r="W43" i="13"/>
  <c r="N71" i="13"/>
  <c r="Q71" i="13" s="1"/>
  <c r="AG68" i="13"/>
  <c r="AM68" i="13" s="1"/>
  <c r="AG71" i="13"/>
  <c r="T70" i="13"/>
  <c r="AG70" i="13"/>
  <c r="N67" i="13"/>
  <c r="T67" i="13" s="1"/>
  <c r="N40" i="13"/>
  <c r="Q40" i="13" s="1"/>
  <c r="AG42" i="13"/>
  <c r="AJ42" i="13" s="1"/>
  <c r="AG69" i="13"/>
  <c r="N69" i="13"/>
  <c r="O69" i="13"/>
  <c r="R69" i="13" s="1"/>
  <c r="Q68" i="13"/>
  <c r="T68" i="13"/>
  <c r="AG40" i="13"/>
  <c r="AQ23" i="13" s="1"/>
  <c r="AG67" i="13"/>
  <c r="AG41" i="13"/>
  <c r="AJ41" i="13" s="1"/>
  <c r="AG66" i="13"/>
  <c r="N41" i="13"/>
  <c r="Q41" i="13" s="1"/>
  <c r="O66" i="13"/>
  <c r="R66" i="13" s="1"/>
  <c r="N66" i="13"/>
  <c r="AG43" i="13"/>
  <c r="AG45" i="13"/>
  <c r="AG44" i="13"/>
  <c r="K12" i="13"/>
  <c r="N42" i="13"/>
  <c r="N43" i="13"/>
  <c r="N45" i="13"/>
  <c r="N44" i="13"/>
  <c r="M52" i="13"/>
  <c r="AP36" i="13"/>
  <c r="AG65" i="13"/>
  <c r="O36" i="13"/>
  <c r="BH36" i="13"/>
  <c r="BI54" i="13"/>
  <c r="AH54" i="13"/>
  <c r="AH52" i="13" s="1"/>
  <c r="AP54" i="13"/>
  <c r="O54" i="13"/>
  <c r="W54" i="13"/>
  <c r="W36" i="13"/>
  <c r="N55" i="13"/>
  <c r="Q55" i="13" s="1"/>
  <c r="O55" i="13"/>
  <c r="R55" i="13" s="1"/>
  <c r="R63" i="13"/>
  <c r="N63" i="13"/>
  <c r="R57" i="13"/>
  <c r="N57" i="13"/>
  <c r="R61" i="13"/>
  <c r="N61" i="13"/>
  <c r="R59" i="13"/>
  <c r="N59" i="13"/>
  <c r="R58" i="13"/>
  <c r="N58" i="13"/>
  <c r="R60" i="13"/>
  <c r="N60" i="13"/>
  <c r="R62" i="13"/>
  <c r="N62" i="13"/>
  <c r="R65" i="13"/>
  <c r="N65" i="13"/>
  <c r="R64" i="13"/>
  <c r="N64" i="13"/>
  <c r="R56" i="13"/>
  <c r="N56" i="13"/>
  <c r="AH36" i="13"/>
  <c r="BT13" i="59"/>
  <c r="AW12" i="13"/>
  <c r="C12" i="50"/>
  <c r="C13" i="50"/>
  <c r="C14" i="50"/>
  <c r="C15" i="50"/>
  <c r="C16" i="50"/>
  <c r="C17" i="50"/>
  <c r="C18" i="50"/>
  <c r="C19" i="50"/>
  <c r="C20" i="50"/>
  <c r="C11" i="50"/>
  <c r="T71" i="13" l="1"/>
  <c r="Q67" i="13"/>
  <c r="T40" i="13"/>
  <c r="AQ25" i="13"/>
  <c r="AJ68" i="13"/>
  <c r="AM71" i="13"/>
  <c r="AJ71" i="13"/>
  <c r="AM70" i="13"/>
  <c r="AJ70" i="13"/>
  <c r="AQ24" i="13"/>
  <c r="Q69" i="13"/>
  <c r="T69" i="13"/>
  <c r="X23" i="13"/>
  <c r="AJ69" i="13"/>
  <c r="AM69" i="13"/>
  <c r="AJ40" i="13"/>
  <c r="X24" i="13"/>
  <c r="AM66" i="13"/>
  <c r="AJ66" i="13"/>
  <c r="T41" i="13"/>
  <c r="AM67" i="13"/>
  <c r="AJ67" i="13"/>
  <c r="Q66" i="13"/>
  <c r="T66" i="13"/>
  <c r="Q44" i="13"/>
  <c r="T44" i="13"/>
  <c r="X27" i="13"/>
  <c r="Q42" i="13"/>
  <c r="X25" i="13"/>
  <c r="T42" i="13"/>
  <c r="AQ27" i="13"/>
  <c r="AJ44" i="13"/>
  <c r="T43" i="13"/>
  <c r="Q43" i="13"/>
  <c r="X26" i="13"/>
  <c r="AQ28" i="13"/>
  <c r="AJ45" i="13"/>
  <c r="X28" i="13"/>
  <c r="Q45" i="13"/>
  <c r="T45" i="13"/>
  <c r="AJ43" i="13"/>
  <c r="AQ26" i="13"/>
  <c r="O52" i="13"/>
  <c r="AJ65" i="13"/>
  <c r="AM65" i="13"/>
  <c r="T58" i="13"/>
  <c r="Q58" i="13"/>
  <c r="T59" i="13"/>
  <c r="Q59" i="13"/>
  <c r="Q61" i="13"/>
  <c r="T61" i="13"/>
  <c r="T60" i="13"/>
  <c r="Q60" i="13"/>
  <c r="Q64" i="13"/>
  <c r="T64" i="13"/>
  <c r="T57" i="13"/>
  <c r="Q57" i="13"/>
  <c r="T62" i="13"/>
  <c r="Q62" i="13"/>
  <c r="T63" i="13"/>
  <c r="Q63" i="13"/>
  <c r="T65" i="13"/>
  <c r="Q65" i="13"/>
  <c r="T55" i="13"/>
  <c r="T56" i="13"/>
  <c r="Q56" i="13"/>
  <c r="J16" i="50"/>
  <c r="K16" i="50"/>
  <c r="N16" i="50"/>
  <c r="E16" i="50"/>
  <c r="G16" i="50"/>
  <c r="L16" i="50"/>
  <c r="O16" i="50"/>
  <c r="D16" i="50"/>
  <c r="H16" i="50"/>
  <c r="I16" i="50"/>
  <c r="M16" i="50"/>
  <c r="F16" i="50"/>
  <c r="J15" i="50"/>
  <c r="N15" i="50"/>
  <c r="E15" i="50"/>
  <c r="I15" i="50"/>
  <c r="K15" i="50"/>
  <c r="L15" i="50"/>
  <c r="G15" i="50"/>
  <c r="H15" i="50"/>
  <c r="M15" i="50"/>
  <c r="O15" i="50"/>
  <c r="D15" i="50"/>
  <c r="F15" i="50"/>
  <c r="J14" i="50"/>
  <c r="G14" i="50"/>
  <c r="K14" i="50"/>
  <c r="L14" i="50"/>
  <c r="O14" i="50"/>
  <c r="D14" i="50"/>
  <c r="E14" i="50"/>
  <c r="H14" i="50"/>
  <c r="I14" i="50"/>
  <c r="M14" i="50"/>
  <c r="N14" i="50"/>
  <c r="F14" i="50"/>
  <c r="J20" i="50"/>
  <c r="D20" i="50"/>
  <c r="K20" i="50"/>
  <c r="L20" i="50"/>
  <c r="O20" i="50"/>
  <c r="H20" i="50"/>
  <c r="I20" i="50"/>
  <c r="M20" i="50"/>
  <c r="N20" i="50"/>
  <c r="E20" i="50"/>
  <c r="F20" i="50"/>
  <c r="G20" i="50"/>
  <c r="J19" i="50"/>
  <c r="H19" i="50"/>
  <c r="I19" i="50"/>
  <c r="K19" i="50"/>
  <c r="G19" i="50"/>
  <c r="L19" i="50"/>
  <c r="O19" i="50"/>
  <c r="D19" i="50"/>
  <c r="E19" i="50"/>
  <c r="M19" i="50"/>
  <c r="N19" i="50"/>
  <c r="F19" i="50"/>
  <c r="J18" i="50"/>
  <c r="K18" i="50"/>
  <c r="E18" i="50"/>
  <c r="L18" i="50"/>
  <c r="O18" i="50"/>
  <c r="G18" i="50"/>
  <c r="H18" i="50"/>
  <c r="I18" i="50"/>
  <c r="M18" i="50"/>
  <c r="N18" i="50"/>
  <c r="D18" i="50"/>
  <c r="F18" i="50"/>
  <c r="J17" i="50"/>
  <c r="K17" i="50"/>
  <c r="L17" i="50"/>
  <c r="O17" i="50"/>
  <c r="D17" i="50"/>
  <c r="E17" i="50"/>
  <c r="M17" i="50"/>
  <c r="N17" i="50"/>
  <c r="G17" i="50"/>
  <c r="H17" i="50"/>
  <c r="I17" i="50"/>
  <c r="F17" i="50"/>
  <c r="D13" i="59"/>
  <c r="B14" i="59" s="1"/>
  <c r="C20" i="62"/>
  <c r="X29" i="50"/>
  <c r="E13" i="50"/>
  <c r="O12" i="50"/>
  <c r="O13" i="50"/>
  <c r="L12" i="50"/>
  <c r="N12" i="50"/>
  <c r="N13" i="50"/>
  <c r="M12" i="50"/>
  <c r="D13" i="50"/>
  <c r="K12" i="50"/>
  <c r="J12" i="50"/>
  <c r="I12" i="50"/>
  <c r="D12" i="50"/>
  <c r="I13" i="50"/>
  <c r="F12" i="50"/>
  <c r="O11" i="50"/>
  <c r="BN13" i="59" s="1"/>
  <c r="M13" i="50"/>
  <c r="L13" i="50"/>
  <c r="K13" i="50"/>
  <c r="H12" i="50"/>
  <c r="J13" i="50"/>
  <c r="G12" i="50"/>
  <c r="H13" i="50"/>
  <c r="E12" i="50"/>
  <c r="G13" i="50"/>
  <c r="F13" i="50"/>
  <c r="L11" i="50"/>
  <c r="AY13" i="59" s="1"/>
  <c r="K11" i="50"/>
  <c r="AT13" i="59" s="1"/>
  <c r="M11" i="50"/>
  <c r="BD13" i="59" s="1"/>
  <c r="N11" i="50"/>
  <c r="BI13" i="59" s="1"/>
  <c r="J11" i="50"/>
  <c r="AO13" i="59" s="1"/>
  <c r="I11" i="50"/>
  <c r="AJ13" i="59" s="1"/>
  <c r="G11" i="50"/>
  <c r="Z13" i="59" s="1"/>
  <c r="F11" i="50"/>
  <c r="U13" i="59" s="1"/>
  <c r="E11" i="50"/>
  <c r="P13" i="59" s="1"/>
  <c r="H11" i="50"/>
  <c r="AE13" i="59" s="1"/>
  <c r="D11" i="50"/>
  <c r="K13" i="59" s="1"/>
  <c r="M13" i="59" s="1"/>
  <c r="BO13" i="13" s="1"/>
  <c r="V18" i="50" l="1"/>
  <c r="V17" i="50"/>
  <c r="U19" i="50"/>
  <c r="V16" i="50"/>
  <c r="W19" i="50"/>
  <c r="T17" i="50"/>
  <c r="T18" i="50"/>
  <c r="T15" i="50"/>
  <c r="W16" i="50"/>
  <c r="V15" i="50"/>
  <c r="V19" i="50"/>
  <c r="U16" i="50"/>
  <c r="W18" i="50"/>
  <c r="W15" i="50"/>
  <c r="U17" i="50"/>
  <c r="W17" i="50"/>
  <c r="W20" i="50"/>
  <c r="U15" i="50"/>
  <c r="T16" i="50"/>
  <c r="T19" i="50"/>
  <c r="U18" i="50"/>
  <c r="T20" i="50"/>
  <c r="V20" i="50"/>
  <c r="U20" i="50"/>
  <c r="AY65" i="13"/>
  <c r="BA65" i="13" s="1"/>
  <c r="AY64" i="13"/>
  <c r="BA64" i="13" s="1"/>
  <c r="P16" i="50"/>
  <c r="P18" i="50"/>
  <c r="P19" i="50"/>
  <c r="P14" i="50"/>
  <c r="P15" i="50"/>
  <c r="P17" i="50"/>
  <c r="P20" i="50"/>
  <c r="BS13" i="59"/>
  <c r="R13" i="59"/>
  <c r="E14" i="59"/>
  <c r="C14" i="59"/>
  <c r="F14" i="59"/>
  <c r="D14" i="59"/>
  <c r="AY39" i="13"/>
  <c r="BA39" i="13" s="1"/>
  <c r="AY38" i="13"/>
  <c r="BA38" i="13" s="1"/>
  <c r="AY37" i="13"/>
  <c r="BA37" i="13" s="1"/>
  <c r="AY59" i="13"/>
  <c r="BA59" i="13" s="1"/>
  <c r="AY60" i="13"/>
  <c r="BA60" i="13" s="1"/>
  <c r="AY58" i="13"/>
  <c r="BA58" i="13" s="1"/>
  <c r="AY57" i="13"/>
  <c r="BA57" i="13" s="1"/>
  <c r="AY63" i="13"/>
  <c r="BA63" i="13" s="1"/>
  <c r="AY61" i="13"/>
  <c r="BA61" i="13" s="1"/>
  <c r="AY62" i="13"/>
  <c r="BA62" i="13" s="1"/>
  <c r="AY56" i="13"/>
  <c r="BA56" i="13" s="1"/>
  <c r="BD56" i="13" s="1"/>
  <c r="AY55" i="13"/>
  <c r="BA55" i="13" s="1"/>
  <c r="BD55" i="13" s="1"/>
  <c r="AY54" i="13"/>
  <c r="AY36" i="13"/>
  <c r="BA36" i="13" s="1"/>
  <c r="BD36" i="13" s="1"/>
  <c r="AW11" i="13"/>
  <c r="BJ18" i="13" s="1"/>
  <c r="BB18" i="13" a="1"/>
  <c r="BB18" i="13" s="1"/>
  <c r="BB19" i="13" s="1" a="1"/>
  <c r="BB19" i="13" s="1"/>
  <c r="BB20" i="13" s="1" a="1"/>
  <c r="BB20" i="13" s="1"/>
  <c r="BB21" i="13" s="1" a="1"/>
  <c r="BB21" i="13" s="1"/>
  <c r="BB22" i="13" s="1" a="1"/>
  <c r="BB22" i="13" s="1"/>
  <c r="BB23" i="13" s="1" a="1"/>
  <c r="BB23" i="13" s="1"/>
  <c r="BB24" i="13" s="1" a="1"/>
  <c r="BB24" i="13" s="1"/>
  <c r="BB25" i="13" s="1" a="1"/>
  <c r="BB25" i="13" s="1"/>
  <c r="BB26" i="13" s="1" a="1"/>
  <c r="BB26" i="13" s="1"/>
  <c r="BB27" i="13" s="1" a="1"/>
  <c r="BB27" i="13" s="1"/>
  <c r="BB28" i="13" s="1" a="1"/>
  <c r="BB28" i="13" s="1"/>
  <c r="BB29" i="13" s="1" a="1"/>
  <c r="BB29" i="13" s="1"/>
  <c r="V14" i="50"/>
  <c r="U11" i="50"/>
  <c r="W13" i="50"/>
  <c r="R39" i="13"/>
  <c r="V11" i="50"/>
  <c r="U13" i="50"/>
  <c r="T11" i="50"/>
  <c r="R38" i="13"/>
  <c r="W12" i="50"/>
  <c r="R37" i="13"/>
  <c r="W14" i="50"/>
  <c r="V13" i="50"/>
  <c r="U14" i="50"/>
  <c r="W11" i="50"/>
  <c r="U12" i="50"/>
  <c r="V12" i="50"/>
  <c r="T12" i="50"/>
  <c r="T13" i="50"/>
  <c r="T14" i="50"/>
  <c r="K22" i="50"/>
  <c r="P25" i="13" s="1" a="1"/>
  <c r="P25" i="13" s="1"/>
  <c r="F22" i="50"/>
  <c r="P20" i="13" s="1" a="1"/>
  <c r="P20" i="13" s="1"/>
  <c r="N22" i="50"/>
  <c r="P28" i="13" s="1" a="1"/>
  <c r="P28" i="13" s="1"/>
  <c r="D22" i="50"/>
  <c r="L22" i="50"/>
  <c r="P26" i="13" s="1" a="1"/>
  <c r="P26" i="13" s="1"/>
  <c r="H22" i="50"/>
  <c r="P22" i="13" s="1" a="1"/>
  <c r="P22" i="13" s="1"/>
  <c r="E22" i="50"/>
  <c r="P19" i="13" s="1" a="1"/>
  <c r="P19" i="13" s="1"/>
  <c r="G22" i="50"/>
  <c r="O22" i="50"/>
  <c r="P29" i="13" s="1" a="1"/>
  <c r="P29" i="13" s="1"/>
  <c r="I22" i="50"/>
  <c r="P23" i="13" s="1" a="1"/>
  <c r="P23" i="13" s="1"/>
  <c r="J22" i="50"/>
  <c r="M22" i="50"/>
  <c r="P12" i="50"/>
  <c r="P13" i="50"/>
  <c r="P11" i="50"/>
  <c r="BA54" i="13" l="1"/>
  <c r="AY52" i="13"/>
  <c r="AZ64" i="13"/>
  <c r="AZ65" i="13"/>
  <c r="AZ61" i="13"/>
  <c r="BC61" i="13" s="1"/>
  <c r="AZ62" i="13"/>
  <c r="BC62" i="13" s="1"/>
  <c r="AZ63" i="13"/>
  <c r="BC63" i="13" s="1"/>
  <c r="AZ58" i="13"/>
  <c r="BC58" i="13" s="1"/>
  <c r="AZ56" i="13"/>
  <c r="BC56" i="13" s="1"/>
  <c r="AZ57" i="13"/>
  <c r="BC57" i="13" s="1"/>
  <c r="AZ60" i="13"/>
  <c r="BC60" i="13" s="1"/>
  <c r="AZ59" i="13"/>
  <c r="BC59" i="13" s="1"/>
  <c r="AZ55" i="13"/>
  <c r="BC55" i="13" s="1"/>
  <c r="R36" i="13"/>
  <c r="N36" i="13"/>
  <c r="Q36" i="13" s="1"/>
  <c r="B15" i="59"/>
  <c r="E15" i="59" s="1"/>
  <c r="W13" i="59"/>
  <c r="BP13" i="13"/>
  <c r="AZ39" i="13"/>
  <c r="AZ37" i="13"/>
  <c r="AZ38" i="13"/>
  <c r="AZ36" i="13"/>
  <c r="BJ19" i="13" s="1"/>
  <c r="BL17" i="13" s="1" a="1"/>
  <c r="BL17" i="13" s="1"/>
  <c r="AZ54" i="13"/>
  <c r="AK39" i="13"/>
  <c r="AK36" i="13"/>
  <c r="AK38" i="13"/>
  <c r="AK37" i="13"/>
  <c r="AI19" i="13"/>
  <c r="AI20" i="13"/>
  <c r="AI21" i="13"/>
  <c r="M34" i="13"/>
  <c r="AI18" i="13"/>
  <c r="P18" i="13" a="1"/>
  <c r="P18" i="13" s="1"/>
  <c r="P27" i="13" a="1"/>
  <c r="P27" i="13" s="1"/>
  <c r="P24" i="13" a="1"/>
  <c r="P24" i="13" s="1"/>
  <c r="P21" i="13" a="1"/>
  <c r="P21" i="13" s="1"/>
  <c r="P22" i="50"/>
  <c r="C17" i="62" s="1"/>
  <c r="F23" i="62" s="1"/>
  <c r="AY26" i="13" s="1"/>
  <c r="AY28" i="13" s="1"/>
  <c r="BA52" i="13" l="1"/>
  <c r="BD54" i="13"/>
  <c r="BC54" i="13"/>
  <c r="AZ52" i="13"/>
  <c r="BC38" i="13"/>
  <c r="BJ21" i="13"/>
  <c r="BC37" i="13"/>
  <c r="BJ20" i="13"/>
  <c r="BC39" i="13"/>
  <c r="BJ22" i="13"/>
  <c r="BC65" i="13"/>
  <c r="BF65" i="13"/>
  <c r="BC64" i="13"/>
  <c r="BF64" i="13"/>
  <c r="BC36" i="13"/>
  <c r="C15" i="59"/>
  <c r="F15" i="59"/>
  <c r="D15" i="59"/>
  <c r="B16" i="59" s="1"/>
  <c r="F16" i="59" s="1"/>
  <c r="AB13" i="59"/>
  <c r="BQ13" i="13"/>
  <c r="AF34" i="13"/>
  <c r="AY34" i="13"/>
  <c r="C40" i="61"/>
  <c r="C40" i="47"/>
  <c r="C3" i="3"/>
  <c r="K68" i="62" l="1" a="1"/>
  <c r="K68" i="62" s="1"/>
  <c r="E16" i="59"/>
  <c r="D16" i="59"/>
  <c r="C16" i="59"/>
  <c r="AG13" i="59"/>
  <c r="BR13" i="13"/>
  <c r="C23" i="62"/>
  <c r="E8" i="13"/>
  <c r="E9" i="13" s="1"/>
  <c r="B17" i="59" l="1"/>
  <c r="E17" i="59" s="1"/>
  <c r="AL13" i="59"/>
  <c r="BS13" i="13"/>
  <c r="D17" i="59" l="1"/>
  <c r="B18" i="59"/>
  <c r="E18" i="59" s="1"/>
  <c r="C17" i="59"/>
  <c r="F17" i="59"/>
  <c r="AQ13" i="59"/>
  <c r="BT13" i="13"/>
  <c r="BF54" i="13"/>
  <c r="R54" i="13"/>
  <c r="AK55" i="13"/>
  <c r="AK56" i="13"/>
  <c r="AK54" i="13"/>
  <c r="AK57" i="13"/>
  <c r="C18" i="59" l="1"/>
  <c r="F18" i="59"/>
  <c r="D18" i="59"/>
  <c r="B19" i="59" s="1"/>
  <c r="AV13" i="59"/>
  <c r="BU13" i="13"/>
  <c r="BF55" i="13"/>
  <c r="BF57" i="13"/>
  <c r="BF56" i="13"/>
  <c r="D19" i="59" l="1"/>
  <c r="F19" i="59"/>
  <c r="E19" i="59"/>
  <c r="C19" i="59"/>
  <c r="BA13" i="59"/>
  <c r="BV13" i="13"/>
  <c r="AK58" i="13"/>
  <c r="AZ34" i="13"/>
  <c r="BB34" i="13" s="1"/>
  <c r="B20" i="59" l="1"/>
  <c r="E20" i="59" s="1"/>
  <c r="BF13" i="59"/>
  <c r="BW13" i="13"/>
  <c r="BF58" i="13"/>
  <c r="AK59" i="13"/>
  <c r="F20" i="59" l="1"/>
  <c r="C20" i="59"/>
  <c r="D20" i="59"/>
  <c r="B21" i="59" s="1"/>
  <c r="E21" i="59" s="1"/>
  <c r="BK13" i="59"/>
  <c r="BX13" i="13"/>
  <c r="BF59" i="13"/>
  <c r="C21" i="59" l="1"/>
  <c r="D21" i="59"/>
  <c r="B22" i="59" s="1"/>
  <c r="C22" i="59" s="1"/>
  <c r="F21" i="59"/>
  <c r="BP13" i="59"/>
  <c r="BY13" i="13"/>
  <c r="AK60" i="13"/>
  <c r="BU13" i="59" l="1"/>
  <c r="BZ13" i="13"/>
  <c r="F22" i="59"/>
  <c r="D22" i="59"/>
  <c r="E22" i="59"/>
  <c r="BF60" i="13"/>
  <c r="AK61" i="13"/>
  <c r="B23" i="59" l="1"/>
  <c r="D23" i="59" s="1"/>
  <c r="BF61" i="13"/>
  <c r="AK62" i="13"/>
  <c r="N54" i="13"/>
  <c r="N52" i="13" s="1"/>
  <c r="E23" i="59" l="1"/>
  <c r="B24" i="59" s="1"/>
  <c r="F24" i="59" s="1"/>
  <c r="C23" i="59"/>
  <c r="F23" i="59"/>
  <c r="T54" i="13"/>
  <c r="Q54" i="13"/>
  <c r="BF62" i="13"/>
  <c r="BF63" i="13"/>
  <c r="AK63" i="13"/>
  <c r="BC18" i="13"/>
  <c r="BE18" i="13" s="1"/>
  <c r="BG18" i="13" s="1"/>
  <c r="D24" i="59" l="1"/>
  <c r="E24" i="59"/>
  <c r="C24" i="59"/>
  <c r="P52" i="13"/>
  <c r="Q29" i="13"/>
  <c r="S29" i="13" s="1"/>
  <c r="U29" i="13" s="1"/>
  <c r="AK21" i="13"/>
  <c r="AM21" i="13" s="1"/>
  <c r="O34" i="13"/>
  <c r="AH34" i="13"/>
  <c r="Q28" i="13"/>
  <c r="S28" i="13" s="1"/>
  <c r="U28" i="13" s="1"/>
  <c r="BB52" i="13"/>
  <c r="R27" i="13"/>
  <c r="R22" i="13"/>
  <c r="R23" i="13"/>
  <c r="R28" i="13"/>
  <c r="T28" i="13" s="1"/>
  <c r="R19" i="13"/>
  <c r="Q24" i="13"/>
  <c r="S24" i="13" s="1"/>
  <c r="U24" i="13" s="1"/>
  <c r="Q25" i="13"/>
  <c r="S25" i="13" s="1"/>
  <c r="U25" i="13" s="1"/>
  <c r="R20" i="13"/>
  <c r="R26" i="13"/>
  <c r="AK19" i="13"/>
  <c r="AG60" i="13"/>
  <c r="AJ60" i="13" s="1"/>
  <c r="AK64" i="13"/>
  <c r="AK20" i="13"/>
  <c r="AJ21" i="13"/>
  <c r="AL21" i="13" s="1"/>
  <c r="AN21" i="13" s="1"/>
  <c r="AJ18" i="13"/>
  <c r="AL18" i="13" s="1"/>
  <c r="AN18" i="13" s="1"/>
  <c r="AJ20" i="13"/>
  <c r="AL20" i="13" s="1"/>
  <c r="AN20" i="13" s="1"/>
  <c r="AK18" i="13"/>
  <c r="R21" i="13"/>
  <c r="T21" i="13" s="1"/>
  <c r="Q27" i="13"/>
  <c r="S27" i="13" s="1"/>
  <c r="U27" i="13" s="1"/>
  <c r="R24" i="13"/>
  <c r="T24" i="13" s="1"/>
  <c r="R25" i="13"/>
  <c r="T25" i="13" s="1"/>
  <c r="Q23" i="13"/>
  <c r="S23" i="13" s="1"/>
  <c r="U23" i="13" s="1"/>
  <c r="Q26" i="13"/>
  <c r="S26" i="13" s="1"/>
  <c r="U26" i="13" s="1"/>
  <c r="BD18" i="13"/>
  <c r="Q21" i="13"/>
  <c r="S21" i="13" s="1"/>
  <c r="U21" i="13" s="1"/>
  <c r="BC19" i="13"/>
  <c r="BC20" i="13" s="1"/>
  <c r="Q22" i="13"/>
  <c r="S22" i="13" s="1"/>
  <c r="U22" i="13" s="1"/>
  <c r="R29" i="13"/>
  <c r="AJ19" i="13"/>
  <c r="AL19" i="13" s="1"/>
  <c r="AN19" i="13" s="1"/>
  <c r="Q20" i="13"/>
  <c r="S20" i="13" s="1"/>
  <c r="U20" i="13" s="1"/>
  <c r="R18" i="13"/>
  <c r="Q19" i="13"/>
  <c r="S19" i="13" s="1"/>
  <c r="U19" i="13" s="1"/>
  <c r="Q18" i="13"/>
  <c r="S18" i="13" s="1"/>
  <c r="U18" i="13" s="1"/>
  <c r="P70" i="13" l="1"/>
  <c r="P71" i="13"/>
  <c r="P68" i="13"/>
  <c r="P69" i="13"/>
  <c r="P66" i="13"/>
  <c r="P67" i="13"/>
  <c r="T22" i="13"/>
  <c r="BB64" i="13"/>
  <c r="BB65" i="13"/>
  <c r="B25" i="59"/>
  <c r="D25" i="59" s="1"/>
  <c r="P57" i="13"/>
  <c r="P60" i="13"/>
  <c r="P63" i="13"/>
  <c r="P56" i="13"/>
  <c r="P59" i="13"/>
  <c r="P62" i="13"/>
  <c r="P65" i="13"/>
  <c r="P55" i="13"/>
  <c r="P58" i="13"/>
  <c r="P61" i="13"/>
  <c r="P64" i="13"/>
  <c r="AM60" i="13"/>
  <c r="T29" i="13"/>
  <c r="AM20" i="13"/>
  <c r="T23" i="13"/>
  <c r="T20" i="13"/>
  <c r="AM19" i="13"/>
  <c r="T19" i="13"/>
  <c r="AM18" i="13"/>
  <c r="T27" i="13"/>
  <c r="T26" i="13"/>
  <c r="BE19" i="13"/>
  <c r="BG19" i="13" s="1"/>
  <c r="AG64" i="13"/>
  <c r="T18" i="13"/>
  <c r="AG54" i="13"/>
  <c r="AG55" i="13"/>
  <c r="AJ55" i="13" s="1"/>
  <c r="AG56" i="13"/>
  <c r="AJ56" i="13" s="1"/>
  <c r="AG59" i="13"/>
  <c r="AG62" i="13"/>
  <c r="C43" i="47"/>
  <c r="G47" i="47" s="1"/>
  <c r="M26" i="13" s="1"/>
  <c r="M28" i="13" s="1"/>
  <c r="N37" i="13"/>
  <c r="X20" i="13" s="1"/>
  <c r="N39" i="13"/>
  <c r="X22" i="13" s="1"/>
  <c r="X19" i="13"/>
  <c r="BA34" i="13"/>
  <c r="AG38" i="13"/>
  <c r="AG39" i="13"/>
  <c r="AQ22" i="13" s="1"/>
  <c r="AG58" i="13"/>
  <c r="AG57" i="13"/>
  <c r="AJ57" i="13" s="1"/>
  <c r="N38" i="13"/>
  <c r="AG63" i="13"/>
  <c r="AM63" i="13" s="1"/>
  <c r="AG37" i="13"/>
  <c r="AG61" i="13"/>
  <c r="AJ61" i="13" s="1"/>
  <c r="AG36" i="13"/>
  <c r="AJ36" i="13" s="1"/>
  <c r="AD12" i="13"/>
  <c r="C43" i="61" s="1"/>
  <c r="G47" i="61" s="1"/>
  <c r="AF26" i="13" s="1"/>
  <c r="AF28" i="13" s="1"/>
  <c r="BD19" i="13"/>
  <c r="BF18" i="13"/>
  <c r="BB58" i="13"/>
  <c r="BB57" i="13"/>
  <c r="BB62" i="13"/>
  <c r="BB63" i="13"/>
  <c r="BB55" i="13"/>
  <c r="BB59" i="13"/>
  <c r="BB54" i="13"/>
  <c r="BB61" i="13"/>
  <c r="BB60" i="13"/>
  <c r="BB56" i="13"/>
  <c r="BC21" i="13"/>
  <c r="BE20" i="13"/>
  <c r="BG20" i="13" s="1"/>
  <c r="AJ54" i="13" l="1"/>
  <c r="AG52" i="13"/>
  <c r="AI52" i="13" s="1"/>
  <c r="AI71" i="13" s="1"/>
  <c r="AJ38" i="13"/>
  <c r="AQ21" i="13"/>
  <c r="Q38" i="13"/>
  <c r="X21" i="13"/>
  <c r="Z17" i="13" s="1" a="1"/>
  <c r="Z17" i="13" s="1"/>
  <c r="AJ64" i="13"/>
  <c r="AM64" i="13"/>
  <c r="AJ62" i="13"/>
  <c r="AM62" i="13"/>
  <c r="F25" i="59"/>
  <c r="E25" i="59"/>
  <c r="B26" i="59" s="1"/>
  <c r="E26" i="59" s="1"/>
  <c r="C25" i="59"/>
  <c r="AM58" i="13"/>
  <c r="AJ58" i="13"/>
  <c r="AJ63" i="13"/>
  <c r="AM59" i="13"/>
  <c r="AJ59" i="13"/>
  <c r="AJ39" i="13"/>
  <c r="AQ20" i="13"/>
  <c r="AJ37" i="13"/>
  <c r="Q37" i="13"/>
  <c r="Q39" i="13"/>
  <c r="AM56" i="13"/>
  <c r="AM54" i="13"/>
  <c r="AM61" i="13"/>
  <c r="AM55" i="13"/>
  <c r="AM57" i="13"/>
  <c r="AQ19" i="13"/>
  <c r="T37" i="13"/>
  <c r="T38" i="13"/>
  <c r="T39" i="13"/>
  <c r="T36" i="13"/>
  <c r="P54" i="13"/>
  <c r="N34" i="13"/>
  <c r="P34" i="13" s="1"/>
  <c r="C46" i="47"/>
  <c r="C46" i="61"/>
  <c r="BB39" i="13"/>
  <c r="BB38" i="13"/>
  <c r="BB37" i="13"/>
  <c r="BB36" i="13"/>
  <c r="BF19" i="13"/>
  <c r="BD20" i="13"/>
  <c r="AG34" i="13"/>
  <c r="AI34" i="13" s="1"/>
  <c r="BC22" i="13"/>
  <c r="BE21" i="13"/>
  <c r="BG21" i="13" s="1"/>
  <c r="AS17" i="13" l="1" a="1"/>
  <c r="AS17" i="13" s="1"/>
  <c r="K74" i="47" a="1"/>
  <c r="K74" i="47" s="1"/>
  <c r="AI69" i="13"/>
  <c r="AI70" i="13"/>
  <c r="AI67" i="13"/>
  <c r="AI68" i="13"/>
  <c r="AI65" i="13"/>
  <c r="AI66" i="13"/>
  <c r="P44" i="13"/>
  <c r="P45" i="13"/>
  <c r="AI44" i="13"/>
  <c r="AI45" i="13"/>
  <c r="P42" i="13"/>
  <c r="P43" i="13"/>
  <c r="AI42" i="13"/>
  <c r="AI43" i="13"/>
  <c r="P40" i="13"/>
  <c r="P41" i="13"/>
  <c r="AI40" i="13"/>
  <c r="AI41" i="13"/>
  <c r="F26" i="59"/>
  <c r="D26" i="59"/>
  <c r="B27" i="59" s="1"/>
  <c r="E27" i="59" s="1"/>
  <c r="C26" i="59"/>
  <c r="AI38" i="13"/>
  <c r="AI37" i="13"/>
  <c r="AI39" i="13"/>
  <c r="AI36" i="13"/>
  <c r="P39" i="13"/>
  <c r="P36" i="13"/>
  <c r="P38" i="13"/>
  <c r="P37" i="13"/>
  <c r="BD21" i="13"/>
  <c r="BF20" i="13"/>
  <c r="AI56" i="13"/>
  <c r="AI57" i="13"/>
  <c r="AI60" i="13"/>
  <c r="AI58" i="13"/>
  <c r="AI59" i="13"/>
  <c r="AI61" i="13"/>
  <c r="AI55" i="13"/>
  <c r="AI63" i="13"/>
  <c r="AI54" i="13"/>
  <c r="AI62" i="13"/>
  <c r="AI64" i="13"/>
  <c r="BC23" i="13"/>
  <c r="BE22" i="13"/>
  <c r="BG22" i="13" s="1"/>
  <c r="C27" i="59" l="1"/>
  <c r="F27" i="59"/>
  <c r="D27" i="59"/>
  <c r="B28" i="59" s="1"/>
  <c r="F28" i="59" s="1"/>
  <c r="BD22" i="13"/>
  <c r="BF21" i="13"/>
  <c r="BC24" i="13"/>
  <c r="BE23" i="13"/>
  <c r="BG23" i="13" s="1"/>
  <c r="E28" i="59" l="1"/>
  <c r="D28" i="59"/>
  <c r="C28" i="59"/>
  <c r="BD23" i="13"/>
  <c r="BF22" i="13"/>
  <c r="BC25" i="13"/>
  <c r="BE24" i="13"/>
  <c r="BG24" i="13" s="1"/>
  <c r="B29" i="59" l="1"/>
  <c r="C29" i="59" s="1"/>
  <c r="BD24" i="13"/>
  <c r="BF23" i="13"/>
  <c r="BC26" i="13"/>
  <c r="BE25" i="13"/>
  <c r="BG25" i="13" s="1"/>
  <c r="D29" i="59" l="1"/>
  <c r="F29" i="59"/>
  <c r="E29" i="59"/>
  <c r="BD25" i="13"/>
  <c r="BF24" i="13"/>
  <c r="BC27" i="13"/>
  <c r="BE26" i="13"/>
  <c r="BG26" i="13" s="1"/>
  <c r="B30" i="59" l="1"/>
  <c r="F30" i="59" s="1"/>
  <c r="BD26" i="13"/>
  <c r="BF25" i="13"/>
  <c r="BC28" i="13"/>
  <c r="BE27" i="13"/>
  <c r="BG27" i="13" s="1"/>
  <c r="C30" i="59" l="1"/>
  <c r="D30" i="59"/>
  <c r="E30" i="59"/>
  <c r="BD27" i="13"/>
  <c r="BF26" i="13"/>
  <c r="BC29" i="13"/>
  <c r="BE29" i="13" s="1"/>
  <c r="BG29" i="13" s="1"/>
  <c r="BE28" i="13"/>
  <c r="BG28" i="13" s="1"/>
  <c r="B31" i="59" l="1"/>
  <c r="E31" i="59" s="1"/>
  <c r="BD28" i="13"/>
  <c r="BF27" i="13"/>
  <c r="C31" i="59" l="1"/>
  <c r="D31" i="59"/>
  <c r="B32" i="59" s="1"/>
  <c r="F32" i="59" s="1"/>
  <c r="F31" i="59"/>
  <c r="BD29" i="13"/>
  <c r="BF29" i="13" s="1"/>
  <c r="BF28" i="13"/>
  <c r="C32" i="59" l="1"/>
  <c r="E32" i="59"/>
  <c r="D32" i="59"/>
  <c r="B33" i="59" l="1"/>
  <c r="D33" i="59" l="1"/>
  <c r="F33" i="59"/>
  <c r="C33" i="59"/>
  <c r="E33" i="59"/>
  <c r="B34" i="59" s="1"/>
  <c r="C34" i="59" l="1"/>
  <c r="F34" i="59"/>
  <c r="E34" i="59"/>
  <c r="D34" i="59"/>
  <c r="B35" i="59" l="1"/>
  <c r="C35" i="59" l="1"/>
  <c r="D35" i="59"/>
  <c r="F35" i="59"/>
  <c r="E35" i="59"/>
  <c r="B36" i="59" s="1"/>
  <c r="C36" i="59" l="1"/>
  <c r="D36" i="59"/>
  <c r="E36" i="59"/>
  <c r="F36" i="59"/>
  <c r="B37" i="59" l="1"/>
  <c r="F37" i="59" s="1"/>
  <c r="D37" i="59" l="1"/>
  <c r="E37" i="59"/>
  <c r="B38" i="59" s="1"/>
  <c r="C37" i="59"/>
  <c r="E38" i="59" l="1"/>
  <c r="D38" i="59"/>
  <c r="B39" i="59" s="1"/>
  <c r="E39" i="59" s="1"/>
  <c r="C38" i="59"/>
  <c r="F38" i="59"/>
  <c r="C39" i="59" l="1"/>
  <c r="F39" i="59"/>
  <c r="D39" i="59"/>
  <c r="B40" i="59" s="1"/>
  <c r="D40" i="59" s="1"/>
  <c r="F40" i="59" l="1"/>
  <c r="E40" i="59"/>
  <c r="B41" i="59" s="1"/>
  <c r="C40" i="59"/>
  <c r="C41" i="59" l="1"/>
  <c r="F41" i="59"/>
  <c r="E41" i="59"/>
  <c r="D41" i="59"/>
  <c r="B42" i="59" s="1"/>
  <c r="D42" i="59" s="1"/>
  <c r="F42" i="59" l="1"/>
  <c r="E42" i="59"/>
  <c r="B43" i="59" s="1"/>
  <c r="C42" i="59"/>
  <c r="E43" i="59" l="1"/>
  <c r="D43" i="59"/>
  <c r="B44" i="59" s="1"/>
  <c r="E44" i="59" s="1"/>
  <c r="C43" i="59"/>
  <c r="F43" i="59"/>
  <c r="D44" i="59" l="1"/>
  <c r="B45" i="59" s="1"/>
  <c r="C44" i="59"/>
  <c r="F44" i="59"/>
  <c r="F45" i="59" l="1"/>
  <c r="C45" i="59"/>
  <c r="E45" i="59"/>
  <c r="D45" i="59"/>
  <c r="B46" i="59" s="1"/>
  <c r="F46" i="59" s="1"/>
  <c r="C46" i="59" l="1"/>
  <c r="E46" i="59"/>
  <c r="B47" i="59"/>
  <c r="F47" i="59" s="1"/>
  <c r="D46" i="59"/>
  <c r="C47" i="59" l="1"/>
  <c r="E47" i="59"/>
  <c r="B48" i="59" s="1"/>
  <c r="D47" i="59"/>
  <c r="C48" i="59" l="1"/>
  <c r="F48" i="59"/>
  <c r="E48" i="59"/>
  <c r="D48" i="59"/>
  <c r="B49" i="59"/>
  <c r="B50" i="59" s="1"/>
  <c r="C50" i="59" s="1"/>
  <c r="B51" i="59" l="1"/>
  <c r="B52" i="59" s="1"/>
  <c r="E52" i="59" s="1"/>
  <c r="F50" i="59"/>
  <c r="D49" i="59"/>
  <c r="C49" i="59"/>
  <c r="E49" i="59"/>
  <c r="F49" i="59"/>
  <c r="D50" i="59"/>
  <c r="C51" i="59" l="1"/>
  <c r="F51" i="59"/>
  <c r="D52" i="59"/>
  <c r="C52" i="59"/>
  <c r="F52" i="59"/>
  <c r="B53" i="59"/>
  <c r="D53" i="59" s="1"/>
  <c r="D51" i="59"/>
  <c r="E50" i="59"/>
  <c r="E51" i="59" s="1"/>
  <c r="C53" i="59" l="1"/>
  <c r="F53" i="59"/>
  <c r="E53" i="59"/>
  <c r="B54" i="59"/>
  <c r="C54" i="59" s="1"/>
  <c r="B55" i="59" l="1"/>
  <c r="F55" i="59" s="1"/>
  <c r="E54" i="59"/>
  <c r="F54" i="59"/>
  <c r="D54" i="59"/>
  <c r="B56" i="59" l="1"/>
  <c r="B57" i="59" s="1"/>
  <c r="E57" i="59" s="1"/>
  <c r="E55" i="59"/>
  <c r="D55" i="59"/>
  <c r="C55" i="59"/>
  <c r="D57" i="59" l="1"/>
  <c r="B58" i="59"/>
  <c r="E58" i="59" s="1"/>
  <c r="C56" i="59"/>
  <c r="E56" i="59"/>
  <c r="D56" i="59"/>
  <c r="F57" i="59"/>
  <c r="C57" i="59"/>
  <c r="F56" i="59"/>
  <c r="D58" i="59"/>
  <c r="C58" i="59"/>
  <c r="F58" i="59"/>
  <c r="B59" i="59"/>
  <c r="D59" i="59" s="1"/>
  <c r="B60" i="59" l="1"/>
  <c r="E60" i="59" s="1"/>
  <c r="E59" i="59"/>
  <c r="F59" i="59"/>
  <c r="C59" i="59"/>
  <c r="D60" i="59" l="1"/>
  <c r="C60" i="59"/>
  <c r="F60" i="59"/>
  <c r="B61" i="59"/>
  <c r="E61" i="59" s="1"/>
  <c r="D61" i="59" l="1"/>
  <c r="F61" i="59"/>
  <c r="C61" i="59"/>
  <c r="B62" i="59"/>
  <c r="B63" i="59" s="1"/>
  <c r="E63" i="59" s="1"/>
  <c r="E62" i="59" l="1"/>
  <c r="D62" i="59"/>
  <c r="C62" i="59"/>
  <c r="D63" i="59"/>
  <c r="C63" i="59"/>
  <c r="B64" i="59"/>
  <c r="C64" i="59" s="1"/>
  <c r="F62" i="59"/>
  <c r="F63" i="59"/>
  <c r="B65" i="59" l="1"/>
  <c r="E65" i="59" s="1"/>
  <c r="F64" i="59"/>
  <c r="D64" i="59"/>
  <c r="E64" i="59"/>
  <c r="B66" i="59" l="1"/>
  <c r="E66" i="59" s="1"/>
  <c r="F65" i="59"/>
  <c r="C65" i="59"/>
  <c r="D65" i="59"/>
  <c r="B67" i="59" l="1"/>
  <c r="E67" i="59" s="1"/>
  <c r="F66" i="59"/>
  <c r="C66" i="59"/>
  <c r="D66" i="59"/>
  <c r="B68" i="59"/>
  <c r="F68" i="59" s="1"/>
  <c r="F67" i="59" l="1"/>
  <c r="D67" i="59"/>
  <c r="C67" i="59"/>
  <c r="D68" i="59"/>
  <c r="C68" i="59"/>
  <c r="B69" i="59"/>
  <c r="E69" i="59" s="1"/>
  <c r="E68" i="59"/>
  <c r="D69" i="59" l="1"/>
  <c r="F69" i="59"/>
  <c r="C69" i="59"/>
  <c r="B70" i="59"/>
  <c r="E70" i="59" s="1"/>
  <c r="B71" i="59" l="1"/>
  <c r="E71" i="59" s="1"/>
  <c r="F70" i="59"/>
  <c r="C70" i="59"/>
  <c r="D70" i="59"/>
  <c r="B72" i="59" l="1"/>
  <c r="E72" i="59" s="1"/>
  <c r="D71" i="59"/>
  <c r="C71" i="59"/>
  <c r="F71" i="59"/>
  <c r="B73" i="59" l="1"/>
  <c r="B74" i="59" s="1"/>
  <c r="E74" i="59" s="1"/>
  <c r="D72" i="59"/>
  <c r="F72" i="59"/>
  <c r="C72" i="59"/>
  <c r="B75" i="59" l="1"/>
  <c r="E75" i="59" s="1"/>
  <c r="D73" i="59"/>
  <c r="C73" i="59"/>
  <c r="E73" i="59"/>
  <c r="D74" i="59"/>
  <c r="C74" i="59"/>
  <c r="F74" i="59"/>
  <c r="F73" i="59"/>
  <c r="B76" i="59"/>
  <c r="F75" i="59" l="1"/>
  <c r="C75" i="59"/>
  <c r="D75" i="59"/>
  <c r="B77" i="59"/>
  <c r="E76" i="59"/>
  <c r="D76" i="59"/>
  <c r="F76" i="59"/>
  <c r="C76" i="59"/>
  <c r="B78" i="59" l="1"/>
  <c r="E77" i="59"/>
  <c r="D77" i="59"/>
  <c r="F77" i="59"/>
  <c r="C77" i="59"/>
  <c r="B79" i="59" l="1"/>
  <c r="E78" i="59"/>
  <c r="D78" i="59"/>
  <c r="F78" i="59"/>
  <c r="C78" i="59"/>
  <c r="B80" i="59" l="1"/>
  <c r="E79" i="59"/>
  <c r="D79" i="59"/>
  <c r="F79" i="59"/>
  <c r="C79" i="59"/>
  <c r="B81" i="59" l="1"/>
  <c r="E80" i="59"/>
  <c r="D80" i="59"/>
  <c r="F80" i="59"/>
  <c r="C80" i="59"/>
  <c r="B82" i="59" l="1"/>
  <c r="E81" i="59"/>
  <c r="D81" i="59"/>
  <c r="F81" i="59"/>
  <c r="C81" i="59"/>
  <c r="B83" i="59" l="1"/>
  <c r="E82" i="59"/>
  <c r="D82" i="59"/>
  <c r="F82" i="59"/>
  <c r="C82" i="59"/>
  <c r="B84" i="59" l="1"/>
  <c r="E83" i="59"/>
  <c r="D83" i="59"/>
  <c r="F83" i="59"/>
  <c r="C83" i="59"/>
  <c r="B85" i="59" l="1"/>
  <c r="E84" i="59"/>
  <c r="D84" i="59"/>
  <c r="F84" i="59"/>
  <c r="C84" i="59"/>
  <c r="B86" i="59" l="1"/>
  <c r="E85" i="59"/>
  <c r="D85" i="59"/>
  <c r="F85" i="59"/>
  <c r="C85" i="59"/>
  <c r="B87" i="59" l="1"/>
  <c r="E86" i="59"/>
  <c r="D86" i="59"/>
  <c r="F86" i="59"/>
  <c r="C86" i="59"/>
  <c r="B88" i="59" l="1"/>
  <c r="E87" i="59"/>
  <c r="D87" i="59"/>
  <c r="F87" i="59"/>
  <c r="C87" i="59"/>
  <c r="B89" i="59" l="1"/>
  <c r="E88" i="59"/>
  <c r="D88" i="59"/>
  <c r="F88" i="59"/>
  <c r="C88" i="59"/>
  <c r="B90" i="59" l="1"/>
  <c r="E89" i="59"/>
  <c r="D89" i="59"/>
  <c r="F89" i="59"/>
  <c r="C89" i="59"/>
  <c r="B91" i="59" l="1"/>
  <c r="E90" i="59"/>
  <c r="D90" i="59"/>
  <c r="F90" i="59"/>
  <c r="C90" i="59"/>
  <c r="B92" i="59" l="1"/>
  <c r="E91" i="59"/>
  <c r="D91" i="59"/>
  <c r="F91" i="59"/>
  <c r="C91" i="59"/>
  <c r="B93" i="59" l="1"/>
  <c r="E92" i="59"/>
  <c r="D92" i="59"/>
  <c r="F92" i="59"/>
  <c r="C92" i="59"/>
  <c r="B94" i="59" l="1"/>
  <c r="E93" i="59"/>
  <c r="D93" i="59"/>
  <c r="F93" i="59"/>
  <c r="C93" i="59"/>
  <c r="B95" i="59" l="1"/>
  <c r="E94" i="59"/>
  <c r="D94" i="59"/>
  <c r="F94" i="59"/>
  <c r="C94" i="59"/>
  <c r="B96" i="59" l="1"/>
  <c r="E95" i="59"/>
  <c r="D95" i="59"/>
  <c r="F95" i="59"/>
  <c r="C95" i="59"/>
  <c r="B97" i="59" l="1"/>
  <c r="E96" i="59"/>
  <c r="D96" i="59"/>
  <c r="F96" i="59"/>
  <c r="C96" i="59"/>
  <c r="B98" i="59" l="1"/>
  <c r="E97" i="59"/>
  <c r="D97" i="59"/>
  <c r="F97" i="59"/>
  <c r="C97" i="59"/>
  <c r="B99" i="59" l="1"/>
  <c r="E98" i="59"/>
  <c r="D98" i="59"/>
  <c r="F98" i="59"/>
  <c r="C98" i="59"/>
  <c r="B100" i="59" l="1"/>
  <c r="E99" i="59"/>
  <c r="D99" i="59"/>
  <c r="F99" i="59"/>
  <c r="C99" i="59"/>
  <c r="B101" i="59" l="1"/>
  <c r="E100" i="59"/>
  <c r="D100" i="59"/>
  <c r="F100" i="59"/>
  <c r="C100" i="59"/>
  <c r="B102" i="59" l="1"/>
  <c r="E101" i="59"/>
  <c r="D101" i="59"/>
  <c r="F101" i="59"/>
  <c r="C101" i="59"/>
  <c r="B103" i="59" l="1"/>
  <c r="E102" i="59"/>
  <c r="D102" i="59"/>
  <c r="F102" i="59"/>
  <c r="C102" i="59"/>
  <c r="B104" i="59" l="1"/>
  <c r="E103" i="59"/>
  <c r="D103" i="59"/>
  <c r="F103" i="59"/>
  <c r="C103" i="59"/>
  <c r="B105" i="59" l="1"/>
  <c r="E104" i="59"/>
  <c r="D104" i="59"/>
  <c r="F104" i="59"/>
  <c r="C104" i="59"/>
  <c r="B106" i="59" l="1"/>
  <c r="E105" i="59"/>
  <c r="D105" i="59"/>
  <c r="F105" i="59"/>
  <c r="C105" i="59"/>
  <c r="B107" i="59" l="1"/>
  <c r="E106" i="59"/>
  <c r="D106" i="59"/>
  <c r="F106" i="59"/>
  <c r="C106" i="59"/>
  <c r="B108" i="59" l="1"/>
  <c r="E107" i="59"/>
  <c r="D107" i="59"/>
  <c r="F107" i="59"/>
  <c r="C107" i="59"/>
  <c r="B109" i="59" l="1"/>
  <c r="E108" i="59"/>
  <c r="D108" i="59"/>
  <c r="F108" i="59"/>
  <c r="C108" i="59"/>
  <c r="B110" i="59" l="1"/>
  <c r="E109" i="59"/>
  <c r="D109" i="59"/>
  <c r="F109" i="59"/>
  <c r="C109" i="59"/>
  <c r="B111" i="59" l="1"/>
  <c r="E110" i="59"/>
  <c r="D110" i="59"/>
  <c r="F110" i="59"/>
  <c r="C110" i="59"/>
  <c r="B112" i="59" l="1"/>
  <c r="E111" i="59"/>
  <c r="D111" i="59"/>
  <c r="F111" i="59"/>
  <c r="C111" i="59"/>
  <c r="B113" i="59" l="1"/>
  <c r="E112" i="59"/>
  <c r="D112" i="59"/>
  <c r="F112" i="59"/>
  <c r="C112" i="59"/>
  <c r="B114" i="59" l="1"/>
  <c r="E113" i="59"/>
  <c r="D113" i="59"/>
  <c r="F113" i="59"/>
  <c r="C113" i="59"/>
  <c r="B115" i="59" l="1"/>
  <c r="E114" i="59"/>
  <c r="D114" i="59"/>
  <c r="F114" i="59"/>
  <c r="C114" i="59"/>
  <c r="B116" i="59" l="1"/>
  <c r="E115" i="59"/>
  <c r="D115" i="59"/>
  <c r="F115" i="59"/>
  <c r="C115" i="59"/>
  <c r="B117" i="59" l="1"/>
  <c r="E116" i="59"/>
  <c r="D116" i="59"/>
  <c r="F116" i="59"/>
  <c r="C116" i="59"/>
  <c r="B118" i="59" l="1"/>
  <c r="E117" i="59"/>
  <c r="D117" i="59"/>
  <c r="F117" i="59"/>
  <c r="C117" i="59"/>
  <c r="B119" i="59" l="1"/>
  <c r="E118" i="59"/>
  <c r="D118" i="59"/>
  <c r="F118" i="59"/>
  <c r="C118" i="59"/>
  <c r="B120" i="59" l="1"/>
  <c r="E119" i="59"/>
  <c r="D119" i="59"/>
  <c r="F119" i="59"/>
  <c r="C119" i="59"/>
  <c r="B121" i="59" l="1"/>
  <c r="E120" i="59"/>
  <c r="D120" i="59"/>
  <c r="F120" i="59"/>
  <c r="C120" i="59"/>
  <c r="B122" i="59" l="1"/>
  <c r="E121" i="59"/>
  <c r="D121" i="59"/>
  <c r="F121" i="59"/>
  <c r="C121" i="59"/>
  <c r="B123" i="59" l="1"/>
  <c r="E122" i="59"/>
  <c r="D122" i="59"/>
  <c r="F122" i="59"/>
  <c r="C122" i="59"/>
  <c r="B124" i="59" l="1"/>
  <c r="E123" i="59"/>
  <c r="D123" i="59"/>
  <c r="F123" i="59"/>
  <c r="C123" i="59"/>
  <c r="B125" i="59" l="1"/>
  <c r="E124" i="59"/>
  <c r="D124" i="59"/>
  <c r="F124" i="59"/>
  <c r="C124" i="59"/>
  <c r="B126" i="59" l="1"/>
  <c r="E125" i="59"/>
  <c r="D125" i="59"/>
  <c r="F125" i="59"/>
  <c r="C125" i="59"/>
  <c r="B127" i="59" l="1"/>
  <c r="E126" i="59"/>
  <c r="D126" i="59"/>
  <c r="F126" i="59"/>
  <c r="C126" i="59"/>
  <c r="B128" i="59" l="1"/>
  <c r="E127" i="59"/>
  <c r="D127" i="59"/>
  <c r="F127" i="59"/>
  <c r="C127" i="59"/>
  <c r="B129" i="59" l="1"/>
  <c r="E128" i="59"/>
  <c r="D128" i="59"/>
  <c r="F128" i="59"/>
  <c r="C128" i="59"/>
  <c r="B130" i="59" l="1"/>
  <c r="E129" i="59"/>
  <c r="D129" i="59"/>
  <c r="F129" i="59"/>
  <c r="C129" i="59"/>
  <c r="B131" i="59" l="1"/>
  <c r="E130" i="59"/>
  <c r="D130" i="59"/>
  <c r="F130" i="59"/>
  <c r="C130" i="59"/>
  <c r="B132" i="59" l="1"/>
  <c r="E131" i="59"/>
  <c r="D131" i="59"/>
  <c r="F131" i="59"/>
  <c r="C131" i="59"/>
  <c r="B133" i="59" l="1"/>
  <c r="E132" i="59"/>
  <c r="D132" i="59"/>
  <c r="F132" i="59"/>
  <c r="C132" i="59"/>
  <c r="B134" i="59" l="1"/>
  <c r="E133" i="59"/>
  <c r="D133" i="59"/>
  <c r="F133" i="59"/>
  <c r="C133" i="59"/>
  <c r="B135" i="59" l="1"/>
  <c r="E134" i="59"/>
  <c r="D134" i="59"/>
  <c r="F134" i="59"/>
  <c r="C134" i="59"/>
  <c r="B136" i="59" l="1"/>
  <c r="E135" i="59"/>
  <c r="D135" i="59"/>
  <c r="F135" i="59"/>
  <c r="C135" i="59"/>
  <c r="B137" i="59" l="1"/>
  <c r="E136" i="59"/>
  <c r="D136" i="59"/>
  <c r="F136" i="59"/>
  <c r="C136" i="59"/>
  <c r="B138" i="59" l="1"/>
  <c r="E137" i="59"/>
  <c r="D137" i="59"/>
  <c r="F137" i="59"/>
  <c r="C137" i="59"/>
  <c r="B139" i="59" l="1"/>
  <c r="E138" i="59"/>
  <c r="D138" i="59"/>
  <c r="F138" i="59"/>
  <c r="C138" i="59"/>
  <c r="B140" i="59" l="1"/>
  <c r="E139" i="59"/>
  <c r="D139" i="59"/>
  <c r="F139" i="59"/>
  <c r="C139" i="59"/>
  <c r="B141" i="59" l="1"/>
  <c r="E140" i="59"/>
  <c r="D140" i="59"/>
  <c r="F140" i="59"/>
  <c r="C140" i="59"/>
  <c r="B142" i="59" l="1"/>
  <c r="E141" i="59"/>
  <c r="D141" i="59"/>
  <c r="F141" i="59"/>
  <c r="C141" i="59"/>
  <c r="B143" i="59" l="1"/>
  <c r="E142" i="59"/>
  <c r="D142" i="59"/>
  <c r="F142" i="59"/>
  <c r="C142" i="59"/>
  <c r="B144" i="59" l="1"/>
  <c r="E143" i="59"/>
  <c r="D143" i="59"/>
  <c r="F143" i="59"/>
  <c r="C143" i="59"/>
  <c r="B145" i="59" l="1"/>
  <c r="E144" i="59"/>
  <c r="D144" i="59"/>
  <c r="F144" i="59"/>
  <c r="C144" i="59"/>
  <c r="B146" i="59" l="1"/>
  <c r="E145" i="59"/>
  <c r="D145" i="59"/>
  <c r="F145" i="59"/>
  <c r="C145" i="59"/>
  <c r="B147" i="59" l="1"/>
  <c r="E146" i="59"/>
  <c r="D146" i="59"/>
  <c r="F146" i="59"/>
  <c r="C146" i="59"/>
  <c r="B148" i="59" l="1"/>
  <c r="E147" i="59"/>
  <c r="D147" i="59"/>
  <c r="F147" i="59"/>
  <c r="C147" i="59"/>
  <c r="B149" i="59" l="1"/>
  <c r="E148" i="59"/>
  <c r="D148" i="59"/>
  <c r="F148" i="59"/>
  <c r="C148" i="59"/>
  <c r="B150" i="59" l="1"/>
  <c r="E149" i="59"/>
  <c r="D149" i="59"/>
  <c r="F149" i="59"/>
  <c r="C149" i="59"/>
  <c r="B151" i="59" l="1"/>
  <c r="E150" i="59"/>
  <c r="D150" i="59"/>
  <c r="F150" i="59"/>
  <c r="C150" i="59"/>
  <c r="B152" i="59" l="1"/>
  <c r="E151" i="59"/>
  <c r="D151" i="59"/>
  <c r="F151" i="59"/>
  <c r="C151" i="59"/>
  <c r="B153" i="59" l="1"/>
  <c r="E152" i="59"/>
  <c r="D152" i="59"/>
  <c r="F152" i="59"/>
  <c r="C152" i="59"/>
  <c r="B154" i="59" l="1"/>
  <c r="E153" i="59"/>
  <c r="D153" i="59"/>
  <c r="F153" i="59"/>
  <c r="C153" i="59"/>
  <c r="B155" i="59" l="1"/>
  <c r="E154" i="59"/>
  <c r="D154" i="59"/>
  <c r="F154" i="59"/>
  <c r="C154" i="59"/>
  <c r="B156" i="59" l="1"/>
  <c r="E155" i="59"/>
  <c r="D155" i="59"/>
  <c r="F155" i="59"/>
  <c r="C155" i="59"/>
  <c r="B157" i="59" l="1"/>
  <c r="E156" i="59"/>
  <c r="D156" i="59"/>
  <c r="F156" i="59"/>
  <c r="C156" i="59"/>
  <c r="B158" i="59" l="1"/>
  <c r="E157" i="59"/>
  <c r="D157" i="59"/>
  <c r="F157" i="59"/>
  <c r="C157" i="59"/>
  <c r="B159" i="59" l="1"/>
  <c r="E158" i="59"/>
  <c r="D158" i="59"/>
  <c r="F158" i="59"/>
  <c r="C158" i="59"/>
  <c r="B160" i="59" l="1"/>
  <c r="E159" i="59"/>
  <c r="D159" i="59"/>
  <c r="F159" i="59"/>
  <c r="C159" i="59"/>
  <c r="B161" i="59" l="1"/>
  <c r="E160" i="59"/>
  <c r="D160" i="59"/>
  <c r="F160" i="59"/>
  <c r="C160" i="59"/>
  <c r="B162" i="59" l="1"/>
  <c r="E161" i="59"/>
  <c r="D161" i="59"/>
  <c r="F161" i="59"/>
  <c r="C161" i="59"/>
  <c r="B163" i="59" l="1"/>
  <c r="E162" i="59"/>
  <c r="D162" i="59"/>
  <c r="F162" i="59"/>
  <c r="C162" i="59"/>
  <c r="B164" i="59" l="1"/>
  <c r="E163" i="59"/>
  <c r="D163" i="59"/>
  <c r="F163" i="59"/>
  <c r="C163" i="59"/>
  <c r="B165" i="59" l="1"/>
  <c r="E164" i="59"/>
  <c r="D164" i="59"/>
  <c r="F164" i="59"/>
  <c r="C164" i="59"/>
  <c r="B166" i="59" l="1"/>
  <c r="E165" i="59"/>
  <c r="D165" i="59"/>
  <c r="F165" i="59"/>
  <c r="C165" i="59"/>
  <c r="B167" i="59" l="1"/>
  <c r="E166" i="59"/>
  <c r="D166" i="59"/>
  <c r="F166" i="59"/>
  <c r="C166" i="59"/>
  <c r="B168" i="59" l="1"/>
  <c r="E167" i="59"/>
  <c r="D167" i="59"/>
  <c r="F167" i="59"/>
  <c r="C167" i="59"/>
  <c r="B169" i="59" l="1"/>
  <c r="E168" i="59"/>
  <c r="D168" i="59"/>
  <c r="F168" i="59"/>
  <c r="C168" i="59"/>
  <c r="B170" i="59" l="1"/>
  <c r="E169" i="59"/>
  <c r="D169" i="59"/>
  <c r="F169" i="59"/>
  <c r="C169" i="59"/>
  <c r="B171" i="59" l="1"/>
  <c r="E170" i="59"/>
  <c r="D170" i="59"/>
  <c r="F170" i="59"/>
  <c r="C170" i="59"/>
  <c r="B172" i="59" l="1"/>
  <c r="E171" i="59"/>
  <c r="D171" i="59"/>
  <c r="F171" i="59"/>
  <c r="C171" i="59"/>
  <c r="B173" i="59" l="1"/>
  <c r="E172" i="59"/>
  <c r="D172" i="59"/>
  <c r="F172" i="59"/>
  <c r="C172" i="59"/>
  <c r="B174" i="59" l="1"/>
  <c r="E173" i="59"/>
  <c r="D173" i="59"/>
  <c r="F173" i="59"/>
  <c r="C173" i="59"/>
  <c r="B175" i="59" l="1"/>
  <c r="E174" i="59"/>
  <c r="D174" i="59"/>
  <c r="F174" i="59"/>
  <c r="C174" i="59"/>
  <c r="B176" i="59" l="1"/>
  <c r="E175" i="59"/>
  <c r="D175" i="59"/>
  <c r="F175" i="59"/>
  <c r="C175" i="59"/>
  <c r="B177" i="59" l="1"/>
  <c r="E176" i="59"/>
  <c r="D176" i="59"/>
  <c r="F176" i="59"/>
  <c r="C176" i="59"/>
  <c r="B178" i="59" l="1"/>
  <c r="E177" i="59"/>
  <c r="D177" i="59"/>
  <c r="F177" i="59"/>
  <c r="C177" i="59"/>
  <c r="B179" i="59" l="1"/>
  <c r="E178" i="59"/>
  <c r="D178" i="59"/>
  <c r="F178" i="59"/>
  <c r="C178" i="59"/>
  <c r="B180" i="59" l="1"/>
  <c r="E179" i="59"/>
  <c r="D179" i="59"/>
  <c r="F179" i="59"/>
  <c r="C179" i="59"/>
  <c r="B181" i="59" l="1"/>
  <c r="E180" i="59"/>
  <c r="D180" i="59"/>
  <c r="F180" i="59"/>
  <c r="C180" i="59"/>
  <c r="B182" i="59" l="1"/>
  <c r="E181" i="59"/>
  <c r="D181" i="59"/>
  <c r="F181" i="59"/>
  <c r="C181" i="59"/>
  <c r="B183" i="59" l="1"/>
  <c r="E182" i="59"/>
  <c r="D182" i="59"/>
  <c r="F182" i="59"/>
  <c r="C182" i="59"/>
  <c r="B184" i="59" l="1"/>
  <c r="E183" i="59"/>
  <c r="D183" i="59"/>
  <c r="F183" i="59"/>
  <c r="C183" i="59"/>
  <c r="B185" i="59" l="1"/>
  <c r="E184" i="59"/>
  <c r="D184" i="59"/>
  <c r="F184" i="59"/>
  <c r="C184" i="59"/>
  <c r="B186" i="59" l="1"/>
  <c r="E185" i="59"/>
  <c r="D185" i="59"/>
  <c r="F185" i="59"/>
  <c r="C185" i="59"/>
  <c r="B187" i="59" l="1"/>
  <c r="E186" i="59"/>
  <c r="D186" i="59"/>
  <c r="F186" i="59"/>
  <c r="C186" i="59"/>
  <c r="B188" i="59" l="1"/>
  <c r="E187" i="59"/>
  <c r="D187" i="59"/>
  <c r="F187" i="59"/>
  <c r="C187" i="59"/>
  <c r="B189" i="59" l="1"/>
  <c r="E188" i="59"/>
  <c r="D188" i="59"/>
  <c r="F188" i="59"/>
  <c r="C188" i="59"/>
  <c r="B190" i="59" l="1"/>
  <c r="E189" i="59"/>
  <c r="D189" i="59"/>
  <c r="F189" i="59"/>
  <c r="C189" i="59"/>
  <c r="B191" i="59" l="1"/>
  <c r="E190" i="59"/>
  <c r="D190" i="59"/>
  <c r="F190" i="59"/>
  <c r="C190" i="59"/>
  <c r="B192" i="59" l="1"/>
  <c r="E191" i="59"/>
  <c r="D191" i="59"/>
  <c r="F191" i="59"/>
  <c r="C191" i="59"/>
  <c r="B193" i="59" l="1"/>
  <c r="E192" i="59"/>
  <c r="D192" i="59"/>
  <c r="F192" i="59"/>
  <c r="C192" i="59"/>
  <c r="B194" i="59" l="1"/>
  <c r="E193" i="59"/>
  <c r="D193" i="59"/>
  <c r="F193" i="59"/>
  <c r="C193" i="59"/>
  <c r="B195" i="59" l="1"/>
  <c r="E194" i="59"/>
  <c r="D194" i="59"/>
  <c r="F194" i="59"/>
  <c r="C194" i="59"/>
  <c r="B196" i="59" l="1"/>
  <c r="E195" i="59"/>
  <c r="D195" i="59"/>
  <c r="F195" i="59"/>
  <c r="C195" i="59"/>
  <c r="B197" i="59" l="1"/>
  <c r="E196" i="59"/>
  <c r="D196" i="59"/>
  <c r="F196" i="59"/>
  <c r="C196" i="59"/>
  <c r="B198" i="59" l="1"/>
  <c r="E197" i="59"/>
  <c r="D197" i="59"/>
  <c r="F197" i="59"/>
  <c r="C197" i="59"/>
  <c r="B199" i="59" l="1"/>
  <c r="E198" i="59"/>
  <c r="D198" i="59"/>
  <c r="F198" i="59"/>
  <c r="C198" i="59"/>
  <c r="B200" i="59" l="1"/>
  <c r="E199" i="59"/>
  <c r="D199" i="59"/>
  <c r="F199" i="59"/>
  <c r="C199" i="59"/>
  <c r="B201" i="59" l="1"/>
  <c r="E200" i="59"/>
  <c r="D200" i="59"/>
  <c r="F200" i="59"/>
  <c r="C200" i="59"/>
  <c r="B202" i="59" l="1"/>
  <c r="E201" i="59"/>
  <c r="D201" i="59"/>
  <c r="F201" i="59"/>
  <c r="C201" i="59"/>
  <c r="B203" i="59" l="1"/>
  <c r="E202" i="59"/>
  <c r="D202" i="59"/>
  <c r="F202" i="59"/>
  <c r="C202" i="59"/>
  <c r="B204" i="59" l="1"/>
  <c r="E203" i="59"/>
  <c r="D203" i="59"/>
  <c r="F203" i="59"/>
  <c r="C203" i="59"/>
  <c r="B205" i="59" l="1"/>
  <c r="E204" i="59"/>
  <c r="D204" i="59"/>
  <c r="F204" i="59"/>
  <c r="C204" i="59"/>
  <c r="B206" i="59" l="1"/>
  <c r="E205" i="59"/>
  <c r="D205" i="59"/>
  <c r="F205" i="59"/>
  <c r="C205" i="59"/>
  <c r="B207" i="59" l="1"/>
  <c r="E206" i="59"/>
  <c r="D206" i="59"/>
  <c r="F206" i="59"/>
  <c r="C206" i="59"/>
  <c r="B208" i="59" l="1"/>
  <c r="E207" i="59"/>
  <c r="D207" i="59"/>
  <c r="F207" i="59"/>
  <c r="C207" i="59"/>
  <c r="B209" i="59" l="1"/>
  <c r="E208" i="59"/>
  <c r="D208" i="59"/>
  <c r="F208" i="59"/>
  <c r="C208" i="59"/>
  <c r="B210" i="59" l="1"/>
  <c r="E209" i="59"/>
  <c r="D209" i="59"/>
  <c r="F209" i="59"/>
  <c r="C209" i="59"/>
  <c r="B211" i="59" l="1"/>
  <c r="E210" i="59"/>
  <c r="D210" i="59"/>
  <c r="F210" i="59"/>
  <c r="C210" i="59"/>
  <c r="B212" i="59" l="1"/>
  <c r="E211" i="59"/>
  <c r="D211" i="59"/>
  <c r="F211" i="59"/>
  <c r="C211" i="59"/>
  <c r="E212" i="59" l="1"/>
  <c r="D212" i="59"/>
  <c r="F212" i="59"/>
  <c r="C212" i="59"/>
  <c r="H14" i="59"/>
  <c r="L14" i="59" l="1"/>
  <c r="AE14" i="59"/>
  <c r="Q14" i="59"/>
  <c r="K14" i="59"/>
  <c r="BJ14" i="59"/>
  <c r="BN14" i="59"/>
  <c r="BI14" i="59"/>
  <c r="BE14" i="59"/>
  <c r="AP14" i="59"/>
  <c r="AZ14" i="59"/>
  <c r="AA14" i="59"/>
  <c r="H15" i="59"/>
  <c r="AF14" i="59"/>
  <c r="AK14" i="59"/>
  <c r="U14" i="59"/>
  <c r="BD14" i="59"/>
  <c r="AY14" i="59"/>
  <c r="BO14" i="59"/>
  <c r="P14" i="59"/>
  <c r="V14" i="59"/>
  <c r="AJ14" i="59"/>
  <c r="AO14" i="59"/>
  <c r="AT14" i="59"/>
  <c r="AU14" i="59"/>
  <c r="Z14" i="59"/>
  <c r="M14" i="59" l="1"/>
  <c r="R14" i="59" s="1"/>
  <c r="BS14" i="59"/>
  <c r="BT14" i="59"/>
  <c r="AE15" i="59"/>
  <c r="AZ15" i="59"/>
  <c r="AF15" i="59"/>
  <c r="K15" i="59"/>
  <c r="P15" i="59"/>
  <c r="AY15" i="59"/>
  <c r="AA15" i="59"/>
  <c r="U15" i="59"/>
  <c r="AO15" i="59"/>
  <c r="BJ15" i="59"/>
  <c r="AJ15" i="59"/>
  <c r="V15" i="59"/>
  <c r="BE15" i="59"/>
  <c r="AK15" i="59"/>
  <c r="BN15" i="59"/>
  <c r="BD15" i="59"/>
  <c r="BO15" i="59"/>
  <c r="Z15" i="59"/>
  <c r="AT15" i="59"/>
  <c r="AP15" i="59"/>
  <c r="L15" i="59"/>
  <c r="Q15" i="59"/>
  <c r="BI15" i="59"/>
  <c r="AU15" i="59"/>
  <c r="H16" i="59"/>
  <c r="BO14" i="13" l="1"/>
  <c r="BT15" i="59"/>
  <c r="BS15" i="59"/>
  <c r="M15" i="59"/>
  <c r="R15" i="59" s="1"/>
  <c r="AA16" i="59"/>
  <c r="Z16" i="59"/>
  <c r="AY16" i="59"/>
  <c r="AE16" i="59"/>
  <c r="AK16" i="59"/>
  <c r="L16" i="59"/>
  <c r="BJ16" i="59"/>
  <c r="AZ16" i="59"/>
  <c r="BE16" i="59"/>
  <c r="BO16" i="59"/>
  <c r="V16" i="59"/>
  <c r="AT16" i="59"/>
  <c r="P16" i="59"/>
  <c r="AF16" i="59"/>
  <c r="AO16" i="59"/>
  <c r="AP16" i="59"/>
  <c r="BD16" i="59"/>
  <c r="BI16" i="59"/>
  <c r="K16" i="59"/>
  <c r="U16" i="59"/>
  <c r="AJ16" i="59"/>
  <c r="AU16" i="59"/>
  <c r="BN16" i="59"/>
  <c r="Q16" i="59"/>
  <c r="H17" i="59"/>
  <c r="W14" i="59"/>
  <c r="BP14" i="13"/>
  <c r="BO15" i="13" l="1"/>
  <c r="M16" i="59"/>
  <c r="R16" i="59" s="1"/>
  <c r="BS16" i="59"/>
  <c r="BT16" i="59"/>
  <c r="H18" i="59"/>
  <c r="AT17" i="59"/>
  <c r="Q17" i="59"/>
  <c r="AF17" i="59"/>
  <c r="K17" i="59"/>
  <c r="AJ17" i="59"/>
  <c r="AA17" i="59"/>
  <c r="V17" i="59"/>
  <c r="P17" i="59"/>
  <c r="BE17" i="59"/>
  <c r="BO17" i="59"/>
  <c r="AE17" i="59"/>
  <c r="BJ17" i="59"/>
  <c r="AZ17" i="59"/>
  <c r="Z17" i="59"/>
  <c r="BD17" i="59"/>
  <c r="AY17" i="59"/>
  <c r="AO17" i="59"/>
  <c r="U17" i="59"/>
  <c r="BN17" i="59"/>
  <c r="AU17" i="59"/>
  <c r="AP17" i="59"/>
  <c r="AK17" i="59"/>
  <c r="L17" i="59"/>
  <c r="M17" i="59" s="1"/>
  <c r="R17" i="59" s="1"/>
  <c r="BI17" i="59"/>
  <c r="AB14" i="59"/>
  <c r="BQ14" i="13"/>
  <c r="W15" i="59"/>
  <c r="BP15" i="13"/>
  <c r="BO16" i="13" l="1"/>
  <c r="W16" i="59"/>
  <c r="BP16" i="13"/>
  <c r="BT17" i="59"/>
  <c r="BS17" i="59"/>
  <c r="W17" i="59"/>
  <c r="BO17" i="13"/>
  <c r="BP17" i="13"/>
  <c r="AG14" i="59"/>
  <c r="BR14" i="13"/>
  <c r="AK18" i="59"/>
  <c r="AZ18" i="59"/>
  <c r="BE18" i="59"/>
  <c r="AU18" i="59"/>
  <c r="Z18" i="59"/>
  <c r="K18" i="59"/>
  <c r="AE18" i="59"/>
  <c r="P18" i="59"/>
  <c r="Q18" i="59"/>
  <c r="AT18" i="59"/>
  <c r="BI18" i="59"/>
  <c r="AY18" i="59"/>
  <c r="BO18" i="59"/>
  <c r="AA18" i="59"/>
  <c r="BJ18" i="59"/>
  <c r="AO18" i="59"/>
  <c r="AF18" i="59"/>
  <c r="BN18" i="59"/>
  <c r="BD18" i="59"/>
  <c r="V18" i="59"/>
  <c r="U18" i="59"/>
  <c r="L18" i="59"/>
  <c r="AJ18" i="59"/>
  <c r="AP18" i="59"/>
  <c r="H19" i="59"/>
  <c r="AB15" i="59"/>
  <c r="BQ15" i="13"/>
  <c r="AB16" i="59" l="1"/>
  <c r="BQ16" i="13"/>
  <c r="BS18" i="59"/>
  <c r="M18" i="59"/>
  <c r="R18" i="59" s="1"/>
  <c r="AB17" i="59"/>
  <c r="BQ17" i="13"/>
  <c r="H20" i="59"/>
  <c r="AG15" i="59"/>
  <c r="BR15" i="13"/>
  <c r="AL14" i="59"/>
  <c r="BS14" i="13"/>
  <c r="AA19" i="59"/>
  <c r="AZ19" i="59"/>
  <c r="BO19" i="59"/>
  <c r="AP19" i="59"/>
  <c r="L19" i="59"/>
  <c r="AK19" i="59"/>
  <c r="AJ19" i="59"/>
  <c r="AO19" i="59"/>
  <c r="BJ19" i="59"/>
  <c r="BD19" i="59"/>
  <c r="AT19" i="59"/>
  <c r="Q19" i="59"/>
  <c r="U19" i="59"/>
  <c r="AU19" i="59"/>
  <c r="AF19" i="59"/>
  <c r="K19" i="59"/>
  <c r="P19" i="59"/>
  <c r="AE19" i="59"/>
  <c r="BN19" i="59"/>
  <c r="AY19" i="59"/>
  <c r="BE19" i="59"/>
  <c r="Z19" i="59"/>
  <c r="V19" i="59"/>
  <c r="BI19" i="59"/>
  <c r="BT18" i="59"/>
  <c r="BO18" i="13" l="1"/>
  <c r="AG16" i="59"/>
  <c r="BR16" i="13"/>
  <c r="M19" i="59"/>
  <c r="R19" i="59" s="1"/>
  <c r="AG17" i="59"/>
  <c r="BR17" i="13"/>
  <c r="BT19" i="59"/>
  <c r="BS19" i="59"/>
  <c r="AL15" i="59"/>
  <c r="BS15" i="13"/>
  <c r="W18" i="59"/>
  <c r="BP18" i="13"/>
  <c r="AK20" i="59"/>
  <c r="BI20" i="59"/>
  <c r="Z20" i="59"/>
  <c r="BE20" i="59"/>
  <c r="V20" i="59"/>
  <c r="Q20" i="59"/>
  <c r="BN20" i="59"/>
  <c r="AT20" i="59"/>
  <c r="BD20" i="59"/>
  <c r="BO20" i="59"/>
  <c r="AO20" i="59"/>
  <c r="K20" i="59"/>
  <c r="AU20" i="59"/>
  <c r="P20" i="59"/>
  <c r="U20" i="59"/>
  <c r="AY20" i="59"/>
  <c r="AE20" i="59"/>
  <c r="BJ20" i="59"/>
  <c r="AZ20" i="59"/>
  <c r="L20" i="59"/>
  <c r="AP20" i="59"/>
  <c r="AJ20" i="59"/>
  <c r="AF20" i="59"/>
  <c r="AA20" i="59"/>
  <c r="H21" i="59"/>
  <c r="AQ14" i="59"/>
  <c r="BT14" i="13"/>
  <c r="BO19" i="13" l="1"/>
  <c r="W19" i="59"/>
  <c r="BP19" i="13"/>
  <c r="AL16" i="59"/>
  <c r="BS16" i="13"/>
  <c r="M20" i="59"/>
  <c r="R20" i="59" s="1"/>
  <c r="AL17" i="59"/>
  <c r="BS17" i="13"/>
  <c r="BT20" i="59"/>
  <c r="BS20" i="59"/>
  <c r="AB18" i="59"/>
  <c r="BQ18" i="13"/>
  <c r="U21" i="59"/>
  <c r="K21" i="59"/>
  <c r="BD21" i="59"/>
  <c r="BO21" i="59"/>
  <c r="L21" i="59"/>
  <c r="AE21" i="59"/>
  <c r="BJ21" i="59"/>
  <c r="AF21" i="59"/>
  <c r="Z21" i="59"/>
  <c r="AZ21" i="59"/>
  <c r="V21" i="59"/>
  <c r="BE21" i="59"/>
  <c r="AA21" i="59"/>
  <c r="AO21" i="59"/>
  <c r="BN21" i="59"/>
  <c r="AY21" i="59"/>
  <c r="AP21" i="59"/>
  <c r="P21" i="59"/>
  <c r="AU21" i="59"/>
  <c r="AJ21" i="59"/>
  <c r="Q21" i="59"/>
  <c r="BI21" i="59"/>
  <c r="AK21" i="59"/>
  <c r="AT21" i="59"/>
  <c r="H22" i="59"/>
  <c r="AV14" i="59"/>
  <c r="BU14" i="13"/>
  <c r="AQ15" i="59"/>
  <c r="BT15" i="13"/>
  <c r="BO20" i="13" l="1"/>
  <c r="AQ16" i="59"/>
  <c r="BT16" i="13"/>
  <c r="BQ19" i="13"/>
  <c r="AB19" i="59"/>
  <c r="AQ17" i="59"/>
  <c r="BT17" i="13"/>
  <c r="BT21" i="59"/>
  <c r="BS21" i="59"/>
  <c r="M21" i="59"/>
  <c r="R21" i="59" s="1"/>
  <c r="AV15" i="59"/>
  <c r="BU15" i="13"/>
  <c r="P22" i="59"/>
  <c r="AZ22" i="59"/>
  <c r="AP22" i="59"/>
  <c r="Z22" i="59"/>
  <c r="BJ22" i="59"/>
  <c r="AF22" i="59"/>
  <c r="AA22" i="59"/>
  <c r="BO22" i="59"/>
  <c r="BD22" i="59"/>
  <c r="AT22" i="59"/>
  <c r="K22" i="59"/>
  <c r="AO22" i="59"/>
  <c r="BN22" i="59"/>
  <c r="V22" i="59"/>
  <c r="BI22" i="59"/>
  <c r="AK22" i="59"/>
  <c r="AE22" i="59"/>
  <c r="AY22" i="59"/>
  <c r="Q22" i="59"/>
  <c r="U22" i="59"/>
  <c r="AJ22" i="59"/>
  <c r="AU22" i="59"/>
  <c r="BE22" i="59"/>
  <c r="L22" i="59"/>
  <c r="M22" i="59" s="1"/>
  <c r="H23" i="59"/>
  <c r="BA14" i="59"/>
  <c r="BV14" i="13"/>
  <c r="AG18" i="59"/>
  <c r="BR18" i="13"/>
  <c r="W20" i="59"/>
  <c r="BP20" i="13"/>
  <c r="BO21" i="13" l="1"/>
  <c r="AG19" i="59"/>
  <c r="BR19" i="13"/>
  <c r="AV16" i="59"/>
  <c r="BU16" i="13"/>
  <c r="BT22" i="59"/>
  <c r="BS22" i="59"/>
  <c r="R22" i="59"/>
  <c r="BO22" i="13"/>
  <c r="AV17" i="59"/>
  <c r="BU17" i="13"/>
  <c r="AA23" i="59"/>
  <c r="AZ23" i="59"/>
  <c r="L23" i="59"/>
  <c r="P23" i="59"/>
  <c r="U23" i="59"/>
  <c r="BI23" i="59"/>
  <c r="AP23" i="59"/>
  <c r="AO23" i="59"/>
  <c r="Z23" i="59"/>
  <c r="K23" i="59"/>
  <c r="AE23" i="59"/>
  <c r="V23" i="59"/>
  <c r="BJ23" i="59"/>
  <c r="AF23" i="59"/>
  <c r="BE23" i="59"/>
  <c r="BD23" i="59"/>
  <c r="AJ23" i="59"/>
  <c r="BN23" i="59"/>
  <c r="BO23" i="59"/>
  <c r="AK23" i="59"/>
  <c r="AU23" i="59"/>
  <c r="AY23" i="59"/>
  <c r="AT23" i="59"/>
  <c r="Q23" i="59"/>
  <c r="H24" i="59"/>
  <c r="BF14" i="59"/>
  <c r="BW14" i="13"/>
  <c r="AB20" i="59"/>
  <c r="BQ20" i="13"/>
  <c r="BA15" i="59"/>
  <c r="BV15" i="13"/>
  <c r="AL18" i="59"/>
  <c r="BS18" i="13"/>
  <c r="W21" i="59"/>
  <c r="BP21" i="13"/>
  <c r="BA16" i="59" l="1"/>
  <c r="BV16" i="13"/>
  <c r="AL19" i="59"/>
  <c r="BS19" i="13"/>
  <c r="BA17" i="59"/>
  <c r="BV17" i="13"/>
  <c r="W22" i="59"/>
  <c r="BP22" i="13"/>
  <c r="AG20" i="59"/>
  <c r="BR20" i="13"/>
  <c r="AB21" i="59"/>
  <c r="BQ21" i="13"/>
  <c r="BT23" i="59"/>
  <c r="BK14" i="59"/>
  <c r="BX14" i="13"/>
  <c r="BS23" i="59"/>
  <c r="AQ18" i="59"/>
  <c r="BT18" i="13"/>
  <c r="BF15" i="59"/>
  <c r="BW15" i="13"/>
  <c r="AF24" i="59"/>
  <c r="BI24" i="59"/>
  <c r="BD24" i="59"/>
  <c r="BJ24" i="59"/>
  <c r="AE24" i="59"/>
  <c r="P24" i="59"/>
  <c r="AP24" i="59"/>
  <c r="BN24" i="59"/>
  <c r="AA24" i="59"/>
  <c r="Z24" i="59"/>
  <c r="BE24" i="59"/>
  <c r="AK24" i="59"/>
  <c r="V24" i="59"/>
  <c r="BO24" i="59"/>
  <c r="AU24" i="59"/>
  <c r="Q24" i="59"/>
  <c r="AO24" i="59"/>
  <c r="L24" i="59"/>
  <c r="U24" i="59"/>
  <c r="K24" i="59"/>
  <c r="AJ24" i="59"/>
  <c r="AZ24" i="59"/>
  <c r="AY24" i="59"/>
  <c r="AT24" i="59"/>
  <c r="H25" i="59"/>
  <c r="M23" i="59"/>
  <c r="M24" i="59" l="1"/>
  <c r="R24" i="59" s="1"/>
  <c r="AQ19" i="59"/>
  <c r="BT19" i="13"/>
  <c r="BF16" i="59"/>
  <c r="BW16" i="13"/>
  <c r="AB22" i="59"/>
  <c r="BQ22" i="13"/>
  <c r="BF17" i="59"/>
  <c r="BW17" i="13"/>
  <c r="BT24" i="59"/>
  <c r="BS24" i="59"/>
  <c r="AK25" i="59"/>
  <c r="AO25" i="59"/>
  <c r="P25" i="59"/>
  <c r="AA25" i="59"/>
  <c r="AT25" i="59"/>
  <c r="Q25" i="59"/>
  <c r="V25" i="59"/>
  <c r="AZ25" i="59"/>
  <c r="AP25" i="59"/>
  <c r="BO25" i="59"/>
  <c r="BI25" i="59"/>
  <c r="BN25" i="59"/>
  <c r="AF25" i="59"/>
  <c r="U25" i="59"/>
  <c r="L25" i="59"/>
  <c r="AJ25" i="59"/>
  <c r="Z25" i="59"/>
  <c r="BJ25" i="59"/>
  <c r="K25" i="59"/>
  <c r="BE25" i="59"/>
  <c r="BD25" i="59"/>
  <c r="AE25" i="59"/>
  <c r="AU25" i="59"/>
  <c r="AY25" i="59"/>
  <c r="H26" i="59"/>
  <c r="AV18" i="59"/>
  <c r="BU18" i="13"/>
  <c r="AG21" i="59"/>
  <c r="BR21" i="13"/>
  <c r="BK15" i="59"/>
  <c r="BX15" i="13"/>
  <c r="AL20" i="59"/>
  <c r="BS20" i="13"/>
  <c r="BP14" i="59"/>
  <c r="BY14" i="13"/>
  <c r="R23" i="59"/>
  <c r="BO23" i="13"/>
  <c r="BO24" i="13" l="1"/>
  <c r="M25" i="59"/>
  <c r="R25" i="59" s="1"/>
  <c r="BK16" i="59"/>
  <c r="BX16" i="13"/>
  <c r="BU19" i="13"/>
  <c r="AV19" i="59"/>
  <c r="BK17" i="59"/>
  <c r="BX17" i="13"/>
  <c r="AG22" i="59"/>
  <c r="BR22" i="13"/>
  <c r="BS25" i="59"/>
  <c r="BT25" i="59"/>
  <c r="AL21" i="59"/>
  <c r="BS21" i="13"/>
  <c r="BA18" i="59"/>
  <c r="BV18" i="13"/>
  <c r="W23" i="59"/>
  <c r="BP23" i="13"/>
  <c r="AZ26" i="59"/>
  <c r="AO26" i="59"/>
  <c r="AT26" i="59"/>
  <c r="AU26" i="59"/>
  <c r="BI26" i="59"/>
  <c r="AE26" i="59"/>
  <c r="AF26" i="59"/>
  <c r="BE26" i="59"/>
  <c r="Q26" i="59"/>
  <c r="AY26" i="59"/>
  <c r="AA26" i="59"/>
  <c r="P26" i="59"/>
  <c r="AP26" i="59"/>
  <c r="Z26" i="59"/>
  <c r="AK26" i="59"/>
  <c r="L26" i="59"/>
  <c r="V26" i="59"/>
  <c r="BD26" i="59"/>
  <c r="K26" i="59"/>
  <c r="AJ26" i="59"/>
  <c r="U26" i="59"/>
  <c r="BJ26" i="59"/>
  <c r="BO26" i="59"/>
  <c r="BN26" i="59"/>
  <c r="H27" i="59"/>
  <c r="BU14" i="59"/>
  <c r="BZ14" i="13"/>
  <c r="AQ20" i="59"/>
  <c r="BT20" i="13"/>
  <c r="BP15" i="59"/>
  <c r="BY15" i="13"/>
  <c r="W24" i="59"/>
  <c r="BP24" i="13"/>
  <c r="BO25" i="13" l="1"/>
  <c r="M26" i="59"/>
  <c r="R26" i="59" s="1"/>
  <c r="BV19" i="13"/>
  <c r="BA19" i="59"/>
  <c r="BP16" i="59"/>
  <c r="BY16" i="13"/>
  <c r="AL22" i="59"/>
  <c r="BS22" i="13"/>
  <c r="BP17" i="59"/>
  <c r="BY17" i="13"/>
  <c r="BT26" i="59"/>
  <c r="BS26" i="59"/>
  <c r="AB23" i="59"/>
  <c r="BQ23" i="13"/>
  <c r="AB24" i="59"/>
  <c r="BQ24" i="13"/>
  <c r="BO26" i="13"/>
  <c r="BF18" i="59"/>
  <c r="BW18" i="13"/>
  <c r="AP27" i="59"/>
  <c r="AY27" i="59"/>
  <c r="AZ27" i="59"/>
  <c r="AJ27" i="59"/>
  <c r="L27" i="59"/>
  <c r="AT27" i="59"/>
  <c r="Z27" i="59"/>
  <c r="BJ27" i="59"/>
  <c r="AK27" i="59"/>
  <c r="BD27" i="59"/>
  <c r="Q27" i="59"/>
  <c r="U27" i="59"/>
  <c r="AE27" i="59"/>
  <c r="AA27" i="59"/>
  <c r="AF27" i="59"/>
  <c r="BI27" i="59"/>
  <c r="AO27" i="59"/>
  <c r="K27" i="59"/>
  <c r="BN27" i="59"/>
  <c r="BO27" i="59"/>
  <c r="V27" i="59"/>
  <c r="AU27" i="59"/>
  <c r="P27" i="59"/>
  <c r="BE27" i="59"/>
  <c r="H28" i="59"/>
  <c r="BU15" i="59"/>
  <c r="BZ15" i="13"/>
  <c r="AV20" i="59"/>
  <c r="BU20" i="13"/>
  <c r="AQ21" i="59"/>
  <c r="BT21" i="13"/>
  <c r="W25" i="59"/>
  <c r="BP25" i="13"/>
  <c r="BU16" i="59" l="1"/>
  <c r="BZ16" i="13"/>
  <c r="BF19" i="59"/>
  <c r="BW19" i="13"/>
  <c r="M27" i="59"/>
  <c r="R27" i="59" s="1"/>
  <c r="BT27" i="59"/>
  <c r="BS27" i="59"/>
  <c r="BO27" i="13"/>
  <c r="BU17" i="59"/>
  <c r="BZ17" i="13"/>
  <c r="AQ22" i="59"/>
  <c r="BT22" i="13"/>
  <c r="AB25" i="59"/>
  <c r="BQ25" i="13"/>
  <c r="BK18" i="59"/>
  <c r="BX18" i="13"/>
  <c r="AV21" i="59"/>
  <c r="BU21" i="13"/>
  <c r="AG24" i="59"/>
  <c r="BR24" i="13"/>
  <c r="BA20" i="59"/>
  <c r="BV20" i="13"/>
  <c r="AG23" i="59"/>
  <c r="BR23" i="13"/>
  <c r="BN28" i="59"/>
  <c r="AT28" i="59"/>
  <c r="Q28" i="59"/>
  <c r="AJ28" i="59"/>
  <c r="BJ28" i="59"/>
  <c r="BO28" i="59"/>
  <c r="BE28" i="59"/>
  <c r="AY28" i="59"/>
  <c r="AZ28" i="59"/>
  <c r="Z28" i="59"/>
  <c r="U28" i="59"/>
  <c r="AF28" i="59"/>
  <c r="L28" i="59"/>
  <c r="V28" i="59"/>
  <c r="AA28" i="59"/>
  <c r="AO28" i="59"/>
  <c r="K28" i="59"/>
  <c r="BI28" i="59"/>
  <c r="AU28" i="59"/>
  <c r="AP28" i="59"/>
  <c r="AK28" i="59"/>
  <c r="P28" i="59"/>
  <c r="BD28" i="59"/>
  <c r="AE28" i="59"/>
  <c r="H29" i="59"/>
  <c r="W26" i="59"/>
  <c r="BP26" i="13"/>
  <c r="BX19" i="13" l="1"/>
  <c r="BK19" i="59"/>
  <c r="AV22" i="59"/>
  <c r="BU22" i="13"/>
  <c r="W27" i="59"/>
  <c r="BP27" i="13"/>
  <c r="M28" i="59"/>
  <c r="R28" i="59" s="1"/>
  <c r="U29" i="59"/>
  <c r="BN29" i="59"/>
  <c r="AZ29" i="59"/>
  <c r="AT29" i="59"/>
  <c r="Q29" i="59"/>
  <c r="AE29" i="59"/>
  <c r="BJ29" i="59"/>
  <c r="BE29" i="59"/>
  <c r="Z29" i="59"/>
  <c r="BO29" i="59"/>
  <c r="L29" i="59"/>
  <c r="AY29" i="59"/>
  <c r="AP29" i="59"/>
  <c r="AK29" i="59"/>
  <c r="V29" i="59"/>
  <c r="BI29" i="59"/>
  <c r="BD29" i="59"/>
  <c r="AA29" i="59"/>
  <c r="AO29" i="59"/>
  <c r="P29" i="59"/>
  <c r="K29" i="59"/>
  <c r="AU29" i="59"/>
  <c r="AF29" i="59"/>
  <c r="AJ29" i="59"/>
  <c r="H30" i="59"/>
  <c r="BT28" i="59"/>
  <c r="BF20" i="59"/>
  <c r="BW20" i="13"/>
  <c r="AL23" i="59"/>
  <c r="BS23" i="13"/>
  <c r="AL24" i="59"/>
  <c r="BS24" i="13"/>
  <c r="BS28" i="59"/>
  <c r="AB26" i="59"/>
  <c r="BQ26" i="13"/>
  <c r="BA21" i="59"/>
  <c r="BV21" i="13"/>
  <c r="BP18" i="59"/>
  <c r="BY18" i="13"/>
  <c r="AG25" i="59"/>
  <c r="BR25" i="13"/>
  <c r="BO28" i="13" l="1"/>
  <c r="BP19" i="59"/>
  <c r="BY19" i="13"/>
  <c r="M29" i="59"/>
  <c r="R29" i="59" s="1"/>
  <c r="BA22" i="59"/>
  <c r="BV22" i="13"/>
  <c r="AB27" i="59"/>
  <c r="BQ27" i="13"/>
  <c r="BT29" i="59"/>
  <c r="BS29" i="59"/>
  <c r="BU18" i="59"/>
  <c r="BZ18" i="13"/>
  <c r="AQ24" i="59"/>
  <c r="BT24" i="13"/>
  <c r="AQ23" i="59"/>
  <c r="BT23" i="13"/>
  <c r="BF21" i="59"/>
  <c r="BW21" i="13"/>
  <c r="BK20" i="59"/>
  <c r="BX20" i="13"/>
  <c r="W28" i="59"/>
  <c r="BP28" i="13"/>
  <c r="AL25" i="59"/>
  <c r="BS25" i="13"/>
  <c r="BJ30" i="59"/>
  <c r="V30" i="59"/>
  <c r="AZ30" i="59"/>
  <c r="BI30" i="59"/>
  <c r="AA30" i="59"/>
  <c r="K30" i="59"/>
  <c r="BE30" i="59"/>
  <c r="BO30" i="59"/>
  <c r="AU30" i="59"/>
  <c r="AP30" i="59"/>
  <c r="AT30" i="59"/>
  <c r="P30" i="59"/>
  <c r="AO30" i="59"/>
  <c r="BD30" i="59"/>
  <c r="L30" i="59"/>
  <c r="AJ30" i="59"/>
  <c r="BN30" i="59"/>
  <c r="AK30" i="59"/>
  <c r="AF30" i="59"/>
  <c r="Z30" i="59"/>
  <c r="AE30" i="59"/>
  <c r="AY30" i="59"/>
  <c r="U30" i="59"/>
  <c r="Q30" i="59"/>
  <c r="H31" i="59"/>
  <c r="AG26" i="59"/>
  <c r="BR26" i="13"/>
  <c r="BO29" i="13" l="1"/>
  <c r="M30" i="59"/>
  <c r="R30" i="59" s="1"/>
  <c r="BZ19" i="13"/>
  <c r="BU19" i="59"/>
  <c r="AG27" i="59"/>
  <c r="BR27" i="13"/>
  <c r="BF22" i="59"/>
  <c r="BW22" i="13"/>
  <c r="BT30" i="59"/>
  <c r="BS30" i="59"/>
  <c r="BO30" i="13"/>
  <c r="AL26" i="59"/>
  <c r="BS26" i="13"/>
  <c r="BK21" i="59"/>
  <c r="BX21" i="13"/>
  <c r="AV23" i="59"/>
  <c r="BU23" i="13"/>
  <c r="AQ25" i="59"/>
  <c r="BT25" i="13"/>
  <c r="AV24" i="59"/>
  <c r="BU24" i="13"/>
  <c r="AK31" i="59"/>
  <c r="AZ31" i="59"/>
  <c r="BE31" i="59"/>
  <c r="AO31" i="59"/>
  <c r="AA31" i="59"/>
  <c r="V31" i="59"/>
  <c r="BO31" i="59"/>
  <c r="AT31" i="59"/>
  <c r="AE31" i="59"/>
  <c r="AU31" i="59"/>
  <c r="K31" i="59"/>
  <c r="M31" i="59" s="1"/>
  <c r="P31" i="59"/>
  <c r="AY31" i="59"/>
  <c r="BJ31" i="59"/>
  <c r="BD31" i="59"/>
  <c r="BI31" i="59"/>
  <c r="Z31" i="59"/>
  <c r="AF31" i="59"/>
  <c r="L31" i="59"/>
  <c r="BN31" i="59"/>
  <c r="AP31" i="59"/>
  <c r="AJ31" i="59"/>
  <c r="Q31" i="59"/>
  <c r="U31" i="59"/>
  <c r="H32" i="59"/>
  <c r="H33" i="59" s="1"/>
  <c r="AB28" i="59"/>
  <c r="BQ28" i="13"/>
  <c r="BP20" i="59"/>
  <c r="BY20" i="13"/>
  <c r="W29" i="59"/>
  <c r="BP29" i="13"/>
  <c r="BS31" i="59" l="1"/>
  <c r="BT31" i="59"/>
  <c r="R31" i="59"/>
  <c r="BO31" i="13"/>
  <c r="BJ33" i="59"/>
  <c r="BO33" i="59"/>
  <c r="AU33" i="59"/>
  <c r="AO33" i="59"/>
  <c r="L33" i="59"/>
  <c r="BE33" i="59"/>
  <c r="V33" i="59"/>
  <c r="P33" i="59"/>
  <c r="AJ33" i="59"/>
  <c r="AT33" i="59"/>
  <c r="Z33" i="59"/>
  <c r="BD33" i="59"/>
  <c r="AP33" i="59"/>
  <c r="U33" i="59"/>
  <c r="BN33" i="59"/>
  <c r="K33" i="59"/>
  <c r="AA33" i="59"/>
  <c r="AF33" i="59"/>
  <c r="AK33" i="59"/>
  <c r="AZ33" i="59"/>
  <c r="AE33" i="59"/>
  <c r="Q33" i="59"/>
  <c r="AY33" i="59"/>
  <c r="BI33" i="59"/>
  <c r="BK22" i="59"/>
  <c r="BX22" i="13"/>
  <c r="AL27" i="59"/>
  <c r="BS27" i="13"/>
  <c r="AV25" i="59"/>
  <c r="BU25" i="13"/>
  <c r="BU20" i="59"/>
  <c r="BZ20" i="13"/>
  <c r="BA23" i="59"/>
  <c r="BV23" i="13"/>
  <c r="BP21" i="59"/>
  <c r="BY21" i="13"/>
  <c r="AB29" i="59"/>
  <c r="BQ29" i="13"/>
  <c r="AQ26" i="59"/>
  <c r="BT26" i="13"/>
  <c r="AZ32" i="59"/>
  <c r="BN32" i="59"/>
  <c r="V32" i="59"/>
  <c r="AA32" i="59"/>
  <c r="L32" i="59"/>
  <c r="BJ32" i="59"/>
  <c r="K32" i="59"/>
  <c r="AU32" i="59"/>
  <c r="AT32" i="59"/>
  <c r="BI32" i="59"/>
  <c r="AP32" i="59"/>
  <c r="AF32" i="59"/>
  <c r="Q32" i="59"/>
  <c r="BD32" i="59"/>
  <c r="BO32" i="59"/>
  <c r="AK32" i="59"/>
  <c r="P32" i="59"/>
  <c r="Z32" i="59"/>
  <c r="AY32" i="59"/>
  <c r="AJ32" i="59"/>
  <c r="AE32" i="59"/>
  <c r="BE32" i="59"/>
  <c r="U32" i="59"/>
  <c r="AO32" i="59"/>
  <c r="H34" i="59"/>
  <c r="AG28" i="59"/>
  <c r="BR28" i="13"/>
  <c r="BA24" i="59"/>
  <c r="BV24" i="13"/>
  <c r="W30" i="59"/>
  <c r="BP30" i="13"/>
  <c r="BT33" i="59" l="1"/>
  <c r="BS33" i="59"/>
  <c r="W31" i="59"/>
  <c r="BP31" i="13"/>
  <c r="M33" i="59"/>
  <c r="BS32" i="59"/>
  <c r="BT32" i="59"/>
  <c r="M32" i="59"/>
  <c r="BO32" i="13" s="1"/>
  <c r="AQ27" i="59"/>
  <c r="BT27" i="13"/>
  <c r="BP22" i="59"/>
  <c r="BY22" i="13"/>
  <c r="AB30" i="59"/>
  <c r="BQ30" i="13"/>
  <c r="AV26" i="59"/>
  <c r="BU26" i="13"/>
  <c r="BF24" i="59"/>
  <c r="BW24" i="13"/>
  <c r="AG29" i="59"/>
  <c r="BR29" i="13"/>
  <c r="BU21" i="59"/>
  <c r="BZ21" i="13"/>
  <c r="AL28" i="59"/>
  <c r="BS28" i="13"/>
  <c r="BF23" i="59"/>
  <c r="BW23" i="13"/>
  <c r="K34" i="59"/>
  <c r="AT34" i="59"/>
  <c r="BO34" i="59"/>
  <c r="AK34" i="59"/>
  <c r="BN34" i="59"/>
  <c r="Q34" i="59"/>
  <c r="AP34" i="59"/>
  <c r="V34" i="59"/>
  <c r="AU34" i="59"/>
  <c r="AO34" i="59"/>
  <c r="P34" i="59"/>
  <c r="AZ34" i="59"/>
  <c r="AE34" i="59"/>
  <c r="AY34" i="59"/>
  <c r="Z34" i="59"/>
  <c r="BE34" i="59"/>
  <c r="BD34" i="59"/>
  <c r="L34" i="59"/>
  <c r="M34" i="59" s="1"/>
  <c r="AF34" i="59"/>
  <c r="BJ34" i="59"/>
  <c r="BI34" i="59"/>
  <c r="AJ34" i="59"/>
  <c r="U34" i="59"/>
  <c r="AA34" i="59"/>
  <c r="H35" i="59"/>
  <c r="BA25" i="59"/>
  <c r="BV25" i="13"/>
  <c r="BT34" i="59" l="1"/>
  <c r="BS34" i="59"/>
  <c r="R34" i="59"/>
  <c r="BO34" i="13"/>
  <c r="R32" i="59"/>
  <c r="W32" i="59" s="1"/>
  <c r="AB31" i="59"/>
  <c r="BQ31" i="13"/>
  <c r="R33" i="59"/>
  <c r="BO33" i="13"/>
  <c r="BU22" i="59"/>
  <c r="BZ22" i="13"/>
  <c r="AV27" i="59"/>
  <c r="BU27" i="13"/>
  <c r="AQ28" i="59"/>
  <c r="BT28" i="13"/>
  <c r="BF25" i="59"/>
  <c r="BW25" i="13"/>
  <c r="AL29" i="59"/>
  <c r="BS29" i="13"/>
  <c r="BD35" i="59"/>
  <c r="AK35" i="59"/>
  <c r="AY35" i="59"/>
  <c r="BI35" i="59"/>
  <c r="AA35" i="59"/>
  <c r="K35" i="59"/>
  <c r="V35" i="59"/>
  <c r="Z35" i="59"/>
  <c r="AZ35" i="59"/>
  <c r="L35" i="59"/>
  <c r="AP35" i="59"/>
  <c r="BE35" i="59"/>
  <c r="AO35" i="59"/>
  <c r="BJ35" i="59"/>
  <c r="Q35" i="59"/>
  <c r="AJ35" i="59"/>
  <c r="AT35" i="59"/>
  <c r="U35" i="59"/>
  <c r="BN35" i="59"/>
  <c r="P35" i="59"/>
  <c r="AU35" i="59"/>
  <c r="AE35" i="59"/>
  <c r="BO35" i="59"/>
  <c r="AF35" i="59"/>
  <c r="H36" i="59"/>
  <c r="BK24" i="59"/>
  <c r="BX24" i="13"/>
  <c r="BA26" i="59"/>
  <c r="BV26" i="13"/>
  <c r="BK23" i="59"/>
  <c r="BX23" i="13"/>
  <c r="AG30" i="59"/>
  <c r="BR30" i="13"/>
  <c r="BP32" i="13" l="1"/>
  <c r="W34" i="59"/>
  <c r="BP34" i="13"/>
  <c r="BS35" i="59"/>
  <c r="BT35" i="59"/>
  <c r="M35" i="59"/>
  <c r="R35" i="59" s="1"/>
  <c r="BO35" i="13"/>
  <c r="AG31" i="59"/>
  <c r="BR31" i="13"/>
  <c r="W33" i="59"/>
  <c r="BP33" i="13"/>
  <c r="AB32" i="59"/>
  <c r="BQ32" i="13"/>
  <c r="BA27" i="59"/>
  <c r="BV27" i="13"/>
  <c r="AQ29" i="59"/>
  <c r="BT29" i="13"/>
  <c r="BP23" i="59"/>
  <c r="BY23" i="13"/>
  <c r="BK25" i="59"/>
  <c r="BX25" i="13"/>
  <c r="AZ36" i="59"/>
  <c r="AU36" i="59"/>
  <c r="AJ36" i="59"/>
  <c r="BI36" i="59"/>
  <c r="AY36" i="59"/>
  <c r="AT36" i="59"/>
  <c r="AA36" i="59"/>
  <c r="U36" i="59"/>
  <c r="L36" i="59"/>
  <c r="Z36" i="59"/>
  <c r="AF36" i="59"/>
  <c r="Q36" i="59"/>
  <c r="V36" i="59"/>
  <c r="P36" i="59"/>
  <c r="BD36" i="59"/>
  <c r="BN36" i="59"/>
  <c r="AP36" i="59"/>
  <c r="BO36" i="59"/>
  <c r="AE36" i="59"/>
  <c r="AO36" i="59"/>
  <c r="BJ36" i="59"/>
  <c r="K36" i="59"/>
  <c r="BE36" i="59"/>
  <c r="AK36" i="59"/>
  <c r="H37" i="59"/>
  <c r="BF26" i="59"/>
  <c r="BW26" i="13"/>
  <c r="AL30" i="59"/>
  <c r="BS30" i="13"/>
  <c r="BP24" i="59"/>
  <c r="BY24" i="13"/>
  <c r="AV28" i="59"/>
  <c r="BU28" i="13"/>
  <c r="M36" i="59" l="1"/>
  <c r="R36" i="59" s="1"/>
  <c r="BT36" i="59"/>
  <c r="BS36" i="59"/>
  <c r="AB34" i="59"/>
  <c r="BQ34" i="13"/>
  <c r="W35" i="59"/>
  <c r="BP35" i="13"/>
  <c r="AL31" i="59"/>
  <c r="BS31" i="13"/>
  <c r="AB33" i="59"/>
  <c r="BQ33" i="13"/>
  <c r="BF27" i="59"/>
  <c r="BW27" i="13"/>
  <c r="AG32" i="59"/>
  <c r="BR32" i="13"/>
  <c r="BP25" i="59"/>
  <c r="BY25" i="13"/>
  <c r="BU23" i="59"/>
  <c r="BZ23" i="13"/>
  <c r="AE37" i="59"/>
  <c r="P37" i="59"/>
  <c r="L37" i="59"/>
  <c r="M37" i="59" s="1"/>
  <c r="BD37" i="59"/>
  <c r="U37" i="59"/>
  <c r="K37" i="59"/>
  <c r="AU37" i="59"/>
  <c r="BJ37" i="59"/>
  <c r="V37" i="59"/>
  <c r="AA37" i="59"/>
  <c r="AT37" i="59"/>
  <c r="BO37" i="59"/>
  <c r="AZ37" i="59"/>
  <c r="AO37" i="59"/>
  <c r="AK37" i="59"/>
  <c r="AJ37" i="59"/>
  <c r="BE37" i="59"/>
  <c r="BT37" i="59" s="1"/>
  <c r="BN37" i="59"/>
  <c r="AY37" i="59"/>
  <c r="AP37" i="59"/>
  <c r="Z37" i="59"/>
  <c r="Q37" i="59"/>
  <c r="BI37" i="59"/>
  <c r="AF37" i="59"/>
  <c r="H38" i="59"/>
  <c r="BA28" i="59"/>
  <c r="BV28" i="13"/>
  <c r="BU24" i="59"/>
  <c r="BZ24" i="13"/>
  <c r="AQ30" i="59"/>
  <c r="BT30" i="13"/>
  <c r="BK26" i="59"/>
  <c r="BX26" i="13"/>
  <c r="AV29" i="59"/>
  <c r="BU29" i="13"/>
  <c r="BS37" i="59" l="1"/>
  <c r="BO36" i="13"/>
  <c r="W36" i="59"/>
  <c r="BP36" i="13"/>
  <c r="R37" i="59"/>
  <c r="BO37" i="13"/>
  <c r="AG34" i="59"/>
  <c r="BR34" i="13"/>
  <c r="AB35" i="59"/>
  <c r="BQ35" i="13"/>
  <c r="AQ31" i="59"/>
  <c r="BT31" i="13"/>
  <c r="AG33" i="59"/>
  <c r="BR33" i="13"/>
  <c r="AL32" i="59"/>
  <c r="BS32" i="13"/>
  <c r="BK27" i="59"/>
  <c r="BX27" i="13"/>
  <c r="BF28" i="59"/>
  <c r="BW28" i="13"/>
  <c r="L38" i="59"/>
  <c r="P38" i="59"/>
  <c r="U38" i="59"/>
  <c r="BI38" i="59"/>
  <c r="BE38" i="59"/>
  <c r="AJ38" i="59"/>
  <c r="AU38" i="59"/>
  <c r="AT38" i="59"/>
  <c r="AE38" i="59"/>
  <c r="AY38" i="59"/>
  <c r="AK38" i="59"/>
  <c r="BD38" i="59"/>
  <c r="BJ38" i="59"/>
  <c r="K38" i="59"/>
  <c r="Z38" i="59"/>
  <c r="AZ38" i="59"/>
  <c r="BO38" i="59"/>
  <c r="BN38" i="59"/>
  <c r="AO38" i="59"/>
  <c r="Q38" i="59"/>
  <c r="AA38" i="59"/>
  <c r="V38" i="59"/>
  <c r="AF38" i="59"/>
  <c r="AP38" i="59"/>
  <c r="H39" i="59"/>
  <c r="BA29" i="59"/>
  <c r="BV29" i="13"/>
  <c r="BP26" i="59"/>
  <c r="BY26" i="13"/>
  <c r="AV30" i="59"/>
  <c r="BU30" i="13"/>
  <c r="BU25" i="59"/>
  <c r="BZ25" i="13"/>
  <c r="BT38" i="59" l="1"/>
  <c r="BS38" i="59"/>
  <c r="M38" i="59"/>
  <c r="R38" i="59" s="1"/>
  <c r="AB36" i="59"/>
  <c r="BQ36" i="13"/>
  <c r="AL34" i="59"/>
  <c r="BS34" i="13"/>
  <c r="W37" i="59"/>
  <c r="BP37" i="13"/>
  <c r="AG35" i="59"/>
  <c r="BR35" i="13"/>
  <c r="AV31" i="59"/>
  <c r="BU31" i="13"/>
  <c r="AL33" i="59"/>
  <c r="BS33" i="13"/>
  <c r="BP27" i="59"/>
  <c r="BY27" i="13"/>
  <c r="AQ32" i="59"/>
  <c r="BT32" i="13"/>
  <c r="BF29" i="59"/>
  <c r="BW29" i="13"/>
  <c r="AA39" i="59"/>
  <c r="AT39" i="59"/>
  <c r="AF39" i="59"/>
  <c r="BE39" i="59"/>
  <c r="AY39" i="59"/>
  <c r="AZ39" i="59"/>
  <c r="AU39" i="59"/>
  <c r="Q39" i="59"/>
  <c r="V39" i="59"/>
  <c r="AK39" i="59"/>
  <c r="AO39" i="59"/>
  <c r="P39" i="59"/>
  <c r="AJ39" i="59"/>
  <c r="BI39" i="59"/>
  <c r="BD39" i="59"/>
  <c r="BN39" i="59"/>
  <c r="K39" i="59"/>
  <c r="L39" i="59"/>
  <c r="AE39" i="59"/>
  <c r="Z39" i="59"/>
  <c r="BJ39" i="59"/>
  <c r="U39" i="59"/>
  <c r="AP39" i="59"/>
  <c r="BO39" i="59"/>
  <c r="H40" i="59"/>
  <c r="BU26" i="59"/>
  <c r="BZ26" i="13"/>
  <c r="BA30" i="59"/>
  <c r="BV30" i="13"/>
  <c r="BK28" i="59"/>
  <c r="BX28" i="13"/>
  <c r="BO38" i="13" l="1"/>
  <c r="BT39" i="59"/>
  <c r="M39" i="59"/>
  <c r="BS39" i="59"/>
  <c r="W38" i="59"/>
  <c r="BP38" i="13"/>
  <c r="R39" i="59"/>
  <c r="BO39" i="13"/>
  <c r="AG36" i="59"/>
  <c r="BR36" i="13"/>
  <c r="AB37" i="59"/>
  <c r="BQ37" i="13"/>
  <c r="AQ34" i="59"/>
  <c r="BT34" i="13"/>
  <c r="AL35" i="59"/>
  <c r="BS35" i="13"/>
  <c r="BA31" i="59"/>
  <c r="BV31" i="13"/>
  <c r="BT33" i="13"/>
  <c r="AQ33" i="59"/>
  <c r="AV32" i="59"/>
  <c r="BU32" i="13"/>
  <c r="BU27" i="59"/>
  <c r="BZ27" i="13"/>
  <c r="BF30" i="59"/>
  <c r="BW30" i="13"/>
  <c r="U40" i="59"/>
  <c r="AY40" i="59"/>
  <c r="AO40" i="59"/>
  <c r="P40" i="59"/>
  <c r="AU40" i="59"/>
  <c r="BN40" i="59"/>
  <c r="AJ40" i="59"/>
  <c r="BJ40" i="59"/>
  <c r="Q40" i="59"/>
  <c r="V40" i="59"/>
  <c r="BE40" i="59"/>
  <c r="AP40" i="59"/>
  <c r="L40" i="59"/>
  <c r="BI40" i="59"/>
  <c r="BD40" i="59"/>
  <c r="AT40" i="59"/>
  <c r="AE40" i="59"/>
  <c r="K40" i="59"/>
  <c r="AF40" i="59"/>
  <c r="Z40" i="59"/>
  <c r="AA40" i="59"/>
  <c r="AK40" i="59"/>
  <c r="BO40" i="59"/>
  <c r="AZ40" i="59"/>
  <c r="H41" i="59"/>
  <c r="BP28" i="59"/>
  <c r="BY28" i="13"/>
  <c r="BK29" i="59"/>
  <c r="BX29" i="13"/>
  <c r="M40" i="59" l="1"/>
  <c r="BO40" i="13" s="1"/>
  <c r="BS40" i="59"/>
  <c r="BT40" i="59"/>
  <c r="R40" i="59"/>
  <c r="AB38" i="59"/>
  <c r="BQ38" i="13"/>
  <c r="AL36" i="59"/>
  <c r="BS36" i="13"/>
  <c r="W39" i="59"/>
  <c r="BP39" i="13"/>
  <c r="AV34" i="59"/>
  <c r="BU34" i="13"/>
  <c r="AG37" i="59"/>
  <c r="BR37" i="13"/>
  <c r="AQ35" i="59"/>
  <c r="BT35" i="13"/>
  <c r="BF31" i="59"/>
  <c r="BW31" i="13"/>
  <c r="BU33" i="13"/>
  <c r="AV33" i="59"/>
  <c r="BA32" i="59"/>
  <c r="BV32" i="13"/>
  <c r="AA41" i="59"/>
  <c r="V41" i="59"/>
  <c r="AZ41" i="59"/>
  <c r="K41" i="59"/>
  <c r="L41" i="59"/>
  <c r="M41" i="59" s="1"/>
  <c r="BO41" i="13" s="1"/>
  <c r="AK41" i="59"/>
  <c r="BO41" i="59"/>
  <c r="BD41" i="59"/>
  <c r="AJ41" i="59"/>
  <c r="AP41" i="59"/>
  <c r="BI41" i="59"/>
  <c r="BN41" i="59"/>
  <c r="BJ41" i="59"/>
  <c r="AT41" i="59"/>
  <c r="AO41" i="59"/>
  <c r="AY41" i="59"/>
  <c r="AU41" i="59"/>
  <c r="U41" i="59"/>
  <c r="BE41" i="59"/>
  <c r="AE41" i="59"/>
  <c r="Q41" i="59"/>
  <c r="AF41" i="59"/>
  <c r="Z41" i="59"/>
  <c r="P41" i="59"/>
  <c r="H42" i="59"/>
  <c r="BU28" i="59"/>
  <c r="BZ28" i="13"/>
  <c r="BP29" i="59"/>
  <c r="BY29" i="13"/>
  <c r="BK30" i="59"/>
  <c r="BX30" i="13"/>
  <c r="BT41" i="59" l="1"/>
  <c r="BS41" i="59"/>
  <c r="W40" i="59"/>
  <c r="BP40" i="13"/>
  <c r="R41" i="59"/>
  <c r="AG38" i="59"/>
  <c r="BR38" i="13"/>
  <c r="AB39" i="59"/>
  <c r="BQ39" i="13"/>
  <c r="AQ36" i="59"/>
  <c r="BT36" i="13"/>
  <c r="AL37" i="59"/>
  <c r="BS37" i="13"/>
  <c r="BA34" i="59"/>
  <c r="BV34" i="13"/>
  <c r="AV35" i="59"/>
  <c r="BU35" i="13"/>
  <c r="BK31" i="59"/>
  <c r="BX31" i="13"/>
  <c r="BV33" i="13"/>
  <c r="BA33" i="59"/>
  <c r="BF32" i="59"/>
  <c r="BW32" i="13"/>
  <c r="BP30" i="59"/>
  <c r="BY30" i="13"/>
  <c r="BU29" i="59"/>
  <c r="BZ29" i="13"/>
  <c r="AP42" i="59"/>
  <c r="BD42" i="59"/>
  <c r="BJ42" i="59"/>
  <c r="K42" i="59"/>
  <c r="Q42" i="59"/>
  <c r="AO42" i="59"/>
  <c r="L42" i="59"/>
  <c r="M42" i="59" s="1"/>
  <c r="AE42" i="59"/>
  <c r="U42" i="59"/>
  <c r="AT42" i="59"/>
  <c r="BE42" i="59"/>
  <c r="P42" i="59"/>
  <c r="BI42" i="59"/>
  <c r="V42" i="59"/>
  <c r="AJ42" i="59"/>
  <c r="BO42" i="59"/>
  <c r="AY42" i="59"/>
  <c r="BN42" i="59"/>
  <c r="AZ42" i="59"/>
  <c r="AK42" i="59"/>
  <c r="Z42" i="59"/>
  <c r="AF42" i="59"/>
  <c r="AA42" i="59"/>
  <c r="AU42" i="59"/>
  <c r="H43" i="59"/>
  <c r="BT42" i="59" l="1"/>
  <c r="BS42" i="59"/>
  <c r="R42" i="59"/>
  <c r="BO42" i="13"/>
  <c r="AB40" i="59"/>
  <c r="BQ40" i="13"/>
  <c r="AL38" i="59"/>
  <c r="BS38" i="13"/>
  <c r="W41" i="59"/>
  <c r="BP41" i="13"/>
  <c r="AV36" i="59"/>
  <c r="BU36" i="13"/>
  <c r="AG39" i="59"/>
  <c r="BR39" i="13"/>
  <c r="BF34" i="59"/>
  <c r="BW34" i="13"/>
  <c r="AQ37" i="59"/>
  <c r="BT37" i="13"/>
  <c r="BA35" i="59"/>
  <c r="BV35" i="13"/>
  <c r="BP31" i="59"/>
  <c r="BY31" i="13"/>
  <c r="BW33" i="13"/>
  <c r="BF33" i="59"/>
  <c r="BK32" i="59"/>
  <c r="BX32" i="13"/>
  <c r="AO43" i="59"/>
  <c r="AY43" i="59"/>
  <c r="K43" i="59"/>
  <c r="AJ43" i="59"/>
  <c r="BE43" i="59"/>
  <c r="AP43" i="59"/>
  <c r="BI43" i="59"/>
  <c r="P43" i="59"/>
  <c r="AU43" i="59"/>
  <c r="AF43" i="59"/>
  <c r="BN43" i="59"/>
  <c r="AA43" i="59"/>
  <c r="V43" i="59"/>
  <c r="AK43" i="59"/>
  <c r="U43" i="59"/>
  <c r="L43" i="59"/>
  <c r="M43" i="59" s="1"/>
  <c r="AE43" i="59"/>
  <c r="Z43" i="59"/>
  <c r="BO43" i="59"/>
  <c r="BD43" i="59"/>
  <c r="AT43" i="59"/>
  <c r="AZ43" i="59"/>
  <c r="BJ43" i="59"/>
  <c r="Q43" i="59"/>
  <c r="H44" i="59"/>
  <c r="BU30" i="59"/>
  <c r="BZ30" i="13"/>
  <c r="BT43" i="59" l="1"/>
  <c r="BS43" i="59"/>
  <c r="W42" i="59"/>
  <c r="BP42" i="13"/>
  <c r="R43" i="59"/>
  <c r="BO43" i="13"/>
  <c r="AG40" i="59"/>
  <c r="BR40" i="13"/>
  <c r="AB41" i="59"/>
  <c r="BQ41" i="13"/>
  <c r="AQ38" i="59"/>
  <c r="BT38" i="13"/>
  <c r="AL39" i="59"/>
  <c r="BS39" i="13"/>
  <c r="BA36" i="59"/>
  <c r="BV36" i="13"/>
  <c r="AV37" i="59"/>
  <c r="BU37" i="13"/>
  <c r="BK34" i="59"/>
  <c r="BX34" i="13"/>
  <c r="BF35" i="59"/>
  <c r="BW35" i="13"/>
  <c r="BU31" i="59"/>
  <c r="BZ31" i="13"/>
  <c r="BK33" i="59"/>
  <c r="BX33" i="13"/>
  <c r="BP32" i="59"/>
  <c r="BY32" i="13"/>
  <c r="U44" i="59"/>
  <c r="AP44" i="59"/>
  <c r="Z44" i="59"/>
  <c r="BI44" i="59"/>
  <c r="V44" i="59"/>
  <c r="BN44" i="59"/>
  <c r="AK44" i="59"/>
  <c r="AY44" i="59"/>
  <c r="BE44" i="59"/>
  <c r="AA44" i="59"/>
  <c r="P44" i="59"/>
  <c r="AE44" i="59"/>
  <c r="AF44" i="59"/>
  <c r="BO44" i="59"/>
  <c r="AT44" i="59"/>
  <c r="AZ44" i="59"/>
  <c r="BJ44" i="59"/>
  <c r="K44" i="59"/>
  <c r="Q44" i="59"/>
  <c r="AJ44" i="59"/>
  <c r="L44" i="59"/>
  <c r="AO44" i="59"/>
  <c r="BD44" i="59"/>
  <c r="AU44" i="59"/>
  <c r="H45" i="59"/>
  <c r="M44" i="59" l="1"/>
  <c r="R44" i="59" s="1"/>
  <c r="BS44" i="59"/>
  <c r="BT44" i="59"/>
  <c r="AB42" i="59"/>
  <c r="BQ42" i="13"/>
  <c r="AL40" i="59"/>
  <c r="BS40" i="13"/>
  <c r="W43" i="59"/>
  <c r="BP43" i="13"/>
  <c r="AV38" i="59"/>
  <c r="BU38" i="13"/>
  <c r="AG41" i="59"/>
  <c r="BR41" i="13"/>
  <c r="BF36" i="59"/>
  <c r="BW36" i="13"/>
  <c r="AQ39" i="59"/>
  <c r="BT39" i="13"/>
  <c r="BP34" i="59"/>
  <c r="BY34" i="13"/>
  <c r="BA37" i="59"/>
  <c r="BV37" i="13"/>
  <c r="BK35" i="59"/>
  <c r="BX35" i="13"/>
  <c r="BP33" i="59"/>
  <c r="BY33" i="13"/>
  <c r="BU32" i="59"/>
  <c r="BZ32" i="13"/>
  <c r="AA45" i="59"/>
  <c r="BJ45" i="59"/>
  <c r="AY45" i="59"/>
  <c r="Z45" i="59"/>
  <c r="BI45" i="59"/>
  <c r="AF45" i="59"/>
  <c r="U45" i="59"/>
  <c r="BN45" i="59"/>
  <c r="L45" i="59"/>
  <c r="AT45" i="59"/>
  <c r="BO45" i="59"/>
  <c r="BD45" i="59"/>
  <c r="AK45" i="59"/>
  <c r="AP45" i="59"/>
  <c r="AZ45" i="59"/>
  <c r="AU45" i="59"/>
  <c r="BE45" i="59"/>
  <c r="AE45" i="59"/>
  <c r="P45" i="59"/>
  <c r="AO45" i="59"/>
  <c r="V45" i="59"/>
  <c r="Q45" i="59"/>
  <c r="AJ45" i="59"/>
  <c r="K45" i="59"/>
  <c r="H46" i="59"/>
  <c r="BO44" i="13" l="1"/>
  <c r="M45" i="59"/>
  <c r="BO45" i="13" s="1"/>
  <c r="BS45" i="59"/>
  <c r="BT45" i="59"/>
  <c r="AG42" i="59"/>
  <c r="BR42" i="13"/>
  <c r="W44" i="59"/>
  <c r="BP44" i="13"/>
  <c r="AB43" i="59"/>
  <c r="BQ43" i="13"/>
  <c r="AQ40" i="59"/>
  <c r="BT40" i="13"/>
  <c r="AL41" i="59"/>
  <c r="BS41" i="13"/>
  <c r="BA38" i="59"/>
  <c r="BV38" i="13"/>
  <c r="AV39" i="59"/>
  <c r="BU39" i="13"/>
  <c r="BK36" i="59"/>
  <c r="BX36" i="13"/>
  <c r="BF37" i="59"/>
  <c r="BW37" i="13"/>
  <c r="BU34" i="59"/>
  <c r="BZ34" i="13"/>
  <c r="BP35" i="59"/>
  <c r="BY35" i="13"/>
  <c r="BZ33" i="13"/>
  <c r="BU33" i="59"/>
  <c r="AE46" i="59"/>
  <c r="P46" i="59"/>
  <c r="Z46" i="59"/>
  <c r="BO46" i="59"/>
  <c r="V46" i="59"/>
  <c r="BN46" i="59"/>
  <c r="AA46" i="59"/>
  <c r="Q46" i="59"/>
  <c r="AK46" i="59"/>
  <c r="AF46" i="59"/>
  <c r="AT46" i="59"/>
  <c r="AZ46" i="59"/>
  <c r="AP46" i="59"/>
  <c r="K46" i="59"/>
  <c r="AJ46" i="59"/>
  <c r="BI46" i="59"/>
  <c r="U46" i="59"/>
  <c r="BD46" i="59"/>
  <c r="BJ46" i="59"/>
  <c r="L46" i="59"/>
  <c r="M46" i="59" s="1"/>
  <c r="AU46" i="59"/>
  <c r="BE46" i="59"/>
  <c r="AY46" i="59"/>
  <c r="AO46" i="59"/>
  <c r="H47" i="59"/>
  <c r="BT46" i="59" l="1"/>
  <c r="BS46" i="59"/>
  <c r="R45" i="59"/>
  <c r="W45" i="59" s="1"/>
  <c r="R46" i="59"/>
  <c r="BO46" i="13"/>
  <c r="BP45" i="13"/>
  <c r="AB44" i="59"/>
  <c r="BQ44" i="13"/>
  <c r="AL42" i="59"/>
  <c r="BS42" i="13"/>
  <c r="AV40" i="59"/>
  <c r="BU40" i="13"/>
  <c r="AG43" i="59"/>
  <c r="BR43" i="13"/>
  <c r="BF38" i="59"/>
  <c r="BW38" i="13"/>
  <c r="AQ41" i="59"/>
  <c r="BT41" i="13"/>
  <c r="BP36" i="59"/>
  <c r="BY36" i="13"/>
  <c r="BA39" i="59"/>
  <c r="BV39" i="13"/>
  <c r="BK37" i="59"/>
  <c r="BX37" i="13"/>
  <c r="BU35" i="59"/>
  <c r="BZ35" i="13"/>
  <c r="BO47" i="59"/>
  <c r="BI47" i="59"/>
  <c r="AU47" i="59"/>
  <c r="L47" i="59"/>
  <c r="K47" i="59"/>
  <c r="U47" i="59"/>
  <c r="AK47" i="59"/>
  <c r="AO47" i="59"/>
  <c r="BN47" i="59"/>
  <c r="BE47" i="59"/>
  <c r="AE47" i="59"/>
  <c r="AA47" i="59"/>
  <c r="AP47" i="59"/>
  <c r="P47" i="59"/>
  <c r="V47" i="59"/>
  <c r="BJ47" i="59"/>
  <c r="AJ47" i="59"/>
  <c r="AF47" i="59"/>
  <c r="Q47" i="59"/>
  <c r="Z47" i="59"/>
  <c r="AT47" i="59"/>
  <c r="BD47" i="59"/>
  <c r="AZ47" i="59"/>
  <c r="AY47" i="59"/>
  <c r="H48" i="59"/>
  <c r="M47" i="59" l="1"/>
  <c r="BO47" i="13" s="1"/>
  <c r="BS47" i="59"/>
  <c r="BT47" i="59"/>
  <c r="W46" i="59"/>
  <c r="BP46" i="13"/>
  <c r="AB45" i="59"/>
  <c r="BQ45" i="13"/>
  <c r="R47" i="59"/>
  <c r="AQ42" i="59"/>
  <c r="BT42" i="13"/>
  <c r="AG44" i="59"/>
  <c r="BR44" i="13"/>
  <c r="AL43" i="59"/>
  <c r="BS43" i="13"/>
  <c r="BA40" i="59"/>
  <c r="BV40" i="13"/>
  <c r="AV41" i="59"/>
  <c r="BU41" i="13"/>
  <c r="BK38" i="59"/>
  <c r="BX38" i="13"/>
  <c r="BF39" i="59"/>
  <c r="BW39" i="13"/>
  <c r="BU36" i="59"/>
  <c r="BZ36" i="13"/>
  <c r="BP37" i="59"/>
  <c r="BY37" i="13"/>
  <c r="BN48" i="59"/>
  <c r="AO48" i="59"/>
  <c r="BD48" i="59"/>
  <c r="BI48" i="59"/>
  <c r="AA48" i="59"/>
  <c r="AY48" i="59"/>
  <c r="L48" i="59"/>
  <c r="M48" i="59" s="1"/>
  <c r="AZ48" i="59"/>
  <c r="P48" i="59"/>
  <c r="U48" i="59"/>
  <c r="BJ48" i="59"/>
  <c r="V48" i="59"/>
  <c r="BE48" i="59"/>
  <c r="BO48" i="59"/>
  <c r="AE48" i="59"/>
  <c r="AK48" i="59"/>
  <c r="K48" i="59"/>
  <c r="AP48" i="59"/>
  <c r="Z48" i="59"/>
  <c r="AF48" i="59"/>
  <c r="Q48" i="59"/>
  <c r="AT48" i="59"/>
  <c r="AU48" i="59"/>
  <c r="AJ48" i="59"/>
  <c r="H49" i="59"/>
  <c r="BS48" i="59" l="1"/>
  <c r="BT48" i="59"/>
  <c r="R48" i="59"/>
  <c r="BO48" i="13"/>
  <c r="AB46" i="59"/>
  <c r="BQ46" i="13"/>
  <c r="AG45" i="59"/>
  <c r="BR45" i="13"/>
  <c r="AL44" i="59"/>
  <c r="BS44" i="13"/>
  <c r="AV42" i="59"/>
  <c r="BU42" i="13"/>
  <c r="W47" i="59"/>
  <c r="BP47" i="13"/>
  <c r="BF40" i="59"/>
  <c r="BW40" i="13"/>
  <c r="AQ43" i="59"/>
  <c r="BT43" i="13"/>
  <c r="BP38" i="59"/>
  <c r="BY38" i="13"/>
  <c r="BA41" i="59"/>
  <c r="BV41" i="13"/>
  <c r="BK39" i="59"/>
  <c r="BX39" i="13"/>
  <c r="BU37" i="59"/>
  <c r="BZ37" i="13"/>
  <c r="U49" i="59"/>
  <c r="K49" i="59"/>
  <c r="Q49" i="59"/>
  <c r="BN49" i="59"/>
  <c r="AT49" i="59"/>
  <c r="BJ49" i="59"/>
  <c r="AE49" i="59"/>
  <c r="V49" i="59"/>
  <c r="AP49" i="59"/>
  <c r="AJ49" i="59"/>
  <c r="AF49" i="59"/>
  <c r="AO49" i="59"/>
  <c r="AU49" i="59"/>
  <c r="Z49" i="59"/>
  <c r="BE49" i="59"/>
  <c r="P49" i="59"/>
  <c r="BO49" i="59"/>
  <c r="BT49" i="59" s="1"/>
  <c r="AK49" i="59"/>
  <c r="AZ49" i="59"/>
  <c r="BD49" i="59"/>
  <c r="AY49" i="59"/>
  <c r="AA49" i="59"/>
  <c r="L49" i="59"/>
  <c r="M49" i="59" s="1"/>
  <c r="BI49" i="59"/>
  <c r="BS49" i="59" s="1"/>
  <c r="H50" i="59"/>
  <c r="R49" i="59" l="1"/>
  <c r="BO49" i="13"/>
  <c r="W48" i="59"/>
  <c r="BP48" i="13"/>
  <c r="AG46" i="59"/>
  <c r="BR46" i="13"/>
  <c r="AL45" i="59"/>
  <c r="BS45" i="13"/>
  <c r="AB47" i="59"/>
  <c r="BQ47" i="13"/>
  <c r="BA42" i="59"/>
  <c r="BV42" i="13"/>
  <c r="AQ44" i="59"/>
  <c r="BT44" i="13"/>
  <c r="AV43" i="59"/>
  <c r="BU43" i="13"/>
  <c r="BK40" i="59"/>
  <c r="BX40" i="13"/>
  <c r="BF41" i="59"/>
  <c r="BW41" i="13"/>
  <c r="BU38" i="59"/>
  <c r="BZ38" i="13"/>
  <c r="BP39" i="59"/>
  <c r="BY39" i="13"/>
  <c r="BN50" i="59"/>
  <c r="AU50" i="59"/>
  <c r="BI50" i="59"/>
  <c r="BS50" i="59" s="1"/>
  <c r="AA50" i="59"/>
  <c r="K50" i="59"/>
  <c r="AK50" i="59"/>
  <c r="AP50" i="59"/>
  <c r="BO50" i="59"/>
  <c r="BT50" i="59" s="1"/>
  <c r="BJ50" i="59"/>
  <c r="BE50" i="59"/>
  <c r="AO50" i="59"/>
  <c r="Z50" i="59"/>
  <c r="AJ50" i="59"/>
  <c r="AY50" i="59"/>
  <c r="AE50" i="59"/>
  <c r="L50" i="59"/>
  <c r="M50" i="59" s="1"/>
  <c r="AT50" i="59"/>
  <c r="BD50" i="59"/>
  <c r="U50" i="59"/>
  <c r="AZ50" i="59"/>
  <c r="V50" i="59"/>
  <c r="AF50" i="59"/>
  <c r="P50" i="59"/>
  <c r="Q50" i="59"/>
  <c r="H51" i="59"/>
  <c r="R50" i="59" l="1"/>
  <c r="BO50" i="13"/>
  <c r="W49" i="59"/>
  <c r="BP49" i="13"/>
  <c r="AB48" i="59"/>
  <c r="BQ48" i="13"/>
  <c r="AL46" i="59"/>
  <c r="BS46" i="13"/>
  <c r="AQ45" i="59"/>
  <c r="BT45" i="13"/>
  <c r="AV44" i="59"/>
  <c r="BU44" i="13"/>
  <c r="BF42" i="59"/>
  <c r="BW42" i="13"/>
  <c r="AG47" i="59"/>
  <c r="BR47" i="13"/>
  <c r="BP40" i="59"/>
  <c r="BY40" i="13"/>
  <c r="BA43" i="59"/>
  <c r="BV43" i="13"/>
  <c r="BK41" i="59"/>
  <c r="BX41" i="13"/>
  <c r="BU39" i="59"/>
  <c r="BZ39" i="13"/>
  <c r="U51" i="59"/>
  <c r="K51" i="59"/>
  <c r="AE51" i="59"/>
  <c r="AY51" i="59"/>
  <c r="AJ51" i="59"/>
  <c r="Q51" i="59"/>
  <c r="AP51" i="59"/>
  <c r="BN51" i="59"/>
  <c r="P51" i="59"/>
  <c r="BO51" i="59"/>
  <c r="AT51" i="59"/>
  <c r="L51" i="59"/>
  <c r="M51" i="59" s="1"/>
  <c r="V51" i="59"/>
  <c r="AA51" i="59"/>
  <c r="BJ51" i="59"/>
  <c r="BE51" i="59"/>
  <c r="AF51" i="59"/>
  <c r="Z51" i="59"/>
  <c r="AK51" i="59"/>
  <c r="AU51" i="59"/>
  <c r="AZ51" i="59"/>
  <c r="BI51" i="59"/>
  <c r="BD51" i="59"/>
  <c r="AO51" i="59"/>
  <c r="H52" i="59"/>
  <c r="BT51" i="59" l="1"/>
  <c r="BS51" i="59"/>
  <c r="R51" i="59"/>
  <c r="BO51" i="13"/>
  <c r="W50" i="59"/>
  <c r="BP50" i="13"/>
  <c r="AB49" i="59"/>
  <c r="BQ49" i="13"/>
  <c r="AG48" i="59"/>
  <c r="BR48" i="13"/>
  <c r="AQ46" i="59"/>
  <c r="BT46" i="13"/>
  <c r="AV45" i="59"/>
  <c r="BU45" i="13"/>
  <c r="AL47" i="59"/>
  <c r="BS47" i="13"/>
  <c r="BK42" i="59"/>
  <c r="BX42" i="13"/>
  <c r="BA44" i="59"/>
  <c r="BV44" i="13"/>
  <c r="BF43" i="59"/>
  <c r="BW43" i="13"/>
  <c r="BU40" i="59"/>
  <c r="BZ40" i="13"/>
  <c r="BP41" i="59"/>
  <c r="BY41" i="13"/>
  <c r="M52" i="59"/>
  <c r="R52" i="59" s="1"/>
  <c r="W52" i="59" s="1"/>
  <c r="AB52" i="59" s="1"/>
  <c r="AG52" i="59" s="1"/>
  <c r="AL52" i="59" s="1"/>
  <c r="AQ52" i="59" s="1"/>
  <c r="AV52" i="59" s="1"/>
  <c r="BA52" i="59" s="1"/>
  <c r="BF52" i="59" s="1"/>
  <c r="BK52" i="59" s="1"/>
  <c r="BP52" i="59" s="1"/>
  <c r="BU52" i="59" s="1"/>
  <c r="BZ52" i="13"/>
  <c r="BT52" i="59"/>
  <c r="Z52" i="59"/>
  <c r="AY52" i="59"/>
  <c r="V52" i="59"/>
  <c r="BO52" i="13"/>
  <c r="BE52" i="59"/>
  <c r="AK52" i="59"/>
  <c r="L52" i="59"/>
  <c r="AZ52" i="59"/>
  <c r="Q52" i="59"/>
  <c r="AP52" i="59"/>
  <c r="BT52" i="13"/>
  <c r="U52" i="59"/>
  <c r="BQ52" i="13"/>
  <c r="BY52" i="13"/>
  <c r="AT52" i="59"/>
  <c r="AE52" i="59"/>
  <c r="AF52" i="59"/>
  <c r="BJ52" i="59"/>
  <c r="AA52" i="59"/>
  <c r="K52" i="59"/>
  <c r="BI52" i="59"/>
  <c r="BX52" i="13"/>
  <c r="P52" i="59"/>
  <c r="BV52" i="13"/>
  <c r="AJ52" i="59"/>
  <c r="BS52" i="59"/>
  <c r="BS52" i="13"/>
  <c r="BN52" i="59"/>
  <c r="BU52" i="13"/>
  <c r="BO52" i="59"/>
  <c r="BW52" i="13"/>
  <c r="BR52" i="13"/>
  <c r="BP52" i="13"/>
  <c r="BD52" i="59"/>
  <c r="AU52" i="59"/>
  <c r="AO52" i="59"/>
  <c r="H53" i="59"/>
  <c r="W51" i="59" l="1"/>
  <c r="BP51" i="13"/>
  <c r="AB50" i="59"/>
  <c r="BQ50" i="13"/>
  <c r="AG49" i="59"/>
  <c r="BR49" i="13"/>
  <c r="AL48" i="59"/>
  <c r="BS48" i="13"/>
  <c r="AV46" i="59"/>
  <c r="BU46" i="13"/>
  <c r="BA45" i="59"/>
  <c r="BV45" i="13"/>
  <c r="BF44" i="59"/>
  <c r="BW44" i="13"/>
  <c r="BP42" i="59"/>
  <c r="BY42" i="13"/>
  <c r="AQ47" i="59"/>
  <c r="BT47" i="13"/>
  <c r="BK43" i="59"/>
  <c r="BX43" i="13"/>
  <c r="BU41" i="59"/>
  <c r="BZ41" i="13"/>
  <c r="BU53" i="13"/>
  <c r="Q53" i="59"/>
  <c r="AK53" i="59"/>
  <c r="BO53" i="13"/>
  <c r="BE53" i="59"/>
  <c r="BS53" i="59"/>
  <c r="BJ53" i="59"/>
  <c r="K53" i="59"/>
  <c r="BY53" i="13"/>
  <c r="BN53" i="59"/>
  <c r="BI53" i="59"/>
  <c r="AU53" i="59"/>
  <c r="BD53" i="59"/>
  <c r="BP53" i="13"/>
  <c r="BT53" i="59"/>
  <c r="BV53" i="13"/>
  <c r="Z53" i="59"/>
  <c r="L53" i="59"/>
  <c r="BO53" i="59"/>
  <c r="V53" i="59"/>
  <c r="AF53" i="59"/>
  <c r="BR53" i="13"/>
  <c r="BZ53" i="13"/>
  <c r="AO53" i="59"/>
  <c r="AT53" i="59"/>
  <c r="BT53" i="13"/>
  <c r="M53" i="59"/>
  <c r="R53" i="59" s="1"/>
  <c r="W53" i="59" s="1"/>
  <c r="AB53" i="59" s="1"/>
  <c r="AG53" i="59" s="1"/>
  <c r="AL53" i="59" s="1"/>
  <c r="AQ53" i="59" s="1"/>
  <c r="AV53" i="59" s="1"/>
  <c r="BA53" i="59" s="1"/>
  <c r="BF53" i="59" s="1"/>
  <c r="BK53" i="59" s="1"/>
  <c r="BP53" i="59" s="1"/>
  <c r="BU53" i="59" s="1"/>
  <c r="AE53" i="59"/>
  <c r="AZ53" i="59"/>
  <c r="AP53" i="59"/>
  <c r="AA53" i="59"/>
  <c r="BQ53" i="13"/>
  <c r="P53" i="59"/>
  <c r="AY53" i="59"/>
  <c r="BW53" i="13"/>
  <c r="U53" i="59"/>
  <c r="BS53" i="13"/>
  <c r="BX53" i="13"/>
  <c r="AJ53" i="59"/>
  <c r="H54" i="59"/>
  <c r="AB51" i="59" l="1"/>
  <c r="BQ51" i="13"/>
  <c r="AG50" i="59"/>
  <c r="BR50" i="13"/>
  <c r="AL49" i="59"/>
  <c r="BS49" i="13"/>
  <c r="AQ48" i="59"/>
  <c r="BT48" i="13"/>
  <c r="BA46" i="59"/>
  <c r="BV46" i="13"/>
  <c r="BF45" i="59"/>
  <c r="BW45" i="13"/>
  <c r="AV47" i="59"/>
  <c r="BU47" i="13"/>
  <c r="BU42" i="59"/>
  <c r="BZ42" i="13"/>
  <c r="BK44" i="59"/>
  <c r="BX44" i="13"/>
  <c r="BP43" i="59"/>
  <c r="BY43" i="13"/>
  <c r="BS54" i="13"/>
  <c r="AP54" i="59"/>
  <c r="BU54" i="13"/>
  <c r="AK54" i="59"/>
  <c r="AF54" i="59"/>
  <c r="BQ54" i="13"/>
  <c r="M54" i="59"/>
  <c r="R54" i="59" s="1"/>
  <c r="W54" i="59" s="1"/>
  <c r="AB54" i="59" s="1"/>
  <c r="AG54" i="59" s="1"/>
  <c r="AL54" i="59" s="1"/>
  <c r="AQ54" i="59" s="1"/>
  <c r="AV54" i="59" s="1"/>
  <c r="BA54" i="59" s="1"/>
  <c r="BF54" i="59" s="1"/>
  <c r="BK54" i="59" s="1"/>
  <c r="BP54" i="59" s="1"/>
  <c r="BU54" i="59" s="1"/>
  <c r="BN54" i="59"/>
  <c r="AU54" i="59"/>
  <c r="BW54" i="13"/>
  <c r="BR54" i="13"/>
  <c r="V54" i="59"/>
  <c r="BX54" i="13"/>
  <c r="Z54" i="59"/>
  <c r="BD54" i="59"/>
  <c r="AO54" i="59"/>
  <c r="BV54" i="13"/>
  <c r="AE54" i="59"/>
  <c r="BZ54" i="13"/>
  <c r="BT54" i="13"/>
  <c r="Q54" i="59"/>
  <c r="BT54" i="59"/>
  <c r="L54" i="59"/>
  <c r="BE54" i="59"/>
  <c r="BY54" i="13"/>
  <c r="P54" i="59"/>
  <c r="BS54" i="59"/>
  <c r="AT54" i="59"/>
  <c r="K54" i="59"/>
  <c r="BO54" i="59"/>
  <c r="AY54" i="59"/>
  <c r="AJ54" i="59"/>
  <c r="BJ54" i="59"/>
  <c r="U54" i="59"/>
  <c r="BP54" i="13"/>
  <c r="BI54" i="59"/>
  <c r="AZ54" i="59"/>
  <c r="BO54" i="13"/>
  <c r="AA54" i="59"/>
  <c r="H55" i="59"/>
  <c r="AG51" i="59" l="1"/>
  <c r="BR51" i="13"/>
  <c r="AL50" i="59"/>
  <c r="BS50" i="13"/>
  <c r="AQ49" i="59"/>
  <c r="BT49" i="13"/>
  <c r="AV48" i="59"/>
  <c r="BU48" i="13"/>
  <c r="BF46" i="59"/>
  <c r="BW46" i="13"/>
  <c r="BK45" i="59"/>
  <c r="BX45" i="13"/>
  <c r="BP44" i="59"/>
  <c r="BY44" i="13"/>
  <c r="BA47" i="59"/>
  <c r="BV47" i="13"/>
  <c r="BU43" i="59"/>
  <c r="BZ43" i="13"/>
  <c r="BX55" i="13"/>
  <c r="BS55" i="13"/>
  <c r="BN55" i="59"/>
  <c r="BP55" i="13"/>
  <c r="Q55" i="59"/>
  <c r="AY55" i="59"/>
  <c r="BT55" i="13"/>
  <c r="BQ55" i="13"/>
  <c r="BW55" i="13"/>
  <c r="V55" i="59"/>
  <c r="AE55" i="59"/>
  <c r="BV55" i="13"/>
  <c r="AK55" i="59"/>
  <c r="AP55" i="59"/>
  <c r="BD55" i="59"/>
  <c r="AT55" i="59"/>
  <c r="AU55" i="59"/>
  <c r="AJ55" i="59"/>
  <c r="P55" i="59"/>
  <c r="BT55" i="59"/>
  <c r="BZ55" i="13"/>
  <c r="AO55" i="59"/>
  <c r="M55" i="59"/>
  <c r="R55" i="59" s="1"/>
  <c r="W55" i="59" s="1"/>
  <c r="AB55" i="59" s="1"/>
  <c r="AG55" i="59" s="1"/>
  <c r="AL55" i="59" s="1"/>
  <c r="AQ55" i="59" s="1"/>
  <c r="AV55" i="59" s="1"/>
  <c r="BA55" i="59" s="1"/>
  <c r="BF55" i="59" s="1"/>
  <c r="BK55" i="59" s="1"/>
  <c r="BP55" i="59" s="1"/>
  <c r="BU55" i="59" s="1"/>
  <c r="K55" i="59"/>
  <c r="BU55" i="13"/>
  <c r="BE55" i="59"/>
  <c r="BO55" i="59"/>
  <c r="BR55" i="13"/>
  <c r="BS55" i="59"/>
  <c r="AF55" i="59"/>
  <c r="Z55" i="59"/>
  <c r="BI55" i="59"/>
  <c r="U55" i="59"/>
  <c r="BO55" i="13"/>
  <c r="AZ55" i="59"/>
  <c r="BY55" i="13"/>
  <c r="L55" i="59"/>
  <c r="AA55" i="59"/>
  <c r="BJ55" i="59"/>
  <c r="H56" i="59"/>
  <c r="AL51" i="59" l="1"/>
  <c r="BS51" i="13"/>
  <c r="AQ50" i="59"/>
  <c r="BT50" i="13"/>
  <c r="AV49" i="59"/>
  <c r="BU49" i="13"/>
  <c r="BA48" i="59"/>
  <c r="BV48" i="13"/>
  <c r="BK46" i="59"/>
  <c r="BX46" i="13"/>
  <c r="BP45" i="59"/>
  <c r="BY45" i="13"/>
  <c r="BF47" i="59"/>
  <c r="BW47" i="13"/>
  <c r="BU44" i="59"/>
  <c r="BZ44" i="13"/>
  <c r="M56" i="59"/>
  <c r="R56" i="59" s="1"/>
  <c r="W56" i="59" s="1"/>
  <c r="AB56" i="59" s="1"/>
  <c r="AG56" i="59" s="1"/>
  <c r="AL56" i="59" s="1"/>
  <c r="AQ56" i="59" s="1"/>
  <c r="AV56" i="59" s="1"/>
  <c r="BA56" i="59" s="1"/>
  <c r="BF56" i="59" s="1"/>
  <c r="BK56" i="59" s="1"/>
  <c r="BP56" i="59" s="1"/>
  <c r="BU56" i="59" s="1"/>
  <c r="AY56" i="59"/>
  <c r="AF56" i="59"/>
  <c r="V56" i="59"/>
  <c r="BT56" i="59"/>
  <c r="AA56" i="59"/>
  <c r="BE56" i="59"/>
  <c r="AE56" i="59"/>
  <c r="BW56" i="13"/>
  <c r="BT56" i="13"/>
  <c r="L56" i="59"/>
  <c r="BY56" i="13"/>
  <c r="AU56" i="59"/>
  <c r="Z56" i="59"/>
  <c r="AO56" i="59"/>
  <c r="P56" i="59"/>
  <c r="BO56" i="59"/>
  <c r="K56" i="59"/>
  <c r="AJ56" i="59"/>
  <c r="U56" i="59"/>
  <c r="BZ56" i="13"/>
  <c r="BV56" i="13"/>
  <c r="BJ56" i="59"/>
  <c r="BO56" i="13"/>
  <c r="BR56" i="13"/>
  <c r="AP56" i="59"/>
  <c r="AT56" i="59"/>
  <c r="AK56" i="59"/>
  <c r="BN56" i="59"/>
  <c r="BD56" i="59"/>
  <c r="BS56" i="59"/>
  <c r="BQ56" i="13"/>
  <c r="BP56" i="13"/>
  <c r="BI56" i="59"/>
  <c r="BU56" i="13"/>
  <c r="BX56" i="13"/>
  <c r="AZ56" i="59"/>
  <c r="Q56" i="59"/>
  <c r="BS56" i="13"/>
  <c r="H57" i="59"/>
  <c r="AQ51" i="59" l="1"/>
  <c r="BT51" i="13"/>
  <c r="AV50" i="59"/>
  <c r="BU50" i="13"/>
  <c r="BA49" i="59"/>
  <c r="BV49" i="13"/>
  <c r="BF48" i="59"/>
  <c r="BW48" i="13"/>
  <c r="BP46" i="59"/>
  <c r="BY46" i="13"/>
  <c r="BU45" i="59"/>
  <c r="BZ45" i="13"/>
  <c r="BK47" i="59"/>
  <c r="BX47" i="13"/>
  <c r="M57" i="59"/>
  <c r="R57" i="59" s="1"/>
  <c r="W57" i="59" s="1"/>
  <c r="AB57" i="59" s="1"/>
  <c r="AG57" i="59" s="1"/>
  <c r="AL57" i="59" s="1"/>
  <c r="AQ57" i="59" s="1"/>
  <c r="AV57" i="59" s="1"/>
  <c r="BA57" i="59" s="1"/>
  <c r="BF57" i="59" s="1"/>
  <c r="BK57" i="59" s="1"/>
  <c r="BP57" i="59" s="1"/>
  <c r="BU57" i="59" s="1"/>
  <c r="AT57" i="59"/>
  <c r="BX57" i="13"/>
  <c r="AY57" i="59"/>
  <c r="BI57" i="59"/>
  <c r="AF57" i="59"/>
  <c r="AU57" i="59"/>
  <c r="AZ57" i="59"/>
  <c r="BD57" i="59"/>
  <c r="BJ57" i="59"/>
  <c r="BW57" i="13"/>
  <c r="AO57" i="59"/>
  <c r="BV57" i="13"/>
  <c r="P57" i="59"/>
  <c r="BU57" i="13"/>
  <c r="AA57" i="59"/>
  <c r="BZ57" i="13"/>
  <c r="L57" i="59"/>
  <c r="BR57" i="13"/>
  <c r="BN57" i="59"/>
  <c r="BE57" i="59"/>
  <c r="AE57" i="59"/>
  <c r="BS57" i="59"/>
  <c r="U57" i="59"/>
  <c r="BO57" i="59"/>
  <c r="BO57" i="13"/>
  <c r="BS57" i="13"/>
  <c r="BP57" i="13"/>
  <c r="K57" i="59"/>
  <c r="Z57" i="59"/>
  <c r="V57" i="59"/>
  <c r="BQ57" i="13"/>
  <c r="BT57" i="13"/>
  <c r="AP57" i="59"/>
  <c r="AK57" i="59"/>
  <c r="AJ57" i="59"/>
  <c r="BT57" i="59"/>
  <c r="Q57" i="59"/>
  <c r="BY57" i="13"/>
  <c r="H58" i="59"/>
  <c r="AV51" i="59" l="1"/>
  <c r="BU51" i="13"/>
  <c r="BA50" i="59"/>
  <c r="BV50" i="13"/>
  <c r="BF49" i="59"/>
  <c r="BW49" i="13"/>
  <c r="BK48" i="59"/>
  <c r="BX48" i="13"/>
  <c r="BU46" i="59"/>
  <c r="BZ46" i="13"/>
  <c r="BP47" i="59"/>
  <c r="BY47" i="13"/>
  <c r="M58" i="59"/>
  <c r="R58" i="59" s="1"/>
  <c r="W58" i="59" s="1"/>
  <c r="AB58" i="59" s="1"/>
  <c r="AG58" i="59" s="1"/>
  <c r="AL58" i="59" s="1"/>
  <c r="AQ58" i="59" s="1"/>
  <c r="AV58" i="59" s="1"/>
  <c r="BA58" i="59" s="1"/>
  <c r="BF58" i="59" s="1"/>
  <c r="BK58" i="59" s="1"/>
  <c r="BP58" i="59" s="1"/>
  <c r="BU58" i="59" s="1"/>
  <c r="K58" i="59"/>
  <c r="AK58" i="59"/>
  <c r="L58" i="59"/>
  <c r="BI58" i="59"/>
  <c r="BR58" i="13"/>
  <c r="BO58" i="59"/>
  <c r="BP58" i="13"/>
  <c r="BN58" i="59"/>
  <c r="P58" i="59"/>
  <c r="BJ58" i="59"/>
  <c r="U58" i="59"/>
  <c r="BW58" i="13"/>
  <c r="BS58" i="13"/>
  <c r="AE58" i="59"/>
  <c r="BE58" i="59"/>
  <c r="AO58" i="59"/>
  <c r="AJ58" i="59"/>
  <c r="Q58" i="59"/>
  <c r="BZ58" i="13"/>
  <c r="BD58" i="59"/>
  <c r="BV58" i="13"/>
  <c r="AF58" i="59"/>
  <c r="BY58" i="13"/>
  <c r="BO58" i="13"/>
  <c r="AT58" i="59"/>
  <c r="V58" i="59"/>
  <c r="BS58" i="59"/>
  <c r="AY58" i="59"/>
  <c r="BT58" i="13"/>
  <c r="AA58" i="59"/>
  <c r="BQ58" i="13"/>
  <c r="Z58" i="59"/>
  <c r="BT58" i="59"/>
  <c r="AU58" i="59"/>
  <c r="BU58" i="13"/>
  <c r="BX58" i="13"/>
  <c r="AP58" i="59"/>
  <c r="AZ58" i="59"/>
  <c r="H59" i="59"/>
  <c r="BA51" i="59" l="1"/>
  <c r="BV51" i="13"/>
  <c r="BF50" i="59"/>
  <c r="BW50" i="13"/>
  <c r="BK49" i="59"/>
  <c r="BX49" i="13"/>
  <c r="BP48" i="59"/>
  <c r="BY48" i="13"/>
  <c r="BU47" i="59"/>
  <c r="BZ47" i="13"/>
  <c r="AA59" i="59"/>
  <c r="AY59" i="59"/>
  <c r="BX59" i="13"/>
  <c r="BI59" i="59"/>
  <c r="K59" i="59"/>
  <c r="BV59" i="13"/>
  <c r="AU59" i="59"/>
  <c r="AF59" i="59"/>
  <c r="BP59" i="13"/>
  <c r="BS59" i="59"/>
  <c r="BS59" i="13"/>
  <c r="Q59" i="59"/>
  <c r="AO59" i="59"/>
  <c r="BZ59" i="13"/>
  <c r="BN59" i="59"/>
  <c r="BR59" i="13"/>
  <c r="BT59" i="13"/>
  <c r="BO59" i="59"/>
  <c r="BY59" i="13"/>
  <c r="BQ59" i="13"/>
  <c r="BU59" i="13"/>
  <c r="BD59" i="59"/>
  <c r="AJ59" i="59"/>
  <c r="BO59" i="13"/>
  <c r="V59" i="59"/>
  <c r="AE59" i="59"/>
  <c r="BJ59" i="59"/>
  <c r="M59" i="59"/>
  <c r="R59" i="59" s="1"/>
  <c r="W59" i="59" s="1"/>
  <c r="AB59" i="59" s="1"/>
  <c r="AG59" i="59" s="1"/>
  <c r="AL59" i="59" s="1"/>
  <c r="AQ59" i="59" s="1"/>
  <c r="AV59" i="59" s="1"/>
  <c r="BA59" i="59" s="1"/>
  <c r="BF59" i="59" s="1"/>
  <c r="BK59" i="59" s="1"/>
  <c r="BP59" i="59" s="1"/>
  <c r="BU59" i="59" s="1"/>
  <c r="L59" i="59"/>
  <c r="AP59" i="59"/>
  <c r="BE59" i="59"/>
  <c r="P59" i="59"/>
  <c r="BW59" i="13"/>
  <c r="AK59" i="59"/>
  <c r="Z59" i="59"/>
  <c r="AZ59" i="59"/>
  <c r="U59" i="59"/>
  <c r="AT59" i="59"/>
  <c r="BT59" i="59"/>
  <c r="H60" i="59"/>
  <c r="BF51" i="59" l="1"/>
  <c r="BW51" i="13"/>
  <c r="BK50" i="59"/>
  <c r="BX50" i="13"/>
  <c r="BP49" i="59"/>
  <c r="BY49" i="13"/>
  <c r="BU48" i="59"/>
  <c r="BZ48" i="13"/>
  <c r="M60" i="59"/>
  <c r="R60" i="59" s="1"/>
  <c r="W60" i="59" s="1"/>
  <c r="AB60" i="59" s="1"/>
  <c r="AG60" i="59" s="1"/>
  <c r="AL60" i="59" s="1"/>
  <c r="AQ60" i="59" s="1"/>
  <c r="AV60" i="59" s="1"/>
  <c r="BA60" i="59" s="1"/>
  <c r="BF60" i="59" s="1"/>
  <c r="BK60" i="59" s="1"/>
  <c r="BP60" i="59" s="1"/>
  <c r="BU60" i="59" s="1"/>
  <c r="BZ60" i="13"/>
  <c r="BN60" i="59"/>
  <c r="AJ60" i="59"/>
  <c r="BX60" i="13"/>
  <c r="AY60" i="59"/>
  <c r="BS60" i="13"/>
  <c r="AZ60" i="59"/>
  <c r="L60" i="59"/>
  <c r="BS60" i="59"/>
  <c r="Z60" i="59"/>
  <c r="BD60" i="59"/>
  <c r="AE60" i="59"/>
  <c r="K60" i="59"/>
  <c r="BI60" i="59"/>
  <c r="BW60" i="13"/>
  <c r="U60" i="59"/>
  <c r="BT60" i="59"/>
  <c r="BY60" i="13"/>
  <c r="BO60" i="59"/>
  <c r="AK60" i="59"/>
  <c r="P60" i="59"/>
  <c r="AF60" i="59"/>
  <c r="BU60" i="13"/>
  <c r="AP60" i="59"/>
  <c r="BE60" i="59"/>
  <c r="AA60" i="59"/>
  <c r="BR60" i="13"/>
  <c r="Q60" i="59"/>
  <c r="BT60" i="13"/>
  <c r="BJ60" i="59"/>
  <c r="BV60" i="13"/>
  <c r="V60" i="59"/>
  <c r="AU60" i="59"/>
  <c r="BQ60" i="13"/>
  <c r="AT60" i="59"/>
  <c r="AO60" i="59"/>
  <c r="BP60" i="13"/>
  <c r="BO60" i="13"/>
  <c r="H61" i="59"/>
  <c r="BK51" i="59" l="1"/>
  <c r="BX51" i="13"/>
  <c r="BP50" i="59"/>
  <c r="BY50" i="13"/>
  <c r="BU49" i="59"/>
  <c r="BZ49" i="13"/>
  <c r="M61" i="59"/>
  <c r="R61" i="59" s="1"/>
  <c r="W61" i="59" s="1"/>
  <c r="AB61" i="59" s="1"/>
  <c r="AG61" i="59" s="1"/>
  <c r="AL61" i="59" s="1"/>
  <c r="AQ61" i="59" s="1"/>
  <c r="AV61" i="59" s="1"/>
  <c r="BA61" i="59" s="1"/>
  <c r="BF61" i="59" s="1"/>
  <c r="BK61" i="59" s="1"/>
  <c r="BP61" i="59" s="1"/>
  <c r="BU61" i="59" s="1"/>
  <c r="BT61" i="59"/>
  <c r="K61" i="59"/>
  <c r="AK61" i="59"/>
  <c r="BP61" i="13"/>
  <c r="BJ61" i="59"/>
  <c r="Q61" i="59"/>
  <c r="U61" i="59"/>
  <c r="L61" i="59"/>
  <c r="AT61" i="59"/>
  <c r="BZ61" i="13"/>
  <c r="AE61" i="59"/>
  <c r="V61" i="59"/>
  <c r="BS61" i="13"/>
  <c r="BU61" i="13"/>
  <c r="BS61" i="59"/>
  <c r="BO61" i="13"/>
  <c r="AP61" i="59"/>
  <c r="BW61" i="13"/>
  <c r="BX61" i="13"/>
  <c r="BO61" i="59"/>
  <c r="BT61" i="13"/>
  <c r="Z61" i="59"/>
  <c r="BV61" i="13"/>
  <c r="AZ61" i="59"/>
  <c r="BY61" i="13"/>
  <c r="AU61" i="59"/>
  <c r="BQ61" i="13"/>
  <c r="AO61" i="59"/>
  <c r="BI61" i="59"/>
  <c r="AY61" i="59"/>
  <c r="BD61" i="59"/>
  <c r="AA61" i="59"/>
  <c r="AJ61" i="59"/>
  <c r="BR61" i="13"/>
  <c r="BE61" i="59"/>
  <c r="AF61" i="59"/>
  <c r="BN61" i="59"/>
  <c r="P61" i="59"/>
  <c r="H62" i="59"/>
  <c r="BP51" i="59" l="1"/>
  <c r="BY51" i="13"/>
  <c r="BU50" i="59"/>
  <c r="BZ50" i="13"/>
  <c r="M62" i="59"/>
  <c r="R62" i="59" s="1"/>
  <c r="W62" i="59" s="1"/>
  <c r="AB62" i="59" s="1"/>
  <c r="AG62" i="59" s="1"/>
  <c r="AL62" i="59" s="1"/>
  <c r="AQ62" i="59" s="1"/>
  <c r="AV62" i="59" s="1"/>
  <c r="BA62" i="59" s="1"/>
  <c r="BF62" i="59" s="1"/>
  <c r="BK62" i="59" s="1"/>
  <c r="BP62" i="59" s="1"/>
  <c r="BU62" i="59" s="1"/>
  <c r="AT62" i="59"/>
  <c r="AA62" i="59"/>
  <c r="BN62" i="59"/>
  <c r="BV62" i="13"/>
  <c r="BQ62" i="13"/>
  <c r="BW62" i="13"/>
  <c r="L62" i="59"/>
  <c r="AF62" i="59"/>
  <c r="AY62" i="59"/>
  <c r="BR62" i="13"/>
  <c r="AJ62" i="59"/>
  <c r="AU62" i="59"/>
  <c r="AK62" i="59"/>
  <c r="U62" i="59"/>
  <c r="BE62" i="59"/>
  <c r="BZ62" i="13"/>
  <c r="Q62" i="59"/>
  <c r="BO62" i="59"/>
  <c r="Z62" i="59"/>
  <c r="AO62" i="59"/>
  <c r="BY62" i="13"/>
  <c r="V62" i="59"/>
  <c r="AZ62" i="59"/>
  <c r="BS62" i="59"/>
  <c r="BD62" i="59"/>
  <c r="BT62" i="59"/>
  <c r="BI62" i="59"/>
  <c r="BJ62" i="59"/>
  <c r="AP62" i="59"/>
  <c r="BT62" i="13"/>
  <c r="BU62" i="13"/>
  <c r="AE62" i="59"/>
  <c r="BS62" i="13"/>
  <c r="BP62" i="13"/>
  <c r="BO62" i="13"/>
  <c r="K62" i="59"/>
  <c r="P62" i="59"/>
  <c r="BX62" i="13"/>
  <c r="H63" i="59"/>
  <c r="BU51" i="59" l="1"/>
  <c r="BZ51" i="13"/>
  <c r="M63" i="59"/>
  <c r="R63" i="59" s="1"/>
  <c r="W63" i="59" s="1"/>
  <c r="AB63" i="59" s="1"/>
  <c r="AG63" i="59" s="1"/>
  <c r="AL63" i="59" s="1"/>
  <c r="AQ63" i="59" s="1"/>
  <c r="AV63" i="59" s="1"/>
  <c r="BA63" i="59" s="1"/>
  <c r="BF63" i="59" s="1"/>
  <c r="BK63" i="59" s="1"/>
  <c r="BP63" i="59" s="1"/>
  <c r="BU63" i="59" s="1"/>
  <c r="BR63" i="13"/>
  <c r="AE63" i="59"/>
  <c r="Q63" i="59"/>
  <c r="AU63" i="59"/>
  <c r="U63" i="59"/>
  <c r="BZ63" i="13"/>
  <c r="AA63" i="59"/>
  <c r="AZ63" i="59"/>
  <c r="BJ63" i="59"/>
  <c r="BO63" i="13"/>
  <c r="P63" i="59"/>
  <c r="AK63" i="59"/>
  <c r="BY63" i="13"/>
  <c r="BE63" i="59"/>
  <c r="BI63" i="59"/>
  <c r="V63" i="59"/>
  <c r="AO63" i="59"/>
  <c r="BS63" i="13"/>
  <c r="BW63" i="13"/>
  <c r="AT63" i="59"/>
  <c r="Z63" i="59"/>
  <c r="BD63" i="59"/>
  <c r="BV63" i="13"/>
  <c r="AJ63" i="59"/>
  <c r="BO63" i="59"/>
  <c r="BN63" i="59"/>
  <c r="BT63" i="13"/>
  <c r="AY63" i="59"/>
  <c r="BS63" i="59"/>
  <c r="L63" i="59"/>
  <c r="K63" i="59"/>
  <c r="BX63" i="13"/>
  <c r="BU63" i="13"/>
  <c r="BT63" i="59"/>
  <c r="AP63" i="59"/>
  <c r="AF63" i="59"/>
  <c r="BQ63" i="13"/>
  <c r="BP63" i="13"/>
  <c r="H64" i="59"/>
  <c r="M64" i="59" l="1"/>
  <c r="R64" i="59" s="1"/>
  <c r="W64" i="59" s="1"/>
  <c r="AB64" i="59" s="1"/>
  <c r="AG64" i="59" s="1"/>
  <c r="AL64" i="59" s="1"/>
  <c r="AQ64" i="59" s="1"/>
  <c r="AV64" i="59" s="1"/>
  <c r="BA64" i="59" s="1"/>
  <c r="BF64" i="59" s="1"/>
  <c r="BK64" i="59" s="1"/>
  <c r="BP64" i="59" s="1"/>
  <c r="BU64" i="59" s="1"/>
  <c r="BO64" i="59"/>
  <c r="BT64" i="13"/>
  <c r="BJ64" i="59"/>
  <c r="AK64" i="59"/>
  <c r="BI64" i="59"/>
  <c r="Z64" i="59"/>
  <c r="BT64" i="59"/>
  <c r="V64" i="59"/>
  <c r="BO64" i="13"/>
  <c r="AA64" i="59"/>
  <c r="AO64" i="59"/>
  <c r="AZ64" i="59"/>
  <c r="BV64" i="13"/>
  <c r="BX64" i="13"/>
  <c r="BQ64" i="13"/>
  <c r="BN64" i="59"/>
  <c r="AT64" i="59"/>
  <c r="BS64" i="13"/>
  <c r="Q64" i="59"/>
  <c r="AY64" i="59"/>
  <c r="BW64" i="13"/>
  <c r="AU64" i="59"/>
  <c r="BY64" i="13"/>
  <c r="AF64" i="59"/>
  <c r="AJ64" i="59"/>
  <c r="BS64" i="59"/>
  <c r="U64" i="59"/>
  <c r="BE64" i="59"/>
  <c r="BR64" i="13"/>
  <c r="P64" i="59"/>
  <c r="BZ64" i="13"/>
  <c r="AE64" i="59"/>
  <c r="L64" i="59"/>
  <c r="K64" i="59"/>
  <c r="AP64" i="59"/>
  <c r="BD64" i="59"/>
  <c r="BP64" i="13"/>
  <c r="BU64" i="13"/>
  <c r="H65" i="59"/>
  <c r="M65" i="59" l="1"/>
  <c r="R65" i="59" s="1"/>
  <c r="W65" i="59" s="1"/>
  <c r="AB65" i="59" s="1"/>
  <c r="AG65" i="59" s="1"/>
  <c r="AL65" i="59" s="1"/>
  <c r="AQ65" i="59" s="1"/>
  <c r="AV65" i="59" s="1"/>
  <c r="BA65" i="59" s="1"/>
  <c r="BF65" i="59" s="1"/>
  <c r="BK65" i="59" s="1"/>
  <c r="BP65" i="59" s="1"/>
  <c r="BU65" i="59" s="1"/>
  <c r="BT65" i="13"/>
  <c r="AU65" i="59"/>
  <c r="AJ65" i="59"/>
  <c r="AZ65" i="59"/>
  <c r="AK65" i="59"/>
  <c r="AA65" i="59"/>
  <c r="BN65" i="59"/>
  <c r="AP65" i="59"/>
  <c r="L65" i="59"/>
  <c r="U65" i="59"/>
  <c r="BE65" i="59"/>
  <c r="BT65" i="59"/>
  <c r="BZ65" i="13"/>
  <c r="BX65" i="13"/>
  <c r="BW65" i="13"/>
  <c r="BS65" i="13"/>
  <c r="BJ65" i="59"/>
  <c r="AF65" i="59"/>
  <c r="BY65" i="13"/>
  <c r="BO65" i="13"/>
  <c r="V65" i="59"/>
  <c r="BD65" i="59"/>
  <c r="AT65" i="59"/>
  <c r="Q65" i="59"/>
  <c r="BU65" i="13"/>
  <c r="BV65" i="13"/>
  <c r="BR65" i="13"/>
  <c r="Z65" i="59"/>
  <c r="P65" i="59"/>
  <c r="AO65" i="59"/>
  <c r="BI65" i="59"/>
  <c r="K65" i="59"/>
  <c r="BO65" i="59"/>
  <c r="BS65" i="59"/>
  <c r="BP65" i="13"/>
  <c r="BQ65" i="13"/>
  <c r="AY65" i="59"/>
  <c r="AE65" i="59"/>
  <c r="H66" i="59"/>
  <c r="M66" i="59" l="1"/>
  <c r="R66" i="59" s="1"/>
  <c r="W66" i="59" s="1"/>
  <c r="AB66" i="59" s="1"/>
  <c r="AG66" i="59" s="1"/>
  <c r="AL66" i="59" s="1"/>
  <c r="AQ66" i="59" s="1"/>
  <c r="AV66" i="59" s="1"/>
  <c r="BA66" i="59" s="1"/>
  <c r="BF66" i="59" s="1"/>
  <c r="BK66" i="59" s="1"/>
  <c r="BP66" i="59" s="1"/>
  <c r="BU66" i="59" s="1"/>
  <c r="U66" i="59"/>
  <c r="Q66" i="59"/>
  <c r="BX66" i="13"/>
  <c r="BO66" i="59"/>
  <c r="BS66" i="59"/>
  <c r="AP66" i="59"/>
  <c r="BI66" i="59"/>
  <c r="BE66" i="59"/>
  <c r="V66" i="59"/>
  <c r="K66" i="59"/>
  <c r="BT66" i="13"/>
  <c r="BP66" i="13"/>
  <c r="AF66" i="59"/>
  <c r="Z66" i="59"/>
  <c r="AJ66" i="59"/>
  <c r="BY66" i="13"/>
  <c r="BZ66" i="13"/>
  <c r="L66" i="59"/>
  <c r="AE66" i="59"/>
  <c r="BS66" i="13"/>
  <c r="BU66" i="13"/>
  <c r="AU66" i="59"/>
  <c r="BD66" i="59"/>
  <c r="BJ66" i="59"/>
  <c r="BW66" i="13"/>
  <c r="BQ66" i="13"/>
  <c r="BR66" i="13"/>
  <c r="AT66" i="59"/>
  <c r="AA66" i="59"/>
  <c r="BO66" i="13"/>
  <c r="BT66" i="59"/>
  <c r="AK66" i="59"/>
  <c r="BV66" i="13"/>
  <c r="AY66" i="59"/>
  <c r="P66" i="59"/>
  <c r="AZ66" i="59"/>
  <c r="AO66" i="59"/>
  <c r="BN66" i="59"/>
  <c r="H67" i="59"/>
  <c r="M67" i="59" l="1"/>
  <c r="R67" i="59" s="1"/>
  <c r="W67" i="59" s="1"/>
  <c r="AB67" i="59" s="1"/>
  <c r="AG67" i="59" s="1"/>
  <c r="AL67" i="59" s="1"/>
  <c r="AQ67" i="59" s="1"/>
  <c r="AV67" i="59" s="1"/>
  <c r="BA67" i="59" s="1"/>
  <c r="BF67" i="59" s="1"/>
  <c r="BK67" i="59" s="1"/>
  <c r="BP67" i="59" s="1"/>
  <c r="BU67" i="59" s="1"/>
  <c r="BT67" i="13"/>
  <c r="BO67" i="13"/>
  <c r="BS67" i="59"/>
  <c r="AU67" i="59"/>
  <c r="AF67" i="59"/>
  <c r="BE67" i="59"/>
  <c r="BN67" i="59"/>
  <c r="BS67" i="13"/>
  <c r="U67" i="59"/>
  <c r="V67" i="59"/>
  <c r="BJ67" i="59"/>
  <c r="BY67" i="13"/>
  <c r="AK67" i="59"/>
  <c r="BP67" i="13"/>
  <c r="AY67" i="59"/>
  <c r="AA67" i="59"/>
  <c r="AZ67" i="59"/>
  <c r="BD67" i="59"/>
  <c r="BX67" i="13"/>
  <c r="BZ67" i="13"/>
  <c r="L67" i="59"/>
  <c r="BQ67" i="13"/>
  <c r="BV67" i="13"/>
  <c r="K67" i="59"/>
  <c r="BT67" i="59"/>
  <c r="AE67" i="59"/>
  <c r="Q67" i="59"/>
  <c r="AJ67" i="59"/>
  <c r="BR67" i="13"/>
  <c r="BU67" i="13"/>
  <c r="AT67" i="59"/>
  <c r="P67" i="59"/>
  <c r="AP67" i="59"/>
  <c r="AO67" i="59"/>
  <c r="Z67" i="59"/>
  <c r="BI67" i="59"/>
  <c r="BO67" i="59"/>
  <c r="BW67" i="13"/>
  <c r="H68" i="59"/>
  <c r="M68" i="59" l="1"/>
  <c r="R68" i="59" s="1"/>
  <c r="W68" i="59" s="1"/>
  <c r="AB68" i="59" s="1"/>
  <c r="AG68" i="59" s="1"/>
  <c r="AL68" i="59" s="1"/>
  <c r="AQ68" i="59" s="1"/>
  <c r="AV68" i="59" s="1"/>
  <c r="BA68" i="59" s="1"/>
  <c r="BF68" i="59" s="1"/>
  <c r="BK68" i="59" s="1"/>
  <c r="BP68" i="59" s="1"/>
  <c r="BU68" i="59" s="1"/>
  <c r="AT68" i="59"/>
  <c r="BW68" i="13"/>
  <c r="AY68" i="59"/>
  <c r="L68" i="59"/>
  <c r="Q68" i="59"/>
  <c r="V68" i="59"/>
  <c r="AF68" i="59"/>
  <c r="BP68" i="13"/>
  <c r="BO68" i="59"/>
  <c r="BE68" i="59"/>
  <c r="AU68" i="59"/>
  <c r="BQ68" i="13"/>
  <c r="AK68" i="59"/>
  <c r="K68" i="59"/>
  <c r="AE68" i="59"/>
  <c r="AJ68" i="59"/>
  <c r="BS68" i="13"/>
  <c r="AP68" i="59"/>
  <c r="BT68" i="13"/>
  <c r="BU68" i="13"/>
  <c r="BY68" i="13"/>
  <c r="AZ68" i="59"/>
  <c r="AA68" i="59"/>
  <c r="BD68" i="59"/>
  <c r="BZ68" i="13"/>
  <c r="BJ68" i="59"/>
  <c r="AO68" i="59"/>
  <c r="BI68" i="59"/>
  <c r="BV68" i="13"/>
  <c r="BS68" i="59"/>
  <c r="BT68" i="59"/>
  <c r="P68" i="59"/>
  <c r="BO68" i="13"/>
  <c r="BN68" i="59"/>
  <c r="U68" i="59"/>
  <c r="BR68" i="13"/>
  <c r="BX68" i="13"/>
  <c r="Z68" i="59"/>
  <c r="H69" i="59"/>
  <c r="P69" i="59" l="1"/>
  <c r="AZ69" i="59"/>
  <c r="L69" i="59"/>
  <c r="BT69" i="59"/>
  <c r="K69" i="59"/>
  <c r="AO69" i="59"/>
  <c r="V69" i="59"/>
  <c r="AU69" i="59"/>
  <c r="BZ69" i="13"/>
  <c r="BO69" i="59"/>
  <c r="U69" i="59"/>
  <c r="BJ69" i="59"/>
  <c r="AY69" i="59"/>
  <c r="Q69" i="59"/>
  <c r="AK69" i="59"/>
  <c r="BU69" i="13"/>
  <c r="BR69" i="13"/>
  <c r="BQ69" i="13"/>
  <c r="BN69" i="59"/>
  <c r="BD69" i="59"/>
  <c r="AA69" i="59"/>
  <c r="BP69" i="13"/>
  <c r="AP69" i="59"/>
  <c r="AT69" i="59"/>
  <c r="AF69" i="59"/>
  <c r="BY69" i="13"/>
  <c r="AE69" i="59"/>
  <c r="BE69" i="59"/>
  <c r="BI69" i="59"/>
  <c r="BT69" i="13"/>
  <c r="AJ69" i="59"/>
  <c r="BS69" i="59"/>
  <c r="BO69" i="13"/>
  <c r="BS69" i="13"/>
  <c r="M69" i="59"/>
  <c r="R69" i="59" s="1"/>
  <c r="W69" i="59" s="1"/>
  <c r="AB69" i="59" s="1"/>
  <c r="AG69" i="59" s="1"/>
  <c r="AL69" i="59" s="1"/>
  <c r="AQ69" i="59" s="1"/>
  <c r="AV69" i="59" s="1"/>
  <c r="BA69" i="59" s="1"/>
  <c r="BF69" i="59" s="1"/>
  <c r="BK69" i="59" s="1"/>
  <c r="BP69" i="59" s="1"/>
  <c r="BU69" i="59" s="1"/>
  <c r="BX69" i="13"/>
  <c r="Z69" i="59"/>
  <c r="BV69" i="13"/>
  <c r="BW69" i="13"/>
  <c r="H70" i="59"/>
  <c r="M70" i="59" l="1"/>
  <c r="R70" i="59" s="1"/>
  <c r="W70" i="59" s="1"/>
  <c r="AB70" i="59" s="1"/>
  <c r="AG70" i="59" s="1"/>
  <c r="AL70" i="59" s="1"/>
  <c r="AQ70" i="59" s="1"/>
  <c r="AV70" i="59" s="1"/>
  <c r="BA70" i="59" s="1"/>
  <c r="BF70" i="59" s="1"/>
  <c r="BK70" i="59" s="1"/>
  <c r="BP70" i="59" s="1"/>
  <c r="BU70" i="59" s="1"/>
  <c r="Z70" i="59"/>
  <c r="AA70" i="59"/>
  <c r="AU70" i="59"/>
  <c r="BT70" i="13"/>
  <c r="AE70" i="59"/>
  <c r="AO70" i="59"/>
  <c r="K70" i="59"/>
  <c r="BS70" i="59"/>
  <c r="BW70" i="13"/>
  <c r="BI70" i="59"/>
  <c r="P70" i="59"/>
  <c r="V70" i="59"/>
  <c r="BJ70" i="59"/>
  <c r="BN70" i="59"/>
  <c r="Q70" i="59"/>
  <c r="BX70" i="13"/>
  <c r="BV70" i="13"/>
  <c r="BE70" i="59"/>
  <c r="BD70" i="59"/>
  <c r="AF70" i="59"/>
  <c r="AK70" i="59"/>
  <c r="AT70" i="59"/>
  <c r="L70" i="59"/>
  <c r="AP70" i="59"/>
  <c r="BY70" i="13"/>
  <c r="BR70" i="13"/>
  <c r="BU70" i="13"/>
  <c r="AJ70" i="59"/>
  <c r="BO70" i="59"/>
  <c r="BT70" i="59"/>
  <c r="AZ70" i="59"/>
  <c r="BS70" i="13"/>
  <c r="BP70" i="13"/>
  <c r="BQ70" i="13"/>
  <c r="AY70" i="59"/>
  <c r="BZ70" i="13"/>
  <c r="BO70" i="13"/>
  <c r="U70" i="59"/>
  <c r="H71" i="59"/>
  <c r="M71" i="59" l="1"/>
  <c r="R71" i="59" s="1"/>
  <c r="W71" i="59" s="1"/>
  <c r="AB71" i="59" s="1"/>
  <c r="AG71" i="59" s="1"/>
  <c r="AL71" i="59" s="1"/>
  <c r="AQ71" i="59" s="1"/>
  <c r="AV71" i="59" s="1"/>
  <c r="BA71" i="59" s="1"/>
  <c r="BF71" i="59" s="1"/>
  <c r="BK71" i="59" s="1"/>
  <c r="BP71" i="59" s="1"/>
  <c r="BU71" i="59" s="1"/>
  <c r="AY71" i="59"/>
  <c r="BV71" i="13"/>
  <c r="BR71" i="13"/>
  <c r="P71" i="59"/>
  <c r="BJ71" i="59"/>
  <c r="AZ71" i="59"/>
  <c r="AK71" i="59"/>
  <c r="U71" i="59"/>
  <c r="AF71" i="59"/>
  <c r="BI71" i="59"/>
  <c r="BS71" i="13"/>
  <c r="AJ71" i="59"/>
  <c r="BT71" i="59"/>
  <c r="Q71" i="59"/>
  <c r="L71" i="59"/>
  <c r="AO71" i="59"/>
  <c r="BX71" i="13"/>
  <c r="BZ71" i="13"/>
  <c r="AA71" i="59"/>
  <c r="AE71" i="59"/>
  <c r="Z71" i="59"/>
  <c r="BP71" i="13"/>
  <c r="BO71" i="13"/>
  <c r="BN71" i="59"/>
  <c r="BY71" i="13"/>
  <c r="BW71" i="13"/>
  <c r="BS71" i="59"/>
  <c r="AT71" i="59"/>
  <c r="BQ71" i="13"/>
  <c r="AP71" i="59"/>
  <c r="BD71" i="59"/>
  <c r="BT71" i="13"/>
  <c r="BU71" i="13"/>
  <c r="AU71" i="59"/>
  <c r="BE71" i="59"/>
  <c r="K71" i="59"/>
  <c r="V71" i="59"/>
  <c r="BO71" i="59"/>
  <c r="H72" i="59"/>
  <c r="M72" i="59" l="1"/>
  <c r="R72" i="59" s="1"/>
  <c r="W72" i="59" s="1"/>
  <c r="AB72" i="59" s="1"/>
  <c r="AG72" i="59" s="1"/>
  <c r="AL72" i="59" s="1"/>
  <c r="AQ72" i="59" s="1"/>
  <c r="AV72" i="59" s="1"/>
  <c r="BA72" i="59" s="1"/>
  <c r="BF72" i="59" s="1"/>
  <c r="BK72" i="59" s="1"/>
  <c r="BP72" i="59" s="1"/>
  <c r="BU72" i="59" s="1"/>
  <c r="AU72" i="59"/>
  <c r="Z72" i="59"/>
  <c r="AE72" i="59"/>
  <c r="BX72" i="13"/>
  <c r="BS72" i="13"/>
  <c r="BY72" i="13"/>
  <c r="BT72" i="13"/>
  <c r="BR72" i="13"/>
  <c r="AY72" i="59"/>
  <c r="AF72" i="59"/>
  <c r="BP72" i="13"/>
  <c r="BN72" i="59"/>
  <c r="U72" i="59"/>
  <c r="BW72" i="13"/>
  <c r="BS72" i="59"/>
  <c r="BO72" i="59"/>
  <c r="AT72" i="59"/>
  <c r="BJ72" i="59"/>
  <c r="BU72" i="13"/>
  <c r="BO72" i="13"/>
  <c r="AO72" i="59"/>
  <c r="AK72" i="59"/>
  <c r="BI72" i="59"/>
  <c r="P72" i="59"/>
  <c r="AA72" i="59"/>
  <c r="AZ72" i="59"/>
  <c r="K72" i="59"/>
  <c r="AJ72" i="59"/>
  <c r="BD72" i="59"/>
  <c r="V72" i="59"/>
  <c r="Q72" i="59"/>
  <c r="L72" i="59"/>
  <c r="BQ72" i="13"/>
  <c r="BT72" i="59"/>
  <c r="AP72" i="59"/>
  <c r="BE72" i="59"/>
  <c r="BV72" i="13"/>
  <c r="BZ72" i="13"/>
  <c r="H73" i="59"/>
  <c r="M73" i="59" l="1"/>
  <c r="R73" i="59" s="1"/>
  <c r="W73" i="59" s="1"/>
  <c r="AB73" i="59" s="1"/>
  <c r="AG73" i="59" s="1"/>
  <c r="AL73" i="59" s="1"/>
  <c r="AQ73" i="59" s="1"/>
  <c r="AV73" i="59" s="1"/>
  <c r="BA73" i="59" s="1"/>
  <c r="BF73" i="59" s="1"/>
  <c r="BK73" i="59" s="1"/>
  <c r="BP73" i="59" s="1"/>
  <c r="BU73" i="59" s="1"/>
  <c r="BY73" i="13"/>
  <c r="AP73" i="59"/>
  <c r="BP73" i="13"/>
  <c r="AT73" i="59"/>
  <c r="BO73" i="59"/>
  <c r="Z73" i="59"/>
  <c r="BR73" i="13"/>
  <c r="BU73" i="13"/>
  <c r="AJ73" i="59"/>
  <c r="BJ73" i="59"/>
  <c r="P73" i="59"/>
  <c r="BD73" i="59"/>
  <c r="AU73" i="59"/>
  <c r="BZ73" i="13"/>
  <c r="BQ73" i="13"/>
  <c r="U73" i="59"/>
  <c r="AF73" i="59"/>
  <c r="BE73" i="59"/>
  <c r="BS73" i="59"/>
  <c r="AA73" i="59"/>
  <c r="Q73" i="59"/>
  <c r="L73" i="59"/>
  <c r="BT73" i="13"/>
  <c r="BO73" i="13"/>
  <c r="BT73" i="59"/>
  <c r="BV73" i="13"/>
  <c r="BI73" i="59"/>
  <c r="AE73" i="59"/>
  <c r="AK73" i="59"/>
  <c r="AZ73" i="59"/>
  <c r="BW73" i="13"/>
  <c r="BS73" i="13"/>
  <c r="BN73" i="59"/>
  <c r="AY73" i="59"/>
  <c r="BX73" i="13"/>
  <c r="K73" i="59"/>
  <c r="AO73" i="59"/>
  <c r="V73" i="59"/>
  <c r="H74" i="59"/>
  <c r="M74" i="59" l="1"/>
  <c r="R74" i="59" s="1"/>
  <c r="W74" i="59" s="1"/>
  <c r="AB74" i="59" s="1"/>
  <c r="AG74" i="59" s="1"/>
  <c r="AL74" i="59" s="1"/>
  <c r="AQ74" i="59" s="1"/>
  <c r="AV74" i="59" s="1"/>
  <c r="BA74" i="59" s="1"/>
  <c r="BF74" i="59" s="1"/>
  <c r="BK74" i="59" s="1"/>
  <c r="BP74" i="59" s="1"/>
  <c r="BU74" i="59" s="1"/>
  <c r="BW74" i="13"/>
  <c r="BP74" i="13"/>
  <c r="BV74" i="13"/>
  <c r="P74" i="59"/>
  <c r="AZ74" i="59"/>
  <c r="AF74" i="59"/>
  <c r="AY74" i="59"/>
  <c r="L74" i="59"/>
  <c r="BS74" i="13"/>
  <c r="AT74" i="59"/>
  <c r="BO74" i="59"/>
  <c r="BO74" i="13"/>
  <c r="BN74" i="59"/>
  <c r="AJ74" i="59"/>
  <c r="AA74" i="59"/>
  <c r="BJ74" i="59"/>
  <c r="V74" i="59"/>
  <c r="BY74" i="13"/>
  <c r="BT74" i="59"/>
  <c r="Q74" i="59"/>
  <c r="BD74" i="59"/>
  <c r="BX74" i="13"/>
  <c r="BR74" i="13"/>
  <c r="U74" i="59"/>
  <c r="BI74" i="59"/>
  <c r="BE74" i="59"/>
  <c r="K74" i="59"/>
  <c r="AE74" i="59"/>
  <c r="AU74" i="59"/>
  <c r="BS74" i="59"/>
  <c r="BT74" i="13"/>
  <c r="BU74" i="13"/>
  <c r="AK74" i="59"/>
  <c r="AP74" i="59"/>
  <c r="Z74" i="59"/>
  <c r="BZ74" i="13"/>
  <c r="AO74" i="59"/>
  <c r="BQ74" i="13"/>
  <c r="H75" i="59"/>
  <c r="M75" i="59" l="1"/>
  <c r="R75" i="59" s="1"/>
  <c r="W75" i="59" s="1"/>
  <c r="AB75" i="59" s="1"/>
  <c r="AG75" i="59" s="1"/>
  <c r="AL75" i="59" s="1"/>
  <c r="AQ75" i="59" s="1"/>
  <c r="AV75" i="59" s="1"/>
  <c r="BA75" i="59" s="1"/>
  <c r="BF75" i="59" s="1"/>
  <c r="BK75" i="59" s="1"/>
  <c r="BP75" i="59" s="1"/>
  <c r="BU75" i="59" s="1"/>
  <c r="U75" i="59"/>
  <c r="Q75" i="59"/>
  <c r="K75" i="59"/>
  <c r="BQ75" i="13"/>
  <c r="L75" i="59"/>
  <c r="AO75" i="59"/>
  <c r="BO75" i="59"/>
  <c r="BE75" i="59"/>
  <c r="BU75" i="13"/>
  <c r="BS75" i="13"/>
  <c r="AK75" i="59"/>
  <c r="BN75" i="59"/>
  <c r="AY75" i="59"/>
  <c r="AZ75" i="59"/>
  <c r="V75" i="59"/>
  <c r="BZ75" i="13"/>
  <c r="Z75" i="59"/>
  <c r="BS75" i="59"/>
  <c r="AA75" i="59"/>
  <c r="BY75" i="13"/>
  <c r="BT75" i="59"/>
  <c r="BT75" i="13"/>
  <c r="AT75" i="59"/>
  <c r="AE75" i="59"/>
  <c r="BJ75" i="59"/>
  <c r="BI75" i="59"/>
  <c r="BD75" i="59"/>
  <c r="AF75" i="59"/>
  <c r="BP75" i="13"/>
  <c r="BX75" i="13"/>
  <c r="AJ75" i="59"/>
  <c r="BO75" i="13"/>
  <c r="BV75" i="13"/>
  <c r="BW75" i="13"/>
  <c r="P75" i="59"/>
  <c r="AU75" i="59"/>
  <c r="BR75" i="13"/>
  <c r="AP75" i="59"/>
  <c r="H76" i="59"/>
  <c r="M76" i="59" l="1"/>
  <c r="R76" i="59" s="1"/>
  <c r="W76" i="59" s="1"/>
  <c r="AB76" i="59" s="1"/>
  <c r="AG76" i="59" s="1"/>
  <c r="AL76" i="59" s="1"/>
  <c r="AQ76" i="59" s="1"/>
  <c r="AV76" i="59" s="1"/>
  <c r="BA76" i="59" s="1"/>
  <c r="BF76" i="59" s="1"/>
  <c r="BK76" i="59" s="1"/>
  <c r="BP76" i="59" s="1"/>
  <c r="BU76" i="59" s="1"/>
  <c r="Q76" i="59"/>
  <c r="AY76" i="59"/>
  <c r="BO76" i="13"/>
  <c r="BZ76" i="13"/>
  <c r="BT76" i="13"/>
  <c r="BJ76" i="59"/>
  <c r="BN76" i="59"/>
  <c r="BE76" i="59"/>
  <c r="BU76" i="13"/>
  <c r="P76" i="59"/>
  <c r="K76" i="59"/>
  <c r="AK76" i="59"/>
  <c r="AE76" i="59"/>
  <c r="BT76" i="59"/>
  <c r="AO76" i="59"/>
  <c r="BW76" i="13"/>
  <c r="BS76" i="59"/>
  <c r="V76" i="59"/>
  <c r="U76" i="59"/>
  <c r="AF76" i="59"/>
  <c r="AP76" i="59"/>
  <c r="AT76" i="59"/>
  <c r="AJ76" i="59"/>
  <c r="L76" i="59"/>
  <c r="AU76" i="59"/>
  <c r="Z76" i="59"/>
  <c r="BY76" i="13"/>
  <c r="AA76" i="59"/>
  <c r="BP76" i="13"/>
  <c r="BV76" i="13"/>
  <c r="BO76" i="59"/>
  <c r="BX76" i="13"/>
  <c r="AZ76" i="59"/>
  <c r="BR76" i="13"/>
  <c r="BS76" i="13"/>
  <c r="BD76" i="59"/>
  <c r="BI76" i="59"/>
  <c r="BQ76" i="13"/>
  <c r="H77" i="59"/>
  <c r="BO77" i="59" l="1"/>
  <c r="V77" i="59"/>
  <c r="BQ77" i="13"/>
  <c r="L77" i="59"/>
  <c r="BY77" i="13"/>
  <c r="BW77" i="13"/>
  <c r="BZ77" i="13"/>
  <c r="BI77" i="59"/>
  <c r="BD77" i="59"/>
  <c r="BS77" i="59"/>
  <c r="BE77" i="59"/>
  <c r="AY77" i="59"/>
  <c r="AJ77" i="59"/>
  <c r="BS77" i="13"/>
  <c r="AA77" i="59"/>
  <c r="AP77" i="59"/>
  <c r="K77" i="59"/>
  <c r="BP77" i="13"/>
  <c r="BX77" i="13"/>
  <c r="BR77" i="13"/>
  <c r="BN77" i="59"/>
  <c r="AZ77" i="59"/>
  <c r="AE77" i="59"/>
  <c r="AT77" i="59"/>
  <c r="Q77" i="59"/>
  <c r="Z77" i="59"/>
  <c r="AO77" i="59"/>
  <c r="BJ77" i="59"/>
  <c r="AF77" i="59"/>
  <c r="BU77" i="13"/>
  <c r="U77" i="59"/>
  <c r="BT77" i="13"/>
  <c r="BO77" i="13"/>
  <c r="BT77" i="59"/>
  <c r="P77" i="59"/>
  <c r="M77" i="59"/>
  <c r="R77" i="59" s="1"/>
  <c r="W77" i="59" s="1"/>
  <c r="AB77" i="59" s="1"/>
  <c r="AG77" i="59" s="1"/>
  <c r="AL77" i="59" s="1"/>
  <c r="AQ77" i="59" s="1"/>
  <c r="AV77" i="59" s="1"/>
  <c r="BA77" i="59" s="1"/>
  <c r="BF77" i="59" s="1"/>
  <c r="BK77" i="59" s="1"/>
  <c r="BP77" i="59" s="1"/>
  <c r="BU77" i="59" s="1"/>
  <c r="BV77" i="13"/>
  <c r="AK77" i="59"/>
  <c r="AU77" i="59"/>
  <c r="H78" i="59"/>
  <c r="M78" i="59" l="1"/>
  <c r="R78" i="59" s="1"/>
  <c r="W78" i="59" s="1"/>
  <c r="AB78" i="59" s="1"/>
  <c r="AG78" i="59" s="1"/>
  <c r="AL78" i="59" s="1"/>
  <c r="AQ78" i="59" s="1"/>
  <c r="AV78" i="59" s="1"/>
  <c r="BA78" i="59" s="1"/>
  <c r="BF78" i="59" s="1"/>
  <c r="BK78" i="59" s="1"/>
  <c r="BP78" i="59" s="1"/>
  <c r="BU78" i="59" s="1"/>
  <c r="BX78" i="13"/>
  <c r="BO78" i="13"/>
  <c r="AF78" i="59"/>
  <c r="BO78" i="59"/>
  <c r="AU78" i="59"/>
  <c r="BR78" i="13"/>
  <c r="BT78" i="13"/>
  <c r="BD78" i="59"/>
  <c r="P78" i="59"/>
  <c r="V78" i="59"/>
  <c r="Z78" i="59"/>
  <c r="L78" i="59"/>
  <c r="AK78" i="59"/>
  <c r="AO78" i="59"/>
  <c r="BS78" i="13"/>
  <c r="BV78" i="13"/>
  <c r="BU78" i="13"/>
  <c r="AT78" i="59"/>
  <c r="BN78" i="59"/>
  <c r="BE78" i="59"/>
  <c r="BS78" i="59"/>
  <c r="BP78" i="13"/>
  <c r="AE78" i="59"/>
  <c r="AZ78" i="59"/>
  <c r="AY78" i="59"/>
  <c r="BT78" i="59"/>
  <c r="BW78" i="13"/>
  <c r="BI78" i="59"/>
  <c r="K78" i="59"/>
  <c r="BY78" i="13"/>
  <c r="Q78" i="59"/>
  <c r="U78" i="59"/>
  <c r="AA78" i="59"/>
  <c r="BQ78" i="13"/>
  <c r="BJ78" i="59"/>
  <c r="AJ78" i="59"/>
  <c r="BZ78" i="13"/>
  <c r="AP78" i="59"/>
  <c r="H79" i="59"/>
  <c r="M79" i="59" l="1"/>
  <c r="R79" i="59" s="1"/>
  <c r="W79" i="59" s="1"/>
  <c r="AB79" i="59" s="1"/>
  <c r="AG79" i="59" s="1"/>
  <c r="AL79" i="59" s="1"/>
  <c r="AQ79" i="59" s="1"/>
  <c r="AV79" i="59" s="1"/>
  <c r="BA79" i="59" s="1"/>
  <c r="BF79" i="59" s="1"/>
  <c r="BK79" i="59" s="1"/>
  <c r="BP79" i="59" s="1"/>
  <c r="BU79" i="59" s="1"/>
  <c r="U79" i="59"/>
  <c r="AA79" i="59"/>
  <c r="BE79" i="59"/>
  <c r="AZ79" i="59"/>
  <c r="BV79" i="13"/>
  <c r="BN79" i="59"/>
  <c r="BR79" i="13"/>
  <c r="BX79" i="13"/>
  <c r="AK79" i="59"/>
  <c r="BT79" i="13"/>
  <c r="P79" i="59"/>
  <c r="BS79" i="59"/>
  <c r="BQ79" i="13"/>
  <c r="AT79" i="59"/>
  <c r="AF79" i="59"/>
  <c r="BO79" i="59"/>
  <c r="AU79" i="59"/>
  <c r="Z79" i="59"/>
  <c r="BW79" i="13"/>
  <c r="BO79" i="13"/>
  <c r="AO79" i="59"/>
  <c r="BU79" i="13"/>
  <c r="V79" i="59"/>
  <c r="BS79" i="13"/>
  <c r="Q79" i="59"/>
  <c r="BJ79" i="59"/>
  <c r="BT79" i="59"/>
  <c r="BI79" i="59"/>
  <c r="AJ79" i="59"/>
  <c r="BP79" i="13"/>
  <c r="AE79" i="59"/>
  <c r="L79" i="59"/>
  <c r="BD79" i="59"/>
  <c r="AY79" i="59"/>
  <c r="AP79" i="59"/>
  <c r="BZ79" i="13"/>
  <c r="K79" i="59"/>
  <c r="BY79" i="13"/>
  <c r="H80" i="59"/>
  <c r="AK80" i="59" l="1"/>
  <c r="BT80" i="59"/>
  <c r="BZ80" i="13"/>
  <c r="BV80" i="13"/>
  <c r="BY80" i="13"/>
  <c r="K80" i="59"/>
  <c r="BW80" i="13"/>
  <c r="AU80" i="59"/>
  <c r="AA80" i="59"/>
  <c r="V80" i="59"/>
  <c r="P80" i="59"/>
  <c r="AE80" i="59"/>
  <c r="BD80" i="59"/>
  <c r="BI80" i="59"/>
  <c r="BE80" i="59"/>
  <c r="BJ80" i="59"/>
  <c r="AZ80" i="59"/>
  <c r="Q80" i="59"/>
  <c r="BO80" i="13"/>
  <c r="AY80" i="59"/>
  <c r="M80" i="59"/>
  <c r="R80" i="59" s="1"/>
  <c r="W80" i="59" s="1"/>
  <c r="AB80" i="59" s="1"/>
  <c r="AG80" i="59" s="1"/>
  <c r="AL80" i="59" s="1"/>
  <c r="AQ80" i="59" s="1"/>
  <c r="AV80" i="59" s="1"/>
  <c r="BA80" i="59" s="1"/>
  <c r="BF80" i="59" s="1"/>
  <c r="BK80" i="59" s="1"/>
  <c r="BP80" i="59" s="1"/>
  <c r="BU80" i="59" s="1"/>
  <c r="BQ80" i="13"/>
  <c r="BX80" i="13"/>
  <c r="AJ80" i="59"/>
  <c r="Z80" i="59"/>
  <c r="L80" i="59"/>
  <c r="BN80" i="59"/>
  <c r="AF80" i="59"/>
  <c r="AT80" i="59"/>
  <c r="BU80" i="13"/>
  <c r="BP80" i="13"/>
  <c r="BS80" i="59"/>
  <c r="BS80" i="13"/>
  <c r="BR80" i="13"/>
  <c r="AP80" i="59"/>
  <c r="AO80" i="59"/>
  <c r="BO80" i="59"/>
  <c r="U80" i="59"/>
  <c r="BT80" i="13"/>
  <c r="H81" i="59"/>
  <c r="M81" i="59" l="1"/>
  <c r="R81" i="59" s="1"/>
  <c r="W81" i="59" s="1"/>
  <c r="AB81" i="59" s="1"/>
  <c r="AG81" i="59" s="1"/>
  <c r="AL81" i="59" s="1"/>
  <c r="AQ81" i="59" s="1"/>
  <c r="AV81" i="59" s="1"/>
  <c r="BA81" i="59" s="1"/>
  <c r="BF81" i="59" s="1"/>
  <c r="BK81" i="59" s="1"/>
  <c r="BP81" i="59" s="1"/>
  <c r="BU81" i="59" s="1"/>
  <c r="BV81" i="13"/>
  <c r="BE81" i="59"/>
  <c r="BQ81" i="13"/>
  <c r="BS81" i="13"/>
  <c r="BY81" i="13"/>
  <c r="BP81" i="13"/>
  <c r="AJ81" i="59"/>
  <c r="AF81" i="59"/>
  <c r="BU81" i="13"/>
  <c r="BR81" i="13"/>
  <c r="AY81" i="59"/>
  <c r="BO81" i="59"/>
  <c r="BW81" i="13"/>
  <c r="AU81" i="59"/>
  <c r="P81" i="59"/>
  <c r="BS81" i="59"/>
  <c r="BD81" i="59"/>
  <c r="Q81" i="59"/>
  <c r="BX81" i="13"/>
  <c r="Z81" i="59"/>
  <c r="BI81" i="59"/>
  <c r="AA81" i="59"/>
  <c r="V81" i="59"/>
  <c r="AP81" i="59"/>
  <c r="AE81" i="59"/>
  <c r="AK81" i="59"/>
  <c r="BZ81" i="13"/>
  <c r="BN81" i="59"/>
  <c r="BT81" i="59"/>
  <c r="BO81" i="13"/>
  <c r="BJ81" i="59"/>
  <c r="BT81" i="13"/>
  <c r="U81" i="59"/>
  <c r="AZ81" i="59"/>
  <c r="AT81" i="59"/>
  <c r="K81" i="59"/>
  <c r="L81" i="59"/>
  <c r="AO81" i="59"/>
  <c r="H82" i="59"/>
  <c r="BU82" i="13" l="1"/>
  <c r="BJ82" i="59"/>
  <c r="BT82" i="13"/>
  <c r="BN82" i="59"/>
  <c r="AK82" i="59"/>
  <c r="AP82" i="59"/>
  <c r="BO82" i="59"/>
  <c r="AU82" i="59"/>
  <c r="BY82" i="13"/>
  <c r="BS82" i="59"/>
  <c r="BV82" i="13"/>
  <c r="Q82" i="59"/>
  <c r="V82" i="59"/>
  <c r="BQ82" i="13"/>
  <c r="AA82" i="59"/>
  <c r="AT82" i="59"/>
  <c r="BW82" i="13"/>
  <c r="BR82" i="13"/>
  <c r="BO82" i="13"/>
  <c r="P82" i="59"/>
  <c r="BX82" i="13"/>
  <c r="M82" i="59"/>
  <c r="R82" i="59" s="1"/>
  <c r="W82" i="59" s="1"/>
  <c r="AB82" i="59" s="1"/>
  <c r="AG82" i="59" s="1"/>
  <c r="AL82" i="59" s="1"/>
  <c r="AQ82" i="59" s="1"/>
  <c r="AV82" i="59" s="1"/>
  <c r="BA82" i="59" s="1"/>
  <c r="BF82" i="59" s="1"/>
  <c r="BK82" i="59" s="1"/>
  <c r="BP82" i="59" s="1"/>
  <c r="BU82" i="59" s="1"/>
  <c r="BE82" i="59"/>
  <c r="L82" i="59"/>
  <c r="BZ82" i="13"/>
  <c r="U82" i="59"/>
  <c r="BP82" i="13"/>
  <c r="AY82" i="59"/>
  <c r="BD82" i="59"/>
  <c r="AZ82" i="59"/>
  <c r="BI82" i="59"/>
  <c r="Z82" i="59"/>
  <c r="AE82" i="59"/>
  <c r="AJ82" i="59"/>
  <c r="AO82" i="59"/>
  <c r="BT82" i="59"/>
  <c r="BS82" i="13"/>
  <c r="K82" i="59"/>
  <c r="AF82" i="59"/>
  <c r="H83" i="59"/>
  <c r="AY83" i="59" l="1"/>
  <c r="BT83" i="59"/>
  <c r="L83" i="59"/>
  <c r="BS83" i="59"/>
  <c r="AA83" i="59"/>
  <c r="Z83" i="59"/>
  <c r="BR83" i="13"/>
  <c r="BY83" i="13"/>
  <c r="AJ83" i="59"/>
  <c r="AT83" i="59"/>
  <c r="U83" i="59"/>
  <c r="BN83" i="59"/>
  <c r="BQ83" i="13"/>
  <c r="AU83" i="59"/>
  <c r="BI83" i="59"/>
  <c r="V83" i="59"/>
  <c r="AP83" i="59"/>
  <c r="Q83" i="59"/>
  <c r="AZ83" i="59"/>
  <c r="BP83" i="13"/>
  <c r="BZ83" i="13"/>
  <c r="AF83" i="59"/>
  <c r="BE83" i="59"/>
  <c r="BV83" i="13"/>
  <c r="AE83" i="59"/>
  <c r="K83" i="59"/>
  <c r="BW83" i="13"/>
  <c r="P83" i="59"/>
  <c r="BU83" i="13"/>
  <c r="M83" i="59"/>
  <c r="R83" i="59" s="1"/>
  <c r="W83" i="59" s="1"/>
  <c r="AB83" i="59" s="1"/>
  <c r="AG83" i="59" s="1"/>
  <c r="AL83" i="59" s="1"/>
  <c r="AQ83" i="59" s="1"/>
  <c r="AV83" i="59" s="1"/>
  <c r="BA83" i="59" s="1"/>
  <c r="BF83" i="59" s="1"/>
  <c r="BK83" i="59" s="1"/>
  <c r="BP83" i="59" s="1"/>
  <c r="BU83" i="59" s="1"/>
  <c r="BO83" i="59"/>
  <c r="BO83" i="13"/>
  <c r="BT83" i="13"/>
  <c r="BD83" i="59"/>
  <c r="AK83" i="59"/>
  <c r="AO83" i="59"/>
  <c r="BJ83" i="59"/>
  <c r="BS83" i="13"/>
  <c r="BX83" i="13"/>
  <c r="H84" i="59"/>
  <c r="BI84" i="59" l="1"/>
  <c r="P84" i="59"/>
  <c r="Q84" i="59"/>
  <c r="Z84" i="59"/>
  <c r="BW84" i="13"/>
  <c r="AZ84" i="59"/>
  <c r="M84" i="59"/>
  <c r="R84" i="59" s="1"/>
  <c r="W84" i="59" s="1"/>
  <c r="AB84" i="59" s="1"/>
  <c r="AG84" i="59" s="1"/>
  <c r="AL84" i="59" s="1"/>
  <c r="AQ84" i="59" s="1"/>
  <c r="AV84" i="59" s="1"/>
  <c r="BA84" i="59" s="1"/>
  <c r="BF84" i="59" s="1"/>
  <c r="BK84" i="59" s="1"/>
  <c r="BP84" i="59" s="1"/>
  <c r="BU84" i="59" s="1"/>
  <c r="BU84" i="13"/>
  <c r="V84" i="59"/>
  <c r="BN84" i="59"/>
  <c r="AE84" i="59"/>
  <c r="BE84" i="59"/>
  <c r="BP84" i="13"/>
  <c r="BJ84" i="59"/>
  <c r="BS84" i="13"/>
  <c r="BR84" i="13"/>
  <c r="BY84" i="13"/>
  <c r="BO84" i="59"/>
  <c r="BS84" i="59"/>
  <c r="BV84" i="13"/>
  <c r="BT84" i="13"/>
  <c r="AY84" i="59"/>
  <c r="AF84" i="59"/>
  <c r="L84" i="59"/>
  <c r="AT84" i="59"/>
  <c r="BX84" i="13"/>
  <c r="BZ84" i="13"/>
  <c r="BO84" i="13"/>
  <c r="AJ84" i="59"/>
  <c r="K84" i="59"/>
  <c r="U84" i="59"/>
  <c r="AO84" i="59"/>
  <c r="AP84" i="59"/>
  <c r="BD84" i="59"/>
  <c r="AA84" i="59"/>
  <c r="AU84" i="59"/>
  <c r="BQ84" i="13"/>
  <c r="AK84" i="59"/>
  <c r="BT84" i="59"/>
  <c r="H85" i="59"/>
  <c r="BJ85" i="59" l="1"/>
  <c r="BQ85" i="13"/>
  <c r="AA85" i="59"/>
  <c r="AZ85" i="59"/>
  <c r="BV85" i="13"/>
  <c r="BS85" i="59"/>
  <c r="BT85" i="13"/>
  <c r="AF85" i="59"/>
  <c r="Z85" i="59"/>
  <c r="AP85" i="59"/>
  <c r="BW85" i="13"/>
  <c r="AU85" i="59"/>
  <c r="BZ85" i="13"/>
  <c r="BU85" i="13"/>
  <c r="K85" i="59"/>
  <c r="M85" i="59"/>
  <c r="R85" i="59" s="1"/>
  <c r="W85" i="59" s="1"/>
  <c r="AB85" i="59" s="1"/>
  <c r="AG85" i="59" s="1"/>
  <c r="AL85" i="59" s="1"/>
  <c r="AQ85" i="59" s="1"/>
  <c r="AV85" i="59" s="1"/>
  <c r="BA85" i="59" s="1"/>
  <c r="BF85" i="59" s="1"/>
  <c r="BK85" i="59" s="1"/>
  <c r="BP85" i="59" s="1"/>
  <c r="BU85" i="59" s="1"/>
  <c r="AY85" i="59"/>
  <c r="Q85" i="59"/>
  <c r="BS85" i="13"/>
  <c r="P85" i="59"/>
  <c r="BR85" i="13"/>
  <c r="U85" i="59"/>
  <c r="BI85" i="59"/>
  <c r="AT85" i="59"/>
  <c r="BN85" i="59"/>
  <c r="AJ85" i="59"/>
  <c r="BD85" i="59"/>
  <c r="AE85" i="59"/>
  <c r="L85" i="59"/>
  <c r="BP85" i="13"/>
  <c r="BE85" i="59"/>
  <c r="V85" i="59"/>
  <c r="AK85" i="59"/>
  <c r="BY85" i="13"/>
  <c r="BO85" i="59"/>
  <c r="BX85" i="13"/>
  <c r="BO85" i="13"/>
  <c r="BT85" i="59"/>
  <c r="AO85" i="59"/>
  <c r="H86" i="59"/>
  <c r="BS86" i="59" l="1"/>
  <c r="BV86" i="13"/>
  <c r="BX86" i="13"/>
  <c r="BZ86" i="13"/>
  <c r="AE86" i="59"/>
  <c r="AU86" i="59"/>
  <c r="BY86" i="13"/>
  <c r="M86" i="59"/>
  <c r="R86" i="59" s="1"/>
  <c r="W86" i="59" s="1"/>
  <c r="AB86" i="59" s="1"/>
  <c r="AG86" i="59" s="1"/>
  <c r="AL86" i="59" s="1"/>
  <c r="AQ86" i="59" s="1"/>
  <c r="AV86" i="59" s="1"/>
  <c r="BA86" i="59" s="1"/>
  <c r="BF86" i="59" s="1"/>
  <c r="BK86" i="59" s="1"/>
  <c r="BP86" i="59" s="1"/>
  <c r="BU86" i="59" s="1"/>
  <c r="BO86" i="13"/>
  <c r="BR86" i="13"/>
  <c r="BS86" i="13"/>
  <c r="BJ86" i="59"/>
  <c r="AF86" i="59"/>
  <c r="BN86" i="59"/>
  <c r="V86" i="59"/>
  <c r="Z86" i="59"/>
  <c r="P86" i="59"/>
  <c r="AO86" i="59"/>
  <c r="Q86" i="59"/>
  <c r="BT86" i="13"/>
  <c r="K86" i="59"/>
  <c r="BO86" i="59"/>
  <c r="U86" i="59"/>
  <c r="BQ86" i="13"/>
  <c r="BP86" i="13"/>
  <c r="BT86" i="59"/>
  <c r="BW86" i="13"/>
  <c r="BD86" i="59"/>
  <c r="AP86" i="59"/>
  <c r="L86" i="59"/>
  <c r="BU86" i="13"/>
  <c r="BE86" i="59"/>
  <c r="BI86" i="59"/>
  <c r="AZ86" i="59"/>
  <c r="AK86" i="59"/>
  <c r="AJ86" i="59"/>
  <c r="AY86" i="59"/>
  <c r="AT86" i="59"/>
  <c r="AA86" i="59"/>
  <c r="H87" i="59"/>
  <c r="AY87" i="59" l="1"/>
  <c r="BU87" i="13"/>
  <c r="BP87" i="13"/>
  <c r="L87" i="59"/>
  <c r="M87" i="59"/>
  <c r="R87" i="59" s="1"/>
  <c r="W87" i="59" s="1"/>
  <c r="AB87" i="59" s="1"/>
  <c r="AG87" i="59" s="1"/>
  <c r="AL87" i="59" s="1"/>
  <c r="AQ87" i="59" s="1"/>
  <c r="AV87" i="59" s="1"/>
  <c r="BA87" i="59" s="1"/>
  <c r="BF87" i="59" s="1"/>
  <c r="BK87" i="59" s="1"/>
  <c r="BP87" i="59" s="1"/>
  <c r="BU87" i="59" s="1"/>
  <c r="BN87" i="59"/>
  <c r="BQ87" i="13"/>
  <c r="Q87" i="59"/>
  <c r="BT87" i="59"/>
  <c r="BS87" i="13"/>
  <c r="BW87" i="13"/>
  <c r="BX87" i="13"/>
  <c r="V87" i="59"/>
  <c r="BI87" i="59"/>
  <c r="AA87" i="59"/>
  <c r="BT87" i="13"/>
  <c r="AO87" i="59"/>
  <c r="AE87" i="59"/>
  <c r="U87" i="59"/>
  <c r="Z87" i="59"/>
  <c r="BE87" i="59"/>
  <c r="K87" i="59"/>
  <c r="BD87" i="59"/>
  <c r="BJ87" i="59"/>
  <c r="AZ87" i="59"/>
  <c r="BV87" i="13"/>
  <c r="AP87" i="59"/>
  <c r="BR87" i="13"/>
  <c r="AJ87" i="59"/>
  <c r="BZ87" i="13"/>
  <c r="AK87" i="59"/>
  <c r="BY87" i="13"/>
  <c r="AT87" i="59"/>
  <c r="BO87" i="13"/>
  <c r="BO87" i="59"/>
  <c r="AU87" i="59"/>
  <c r="BS87" i="59"/>
  <c r="P87" i="59"/>
  <c r="AF87" i="59"/>
  <c r="H88" i="59"/>
  <c r="M88" i="59" l="1"/>
  <c r="R88" i="59" s="1"/>
  <c r="W88" i="59" s="1"/>
  <c r="AB88" i="59" s="1"/>
  <c r="AG88" i="59" s="1"/>
  <c r="AL88" i="59" s="1"/>
  <c r="AQ88" i="59" s="1"/>
  <c r="AV88" i="59" s="1"/>
  <c r="BA88" i="59" s="1"/>
  <c r="BF88" i="59" s="1"/>
  <c r="BK88" i="59" s="1"/>
  <c r="BP88" i="59" s="1"/>
  <c r="BU88" i="59" s="1"/>
  <c r="BE88" i="59"/>
  <c r="BW88" i="13"/>
  <c r="P88" i="59"/>
  <c r="BX88" i="13"/>
  <c r="BO88" i="13"/>
  <c r="L88" i="59"/>
  <c r="BR88" i="13"/>
  <c r="BZ88" i="13"/>
  <c r="AO88" i="59"/>
  <c r="AP88" i="59"/>
  <c r="BV88" i="13"/>
  <c r="BJ88" i="59"/>
  <c r="AK88" i="59"/>
  <c r="BS88" i="13"/>
  <c r="AZ88" i="59"/>
  <c r="Q88" i="59"/>
  <c r="AE88" i="59"/>
  <c r="AT88" i="59"/>
  <c r="BD88" i="59"/>
  <c r="BP88" i="13"/>
  <c r="BT88" i="13"/>
  <c r="Z88" i="59"/>
  <c r="BQ88" i="13"/>
  <c r="V88" i="59"/>
  <c r="AF88" i="59"/>
  <c r="AY88" i="59"/>
  <c r="BS88" i="59"/>
  <c r="BY88" i="13"/>
  <c r="AA88" i="59"/>
  <c r="BT88" i="59"/>
  <c r="BU88" i="13"/>
  <c r="AJ88" i="59"/>
  <c r="BN88" i="59"/>
  <c r="K88" i="59"/>
  <c r="BO88" i="59"/>
  <c r="BI88" i="59"/>
  <c r="U88" i="59"/>
  <c r="AU88" i="59"/>
  <c r="H89" i="59"/>
  <c r="M89" i="59" l="1"/>
  <c r="R89" i="59" s="1"/>
  <c r="W89" i="59" s="1"/>
  <c r="AB89" i="59" s="1"/>
  <c r="AG89" i="59" s="1"/>
  <c r="AL89" i="59" s="1"/>
  <c r="AQ89" i="59" s="1"/>
  <c r="AV89" i="59" s="1"/>
  <c r="BA89" i="59" s="1"/>
  <c r="BF89" i="59" s="1"/>
  <c r="BK89" i="59" s="1"/>
  <c r="BP89" i="59" s="1"/>
  <c r="BU89" i="59" s="1"/>
  <c r="AA89" i="59"/>
  <c r="Z89" i="59"/>
  <c r="BO89" i="59"/>
  <c r="BY89" i="13"/>
  <c r="U89" i="59"/>
  <c r="BR89" i="13"/>
  <c r="BJ89" i="59"/>
  <c r="AT89" i="59"/>
  <c r="AK89" i="59"/>
  <c r="BE89" i="59"/>
  <c r="P89" i="59"/>
  <c r="AU89" i="59"/>
  <c r="K89" i="59"/>
  <c r="BI89" i="59"/>
  <c r="AJ89" i="59"/>
  <c r="AF89" i="59"/>
  <c r="BU89" i="13"/>
  <c r="BT89" i="59"/>
  <c r="AE89" i="59"/>
  <c r="BZ89" i="13"/>
  <c r="V89" i="59"/>
  <c r="BV89" i="13"/>
  <c r="BD89" i="59"/>
  <c r="BQ89" i="13"/>
  <c r="BN89" i="59"/>
  <c r="AY89" i="59"/>
  <c r="BW89" i="13"/>
  <c r="Q89" i="59"/>
  <c r="BP89" i="13"/>
  <c r="AO89" i="59"/>
  <c r="BS89" i="59"/>
  <c r="BX89" i="13"/>
  <c r="BS89" i="13"/>
  <c r="BT89" i="13"/>
  <c r="L89" i="59"/>
  <c r="AZ89" i="59"/>
  <c r="AP89" i="59"/>
  <c r="BO89" i="13"/>
  <c r="H90" i="59"/>
  <c r="BS90" i="59" l="1"/>
  <c r="AF90" i="59"/>
  <c r="BE90" i="59"/>
  <c r="BI90" i="59"/>
  <c r="AK90" i="59"/>
  <c r="BZ90" i="13"/>
  <c r="BS90" i="13"/>
  <c r="BN90" i="59"/>
  <c r="AE90" i="59"/>
  <c r="AU90" i="59"/>
  <c r="BW90" i="13"/>
  <c r="BY90" i="13"/>
  <c r="BT90" i="59"/>
  <c r="K90" i="59"/>
  <c r="BX90" i="13"/>
  <c r="M90" i="59"/>
  <c r="R90" i="59" s="1"/>
  <c r="W90" i="59" s="1"/>
  <c r="AB90" i="59" s="1"/>
  <c r="AG90" i="59" s="1"/>
  <c r="AL90" i="59" s="1"/>
  <c r="AQ90" i="59" s="1"/>
  <c r="AV90" i="59" s="1"/>
  <c r="BA90" i="59" s="1"/>
  <c r="BF90" i="59" s="1"/>
  <c r="BK90" i="59" s="1"/>
  <c r="BP90" i="59" s="1"/>
  <c r="BU90" i="59" s="1"/>
  <c r="AT90" i="59"/>
  <c r="V90" i="59"/>
  <c r="BP90" i="13"/>
  <c r="BD90" i="59"/>
  <c r="BT90" i="13"/>
  <c r="L90" i="59"/>
  <c r="AY90" i="59"/>
  <c r="BO90" i="59"/>
  <c r="BR90" i="13"/>
  <c r="AO90" i="59"/>
  <c r="Q90" i="59"/>
  <c r="BQ90" i="13"/>
  <c r="P90" i="59"/>
  <c r="BO90" i="13"/>
  <c r="AA90" i="59"/>
  <c r="AP90" i="59"/>
  <c r="BV90" i="13"/>
  <c r="BJ90" i="59"/>
  <c r="U90" i="59"/>
  <c r="BU90" i="13"/>
  <c r="AJ90" i="59"/>
  <c r="Z90" i="59"/>
  <c r="AZ90" i="59"/>
  <c r="H91" i="59"/>
  <c r="V91" i="59" l="1"/>
  <c r="BI91" i="59"/>
  <c r="BT91" i="13"/>
  <c r="BO91" i="13"/>
  <c r="BE91" i="59"/>
  <c r="AZ91" i="59"/>
  <c r="AJ91" i="59"/>
  <c r="BJ91" i="59"/>
  <c r="BZ91" i="13"/>
  <c r="BN91" i="59"/>
  <c r="M91" i="59"/>
  <c r="R91" i="59" s="1"/>
  <c r="W91" i="59" s="1"/>
  <c r="AB91" i="59" s="1"/>
  <c r="AG91" i="59" s="1"/>
  <c r="AL91" i="59" s="1"/>
  <c r="AQ91" i="59" s="1"/>
  <c r="AV91" i="59" s="1"/>
  <c r="BA91" i="59" s="1"/>
  <c r="BF91" i="59" s="1"/>
  <c r="BK91" i="59" s="1"/>
  <c r="BP91" i="59" s="1"/>
  <c r="BU91" i="59" s="1"/>
  <c r="BU91" i="13"/>
  <c r="AF91" i="59"/>
  <c r="U91" i="59"/>
  <c r="AO91" i="59"/>
  <c r="AP91" i="59"/>
  <c r="BS91" i="13"/>
  <c r="Q91" i="59"/>
  <c r="BR91" i="13"/>
  <c r="Z91" i="59"/>
  <c r="K91" i="59"/>
  <c r="BY91" i="13"/>
  <c r="AE91" i="59"/>
  <c r="AU91" i="59"/>
  <c r="BS91" i="59"/>
  <c r="BT91" i="59"/>
  <c r="BX91" i="13"/>
  <c r="BO91" i="59"/>
  <c r="AY91" i="59"/>
  <c r="BV91" i="13"/>
  <c r="AK91" i="59"/>
  <c r="BW91" i="13"/>
  <c r="AT91" i="59"/>
  <c r="BP91" i="13"/>
  <c r="AA91" i="59"/>
  <c r="BD91" i="59"/>
  <c r="BQ91" i="13"/>
  <c r="P91" i="59"/>
  <c r="L91" i="59"/>
  <c r="H92" i="59"/>
  <c r="M92" i="59" l="1"/>
  <c r="R92" i="59" s="1"/>
  <c r="W92" i="59" s="1"/>
  <c r="AB92" i="59" s="1"/>
  <c r="AG92" i="59" s="1"/>
  <c r="AL92" i="59" s="1"/>
  <c r="AQ92" i="59" s="1"/>
  <c r="AV92" i="59" s="1"/>
  <c r="BA92" i="59" s="1"/>
  <c r="BF92" i="59" s="1"/>
  <c r="BK92" i="59" s="1"/>
  <c r="BP92" i="59" s="1"/>
  <c r="BU92" i="59" s="1"/>
  <c r="BN92" i="59"/>
  <c r="AT92" i="59"/>
  <c r="Q92" i="59"/>
  <c r="BI92" i="59"/>
  <c r="V92" i="59"/>
  <c r="BV92" i="13"/>
  <c r="U92" i="59"/>
  <c r="BX92" i="13"/>
  <c r="AF92" i="59"/>
  <c r="BZ92" i="13"/>
  <c r="AP92" i="59"/>
  <c r="K92" i="59"/>
  <c r="BS92" i="59"/>
  <c r="BP92" i="13"/>
  <c r="AK92" i="59"/>
  <c r="BJ92" i="59"/>
  <c r="AZ92" i="59"/>
  <c r="P92" i="59"/>
  <c r="BE92" i="59"/>
  <c r="BY92" i="13"/>
  <c r="AE92" i="59"/>
  <c r="BW92" i="13"/>
  <c r="BT92" i="13"/>
  <c r="BT92" i="59"/>
  <c r="AJ92" i="59"/>
  <c r="BS92" i="13"/>
  <c r="BD92" i="59"/>
  <c r="L92" i="59"/>
  <c r="BQ92" i="13"/>
  <c r="AU92" i="59"/>
  <c r="BO92" i="59"/>
  <c r="AO92" i="59"/>
  <c r="BO92" i="13"/>
  <c r="AA92" i="59"/>
  <c r="Z92" i="59"/>
  <c r="BU92" i="13"/>
  <c r="BR92" i="13"/>
  <c r="AY92" i="59"/>
  <c r="H93" i="59"/>
  <c r="M93" i="59" l="1"/>
  <c r="R93" i="59" s="1"/>
  <c r="W93" i="59" s="1"/>
  <c r="AB93" i="59" s="1"/>
  <c r="AG93" i="59" s="1"/>
  <c r="AL93" i="59" s="1"/>
  <c r="AQ93" i="59" s="1"/>
  <c r="AV93" i="59" s="1"/>
  <c r="BA93" i="59" s="1"/>
  <c r="BF93" i="59" s="1"/>
  <c r="BK93" i="59" s="1"/>
  <c r="BP93" i="59" s="1"/>
  <c r="BU93" i="59" s="1"/>
  <c r="V93" i="59"/>
  <c r="L93" i="59"/>
  <c r="BW93" i="13"/>
  <c r="AO93" i="59"/>
  <c r="BY93" i="13"/>
  <c r="AE93" i="59"/>
  <c r="K93" i="59"/>
  <c r="U93" i="59"/>
  <c r="BZ93" i="13"/>
  <c r="AZ93" i="59"/>
  <c r="AA93" i="59"/>
  <c r="BS93" i="59"/>
  <c r="BT93" i="13"/>
  <c r="BX93" i="13"/>
  <c r="AY93" i="59"/>
  <c r="AT93" i="59"/>
  <c r="Q93" i="59"/>
  <c r="BO93" i="59"/>
  <c r="BI93" i="59"/>
  <c r="AU93" i="59"/>
  <c r="BR93" i="13"/>
  <c r="BJ93" i="59"/>
  <c r="AJ93" i="59"/>
  <c r="BD93" i="59"/>
  <c r="BP93" i="13"/>
  <c r="BV93" i="13"/>
  <c r="BS93" i="13"/>
  <c r="BO93" i="13"/>
  <c r="BN93" i="59"/>
  <c r="BU93" i="13"/>
  <c r="AK93" i="59"/>
  <c r="Z93" i="59"/>
  <c r="P93" i="59"/>
  <c r="AF93" i="59"/>
  <c r="BT93" i="59"/>
  <c r="BE93" i="59"/>
  <c r="AP93" i="59"/>
  <c r="BQ93" i="13"/>
  <c r="H94" i="59"/>
  <c r="BO94" i="59" l="1"/>
  <c r="BV94" i="13"/>
  <c r="AJ94" i="59"/>
  <c r="BS94" i="13"/>
  <c r="AA94" i="59"/>
  <c r="BI94" i="59"/>
  <c r="P94" i="59"/>
  <c r="BS94" i="59"/>
  <c r="AO94" i="59"/>
  <c r="BW94" i="13"/>
  <c r="AU94" i="59"/>
  <c r="BY94" i="13"/>
  <c r="BR94" i="13"/>
  <c r="BU94" i="13"/>
  <c r="BQ94" i="13"/>
  <c r="BJ94" i="59"/>
  <c r="Q94" i="59"/>
  <c r="BD94" i="59"/>
  <c r="BO94" i="13"/>
  <c r="BN94" i="59"/>
  <c r="AT94" i="59"/>
  <c r="U94" i="59"/>
  <c r="AF94" i="59"/>
  <c r="AY94" i="59"/>
  <c r="BT94" i="13"/>
  <c r="BZ94" i="13"/>
  <c r="V94" i="59"/>
  <c r="AK94" i="59"/>
  <c r="Z94" i="59"/>
  <c r="BX94" i="13"/>
  <c r="K94" i="59"/>
  <c r="BT94" i="59"/>
  <c r="M94" i="59"/>
  <c r="R94" i="59" s="1"/>
  <c r="W94" i="59" s="1"/>
  <c r="AB94" i="59" s="1"/>
  <c r="AG94" i="59" s="1"/>
  <c r="AL94" i="59" s="1"/>
  <c r="AQ94" i="59" s="1"/>
  <c r="AV94" i="59" s="1"/>
  <c r="BA94" i="59" s="1"/>
  <c r="BF94" i="59" s="1"/>
  <c r="BK94" i="59" s="1"/>
  <c r="BP94" i="59" s="1"/>
  <c r="BU94" i="59" s="1"/>
  <c r="BE94" i="59"/>
  <c r="L94" i="59"/>
  <c r="AP94" i="59"/>
  <c r="BP94" i="13"/>
  <c r="AZ94" i="59"/>
  <c r="AE94" i="59"/>
  <c r="H95" i="59"/>
  <c r="M95" i="59" l="1"/>
  <c r="R95" i="59" s="1"/>
  <c r="W95" i="59" s="1"/>
  <c r="AB95" i="59" s="1"/>
  <c r="AG95" i="59" s="1"/>
  <c r="AL95" i="59" s="1"/>
  <c r="AQ95" i="59" s="1"/>
  <c r="AV95" i="59" s="1"/>
  <c r="BA95" i="59" s="1"/>
  <c r="BF95" i="59" s="1"/>
  <c r="BK95" i="59" s="1"/>
  <c r="BP95" i="59" s="1"/>
  <c r="BU95" i="59" s="1"/>
  <c r="BT95" i="13"/>
  <c r="BO95" i="59"/>
  <c r="BD95" i="59"/>
  <c r="BE95" i="59"/>
  <c r="L95" i="59"/>
  <c r="AT95" i="59"/>
  <c r="BR95" i="13"/>
  <c r="BI95" i="59"/>
  <c r="AU95" i="59"/>
  <c r="BT95" i="59"/>
  <c r="Q95" i="59"/>
  <c r="AK95" i="59"/>
  <c r="Z95" i="59"/>
  <c r="AZ95" i="59"/>
  <c r="P95" i="59"/>
  <c r="AE95" i="59"/>
  <c r="BU95" i="13"/>
  <c r="BW95" i="13"/>
  <c r="BZ95" i="13"/>
  <c r="AA95" i="59"/>
  <c r="AO95" i="59"/>
  <c r="BN95" i="59"/>
  <c r="V95" i="59"/>
  <c r="BO95" i="13"/>
  <c r="BS95" i="13"/>
  <c r="BP95" i="13"/>
  <c r="BS95" i="59"/>
  <c r="BY95" i="13"/>
  <c r="BQ95" i="13"/>
  <c r="AF95" i="59"/>
  <c r="BV95" i="13"/>
  <c r="U95" i="59"/>
  <c r="AJ95" i="59"/>
  <c r="AP95" i="59"/>
  <c r="BJ95" i="59"/>
  <c r="AY95" i="59"/>
  <c r="BX95" i="13"/>
  <c r="K95" i="59"/>
  <c r="H96" i="59"/>
  <c r="M96" i="59" l="1"/>
  <c r="R96" i="59" s="1"/>
  <c r="W96" i="59" s="1"/>
  <c r="AB96" i="59" s="1"/>
  <c r="AG96" i="59" s="1"/>
  <c r="AL96" i="59" s="1"/>
  <c r="AQ96" i="59" s="1"/>
  <c r="AV96" i="59" s="1"/>
  <c r="BA96" i="59" s="1"/>
  <c r="BF96" i="59" s="1"/>
  <c r="BK96" i="59" s="1"/>
  <c r="BP96" i="59" s="1"/>
  <c r="BU96" i="59" s="1"/>
  <c r="BS96" i="59"/>
  <c r="AE96" i="59"/>
  <c r="BX96" i="13"/>
  <c r="BI96" i="59"/>
  <c r="Z96" i="59"/>
  <c r="BZ96" i="13"/>
  <c r="BW96" i="13"/>
  <c r="V96" i="59"/>
  <c r="AO96" i="59"/>
  <c r="U96" i="59"/>
  <c r="AZ96" i="59"/>
  <c r="BD96" i="59"/>
  <c r="BU96" i="13"/>
  <c r="AA96" i="59"/>
  <c r="AK96" i="59"/>
  <c r="BP96" i="13"/>
  <c r="BJ96" i="59"/>
  <c r="BO96" i="13"/>
  <c r="AY96" i="59"/>
  <c r="BY96" i="13"/>
  <c r="BN96" i="59"/>
  <c r="BT96" i="13"/>
  <c r="P96" i="59"/>
  <c r="AP96" i="59"/>
  <c r="AU96" i="59"/>
  <c r="BE96" i="59"/>
  <c r="K96" i="59"/>
  <c r="Q96" i="59"/>
  <c r="AF96" i="59"/>
  <c r="AT96" i="59"/>
  <c r="AJ96" i="59"/>
  <c r="BO96" i="59"/>
  <c r="BQ96" i="13"/>
  <c r="BS96" i="13"/>
  <c r="BR96" i="13"/>
  <c r="BV96" i="13"/>
  <c r="L96" i="59"/>
  <c r="BT96" i="59"/>
  <c r="H97" i="59"/>
  <c r="M97" i="59" l="1"/>
  <c r="R97" i="59" s="1"/>
  <c r="W97" i="59" s="1"/>
  <c r="AB97" i="59" s="1"/>
  <c r="AG97" i="59" s="1"/>
  <c r="AL97" i="59" s="1"/>
  <c r="AQ97" i="59" s="1"/>
  <c r="AV97" i="59" s="1"/>
  <c r="BA97" i="59" s="1"/>
  <c r="BF97" i="59" s="1"/>
  <c r="BK97" i="59" s="1"/>
  <c r="BP97" i="59" s="1"/>
  <c r="BU97" i="59" s="1"/>
  <c r="K97" i="59"/>
  <c r="BS97" i="59"/>
  <c r="AF97" i="59"/>
  <c r="AY97" i="59"/>
  <c r="Q97" i="59"/>
  <c r="BE97" i="59"/>
  <c r="AK97" i="59"/>
  <c r="L97" i="59"/>
  <c r="V97" i="59"/>
  <c r="AA97" i="59"/>
  <c r="AU97" i="59"/>
  <c r="AT97" i="59"/>
  <c r="BR97" i="13"/>
  <c r="AO97" i="59"/>
  <c r="AE97" i="59"/>
  <c r="BP97" i="13"/>
  <c r="P97" i="59"/>
  <c r="BT97" i="13"/>
  <c r="AZ97" i="59"/>
  <c r="BQ97" i="13"/>
  <c r="U97" i="59"/>
  <c r="BW97" i="13"/>
  <c r="BY97" i="13"/>
  <c r="BS97" i="13"/>
  <c r="BN97" i="59"/>
  <c r="BV97" i="13"/>
  <c r="BI97" i="59"/>
  <c r="BJ97" i="59"/>
  <c r="BD97" i="59"/>
  <c r="BZ97" i="13"/>
  <c r="BX97" i="13"/>
  <c r="AP97" i="59"/>
  <c r="Z97" i="59"/>
  <c r="BO97" i="13"/>
  <c r="BT97" i="59"/>
  <c r="AJ97" i="59"/>
  <c r="BU97" i="13"/>
  <c r="BO97" i="59"/>
  <c r="H98" i="59"/>
  <c r="M98" i="59" l="1"/>
  <c r="R98" i="59" s="1"/>
  <c r="W98" i="59" s="1"/>
  <c r="AB98" i="59" s="1"/>
  <c r="AG98" i="59" s="1"/>
  <c r="AL98" i="59" s="1"/>
  <c r="AQ98" i="59" s="1"/>
  <c r="AV98" i="59" s="1"/>
  <c r="BA98" i="59" s="1"/>
  <c r="BF98" i="59" s="1"/>
  <c r="BK98" i="59" s="1"/>
  <c r="BP98" i="59" s="1"/>
  <c r="BU98" i="59" s="1"/>
  <c r="BQ98" i="13"/>
  <c r="L98" i="59"/>
  <c r="BV98" i="13"/>
  <c r="Z98" i="59"/>
  <c r="BE98" i="59"/>
  <c r="BX98" i="13"/>
  <c r="BS98" i="59"/>
  <c r="AE98" i="59"/>
  <c r="BU98" i="13"/>
  <c r="BJ98" i="59"/>
  <c r="BW98" i="13"/>
  <c r="BZ98" i="13"/>
  <c r="AA98" i="59"/>
  <c r="V98" i="59"/>
  <c r="BR98" i="13"/>
  <c r="AP98" i="59"/>
  <c r="P98" i="59"/>
  <c r="BI98" i="59"/>
  <c r="BT98" i="13"/>
  <c r="BP98" i="13"/>
  <c r="AZ98" i="59"/>
  <c r="K98" i="59"/>
  <c r="AT98" i="59"/>
  <c r="BO98" i="13"/>
  <c r="AO98" i="59"/>
  <c r="BT98" i="59"/>
  <c r="AF98" i="59"/>
  <c r="AU98" i="59"/>
  <c r="U98" i="59"/>
  <c r="AK98" i="59"/>
  <c r="AJ98" i="59"/>
  <c r="BD98" i="59"/>
  <c r="Q98" i="59"/>
  <c r="BS98" i="13"/>
  <c r="BN98" i="59"/>
  <c r="AY98" i="59"/>
  <c r="BY98" i="13"/>
  <c r="BO98" i="59"/>
  <c r="H99" i="59"/>
  <c r="K99" i="59" l="1"/>
  <c r="AF99" i="59"/>
  <c r="BP99" i="13"/>
  <c r="M99" i="59"/>
  <c r="R99" i="59" s="1"/>
  <c r="W99" i="59" s="1"/>
  <c r="AB99" i="59" s="1"/>
  <c r="AG99" i="59" s="1"/>
  <c r="AL99" i="59" s="1"/>
  <c r="AQ99" i="59" s="1"/>
  <c r="AV99" i="59" s="1"/>
  <c r="BA99" i="59" s="1"/>
  <c r="BF99" i="59" s="1"/>
  <c r="BK99" i="59" s="1"/>
  <c r="BP99" i="59" s="1"/>
  <c r="BU99" i="59" s="1"/>
  <c r="BX99" i="13"/>
  <c r="AZ99" i="59"/>
  <c r="BI99" i="59"/>
  <c r="BY99" i="13"/>
  <c r="BS99" i="59"/>
  <c r="BZ99" i="13"/>
  <c r="BV99" i="13"/>
  <c r="BW99" i="13"/>
  <c r="BR99" i="13"/>
  <c r="BN99" i="59"/>
  <c r="BE99" i="59"/>
  <c r="BT99" i="13"/>
  <c r="AE99" i="59"/>
  <c r="L99" i="59"/>
  <c r="AJ99" i="59"/>
  <c r="AU99" i="59"/>
  <c r="AA99" i="59"/>
  <c r="BT99" i="59"/>
  <c r="AP99" i="59"/>
  <c r="BS99" i="13"/>
  <c r="AY99" i="59"/>
  <c r="BU99" i="13"/>
  <c r="U99" i="59"/>
  <c r="AO99" i="59"/>
  <c r="BJ99" i="59"/>
  <c r="V99" i="59"/>
  <c r="AK99" i="59"/>
  <c r="BQ99" i="13"/>
  <c r="P99" i="59"/>
  <c r="BO99" i="59"/>
  <c r="BO99" i="13"/>
  <c r="BD99" i="59"/>
  <c r="Z99" i="59"/>
  <c r="AT99" i="59"/>
  <c r="Q99" i="59"/>
  <c r="H100" i="59"/>
  <c r="M100" i="59" l="1"/>
  <c r="R100" i="59" s="1"/>
  <c r="W100" i="59" s="1"/>
  <c r="AB100" i="59" s="1"/>
  <c r="AG100" i="59" s="1"/>
  <c r="AL100" i="59" s="1"/>
  <c r="AQ100" i="59" s="1"/>
  <c r="AV100" i="59" s="1"/>
  <c r="BA100" i="59" s="1"/>
  <c r="BF100" i="59" s="1"/>
  <c r="BK100" i="59" s="1"/>
  <c r="BP100" i="59" s="1"/>
  <c r="BU100" i="59" s="1"/>
  <c r="K100" i="59"/>
  <c r="BX100" i="13"/>
  <c r="AT100" i="59"/>
  <c r="BV100" i="13"/>
  <c r="AO100" i="59"/>
  <c r="BN100" i="59"/>
  <c r="L100" i="59"/>
  <c r="BT100" i="13"/>
  <c r="AJ100" i="59"/>
  <c r="BQ100" i="13"/>
  <c r="BI100" i="59"/>
  <c r="Q100" i="59"/>
  <c r="BT100" i="59"/>
  <c r="AY100" i="59"/>
  <c r="AF100" i="59"/>
  <c r="BE100" i="59"/>
  <c r="BO100" i="59"/>
  <c r="BS100" i="59"/>
  <c r="AE100" i="59"/>
  <c r="P100" i="59"/>
  <c r="AA100" i="59"/>
  <c r="AP100" i="59"/>
  <c r="BP100" i="13"/>
  <c r="AU100" i="59"/>
  <c r="BZ100" i="13"/>
  <c r="AK100" i="59"/>
  <c r="BW100" i="13"/>
  <c r="U100" i="59"/>
  <c r="BS100" i="13"/>
  <c r="BR100" i="13"/>
  <c r="BO100" i="13"/>
  <c r="BD100" i="59"/>
  <c r="BU100" i="13"/>
  <c r="AZ100" i="59"/>
  <c r="V100" i="59"/>
  <c r="BY100" i="13"/>
  <c r="Z100" i="59"/>
  <c r="BJ100" i="59"/>
  <c r="H101" i="59"/>
  <c r="AE101" i="59" l="1"/>
  <c r="AZ101" i="59"/>
  <c r="BX101" i="13"/>
  <c r="K101" i="59"/>
  <c r="M101" i="59"/>
  <c r="R101" i="59" s="1"/>
  <c r="W101" i="59" s="1"/>
  <c r="AB101" i="59" s="1"/>
  <c r="AG101" i="59" s="1"/>
  <c r="AL101" i="59" s="1"/>
  <c r="AQ101" i="59" s="1"/>
  <c r="AV101" i="59" s="1"/>
  <c r="BA101" i="59" s="1"/>
  <c r="BF101" i="59" s="1"/>
  <c r="BK101" i="59" s="1"/>
  <c r="BP101" i="59" s="1"/>
  <c r="BU101" i="59" s="1"/>
  <c r="BW101" i="13"/>
  <c r="BZ101" i="13"/>
  <c r="AF101" i="59"/>
  <c r="L101" i="59"/>
  <c r="BJ101" i="59"/>
  <c r="Z101" i="59"/>
  <c r="Q101" i="59"/>
  <c r="BD101" i="59"/>
  <c r="BU101" i="13"/>
  <c r="BE101" i="59"/>
  <c r="AO101" i="59"/>
  <c r="BS101" i="59"/>
  <c r="AP101" i="59"/>
  <c r="AA101" i="59"/>
  <c r="BI101" i="59"/>
  <c r="AY101" i="59"/>
  <c r="BY101" i="13"/>
  <c r="V101" i="59"/>
  <c r="BO101" i="13"/>
  <c r="BQ101" i="13"/>
  <c r="BT101" i="59"/>
  <c r="U101" i="59"/>
  <c r="AJ101" i="59"/>
  <c r="BN101" i="59"/>
  <c r="BP101" i="13"/>
  <c r="BR101" i="13"/>
  <c r="BV101" i="13"/>
  <c r="BT101" i="13"/>
  <c r="P101" i="59"/>
  <c r="AU101" i="59"/>
  <c r="BS101" i="13"/>
  <c r="AK101" i="59"/>
  <c r="BO101" i="59"/>
  <c r="AT101" i="59"/>
  <c r="H102" i="59"/>
  <c r="M102" i="59" l="1"/>
  <c r="R102" i="59" s="1"/>
  <c r="W102" i="59" s="1"/>
  <c r="AB102" i="59" s="1"/>
  <c r="AG102" i="59" s="1"/>
  <c r="AL102" i="59" s="1"/>
  <c r="AQ102" i="59" s="1"/>
  <c r="AV102" i="59" s="1"/>
  <c r="BA102" i="59" s="1"/>
  <c r="BF102" i="59" s="1"/>
  <c r="BK102" i="59" s="1"/>
  <c r="BP102" i="59" s="1"/>
  <c r="BU102" i="59" s="1"/>
  <c r="AF102" i="59"/>
  <c r="BT102" i="59"/>
  <c r="AY102" i="59"/>
  <c r="BQ102" i="13"/>
  <c r="AZ102" i="59"/>
  <c r="BX102" i="13"/>
  <c r="BJ102" i="59"/>
  <c r="BY102" i="13"/>
  <c r="BP102" i="13"/>
  <c r="BV102" i="13"/>
  <c r="BE102" i="59"/>
  <c r="BZ102" i="13"/>
  <c r="BS102" i="13"/>
  <c r="BS102" i="59"/>
  <c r="BO102" i="59"/>
  <c r="AO102" i="59"/>
  <c r="AA102" i="59"/>
  <c r="Z102" i="59"/>
  <c r="AJ102" i="59"/>
  <c r="BU102" i="13"/>
  <c r="BT102" i="13"/>
  <c r="BD102" i="59"/>
  <c r="AP102" i="59"/>
  <c r="AK102" i="59"/>
  <c r="P102" i="59"/>
  <c r="BR102" i="13"/>
  <c r="AE102" i="59"/>
  <c r="Q102" i="59"/>
  <c r="BI102" i="59"/>
  <c r="U102" i="59"/>
  <c r="BN102" i="59"/>
  <c r="V102" i="59"/>
  <c r="BW102" i="13"/>
  <c r="BO102" i="13"/>
  <c r="L102" i="59"/>
  <c r="K102" i="59"/>
  <c r="AU102" i="59"/>
  <c r="AT102" i="59"/>
  <c r="H103" i="59"/>
  <c r="M103" i="59" l="1"/>
  <c r="R103" i="59" s="1"/>
  <c r="W103" i="59" s="1"/>
  <c r="AB103" i="59" s="1"/>
  <c r="AG103" i="59" s="1"/>
  <c r="AL103" i="59" s="1"/>
  <c r="AQ103" i="59" s="1"/>
  <c r="AV103" i="59" s="1"/>
  <c r="BA103" i="59" s="1"/>
  <c r="BF103" i="59" s="1"/>
  <c r="BK103" i="59" s="1"/>
  <c r="BP103" i="59" s="1"/>
  <c r="BU103" i="59" s="1"/>
  <c r="AJ103" i="59"/>
  <c r="AE103" i="59"/>
  <c r="BS103" i="13"/>
  <c r="BT103" i="13"/>
  <c r="BQ103" i="13"/>
  <c r="BX103" i="13"/>
  <c r="BD103" i="59"/>
  <c r="BU103" i="13"/>
  <c r="BS103" i="59"/>
  <c r="BW103" i="13"/>
  <c r="K103" i="59"/>
  <c r="AK103" i="59"/>
  <c r="AO103" i="59"/>
  <c r="AZ103" i="59"/>
  <c r="BO103" i="59"/>
  <c r="AT103" i="59"/>
  <c r="BT103" i="59"/>
  <c r="BV103" i="13"/>
  <c r="BJ103" i="59"/>
  <c r="BR103" i="13"/>
  <c r="Z103" i="59"/>
  <c r="U103" i="59"/>
  <c r="BI103" i="59"/>
  <c r="BY103" i="13"/>
  <c r="L103" i="59"/>
  <c r="Q103" i="59"/>
  <c r="V103" i="59"/>
  <c r="BP103" i="13"/>
  <c r="BN103" i="59"/>
  <c r="AP103" i="59"/>
  <c r="AU103" i="59"/>
  <c r="AF103" i="59"/>
  <c r="BE103" i="59"/>
  <c r="P103" i="59"/>
  <c r="AY103" i="59"/>
  <c r="BO103" i="13"/>
  <c r="BZ103" i="13"/>
  <c r="AA103" i="59"/>
  <c r="H104" i="59"/>
  <c r="M104" i="59" l="1"/>
  <c r="R104" i="59" s="1"/>
  <c r="W104" i="59" s="1"/>
  <c r="AB104" i="59" s="1"/>
  <c r="AG104" i="59" s="1"/>
  <c r="AL104" i="59" s="1"/>
  <c r="AQ104" i="59" s="1"/>
  <c r="AV104" i="59" s="1"/>
  <c r="BA104" i="59" s="1"/>
  <c r="BF104" i="59" s="1"/>
  <c r="BK104" i="59" s="1"/>
  <c r="BP104" i="59" s="1"/>
  <c r="BU104" i="59" s="1"/>
  <c r="BO104" i="13"/>
  <c r="BO104" i="59"/>
  <c r="BD104" i="59"/>
  <c r="BX104" i="13"/>
  <c r="BZ104" i="13"/>
  <c r="BN104" i="59"/>
  <c r="AZ104" i="59"/>
  <c r="P104" i="59"/>
  <c r="AT104" i="59"/>
  <c r="V104" i="59"/>
  <c r="BR104" i="13"/>
  <c r="U104" i="59"/>
  <c r="AE104" i="59"/>
  <c r="Z104" i="59"/>
  <c r="AJ104" i="59"/>
  <c r="BQ104" i="13"/>
  <c r="BU104" i="13"/>
  <c r="AO104" i="59"/>
  <c r="K104" i="59"/>
  <c r="AP104" i="59"/>
  <c r="Q104" i="59"/>
  <c r="BJ104" i="59"/>
  <c r="AF104" i="59"/>
  <c r="AU104" i="59"/>
  <c r="BY104" i="13"/>
  <c r="BT104" i="13"/>
  <c r="AA104" i="59"/>
  <c r="BI104" i="59"/>
  <c r="BW104" i="13"/>
  <c r="L104" i="59"/>
  <c r="BV104" i="13"/>
  <c r="BE104" i="59"/>
  <c r="BS104" i="13"/>
  <c r="BS104" i="59"/>
  <c r="AY104" i="59"/>
  <c r="BT104" i="59"/>
  <c r="AK104" i="59"/>
  <c r="BP104" i="13"/>
  <c r="H105" i="59"/>
  <c r="M105" i="59" l="1"/>
  <c r="R105" i="59" s="1"/>
  <c r="W105" i="59" s="1"/>
  <c r="AB105" i="59" s="1"/>
  <c r="AG105" i="59" s="1"/>
  <c r="AL105" i="59" s="1"/>
  <c r="AQ105" i="59" s="1"/>
  <c r="AV105" i="59" s="1"/>
  <c r="BA105" i="59" s="1"/>
  <c r="BF105" i="59" s="1"/>
  <c r="BK105" i="59" s="1"/>
  <c r="BP105" i="59" s="1"/>
  <c r="BU105" i="59" s="1"/>
  <c r="BE105" i="59"/>
  <c r="U105" i="59"/>
  <c r="BI105" i="59"/>
  <c r="V105" i="59"/>
  <c r="BP105" i="13"/>
  <c r="AF105" i="59"/>
  <c r="BS105" i="13"/>
  <c r="AA105" i="59"/>
  <c r="AU105" i="59"/>
  <c r="BV105" i="13"/>
  <c r="P105" i="59"/>
  <c r="BS105" i="59"/>
  <c r="Z105" i="59"/>
  <c r="K105" i="59"/>
  <c r="L105" i="59"/>
  <c r="AK105" i="59"/>
  <c r="BR105" i="13"/>
  <c r="BD105" i="59"/>
  <c r="BO105" i="13"/>
  <c r="BT105" i="59"/>
  <c r="AT105" i="59"/>
  <c r="Q105" i="59"/>
  <c r="BZ105" i="13"/>
  <c r="BO105" i="59"/>
  <c r="BX105" i="13"/>
  <c r="AO105" i="59"/>
  <c r="BQ105" i="13"/>
  <c r="BW105" i="13"/>
  <c r="BY105" i="13"/>
  <c r="AP105" i="59"/>
  <c r="AY105" i="59"/>
  <c r="AJ105" i="59"/>
  <c r="AZ105" i="59"/>
  <c r="BJ105" i="59"/>
  <c r="BN105" i="59"/>
  <c r="AE105" i="59"/>
  <c r="BT105" i="13"/>
  <c r="BU105" i="13"/>
  <c r="H106" i="59"/>
  <c r="AU106" i="59" l="1"/>
  <c r="V106" i="59"/>
  <c r="K106" i="59"/>
  <c r="AY106" i="59"/>
  <c r="BS106" i="59"/>
  <c r="BJ106" i="59"/>
  <c r="BI106" i="59"/>
  <c r="BU106" i="13"/>
  <c r="AZ106" i="59"/>
  <c r="BO106" i="13"/>
  <c r="BQ106" i="13"/>
  <c r="AJ106" i="59"/>
  <c r="BN106" i="59"/>
  <c r="Q106" i="59"/>
  <c r="M106" i="59"/>
  <c r="R106" i="59" s="1"/>
  <c r="W106" i="59" s="1"/>
  <c r="AB106" i="59" s="1"/>
  <c r="AG106" i="59" s="1"/>
  <c r="AL106" i="59" s="1"/>
  <c r="AQ106" i="59" s="1"/>
  <c r="AV106" i="59" s="1"/>
  <c r="BA106" i="59" s="1"/>
  <c r="BF106" i="59" s="1"/>
  <c r="BK106" i="59" s="1"/>
  <c r="BP106" i="59" s="1"/>
  <c r="BU106" i="59" s="1"/>
  <c r="BR106" i="13"/>
  <c r="AK106" i="59"/>
  <c r="P106" i="59"/>
  <c r="AF106" i="59"/>
  <c r="AO106" i="59"/>
  <c r="L106" i="59"/>
  <c r="BP106" i="13"/>
  <c r="BZ106" i="13"/>
  <c r="AT106" i="59"/>
  <c r="BV106" i="13"/>
  <c r="BE106" i="59"/>
  <c r="AA106" i="59"/>
  <c r="BS106" i="13"/>
  <c r="BT106" i="59"/>
  <c r="BW106" i="13"/>
  <c r="AP106" i="59"/>
  <c r="AE106" i="59"/>
  <c r="BT106" i="13"/>
  <c r="BD106" i="59"/>
  <c r="Z106" i="59"/>
  <c r="BO106" i="59"/>
  <c r="BX106" i="13"/>
  <c r="BY106" i="13"/>
  <c r="U106" i="59"/>
  <c r="H107" i="59"/>
  <c r="M107" i="59" l="1"/>
  <c r="R107" i="59" s="1"/>
  <c r="W107" i="59" s="1"/>
  <c r="AB107" i="59" s="1"/>
  <c r="AG107" i="59" s="1"/>
  <c r="AL107" i="59" s="1"/>
  <c r="AQ107" i="59" s="1"/>
  <c r="AV107" i="59" s="1"/>
  <c r="BA107" i="59" s="1"/>
  <c r="BF107" i="59" s="1"/>
  <c r="BK107" i="59" s="1"/>
  <c r="BP107" i="59" s="1"/>
  <c r="BU107" i="59" s="1"/>
  <c r="Q107" i="59"/>
  <c r="BI107" i="59"/>
  <c r="AA107" i="59"/>
  <c r="AY107" i="59"/>
  <c r="Z107" i="59"/>
  <c r="P107" i="59"/>
  <c r="BS107" i="13"/>
  <c r="BT107" i="13"/>
  <c r="AO107" i="59"/>
  <c r="BQ107" i="13"/>
  <c r="U107" i="59"/>
  <c r="V107" i="59"/>
  <c r="BY107" i="13"/>
  <c r="BE107" i="59"/>
  <c r="BW107" i="13"/>
  <c r="BJ107" i="59"/>
  <c r="BP107" i="13"/>
  <c r="BU107" i="13"/>
  <c r="BX107" i="13"/>
  <c r="BV107" i="13"/>
  <c r="AF107" i="59"/>
  <c r="AE107" i="59"/>
  <c r="L107" i="59"/>
  <c r="BR107" i="13"/>
  <c r="AK107" i="59"/>
  <c r="AU107" i="59"/>
  <c r="AT107" i="59"/>
  <c r="BD107" i="59"/>
  <c r="BO107" i="59"/>
  <c r="K107" i="59"/>
  <c r="AJ107" i="59"/>
  <c r="BN107" i="59"/>
  <c r="BT107" i="59"/>
  <c r="AZ107" i="59"/>
  <c r="AP107" i="59"/>
  <c r="BZ107" i="13"/>
  <c r="BO107" i="13"/>
  <c r="BS107" i="59"/>
  <c r="H108" i="59"/>
  <c r="M108" i="59" l="1"/>
  <c r="R108" i="59" s="1"/>
  <c r="W108" i="59" s="1"/>
  <c r="AB108" i="59" s="1"/>
  <c r="AG108" i="59" s="1"/>
  <c r="AL108" i="59" s="1"/>
  <c r="AQ108" i="59" s="1"/>
  <c r="AV108" i="59" s="1"/>
  <c r="BA108" i="59" s="1"/>
  <c r="BF108" i="59" s="1"/>
  <c r="BK108" i="59" s="1"/>
  <c r="BP108" i="59" s="1"/>
  <c r="BU108" i="59" s="1"/>
  <c r="AY108" i="59"/>
  <c r="BE108" i="59"/>
  <c r="BV108" i="13"/>
  <c r="BT108" i="13"/>
  <c r="BP108" i="13"/>
  <c r="BU108" i="13"/>
  <c r="V108" i="59"/>
  <c r="BQ108" i="13"/>
  <c r="Z108" i="59"/>
  <c r="AF108" i="59"/>
  <c r="AK108" i="59"/>
  <c r="BX108" i="13"/>
  <c r="AE108" i="59"/>
  <c r="AJ108" i="59"/>
  <c r="P108" i="59"/>
  <c r="BS108" i="13"/>
  <c r="BO108" i="59"/>
  <c r="BS108" i="59"/>
  <c r="BZ108" i="13"/>
  <c r="BI108" i="59"/>
  <c r="U108" i="59"/>
  <c r="BO108" i="13"/>
  <c r="AZ108" i="59"/>
  <c r="BD108" i="59"/>
  <c r="K108" i="59"/>
  <c r="L108" i="59"/>
  <c r="BJ108" i="59"/>
  <c r="BY108" i="13"/>
  <c r="AP108" i="59"/>
  <c r="BW108" i="13"/>
  <c r="AT108" i="59"/>
  <c r="AU108" i="59"/>
  <c r="AA108" i="59"/>
  <c r="BR108" i="13"/>
  <c r="Q108" i="59"/>
  <c r="AO108" i="59"/>
  <c r="BT108" i="59"/>
  <c r="BN108" i="59"/>
  <c r="H109" i="59"/>
  <c r="M109" i="59" l="1"/>
  <c r="R109" i="59" s="1"/>
  <c r="W109" i="59" s="1"/>
  <c r="AB109" i="59" s="1"/>
  <c r="AG109" i="59" s="1"/>
  <c r="AL109" i="59" s="1"/>
  <c r="AQ109" i="59" s="1"/>
  <c r="AV109" i="59" s="1"/>
  <c r="BA109" i="59" s="1"/>
  <c r="BF109" i="59" s="1"/>
  <c r="BK109" i="59" s="1"/>
  <c r="BP109" i="59" s="1"/>
  <c r="BU109" i="59" s="1"/>
  <c r="AK109" i="59"/>
  <c r="AO109" i="59"/>
  <c r="AY109" i="59"/>
  <c r="BS109" i="59"/>
  <c r="AA109" i="59"/>
  <c r="Q109" i="59"/>
  <c r="BV109" i="13"/>
  <c r="BP109" i="13"/>
  <c r="BT109" i="59"/>
  <c r="BI109" i="59"/>
  <c r="BO109" i="59"/>
  <c r="Z109" i="59"/>
  <c r="V109" i="59"/>
  <c r="AJ109" i="59"/>
  <c r="BZ109" i="13"/>
  <c r="BX109" i="13"/>
  <c r="AZ109" i="59"/>
  <c r="BD109" i="59"/>
  <c r="BR109" i="13"/>
  <c r="U109" i="59"/>
  <c r="AT109" i="59"/>
  <c r="BQ109" i="13"/>
  <c r="BE109" i="59"/>
  <c r="K109" i="59"/>
  <c r="BU109" i="13"/>
  <c r="BT109" i="13"/>
  <c r="AU109" i="59"/>
  <c r="BS109" i="13"/>
  <c r="BJ109" i="59"/>
  <c r="AE109" i="59"/>
  <c r="AP109" i="59"/>
  <c r="BW109" i="13"/>
  <c r="BY109" i="13"/>
  <c r="AF109" i="59"/>
  <c r="BN109" i="59"/>
  <c r="BO109" i="13"/>
  <c r="L109" i="59"/>
  <c r="P109" i="59"/>
  <c r="H110" i="59"/>
  <c r="M110" i="59" l="1"/>
  <c r="R110" i="59" s="1"/>
  <c r="W110" i="59" s="1"/>
  <c r="AB110" i="59" s="1"/>
  <c r="AG110" i="59" s="1"/>
  <c r="AL110" i="59" s="1"/>
  <c r="AQ110" i="59" s="1"/>
  <c r="AV110" i="59" s="1"/>
  <c r="BA110" i="59" s="1"/>
  <c r="BF110" i="59" s="1"/>
  <c r="BK110" i="59" s="1"/>
  <c r="BP110" i="59" s="1"/>
  <c r="BU110" i="59" s="1"/>
  <c r="AE110" i="59"/>
  <c r="BS110" i="13"/>
  <c r="AU110" i="59"/>
  <c r="BS110" i="59"/>
  <c r="Q110" i="59"/>
  <c r="BI110" i="59"/>
  <c r="BZ110" i="13"/>
  <c r="P110" i="59"/>
  <c r="V110" i="59"/>
  <c r="AP110" i="59"/>
  <c r="L110" i="59"/>
  <c r="BW110" i="13"/>
  <c r="BN110" i="59"/>
  <c r="AA110" i="59"/>
  <c r="AY110" i="59"/>
  <c r="BV110" i="13"/>
  <c r="K110" i="59"/>
  <c r="AT110" i="59"/>
  <c r="U110" i="59"/>
  <c r="BJ110" i="59"/>
  <c r="BO110" i="13"/>
  <c r="AO110" i="59"/>
  <c r="BE110" i="59"/>
  <c r="AZ110" i="59"/>
  <c r="BQ110" i="13"/>
  <c r="BY110" i="13"/>
  <c r="AF110" i="59"/>
  <c r="AJ110" i="59"/>
  <c r="Z110" i="59"/>
  <c r="BR110" i="13"/>
  <c r="BX110" i="13"/>
  <c r="BD110" i="59"/>
  <c r="AK110" i="59"/>
  <c r="BT110" i="13"/>
  <c r="BU110" i="13"/>
  <c r="BP110" i="13"/>
  <c r="BT110" i="59"/>
  <c r="BO110" i="59"/>
  <c r="H111" i="59"/>
  <c r="L111" i="59" l="1"/>
  <c r="BY111" i="13"/>
  <c r="BZ111" i="13"/>
  <c r="AP111" i="59"/>
  <c r="AT111" i="59"/>
  <c r="U111" i="59"/>
  <c r="V111" i="59"/>
  <c r="BJ111" i="59"/>
  <c r="BD111" i="59"/>
  <c r="BX111" i="13"/>
  <c r="AF111" i="59"/>
  <c r="BU111" i="13"/>
  <c r="AJ111" i="59"/>
  <c r="BI111" i="59"/>
  <c r="P111" i="59"/>
  <c r="Z111" i="59"/>
  <c r="BN111" i="59"/>
  <c r="BT111" i="13"/>
  <c r="BS111" i="59"/>
  <c r="BO111" i="13"/>
  <c r="AO111" i="59"/>
  <c r="AK111" i="59"/>
  <c r="BW111" i="13"/>
  <c r="M111" i="59"/>
  <c r="R111" i="59" s="1"/>
  <c r="W111" i="59" s="1"/>
  <c r="AB111" i="59" s="1"/>
  <c r="AG111" i="59" s="1"/>
  <c r="AL111" i="59" s="1"/>
  <c r="AQ111" i="59" s="1"/>
  <c r="AV111" i="59" s="1"/>
  <c r="BA111" i="59" s="1"/>
  <c r="BF111" i="59" s="1"/>
  <c r="BK111" i="59" s="1"/>
  <c r="BP111" i="59" s="1"/>
  <c r="BU111" i="59" s="1"/>
  <c r="BP111" i="13"/>
  <c r="AU111" i="59"/>
  <c r="K111" i="59"/>
  <c r="BS111" i="13"/>
  <c r="AZ111" i="59"/>
  <c r="AE111" i="59"/>
  <c r="AA111" i="59"/>
  <c r="BT111" i="59"/>
  <c r="BV111" i="13"/>
  <c r="AY111" i="59"/>
  <c r="BE111" i="59"/>
  <c r="BR111" i="13"/>
  <c r="BQ111" i="13"/>
  <c r="BO111" i="59"/>
  <c r="Q111" i="59"/>
  <c r="H112" i="59"/>
  <c r="AF112" i="59" l="1"/>
  <c r="BD112" i="59"/>
  <c r="K112" i="59"/>
  <c r="AP112" i="59"/>
  <c r="M112" i="59"/>
  <c r="R112" i="59" s="1"/>
  <c r="W112" i="59" s="1"/>
  <c r="AB112" i="59" s="1"/>
  <c r="AG112" i="59" s="1"/>
  <c r="AL112" i="59" s="1"/>
  <c r="AQ112" i="59" s="1"/>
  <c r="AV112" i="59" s="1"/>
  <c r="BA112" i="59" s="1"/>
  <c r="BF112" i="59" s="1"/>
  <c r="BK112" i="59" s="1"/>
  <c r="BP112" i="59" s="1"/>
  <c r="BU112" i="59" s="1"/>
  <c r="BI112" i="59"/>
  <c r="BS112" i="13"/>
  <c r="AJ112" i="59"/>
  <c r="BZ112" i="13"/>
  <c r="BE112" i="59"/>
  <c r="AZ112" i="59"/>
  <c r="BP112" i="13"/>
  <c r="AO112" i="59"/>
  <c r="AU112" i="59"/>
  <c r="BO112" i="13"/>
  <c r="BY112" i="13"/>
  <c r="BV112" i="13"/>
  <c r="BS112" i="59"/>
  <c r="V112" i="59"/>
  <c r="BT112" i="13"/>
  <c r="Q112" i="59"/>
  <c r="BN112" i="59"/>
  <c r="BQ112" i="13"/>
  <c r="U112" i="59"/>
  <c r="BW112" i="13"/>
  <c r="BU112" i="13"/>
  <c r="AE112" i="59"/>
  <c r="P112" i="59"/>
  <c r="BJ112" i="59"/>
  <c r="BO112" i="59"/>
  <c r="Z112" i="59"/>
  <c r="BX112" i="13"/>
  <c r="AA112" i="59"/>
  <c r="AT112" i="59"/>
  <c r="BR112" i="13"/>
  <c r="L112" i="59"/>
  <c r="BT112" i="59"/>
  <c r="AK112" i="59"/>
  <c r="AY112" i="59"/>
  <c r="H113" i="59"/>
  <c r="BN113" i="59" l="1"/>
  <c r="AF113" i="59"/>
  <c r="Z113" i="59"/>
  <c r="M113" i="59"/>
  <c r="R113" i="59" s="1"/>
  <c r="W113" i="59" s="1"/>
  <c r="AB113" i="59" s="1"/>
  <c r="AG113" i="59" s="1"/>
  <c r="AL113" i="59" s="1"/>
  <c r="AQ113" i="59" s="1"/>
  <c r="AV113" i="59" s="1"/>
  <c r="BA113" i="59" s="1"/>
  <c r="BF113" i="59" s="1"/>
  <c r="BK113" i="59" s="1"/>
  <c r="BP113" i="59" s="1"/>
  <c r="BU113" i="59" s="1"/>
  <c r="BT113" i="13"/>
  <c r="AE113" i="59"/>
  <c r="AJ113" i="59"/>
  <c r="AA113" i="59"/>
  <c r="Q113" i="59"/>
  <c r="BP113" i="13"/>
  <c r="L113" i="59"/>
  <c r="BE113" i="59"/>
  <c r="U113" i="59"/>
  <c r="AT113" i="59"/>
  <c r="BR113" i="13"/>
  <c r="BJ113" i="59"/>
  <c r="BY113" i="13"/>
  <c r="BU113" i="13"/>
  <c r="BQ113" i="13"/>
  <c r="AY113" i="59"/>
  <c r="AK113" i="59"/>
  <c r="P113" i="59"/>
  <c r="V113" i="59"/>
  <c r="BX113" i="13"/>
  <c r="AZ113" i="59"/>
  <c r="BW113" i="13"/>
  <c r="AP113" i="59"/>
  <c r="BS113" i="13"/>
  <c r="K113" i="59"/>
  <c r="BO113" i="59"/>
  <c r="BD113" i="59"/>
  <c r="BT113" i="59"/>
  <c r="AU113" i="59"/>
  <c r="BV113" i="13"/>
  <c r="AO113" i="59"/>
  <c r="BS113" i="59"/>
  <c r="BZ113" i="13"/>
  <c r="BI113" i="59"/>
  <c r="BO113" i="13"/>
  <c r="H114" i="59"/>
  <c r="AP114" i="59" l="1"/>
  <c r="U114" i="59"/>
  <c r="AJ114" i="59"/>
  <c r="M114" i="59"/>
  <c r="R114" i="59" s="1"/>
  <c r="W114" i="59" s="1"/>
  <c r="AB114" i="59" s="1"/>
  <c r="AG114" i="59" s="1"/>
  <c r="AL114" i="59" s="1"/>
  <c r="AQ114" i="59" s="1"/>
  <c r="AV114" i="59" s="1"/>
  <c r="BA114" i="59" s="1"/>
  <c r="BF114" i="59" s="1"/>
  <c r="BK114" i="59" s="1"/>
  <c r="BP114" i="59" s="1"/>
  <c r="BU114" i="59" s="1"/>
  <c r="BO114" i="13"/>
  <c r="BI114" i="59"/>
  <c r="AE114" i="59"/>
  <c r="P114" i="59"/>
  <c r="AZ114" i="59"/>
  <c r="AK114" i="59"/>
  <c r="BJ114" i="59"/>
  <c r="BE114" i="59"/>
  <c r="AO114" i="59"/>
  <c r="V114" i="59"/>
  <c r="BO114" i="59"/>
  <c r="BD114" i="59"/>
  <c r="AA114" i="59"/>
  <c r="Q114" i="59"/>
  <c r="Z114" i="59"/>
  <c r="BT114" i="59"/>
  <c r="BN114" i="59"/>
  <c r="BT114" i="13"/>
  <c r="BS114" i="59"/>
  <c r="AU114" i="59"/>
  <c r="BU114" i="13"/>
  <c r="BZ114" i="13"/>
  <c r="AT114" i="59"/>
  <c r="BP114" i="13"/>
  <c r="BQ114" i="13"/>
  <c r="K114" i="59"/>
  <c r="AF114" i="59"/>
  <c r="BR114" i="13"/>
  <c r="BY114" i="13"/>
  <c r="BX114" i="13"/>
  <c r="BS114" i="13"/>
  <c r="BW114" i="13"/>
  <c r="L114" i="59"/>
  <c r="AY114" i="59"/>
  <c r="BV114" i="13"/>
  <c r="H115" i="59"/>
  <c r="BT115" i="13" l="1"/>
  <c r="AY115" i="59"/>
  <c r="BD115" i="59"/>
  <c r="Q115" i="59"/>
  <c r="BS115" i="59"/>
  <c r="BW115" i="13"/>
  <c r="AK115" i="59"/>
  <c r="M115" i="59"/>
  <c r="R115" i="59" s="1"/>
  <c r="W115" i="59" s="1"/>
  <c r="AB115" i="59" s="1"/>
  <c r="AG115" i="59" s="1"/>
  <c r="AL115" i="59" s="1"/>
  <c r="AQ115" i="59" s="1"/>
  <c r="AV115" i="59" s="1"/>
  <c r="BA115" i="59" s="1"/>
  <c r="BF115" i="59" s="1"/>
  <c r="BK115" i="59" s="1"/>
  <c r="BP115" i="59" s="1"/>
  <c r="BU115" i="59" s="1"/>
  <c r="K115" i="59"/>
  <c r="BS115" i="13"/>
  <c r="AP115" i="59"/>
  <c r="AF115" i="59"/>
  <c r="AJ115" i="59"/>
  <c r="V115" i="59"/>
  <c r="BX115" i="13"/>
  <c r="P115" i="59"/>
  <c r="BO115" i="59"/>
  <c r="L115" i="59"/>
  <c r="BU115" i="13"/>
  <c r="BE115" i="59"/>
  <c r="U115" i="59"/>
  <c r="BY115" i="13"/>
  <c r="AE115" i="59"/>
  <c r="BO115" i="13"/>
  <c r="BR115" i="13"/>
  <c r="BJ115" i="59"/>
  <c r="AT115" i="59"/>
  <c r="AU115" i="59"/>
  <c r="BI115" i="59"/>
  <c r="AA115" i="59"/>
  <c r="BZ115" i="13"/>
  <c r="BP115" i="13"/>
  <c r="BT115" i="59"/>
  <c r="BQ115" i="13"/>
  <c r="Z115" i="59"/>
  <c r="AZ115" i="59"/>
  <c r="BN115" i="59"/>
  <c r="BV115" i="13"/>
  <c r="AO115" i="59"/>
  <c r="H116" i="59"/>
  <c r="M116" i="59" l="1"/>
  <c r="R116" i="59" s="1"/>
  <c r="W116" i="59" s="1"/>
  <c r="AB116" i="59" s="1"/>
  <c r="AG116" i="59" s="1"/>
  <c r="AL116" i="59" s="1"/>
  <c r="AQ116" i="59" s="1"/>
  <c r="AV116" i="59" s="1"/>
  <c r="BA116" i="59" s="1"/>
  <c r="BF116" i="59" s="1"/>
  <c r="BK116" i="59" s="1"/>
  <c r="BP116" i="59" s="1"/>
  <c r="BU116" i="59" s="1"/>
  <c r="AP116" i="59"/>
  <c r="BU116" i="13"/>
  <c r="AU116" i="59"/>
  <c r="BV116" i="13"/>
  <c r="L116" i="59"/>
  <c r="BT116" i="59"/>
  <c r="AY116" i="59"/>
  <c r="BY116" i="13"/>
  <c r="Q116" i="59"/>
  <c r="BJ116" i="59"/>
  <c r="AK116" i="59"/>
  <c r="BS116" i="13"/>
  <c r="U116" i="59"/>
  <c r="AA116" i="59"/>
  <c r="BW116" i="13"/>
  <c r="BE116" i="59"/>
  <c r="AZ116" i="59"/>
  <c r="BD116" i="59"/>
  <c r="BX116" i="13"/>
  <c r="K116" i="59"/>
  <c r="P116" i="59"/>
  <c r="AO116" i="59"/>
  <c r="BT116" i="13"/>
  <c r="AT116" i="59"/>
  <c r="BQ116" i="13"/>
  <c r="Z116" i="59"/>
  <c r="BP116" i="13"/>
  <c r="AJ116" i="59"/>
  <c r="BO116" i="59"/>
  <c r="V116" i="59"/>
  <c r="BO116" i="13"/>
  <c r="AF116" i="59"/>
  <c r="BR116" i="13"/>
  <c r="BS116" i="59"/>
  <c r="BN116" i="59"/>
  <c r="BZ116" i="13"/>
  <c r="AE116" i="59"/>
  <c r="BI116" i="59"/>
  <c r="H117" i="59"/>
  <c r="BX117" i="13" l="1"/>
  <c r="M117" i="59"/>
  <c r="R117" i="59" s="1"/>
  <c r="W117" i="59" s="1"/>
  <c r="AB117" i="59" s="1"/>
  <c r="AG117" i="59" s="1"/>
  <c r="AL117" i="59" s="1"/>
  <c r="AQ117" i="59" s="1"/>
  <c r="AV117" i="59" s="1"/>
  <c r="BA117" i="59" s="1"/>
  <c r="BF117" i="59" s="1"/>
  <c r="BK117" i="59" s="1"/>
  <c r="BP117" i="59" s="1"/>
  <c r="BU117" i="59" s="1"/>
  <c r="BI117" i="59"/>
  <c r="AU117" i="59"/>
  <c r="K117" i="59"/>
  <c r="AY117" i="59"/>
  <c r="BD117" i="59"/>
  <c r="BZ117" i="13"/>
  <c r="AP117" i="59"/>
  <c r="BY117" i="13"/>
  <c r="Q117" i="59"/>
  <c r="AZ117" i="59"/>
  <c r="BT117" i="13"/>
  <c r="BT117" i="59"/>
  <c r="BW117" i="13"/>
  <c r="P117" i="59"/>
  <c r="BV117" i="13"/>
  <c r="AJ117" i="59"/>
  <c r="AO117" i="59"/>
  <c r="U117" i="59"/>
  <c r="BJ117" i="59"/>
  <c r="AA117" i="59"/>
  <c r="V117" i="59"/>
  <c r="BO117" i="59"/>
  <c r="BS117" i="59"/>
  <c r="BE117" i="59"/>
  <c r="BS117" i="13"/>
  <c r="BN117" i="59"/>
  <c r="Z117" i="59"/>
  <c r="AF117" i="59"/>
  <c r="BU117" i="13"/>
  <c r="BR117" i="13"/>
  <c r="BP117" i="13"/>
  <c r="BO117" i="13"/>
  <c r="AK117" i="59"/>
  <c r="L117" i="59"/>
  <c r="BQ117" i="13"/>
  <c r="AE117" i="59"/>
  <c r="AT117" i="59"/>
  <c r="H118" i="59"/>
  <c r="M118" i="59" l="1"/>
  <c r="R118" i="59" s="1"/>
  <c r="W118" i="59" s="1"/>
  <c r="AB118" i="59" s="1"/>
  <c r="AG118" i="59" s="1"/>
  <c r="AL118" i="59" s="1"/>
  <c r="AQ118" i="59" s="1"/>
  <c r="AV118" i="59" s="1"/>
  <c r="BA118" i="59" s="1"/>
  <c r="BF118" i="59" s="1"/>
  <c r="BK118" i="59" s="1"/>
  <c r="BP118" i="59" s="1"/>
  <c r="BU118" i="59" s="1"/>
  <c r="BD118" i="59"/>
  <c r="AJ118" i="59"/>
  <c r="BQ118" i="13"/>
  <c r="BP118" i="13"/>
  <c r="Z118" i="59"/>
  <c r="AA118" i="59"/>
  <c r="BZ118" i="13"/>
  <c r="BW118" i="13"/>
  <c r="BT118" i="59"/>
  <c r="BX118" i="13"/>
  <c r="AK118" i="59"/>
  <c r="P118" i="59"/>
  <c r="AY118" i="59"/>
  <c r="V118" i="59"/>
  <c r="BO118" i="59"/>
  <c r="AF118" i="59"/>
  <c r="AP118" i="59"/>
  <c r="AE118" i="59"/>
  <c r="AO118" i="59"/>
  <c r="BN118" i="59"/>
  <c r="Q118" i="59"/>
  <c r="BR118" i="13"/>
  <c r="BV118" i="13"/>
  <c r="BU118" i="13"/>
  <c r="AZ118" i="59"/>
  <c r="BO118" i="13"/>
  <c r="BI118" i="59"/>
  <c r="AU118" i="59"/>
  <c r="AT118" i="59"/>
  <c r="BS118" i="13"/>
  <c r="BJ118" i="59"/>
  <c r="U118" i="59"/>
  <c r="K118" i="59"/>
  <c r="BS118" i="59"/>
  <c r="BE118" i="59"/>
  <c r="L118" i="59"/>
  <c r="BT118" i="13"/>
  <c r="BY118" i="13"/>
  <c r="H119" i="59"/>
  <c r="M119" i="59" l="1"/>
  <c r="R119" i="59" s="1"/>
  <c r="W119" i="59" s="1"/>
  <c r="AB119" i="59" s="1"/>
  <c r="AG119" i="59" s="1"/>
  <c r="AL119" i="59" s="1"/>
  <c r="AQ119" i="59" s="1"/>
  <c r="AV119" i="59" s="1"/>
  <c r="BA119" i="59" s="1"/>
  <c r="BF119" i="59" s="1"/>
  <c r="BK119" i="59" s="1"/>
  <c r="BP119" i="59" s="1"/>
  <c r="BU119" i="59" s="1"/>
  <c r="K119" i="59"/>
  <c r="BS119" i="59"/>
  <c r="L119" i="59"/>
  <c r="AE119" i="59"/>
  <c r="AJ119" i="59"/>
  <c r="BZ119" i="13"/>
  <c r="AT119" i="59"/>
  <c r="Z119" i="59"/>
  <c r="AA119" i="59"/>
  <c r="BN119" i="59"/>
  <c r="AY119" i="59"/>
  <c r="AZ119" i="59"/>
  <c r="BI119" i="59"/>
  <c r="BE119" i="59"/>
  <c r="BT119" i="13"/>
  <c r="BJ119" i="59"/>
  <c r="BO119" i="13"/>
  <c r="BR119" i="13"/>
  <c r="AK119" i="59"/>
  <c r="BT119" i="59"/>
  <c r="BD119" i="59"/>
  <c r="BP119" i="13"/>
  <c r="V119" i="59"/>
  <c r="BO119" i="59"/>
  <c r="BU119" i="13"/>
  <c r="BY119" i="13"/>
  <c r="BS119" i="13"/>
  <c r="BX119" i="13"/>
  <c r="BQ119" i="13"/>
  <c r="AO119" i="59"/>
  <c r="AP119" i="59"/>
  <c r="BW119" i="13"/>
  <c r="AF119" i="59"/>
  <c r="Q119" i="59"/>
  <c r="P119" i="59"/>
  <c r="BV119" i="13"/>
  <c r="AU119" i="59"/>
  <c r="U119" i="59"/>
  <c r="H120" i="59"/>
  <c r="BI120" i="59" l="1"/>
  <c r="BD120" i="59"/>
  <c r="AA120" i="59"/>
  <c r="BJ120" i="59"/>
  <c r="AU120" i="59"/>
  <c r="BS120" i="59"/>
  <c r="M120" i="59"/>
  <c r="R120" i="59" s="1"/>
  <c r="W120" i="59" s="1"/>
  <c r="AB120" i="59" s="1"/>
  <c r="AG120" i="59" s="1"/>
  <c r="AL120" i="59" s="1"/>
  <c r="AQ120" i="59" s="1"/>
  <c r="AV120" i="59" s="1"/>
  <c r="BA120" i="59" s="1"/>
  <c r="BF120" i="59" s="1"/>
  <c r="BK120" i="59" s="1"/>
  <c r="BP120" i="59" s="1"/>
  <c r="BU120" i="59" s="1"/>
  <c r="P120" i="59"/>
  <c r="BP120" i="13"/>
  <c r="BT120" i="59"/>
  <c r="U120" i="59"/>
  <c r="AY120" i="59"/>
  <c r="Z120" i="59"/>
  <c r="BV120" i="13"/>
  <c r="BW120" i="13"/>
  <c r="BU120" i="13"/>
  <c r="AJ120" i="59"/>
  <c r="V120" i="59"/>
  <c r="AE120" i="59"/>
  <c r="BO120" i="13"/>
  <c r="AP120" i="59"/>
  <c r="L120" i="59"/>
  <c r="AO120" i="59"/>
  <c r="BY120" i="13"/>
  <c r="BO120" i="59"/>
  <c r="AF120" i="59"/>
  <c r="BR120" i="13"/>
  <c r="BT120" i="13"/>
  <c r="BQ120" i="13"/>
  <c r="BZ120" i="13"/>
  <c r="BS120" i="13"/>
  <c r="AZ120" i="59"/>
  <c r="BX120" i="13"/>
  <c r="Q120" i="59"/>
  <c r="BN120" i="59"/>
  <c r="BE120" i="59"/>
  <c r="AK120" i="59"/>
  <c r="K120" i="59"/>
  <c r="AT120" i="59"/>
  <c r="H121" i="59"/>
  <c r="M121" i="59" l="1"/>
  <c r="R121" i="59" s="1"/>
  <c r="W121" i="59" s="1"/>
  <c r="AB121" i="59" s="1"/>
  <c r="AG121" i="59" s="1"/>
  <c r="AL121" i="59" s="1"/>
  <c r="AQ121" i="59" s="1"/>
  <c r="AV121" i="59" s="1"/>
  <c r="BA121" i="59" s="1"/>
  <c r="BF121" i="59" s="1"/>
  <c r="BK121" i="59" s="1"/>
  <c r="BP121" i="59" s="1"/>
  <c r="BU121" i="59" s="1"/>
  <c r="BU121" i="13"/>
  <c r="AU121" i="59"/>
  <c r="Z121" i="59"/>
  <c r="AF121" i="59"/>
  <c r="AT121" i="59"/>
  <c r="BS121" i="59"/>
  <c r="BS121" i="13"/>
  <c r="BO121" i="13"/>
  <c r="BZ121" i="13"/>
  <c r="AZ121" i="59"/>
  <c r="BJ121" i="59"/>
  <c r="AA121" i="59"/>
  <c r="BE121" i="59"/>
  <c r="P121" i="59"/>
  <c r="BY121" i="13"/>
  <c r="AE121" i="59"/>
  <c r="BV121" i="13"/>
  <c r="BQ121" i="13"/>
  <c r="L121" i="59"/>
  <c r="BP121" i="13"/>
  <c r="AY121" i="59"/>
  <c r="V121" i="59"/>
  <c r="AP121" i="59"/>
  <c r="BX121" i="13"/>
  <c r="U121" i="59"/>
  <c r="BT121" i="59"/>
  <c r="BN121" i="59"/>
  <c r="BT121" i="13"/>
  <c r="AK121" i="59"/>
  <c r="BI121" i="59"/>
  <c r="K121" i="59"/>
  <c r="Q121" i="59"/>
  <c r="BR121" i="13"/>
  <c r="BO121" i="59"/>
  <c r="BW121" i="13"/>
  <c r="AJ121" i="59"/>
  <c r="BD121" i="59"/>
  <c r="AO121" i="59"/>
  <c r="H122" i="59"/>
  <c r="M122" i="59" l="1"/>
  <c r="R122" i="59" s="1"/>
  <c r="W122" i="59" s="1"/>
  <c r="AB122" i="59" s="1"/>
  <c r="AG122" i="59" s="1"/>
  <c r="AL122" i="59" s="1"/>
  <c r="AQ122" i="59" s="1"/>
  <c r="AV122" i="59" s="1"/>
  <c r="BA122" i="59" s="1"/>
  <c r="BF122" i="59" s="1"/>
  <c r="BK122" i="59" s="1"/>
  <c r="BP122" i="59" s="1"/>
  <c r="BU122" i="59" s="1"/>
  <c r="Z122" i="59"/>
  <c r="BD122" i="59"/>
  <c r="AO122" i="59"/>
  <c r="BQ122" i="13"/>
  <c r="V122" i="59"/>
  <c r="AA122" i="59"/>
  <c r="AK122" i="59"/>
  <c r="BW122" i="13"/>
  <c r="AE122" i="59"/>
  <c r="AP122" i="59"/>
  <c r="BZ122" i="13"/>
  <c r="BU122" i="13"/>
  <c r="Q122" i="59"/>
  <c r="BI122" i="59"/>
  <c r="AJ122" i="59"/>
  <c r="AY122" i="59"/>
  <c r="BT122" i="13"/>
  <c r="BR122" i="13"/>
  <c r="AZ122" i="59"/>
  <c r="BX122" i="13"/>
  <c r="AU122" i="59"/>
  <c r="U122" i="59"/>
  <c r="BV122" i="13"/>
  <c r="BT122" i="59"/>
  <c r="BP122" i="13"/>
  <c r="K122" i="59"/>
  <c r="BO122" i="59"/>
  <c r="BY122" i="13"/>
  <c r="AT122" i="59"/>
  <c r="BO122" i="13"/>
  <c r="AF122" i="59"/>
  <c r="BJ122" i="59"/>
  <c r="BS122" i="59"/>
  <c r="P122" i="59"/>
  <c r="BS122" i="13"/>
  <c r="L122" i="59"/>
  <c r="BE122" i="59"/>
  <c r="BN122" i="59"/>
  <c r="H123" i="59"/>
  <c r="M123" i="59" l="1"/>
  <c r="R123" i="59" s="1"/>
  <c r="W123" i="59" s="1"/>
  <c r="AB123" i="59" s="1"/>
  <c r="AG123" i="59" s="1"/>
  <c r="AL123" i="59" s="1"/>
  <c r="AQ123" i="59" s="1"/>
  <c r="AV123" i="59" s="1"/>
  <c r="BA123" i="59" s="1"/>
  <c r="BF123" i="59" s="1"/>
  <c r="BK123" i="59" s="1"/>
  <c r="BP123" i="59" s="1"/>
  <c r="BU123" i="59" s="1"/>
  <c r="BV123" i="13"/>
  <c r="AU123" i="59"/>
  <c r="AP123" i="59"/>
  <c r="AT123" i="59"/>
  <c r="BS123" i="59"/>
  <c r="K123" i="59"/>
  <c r="L123" i="59"/>
  <c r="AY123" i="59"/>
  <c r="BX123" i="13"/>
  <c r="BQ123" i="13"/>
  <c r="BE123" i="59"/>
  <c r="BR123" i="13"/>
  <c r="Q123" i="59"/>
  <c r="AE123" i="59"/>
  <c r="AZ123" i="59"/>
  <c r="U123" i="59"/>
  <c r="BD123" i="59"/>
  <c r="AO123" i="59"/>
  <c r="BT123" i="13"/>
  <c r="BZ123" i="13"/>
  <c r="BW123" i="13"/>
  <c r="AJ123" i="59"/>
  <c r="BS123" i="13"/>
  <c r="P123" i="59"/>
  <c r="BU123" i="13"/>
  <c r="BO123" i="13"/>
  <c r="BJ123" i="59"/>
  <c r="AF123" i="59"/>
  <c r="BY123" i="13"/>
  <c r="AA123" i="59"/>
  <c r="BI123" i="59"/>
  <c r="Z123" i="59"/>
  <c r="V123" i="59"/>
  <c r="BN123" i="59"/>
  <c r="BO123" i="59"/>
  <c r="BT123" i="59"/>
  <c r="AK123" i="59"/>
  <c r="BP123" i="13"/>
  <c r="H124" i="59"/>
  <c r="AP124" i="59" l="1"/>
  <c r="AA124" i="59"/>
  <c r="BP124" i="13"/>
  <c r="BJ124" i="59"/>
  <c r="BT124" i="59"/>
  <c r="BU124" i="13"/>
  <c r="BW124" i="13"/>
  <c r="BN124" i="59"/>
  <c r="BE124" i="59"/>
  <c r="BR124" i="13"/>
  <c r="AO124" i="59"/>
  <c r="L124" i="59"/>
  <c r="BY124" i="13"/>
  <c r="AJ124" i="59"/>
  <c r="AU124" i="59"/>
  <c r="BS124" i="59"/>
  <c r="V124" i="59"/>
  <c r="AE124" i="59"/>
  <c r="BQ124" i="13"/>
  <c r="AT124" i="59"/>
  <c r="BS124" i="13"/>
  <c r="AF124" i="59"/>
  <c r="BO124" i="59"/>
  <c r="AZ124" i="59"/>
  <c r="Z124" i="59"/>
  <c r="AK124" i="59"/>
  <c r="BD124" i="59"/>
  <c r="U124" i="59"/>
  <c r="P124" i="59"/>
  <c r="BZ124" i="13"/>
  <c r="BX124" i="13"/>
  <c r="BI124" i="59"/>
  <c r="BV124" i="13"/>
  <c r="BO124" i="13"/>
  <c r="K124" i="59"/>
  <c r="M124" i="59"/>
  <c r="R124" i="59" s="1"/>
  <c r="W124" i="59" s="1"/>
  <c r="AB124" i="59" s="1"/>
  <c r="AG124" i="59" s="1"/>
  <c r="AL124" i="59" s="1"/>
  <c r="AQ124" i="59" s="1"/>
  <c r="AV124" i="59" s="1"/>
  <c r="BA124" i="59" s="1"/>
  <c r="BF124" i="59" s="1"/>
  <c r="BK124" i="59" s="1"/>
  <c r="BP124" i="59" s="1"/>
  <c r="BU124" i="59" s="1"/>
  <c r="BT124" i="13"/>
  <c r="AY124" i="59"/>
  <c r="Q124" i="59"/>
  <c r="H125" i="59"/>
  <c r="M125" i="59" l="1"/>
  <c r="R125" i="59" s="1"/>
  <c r="W125" i="59" s="1"/>
  <c r="AB125" i="59" s="1"/>
  <c r="AG125" i="59" s="1"/>
  <c r="AL125" i="59" s="1"/>
  <c r="AQ125" i="59" s="1"/>
  <c r="AV125" i="59" s="1"/>
  <c r="BA125" i="59" s="1"/>
  <c r="BF125" i="59" s="1"/>
  <c r="BK125" i="59" s="1"/>
  <c r="BP125" i="59" s="1"/>
  <c r="BU125" i="59" s="1"/>
  <c r="BX125" i="13"/>
  <c r="AE125" i="59"/>
  <c r="BS125" i="13"/>
  <c r="U125" i="59"/>
  <c r="AY125" i="59"/>
  <c r="Q125" i="59"/>
  <c r="AT125" i="59"/>
  <c r="V125" i="59"/>
  <c r="BV125" i="13"/>
  <c r="BY125" i="13"/>
  <c r="Z125" i="59"/>
  <c r="BU125" i="13"/>
  <c r="BT125" i="13"/>
  <c r="AF125" i="59"/>
  <c r="AA125" i="59"/>
  <c r="BR125" i="13"/>
  <c r="BS125" i="59"/>
  <c r="BP125" i="13"/>
  <c r="P125" i="59"/>
  <c r="BQ125" i="13"/>
  <c r="BJ125" i="59"/>
  <c r="BE125" i="59"/>
  <c r="K125" i="59"/>
  <c r="BZ125" i="13"/>
  <c r="BT125" i="59"/>
  <c r="BI125" i="59"/>
  <c r="AU125" i="59"/>
  <c r="BN125" i="59"/>
  <c r="AJ125" i="59"/>
  <c r="AO125" i="59"/>
  <c r="AP125" i="59"/>
  <c r="BD125" i="59"/>
  <c r="BW125" i="13"/>
  <c r="BO125" i="13"/>
  <c r="AK125" i="59"/>
  <c r="AZ125" i="59"/>
  <c r="BO125" i="59"/>
  <c r="L125" i="59"/>
  <c r="H126" i="59"/>
  <c r="M126" i="59" l="1"/>
  <c r="R126" i="59" s="1"/>
  <c r="W126" i="59" s="1"/>
  <c r="AB126" i="59" s="1"/>
  <c r="AG126" i="59" s="1"/>
  <c r="AL126" i="59" s="1"/>
  <c r="AQ126" i="59" s="1"/>
  <c r="AV126" i="59" s="1"/>
  <c r="BA126" i="59" s="1"/>
  <c r="BF126" i="59" s="1"/>
  <c r="BK126" i="59" s="1"/>
  <c r="BP126" i="59" s="1"/>
  <c r="BU126" i="59" s="1"/>
  <c r="AA126" i="59"/>
  <c r="AJ126" i="59"/>
  <c r="AO126" i="59"/>
  <c r="BP126" i="13"/>
  <c r="BN126" i="59"/>
  <c r="BI126" i="59"/>
  <c r="BW126" i="13"/>
  <c r="BY126" i="13"/>
  <c r="BS126" i="59"/>
  <c r="L126" i="59"/>
  <c r="AY126" i="59"/>
  <c r="AZ126" i="59"/>
  <c r="P126" i="59"/>
  <c r="Q126" i="59"/>
  <c r="BO126" i="13"/>
  <c r="K126" i="59"/>
  <c r="BX126" i="13"/>
  <c r="AK126" i="59"/>
  <c r="V126" i="59"/>
  <c r="BV126" i="13"/>
  <c r="BQ126" i="13"/>
  <c r="BD126" i="59"/>
  <c r="U126" i="59"/>
  <c r="AT126" i="59"/>
  <c r="BO126" i="59"/>
  <c r="BR126" i="13"/>
  <c r="AE126" i="59"/>
  <c r="AU126" i="59"/>
  <c r="AP126" i="59"/>
  <c r="AF126" i="59"/>
  <c r="BJ126" i="59"/>
  <c r="BZ126" i="13"/>
  <c r="BS126" i="13"/>
  <c r="Z126" i="59"/>
  <c r="BU126" i="13"/>
  <c r="BT126" i="13"/>
  <c r="BE126" i="59"/>
  <c r="BT126" i="59"/>
  <c r="H127" i="59"/>
  <c r="M127" i="59" l="1"/>
  <c r="R127" i="59" s="1"/>
  <c r="W127" i="59" s="1"/>
  <c r="AB127" i="59" s="1"/>
  <c r="AG127" i="59" s="1"/>
  <c r="AL127" i="59" s="1"/>
  <c r="AQ127" i="59" s="1"/>
  <c r="AV127" i="59" s="1"/>
  <c r="BA127" i="59" s="1"/>
  <c r="BF127" i="59" s="1"/>
  <c r="BK127" i="59" s="1"/>
  <c r="BP127" i="59" s="1"/>
  <c r="BU127" i="59" s="1"/>
  <c r="BP127" i="13"/>
  <c r="AA127" i="59"/>
  <c r="AO127" i="59"/>
  <c r="Z127" i="59"/>
  <c r="Q127" i="59"/>
  <c r="BU127" i="13"/>
  <c r="AZ127" i="59"/>
  <c r="BS127" i="13"/>
  <c r="BZ127" i="13"/>
  <c r="K127" i="59"/>
  <c r="AJ127" i="59"/>
  <c r="U127" i="59"/>
  <c r="AY127" i="59"/>
  <c r="BO127" i="13"/>
  <c r="BX127" i="13"/>
  <c r="BY127" i="13"/>
  <c r="BE127" i="59"/>
  <c r="V127" i="59"/>
  <c r="BW127" i="13"/>
  <c r="AE127" i="59"/>
  <c r="BJ127" i="59"/>
  <c r="BI127" i="59"/>
  <c r="BD127" i="59"/>
  <c r="BQ127" i="13"/>
  <c r="BR127" i="13"/>
  <c r="BT127" i="13"/>
  <c r="BT127" i="59"/>
  <c r="AF127" i="59"/>
  <c r="BO127" i="59"/>
  <c r="BV127" i="13"/>
  <c r="AK127" i="59"/>
  <c r="P127" i="59"/>
  <c r="AT127" i="59"/>
  <c r="AP127" i="59"/>
  <c r="BS127" i="59"/>
  <c r="BN127" i="59"/>
  <c r="AU127" i="59"/>
  <c r="L127" i="59"/>
  <c r="H128" i="59"/>
  <c r="M128" i="59" l="1"/>
  <c r="R128" i="59" s="1"/>
  <c r="W128" i="59" s="1"/>
  <c r="AB128" i="59" s="1"/>
  <c r="AG128" i="59" s="1"/>
  <c r="AL128" i="59" s="1"/>
  <c r="AQ128" i="59" s="1"/>
  <c r="AV128" i="59" s="1"/>
  <c r="BA128" i="59" s="1"/>
  <c r="BF128" i="59" s="1"/>
  <c r="BK128" i="59" s="1"/>
  <c r="BP128" i="59" s="1"/>
  <c r="BU128" i="59" s="1"/>
  <c r="AF128" i="59"/>
  <c r="AY128" i="59"/>
  <c r="Z128" i="59"/>
  <c r="BU128" i="13"/>
  <c r="AE128" i="59"/>
  <c r="AK128" i="59"/>
  <c r="BO128" i="59"/>
  <c r="P128" i="59"/>
  <c r="V128" i="59"/>
  <c r="BR128" i="13"/>
  <c r="BP128" i="13"/>
  <c r="AT128" i="59"/>
  <c r="AJ128" i="59"/>
  <c r="BE128" i="59"/>
  <c r="L128" i="59"/>
  <c r="BW128" i="13"/>
  <c r="BN128" i="59"/>
  <c r="AP128" i="59"/>
  <c r="BY128" i="13"/>
  <c r="BV128" i="13"/>
  <c r="BT128" i="59"/>
  <c r="BD128" i="59"/>
  <c r="K128" i="59"/>
  <c r="BS128" i="13"/>
  <c r="AZ128" i="59"/>
  <c r="BX128" i="13"/>
  <c r="BZ128" i="13"/>
  <c r="BJ128" i="59"/>
  <c r="BI128" i="59"/>
  <c r="BO128" i="13"/>
  <c r="BQ128" i="13"/>
  <c r="AA128" i="59"/>
  <c r="AU128" i="59"/>
  <c r="BS128" i="59"/>
  <c r="Q128" i="59"/>
  <c r="U128" i="59"/>
  <c r="AO128" i="59"/>
  <c r="BT128" i="13"/>
  <c r="H129" i="59"/>
  <c r="M129" i="59" l="1"/>
  <c r="R129" i="59" s="1"/>
  <c r="W129" i="59" s="1"/>
  <c r="AB129" i="59" s="1"/>
  <c r="AG129" i="59" s="1"/>
  <c r="AL129" i="59" s="1"/>
  <c r="AQ129" i="59" s="1"/>
  <c r="AV129" i="59" s="1"/>
  <c r="BA129" i="59" s="1"/>
  <c r="BF129" i="59" s="1"/>
  <c r="BK129" i="59" s="1"/>
  <c r="BP129" i="59" s="1"/>
  <c r="BU129" i="59" s="1"/>
  <c r="BV129" i="13"/>
  <c r="BS129" i="13"/>
  <c r="BW129" i="13"/>
  <c r="AZ129" i="59"/>
  <c r="AP129" i="59"/>
  <c r="BT129" i="59"/>
  <c r="BY129" i="13"/>
  <c r="BU129" i="13"/>
  <c r="P129" i="59"/>
  <c r="BX129" i="13"/>
  <c r="BR129" i="13"/>
  <c r="Z129" i="59"/>
  <c r="AF129" i="59"/>
  <c r="AU129" i="59"/>
  <c r="BO129" i="13"/>
  <c r="K129" i="59"/>
  <c r="AE129" i="59"/>
  <c r="AO129" i="59"/>
  <c r="BO129" i="59"/>
  <c r="L129" i="59"/>
  <c r="BT129" i="13"/>
  <c r="AJ129" i="59"/>
  <c r="U129" i="59"/>
  <c r="BS129" i="59"/>
  <c r="AT129" i="59"/>
  <c r="V129" i="59"/>
  <c r="BE129" i="59"/>
  <c r="BJ129" i="59"/>
  <c r="AA129" i="59"/>
  <c r="BZ129" i="13"/>
  <c r="BD129" i="59"/>
  <c r="BP129" i="13"/>
  <c r="BQ129" i="13"/>
  <c r="AY129" i="59"/>
  <c r="BN129" i="59"/>
  <c r="AK129" i="59"/>
  <c r="BI129" i="59"/>
  <c r="Q129" i="59"/>
  <c r="H130" i="59"/>
  <c r="V130" i="59" l="1"/>
  <c r="BO130" i="59"/>
  <c r="BR130" i="13"/>
  <c r="AF130" i="59"/>
  <c r="BT130" i="59"/>
  <c r="BW130" i="13"/>
  <c r="M130" i="59"/>
  <c r="R130" i="59" s="1"/>
  <c r="W130" i="59" s="1"/>
  <c r="AB130" i="59" s="1"/>
  <c r="AG130" i="59" s="1"/>
  <c r="AL130" i="59" s="1"/>
  <c r="AQ130" i="59" s="1"/>
  <c r="AV130" i="59" s="1"/>
  <c r="BA130" i="59" s="1"/>
  <c r="BF130" i="59" s="1"/>
  <c r="BK130" i="59" s="1"/>
  <c r="BP130" i="59" s="1"/>
  <c r="BU130" i="59" s="1"/>
  <c r="BI130" i="59"/>
  <c r="BE130" i="59"/>
  <c r="AY130" i="59"/>
  <c r="L130" i="59"/>
  <c r="BZ130" i="13"/>
  <c r="Q130" i="59"/>
  <c r="BY130" i="13"/>
  <c r="AA130" i="59"/>
  <c r="BN130" i="59"/>
  <c r="Z130" i="59"/>
  <c r="U130" i="59"/>
  <c r="AJ130" i="59"/>
  <c r="AZ130" i="59"/>
  <c r="BJ130" i="59"/>
  <c r="AO130" i="59"/>
  <c r="BO130" i="13"/>
  <c r="K130" i="59"/>
  <c r="BS130" i="13"/>
  <c r="BS130" i="59"/>
  <c r="AU130" i="59"/>
  <c r="AT130" i="59"/>
  <c r="BT130" i="13"/>
  <c r="AK130" i="59"/>
  <c r="AE130" i="59"/>
  <c r="BV130" i="13"/>
  <c r="BU130" i="13"/>
  <c r="BQ130" i="13"/>
  <c r="BP130" i="13"/>
  <c r="BX130" i="13"/>
  <c r="AP130" i="59"/>
  <c r="P130" i="59"/>
  <c r="BD130" i="59"/>
  <c r="H131" i="59"/>
  <c r="M131" i="59" l="1"/>
  <c r="R131" i="59" s="1"/>
  <c r="W131" i="59" s="1"/>
  <c r="AB131" i="59" s="1"/>
  <c r="AG131" i="59" s="1"/>
  <c r="AL131" i="59" s="1"/>
  <c r="AQ131" i="59" s="1"/>
  <c r="AV131" i="59" s="1"/>
  <c r="BA131" i="59" s="1"/>
  <c r="BF131" i="59" s="1"/>
  <c r="BK131" i="59" s="1"/>
  <c r="BP131" i="59" s="1"/>
  <c r="BU131" i="59" s="1"/>
  <c r="BD131" i="59"/>
  <c r="BI131" i="59"/>
  <c r="BZ131" i="13"/>
  <c r="BN131" i="59"/>
  <c r="BT131" i="13"/>
  <c r="BE131" i="59"/>
  <c r="K131" i="59"/>
  <c r="BX131" i="13"/>
  <c r="BS131" i="59"/>
  <c r="AO131" i="59"/>
  <c r="AZ131" i="59"/>
  <c r="Z131" i="59"/>
  <c r="BY131" i="13"/>
  <c r="BO131" i="59"/>
  <c r="AT131" i="59"/>
  <c r="BO131" i="13"/>
  <c r="BT131" i="59"/>
  <c r="BQ131" i="13"/>
  <c r="BS131" i="13"/>
  <c r="AP131" i="59"/>
  <c r="BR131" i="13"/>
  <c r="AY131" i="59"/>
  <c r="AU131" i="59"/>
  <c r="V131" i="59"/>
  <c r="AK131" i="59"/>
  <c r="AJ131" i="59"/>
  <c r="AA131" i="59"/>
  <c r="AF131" i="59"/>
  <c r="U131" i="59"/>
  <c r="AE131" i="59"/>
  <c r="BJ131" i="59"/>
  <c r="BU131" i="13"/>
  <c r="P131" i="59"/>
  <c r="L131" i="59"/>
  <c r="BW131" i="13"/>
  <c r="BV131" i="13"/>
  <c r="BP131" i="13"/>
  <c r="Q131" i="59"/>
  <c r="H132" i="59"/>
  <c r="AT132" i="59" l="1"/>
  <c r="V132" i="59"/>
  <c r="BS132" i="59"/>
  <c r="BY132" i="13"/>
  <c r="BD132" i="59"/>
  <c r="AY132" i="59"/>
  <c r="BO132" i="13"/>
  <c r="AK132" i="59"/>
  <c r="BE132" i="59"/>
  <c r="U132" i="59"/>
  <c r="BV132" i="13"/>
  <c r="BO132" i="59"/>
  <c r="BX132" i="13"/>
  <c r="AF132" i="59"/>
  <c r="BP132" i="13"/>
  <c r="BU132" i="13"/>
  <c r="BT132" i="13"/>
  <c r="M132" i="59"/>
  <c r="R132" i="59" s="1"/>
  <c r="W132" i="59" s="1"/>
  <c r="AB132" i="59" s="1"/>
  <c r="AG132" i="59" s="1"/>
  <c r="AL132" i="59" s="1"/>
  <c r="AQ132" i="59" s="1"/>
  <c r="AV132" i="59" s="1"/>
  <c r="BA132" i="59" s="1"/>
  <c r="BF132" i="59" s="1"/>
  <c r="BK132" i="59" s="1"/>
  <c r="BP132" i="59" s="1"/>
  <c r="BU132" i="59" s="1"/>
  <c r="L132" i="59"/>
  <c r="BN132" i="59"/>
  <c r="BI132" i="59"/>
  <c r="P132" i="59"/>
  <c r="AZ132" i="59"/>
  <c r="BW132" i="13"/>
  <c r="BS132" i="13"/>
  <c r="BZ132" i="13"/>
  <c r="AJ132" i="59"/>
  <c r="BT132" i="59"/>
  <c r="AO132" i="59"/>
  <c r="BR132" i="13"/>
  <c r="AU132" i="59"/>
  <c r="AA132" i="59"/>
  <c r="BQ132" i="13"/>
  <c r="AP132" i="59"/>
  <c r="Q132" i="59"/>
  <c r="Z132" i="59"/>
  <c r="AE132" i="59"/>
  <c r="BJ132" i="59"/>
  <c r="K132" i="59"/>
  <c r="H133" i="59"/>
  <c r="M133" i="59" l="1"/>
  <c r="R133" i="59" s="1"/>
  <c r="W133" i="59" s="1"/>
  <c r="AB133" i="59" s="1"/>
  <c r="AG133" i="59" s="1"/>
  <c r="AL133" i="59" s="1"/>
  <c r="AQ133" i="59" s="1"/>
  <c r="AV133" i="59" s="1"/>
  <c r="BA133" i="59" s="1"/>
  <c r="BF133" i="59" s="1"/>
  <c r="BK133" i="59" s="1"/>
  <c r="BP133" i="59" s="1"/>
  <c r="BU133" i="59" s="1"/>
  <c r="V133" i="59"/>
  <c r="BQ133" i="13"/>
  <c r="BR133" i="13"/>
  <c r="BT133" i="13"/>
  <c r="BD133" i="59"/>
  <c r="BO133" i="59"/>
  <c r="AE133" i="59"/>
  <c r="BU133" i="13"/>
  <c r="BI133" i="59"/>
  <c r="BE133" i="59"/>
  <c r="AO133" i="59"/>
  <c r="BS133" i="13"/>
  <c r="AT133" i="59"/>
  <c r="AY133" i="59"/>
  <c r="K133" i="59"/>
  <c r="U133" i="59"/>
  <c r="BO133" i="13"/>
  <c r="AK133" i="59"/>
  <c r="BY133" i="13"/>
  <c r="BX133" i="13"/>
  <c r="BW133" i="13"/>
  <c r="BN133" i="59"/>
  <c r="AZ133" i="59"/>
  <c r="AA133" i="59"/>
  <c r="AP133" i="59"/>
  <c r="BS133" i="59"/>
  <c r="BZ133" i="13"/>
  <c r="AU133" i="59"/>
  <c r="BJ133" i="59"/>
  <c r="P133" i="59"/>
  <c r="L133" i="59"/>
  <c r="AJ133" i="59"/>
  <c r="BT133" i="59"/>
  <c r="BV133" i="13"/>
  <c r="BP133" i="13"/>
  <c r="Z133" i="59"/>
  <c r="Q133" i="59"/>
  <c r="AF133" i="59"/>
  <c r="H134" i="59"/>
  <c r="BS134" i="13" l="1"/>
  <c r="Z134" i="59"/>
  <c r="AJ134" i="59"/>
  <c r="M134" i="59"/>
  <c r="R134" i="59" s="1"/>
  <c r="W134" i="59" s="1"/>
  <c r="AB134" i="59" s="1"/>
  <c r="AG134" i="59" s="1"/>
  <c r="AL134" i="59" s="1"/>
  <c r="AQ134" i="59" s="1"/>
  <c r="AV134" i="59" s="1"/>
  <c r="BA134" i="59" s="1"/>
  <c r="BF134" i="59" s="1"/>
  <c r="BK134" i="59" s="1"/>
  <c r="BP134" i="59" s="1"/>
  <c r="BU134" i="59" s="1"/>
  <c r="BT134" i="59"/>
  <c r="AY134" i="59"/>
  <c r="L134" i="59"/>
  <c r="Q134" i="59"/>
  <c r="K134" i="59"/>
  <c r="BY134" i="13"/>
  <c r="BX134" i="13"/>
  <c r="BU134" i="13"/>
  <c r="BE134" i="59"/>
  <c r="AO134" i="59"/>
  <c r="P134" i="59"/>
  <c r="BN134" i="59"/>
  <c r="U134" i="59"/>
  <c r="BI134" i="59"/>
  <c r="BW134" i="13"/>
  <c r="AF134" i="59"/>
  <c r="BR134" i="13"/>
  <c r="BS134" i="59"/>
  <c r="BT134" i="13"/>
  <c r="AP134" i="59"/>
  <c r="AA134" i="59"/>
  <c r="AZ134" i="59"/>
  <c r="BO134" i="13"/>
  <c r="AU134" i="59"/>
  <c r="BO134" i="59"/>
  <c r="BP134" i="13"/>
  <c r="BQ134" i="13"/>
  <c r="AT134" i="59"/>
  <c r="BD134" i="59"/>
  <c r="BJ134" i="59"/>
  <c r="BZ134" i="13"/>
  <c r="BV134" i="13"/>
  <c r="AK134" i="59"/>
  <c r="AE134" i="59"/>
  <c r="V134" i="59"/>
  <c r="H135" i="59"/>
  <c r="BO135" i="59" l="1"/>
  <c r="BV135" i="13"/>
  <c r="BW135" i="13"/>
  <c r="BN135" i="59"/>
  <c r="AZ135" i="59"/>
  <c r="Z135" i="59"/>
  <c r="M135" i="59"/>
  <c r="R135" i="59" s="1"/>
  <c r="W135" i="59" s="1"/>
  <c r="AB135" i="59" s="1"/>
  <c r="AG135" i="59" s="1"/>
  <c r="AL135" i="59" s="1"/>
  <c r="AQ135" i="59" s="1"/>
  <c r="AV135" i="59" s="1"/>
  <c r="BA135" i="59" s="1"/>
  <c r="BF135" i="59" s="1"/>
  <c r="BK135" i="59" s="1"/>
  <c r="BP135" i="59" s="1"/>
  <c r="BU135" i="59" s="1"/>
  <c r="BR135" i="13"/>
  <c r="BO135" i="13"/>
  <c r="BS135" i="13"/>
  <c r="V135" i="59"/>
  <c r="L135" i="59"/>
  <c r="AK135" i="59"/>
  <c r="BJ135" i="59"/>
  <c r="BS135" i="59"/>
  <c r="BQ135" i="13"/>
  <c r="BX135" i="13"/>
  <c r="BU135" i="13"/>
  <c r="BI135" i="59"/>
  <c r="AO135" i="59"/>
  <c r="AA135" i="59"/>
  <c r="BY135" i="13"/>
  <c r="P135" i="59"/>
  <c r="AP135" i="59"/>
  <c r="BT135" i="59"/>
  <c r="BD135" i="59"/>
  <c r="AT135" i="59"/>
  <c r="BZ135" i="13"/>
  <c r="BE135" i="59"/>
  <c r="U135" i="59"/>
  <c r="AY135" i="59"/>
  <c r="AU135" i="59"/>
  <c r="AJ135" i="59"/>
  <c r="AF135" i="59"/>
  <c r="K135" i="59"/>
  <c r="AE135" i="59"/>
  <c r="BT135" i="13"/>
  <c r="BP135" i="13"/>
  <c r="Q135" i="59"/>
  <c r="H136" i="59"/>
  <c r="BV136" i="13" l="1"/>
  <c r="AE136" i="59"/>
  <c r="BR136" i="13"/>
  <c r="BT136" i="13"/>
  <c r="M136" i="59"/>
  <c r="R136" i="59" s="1"/>
  <c r="W136" i="59" s="1"/>
  <c r="AB136" i="59" s="1"/>
  <c r="AG136" i="59" s="1"/>
  <c r="AL136" i="59" s="1"/>
  <c r="AQ136" i="59" s="1"/>
  <c r="AV136" i="59" s="1"/>
  <c r="BA136" i="59" s="1"/>
  <c r="BF136" i="59" s="1"/>
  <c r="BK136" i="59" s="1"/>
  <c r="BP136" i="59" s="1"/>
  <c r="BU136" i="59" s="1"/>
  <c r="BN136" i="59"/>
  <c r="L136" i="59"/>
  <c r="BW136" i="13"/>
  <c r="BP136" i="13"/>
  <c r="BI136" i="59"/>
  <c r="Z136" i="59"/>
  <c r="BO136" i="59"/>
  <c r="BX136" i="13"/>
  <c r="U136" i="59"/>
  <c r="AJ136" i="59"/>
  <c r="K136" i="59"/>
  <c r="BS136" i="59"/>
  <c r="BJ136" i="59"/>
  <c r="BU136" i="13"/>
  <c r="AP136" i="59"/>
  <c r="AU136" i="59"/>
  <c r="BD136" i="59"/>
  <c r="BZ136" i="13"/>
  <c r="AO136" i="59"/>
  <c r="P136" i="59"/>
  <c r="BS136" i="13"/>
  <c r="BE136" i="59"/>
  <c r="Q136" i="59"/>
  <c r="AZ136" i="59"/>
  <c r="AY136" i="59"/>
  <c r="AK136" i="59"/>
  <c r="BT136" i="59"/>
  <c r="AA136" i="59"/>
  <c r="BQ136" i="13"/>
  <c r="BO136" i="13"/>
  <c r="AF136" i="59"/>
  <c r="V136" i="59"/>
  <c r="BY136" i="13"/>
  <c r="AT136" i="59"/>
  <c r="H137" i="59"/>
  <c r="M137" i="59" l="1"/>
  <c r="R137" i="59" s="1"/>
  <c r="W137" i="59" s="1"/>
  <c r="AB137" i="59" s="1"/>
  <c r="AG137" i="59" s="1"/>
  <c r="AL137" i="59" s="1"/>
  <c r="AQ137" i="59" s="1"/>
  <c r="AV137" i="59" s="1"/>
  <c r="BA137" i="59" s="1"/>
  <c r="BF137" i="59" s="1"/>
  <c r="BK137" i="59" s="1"/>
  <c r="BP137" i="59" s="1"/>
  <c r="BU137" i="59" s="1"/>
  <c r="BY137" i="13"/>
  <c r="U137" i="59"/>
  <c r="BO137" i="59"/>
  <c r="AP137" i="59"/>
  <c r="BD137" i="59"/>
  <c r="BV137" i="13"/>
  <c r="BI137" i="59"/>
  <c r="BR137" i="13"/>
  <c r="L137" i="59"/>
  <c r="Z137" i="59"/>
  <c r="BQ137" i="13"/>
  <c r="AK137" i="59"/>
  <c r="BZ137" i="13"/>
  <c r="AZ137" i="59"/>
  <c r="AY137" i="59"/>
  <c r="AA137" i="59"/>
  <c r="AJ137" i="59"/>
  <c r="BP137" i="13"/>
  <c r="Q137" i="59"/>
  <c r="AE137" i="59"/>
  <c r="BS137" i="13"/>
  <c r="AO137" i="59"/>
  <c r="BT137" i="59"/>
  <c r="BS137" i="59"/>
  <c r="BJ137" i="59"/>
  <c r="AU137" i="59"/>
  <c r="BE137" i="59"/>
  <c r="P137" i="59"/>
  <c r="AT137" i="59"/>
  <c r="V137" i="59"/>
  <c r="BO137" i="13"/>
  <c r="BX137" i="13"/>
  <c r="BT137" i="13"/>
  <c r="K137" i="59"/>
  <c r="AF137" i="59"/>
  <c r="BW137" i="13"/>
  <c r="BU137" i="13"/>
  <c r="BN137" i="59"/>
  <c r="H138" i="59"/>
  <c r="M138" i="59" l="1"/>
  <c r="R138" i="59" s="1"/>
  <c r="W138" i="59" s="1"/>
  <c r="AB138" i="59" s="1"/>
  <c r="AG138" i="59" s="1"/>
  <c r="AL138" i="59" s="1"/>
  <c r="AQ138" i="59" s="1"/>
  <c r="AV138" i="59" s="1"/>
  <c r="BA138" i="59" s="1"/>
  <c r="BF138" i="59" s="1"/>
  <c r="BK138" i="59" s="1"/>
  <c r="BP138" i="59" s="1"/>
  <c r="BU138" i="59" s="1"/>
  <c r="BQ138" i="13"/>
  <c r="AO138" i="59"/>
  <c r="Z138" i="59"/>
  <c r="BX138" i="13"/>
  <c r="BV138" i="13"/>
  <c r="AY138" i="59"/>
  <c r="BU138" i="13"/>
  <c r="L138" i="59"/>
  <c r="BN138" i="59"/>
  <c r="BJ138" i="59"/>
  <c r="AE138" i="59"/>
  <c r="K138" i="59"/>
  <c r="AK138" i="59"/>
  <c r="AT138" i="59"/>
  <c r="BE138" i="59"/>
  <c r="V138" i="59"/>
  <c r="BS138" i="13"/>
  <c r="U138" i="59"/>
  <c r="AA138" i="59"/>
  <c r="AP138" i="59"/>
  <c r="AJ138" i="59"/>
  <c r="BS138" i="59"/>
  <c r="Q138" i="59"/>
  <c r="BW138" i="13"/>
  <c r="AU138" i="59"/>
  <c r="BZ138" i="13"/>
  <c r="BD138" i="59"/>
  <c r="BO138" i="59"/>
  <c r="BI138" i="59"/>
  <c r="BT138" i="59"/>
  <c r="AF138" i="59"/>
  <c r="BO138" i="13"/>
  <c r="AZ138" i="59"/>
  <c r="BP138" i="13"/>
  <c r="BT138" i="13"/>
  <c r="BR138" i="13"/>
  <c r="BY138" i="13"/>
  <c r="P138" i="59"/>
  <c r="H139" i="59"/>
  <c r="L139" i="59" l="1"/>
  <c r="BR139" i="13"/>
  <c r="BW139" i="13"/>
  <c r="M139" i="59"/>
  <c r="R139" i="59" s="1"/>
  <c r="W139" i="59" s="1"/>
  <c r="AB139" i="59" s="1"/>
  <c r="AG139" i="59" s="1"/>
  <c r="AL139" i="59" s="1"/>
  <c r="AQ139" i="59" s="1"/>
  <c r="AV139" i="59" s="1"/>
  <c r="BA139" i="59" s="1"/>
  <c r="BF139" i="59" s="1"/>
  <c r="BK139" i="59" s="1"/>
  <c r="BP139" i="59" s="1"/>
  <c r="BU139" i="59" s="1"/>
  <c r="AU139" i="59"/>
  <c r="BI139" i="59"/>
  <c r="BX139" i="13"/>
  <c r="BS139" i="59"/>
  <c r="BE139" i="59"/>
  <c r="BU139" i="13"/>
  <c r="AE139" i="59"/>
  <c r="BQ139" i="13"/>
  <c r="K139" i="59"/>
  <c r="AZ139" i="59"/>
  <c r="AJ139" i="59"/>
  <c r="AY139" i="59"/>
  <c r="BV139" i="13"/>
  <c r="AO139" i="59"/>
  <c r="BY139" i="13"/>
  <c r="BD139" i="59"/>
  <c r="AK139" i="59"/>
  <c r="BZ139" i="13"/>
  <c r="BT139" i="59"/>
  <c r="BT139" i="13"/>
  <c r="BP139" i="13"/>
  <c r="BO139" i="13"/>
  <c r="Q139" i="59"/>
  <c r="BN139" i="59"/>
  <c r="U139" i="59"/>
  <c r="AP139" i="59"/>
  <c r="Z139" i="59"/>
  <c r="BJ139" i="59"/>
  <c r="BS139" i="13"/>
  <c r="AT139" i="59"/>
  <c r="P139" i="59"/>
  <c r="AF139" i="59"/>
  <c r="AA139" i="59"/>
  <c r="V139" i="59"/>
  <c r="BO139" i="59"/>
  <c r="H140" i="59"/>
  <c r="M140" i="59" l="1"/>
  <c r="R140" i="59" s="1"/>
  <c r="W140" i="59" s="1"/>
  <c r="AB140" i="59" s="1"/>
  <c r="AG140" i="59" s="1"/>
  <c r="AL140" i="59" s="1"/>
  <c r="AQ140" i="59" s="1"/>
  <c r="AV140" i="59" s="1"/>
  <c r="BA140" i="59" s="1"/>
  <c r="BF140" i="59" s="1"/>
  <c r="BK140" i="59" s="1"/>
  <c r="BP140" i="59" s="1"/>
  <c r="BU140" i="59" s="1"/>
  <c r="BT140" i="59"/>
  <c r="V140" i="59"/>
  <c r="L140" i="59"/>
  <c r="BZ140" i="13"/>
  <c r="AP140" i="59"/>
  <c r="AE140" i="59"/>
  <c r="U140" i="59"/>
  <c r="BO140" i="13"/>
  <c r="AA140" i="59"/>
  <c r="AU140" i="59"/>
  <c r="AY140" i="59"/>
  <c r="BY140" i="13"/>
  <c r="BO140" i="59"/>
  <c r="AK140" i="59"/>
  <c r="Q140" i="59"/>
  <c r="P140" i="59"/>
  <c r="BX140" i="13"/>
  <c r="BU140" i="13"/>
  <c r="Z140" i="59"/>
  <c r="AO140" i="59"/>
  <c r="BE140" i="59"/>
  <c r="K140" i="59"/>
  <c r="BT140" i="13"/>
  <c r="BJ140" i="59"/>
  <c r="AZ140" i="59"/>
  <c r="BR140" i="13"/>
  <c r="BI140" i="59"/>
  <c r="BS140" i="59"/>
  <c r="BD140" i="59"/>
  <c r="AJ140" i="59"/>
  <c r="AT140" i="59"/>
  <c r="BQ140" i="13"/>
  <c r="BS140" i="13"/>
  <c r="AF140" i="59"/>
  <c r="BW140" i="13"/>
  <c r="BN140" i="59"/>
  <c r="BV140" i="13"/>
  <c r="BP140" i="13"/>
  <c r="H141" i="59"/>
  <c r="M141" i="59" l="1"/>
  <c r="R141" i="59" s="1"/>
  <c r="W141" i="59" s="1"/>
  <c r="AB141" i="59" s="1"/>
  <c r="AG141" i="59" s="1"/>
  <c r="AL141" i="59" s="1"/>
  <c r="AQ141" i="59" s="1"/>
  <c r="AV141" i="59" s="1"/>
  <c r="BA141" i="59" s="1"/>
  <c r="BF141" i="59" s="1"/>
  <c r="BK141" i="59" s="1"/>
  <c r="BP141" i="59" s="1"/>
  <c r="BU141" i="59" s="1"/>
  <c r="BY141" i="13"/>
  <c r="AF141" i="59"/>
  <c r="BW141" i="13"/>
  <c r="AT141" i="59"/>
  <c r="AK141" i="59"/>
  <c r="BJ141" i="59"/>
  <c r="BO141" i="13"/>
  <c r="BE141" i="59"/>
  <c r="BI141" i="59"/>
  <c r="BD141" i="59"/>
  <c r="AE141" i="59"/>
  <c r="BZ141" i="13"/>
  <c r="BQ141" i="13"/>
  <c r="BN141" i="59"/>
  <c r="Q141" i="59"/>
  <c r="AA141" i="59"/>
  <c r="BX141" i="13"/>
  <c r="AU141" i="59"/>
  <c r="P141" i="59"/>
  <c r="BV141" i="13"/>
  <c r="AZ141" i="59"/>
  <c r="BT141" i="59"/>
  <c r="U141" i="59"/>
  <c r="V141" i="59"/>
  <c r="BT141" i="13"/>
  <c r="BS141" i="59"/>
  <c r="AY141" i="59"/>
  <c r="AO141" i="59"/>
  <c r="AP141" i="59"/>
  <c r="BO141" i="59"/>
  <c r="BR141" i="13"/>
  <c r="K141" i="59"/>
  <c r="BS141" i="13"/>
  <c r="Z141" i="59"/>
  <c r="BU141" i="13"/>
  <c r="AJ141" i="59"/>
  <c r="BP141" i="13"/>
  <c r="L141" i="59"/>
  <c r="H142" i="59"/>
  <c r="M142" i="59" l="1"/>
  <c r="R142" i="59" s="1"/>
  <c r="W142" i="59" s="1"/>
  <c r="AB142" i="59" s="1"/>
  <c r="AG142" i="59" s="1"/>
  <c r="AL142" i="59" s="1"/>
  <c r="AQ142" i="59" s="1"/>
  <c r="AV142" i="59" s="1"/>
  <c r="BA142" i="59" s="1"/>
  <c r="BF142" i="59" s="1"/>
  <c r="BK142" i="59" s="1"/>
  <c r="BP142" i="59" s="1"/>
  <c r="BU142" i="59" s="1"/>
  <c r="BX142" i="13"/>
  <c r="BI142" i="59"/>
  <c r="AZ142" i="59"/>
  <c r="BT142" i="59"/>
  <c r="BJ142" i="59"/>
  <c r="AF142" i="59"/>
  <c r="P142" i="59"/>
  <c r="BT142" i="13"/>
  <c r="BZ142" i="13"/>
  <c r="BR142" i="13"/>
  <c r="AT142" i="59"/>
  <c r="BQ142" i="13"/>
  <c r="BW142" i="13"/>
  <c r="BE142" i="59"/>
  <c r="BS142" i="13"/>
  <c r="AO142" i="59"/>
  <c r="Q142" i="59"/>
  <c r="BY142" i="13"/>
  <c r="BV142" i="13"/>
  <c r="AE142" i="59"/>
  <c r="AJ142" i="59"/>
  <c r="AK142" i="59"/>
  <c r="AU142" i="59"/>
  <c r="Z142" i="59"/>
  <c r="K142" i="59"/>
  <c r="BN142" i="59"/>
  <c r="BO142" i="59"/>
  <c r="V142" i="59"/>
  <c r="AA142" i="59"/>
  <c r="U142" i="59"/>
  <c r="AP142" i="59"/>
  <c r="AY142" i="59"/>
  <c r="L142" i="59"/>
  <c r="BS142" i="59"/>
  <c r="BU142" i="13"/>
  <c r="BP142" i="13"/>
  <c r="BO142" i="13"/>
  <c r="BD142" i="59"/>
  <c r="H143" i="59"/>
  <c r="BO143" i="59" l="1"/>
  <c r="V143" i="59"/>
  <c r="BZ143" i="13"/>
  <c r="BT143" i="59"/>
  <c r="BJ143" i="59"/>
  <c r="AP143" i="59"/>
  <c r="BI143" i="59"/>
  <c r="AA143" i="59"/>
  <c r="AY143" i="59"/>
  <c r="AO143" i="59"/>
  <c r="BW143" i="13"/>
  <c r="BV143" i="13"/>
  <c r="BR143" i="13"/>
  <c r="K143" i="59"/>
  <c r="BS143" i="13"/>
  <c r="P143" i="59"/>
  <c r="AE143" i="59"/>
  <c r="BE143" i="59"/>
  <c r="BX143" i="13"/>
  <c r="BD143" i="59"/>
  <c r="AZ143" i="59"/>
  <c r="AT143" i="59"/>
  <c r="M143" i="59"/>
  <c r="R143" i="59" s="1"/>
  <c r="W143" i="59" s="1"/>
  <c r="AB143" i="59" s="1"/>
  <c r="AG143" i="59" s="1"/>
  <c r="AL143" i="59" s="1"/>
  <c r="AQ143" i="59" s="1"/>
  <c r="AV143" i="59" s="1"/>
  <c r="BA143" i="59" s="1"/>
  <c r="BF143" i="59" s="1"/>
  <c r="BK143" i="59" s="1"/>
  <c r="BP143" i="59" s="1"/>
  <c r="BU143" i="59" s="1"/>
  <c r="L143" i="59"/>
  <c r="BP143" i="13"/>
  <c r="U143" i="59"/>
  <c r="AF143" i="59"/>
  <c r="AK143" i="59"/>
  <c r="AJ143" i="59"/>
  <c r="BQ143" i="13"/>
  <c r="BN143" i="59"/>
  <c r="Q143" i="59"/>
  <c r="BS143" i="59"/>
  <c r="Z143" i="59"/>
  <c r="BU143" i="13"/>
  <c r="AU143" i="59"/>
  <c r="BY143" i="13"/>
  <c r="BO143" i="13"/>
  <c r="BT143" i="13"/>
  <c r="H144" i="59"/>
  <c r="BI144" i="59" l="1"/>
  <c r="BQ144" i="13"/>
  <c r="BR144" i="13"/>
  <c r="BN144" i="59"/>
  <c r="Q144" i="59"/>
  <c r="BO144" i="13"/>
  <c r="BW144" i="13"/>
  <c r="BY144" i="13"/>
  <c r="AE144" i="59"/>
  <c r="AJ144" i="59"/>
  <c r="AY144" i="59"/>
  <c r="BT144" i="59"/>
  <c r="AA144" i="59"/>
  <c r="Z144" i="59"/>
  <c r="L144" i="59"/>
  <c r="AT144" i="59"/>
  <c r="BE144" i="59"/>
  <c r="BU144" i="13"/>
  <c r="BD144" i="59"/>
  <c r="AP144" i="59"/>
  <c r="BX144" i="13"/>
  <c r="AU144" i="59"/>
  <c r="M144" i="59"/>
  <c r="R144" i="59" s="1"/>
  <c r="W144" i="59" s="1"/>
  <c r="AB144" i="59" s="1"/>
  <c r="AG144" i="59" s="1"/>
  <c r="AL144" i="59" s="1"/>
  <c r="AQ144" i="59" s="1"/>
  <c r="AV144" i="59" s="1"/>
  <c r="BA144" i="59" s="1"/>
  <c r="BF144" i="59" s="1"/>
  <c r="BK144" i="59" s="1"/>
  <c r="BP144" i="59" s="1"/>
  <c r="BU144" i="59" s="1"/>
  <c r="K144" i="59"/>
  <c r="BO144" i="59"/>
  <c r="U144" i="59"/>
  <c r="BS144" i="13"/>
  <c r="BZ144" i="13"/>
  <c r="BJ144" i="59"/>
  <c r="V144" i="59"/>
  <c r="AZ144" i="59"/>
  <c r="P144" i="59"/>
  <c r="BV144" i="13"/>
  <c r="AF144" i="59"/>
  <c r="BS144" i="59"/>
  <c r="AO144" i="59"/>
  <c r="AK144" i="59"/>
  <c r="BT144" i="13"/>
  <c r="BP144" i="13"/>
  <c r="H145" i="59"/>
  <c r="M145" i="59" l="1"/>
  <c r="R145" i="59" s="1"/>
  <c r="W145" i="59" s="1"/>
  <c r="AB145" i="59" s="1"/>
  <c r="AG145" i="59" s="1"/>
  <c r="AL145" i="59" s="1"/>
  <c r="AQ145" i="59" s="1"/>
  <c r="AV145" i="59" s="1"/>
  <c r="BA145" i="59" s="1"/>
  <c r="BF145" i="59" s="1"/>
  <c r="BK145" i="59" s="1"/>
  <c r="BP145" i="59" s="1"/>
  <c r="BU145" i="59" s="1"/>
  <c r="AZ145" i="59"/>
  <c r="BZ145" i="13"/>
  <c r="AF145" i="59"/>
  <c r="P145" i="59"/>
  <c r="BT145" i="59"/>
  <c r="BS145" i="13"/>
  <c r="U145" i="59"/>
  <c r="AK145" i="59"/>
  <c r="BT145" i="13"/>
  <c r="BU145" i="13"/>
  <c r="AJ145" i="59"/>
  <c r="BP145" i="13"/>
  <c r="BJ145" i="59"/>
  <c r="V145" i="59"/>
  <c r="L145" i="59"/>
  <c r="K145" i="59"/>
  <c r="BD145" i="59"/>
  <c r="BS145" i="59"/>
  <c r="AU145" i="59"/>
  <c r="AO145" i="59"/>
  <c r="AP145" i="59"/>
  <c r="BX145" i="13"/>
  <c r="BO145" i="13"/>
  <c r="AT145" i="59"/>
  <c r="BE145" i="59"/>
  <c r="BV145" i="13"/>
  <c r="AY145" i="59"/>
  <c r="BR145" i="13"/>
  <c r="BW145" i="13"/>
  <c r="BO145" i="59"/>
  <c r="BY145" i="13"/>
  <c r="AA145" i="59"/>
  <c r="BN145" i="59"/>
  <c r="Q145" i="59"/>
  <c r="Z145" i="59"/>
  <c r="BQ145" i="13"/>
  <c r="AE145" i="59"/>
  <c r="BI145" i="59"/>
  <c r="H146" i="59"/>
  <c r="M146" i="59" l="1"/>
  <c r="R146" i="59" s="1"/>
  <c r="W146" i="59" s="1"/>
  <c r="AB146" i="59" s="1"/>
  <c r="AG146" i="59" s="1"/>
  <c r="AL146" i="59" s="1"/>
  <c r="AQ146" i="59" s="1"/>
  <c r="AV146" i="59" s="1"/>
  <c r="BA146" i="59" s="1"/>
  <c r="BF146" i="59" s="1"/>
  <c r="BK146" i="59" s="1"/>
  <c r="BP146" i="59" s="1"/>
  <c r="BU146" i="59" s="1"/>
  <c r="AF146" i="59"/>
  <c r="BZ146" i="13"/>
  <c r="AO146" i="59"/>
  <c r="L146" i="59"/>
  <c r="AA146" i="59"/>
  <c r="BX146" i="13"/>
  <c r="BY146" i="13"/>
  <c r="BP146" i="13"/>
  <c r="BS146" i="13"/>
  <c r="V146" i="59"/>
  <c r="P146" i="59"/>
  <c r="BV146" i="13"/>
  <c r="BT146" i="59"/>
  <c r="BO146" i="59"/>
  <c r="BW146" i="13"/>
  <c r="AJ146" i="59"/>
  <c r="Z146" i="59"/>
  <c r="AZ146" i="59"/>
  <c r="AY146" i="59"/>
  <c r="BD146" i="59"/>
  <c r="BE146" i="59"/>
  <c r="AP146" i="59"/>
  <c r="BS146" i="59"/>
  <c r="BQ146" i="13"/>
  <c r="AU146" i="59"/>
  <c r="BN146" i="59"/>
  <c r="BI146" i="59"/>
  <c r="BJ146" i="59"/>
  <c r="AK146" i="59"/>
  <c r="BU146" i="13"/>
  <c r="BO146" i="13"/>
  <c r="AE146" i="59"/>
  <c r="U146" i="59"/>
  <c r="AT146" i="59"/>
  <c r="K146" i="59"/>
  <c r="Q146" i="59"/>
  <c r="BT146" i="13"/>
  <c r="BR146" i="13"/>
  <c r="H147" i="59"/>
  <c r="M147" i="59" l="1"/>
  <c r="R147" i="59" s="1"/>
  <c r="W147" i="59" s="1"/>
  <c r="AB147" i="59" s="1"/>
  <c r="AG147" i="59" s="1"/>
  <c r="AL147" i="59" s="1"/>
  <c r="AQ147" i="59" s="1"/>
  <c r="AV147" i="59" s="1"/>
  <c r="BA147" i="59" s="1"/>
  <c r="BF147" i="59" s="1"/>
  <c r="BK147" i="59" s="1"/>
  <c r="BP147" i="59" s="1"/>
  <c r="BU147" i="59" s="1"/>
  <c r="P147" i="59"/>
  <c r="BT147" i="59"/>
  <c r="AO147" i="59"/>
  <c r="BV147" i="13"/>
  <c r="AU147" i="59"/>
  <c r="AK147" i="59"/>
  <c r="BQ147" i="13"/>
  <c r="BT147" i="13"/>
  <c r="AT147" i="59"/>
  <c r="BR147" i="13"/>
  <c r="AZ147" i="59"/>
  <c r="BD147" i="59"/>
  <c r="L147" i="59"/>
  <c r="BI147" i="59"/>
  <c r="BN147" i="59"/>
  <c r="AY147" i="59"/>
  <c r="AP147" i="59"/>
  <c r="AJ147" i="59"/>
  <c r="V147" i="59"/>
  <c r="BU147" i="13"/>
  <c r="BX147" i="13"/>
  <c r="U147" i="59"/>
  <c r="BP147" i="13"/>
  <c r="Q147" i="59"/>
  <c r="BZ147" i="13"/>
  <c r="AE147" i="59"/>
  <c r="BO147" i="59"/>
  <c r="AA147" i="59"/>
  <c r="BS147" i="13"/>
  <c r="BE147" i="59"/>
  <c r="AF147" i="59"/>
  <c r="K147" i="59"/>
  <c r="BY147" i="13"/>
  <c r="BS147" i="59"/>
  <c r="BW147" i="13"/>
  <c r="BJ147" i="59"/>
  <c r="Z147" i="59"/>
  <c r="BO147" i="13"/>
  <c r="H148" i="59"/>
  <c r="M148" i="59" l="1"/>
  <c r="R148" i="59" s="1"/>
  <c r="W148" i="59" s="1"/>
  <c r="AB148" i="59" s="1"/>
  <c r="AG148" i="59" s="1"/>
  <c r="AL148" i="59" s="1"/>
  <c r="AQ148" i="59" s="1"/>
  <c r="AV148" i="59" s="1"/>
  <c r="BA148" i="59" s="1"/>
  <c r="BF148" i="59" s="1"/>
  <c r="BK148" i="59" s="1"/>
  <c r="BP148" i="59" s="1"/>
  <c r="BU148" i="59" s="1"/>
  <c r="BS148" i="59"/>
  <c r="AY148" i="59"/>
  <c r="BO148" i="59"/>
  <c r="AO148" i="59"/>
  <c r="BD148" i="59"/>
  <c r="AU148" i="59"/>
  <c r="P148" i="59"/>
  <c r="V148" i="59"/>
  <c r="BY148" i="13"/>
  <c r="BP148" i="13"/>
  <c r="BO148" i="13"/>
  <c r="BS148" i="13"/>
  <c r="BN148" i="59"/>
  <c r="AJ148" i="59"/>
  <c r="Z148" i="59"/>
  <c r="BR148" i="13"/>
  <c r="Q148" i="59"/>
  <c r="AZ148" i="59"/>
  <c r="AE148" i="59"/>
  <c r="BZ148" i="13"/>
  <c r="BW148" i="13"/>
  <c r="L148" i="59"/>
  <c r="AA148" i="59"/>
  <c r="AT148" i="59"/>
  <c r="BI148" i="59"/>
  <c r="BJ148" i="59"/>
  <c r="BT148" i="59"/>
  <c r="AK148" i="59"/>
  <c r="K148" i="59"/>
  <c r="BV148" i="13"/>
  <c r="BX148" i="13"/>
  <c r="BT148" i="13"/>
  <c r="BE148" i="59"/>
  <c r="BU148" i="13"/>
  <c r="AF148" i="59"/>
  <c r="U148" i="59"/>
  <c r="BQ148" i="13"/>
  <c r="AP148" i="59"/>
  <c r="H149" i="59"/>
  <c r="M149" i="59" l="1"/>
  <c r="R149" i="59" s="1"/>
  <c r="W149" i="59" s="1"/>
  <c r="AB149" i="59" s="1"/>
  <c r="AG149" i="59" s="1"/>
  <c r="AL149" i="59" s="1"/>
  <c r="AQ149" i="59" s="1"/>
  <c r="AV149" i="59" s="1"/>
  <c r="BA149" i="59" s="1"/>
  <c r="BF149" i="59" s="1"/>
  <c r="BK149" i="59" s="1"/>
  <c r="BP149" i="59" s="1"/>
  <c r="BU149" i="59" s="1"/>
  <c r="BP149" i="13"/>
  <c r="BT149" i="59"/>
  <c r="BO149" i="59"/>
  <c r="AE149" i="59"/>
  <c r="BS149" i="59"/>
  <c r="L149" i="59"/>
  <c r="BJ149" i="59"/>
  <c r="AZ149" i="59"/>
  <c r="AT149" i="59"/>
  <c r="BW149" i="13"/>
  <c r="BV149" i="13"/>
  <c r="BO149" i="13"/>
  <c r="BI149" i="59"/>
  <c r="BR149" i="13"/>
  <c r="BE149" i="59"/>
  <c r="BY149" i="13"/>
  <c r="AF149" i="59"/>
  <c r="BT149" i="13"/>
  <c r="AJ149" i="59"/>
  <c r="U149" i="59"/>
  <c r="AY149" i="59"/>
  <c r="P149" i="59"/>
  <c r="BX149" i="13"/>
  <c r="BU149" i="13"/>
  <c r="Q149" i="59"/>
  <c r="BD149" i="59"/>
  <c r="K149" i="59"/>
  <c r="V149" i="59"/>
  <c r="AP149" i="59"/>
  <c r="Z149" i="59"/>
  <c r="BN149" i="59"/>
  <c r="AO149" i="59"/>
  <c r="AU149" i="59"/>
  <c r="AA149" i="59"/>
  <c r="BZ149" i="13"/>
  <c r="AK149" i="59"/>
  <c r="BQ149" i="13"/>
  <c r="BS149" i="13"/>
  <c r="H150" i="59"/>
  <c r="M150" i="59" l="1"/>
  <c r="R150" i="59" s="1"/>
  <c r="W150" i="59" s="1"/>
  <c r="AB150" i="59" s="1"/>
  <c r="AG150" i="59" s="1"/>
  <c r="AL150" i="59" s="1"/>
  <c r="AQ150" i="59" s="1"/>
  <c r="AV150" i="59" s="1"/>
  <c r="BA150" i="59" s="1"/>
  <c r="BF150" i="59" s="1"/>
  <c r="BK150" i="59" s="1"/>
  <c r="BP150" i="59" s="1"/>
  <c r="BU150" i="59" s="1"/>
  <c r="BE150" i="59"/>
  <c r="AA150" i="59"/>
  <c r="BV150" i="13"/>
  <c r="BT150" i="13"/>
  <c r="AJ150" i="59"/>
  <c r="BR150" i="13"/>
  <c r="BS150" i="59"/>
  <c r="L150" i="59"/>
  <c r="Q150" i="59"/>
  <c r="AE150" i="59"/>
  <c r="BX150" i="13"/>
  <c r="AY150" i="59"/>
  <c r="BY150" i="13"/>
  <c r="BW150" i="13"/>
  <c r="BN150" i="59"/>
  <c r="AT150" i="59"/>
  <c r="BO150" i="13"/>
  <c r="BI150" i="59"/>
  <c r="BJ150" i="59"/>
  <c r="V150" i="59"/>
  <c r="U150" i="59"/>
  <c r="P150" i="59"/>
  <c r="AZ150" i="59"/>
  <c r="Z150" i="59"/>
  <c r="BO150" i="59"/>
  <c r="BZ150" i="13"/>
  <c r="AO150" i="59"/>
  <c r="AU150" i="59"/>
  <c r="AP150" i="59"/>
  <c r="BU150" i="13"/>
  <c r="BS150" i="13"/>
  <c r="BT150" i="59"/>
  <c r="AK150" i="59"/>
  <c r="BP150" i="13"/>
  <c r="K150" i="59"/>
  <c r="AF150" i="59"/>
  <c r="BQ150" i="13"/>
  <c r="BD150" i="59"/>
  <c r="H151" i="59"/>
  <c r="AO151" i="59" l="1"/>
  <c r="BI151" i="59"/>
  <c r="AF151" i="59"/>
  <c r="BR151" i="13"/>
  <c r="BX151" i="13"/>
  <c r="BD151" i="59"/>
  <c r="AY151" i="59"/>
  <c r="BT151" i="59"/>
  <c r="AE151" i="59"/>
  <c r="BS151" i="59"/>
  <c r="AP151" i="59"/>
  <c r="Z151" i="59"/>
  <c r="AZ151" i="59"/>
  <c r="BT151" i="13"/>
  <c r="Q151" i="59"/>
  <c r="BZ151" i="13"/>
  <c r="K151" i="59"/>
  <c r="BW151" i="13"/>
  <c r="AA151" i="59"/>
  <c r="P151" i="59"/>
  <c r="AT151" i="59"/>
  <c r="M151" i="59"/>
  <c r="R151" i="59" s="1"/>
  <c r="W151" i="59" s="1"/>
  <c r="AB151" i="59" s="1"/>
  <c r="AG151" i="59" s="1"/>
  <c r="AL151" i="59" s="1"/>
  <c r="AQ151" i="59" s="1"/>
  <c r="AV151" i="59" s="1"/>
  <c r="BA151" i="59" s="1"/>
  <c r="BF151" i="59" s="1"/>
  <c r="BK151" i="59" s="1"/>
  <c r="BP151" i="59" s="1"/>
  <c r="BU151" i="59" s="1"/>
  <c r="L151" i="59"/>
  <c r="BQ151" i="13"/>
  <c r="BY151" i="13"/>
  <c r="BN151" i="59"/>
  <c r="BO151" i="13"/>
  <c r="BO151" i="59"/>
  <c r="AK151" i="59"/>
  <c r="BE151" i="59"/>
  <c r="BJ151" i="59"/>
  <c r="BS151" i="13"/>
  <c r="AJ151" i="59"/>
  <c r="U151" i="59"/>
  <c r="AU151" i="59"/>
  <c r="BV151" i="13"/>
  <c r="V151" i="59"/>
  <c r="BP151" i="13"/>
  <c r="BU151" i="13"/>
  <c r="H152" i="59"/>
  <c r="M152" i="59" l="1"/>
  <c r="R152" i="59" s="1"/>
  <c r="W152" i="59" s="1"/>
  <c r="AB152" i="59" s="1"/>
  <c r="AG152" i="59" s="1"/>
  <c r="AL152" i="59" s="1"/>
  <c r="AQ152" i="59" s="1"/>
  <c r="AV152" i="59" s="1"/>
  <c r="BA152" i="59" s="1"/>
  <c r="BF152" i="59" s="1"/>
  <c r="BK152" i="59" s="1"/>
  <c r="BP152" i="59" s="1"/>
  <c r="BU152" i="59" s="1"/>
  <c r="BT152" i="13"/>
  <c r="AY152" i="59"/>
  <c r="AO152" i="59"/>
  <c r="AZ152" i="59"/>
  <c r="BW152" i="13"/>
  <c r="BO152" i="59"/>
  <c r="BI152" i="59"/>
  <c r="P152" i="59"/>
  <c r="BD152" i="59"/>
  <c r="BO152" i="13"/>
  <c r="BV152" i="13"/>
  <c r="AF152" i="59"/>
  <c r="AK152" i="59"/>
  <c r="BR152" i="13"/>
  <c r="Z152" i="59"/>
  <c r="AJ152" i="59"/>
  <c r="V152" i="59"/>
  <c r="U152" i="59"/>
  <c r="BP152" i="13"/>
  <c r="BQ152" i="13"/>
  <c r="BN152" i="59"/>
  <c r="BS152" i="59"/>
  <c r="BX152" i="13"/>
  <c r="BS152" i="13"/>
  <c r="AP152" i="59"/>
  <c r="BE152" i="59"/>
  <c r="AU152" i="59"/>
  <c r="AT152" i="59"/>
  <c r="BU152" i="13"/>
  <c r="AE152" i="59"/>
  <c r="K152" i="59"/>
  <c r="BT152" i="59"/>
  <c r="AA152" i="59"/>
  <c r="L152" i="59"/>
  <c r="Q152" i="59"/>
  <c r="BZ152" i="13"/>
  <c r="BY152" i="13"/>
  <c r="BJ152" i="59"/>
  <c r="H153" i="59"/>
  <c r="BO153" i="13" l="1"/>
  <c r="AE153" i="59"/>
  <c r="V153" i="59"/>
  <c r="Q153" i="59"/>
  <c r="BJ153" i="59"/>
  <c r="BX153" i="13"/>
  <c r="BV153" i="13"/>
  <c r="BN153" i="59"/>
  <c r="BS153" i="13"/>
  <c r="BQ153" i="13"/>
  <c r="BT153" i="59"/>
  <c r="K153" i="59"/>
  <c r="BE153" i="59"/>
  <c r="BY153" i="13"/>
  <c r="AO153" i="59"/>
  <c r="BI153" i="59"/>
  <c r="U153" i="59"/>
  <c r="BD153" i="59"/>
  <c r="AA153" i="59"/>
  <c r="BT153" i="13"/>
  <c r="L153" i="59"/>
  <c r="P153" i="59"/>
  <c r="BP153" i="13"/>
  <c r="BU153" i="13"/>
  <c r="AZ153" i="59"/>
  <c r="AJ153" i="59"/>
  <c r="AT153" i="59"/>
  <c r="BR153" i="13"/>
  <c r="BW153" i="13"/>
  <c r="AP153" i="59"/>
  <c r="Z153" i="59"/>
  <c r="AU153" i="59"/>
  <c r="AK153" i="59"/>
  <c r="BO153" i="59"/>
  <c r="BS153" i="59"/>
  <c r="M153" i="59"/>
  <c r="R153" i="59" s="1"/>
  <c r="W153" i="59" s="1"/>
  <c r="AB153" i="59" s="1"/>
  <c r="AG153" i="59" s="1"/>
  <c r="AL153" i="59" s="1"/>
  <c r="AQ153" i="59" s="1"/>
  <c r="AV153" i="59" s="1"/>
  <c r="BA153" i="59" s="1"/>
  <c r="BF153" i="59" s="1"/>
  <c r="BK153" i="59" s="1"/>
  <c r="BP153" i="59" s="1"/>
  <c r="BU153" i="59" s="1"/>
  <c r="AF153" i="59"/>
  <c r="AY153" i="59"/>
  <c r="BZ153" i="13"/>
  <c r="H154" i="59"/>
  <c r="M154" i="59" l="1"/>
  <c r="R154" i="59" s="1"/>
  <c r="W154" i="59" s="1"/>
  <c r="AB154" i="59" s="1"/>
  <c r="AG154" i="59" s="1"/>
  <c r="AL154" i="59" s="1"/>
  <c r="AQ154" i="59" s="1"/>
  <c r="AV154" i="59" s="1"/>
  <c r="BA154" i="59" s="1"/>
  <c r="BF154" i="59" s="1"/>
  <c r="BK154" i="59" s="1"/>
  <c r="BP154" i="59" s="1"/>
  <c r="BU154" i="59" s="1"/>
  <c r="Z154" i="59"/>
  <c r="BT154" i="13"/>
  <c r="BV154" i="13"/>
  <c r="BO154" i="59"/>
  <c r="K154" i="59"/>
  <c r="AA154" i="59"/>
  <c r="BT154" i="59"/>
  <c r="BS154" i="13"/>
  <c r="BD154" i="59"/>
  <c r="AT154" i="59"/>
  <c r="BE154" i="59"/>
  <c r="P154" i="59"/>
  <c r="BO154" i="13"/>
  <c r="BJ154" i="59"/>
  <c r="AY154" i="59"/>
  <c r="BX154" i="13"/>
  <c r="BU154" i="13"/>
  <c r="U154" i="59"/>
  <c r="V154" i="59"/>
  <c r="Q154" i="59"/>
  <c r="BI154" i="59"/>
  <c r="BN154" i="59"/>
  <c r="BS154" i="59"/>
  <c r="BW154" i="13"/>
  <c r="AE154" i="59"/>
  <c r="BZ154" i="13"/>
  <c r="BR154" i="13"/>
  <c r="BP154" i="13"/>
  <c r="L154" i="59"/>
  <c r="BQ154" i="13"/>
  <c r="AO154" i="59"/>
  <c r="AJ154" i="59"/>
  <c r="AF154" i="59"/>
  <c r="AK154" i="59"/>
  <c r="AZ154" i="59"/>
  <c r="AP154" i="59"/>
  <c r="BY154" i="13"/>
  <c r="AU154" i="59"/>
  <c r="H155" i="59"/>
  <c r="M155" i="59" l="1"/>
  <c r="R155" i="59" s="1"/>
  <c r="W155" i="59" s="1"/>
  <c r="AB155" i="59" s="1"/>
  <c r="AG155" i="59" s="1"/>
  <c r="AL155" i="59" s="1"/>
  <c r="AQ155" i="59" s="1"/>
  <c r="AV155" i="59" s="1"/>
  <c r="BA155" i="59" s="1"/>
  <c r="BF155" i="59" s="1"/>
  <c r="BK155" i="59" s="1"/>
  <c r="BP155" i="59" s="1"/>
  <c r="BU155" i="59" s="1"/>
  <c r="BW155" i="13"/>
  <c r="BJ155" i="59"/>
  <c r="BX155" i="13"/>
  <c r="BD155" i="59"/>
  <c r="Z155" i="59"/>
  <c r="L155" i="59"/>
  <c r="BQ155" i="13"/>
  <c r="BP155" i="13"/>
  <c r="AJ155" i="59"/>
  <c r="BT155" i="13"/>
  <c r="BO155" i="13"/>
  <c r="AU155" i="59"/>
  <c r="P155" i="59"/>
  <c r="AP155" i="59"/>
  <c r="BU155" i="13"/>
  <c r="AF155" i="59"/>
  <c r="K155" i="59"/>
  <c r="AT155" i="59"/>
  <c r="U155" i="59"/>
  <c r="AZ155" i="59"/>
  <c r="BZ155" i="13"/>
  <c r="BO155" i="59"/>
  <c r="V155" i="59"/>
  <c r="BE155" i="59"/>
  <c r="BS155" i="59"/>
  <c r="BS155" i="13"/>
  <c r="BR155" i="13"/>
  <c r="AY155" i="59"/>
  <c r="BT155" i="59"/>
  <c r="AE155" i="59"/>
  <c r="BI155" i="59"/>
  <c r="AK155" i="59"/>
  <c r="BN155" i="59"/>
  <c r="BY155" i="13"/>
  <c r="AO155" i="59"/>
  <c r="BV155" i="13"/>
  <c r="AA155" i="59"/>
  <c r="Q155" i="59"/>
  <c r="H156" i="59"/>
  <c r="M156" i="59" l="1"/>
  <c r="R156" i="59" s="1"/>
  <c r="W156" i="59" s="1"/>
  <c r="AB156" i="59" s="1"/>
  <c r="AG156" i="59" s="1"/>
  <c r="AL156" i="59" s="1"/>
  <c r="AQ156" i="59" s="1"/>
  <c r="AV156" i="59" s="1"/>
  <c r="BA156" i="59" s="1"/>
  <c r="BF156" i="59" s="1"/>
  <c r="BK156" i="59" s="1"/>
  <c r="BP156" i="59" s="1"/>
  <c r="BU156" i="59" s="1"/>
  <c r="V156" i="59"/>
  <c r="BJ156" i="59"/>
  <c r="BY156" i="13"/>
  <c r="BS156" i="59"/>
  <c r="BP156" i="13"/>
  <c r="BE156" i="59"/>
  <c r="AU156" i="59"/>
  <c r="BQ156" i="13"/>
  <c r="BV156" i="13"/>
  <c r="AP156" i="59"/>
  <c r="BT156" i="13"/>
  <c r="BD156" i="59"/>
  <c r="BN156" i="59"/>
  <c r="BZ156" i="13"/>
  <c r="P156" i="59"/>
  <c r="AF156" i="59"/>
  <c r="L156" i="59"/>
  <c r="K156" i="59"/>
  <c r="BX156" i="13"/>
  <c r="AZ156" i="59"/>
  <c r="BW156" i="13"/>
  <c r="AO156" i="59"/>
  <c r="AK156" i="59"/>
  <c r="AA156" i="59"/>
  <c r="AY156" i="59"/>
  <c r="U156" i="59"/>
  <c r="AT156" i="59"/>
  <c r="BR156" i="13"/>
  <c r="BI156" i="59"/>
  <c r="AE156" i="59"/>
  <c r="BU156" i="13"/>
  <c r="BT156" i="59"/>
  <c r="BS156" i="13"/>
  <c r="Z156" i="59"/>
  <c r="Q156" i="59"/>
  <c r="AJ156" i="59"/>
  <c r="BO156" i="13"/>
  <c r="BO156" i="59"/>
  <c r="H157" i="59"/>
  <c r="M157" i="59" l="1"/>
  <c r="R157" i="59" s="1"/>
  <c r="W157" i="59" s="1"/>
  <c r="AB157" i="59" s="1"/>
  <c r="AG157" i="59" s="1"/>
  <c r="AL157" i="59" s="1"/>
  <c r="AQ157" i="59" s="1"/>
  <c r="AV157" i="59" s="1"/>
  <c r="BA157" i="59" s="1"/>
  <c r="BF157" i="59" s="1"/>
  <c r="BK157" i="59" s="1"/>
  <c r="BP157" i="59" s="1"/>
  <c r="BU157" i="59" s="1"/>
  <c r="AJ157" i="59"/>
  <c r="AF157" i="59"/>
  <c r="BN157" i="59"/>
  <c r="BY157" i="13"/>
  <c r="BQ157" i="13"/>
  <c r="BD157" i="59"/>
  <c r="P157" i="59"/>
  <c r="U157" i="59"/>
  <c r="V157" i="59"/>
  <c r="BZ157" i="13"/>
  <c r="BE157" i="59"/>
  <c r="BU157" i="13"/>
  <c r="BW157" i="13"/>
  <c r="AA157" i="59"/>
  <c r="BJ157" i="59"/>
  <c r="AZ157" i="59"/>
  <c r="AT157" i="59"/>
  <c r="AO157" i="59"/>
  <c r="BI157" i="59"/>
  <c r="Q157" i="59"/>
  <c r="BV157" i="13"/>
  <c r="BT157" i="13"/>
  <c r="BS157" i="13"/>
  <c r="AP157" i="59"/>
  <c r="BT157" i="59"/>
  <c r="BR157" i="13"/>
  <c r="L157" i="59"/>
  <c r="K157" i="59"/>
  <c r="BP157" i="13"/>
  <c r="BX157" i="13"/>
  <c r="AU157" i="59"/>
  <c r="BS157" i="59"/>
  <c r="AK157" i="59"/>
  <c r="AY157" i="59"/>
  <c r="BO157" i="59"/>
  <c r="AE157" i="59"/>
  <c r="BO157" i="13"/>
  <c r="Z157" i="59"/>
  <c r="H158" i="59"/>
  <c r="AJ158" i="59" l="1"/>
  <c r="BY158" i="13"/>
  <c r="BS158" i="59"/>
  <c r="AU158" i="59"/>
  <c r="BU158" i="13"/>
  <c r="AZ158" i="59"/>
  <c r="BS158" i="13"/>
  <c r="Z158" i="59"/>
  <c r="V158" i="59"/>
  <c r="BD158" i="59"/>
  <c r="BP158" i="13"/>
  <c r="BR158" i="13"/>
  <c r="P158" i="59"/>
  <c r="BQ158" i="13"/>
  <c r="AY158" i="59"/>
  <c r="BO158" i="59"/>
  <c r="BN158" i="59"/>
  <c r="AO158" i="59"/>
  <c r="BT158" i="59"/>
  <c r="BI158" i="59"/>
  <c r="BV158" i="13"/>
  <c r="M158" i="59"/>
  <c r="R158" i="59" s="1"/>
  <c r="W158" i="59" s="1"/>
  <c r="AB158" i="59" s="1"/>
  <c r="AG158" i="59" s="1"/>
  <c r="AL158" i="59" s="1"/>
  <c r="AQ158" i="59" s="1"/>
  <c r="AV158" i="59" s="1"/>
  <c r="BA158" i="59" s="1"/>
  <c r="BF158" i="59" s="1"/>
  <c r="BK158" i="59" s="1"/>
  <c r="BP158" i="59" s="1"/>
  <c r="BU158" i="59" s="1"/>
  <c r="AK158" i="59"/>
  <c r="AP158" i="59"/>
  <c r="BT158" i="13"/>
  <c r="AA158" i="59"/>
  <c r="AE158" i="59"/>
  <c r="K158" i="59"/>
  <c r="L158" i="59"/>
  <c r="AT158" i="59"/>
  <c r="BZ158" i="13"/>
  <c r="BX158" i="13"/>
  <c r="BJ158" i="59"/>
  <c r="U158" i="59"/>
  <c r="Q158" i="59"/>
  <c r="BO158" i="13"/>
  <c r="BW158" i="13"/>
  <c r="BE158" i="59"/>
  <c r="AF158" i="59"/>
  <c r="H159" i="59"/>
  <c r="M159" i="59" l="1"/>
  <c r="R159" i="59" s="1"/>
  <c r="W159" i="59" s="1"/>
  <c r="AB159" i="59" s="1"/>
  <c r="AG159" i="59" s="1"/>
  <c r="AL159" i="59" s="1"/>
  <c r="AQ159" i="59" s="1"/>
  <c r="AV159" i="59" s="1"/>
  <c r="BA159" i="59" s="1"/>
  <c r="BF159" i="59" s="1"/>
  <c r="BK159" i="59" s="1"/>
  <c r="BP159" i="59" s="1"/>
  <c r="BU159" i="59" s="1"/>
  <c r="AK159" i="59"/>
  <c r="BO159" i="59"/>
  <c r="U159" i="59"/>
  <c r="BS159" i="59"/>
  <c r="BI159" i="59"/>
  <c r="V159" i="59"/>
  <c r="L159" i="59"/>
  <c r="AF159" i="59"/>
  <c r="Q159" i="59"/>
  <c r="BY159" i="13"/>
  <c r="BU159" i="13"/>
  <c r="BV159" i="13"/>
  <c r="P159" i="59"/>
  <c r="AE159" i="59"/>
  <c r="BO159" i="13"/>
  <c r="BR159" i="13"/>
  <c r="BW159" i="13"/>
  <c r="BP159" i="13"/>
  <c r="AJ159" i="59"/>
  <c r="AA159" i="59"/>
  <c r="BT159" i="59"/>
  <c r="BJ159" i="59"/>
  <c r="BZ159" i="13"/>
  <c r="BD159" i="59"/>
  <c r="BS159" i="13"/>
  <c r="AU159" i="59"/>
  <c r="BT159" i="13"/>
  <c r="AT159" i="59"/>
  <c r="BX159" i="13"/>
  <c r="BQ159" i="13"/>
  <c r="AZ159" i="59"/>
  <c r="Z159" i="59"/>
  <c r="AY159" i="59"/>
  <c r="AO159" i="59"/>
  <c r="AP159" i="59"/>
  <c r="BE159" i="59"/>
  <c r="K159" i="59"/>
  <c r="BN159" i="59"/>
  <c r="H160" i="59"/>
  <c r="M160" i="59" l="1"/>
  <c r="R160" i="59" s="1"/>
  <c r="W160" i="59" s="1"/>
  <c r="AB160" i="59" s="1"/>
  <c r="AG160" i="59" s="1"/>
  <c r="AL160" i="59" s="1"/>
  <c r="AQ160" i="59" s="1"/>
  <c r="AV160" i="59" s="1"/>
  <c r="BA160" i="59" s="1"/>
  <c r="BF160" i="59" s="1"/>
  <c r="BK160" i="59" s="1"/>
  <c r="BP160" i="59" s="1"/>
  <c r="BU160" i="59" s="1"/>
  <c r="AO160" i="59"/>
  <c r="BO160" i="59"/>
  <c r="BI160" i="59"/>
  <c r="BV160" i="13"/>
  <c r="BS160" i="13"/>
  <c r="AK160" i="59"/>
  <c r="Q160" i="59"/>
  <c r="BN160" i="59"/>
  <c r="BP160" i="13"/>
  <c r="BW160" i="13"/>
  <c r="AU160" i="59"/>
  <c r="BS160" i="59"/>
  <c r="AP160" i="59"/>
  <c r="BR160" i="13"/>
  <c r="L160" i="59"/>
  <c r="BQ160" i="13"/>
  <c r="BE160" i="59"/>
  <c r="BY160" i="13"/>
  <c r="AA160" i="59"/>
  <c r="BX160" i="13"/>
  <c r="AF160" i="59"/>
  <c r="BT160" i="13"/>
  <c r="BD160" i="59"/>
  <c r="AY160" i="59"/>
  <c r="AE160" i="59"/>
  <c r="BT160" i="59"/>
  <c r="BZ160" i="13"/>
  <c r="V160" i="59"/>
  <c r="AZ160" i="59"/>
  <c r="AT160" i="59"/>
  <c r="BO160" i="13"/>
  <c r="Z160" i="59"/>
  <c r="BJ160" i="59"/>
  <c r="AJ160" i="59"/>
  <c r="K160" i="59"/>
  <c r="P160" i="59"/>
  <c r="U160" i="59"/>
  <c r="BU160" i="13"/>
  <c r="H161" i="59"/>
  <c r="BT161" i="59" l="1"/>
  <c r="K161" i="59"/>
  <c r="Z161" i="59"/>
  <c r="BZ161" i="13"/>
  <c r="M161" i="59"/>
  <c r="R161" i="59" s="1"/>
  <c r="W161" i="59" s="1"/>
  <c r="AB161" i="59" s="1"/>
  <c r="AG161" i="59" s="1"/>
  <c r="AL161" i="59" s="1"/>
  <c r="AQ161" i="59" s="1"/>
  <c r="AV161" i="59" s="1"/>
  <c r="BA161" i="59" s="1"/>
  <c r="BF161" i="59" s="1"/>
  <c r="BK161" i="59" s="1"/>
  <c r="BP161" i="59" s="1"/>
  <c r="BU161" i="59" s="1"/>
  <c r="AU161" i="59"/>
  <c r="BI161" i="59"/>
  <c r="AA161" i="59"/>
  <c r="BU161" i="13"/>
  <c r="AK161" i="59"/>
  <c r="BS161" i="13"/>
  <c r="BR161" i="13"/>
  <c r="BW161" i="13"/>
  <c r="U161" i="59"/>
  <c r="BS161" i="59"/>
  <c r="P161" i="59"/>
  <c r="BO161" i="59"/>
  <c r="AP161" i="59"/>
  <c r="Q161" i="59"/>
  <c r="BD161" i="59"/>
  <c r="BE161" i="59"/>
  <c r="AJ161" i="59"/>
  <c r="BN161" i="59"/>
  <c r="AF161" i="59"/>
  <c r="BT161" i="13"/>
  <c r="L161" i="59"/>
  <c r="BP161" i="13"/>
  <c r="AZ161" i="59"/>
  <c r="BJ161" i="59"/>
  <c r="BV161" i="13"/>
  <c r="AE161" i="59"/>
  <c r="AY161" i="59"/>
  <c r="BO161" i="13"/>
  <c r="BX161" i="13"/>
  <c r="V161" i="59"/>
  <c r="BQ161" i="13"/>
  <c r="BY161" i="13"/>
  <c r="AO161" i="59"/>
  <c r="AT161" i="59"/>
  <c r="H162" i="59"/>
  <c r="U162" i="59" l="1"/>
  <c r="AY162" i="59"/>
  <c r="AE162" i="59"/>
  <c r="M162" i="59"/>
  <c r="R162" i="59" s="1"/>
  <c r="W162" i="59" s="1"/>
  <c r="AB162" i="59" s="1"/>
  <c r="AG162" i="59" s="1"/>
  <c r="AL162" i="59" s="1"/>
  <c r="AQ162" i="59" s="1"/>
  <c r="AV162" i="59" s="1"/>
  <c r="BA162" i="59" s="1"/>
  <c r="BF162" i="59" s="1"/>
  <c r="BK162" i="59" s="1"/>
  <c r="BP162" i="59" s="1"/>
  <c r="BU162" i="59" s="1"/>
  <c r="AA162" i="59"/>
  <c r="AP162" i="59"/>
  <c r="V162" i="59"/>
  <c r="L162" i="59"/>
  <c r="BQ162" i="13"/>
  <c r="BO162" i="59"/>
  <c r="BZ162" i="13"/>
  <c r="BJ162" i="59"/>
  <c r="BW162" i="13"/>
  <c r="BS162" i="59"/>
  <c r="BP162" i="13"/>
  <c r="BU162" i="13"/>
  <c r="BN162" i="59"/>
  <c r="AF162" i="59"/>
  <c r="BT162" i="13"/>
  <c r="AO162" i="59"/>
  <c r="BX162" i="13"/>
  <c r="AT162" i="59"/>
  <c r="Q162" i="59"/>
  <c r="AZ162" i="59"/>
  <c r="BO162" i="13"/>
  <c r="Z162" i="59"/>
  <c r="AJ162" i="59"/>
  <c r="P162" i="59"/>
  <c r="BI162" i="59"/>
  <c r="BT162" i="59"/>
  <c r="AU162" i="59"/>
  <c r="BD162" i="59"/>
  <c r="BR162" i="13"/>
  <c r="BY162" i="13"/>
  <c r="BV162" i="13"/>
  <c r="K162" i="59"/>
  <c r="AK162" i="59"/>
  <c r="BS162" i="13"/>
  <c r="BE162" i="59"/>
  <c r="H163" i="59"/>
  <c r="Q163" i="59" l="1"/>
  <c r="BT163" i="13"/>
  <c r="Z163" i="59"/>
  <c r="BQ163" i="13"/>
  <c r="BY163" i="13"/>
  <c r="BO163" i="13"/>
  <c r="M163" i="59"/>
  <c r="R163" i="59" s="1"/>
  <c r="W163" i="59" s="1"/>
  <c r="AB163" i="59" s="1"/>
  <c r="AG163" i="59" s="1"/>
  <c r="AL163" i="59" s="1"/>
  <c r="AQ163" i="59" s="1"/>
  <c r="AV163" i="59" s="1"/>
  <c r="BA163" i="59" s="1"/>
  <c r="BF163" i="59" s="1"/>
  <c r="BK163" i="59" s="1"/>
  <c r="BP163" i="59" s="1"/>
  <c r="BU163" i="59" s="1"/>
  <c r="BP163" i="13"/>
  <c r="BU163" i="13"/>
  <c r="AE163" i="59"/>
  <c r="P163" i="59"/>
  <c r="AK163" i="59"/>
  <c r="BJ163" i="59"/>
  <c r="BO163" i="59"/>
  <c r="U163" i="59"/>
  <c r="L163" i="59"/>
  <c r="BX163" i="13"/>
  <c r="V163" i="59"/>
  <c r="AJ163" i="59"/>
  <c r="AP163" i="59"/>
  <c r="AY163" i="59"/>
  <c r="BS163" i="59"/>
  <c r="AU163" i="59"/>
  <c r="BV163" i="13"/>
  <c r="BD163" i="59"/>
  <c r="BT163" i="59"/>
  <c r="BR163" i="13"/>
  <c r="BS163" i="13"/>
  <c r="AZ163" i="59"/>
  <c r="BE163" i="59"/>
  <c r="K163" i="59"/>
  <c r="BI163" i="59"/>
  <c r="BW163" i="13"/>
  <c r="AA163" i="59"/>
  <c r="BZ163" i="13"/>
  <c r="BN163" i="59"/>
  <c r="AF163" i="59"/>
  <c r="AO163" i="59"/>
  <c r="AT163" i="59"/>
  <c r="H164" i="59"/>
  <c r="M164" i="59" l="1"/>
  <c r="R164" i="59" s="1"/>
  <c r="W164" i="59" s="1"/>
  <c r="AB164" i="59" s="1"/>
  <c r="AG164" i="59" s="1"/>
  <c r="AL164" i="59" s="1"/>
  <c r="AQ164" i="59" s="1"/>
  <c r="AV164" i="59" s="1"/>
  <c r="BA164" i="59" s="1"/>
  <c r="BF164" i="59" s="1"/>
  <c r="BK164" i="59" s="1"/>
  <c r="BP164" i="59" s="1"/>
  <c r="BU164" i="59" s="1"/>
  <c r="BT164" i="59"/>
  <c r="BR164" i="13"/>
  <c r="AT164" i="59"/>
  <c r="BE164" i="59"/>
  <c r="AY164" i="59"/>
  <c r="AE164" i="59"/>
  <c r="AZ164" i="59"/>
  <c r="U164" i="59"/>
  <c r="BO164" i="13"/>
  <c r="AA164" i="59"/>
  <c r="Q164" i="59"/>
  <c r="BU164" i="13"/>
  <c r="P164" i="59"/>
  <c r="BP164" i="13"/>
  <c r="L164" i="59"/>
  <c r="AO164" i="59"/>
  <c r="BV164" i="13"/>
  <c r="BO164" i="59"/>
  <c r="K164" i="59"/>
  <c r="BQ164" i="13"/>
  <c r="AF164" i="59"/>
  <c r="BI164" i="59"/>
  <c r="AJ164" i="59"/>
  <c r="BZ164" i="13"/>
  <c r="BY164" i="13"/>
  <c r="AK164" i="59"/>
  <c r="BT164" i="13"/>
  <c r="AP164" i="59"/>
  <c r="BS164" i="59"/>
  <c r="Z164" i="59"/>
  <c r="AU164" i="59"/>
  <c r="BW164" i="13"/>
  <c r="BJ164" i="59"/>
  <c r="BD164" i="59"/>
  <c r="V164" i="59"/>
  <c r="BN164" i="59"/>
  <c r="BX164" i="13"/>
  <c r="BS164" i="13"/>
  <c r="H165" i="59"/>
  <c r="BT165" i="59" l="1"/>
  <c r="AE165" i="59"/>
  <c r="BY165" i="13"/>
  <c r="BP165" i="13"/>
  <c r="V165" i="59"/>
  <c r="AO165" i="59"/>
  <c r="AA165" i="59"/>
  <c r="Z165" i="59"/>
  <c r="BU165" i="13"/>
  <c r="AJ165" i="59"/>
  <c r="AT165" i="59"/>
  <c r="AK165" i="59"/>
  <c r="BS165" i="13"/>
  <c r="BO165" i="59"/>
  <c r="BQ165" i="13"/>
  <c r="BO165" i="13"/>
  <c r="BX165" i="13"/>
  <c r="BT165" i="13"/>
  <c r="AF165" i="59"/>
  <c r="Q165" i="59"/>
  <c r="BS165" i="59"/>
  <c r="BZ165" i="13"/>
  <c r="AZ165" i="59"/>
  <c r="M165" i="59"/>
  <c r="R165" i="59" s="1"/>
  <c r="W165" i="59" s="1"/>
  <c r="AB165" i="59" s="1"/>
  <c r="AG165" i="59" s="1"/>
  <c r="AL165" i="59" s="1"/>
  <c r="AQ165" i="59" s="1"/>
  <c r="AV165" i="59" s="1"/>
  <c r="BA165" i="59" s="1"/>
  <c r="BF165" i="59" s="1"/>
  <c r="BK165" i="59" s="1"/>
  <c r="BP165" i="59" s="1"/>
  <c r="BU165" i="59" s="1"/>
  <c r="K165" i="59"/>
  <c r="BV165" i="13"/>
  <c r="BI165" i="59"/>
  <c r="AU165" i="59"/>
  <c r="P165" i="59"/>
  <c r="AP165" i="59"/>
  <c r="BN165" i="59"/>
  <c r="L165" i="59"/>
  <c r="BE165" i="59"/>
  <c r="BJ165" i="59"/>
  <c r="AY165" i="59"/>
  <c r="BW165" i="13"/>
  <c r="U165" i="59"/>
  <c r="BR165" i="13"/>
  <c r="BD165" i="59"/>
  <c r="H166" i="59"/>
  <c r="BW166" i="13" l="1"/>
  <c r="L166" i="59"/>
  <c r="K166" i="59"/>
  <c r="BU166" i="13"/>
  <c r="AU166" i="59"/>
  <c r="M166" i="59"/>
  <c r="R166" i="59" s="1"/>
  <c r="W166" i="59" s="1"/>
  <c r="AB166" i="59" s="1"/>
  <c r="AG166" i="59" s="1"/>
  <c r="AL166" i="59" s="1"/>
  <c r="AQ166" i="59" s="1"/>
  <c r="AV166" i="59" s="1"/>
  <c r="BA166" i="59" s="1"/>
  <c r="BF166" i="59" s="1"/>
  <c r="BK166" i="59" s="1"/>
  <c r="BP166" i="59" s="1"/>
  <c r="BU166" i="59" s="1"/>
  <c r="AP166" i="59"/>
  <c r="AZ166" i="59"/>
  <c r="AJ166" i="59"/>
  <c r="AF166" i="59"/>
  <c r="BO166" i="13"/>
  <c r="AO166" i="59"/>
  <c r="BT166" i="13"/>
  <c r="BO166" i="59"/>
  <c r="BS166" i="13"/>
  <c r="AY166" i="59"/>
  <c r="BN166" i="59"/>
  <c r="BV166" i="13"/>
  <c r="BD166" i="59"/>
  <c r="AE166" i="59"/>
  <c r="BT166" i="59"/>
  <c r="V166" i="59"/>
  <c r="Z166" i="59"/>
  <c r="U166" i="59"/>
  <c r="P166" i="59"/>
  <c r="AA166" i="59"/>
  <c r="BZ166" i="13"/>
  <c r="BX166" i="13"/>
  <c r="BI166" i="59"/>
  <c r="AK166" i="59"/>
  <c r="BR166" i="13"/>
  <c r="BY166" i="13"/>
  <c r="BE166" i="59"/>
  <c r="BJ166" i="59"/>
  <c r="BP166" i="13"/>
  <c r="Q166" i="59"/>
  <c r="AT166" i="59"/>
  <c r="BS166" i="59"/>
  <c r="BQ166" i="13"/>
  <c r="H167" i="59"/>
  <c r="BQ167" i="13" l="1"/>
  <c r="AU167" i="59"/>
  <c r="BT167" i="59"/>
  <c r="BS167" i="13"/>
  <c r="AY167" i="59"/>
  <c r="AA167" i="59"/>
  <c r="BJ167" i="59"/>
  <c r="BO167" i="13"/>
  <c r="BX167" i="13"/>
  <c r="Z167" i="59"/>
  <c r="BR167" i="13"/>
  <c r="BT167" i="13"/>
  <c r="M167" i="59"/>
  <c r="R167" i="59" s="1"/>
  <c r="W167" i="59" s="1"/>
  <c r="AB167" i="59" s="1"/>
  <c r="AG167" i="59" s="1"/>
  <c r="AL167" i="59" s="1"/>
  <c r="AQ167" i="59" s="1"/>
  <c r="AV167" i="59" s="1"/>
  <c r="BA167" i="59" s="1"/>
  <c r="BF167" i="59" s="1"/>
  <c r="BK167" i="59" s="1"/>
  <c r="BP167" i="59" s="1"/>
  <c r="BU167" i="59" s="1"/>
  <c r="Q167" i="59"/>
  <c r="BY167" i="13"/>
  <c r="BO167" i="59"/>
  <c r="BI167" i="59"/>
  <c r="AP167" i="59"/>
  <c r="AT167" i="59"/>
  <c r="L167" i="59"/>
  <c r="AJ167" i="59"/>
  <c r="BV167" i="13"/>
  <c r="BD167" i="59"/>
  <c r="BN167" i="59"/>
  <c r="AZ167" i="59"/>
  <c r="BU167" i="13"/>
  <c r="AE167" i="59"/>
  <c r="BS167" i="59"/>
  <c r="U167" i="59"/>
  <c r="BE167" i="59"/>
  <c r="K167" i="59"/>
  <c r="BW167" i="13"/>
  <c r="V167" i="59"/>
  <c r="AK167" i="59"/>
  <c r="BZ167" i="13"/>
  <c r="P167" i="59"/>
  <c r="AF167" i="59"/>
  <c r="AO167" i="59"/>
  <c r="BP167" i="13"/>
  <c r="H168" i="59"/>
  <c r="BQ168" i="13" l="1"/>
  <c r="AO168" i="59"/>
  <c r="BS168" i="13"/>
  <c r="M168" i="59"/>
  <c r="R168" i="59" s="1"/>
  <c r="W168" i="59" s="1"/>
  <c r="AB168" i="59" s="1"/>
  <c r="AG168" i="59" s="1"/>
  <c r="AL168" i="59" s="1"/>
  <c r="AQ168" i="59" s="1"/>
  <c r="AV168" i="59" s="1"/>
  <c r="BA168" i="59" s="1"/>
  <c r="BF168" i="59" s="1"/>
  <c r="BK168" i="59" s="1"/>
  <c r="BP168" i="59" s="1"/>
  <c r="BU168" i="59" s="1"/>
  <c r="BZ168" i="13"/>
  <c r="BT168" i="13"/>
  <c r="V168" i="59"/>
  <c r="BR168" i="13"/>
  <c r="AE168" i="59"/>
  <c r="BX168" i="13"/>
  <c r="BI168" i="59"/>
  <c r="K168" i="59"/>
  <c r="BJ168" i="59"/>
  <c r="AZ168" i="59"/>
  <c r="L168" i="59"/>
  <c r="BO168" i="13"/>
  <c r="AJ168" i="59"/>
  <c r="BY168" i="13"/>
  <c r="Q168" i="59"/>
  <c r="AA168" i="59"/>
  <c r="AY168" i="59"/>
  <c r="BO168" i="59"/>
  <c r="U168" i="59"/>
  <c r="P168" i="59"/>
  <c r="AF168" i="59"/>
  <c r="BE168" i="59"/>
  <c r="Z168" i="59"/>
  <c r="AU168" i="59"/>
  <c r="AK168" i="59"/>
  <c r="BS168" i="59"/>
  <c r="BV168" i="13"/>
  <c r="AP168" i="59"/>
  <c r="BP168" i="13"/>
  <c r="BN168" i="59"/>
  <c r="BT168" i="59"/>
  <c r="AT168" i="59"/>
  <c r="BU168" i="13"/>
  <c r="BW168" i="13"/>
  <c r="BD168" i="59"/>
  <c r="H169" i="59"/>
  <c r="P169" i="59" l="1"/>
  <c r="K169" i="59"/>
  <c r="BU169" i="13"/>
  <c r="BP169" i="13"/>
  <c r="BT169" i="59"/>
  <c r="BR169" i="13"/>
  <c r="BT169" i="13"/>
  <c r="BX169" i="13"/>
  <c r="AU169" i="59"/>
  <c r="BW169" i="13"/>
  <c r="Z169" i="59"/>
  <c r="AA169" i="59"/>
  <c r="BO169" i="13"/>
  <c r="BO169" i="59"/>
  <c r="BS169" i="13"/>
  <c r="M169" i="59"/>
  <c r="R169" i="59" s="1"/>
  <c r="W169" i="59" s="1"/>
  <c r="AB169" i="59" s="1"/>
  <c r="AG169" i="59" s="1"/>
  <c r="AL169" i="59" s="1"/>
  <c r="AQ169" i="59" s="1"/>
  <c r="AV169" i="59" s="1"/>
  <c r="BA169" i="59" s="1"/>
  <c r="BF169" i="59" s="1"/>
  <c r="BK169" i="59" s="1"/>
  <c r="BP169" i="59" s="1"/>
  <c r="BU169" i="59" s="1"/>
  <c r="BJ169" i="59"/>
  <c r="BN169" i="59"/>
  <c r="AF169" i="59"/>
  <c r="AK169" i="59"/>
  <c r="AJ169" i="59"/>
  <c r="AE169" i="59"/>
  <c r="BY169" i="13"/>
  <c r="BQ169" i="13"/>
  <c r="BS169" i="59"/>
  <c r="BI169" i="59"/>
  <c r="Q169" i="59"/>
  <c r="U169" i="59"/>
  <c r="BE169" i="59"/>
  <c r="AT169" i="59"/>
  <c r="AY169" i="59"/>
  <c r="AO169" i="59"/>
  <c r="V169" i="59"/>
  <c r="AZ169" i="59"/>
  <c r="BD169" i="59"/>
  <c r="BZ169" i="13"/>
  <c r="BV169" i="13"/>
  <c r="L169" i="59"/>
  <c r="AP169" i="59"/>
  <c r="H170" i="59"/>
  <c r="BR170" i="13" l="1"/>
  <c r="AU170" i="59"/>
  <c r="BP170" i="13"/>
  <c r="AT170" i="59"/>
  <c r="AP170" i="59"/>
  <c r="BZ170" i="13"/>
  <c r="BX170" i="13"/>
  <c r="U170" i="59"/>
  <c r="BS170" i="13"/>
  <c r="AK170" i="59"/>
  <c r="V170" i="59"/>
  <c r="BW170" i="13"/>
  <c r="M170" i="59"/>
  <c r="R170" i="59" s="1"/>
  <c r="W170" i="59" s="1"/>
  <c r="AB170" i="59" s="1"/>
  <c r="AG170" i="59" s="1"/>
  <c r="AL170" i="59" s="1"/>
  <c r="AQ170" i="59" s="1"/>
  <c r="AV170" i="59" s="1"/>
  <c r="BA170" i="59" s="1"/>
  <c r="BF170" i="59" s="1"/>
  <c r="BK170" i="59" s="1"/>
  <c r="BP170" i="59" s="1"/>
  <c r="BU170" i="59" s="1"/>
  <c r="AO170" i="59"/>
  <c r="BJ170" i="59"/>
  <c r="AY170" i="59"/>
  <c r="P170" i="59"/>
  <c r="BY170" i="13"/>
  <c r="BV170" i="13"/>
  <c r="BT170" i="59"/>
  <c r="BS170" i="59"/>
  <c r="Z170" i="59"/>
  <c r="BO170" i="59"/>
  <c r="BT170" i="13"/>
  <c r="BD170" i="59"/>
  <c r="BU170" i="13"/>
  <c r="Q170" i="59"/>
  <c r="K170" i="59"/>
  <c r="AE170" i="59"/>
  <c r="AA170" i="59"/>
  <c r="AF170" i="59"/>
  <c r="BI170" i="59"/>
  <c r="BO170" i="13"/>
  <c r="AJ170" i="59"/>
  <c r="AZ170" i="59"/>
  <c r="BN170" i="59"/>
  <c r="BQ170" i="13"/>
  <c r="L170" i="59"/>
  <c r="BE170" i="59"/>
  <c r="H171" i="59"/>
  <c r="BY171" i="13" l="1"/>
  <c r="V171" i="59"/>
  <c r="Q171" i="59"/>
  <c r="M171" i="59"/>
  <c r="R171" i="59" s="1"/>
  <c r="W171" i="59" s="1"/>
  <c r="AB171" i="59" s="1"/>
  <c r="AG171" i="59" s="1"/>
  <c r="AL171" i="59" s="1"/>
  <c r="AQ171" i="59" s="1"/>
  <c r="AV171" i="59" s="1"/>
  <c r="BA171" i="59" s="1"/>
  <c r="BF171" i="59" s="1"/>
  <c r="BK171" i="59" s="1"/>
  <c r="BP171" i="59" s="1"/>
  <c r="BU171" i="59" s="1"/>
  <c r="AP171" i="59"/>
  <c r="AE171" i="59"/>
  <c r="AA171" i="59"/>
  <c r="BI171" i="59"/>
  <c r="BT171" i="59"/>
  <c r="U171" i="59"/>
  <c r="BW171" i="13"/>
  <c r="BP171" i="13"/>
  <c r="BD171" i="59"/>
  <c r="BQ171" i="13"/>
  <c r="BE171" i="59"/>
  <c r="K171" i="59"/>
  <c r="BZ171" i="13"/>
  <c r="BR171" i="13"/>
  <c r="BS171" i="13"/>
  <c r="BO171" i="59"/>
  <c r="BO171" i="13"/>
  <c r="BN171" i="59"/>
  <c r="AU171" i="59"/>
  <c r="BV171" i="13"/>
  <c r="AZ171" i="59"/>
  <c r="AO171" i="59"/>
  <c r="AF171" i="59"/>
  <c r="BJ171" i="59"/>
  <c r="AJ171" i="59"/>
  <c r="AK171" i="59"/>
  <c r="BU171" i="13"/>
  <c r="BX171" i="13"/>
  <c r="L171" i="59"/>
  <c r="AY171" i="59"/>
  <c r="BT171" i="13"/>
  <c r="Z171" i="59"/>
  <c r="AT171" i="59"/>
  <c r="P171" i="59"/>
  <c r="BS171" i="59"/>
  <c r="H172" i="59"/>
  <c r="K172" i="59" l="1"/>
  <c r="BN172" i="59"/>
  <c r="AU172" i="59"/>
  <c r="BQ172" i="13"/>
  <c r="Q172" i="59"/>
  <c r="BP172" i="13"/>
  <c r="AZ172" i="59"/>
  <c r="V172" i="59"/>
  <c r="BO172" i="59"/>
  <c r="AE172" i="59"/>
  <c r="BI172" i="59"/>
  <c r="BR172" i="13"/>
  <c r="U172" i="59"/>
  <c r="BV172" i="13"/>
  <c r="AA172" i="59"/>
  <c r="BU172" i="13"/>
  <c r="L172" i="59"/>
  <c r="BJ172" i="59"/>
  <c r="BS172" i="59"/>
  <c r="BX172" i="13"/>
  <c r="Z172" i="59"/>
  <c r="BT172" i="13"/>
  <c r="P172" i="59"/>
  <c r="AT172" i="59"/>
  <c r="AP172" i="59"/>
  <c r="BS172" i="13"/>
  <c r="BW172" i="13"/>
  <c r="AF172" i="59"/>
  <c r="BZ172" i="13"/>
  <c r="AY172" i="59"/>
  <c r="BD172" i="59"/>
  <c r="BO172" i="13"/>
  <c r="AJ172" i="59"/>
  <c r="BY172" i="13"/>
  <c r="M172" i="59"/>
  <c r="R172" i="59" s="1"/>
  <c r="W172" i="59" s="1"/>
  <c r="AB172" i="59" s="1"/>
  <c r="AG172" i="59" s="1"/>
  <c r="AL172" i="59" s="1"/>
  <c r="AQ172" i="59" s="1"/>
  <c r="AV172" i="59" s="1"/>
  <c r="BA172" i="59" s="1"/>
  <c r="BF172" i="59" s="1"/>
  <c r="BK172" i="59" s="1"/>
  <c r="BP172" i="59" s="1"/>
  <c r="BU172" i="59" s="1"/>
  <c r="AO172" i="59"/>
  <c r="BT172" i="59"/>
  <c r="BE172" i="59"/>
  <c r="AK172" i="59"/>
  <c r="H173" i="59"/>
  <c r="BY173" i="13" l="1"/>
  <c r="P173" i="59"/>
  <c r="AA173" i="59"/>
  <c r="AT173" i="59"/>
  <c r="BX173" i="13"/>
  <c r="K173" i="59"/>
  <c r="AE173" i="59"/>
  <c r="AO173" i="59"/>
  <c r="BN173" i="59"/>
  <c r="BJ173" i="59"/>
  <c r="BS173" i="13"/>
  <c r="AK173" i="59"/>
  <c r="AU173" i="59"/>
  <c r="M173" i="59"/>
  <c r="R173" i="59" s="1"/>
  <c r="W173" i="59" s="1"/>
  <c r="AB173" i="59" s="1"/>
  <c r="AG173" i="59" s="1"/>
  <c r="AL173" i="59" s="1"/>
  <c r="AQ173" i="59" s="1"/>
  <c r="AV173" i="59" s="1"/>
  <c r="BA173" i="59" s="1"/>
  <c r="BF173" i="59" s="1"/>
  <c r="BK173" i="59" s="1"/>
  <c r="BP173" i="59" s="1"/>
  <c r="BU173" i="59" s="1"/>
  <c r="BT173" i="59"/>
  <c r="BP173" i="13"/>
  <c r="U173" i="59"/>
  <c r="BT173" i="13"/>
  <c r="AP173" i="59"/>
  <c r="AF173" i="59"/>
  <c r="BQ173" i="13"/>
  <c r="AY173" i="59"/>
  <c r="BW173" i="13"/>
  <c r="L173" i="59"/>
  <c r="Z173" i="59"/>
  <c r="BD173" i="59"/>
  <c r="BE173" i="59"/>
  <c r="AJ173" i="59"/>
  <c r="BU173" i="13"/>
  <c r="BS173" i="59"/>
  <c r="BI173" i="59"/>
  <c r="AZ173" i="59"/>
  <c r="Q173" i="59"/>
  <c r="BO173" i="13"/>
  <c r="BZ173" i="13"/>
  <c r="BR173" i="13"/>
  <c r="V173" i="59"/>
  <c r="BO173" i="59"/>
  <c r="BV173" i="13"/>
  <c r="H174" i="59"/>
  <c r="BO174" i="13" l="1"/>
  <c r="BE174" i="59"/>
  <c r="BO174" i="59"/>
  <c r="BY174" i="13"/>
  <c r="BZ174" i="13"/>
  <c r="BR174" i="13"/>
  <c r="U174" i="59"/>
  <c r="AZ174" i="59"/>
  <c r="BI174" i="59"/>
  <c r="BS174" i="59"/>
  <c r="BS174" i="13"/>
  <c r="Q174" i="59"/>
  <c r="AO174" i="59"/>
  <c r="L174" i="59"/>
  <c r="AU174" i="59"/>
  <c r="BD174" i="59"/>
  <c r="BT174" i="13"/>
  <c r="BV174" i="13"/>
  <c r="BJ174" i="59"/>
  <c r="AP174" i="59"/>
  <c r="P174" i="59"/>
  <c r="BQ174" i="13"/>
  <c r="BW174" i="13"/>
  <c r="BU174" i="13"/>
  <c r="M174" i="59"/>
  <c r="R174" i="59" s="1"/>
  <c r="W174" i="59" s="1"/>
  <c r="AB174" i="59" s="1"/>
  <c r="AG174" i="59" s="1"/>
  <c r="AL174" i="59" s="1"/>
  <c r="AQ174" i="59" s="1"/>
  <c r="AV174" i="59" s="1"/>
  <c r="BA174" i="59" s="1"/>
  <c r="BF174" i="59" s="1"/>
  <c r="BK174" i="59" s="1"/>
  <c r="BP174" i="59" s="1"/>
  <c r="BU174" i="59" s="1"/>
  <c r="K174" i="59"/>
  <c r="AF174" i="59"/>
  <c r="AE174" i="59"/>
  <c r="AK174" i="59"/>
  <c r="V174" i="59"/>
  <c r="BN174" i="59"/>
  <c r="AY174" i="59"/>
  <c r="AT174" i="59"/>
  <c r="BX174" i="13"/>
  <c r="BP174" i="13"/>
  <c r="BT174" i="59"/>
  <c r="AJ174" i="59"/>
  <c r="Z174" i="59"/>
  <c r="AA174" i="59"/>
  <c r="H175" i="59"/>
  <c r="BT175" i="13" l="1"/>
  <c r="BO175" i="13"/>
  <c r="BX175" i="13"/>
  <c r="AZ175" i="59"/>
  <c r="Z175" i="59"/>
  <c r="P175" i="59"/>
  <c r="M175" i="59"/>
  <c r="R175" i="59" s="1"/>
  <c r="W175" i="59" s="1"/>
  <c r="AB175" i="59" s="1"/>
  <c r="AG175" i="59" s="1"/>
  <c r="AL175" i="59" s="1"/>
  <c r="AQ175" i="59" s="1"/>
  <c r="AV175" i="59" s="1"/>
  <c r="BA175" i="59" s="1"/>
  <c r="BF175" i="59" s="1"/>
  <c r="BK175" i="59" s="1"/>
  <c r="BP175" i="59" s="1"/>
  <c r="BU175" i="59" s="1"/>
  <c r="AY175" i="59"/>
  <c r="BZ175" i="13"/>
  <c r="BQ175" i="13"/>
  <c r="BD175" i="59"/>
  <c r="AJ175" i="59"/>
  <c r="BV175" i="13"/>
  <c r="BU175" i="13"/>
  <c r="V175" i="59"/>
  <c r="BN175" i="59"/>
  <c r="BE175" i="59"/>
  <c r="BY175" i="13"/>
  <c r="BO175" i="59"/>
  <c r="AO175" i="59"/>
  <c r="U175" i="59"/>
  <c r="BW175" i="13"/>
  <c r="AF175" i="59"/>
  <c r="Q175" i="59"/>
  <c r="AU175" i="59"/>
  <c r="BT175" i="59"/>
  <c r="AK175" i="59"/>
  <c r="BP175" i="13"/>
  <c r="L175" i="59"/>
  <c r="AE175" i="59"/>
  <c r="K175" i="59"/>
  <c r="BS175" i="59"/>
  <c r="BI175" i="59"/>
  <c r="AT175" i="59"/>
  <c r="AP175" i="59"/>
  <c r="BR175" i="13"/>
  <c r="BJ175" i="59"/>
  <c r="AA175" i="59"/>
  <c r="BS175" i="13"/>
  <c r="H176" i="59"/>
  <c r="BN176" i="59" l="1"/>
  <c r="AF176" i="59"/>
  <c r="P176" i="59"/>
  <c r="BI176" i="59"/>
  <c r="BJ176" i="59"/>
  <c r="U176" i="59"/>
  <c r="Z176" i="59"/>
  <c r="AU176" i="59"/>
  <c r="BU176" i="13"/>
  <c r="BX176" i="13"/>
  <c r="K176" i="59"/>
  <c r="BS176" i="13"/>
  <c r="M176" i="59"/>
  <c r="R176" i="59" s="1"/>
  <c r="W176" i="59" s="1"/>
  <c r="AB176" i="59" s="1"/>
  <c r="AG176" i="59" s="1"/>
  <c r="AL176" i="59" s="1"/>
  <c r="AQ176" i="59" s="1"/>
  <c r="AV176" i="59" s="1"/>
  <c r="BA176" i="59" s="1"/>
  <c r="BF176" i="59" s="1"/>
  <c r="BK176" i="59" s="1"/>
  <c r="BP176" i="59" s="1"/>
  <c r="BU176" i="59" s="1"/>
  <c r="BO176" i="59"/>
  <c r="BZ176" i="13"/>
  <c r="BD176" i="59"/>
  <c r="V176" i="59"/>
  <c r="Q176" i="59"/>
  <c r="AY176" i="59"/>
  <c r="BQ176" i="13"/>
  <c r="L176" i="59"/>
  <c r="BE176" i="59"/>
  <c r="BY176" i="13"/>
  <c r="BP176" i="13"/>
  <c r="AK176" i="59"/>
  <c r="BO176" i="13"/>
  <c r="AT176" i="59"/>
  <c r="BV176" i="13"/>
  <c r="BR176" i="13"/>
  <c r="BS176" i="59"/>
  <c r="BT176" i="13"/>
  <c r="AZ176" i="59"/>
  <c r="BT176" i="59"/>
  <c r="BW176" i="13"/>
  <c r="AO176" i="59"/>
  <c r="AA176" i="59"/>
  <c r="AJ176" i="59"/>
  <c r="AE176" i="59"/>
  <c r="AP176" i="59"/>
  <c r="H177" i="59"/>
  <c r="AU177" i="59" l="1"/>
  <c r="V177" i="59"/>
  <c r="P177" i="59"/>
  <c r="AP177" i="59"/>
  <c r="M177" i="59"/>
  <c r="R177" i="59" s="1"/>
  <c r="W177" i="59" s="1"/>
  <c r="AB177" i="59" s="1"/>
  <c r="AG177" i="59" s="1"/>
  <c r="AL177" i="59" s="1"/>
  <c r="AQ177" i="59" s="1"/>
  <c r="AV177" i="59" s="1"/>
  <c r="BA177" i="59" s="1"/>
  <c r="BF177" i="59" s="1"/>
  <c r="BK177" i="59" s="1"/>
  <c r="BP177" i="59" s="1"/>
  <c r="BU177" i="59" s="1"/>
  <c r="BE177" i="59"/>
  <c r="BI177" i="59"/>
  <c r="AK177" i="59"/>
  <c r="BY177" i="13"/>
  <c r="BO177" i="13"/>
  <c r="BU177" i="13"/>
  <c r="BP177" i="13"/>
  <c r="BJ177" i="59"/>
  <c r="AE177" i="59"/>
  <c r="AJ177" i="59"/>
  <c r="U177" i="59"/>
  <c r="BV177" i="13"/>
  <c r="K177" i="59"/>
  <c r="AZ177" i="59"/>
  <c r="L177" i="59"/>
  <c r="BD177" i="59"/>
  <c r="AY177" i="59"/>
  <c r="AO177" i="59"/>
  <c r="AT177" i="59"/>
  <c r="BX177" i="13"/>
  <c r="Q177" i="59"/>
  <c r="BT177" i="59"/>
  <c r="AF177" i="59"/>
  <c r="BW177" i="13"/>
  <c r="BN177" i="59"/>
  <c r="AA177" i="59"/>
  <c r="BQ177" i="13"/>
  <c r="BS177" i="13"/>
  <c r="BR177" i="13"/>
  <c r="BT177" i="13"/>
  <c r="BZ177" i="13"/>
  <c r="BO177" i="59"/>
  <c r="BS177" i="59"/>
  <c r="Z177" i="59"/>
  <c r="H178" i="59"/>
  <c r="M178" i="59" l="1"/>
  <c r="R178" i="59" s="1"/>
  <c r="W178" i="59" s="1"/>
  <c r="AB178" i="59" s="1"/>
  <c r="AG178" i="59" s="1"/>
  <c r="AL178" i="59" s="1"/>
  <c r="AQ178" i="59" s="1"/>
  <c r="AV178" i="59" s="1"/>
  <c r="BA178" i="59" s="1"/>
  <c r="BF178" i="59" s="1"/>
  <c r="BK178" i="59" s="1"/>
  <c r="BP178" i="59" s="1"/>
  <c r="BU178" i="59" s="1"/>
  <c r="BY178" i="13"/>
  <c r="AA178" i="59"/>
  <c r="BZ178" i="13"/>
  <c r="AK178" i="59"/>
  <c r="BU178" i="13"/>
  <c r="Q178" i="59"/>
  <c r="BQ178" i="13"/>
  <c r="BO178" i="59"/>
  <c r="AY178" i="59"/>
  <c r="BD178" i="59"/>
  <c r="BS178" i="59"/>
  <c r="BS178" i="13"/>
  <c r="AP178" i="59"/>
  <c r="P178" i="59"/>
  <c r="V178" i="59"/>
  <c r="BV178" i="13"/>
  <c r="BI178" i="59"/>
  <c r="BT178" i="59"/>
  <c r="BN178" i="59"/>
  <c r="AJ178" i="59"/>
  <c r="BO178" i="13"/>
  <c r="AZ178" i="59"/>
  <c r="BP178" i="13"/>
  <c r="U178" i="59"/>
  <c r="BJ178" i="59"/>
  <c r="BE178" i="59"/>
  <c r="K178" i="59"/>
  <c r="BR178" i="13"/>
  <c r="L178" i="59"/>
  <c r="Z178" i="59"/>
  <c r="BW178" i="13"/>
  <c r="BX178" i="13"/>
  <c r="AU178" i="59"/>
  <c r="BT178" i="13"/>
  <c r="AO178" i="59"/>
  <c r="AF178" i="59"/>
  <c r="AE178" i="59"/>
  <c r="AT178" i="59"/>
  <c r="H179" i="59"/>
  <c r="AF179" i="59" l="1"/>
  <c r="BD179" i="59"/>
  <c r="AP179" i="59"/>
  <c r="BS179" i="59"/>
  <c r="AZ179" i="59"/>
  <c r="AA179" i="59"/>
  <c r="AE179" i="59"/>
  <c r="BR179" i="13"/>
  <c r="AY179" i="59"/>
  <c r="BU179" i="13"/>
  <c r="AT179" i="59"/>
  <c r="BT179" i="13"/>
  <c r="BX179" i="13"/>
  <c r="BN179" i="59"/>
  <c r="BP179" i="13"/>
  <c r="K179" i="59"/>
  <c r="U179" i="59"/>
  <c r="P179" i="59"/>
  <c r="M179" i="59"/>
  <c r="R179" i="59" s="1"/>
  <c r="W179" i="59" s="1"/>
  <c r="AB179" i="59" s="1"/>
  <c r="AG179" i="59" s="1"/>
  <c r="AL179" i="59" s="1"/>
  <c r="AQ179" i="59" s="1"/>
  <c r="AV179" i="59" s="1"/>
  <c r="BA179" i="59" s="1"/>
  <c r="BF179" i="59" s="1"/>
  <c r="BK179" i="59" s="1"/>
  <c r="BP179" i="59" s="1"/>
  <c r="BU179" i="59" s="1"/>
  <c r="V179" i="59"/>
  <c r="Q179" i="59"/>
  <c r="BT179" i="59"/>
  <c r="AU179" i="59"/>
  <c r="BJ179" i="59"/>
  <c r="BY179" i="13"/>
  <c r="BO179" i="59"/>
  <c r="BI179" i="59"/>
  <c r="L179" i="59"/>
  <c r="BE179" i="59"/>
  <c r="BQ179" i="13"/>
  <c r="BW179" i="13"/>
  <c r="AJ179" i="59"/>
  <c r="BS179" i="13"/>
  <c r="BO179" i="13"/>
  <c r="Z179" i="59"/>
  <c r="BV179" i="13"/>
  <c r="AO179" i="59"/>
  <c r="AK179" i="59"/>
  <c r="BZ179" i="13"/>
  <c r="H180" i="59"/>
  <c r="BS180" i="59" l="1"/>
  <c r="BP180" i="13"/>
  <c r="BD180" i="59"/>
  <c r="AU180" i="59"/>
  <c r="BO180" i="13"/>
  <c r="BV180" i="13"/>
  <c r="Q180" i="59"/>
  <c r="AP180" i="59"/>
  <c r="BW180" i="13"/>
  <c r="L180" i="59"/>
  <c r="M180" i="59"/>
  <c r="R180" i="59" s="1"/>
  <c r="W180" i="59" s="1"/>
  <c r="AB180" i="59" s="1"/>
  <c r="AG180" i="59" s="1"/>
  <c r="AL180" i="59" s="1"/>
  <c r="AQ180" i="59" s="1"/>
  <c r="AV180" i="59" s="1"/>
  <c r="BA180" i="59" s="1"/>
  <c r="BF180" i="59" s="1"/>
  <c r="BK180" i="59" s="1"/>
  <c r="BP180" i="59" s="1"/>
  <c r="BU180" i="59" s="1"/>
  <c r="BJ180" i="59"/>
  <c r="K180" i="59"/>
  <c r="AF180" i="59"/>
  <c r="BT180" i="13"/>
  <c r="BZ180" i="13"/>
  <c r="BO180" i="59"/>
  <c r="AT180" i="59"/>
  <c r="BR180" i="13"/>
  <c r="AZ180" i="59"/>
  <c r="U180" i="59"/>
  <c r="BT180" i="59"/>
  <c r="AY180" i="59"/>
  <c r="BI180" i="59"/>
  <c r="BX180" i="13"/>
  <c r="BN180" i="59"/>
  <c r="BE180" i="59"/>
  <c r="BY180" i="13"/>
  <c r="Z180" i="59"/>
  <c r="AO180" i="59"/>
  <c r="BS180" i="13"/>
  <c r="V180" i="59"/>
  <c r="AE180" i="59"/>
  <c r="AA180" i="59"/>
  <c r="AK180" i="59"/>
  <c r="BQ180" i="13"/>
  <c r="BU180" i="13"/>
  <c r="P180" i="59"/>
  <c r="AJ180" i="59"/>
  <c r="H181" i="59"/>
  <c r="BT181" i="59" l="1"/>
  <c r="BQ181" i="13"/>
  <c r="M181" i="59"/>
  <c r="R181" i="59" s="1"/>
  <c r="W181" i="59" s="1"/>
  <c r="AB181" i="59" s="1"/>
  <c r="AG181" i="59" s="1"/>
  <c r="AL181" i="59" s="1"/>
  <c r="AQ181" i="59" s="1"/>
  <c r="AV181" i="59" s="1"/>
  <c r="BA181" i="59" s="1"/>
  <c r="BF181" i="59" s="1"/>
  <c r="BK181" i="59" s="1"/>
  <c r="BP181" i="59" s="1"/>
  <c r="BU181" i="59" s="1"/>
  <c r="AA181" i="59"/>
  <c r="BX181" i="13"/>
  <c r="BU181" i="13"/>
  <c r="BW181" i="13"/>
  <c r="BT181" i="13"/>
  <c r="BP181" i="13"/>
  <c r="AK181" i="59"/>
  <c r="AO181" i="59"/>
  <c r="Q181" i="59"/>
  <c r="AJ181" i="59"/>
  <c r="K181" i="59"/>
  <c r="V181" i="59"/>
  <c r="L181" i="59"/>
  <c r="AF181" i="59"/>
  <c r="BN181" i="59"/>
  <c r="BE181" i="59"/>
  <c r="BY181" i="13"/>
  <c r="BV181" i="13"/>
  <c r="U181" i="59"/>
  <c r="AT181" i="59"/>
  <c r="BS181" i="59"/>
  <c r="AP181" i="59"/>
  <c r="BO181" i="13"/>
  <c r="AU181" i="59"/>
  <c r="BD181" i="59"/>
  <c r="P181" i="59"/>
  <c r="AY181" i="59"/>
  <c r="BR181" i="13"/>
  <c r="AE181" i="59"/>
  <c r="BI181" i="59"/>
  <c r="Z181" i="59"/>
  <c r="AZ181" i="59"/>
  <c r="BZ181" i="13"/>
  <c r="BJ181" i="59"/>
  <c r="BS181" i="13"/>
  <c r="BO181" i="59"/>
  <c r="H182" i="59"/>
  <c r="AA182" i="59" l="1"/>
  <c r="BP182" i="13"/>
  <c r="Z182" i="59"/>
  <c r="L182" i="59"/>
  <c r="BD182" i="59"/>
  <c r="BR182" i="13"/>
  <c r="BE182" i="59"/>
  <c r="U182" i="59"/>
  <c r="AU182" i="59"/>
  <c r="BW182" i="13"/>
  <c r="AT182" i="59"/>
  <c r="AP182" i="59"/>
  <c r="BZ182" i="13"/>
  <c r="AY182" i="59"/>
  <c r="BT182" i="13"/>
  <c r="AJ182" i="59"/>
  <c r="BQ182" i="13"/>
  <c r="AE182" i="59"/>
  <c r="BY182" i="13"/>
  <c r="AF182" i="59"/>
  <c r="M182" i="59"/>
  <c r="R182" i="59" s="1"/>
  <c r="W182" i="59" s="1"/>
  <c r="AB182" i="59" s="1"/>
  <c r="AG182" i="59" s="1"/>
  <c r="AL182" i="59" s="1"/>
  <c r="AQ182" i="59" s="1"/>
  <c r="AV182" i="59" s="1"/>
  <c r="BA182" i="59" s="1"/>
  <c r="BF182" i="59" s="1"/>
  <c r="BK182" i="59" s="1"/>
  <c r="BP182" i="59" s="1"/>
  <c r="BU182" i="59" s="1"/>
  <c r="P182" i="59"/>
  <c r="K182" i="59"/>
  <c r="Q182" i="59"/>
  <c r="V182" i="59"/>
  <c r="BV182" i="13"/>
  <c r="BU182" i="13"/>
  <c r="BI182" i="59"/>
  <c r="BT182" i="59"/>
  <c r="BO182" i="13"/>
  <c r="BJ182" i="59"/>
  <c r="BS182" i="13"/>
  <c r="BX182" i="13"/>
  <c r="AO182" i="59"/>
  <c r="AZ182" i="59"/>
  <c r="BN182" i="59"/>
  <c r="AK182" i="59"/>
  <c r="BS182" i="59"/>
  <c r="BO182" i="59"/>
  <c r="H183" i="59"/>
  <c r="K183" i="59" l="1"/>
  <c r="BZ183" i="13"/>
  <c r="P183" i="59"/>
  <c r="U183" i="59"/>
  <c r="BE183" i="59"/>
  <c r="AA183" i="59"/>
  <c r="AT183" i="59"/>
  <c r="BS183" i="13"/>
  <c r="AP183" i="59"/>
  <c r="BW183" i="13"/>
  <c r="V183" i="59"/>
  <c r="BX183" i="13"/>
  <c r="BJ183" i="59"/>
  <c r="BU183" i="13"/>
  <c r="AJ183" i="59"/>
  <c r="BV183" i="13"/>
  <c r="AE183" i="59"/>
  <c r="BP183" i="13"/>
  <c r="BD183" i="59"/>
  <c r="BY183" i="13"/>
  <c r="BI183" i="59"/>
  <c r="BQ183" i="13"/>
  <c r="Z183" i="59"/>
  <c r="AU183" i="59"/>
  <c r="BS183" i="59"/>
  <c r="BT183" i="13"/>
  <c r="L183" i="59"/>
  <c r="AO183" i="59"/>
  <c r="AZ183" i="59"/>
  <c r="BO183" i="13"/>
  <c r="BT183" i="59"/>
  <c r="BN183" i="59"/>
  <c r="BO183" i="59"/>
  <c r="AY183" i="59"/>
  <c r="M183" i="59"/>
  <c r="R183" i="59" s="1"/>
  <c r="W183" i="59" s="1"/>
  <c r="AB183" i="59" s="1"/>
  <c r="AG183" i="59" s="1"/>
  <c r="AL183" i="59" s="1"/>
  <c r="AQ183" i="59" s="1"/>
  <c r="AV183" i="59" s="1"/>
  <c r="BA183" i="59" s="1"/>
  <c r="BF183" i="59" s="1"/>
  <c r="BK183" i="59" s="1"/>
  <c r="BP183" i="59" s="1"/>
  <c r="BU183" i="59" s="1"/>
  <c r="Q183" i="59"/>
  <c r="AK183" i="59"/>
  <c r="BR183" i="13"/>
  <c r="AF183" i="59"/>
  <c r="H184" i="59"/>
  <c r="BS184" i="59" l="1"/>
  <c r="BE184" i="59"/>
  <c r="AY184" i="59"/>
  <c r="AK184" i="59"/>
  <c r="BT184" i="13"/>
  <c r="BJ184" i="59"/>
  <c r="AO184" i="59"/>
  <c r="M184" i="59"/>
  <c r="R184" i="59" s="1"/>
  <c r="W184" i="59" s="1"/>
  <c r="AB184" i="59" s="1"/>
  <c r="AG184" i="59" s="1"/>
  <c r="AL184" i="59" s="1"/>
  <c r="AQ184" i="59" s="1"/>
  <c r="AV184" i="59" s="1"/>
  <c r="BA184" i="59" s="1"/>
  <c r="BF184" i="59" s="1"/>
  <c r="BK184" i="59" s="1"/>
  <c r="BP184" i="59" s="1"/>
  <c r="BU184" i="59" s="1"/>
  <c r="BT184" i="59"/>
  <c r="AJ184" i="59"/>
  <c r="AE184" i="59"/>
  <c r="AP184" i="59"/>
  <c r="U184" i="59"/>
  <c r="AA184" i="59"/>
  <c r="BI184" i="59"/>
  <c r="Z184" i="59"/>
  <c r="AU184" i="59"/>
  <c r="AT184" i="59"/>
  <c r="AZ184" i="59"/>
  <c r="Q184" i="59"/>
  <c r="BD184" i="59"/>
  <c r="BU184" i="13"/>
  <c r="AF184" i="59"/>
  <c r="BX184" i="13"/>
  <c r="BP184" i="13"/>
  <c r="BY184" i="13"/>
  <c r="L184" i="59"/>
  <c r="BO184" i="13"/>
  <c r="K184" i="59"/>
  <c r="BN184" i="59"/>
  <c r="BR184" i="13"/>
  <c r="BV184" i="13"/>
  <c r="BO184" i="59"/>
  <c r="V184" i="59"/>
  <c r="BS184" i="13"/>
  <c r="P184" i="59"/>
  <c r="BQ184" i="13"/>
  <c r="BW184" i="13"/>
  <c r="BZ184" i="13"/>
  <c r="H185" i="59"/>
  <c r="AE185" i="59" l="1"/>
  <c r="AY185" i="59"/>
  <c r="BR185" i="13"/>
  <c r="M185" i="59"/>
  <c r="R185" i="59" s="1"/>
  <c r="W185" i="59" s="1"/>
  <c r="AB185" i="59" s="1"/>
  <c r="AG185" i="59" s="1"/>
  <c r="AL185" i="59" s="1"/>
  <c r="AQ185" i="59" s="1"/>
  <c r="AV185" i="59" s="1"/>
  <c r="BA185" i="59" s="1"/>
  <c r="BF185" i="59" s="1"/>
  <c r="BK185" i="59" s="1"/>
  <c r="BP185" i="59" s="1"/>
  <c r="BU185" i="59" s="1"/>
  <c r="BO185" i="13"/>
  <c r="BJ185" i="59"/>
  <c r="AK185" i="59"/>
  <c r="L185" i="59"/>
  <c r="AT185" i="59"/>
  <c r="AA185" i="59"/>
  <c r="BZ185" i="13"/>
  <c r="BS185" i="13"/>
  <c r="BT185" i="13"/>
  <c r="BY185" i="13"/>
  <c r="BN185" i="59"/>
  <c r="K185" i="59"/>
  <c r="BE185" i="59"/>
  <c r="BV185" i="13"/>
  <c r="V185" i="59"/>
  <c r="Z185" i="59"/>
  <c r="P185" i="59"/>
  <c r="BO185" i="59"/>
  <c r="U185" i="59"/>
  <c r="BW185" i="13"/>
  <c r="Q185" i="59"/>
  <c r="BT185" i="59"/>
  <c r="AO185" i="59"/>
  <c r="BQ185" i="13"/>
  <c r="BI185" i="59"/>
  <c r="AP185" i="59"/>
  <c r="AU185" i="59"/>
  <c r="AF185" i="59"/>
  <c r="BP185" i="13"/>
  <c r="BX185" i="13"/>
  <c r="BD185" i="59"/>
  <c r="BS185" i="59"/>
  <c r="BU185" i="13"/>
  <c r="AZ185" i="59"/>
  <c r="AJ185" i="59"/>
  <c r="H186" i="59"/>
  <c r="M186" i="59" l="1"/>
  <c r="R186" i="59" s="1"/>
  <c r="W186" i="59" s="1"/>
  <c r="AB186" i="59" s="1"/>
  <c r="AG186" i="59" s="1"/>
  <c r="AL186" i="59" s="1"/>
  <c r="AQ186" i="59" s="1"/>
  <c r="AV186" i="59" s="1"/>
  <c r="BA186" i="59" s="1"/>
  <c r="BF186" i="59" s="1"/>
  <c r="BK186" i="59" s="1"/>
  <c r="BP186" i="59" s="1"/>
  <c r="BU186" i="59" s="1"/>
  <c r="V186" i="59"/>
  <c r="Q186" i="59"/>
  <c r="AK186" i="59"/>
  <c r="BT186" i="59"/>
  <c r="AJ186" i="59"/>
  <c r="BW186" i="13"/>
  <c r="BY186" i="13"/>
  <c r="BD186" i="59"/>
  <c r="AF186" i="59"/>
  <c r="BI186" i="59"/>
  <c r="Z186" i="59"/>
  <c r="BU186" i="13"/>
  <c r="AP186" i="59"/>
  <c r="AT186" i="59"/>
  <c r="BO186" i="59"/>
  <c r="BQ186" i="13"/>
  <c r="P186" i="59"/>
  <c r="BX186" i="13"/>
  <c r="AZ186" i="59"/>
  <c r="BV186" i="13"/>
  <c r="BT186" i="13"/>
  <c r="BZ186" i="13"/>
  <c r="K186" i="59"/>
  <c r="AY186" i="59"/>
  <c r="AA186" i="59"/>
  <c r="BS186" i="13"/>
  <c r="L186" i="59"/>
  <c r="BP186" i="13"/>
  <c r="AO186" i="59"/>
  <c r="BN186" i="59"/>
  <c r="BR186" i="13"/>
  <c r="BS186" i="59"/>
  <c r="AE186" i="59"/>
  <c r="U186" i="59"/>
  <c r="AU186" i="59"/>
  <c r="BJ186" i="59"/>
  <c r="BE186" i="59"/>
  <c r="BO186" i="13"/>
  <c r="H187" i="59"/>
  <c r="BD187" i="59" l="1"/>
  <c r="AO187" i="59"/>
  <c r="BN187" i="59"/>
  <c r="Z187" i="59"/>
  <c r="BR187" i="13"/>
  <c r="AA187" i="59"/>
  <c r="P187" i="59"/>
  <c r="V187" i="59"/>
  <c r="AT187" i="59"/>
  <c r="BS187" i="13"/>
  <c r="M187" i="59"/>
  <c r="R187" i="59" s="1"/>
  <c r="W187" i="59" s="1"/>
  <c r="AB187" i="59" s="1"/>
  <c r="AG187" i="59" s="1"/>
  <c r="AL187" i="59" s="1"/>
  <c r="AQ187" i="59" s="1"/>
  <c r="AV187" i="59" s="1"/>
  <c r="BA187" i="59" s="1"/>
  <c r="BF187" i="59" s="1"/>
  <c r="BK187" i="59" s="1"/>
  <c r="BP187" i="59" s="1"/>
  <c r="BU187" i="59" s="1"/>
  <c r="BI187" i="59"/>
  <c r="BQ187" i="13"/>
  <c r="AE187" i="59"/>
  <c r="AZ187" i="59"/>
  <c r="AP187" i="59"/>
  <c r="BX187" i="13"/>
  <c r="BY187" i="13"/>
  <c r="BT187" i="59"/>
  <c r="AY187" i="59"/>
  <c r="BJ187" i="59"/>
  <c r="U187" i="59"/>
  <c r="AF187" i="59"/>
  <c r="BE187" i="59"/>
  <c r="K187" i="59"/>
  <c r="BT187" i="13"/>
  <c r="BW187" i="13"/>
  <c r="BV187" i="13"/>
  <c r="BU187" i="13"/>
  <c r="L187" i="59"/>
  <c r="AK187" i="59"/>
  <c r="AU187" i="59"/>
  <c r="BO187" i="13"/>
  <c r="BS187" i="59"/>
  <c r="AJ187" i="59"/>
  <c r="Q187" i="59"/>
  <c r="BP187" i="13"/>
  <c r="BZ187" i="13"/>
  <c r="BO187" i="59"/>
  <c r="H188" i="59"/>
  <c r="P188" i="59" l="1"/>
  <c r="AE188" i="59"/>
  <c r="Z188" i="59"/>
  <c r="M188" i="59"/>
  <c r="R188" i="59" s="1"/>
  <c r="W188" i="59" s="1"/>
  <c r="AB188" i="59" s="1"/>
  <c r="AG188" i="59" s="1"/>
  <c r="AL188" i="59" s="1"/>
  <c r="AQ188" i="59" s="1"/>
  <c r="AV188" i="59" s="1"/>
  <c r="BA188" i="59" s="1"/>
  <c r="BF188" i="59" s="1"/>
  <c r="BK188" i="59" s="1"/>
  <c r="BP188" i="59" s="1"/>
  <c r="BU188" i="59" s="1"/>
  <c r="AY188" i="59"/>
  <c r="AF188" i="59"/>
  <c r="BI188" i="59"/>
  <c r="K188" i="59"/>
  <c r="BO188" i="59"/>
  <c r="BZ188" i="13"/>
  <c r="AA188" i="59"/>
  <c r="BX188" i="13"/>
  <c r="BE188" i="59"/>
  <c r="AO188" i="59"/>
  <c r="U188" i="59"/>
  <c r="L188" i="59"/>
  <c r="V188" i="59"/>
  <c r="BR188" i="13"/>
  <c r="AT188" i="59"/>
  <c r="AU188" i="59"/>
  <c r="BJ188" i="59"/>
  <c r="BO188" i="13"/>
  <c r="AK188" i="59"/>
  <c r="AP188" i="59"/>
  <c r="BS188" i="13"/>
  <c r="BW188" i="13"/>
  <c r="BY188" i="13"/>
  <c r="BD188" i="59"/>
  <c r="BQ188" i="13"/>
  <c r="BU188" i="13"/>
  <c r="Q188" i="59"/>
  <c r="AJ188" i="59"/>
  <c r="BS188" i="59"/>
  <c r="BP188" i="13"/>
  <c r="BT188" i="59"/>
  <c r="BV188" i="13"/>
  <c r="BT188" i="13"/>
  <c r="BN188" i="59"/>
  <c r="AZ188" i="59"/>
  <c r="H189" i="59"/>
  <c r="AY189" i="59" l="1"/>
  <c r="BN189" i="59"/>
  <c r="BE189" i="59"/>
  <c r="BR189" i="13"/>
  <c r="K189" i="59"/>
  <c r="P189" i="59"/>
  <c r="BT189" i="59"/>
  <c r="BY189" i="13"/>
  <c r="U189" i="59"/>
  <c r="AP189" i="59"/>
  <c r="L189" i="59"/>
  <c r="Q189" i="59"/>
  <c r="AZ189" i="59"/>
  <c r="AT189" i="59"/>
  <c r="BU189" i="13"/>
  <c r="AU189" i="59"/>
  <c r="BP189" i="13"/>
  <c r="BJ189" i="59"/>
  <c r="AA189" i="59"/>
  <c r="M189" i="59"/>
  <c r="R189" i="59" s="1"/>
  <c r="W189" i="59" s="1"/>
  <c r="AB189" i="59" s="1"/>
  <c r="AG189" i="59" s="1"/>
  <c r="AL189" i="59" s="1"/>
  <c r="AQ189" i="59" s="1"/>
  <c r="AV189" i="59" s="1"/>
  <c r="BA189" i="59" s="1"/>
  <c r="BF189" i="59" s="1"/>
  <c r="BK189" i="59" s="1"/>
  <c r="BP189" i="59" s="1"/>
  <c r="BU189" i="59" s="1"/>
  <c r="BQ189" i="13"/>
  <c r="V189" i="59"/>
  <c r="BV189" i="13"/>
  <c r="AF189" i="59"/>
  <c r="Z189" i="59"/>
  <c r="BZ189" i="13"/>
  <c r="BW189" i="13"/>
  <c r="AK189" i="59"/>
  <c r="BD189" i="59"/>
  <c r="BX189" i="13"/>
  <c r="AO189" i="59"/>
  <c r="AE189" i="59"/>
  <c r="BS189" i="59"/>
  <c r="BI189" i="59"/>
  <c r="BO189" i="59"/>
  <c r="BO189" i="13"/>
  <c r="AJ189" i="59"/>
  <c r="BT189" i="13"/>
  <c r="BS189" i="13"/>
  <c r="H190" i="59"/>
  <c r="AZ190" i="59" l="1"/>
  <c r="P190" i="59"/>
  <c r="BD190" i="59"/>
  <c r="AE190" i="59"/>
  <c r="BW190" i="13"/>
  <c r="BR190" i="13"/>
  <c r="BO190" i="13"/>
  <c r="L190" i="59"/>
  <c r="BY190" i="13"/>
  <c r="BX190" i="13"/>
  <c r="BT190" i="13"/>
  <c r="AF190" i="59"/>
  <c r="BZ190" i="13"/>
  <c r="BJ190" i="59"/>
  <c r="V190" i="59"/>
  <c r="BU190" i="13"/>
  <c r="BI190" i="59"/>
  <c r="AY190" i="59"/>
  <c r="AP190" i="59"/>
  <c r="BT190" i="59"/>
  <c r="BO190" i="59"/>
  <c r="BV190" i="13"/>
  <c r="M190" i="59"/>
  <c r="R190" i="59" s="1"/>
  <c r="W190" i="59" s="1"/>
  <c r="AB190" i="59" s="1"/>
  <c r="AG190" i="59" s="1"/>
  <c r="AL190" i="59" s="1"/>
  <c r="AQ190" i="59" s="1"/>
  <c r="AV190" i="59" s="1"/>
  <c r="BA190" i="59" s="1"/>
  <c r="BF190" i="59" s="1"/>
  <c r="BK190" i="59" s="1"/>
  <c r="BP190" i="59" s="1"/>
  <c r="BU190" i="59" s="1"/>
  <c r="BP190" i="13"/>
  <c r="K190" i="59"/>
  <c r="AT190" i="59"/>
  <c r="BS190" i="59"/>
  <c r="AA190" i="59"/>
  <c r="Q190" i="59"/>
  <c r="AJ190" i="59"/>
  <c r="AK190" i="59"/>
  <c r="U190" i="59"/>
  <c r="BQ190" i="13"/>
  <c r="Z190" i="59"/>
  <c r="BE190" i="59"/>
  <c r="AO190" i="59"/>
  <c r="AU190" i="59"/>
  <c r="BN190" i="59"/>
  <c r="BS190" i="13"/>
  <c r="H191" i="59"/>
  <c r="BD191" i="59" l="1"/>
  <c r="P191" i="59"/>
  <c r="BE191" i="59"/>
  <c r="AT191" i="59"/>
  <c r="AY191" i="59"/>
  <c r="BQ191" i="13"/>
  <c r="AO191" i="59"/>
  <c r="BP191" i="13"/>
  <c r="BJ191" i="59"/>
  <c r="BW191" i="13"/>
  <c r="AA191" i="59"/>
  <c r="BY191" i="13"/>
  <c r="AE191" i="59"/>
  <c r="M191" i="59"/>
  <c r="R191" i="59" s="1"/>
  <c r="W191" i="59" s="1"/>
  <c r="AB191" i="59" s="1"/>
  <c r="AG191" i="59" s="1"/>
  <c r="AL191" i="59" s="1"/>
  <c r="AQ191" i="59" s="1"/>
  <c r="AV191" i="59" s="1"/>
  <c r="BA191" i="59" s="1"/>
  <c r="BF191" i="59" s="1"/>
  <c r="BK191" i="59" s="1"/>
  <c r="BP191" i="59" s="1"/>
  <c r="BU191" i="59" s="1"/>
  <c r="BO191" i="13"/>
  <c r="Q191" i="59"/>
  <c r="BS191" i="59"/>
  <c r="BR191" i="13"/>
  <c r="V191" i="59"/>
  <c r="AP191" i="59"/>
  <c r="AJ191" i="59"/>
  <c r="BU191" i="13"/>
  <c r="K191" i="59"/>
  <c r="AK191" i="59"/>
  <c r="AU191" i="59"/>
  <c r="BO191" i="59"/>
  <c r="AZ191" i="59"/>
  <c r="BT191" i="13"/>
  <c r="AF191" i="59"/>
  <c r="L191" i="59"/>
  <c r="BS191" i="13"/>
  <c r="BZ191" i="13"/>
  <c r="BV191" i="13"/>
  <c r="BI191" i="59"/>
  <c r="U191" i="59"/>
  <c r="BN191" i="59"/>
  <c r="Z191" i="59"/>
  <c r="BT191" i="59"/>
  <c r="BX191" i="13"/>
  <c r="H192" i="59"/>
  <c r="Q192" i="59" l="1"/>
  <c r="BD192" i="59"/>
  <c r="BV192" i="13"/>
  <c r="V192" i="59"/>
  <c r="AT192" i="59"/>
  <c r="BE192" i="59"/>
  <c r="AU192" i="59"/>
  <c r="BO192" i="59"/>
  <c r="BJ192" i="59"/>
  <c r="BX192" i="13"/>
  <c r="BT192" i="13"/>
  <c r="BS192" i="59"/>
  <c r="AA192" i="59"/>
  <c r="BT192" i="59"/>
  <c r="U192" i="59"/>
  <c r="L192" i="59"/>
  <c r="BQ192" i="13"/>
  <c r="K192" i="59"/>
  <c r="BN192" i="59"/>
  <c r="BR192" i="13"/>
  <c r="AJ192" i="59"/>
  <c r="BP192" i="13"/>
  <c r="AZ192" i="59"/>
  <c r="AY192" i="59"/>
  <c r="BZ192" i="13"/>
  <c r="BS192" i="13"/>
  <c r="Z192" i="59"/>
  <c r="P192" i="59"/>
  <c r="AK192" i="59"/>
  <c r="BI192" i="59"/>
  <c r="AF192" i="59"/>
  <c r="M192" i="59"/>
  <c r="R192" i="59" s="1"/>
  <c r="W192" i="59" s="1"/>
  <c r="AB192" i="59" s="1"/>
  <c r="AG192" i="59" s="1"/>
  <c r="AL192" i="59" s="1"/>
  <c r="AQ192" i="59" s="1"/>
  <c r="AV192" i="59" s="1"/>
  <c r="BA192" i="59" s="1"/>
  <c r="BF192" i="59" s="1"/>
  <c r="BK192" i="59" s="1"/>
  <c r="BP192" i="59" s="1"/>
  <c r="BU192" i="59" s="1"/>
  <c r="AE192" i="59"/>
  <c r="BU192" i="13"/>
  <c r="BY192" i="13"/>
  <c r="BO192" i="13"/>
  <c r="AO192" i="59"/>
  <c r="BW192" i="13"/>
  <c r="AP192" i="59"/>
  <c r="H193" i="59"/>
  <c r="L193" i="59" l="1"/>
  <c r="BE193" i="59"/>
  <c r="AZ193" i="59"/>
  <c r="M193" i="59"/>
  <c r="R193" i="59" s="1"/>
  <c r="W193" i="59" s="1"/>
  <c r="AB193" i="59" s="1"/>
  <c r="AG193" i="59" s="1"/>
  <c r="AL193" i="59" s="1"/>
  <c r="AQ193" i="59" s="1"/>
  <c r="AV193" i="59" s="1"/>
  <c r="BA193" i="59" s="1"/>
  <c r="BF193" i="59" s="1"/>
  <c r="BK193" i="59" s="1"/>
  <c r="BP193" i="59" s="1"/>
  <c r="BU193" i="59" s="1"/>
  <c r="BO193" i="59"/>
  <c r="BP193" i="13"/>
  <c r="BZ193" i="13"/>
  <c r="AO193" i="59"/>
  <c r="P193" i="59"/>
  <c r="Z193" i="59"/>
  <c r="BQ193" i="13"/>
  <c r="BO193" i="13"/>
  <c r="AF193" i="59"/>
  <c r="AJ193" i="59"/>
  <c r="BS193" i="59"/>
  <c r="AP193" i="59"/>
  <c r="AK193" i="59"/>
  <c r="V193" i="59"/>
  <c r="BU193" i="13"/>
  <c r="AU193" i="59"/>
  <c r="AE193" i="59"/>
  <c r="BJ193" i="59"/>
  <c r="Q193" i="59"/>
  <c r="BW193" i="13"/>
  <c r="BS193" i="13"/>
  <c r="BD193" i="59"/>
  <c r="BT193" i="13"/>
  <c r="BT193" i="59"/>
  <c r="BX193" i="13"/>
  <c r="AA193" i="59"/>
  <c r="AY193" i="59"/>
  <c r="U193" i="59"/>
  <c r="K193" i="59"/>
  <c r="BY193" i="13"/>
  <c r="AT193" i="59"/>
  <c r="BV193" i="13"/>
  <c r="BI193" i="59"/>
  <c r="BN193" i="59"/>
  <c r="BR193" i="13"/>
  <c r="H194" i="59"/>
  <c r="P194" i="59" l="1"/>
  <c r="BI194" i="59"/>
  <c r="V194" i="59"/>
  <c r="M194" i="59"/>
  <c r="R194" i="59" s="1"/>
  <c r="W194" i="59" s="1"/>
  <c r="AB194" i="59" s="1"/>
  <c r="AG194" i="59" s="1"/>
  <c r="AL194" i="59" s="1"/>
  <c r="AQ194" i="59" s="1"/>
  <c r="AV194" i="59" s="1"/>
  <c r="BA194" i="59" s="1"/>
  <c r="BF194" i="59" s="1"/>
  <c r="BK194" i="59" s="1"/>
  <c r="BP194" i="59" s="1"/>
  <c r="BU194" i="59" s="1"/>
  <c r="AO194" i="59"/>
  <c r="BD194" i="59"/>
  <c r="Q194" i="59"/>
  <c r="BJ194" i="59"/>
  <c r="K194" i="59"/>
  <c r="AF194" i="59"/>
  <c r="AK194" i="59"/>
  <c r="BR194" i="13"/>
  <c r="AE194" i="59"/>
  <c r="L194" i="59"/>
  <c r="BN194" i="59"/>
  <c r="BP194" i="13"/>
  <c r="BX194" i="13"/>
  <c r="BO194" i="13"/>
  <c r="AA194" i="59"/>
  <c r="BQ194" i="13"/>
  <c r="AY194" i="59"/>
  <c r="BS194" i="59"/>
  <c r="Z194" i="59"/>
  <c r="AJ194" i="59"/>
  <c r="AT194" i="59"/>
  <c r="AP194" i="59"/>
  <c r="U194" i="59"/>
  <c r="BE194" i="59"/>
  <c r="BT194" i="13"/>
  <c r="BW194" i="13"/>
  <c r="BY194" i="13"/>
  <c r="BO194" i="59"/>
  <c r="BU194" i="13"/>
  <c r="BV194" i="13"/>
  <c r="BZ194" i="13"/>
  <c r="BT194" i="59"/>
  <c r="BS194" i="13"/>
  <c r="AZ194" i="59"/>
  <c r="AU194" i="59"/>
  <c r="H195" i="59"/>
  <c r="BT195" i="13" l="1"/>
  <c r="BV195" i="13"/>
  <c r="P195" i="59"/>
  <c r="AP195" i="59"/>
  <c r="M195" i="59"/>
  <c r="R195" i="59" s="1"/>
  <c r="W195" i="59" s="1"/>
  <c r="AB195" i="59" s="1"/>
  <c r="AG195" i="59" s="1"/>
  <c r="AL195" i="59" s="1"/>
  <c r="AQ195" i="59" s="1"/>
  <c r="AV195" i="59" s="1"/>
  <c r="BA195" i="59" s="1"/>
  <c r="BF195" i="59" s="1"/>
  <c r="BK195" i="59" s="1"/>
  <c r="BP195" i="59" s="1"/>
  <c r="BU195" i="59" s="1"/>
  <c r="BO195" i="13"/>
  <c r="AK195" i="59"/>
  <c r="BN195" i="59"/>
  <c r="BX195" i="13"/>
  <c r="BE195" i="59"/>
  <c r="AE195" i="59"/>
  <c r="BI195" i="59"/>
  <c r="Q195" i="59"/>
  <c r="BZ195" i="13"/>
  <c r="AZ195" i="59"/>
  <c r="BP195" i="13"/>
  <c r="BS195" i="13"/>
  <c r="BJ195" i="59"/>
  <c r="U195" i="59"/>
  <c r="BQ195" i="13"/>
  <c r="AT195" i="59"/>
  <c r="BU195" i="13"/>
  <c r="BO195" i="59"/>
  <c r="AO195" i="59"/>
  <c r="BS195" i="59"/>
  <c r="AF195" i="59"/>
  <c r="AA195" i="59"/>
  <c r="BR195" i="13"/>
  <c r="AU195" i="59"/>
  <c r="V195" i="59"/>
  <c r="AJ195" i="59"/>
  <c r="BW195" i="13"/>
  <c r="BD195" i="59"/>
  <c r="BT195" i="59"/>
  <c r="BY195" i="13"/>
  <c r="Z195" i="59"/>
  <c r="L195" i="59"/>
  <c r="K195" i="59"/>
  <c r="AY195" i="59"/>
  <c r="H196" i="59"/>
  <c r="BX196" i="13" l="1"/>
  <c r="BW196" i="13"/>
  <c r="AA196" i="59"/>
  <c r="K196" i="59"/>
  <c r="AU196" i="59"/>
  <c r="BO196" i="13"/>
  <c r="V196" i="59"/>
  <c r="BS196" i="59"/>
  <c r="BZ196" i="13"/>
  <c r="AT196" i="59"/>
  <c r="AK196" i="59"/>
  <c r="U196" i="59"/>
  <c r="L196" i="59"/>
  <c r="P196" i="59"/>
  <c r="BT196" i="59"/>
  <c r="Q196" i="59"/>
  <c r="BY196" i="13"/>
  <c r="BI196" i="59"/>
  <c r="AZ196" i="59"/>
  <c r="BJ196" i="59"/>
  <c r="AJ196" i="59"/>
  <c r="BU196" i="13"/>
  <c r="BT196" i="13"/>
  <c r="AP196" i="59"/>
  <c r="BP196" i="13"/>
  <c r="BQ196" i="13"/>
  <c r="Z196" i="59"/>
  <c r="BS196" i="13"/>
  <c r="BR196" i="13"/>
  <c r="AE196" i="59"/>
  <c r="AO196" i="59"/>
  <c r="AY196" i="59"/>
  <c r="M196" i="59"/>
  <c r="R196" i="59" s="1"/>
  <c r="W196" i="59" s="1"/>
  <c r="AB196" i="59" s="1"/>
  <c r="AG196" i="59" s="1"/>
  <c r="AL196" i="59" s="1"/>
  <c r="AQ196" i="59" s="1"/>
  <c r="AV196" i="59" s="1"/>
  <c r="BA196" i="59" s="1"/>
  <c r="BF196" i="59" s="1"/>
  <c r="BK196" i="59" s="1"/>
  <c r="BP196" i="59" s="1"/>
  <c r="BU196" i="59" s="1"/>
  <c r="BO196" i="59"/>
  <c r="BN196" i="59"/>
  <c r="BV196" i="13"/>
  <c r="BE196" i="59"/>
  <c r="BD196" i="59"/>
  <c r="AF196" i="59"/>
  <c r="H197" i="59"/>
  <c r="M197" i="59" l="1"/>
  <c r="R197" i="59" s="1"/>
  <c r="W197" i="59" s="1"/>
  <c r="AB197" i="59" s="1"/>
  <c r="AG197" i="59" s="1"/>
  <c r="AL197" i="59" s="1"/>
  <c r="AQ197" i="59" s="1"/>
  <c r="AV197" i="59" s="1"/>
  <c r="BA197" i="59" s="1"/>
  <c r="BF197" i="59" s="1"/>
  <c r="BK197" i="59" s="1"/>
  <c r="BP197" i="59" s="1"/>
  <c r="BU197" i="59" s="1"/>
  <c r="BO197" i="13"/>
  <c r="U197" i="59"/>
  <c r="BI197" i="59"/>
  <c r="AE197" i="59"/>
  <c r="AP197" i="59"/>
  <c r="BS197" i="59"/>
  <c r="BT197" i="59"/>
  <c r="BO197" i="59"/>
  <c r="AU197" i="59"/>
  <c r="AT197" i="59"/>
  <c r="Z197" i="59"/>
  <c r="BQ197" i="13"/>
  <c r="K197" i="59"/>
  <c r="BU197" i="13"/>
  <c r="BX197" i="13"/>
  <c r="AA197" i="59"/>
  <c r="BN197" i="59"/>
  <c r="AJ197" i="59"/>
  <c r="AZ197" i="59"/>
  <c r="BT197" i="13"/>
  <c r="BV197" i="13"/>
  <c r="BW197" i="13"/>
  <c r="P197" i="59"/>
  <c r="AF197" i="59"/>
  <c r="Q197" i="59"/>
  <c r="BS197" i="13"/>
  <c r="BE197" i="59"/>
  <c r="AO197" i="59"/>
  <c r="BP197" i="13"/>
  <c r="AY197" i="59"/>
  <c r="BJ197" i="59"/>
  <c r="BY197" i="13"/>
  <c r="BZ197" i="13"/>
  <c r="BR197" i="13"/>
  <c r="V197" i="59"/>
  <c r="AK197" i="59"/>
  <c r="L197" i="59"/>
  <c r="BD197" i="59"/>
  <c r="H198" i="59"/>
  <c r="AE198" i="59" l="1"/>
  <c r="BO198" i="59"/>
  <c r="Q198" i="59"/>
  <c r="M198" i="59"/>
  <c r="R198" i="59" s="1"/>
  <c r="W198" i="59" s="1"/>
  <c r="AB198" i="59" s="1"/>
  <c r="AG198" i="59" s="1"/>
  <c r="AL198" i="59" s="1"/>
  <c r="AQ198" i="59" s="1"/>
  <c r="AV198" i="59" s="1"/>
  <c r="BA198" i="59" s="1"/>
  <c r="BF198" i="59" s="1"/>
  <c r="BK198" i="59" s="1"/>
  <c r="BP198" i="59" s="1"/>
  <c r="BU198" i="59" s="1"/>
  <c r="BV198" i="13"/>
  <c r="BW198" i="13"/>
  <c r="U198" i="59"/>
  <c r="BP198" i="13"/>
  <c r="AO198" i="59"/>
  <c r="BQ198" i="13"/>
  <c r="Z198" i="59"/>
  <c r="AA198" i="59"/>
  <c r="BU198" i="13"/>
  <c r="BO198" i="13"/>
  <c r="BS198" i="59"/>
  <c r="K198" i="59"/>
  <c r="AP198" i="59"/>
  <c r="AT198" i="59"/>
  <c r="BD198" i="59"/>
  <c r="P198" i="59"/>
  <c r="BE198" i="59"/>
  <c r="BS198" i="13"/>
  <c r="BT198" i="59"/>
  <c r="AZ198" i="59"/>
  <c r="AJ198" i="59"/>
  <c r="L198" i="59"/>
  <c r="BX198" i="13"/>
  <c r="BN198" i="59"/>
  <c r="BZ198" i="13"/>
  <c r="BR198" i="13"/>
  <c r="AF198" i="59"/>
  <c r="AY198" i="59"/>
  <c r="BY198" i="13"/>
  <c r="BT198" i="13"/>
  <c r="AK198" i="59"/>
  <c r="BJ198" i="59"/>
  <c r="BI198" i="59"/>
  <c r="V198" i="59"/>
  <c r="AU198" i="59"/>
  <c r="H199" i="59"/>
  <c r="BQ199" i="13" l="1"/>
  <c r="BO199" i="13"/>
  <c r="Z199" i="59"/>
  <c r="K199" i="59"/>
  <c r="AA199" i="59"/>
  <c r="BT199" i="13"/>
  <c r="AF199" i="59"/>
  <c r="BY199" i="13"/>
  <c r="AE199" i="59"/>
  <c r="BP199" i="13"/>
  <c r="U199" i="59"/>
  <c r="BS199" i="59"/>
  <c r="P199" i="59"/>
  <c r="BO199" i="59"/>
  <c r="L199" i="59"/>
  <c r="BU199" i="13"/>
  <c r="BI199" i="59"/>
  <c r="AJ199" i="59"/>
  <c r="BD199" i="59"/>
  <c r="AO199" i="59"/>
  <c r="BV199" i="13"/>
  <c r="AY199" i="59"/>
  <c r="BT199" i="59"/>
  <c r="AU199" i="59"/>
  <c r="BW199" i="13"/>
  <c r="AZ199" i="59"/>
  <c r="V199" i="59"/>
  <c r="BN199" i="59"/>
  <c r="BR199" i="13"/>
  <c r="AK199" i="59"/>
  <c r="AT199" i="59"/>
  <c r="AP199" i="59"/>
  <c r="BS199" i="13"/>
  <c r="BX199" i="13"/>
  <c r="BJ199" i="59"/>
  <c r="M199" i="59"/>
  <c r="R199" i="59" s="1"/>
  <c r="W199" i="59" s="1"/>
  <c r="AB199" i="59" s="1"/>
  <c r="AG199" i="59" s="1"/>
  <c r="AL199" i="59" s="1"/>
  <c r="AQ199" i="59" s="1"/>
  <c r="AV199" i="59" s="1"/>
  <c r="BA199" i="59" s="1"/>
  <c r="BF199" i="59" s="1"/>
  <c r="BK199" i="59" s="1"/>
  <c r="BP199" i="59" s="1"/>
  <c r="BU199" i="59" s="1"/>
  <c r="BZ199" i="13"/>
  <c r="BE199" i="59"/>
  <c r="Q199" i="59"/>
  <c r="H200" i="59"/>
  <c r="M200" i="59" l="1"/>
  <c r="R200" i="59" s="1"/>
  <c r="W200" i="59" s="1"/>
  <c r="AB200" i="59" s="1"/>
  <c r="AG200" i="59" s="1"/>
  <c r="AL200" i="59" s="1"/>
  <c r="AQ200" i="59" s="1"/>
  <c r="AV200" i="59" s="1"/>
  <c r="BA200" i="59" s="1"/>
  <c r="BF200" i="59" s="1"/>
  <c r="BK200" i="59" s="1"/>
  <c r="BP200" i="59" s="1"/>
  <c r="BU200" i="59" s="1"/>
  <c r="AO200" i="59"/>
  <c r="BS200" i="59"/>
  <c r="AJ200" i="59"/>
  <c r="V200" i="59"/>
  <c r="BJ200" i="59"/>
  <c r="AZ200" i="59"/>
  <c r="P200" i="59"/>
  <c r="AF200" i="59"/>
  <c r="BD200" i="59"/>
  <c r="AP200" i="59"/>
  <c r="BU200" i="13"/>
  <c r="BZ200" i="13"/>
  <c r="BR200" i="13"/>
  <c r="AA200" i="59"/>
  <c r="AT200" i="59"/>
  <c r="BO200" i="59"/>
  <c r="AK200" i="59"/>
  <c r="BX200" i="13"/>
  <c r="BO200" i="13"/>
  <c r="BE200" i="59"/>
  <c r="BT200" i="13"/>
  <c r="BY200" i="13"/>
  <c r="BV200" i="13"/>
  <c r="BS200" i="13"/>
  <c r="AU200" i="59"/>
  <c r="BQ200" i="13"/>
  <c r="BT200" i="59"/>
  <c r="K200" i="59"/>
  <c r="BP200" i="13"/>
  <c r="U200" i="59"/>
  <c r="BW200" i="13"/>
  <c r="Q200" i="59"/>
  <c r="BI200" i="59"/>
  <c r="L200" i="59"/>
  <c r="AY200" i="59"/>
  <c r="Z200" i="59"/>
  <c r="BN200" i="59"/>
  <c r="AE200" i="59"/>
  <c r="H201" i="59"/>
  <c r="M201" i="59" l="1"/>
  <c r="R201" i="59" s="1"/>
  <c r="W201" i="59" s="1"/>
  <c r="AB201" i="59" s="1"/>
  <c r="AG201" i="59" s="1"/>
  <c r="AL201" i="59" s="1"/>
  <c r="AQ201" i="59" s="1"/>
  <c r="AV201" i="59" s="1"/>
  <c r="BA201" i="59" s="1"/>
  <c r="BF201" i="59" s="1"/>
  <c r="BK201" i="59" s="1"/>
  <c r="BP201" i="59" s="1"/>
  <c r="BU201" i="59" s="1"/>
  <c r="BS201" i="13"/>
  <c r="BP201" i="13"/>
  <c r="P201" i="59"/>
  <c r="Q201" i="59"/>
  <c r="BS201" i="59"/>
  <c r="BI201" i="59"/>
  <c r="Z201" i="59"/>
  <c r="AU201" i="59"/>
  <c r="BO201" i="13"/>
  <c r="L201" i="59"/>
  <c r="V201" i="59"/>
  <c r="BU201" i="13"/>
  <c r="BN201" i="59"/>
  <c r="BT201" i="59"/>
  <c r="AJ201" i="59"/>
  <c r="AA201" i="59"/>
  <c r="BD201" i="59"/>
  <c r="U201" i="59"/>
  <c r="BZ201" i="13"/>
  <c r="BJ201" i="59"/>
  <c r="AY201" i="59"/>
  <c r="BV201" i="13"/>
  <c r="AK201" i="59"/>
  <c r="AZ201" i="59"/>
  <c r="K201" i="59"/>
  <c r="AO201" i="59"/>
  <c r="BE201" i="59"/>
  <c r="BT201" i="13"/>
  <c r="AF201" i="59"/>
  <c r="BX201" i="13"/>
  <c r="BY201" i="13"/>
  <c r="AT201" i="59"/>
  <c r="BW201" i="13"/>
  <c r="BQ201" i="13"/>
  <c r="AP201" i="59"/>
  <c r="BO201" i="59"/>
  <c r="AE201" i="59"/>
  <c r="BR201" i="13"/>
  <c r="H202" i="59"/>
  <c r="K202" i="59" l="1"/>
  <c r="AU202" i="59"/>
  <c r="AT202" i="59"/>
  <c r="M202" i="59"/>
  <c r="R202" i="59" s="1"/>
  <c r="W202" i="59" s="1"/>
  <c r="AB202" i="59" s="1"/>
  <c r="AG202" i="59" s="1"/>
  <c r="AL202" i="59" s="1"/>
  <c r="AQ202" i="59" s="1"/>
  <c r="AV202" i="59" s="1"/>
  <c r="BA202" i="59" s="1"/>
  <c r="BF202" i="59" s="1"/>
  <c r="BK202" i="59" s="1"/>
  <c r="BP202" i="59" s="1"/>
  <c r="BU202" i="59" s="1"/>
  <c r="AE202" i="59"/>
  <c r="V202" i="59"/>
  <c r="AZ202" i="59"/>
  <c r="BD202" i="59"/>
  <c r="Q202" i="59"/>
  <c r="BE202" i="59"/>
  <c r="BT202" i="13"/>
  <c r="AF202" i="59"/>
  <c r="AY202" i="59"/>
  <c r="BR202" i="13"/>
  <c r="P202" i="59"/>
  <c r="BZ202" i="13"/>
  <c r="Z202" i="59"/>
  <c r="BQ202" i="13"/>
  <c r="AA202" i="59"/>
  <c r="BV202" i="13"/>
  <c r="BJ202" i="59"/>
  <c r="BO202" i="59"/>
  <c r="BI202" i="59"/>
  <c r="BW202" i="13"/>
  <c r="BS202" i="59"/>
  <c r="BO202" i="13"/>
  <c r="BY202" i="13"/>
  <c r="BN202" i="59"/>
  <c r="BX202" i="13"/>
  <c r="AO202" i="59"/>
  <c r="BT202" i="59"/>
  <c r="AP202" i="59"/>
  <c r="BS202" i="13"/>
  <c r="L202" i="59"/>
  <c r="BP202" i="13"/>
  <c r="U202" i="59"/>
  <c r="AK202" i="59"/>
  <c r="AJ202" i="59"/>
  <c r="BU202" i="13"/>
  <c r="H203" i="59"/>
  <c r="M203" i="59" l="1"/>
  <c r="R203" i="59" s="1"/>
  <c r="W203" i="59" s="1"/>
  <c r="AB203" i="59" s="1"/>
  <c r="AG203" i="59" s="1"/>
  <c r="AL203" i="59" s="1"/>
  <c r="AQ203" i="59" s="1"/>
  <c r="AV203" i="59" s="1"/>
  <c r="BA203" i="59" s="1"/>
  <c r="BF203" i="59" s="1"/>
  <c r="BK203" i="59" s="1"/>
  <c r="BP203" i="59" s="1"/>
  <c r="BU203" i="59" s="1"/>
  <c r="BT203" i="13"/>
  <c r="BJ203" i="59"/>
  <c r="AA203" i="59"/>
  <c r="Q203" i="59"/>
  <c r="Z203" i="59"/>
  <c r="BE203" i="59"/>
  <c r="BX203" i="13"/>
  <c r="AK203" i="59"/>
  <c r="BR203" i="13"/>
  <c r="BS203" i="13"/>
  <c r="BD203" i="59"/>
  <c r="AU203" i="59"/>
  <c r="BI203" i="59"/>
  <c r="BN203" i="59"/>
  <c r="V203" i="59"/>
  <c r="AY203" i="59"/>
  <c r="AJ203" i="59"/>
  <c r="L203" i="59"/>
  <c r="BY203" i="13"/>
  <c r="AF203" i="59"/>
  <c r="BQ203" i="13"/>
  <c r="AZ203" i="59"/>
  <c r="AE203" i="59"/>
  <c r="BZ203" i="13"/>
  <c r="BW203" i="13"/>
  <c r="BP203" i="13"/>
  <c r="AP203" i="59"/>
  <c r="AO203" i="59"/>
  <c r="BV203" i="13"/>
  <c r="BS203" i="59"/>
  <c r="BO203" i="59"/>
  <c r="U203" i="59"/>
  <c r="BO203" i="13"/>
  <c r="K203" i="59"/>
  <c r="P203" i="59"/>
  <c r="BT203" i="59"/>
  <c r="BU203" i="13"/>
  <c r="AT203" i="59"/>
  <c r="H204" i="59"/>
  <c r="Q204" i="59" l="1"/>
  <c r="BX204" i="13"/>
  <c r="BO204" i="13"/>
  <c r="M204" i="59"/>
  <c r="R204" i="59" s="1"/>
  <c r="W204" i="59" s="1"/>
  <c r="AB204" i="59" s="1"/>
  <c r="AG204" i="59" s="1"/>
  <c r="AL204" i="59" s="1"/>
  <c r="AQ204" i="59" s="1"/>
  <c r="AV204" i="59" s="1"/>
  <c r="BA204" i="59" s="1"/>
  <c r="BF204" i="59" s="1"/>
  <c r="BK204" i="59" s="1"/>
  <c r="BP204" i="59" s="1"/>
  <c r="BU204" i="59" s="1"/>
  <c r="AT204" i="59"/>
  <c r="BT204" i="59"/>
  <c r="BO204" i="59"/>
  <c r="AJ204" i="59"/>
  <c r="Z204" i="59"/>
  <c r="BJ204" i="59"/>
  <c r="BP204" i="13"/>
  <c r="AK204" i="59"/>
  <c r="BD204" i="59"/>
  <c r="BV204" i="13"/>
  <c r="AZ204" i="59"/>
  <c r="BZ204" i="13"/>
  <c r="BW204" i="13"/>
  <c r="AP204" i="59"/>
  <c r="BU204" i="13"/>
  <c r="BR204" i="13"/>
  <c r="K204" i="59"/>
  <c r="BE204" i="59"/>
  <c r="BN204" i="59"/>
  <c r="AO204" i="59"/>
  <c r="U204" i="59"/>
  <c r="BT204" i="13"/>
  <c r="BY204" i="13"/>
  <c r="BQ204" i="13"/>
  <c r="BI204" i="59"/>
  <c r="AA204" i="59"/>
  <c r="P204" i="59"/>
  <c r="L204" i="59"/>
  <c r="BS204" i="13"/>
  <c r="AE204" i="59"/>
  <c r="AF204" i="59"/>
  <c r="AU204" i="59"/>
  <c r="V204" i="59"/>
  <c r="BS204" i="59"/>
  <c r="AY204" i="59"/>
  <c r="H205" i="59"/>
  <c r="M205" i="59" l="1"/>
  <c r="R205" i="59" s="1"/>
  <c r="W205" i="59" s="1"/>
  <c r="AB205" i="59" s="1"/>
  <c r="AG205" i="59" s="1"/>
  <c r="AL205" i="59" s="1"/>
  <c r="AQ205" i="59" s="1"/>
  <c r="AV205" i="59" s="1"/>
  <c r="BA205" i="59" s="1"/>
  <c r="BF205" i="59" s="1"/>
  <c r="BK205" i="59" s="1"/>
  <c r="BP205" i="59" s="1"/>
  <c r="BU205" i="59" s="1"/>
  <c r="BX205" i="13"/>
  <c r="BO205" i="59"/>
  <c r="BU205" i="13"/>
  <c r="BT205" i="13"/>
  <c r="AU205" i="59"/>
  <c r="BO205" i="13"/>
  <c r="L205" i="59"/>
  <c r="AJ205" i="59"/>
  <c r="AK205" i="59"/>
  <c r="BS205" i="13"/>
  <c r="BW205" i="13"/>
  <c r="AF205" i="59"/>
  <c r="BP205" i="13"/>
  <c r="Q205" i="59"/>
  <c r="AT205" i="59"/>
  <c r="AY205" i="59"/>
  <c r="BS205" i="59"/>
  <c r="BN205" i="59"/>
  <c r="BD205" i="59"/>
  <c r="BJ205" i="59"/>
  <c r="AA205" i="59"/>
  <c r="P205" i="59"/>
  <c r="BV205" i="13"/>
  <c r="AP205" i="59"/>
  <c r="AO205" i="59"/>
  <c r="AZ205" i="59"/>
  <c r="BZ205" i="13"/>
  <c r="BE205" i="59"/>
  <c r="BR205" i="13"/>
  <c r="BY205" i="13"/>
  <c r="BT205" i="59"/>
  <c r="K205" i="59"/>
  <c r="AE205" i="59"/>
  <c r="V205" i="59"/>
  <c r="U205" i="59"/>
  <c r="Z205" i="59"/>
  <c r="BQ205" i="13"/>
  <c r="BI205" i="59"/>
  <c r="H206" i="59"/>
  <c r="BT206" i="59" l="1"/>
  <c r="U206" i="59"/>
  <c r="AP206" i="59"/>
  <c r="BR206" i="13"/>
  <c r="AT206" i="59"/>
  <c r="AA206" i="59"/>
  <c r="AZ206" i="59"/>
  <c r="BY206" i="13"/>
  <c r="BT206" i="13"/>
  <c r="BD206" i="59"/>
  <c r="Q206" i="59"/>
  <c r="AK206" i="59"/>
  <c r="BW206" i="13"/>
  <c r="V206" i="59"/>
  <c r="BO206" i="59"/>
  <c r="BJ206" i="59"/>
  <c r="AU206" i="59"/>
  <c r="BE206" i="59"/>
  <c r="BO206" i="13"/>
  <c r="BX206" i="13"/>
  <c r="L206" i="59"/>
  <c r="BU206" i="13"/>
  <c r="BS206" i="13"/>
  <c r="M206" i="59"/>
  <c r="R206" i="59" s="1"/>
  <c r="W206" i="59" s="1"/>
  <c r="AB206" i="59" s="1"/>
  <c r="AG206" i="59" s="1"/>
  <c r="AL206" i="59" s="1"/>
  <c r="AQ206" i="59" s="1"/>
  <c r="AV206" i="59" s="1"/>
  <c r="BA206" i="59" s="1"/>
  <c r="BF206" i="59" s="1"/>
  <c r="BK206" i="59" s="1"/>
  <c r="BP206" i="59" s="1"/>
  <c r="BU206" i="59" s="1"/>
  <c r="BZ206" i="13"/>
  <c r="AO206" i="59"/>
  <c r="BS206" i="59"/>
  <c r="K206" i="59"/>
  <c r="AE206" i="59"/>
  <c r="Z206" i="59"/>
  <c r="BN206" i="59"/>
  <c r="BP206" i="13"/>
  <c r="BQ206" i="13"/>
  <c r="BV206" i="13"/>
  <c r="AJ206" i="59"/>
  <c r="P206" i="59"/>
  <c r="AY206" i="59"/>
  <c r="AF206" i="59"/>
  <c r="BI206" i="59"/>
  <c r="H207" i="59"/>
  <c r="M207" i="59" l="1"/>
  <c r="R207" i="59" s="1"/>
  <c r="W207" i="59" s="1"/>
  <c r="AB207" i="59" s="1"/>
  <c r="AG207" i="59" s="1"/>
  <c r="AL207" i="59" s="1"/>
  <c r="AQ207" i="59" s="1"/>
  <c r="AV207" i="59" s="1"/>
  <c r="BA207" i="59" s="1"/>
  <c r="BF207" i="59" s="1"/>
  <c r="BK207" i="59" s="1"/>
  <c r="BP207" i="59" s="1"/>
  <c r="BU207" i="59" s="1"/>
  <c r="BS207" i="59"/>
  <c r="AA207" i="59"/>
  <c r="U207" i="59"/>
  <c r="AU207" i="59"/>
  <c r="BP207" i="13"/>
  <c r="BO207" i="13"/>
  <c r="BU207" i="13"/>
  <c r="BN207" i="59"/>
  <c r="BY207" i="13"/>
  <c r="Z207" i="59"/>
  <c r="AE207" i="59"/>
  <c r="BR207" i="13"/>
  <c r="AY207" i="59"/>
  <c r="BT207" i="59"/>
  <c r="AP207" i="59"/>
  <c r="BX207" i="13"/>
  <c r="BQ207" i="13"/>
  <c r="AT207" i="59"/>
  <c r="AF207" i="59"/>
  <c r="V207" i="59"/>
  <c r="BE207" i="59"/>
  <c r="BJ207" i="59"/>
  <c r="BS207" i="13"/>
  <c r="BI207" i="59"/>
  <c r="BW207" i="13"/>
  <c r="K207" i="59"/>
  <c r="BV207" i="13"/>
  <c r="AO207" i="59"/>
  <c r="L207" i="59"/>
  <c r="AJ207" i="59"/>
  <c r="AK207" i="59"/>
  <c r="BZ207" i="13"/>
  <c r="AZ207" i="59"/>
  <c r="BT207" i="13"/>
  <c r="BD207" i="59"/>
  <c r="Q207" i="59"/>
  <c r="P207" i="59"/>
  <c r="BO207" i="59"/>
  <c r="H208" i="59"/>
  <c r="BP208" i="13" l="1"/>
  <c r="BJ208" i="59"/>
  <c r="BW208" i="13"/>
  <c r="AP208" i="59"/>
  <c r="BY208" i="13"/>
  <c r="AO208" i="59"/>
  <c r="BQ208" i="13"/>
  <c r="AU208" i="59"/>
  <c r="M208" i="59"/>
  <c r="R208" i="59" s="1"/>
  <c r="W208" i="59" s="1"/>
  <c r="AB208" i="59" s="1"/>
  <c r="AG208" i="59" s="1"/>
  <c r="AL208" i="59" s="1"/>
  <c r="AQ208" i="59" s="1"/>
  <c r="AV208" i="59" s="1"/>
  <c r="BA208" i="59" s="1"/>
  <c r="BF208" i="59" s="1"/>
  <c r="BK208" i="59" s="1"/>
  <c r="BP208" i="59" s="1"/>
  <c r="BU208" i="59" s="1"/>
  <c r="BD208" i="59"/>
  <c r="BV208" i="13"/>
  <c r="BO208" i="13"/>
  <c r="L208" i="59"/>
  <c r="Z208" i="59"/>
  <c r="K208" i="59"/>
  <c r="AE208" i="59"/>
  <c r="BX208" i="13"/>
  <c r="BT208" i="59"/>
  <c r="Q208" i="59"/>
  <c r="U208" i="59"/>
  <c r="AT208" i="59"/>
  <c r="BI208" i="59"/>
  <c r="BN208" i="59"/>
  <c r="BO208" i="59"/>
  <c r="AZ208" i="59"/>
  <c r="BR208" i="13"/>
  <c r="AA208" i="59"/>
  <c r="BE208" i="59"/>
  <c r="BS208" i="13"/>
  <c r="AF208" i="59"/>
  <c r="V208" i="59"/>
  <c r="P208" i="59"/>
  <c r="AK208" i="59"/>
  <c r="AY208" i="59"/>
  <c r="BS208" i="59"/>
  <c r="BT208" i="13"/>
  <c r="BU208" i="13"/>
  <c r="AJ208" i="59"/>
  <c r="BZ208" i="13"/>
  <c r="H209" i="59"/>
  <c r="M209" i="59" l="1"/>
  <c r="R209" i="59" s="1"/>
  <c r="W209" i="59" s="1"/>
  <c r="AB209" i="59" s="1"/>
  <c r="AG209" i="59" s="1"/>
  <c r="AL209" i="59" s="1"/>
  <c r="AQ209" i="59" s="1"/>
  <c r="AV209" i="59" s="1"/>
  <c r="BA209" i="59" s="1"/>
  <c r="BF209" i="59" s="1"/>
  <c r="BK209" i="59" s="1"/>
  <c r="BP209" i="59" s="1"/>
  <c r="BU209" i="59" s="1"/>
  <c r="Z209" i="59"/>
  <c r="BO209" i="59"/>
  <c r="AA209" i="59"/>
  <c r="AU209" i="59"/>
  <c r="AO209" i="59"/>
  <c r="BT209" i="13"/>
  <c r="P209" i="59"/>
  <c r="BS209" i="59"/>
  <c r="BZ209" i="13"/>
  <c r="BD209" i="59"/>
  <c r="AJ209" i="59"/>
  <c r="BN209" i="59"/>
  <c r="L209" i="59"/>
  <c r="BW209" i="13"/>
  <c r="BV209" i="13"/>
  <c r="BI209" i="59"/>
  <c r="BT209" i="59"/>
  <c r="V209" i="59"/>
  <c r="BP209" i="13"/>
  <c r="BX209" i="13"/>
  <c r="Q209" i="59"/>
  <c r="AT209" i="59"/>
  <c r="AY209" i="59"/>
  <c r="BJ209" i="59"/>
  <c r="BO209" i="13"/>
  <c r="U209" i="59"/>
  <c r="BY209" i="13"/>
  <c r="BU209" i="13"/>
  <c r="AE209" i="59"/>
  <c r="AK209" i="59"/>
  <c r="BS209" i="13"/>
  <c r="AF209" i="59"/>
  <c r="BE209" i="59"/>
  <c r="K209" i="59"/>
  <c r="AP209" i="59"/>
  <c r="BQ209" i="13"/>
  <c r="AZ209" i="59"/>
  <c r="BR209" i="13"/>
  <c r="H210" i="59"/>
  <c r="AU210" i="59" l="1"/>
  <c r="BS210" i="13"/>
  <c r="BU210" i="13"/>
  <c r="L210" i="59"/>
  <c r="AK210" i="59"/>
  <c r="U210" i="59"/>
  <c r="BT210" i="59"/>
  <c r="BJ210" i="59"/>
  <c r="AP210" i="59"/>
  <c r="BE210" i="59"/>
  <c r="BI210" i="59"/>
  <c r="AT210" i="59"/>
  <c r="AJ210" i="59"/>
  <c r="AE210" i="59"/>
  <c r="BO210" i="59"/>
  <c r="BQ210" i="13"/>
  <c r="V210" i="59"/>
  <c r="BP210" i="13"/>
  <c r="BZ210" i="13"/>
  <c r="BW210" i="13"/>
  <c r="BD210" i="59"/>
  <c r="BX210" i="13"/>
  <c r="BY210" i="13"/>
  <c r="BN210" i="59"/>
  <c r="BR210" i="13"/>
  <c r="AA210" i="59"/>
  <c r="M210" i="59"/>
  <c r="R210" i="59" s="1"/>
  <c r="W210" i="59" s="1"/>
  <c r="AB210" i="59" s="1"/>
  <c r="AG210" i="59" s="1"/>
  <c r="AL210" i="59" s="1"/>
  <c r="AQ210" i="59" s="1"/>
  <c r="AV210" i="59" s="1"/>
  <c r="BA210" i="59" s="1"/>
  <c r="BF210" i="59" s="1"/>
  <c r="BK210" i="59" s="1"/>
  <c r="BP210" i="59" s="1"/>
  <c r="BU210" i="59" s="1"/>
  <c r="AZ210" i="59"/>
  <c r="Q210" i="59"/>
  <c r="Z210" i="59"/>
  <c r="AO210" i="59"/>
  <c r="BT210" i="13"/>
  <c r="BS210" i="59"/>
  <c r="P210" i="59"/>
  <c r="K210" i="59"/>
  <c r="AY210" i="59"/>
  <c r="BV210" i="13"/>
  <c r="BO210" i="13"/>
  <c r="AF210" i="59"/>
  <c r="H211" i="59"/>
  <c r="M211" i="59" l="1"/>
  <c r="R211" i="59" s="1"/>
  <c r="W211" i="59" s="1"/>
  <c r="AB211" i="59" s="1"/>
  <c r="AG211" i="59" s="1"/>
  <c r="AL211" i="59" s="1"/>
  <c r="AQ211" i="59" s="1"/>
  <c r="AV211" i="59" s="1"/>
  <c r="BA211" i="59" s="1"/>
  <c r="BF211" i="59" s="1"/>
  <c r="BK211" i="59" s="1"/>
  <c r="BP211" i="59" s="1"/>
  <c r="BU211" i="59" s="1"/>
  <c r="L211" i="59"/>
  <c r="AT211" i="59"/>
  <c r="AZ211" i="59"/>
  <c r="U211" i="59"/>
  <c r="AE211" i="59"/>
  <c r="P211" i="59"/>
  <c r="BT211" i="59"/>
  <c r="AY211" i="59"/>
  <c r="BZ211" i="13"/>
  <c r="BO211" i="59"/>
  <c r="AA211" i="59"/>
  <c r="BI211" i="59"/>
  <c r="BR211" i="13"/>
  <c r="BQ211" i="13"/>
  <c r="BD211" i="59"/>
  <c r="BV211" i="13"/>
  <c r="AJ211" i="59"/>
  <c r="BN211" i="59"/>
  <c r="BS211" i="13"/>
  <c r="AK211" i="59"/>
  <c r="Q211" i="59"/>
  <c r="BE211" i="59"/>
  <c r="BX211" i="13"/>
  <c r="Z211" i="59"/>
  <c r="BT211" i="13"/>
  <c r="BO211" i="13"/>
  <c r="V211" i="59"/>
  <c r="K211" i="59"/>
  <c r="AP211" i="59"/>
  <c r="BP211" i="13"/>
  <c r="AF211" i="59"/>
  <c r="AO211" i="59"/>
  <c r="BY211" i="13"/>
  <c r="BS211" i="59"/>
  <c r="BW211" i="13"/>
  <c r="AU211" i="59"/>
  <c r="BU211" i="13"/>
  <c r="BJ211" i="59"/>
  <c r="H212" i="59"/>
  <c r="U212" i="59" l="1"/>
  <c r="AU212" i="59"/>
  <c r="BS212" i="13"/>
  <c r="BO212" i="13"/>
  <c r="AA212" i="59"/>
  <c r="BP212" i="13"/>
  <c r="AT212" i="59"/>
  <c r="Z212" i="59"/>
  <c r="L212" i="59"/>
  <c r="BE212" i="59"/>
  <c r="BX212" i="13"/>
  <c r="BJ212" i="59"/>
  <c r="AO212" i="59"/>
  <c r="K212" i="59"/>
  <c r="BU212" i="13"/>
  <c r="BQ212" i="13"/>
  <c r="BO212" i="59"/>
  <c r="BY212" i="13"/>
  <c r="BT212" i="59"/>
  <c r="BI212" i="59"/>
  <c r="AJ212" i="59"/>
  <c r="AF212" i="59"/>
  <c r="BD212" i="59"/>
  <c r="AY212" i="59"/>
  <c r="P212" i="59"/>
  <c r="BZ212" i="13"/>
  <c r="BW212" i="13"/>
  <c r="BS212" i="59"/>
  <c r="BV212" i="13"/>
  <c r="V212" i="59"/>
  <c r="BT212" i="13"/>
  <c r="AP212" i="59"/>
  <c r="M212" i="59"/>
  <c r="R212" i="59" s="1"/>
  <c r="W212" i="59" s="1"/>
  <c r="AB212" i="59" s="1"/>
  <c r="AG212" i="59" s="1"/>
  <c r="AL212" i="59" s="1"/>
  <c r="AQ212" i="59" s="1"/>
  <c r="AV212" i="59" s="1"/>
  <c r="BA212" i="59" s="1"/>
  <c r="BF212" i="59" s="1"/>
  <c r="BK212" i="59" s="1"/>
  <c r="BP212" i="59" s="1"/>
  <c r="BU212" i="59" s="1"/>
  <c r="BN212" i="59"/>
  <c r="AE212" i="59"/>
  <c r="AZ212" i="59"/>
  <c r="AK212" i="59"/>
  <c r="Q212" i="59"/>
  <c r="BR212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<sst xmlns="http://schemas.openxmlformats.org/spreadsheetml/2006/main" count="942" uniqueCount="219">
  <si>
    <t>Description</t>
  </si>
  <si>
    <t>NOTES</t>
  </si>
  <si>
    <t>Report name</t>
  </si>
  <si>
    <t>ANALYSIS</t>
  </si>
  <si>
    <t>SYSTEM VALUES</t>
  </si>
  <si>
    <t>Error</t>
  </si>
  <si>
    <t>Condition value</t>
  </si>
  <si>
    <t>DYNAMIC DROPDOWNS (TABS)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</si>
  <si>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</si>
  <si>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</si>
  <si>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</si>
  <si>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</si>
  <si>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</si>
  <si>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</si>
  <si>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</si>
  <si>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</si>
  <si>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</si>
  <si>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</si>
  <si>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</si>
  <si>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</si>
  <si>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DETAILS</t>
  </si>
  <si>
    <t>Your name</t>
  </si>
  <si>
    <t>Enter the report name to see throughout the spreadsheet</t>
  </si>
  <si>
    <t>Total</t>
  </si>
  <si>
    <t>ANNUAL BUDGET</t>
  </si>
  <si>
    <t>JANUARY</t>
  </si>
  <si>
    <t>FEBRUARY</t>
  </si>
  <si>
    <t>MARCH</t>
  </si>
  <si>
    <t>Labor expenses</t>
  </si>
  <si>
    <t>Administrative expenses</t>
  </si>
  <si>
    <t>Marketing</t>
  </si>
  <si>
    <t>Subcategory</t>
  </si>
  <si>
    <t>Salaries and Wages</t>
  </si>
  <si>
    <t>Benefits</t>
  </si>
  <si>
    <t>Training</t>
  </si>
  <si>
    <t>Office supplies</t>
  </si>
  <si>
    <t>Legal fees</t>
  </si>
  <si>
    <t>Utilities</t>
  </si>
  <si>
    <t>Payments for full-time and part-time employees</t>
  </si>
  <si>
    <t>Health insurance and retirement contributions</t>
  </si>
  <si>
    <t>Expenses related to employee skill enhancement and professional growth.</t>
  </si>
  <si>
    <t>Paper, pens, printer ink, and other daily supplies</t>
  </si>
  <si>
    <t>Legal consultations</t>
  </si>
  <si>
    <t>Electricity, water, internet, and phone services</t>
  </si>
  <si>
    <t>Advertising</t>
  </si>
  <si>
    <t>Digital Marketing</t>
  </si>
  <si>
    <t>Events and Sponsorships</t>
  </si>
  <si>
    <t>Costs for online ads, print media, billboards, and other advertising spaces</t>
  </si>
  <si>
    <t>Expenditure on SEO, email campaigns, social media management, and content creation</t>
  </si>
  <si>
    <t>Costs for attending conferences, and sponsoring local events or teams.</t>
  </si>
  <si>
    <t>Airfare, train tickets, car rentals, and local transit</t>
  </si>
  <si>
    <t>Transportation</t>
  </si>
  <si>
    <t>Lodging</t>
  </si>
  <si>
    <t>Hotel stays or other accommodations</t>
  </si>
  <si>
    <t>Food expenses and client entertainment while traveling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</si>
  <si>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</si>
  <si>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</si>
  <si>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</si>
  <si>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</si>
  <si>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</si>
  <si>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</si>
  <si>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</si>
  <si>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</si>
  <si>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</si>
  <si>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</si>
  <si>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</si>
  <si>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Category</t>
  </si>
  <si>
    <t>Total ($)</t>
  </si>
  <si>
    <t>BUDGET CATEGORIES</t>
  </si>
  <si>
    <t>Date</t>
  </si>
  <si>
    <t>Notes</t>
  </si>
  <si>
    <t>Month</t>
  </si>
  <si>
    <t>Quarter</t>
  </si>
  <si>
    <t>Q1</t>
  </si>
  <si>
    <t>Actual ($)</t>
  </si>
  <si>
    <t>All categories</t>
  </si>
  <si>
    <t>Fixed</t>
  </si>
  <si>
    <t>Variable</t>
  </si>
  <si>
    <t>SUMMARY</t>
  </si>
  <si>
    <t>MONTHS OVERVIEW</t>
  </si>
  <si>
    <t>QUARTERS OVERVIEW</t>
  </si>
  <si>
    <t>TRANSACTIONS DETAILS</t>
  </si>
  <si>
    <t>CATEGORIES BUDGET</t>
  </si>
  <si>
    <t>GENERAL DETAILS</t>
  </si>
  <si>
    <t>FIELDS</t>
  </si>
  <si>
    <t>Gauge chart</t>
  </si>
  <si>
    <t>Minimum</t>
  </si>
  <si>
    <t>Maximum</t>
  </si>
  <si>
    <t>Poor</t>
  </si>
  <si>
    <t>Medium</t>
  </si>
  <si>
    <t>Nice</t>
  </si>
  <si>
    <t>Excellent</t>
  </si>
  <si>
    <t>Point</t>
  </si>
  <si>
    <t>Value</t>
  </si>
  <si>
    <t>Size</t>
  </si>
  <si>
    <t>Distance</t>
  </si>
  <si>
    <t>Month selected</t>
  </si>
  <si>
    <t>Total budget ($)</t>
  </si>
  <si>
    <t>TOTAL BUDGET ($)</t>
  </si>
  <si>
    <t>Budget used (%)</t>
  </si>
  <si>
    <t>Budget used (%) by 'Category'</t>
  </si>
  <si>
    <t>Indicators</t>
  </si>
  <si>
    <t>Budget by category</t>
  </si>
  <si>
    <t>Budget</t>
  </si>
  <si>
    <t>Over budget (%)</t>
  </si>
  <si>
    <t>Outline</t>
  </si>
  <si>
    <t>ACTUAL ($)</t>
  </si>
  <si>
    <t>Budget ($) vs Actual ($) by 'Category'</t>
  </si>
  <si>
    <t>Max outline/value</t>
  </si>
  <si>
    <t>Outline (max)</t>
  </si>
  <si>
    <t>Over budget ($)</t>
  </si>
  <si>
    <t>Budget ($) vs Actual ($) by 'Subcategory'</t>
  </si>
  <si>
    <t>FILTERS</t>
  </si>
  <si>
    <t>Budget used (%) by 'Subcategory'</t>
  </si>
  <si>
    <t>Categories (Filters)</t>
  </si>
  <si>
    <t>Expense type</t>
  </si>
  <si>
    <t>Actual ($) vs 'Expense type' by 'Category'</t>
  </si>
  <si>
    <t>Actual ($) vs 'Expense type' by 'Subcategory'</t>
  </si>
  <si>
    <t>Budget ($)</t>
  </si>
  <si>
    <t xml:space="preserve">Outline </t>
  </si>
  <si>
    <t>Budget used (%) by 'Month'</t>
  </si>
  <si>
    <t>MONTH LIST</t>
  </si>
  <si>
    <t>Q2</t>
  </si>
  <si>
    <t>Q3</t>
  </si>
  <si>
    <t>Q4</t>
  </si>
  <si>
    <t>Quarter selected</t>
  </si>
  <si>
    <t>Quarters</t>
  </si>
  <si>
    <t>Budget used (%) by 'Quarter'</t>
  </si>
  <si>
    <t>BUDGET ANALYSIS</t>
  </si>
  <si>
    <t>Monthly budget accumulated</t>
  </si>
  <si>
    <t>Budget ($) vs Actual ($) accumulated</t>
  </si>
  <si>
    <t>VARIATION ($)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</si>
  <si>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</si>
  <si>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</si>
  <si>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</si>
  <si>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</si>
  <si>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</si>
  <si>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</si>
  <si>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</si>
  <si>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</si>
  <si>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</si>
  <si>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</si>
  <si>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Subcategory (filters)</t>
  </si>
  <si>
    <t>All subcategories</t>
  </si>
  <si>
    <t>Subcategory (Filter)</t>
  </si>
  <si>
    <t>Conditional formatting for subcategory filter</t>
  </si>
  <si>
    <t>MONTHLY BUDGET TABLE</t>
  </si>
  <si>
    <t>Subcategories</t>
  </si>
  <si>
    <t>Categories</t>
  </si>
  <si>
    <t>Monthly filter</t>
  </si>
  <si>
    <t>QUARTERLY BUDGET TABLE</t>
  </si>
  <si>
    <t>Quarterly filter</t>
  </si>
  <si>
    <t>Annual filter</t>
  </si>
  <si>
    <t>BUDGET SUBCATEGORIES</t>
  </si>
  <si>
    <t>2024 Budget</t>
  </si>
  <si>
    <t>Create a category to track your budget in broad areas, and add subcategories for specific details in each section</t>
  </si>
  <si>
    <t>Create subcategories to assign a budget in the 'Budget details' tab</t>
  </si>
  <si>
    <t>Mini chart</t>
  </si>
  <si>
    <t>A 'Variable' expense is a cost that can vary from month to month, like utility costs</t>
  </si>
  <si>
    <t>A 'Fixed' expense is a cost that remains constant over time, such as rent</t>
  </si>
  <si>
    <t>Variation</t>
  </si>
  <si>
    <t>Steps</t>
  </si>
  <si>
    <t>Waterfall chart</t>
  </si>
  <si>
    <t>Budget by subcategory</t>
  </si>
  <si>
    <t>The 'Subcategory' dropdown values will change based on the selected 'Category'</t>
  </si>
  <si>
    <t>Customize the 'Notes' column to enter any type of data</t>
  </si>
  <si>
    <t>To change the currency format:</t>
  </si>
  <si>
    <t>1) Select the fields you'd like to change</t>
  </si>
  <si>
    <t>4) Choose your desired currency symbol and decimal places</t>
  </si>
  <si>
    <t>5) Click "OK" to apply the currency format</t>
  </si>
  <si>
    <t>3) Click "Number" &gt; "Currency"</t>
  </si>
  <si>
    <t>2) Right-click the selection, and choose "Format Cells"</t>
  </si>
  <si>
    <t xml:space="preserve">
The 'Category' budget auto-calculates from subcategory budgets</t>
  </si>
  <si>
    <t>Customize the subcategories in the 'Fields' tab</t>
  </si>
  <si>
    <t>Total categories</t>
  </si>
  <si>
    <t># category</t>
  </si>
  <si>
    <t>Total subcategories</t>
  </si>
  <si>
    <t># subcategory</t>
  </si>
  <si>
    <t>Type</t>
  </si>
  <si>
    <t>Subcategory - code</t>
  </si>
  <si>
    <t>Subcategory code</t>
  </si>
  <si>
    <t xml:space="preserve">
The variation refers to how much your expenses were over or under the budget</t>
  </si>
  <si>
    <t>Var. (%)</t>
  </si>
  <si>
    <t>Expenses over the budget will be shown in red</t>
  </si>
  <si>
    <t>Use the filters to change the data in the charts</t>
  </si>
  <si>
    <t>Budget distribution by 'Category'</t>
  </si>
  <si>
    <t>ALLOCATIONS</t>
  </si>
  <si>
    <t>TRANSACTIONS</t>
  </si>
  <si>
    <t>MONTHLY VIEW</t>
  </si>
  <si>
    <t>QUARTERLY VIEW</t>
  </si>
  <si>
    <t>YEARLY VIEW</t>
  </si>
  <si>
    <t>Variation data (for mini chart)</t>
  </si>
  <si>
    <t>Var (%)</t>
  </si>
  <si>
    <t>MONTHLY VIEW DASHBOARD</t>
  </si>
  <si>
    <t>QUARTERLY VIEW DASHBOARD</t>
  </si>
  <si>
    <t>YEARLY VIEW DASHBOARD</t>
  </si>
  <si>
    <t>Fev</t>
  </si>
  <si>
    <t>Abr</t>
  </si>
  <si>
    <t>Mai</t>
  </si>
  <si>
    <t>Ago</t>
  </si>
  <si>
    <t>Set</t>
  </si>
  <si>
    <t>Out</t>
  </si>
  <si>
    <t>Dez</t>
  </si>
  <si>
    <t>To save this tab as a PDF on your computer, press 'Ctrl + P'</t>
  </si>
  <si>
    <t>The 'Mini Chart' shows the 'Variation (%)' from January to December</t>
  </si>
  <si>
    <t>This tab updates automatically based on data from the "Allocations" and "Transactions" tabs</t>
  </si>
  <si>
    <t>ANALYSIS TAB CALCULATION</t>
  </si>
  <si>
    <t>Quarterly view calculation</t>
  </si>
  <si>
    <t>Summary view tab formulas</t>
  </si>
  <si>
    <t>Tab filter on</t>
  </si>
  <si>
    <t>Monthly budget (NO FILTER)</t>
  </si>
  <si>
    <t>Quarterly budget (NO FILTER)</t>
  </si>
  <si>
    <t>Expense type by 'Category'</t>
  </si>
  <si>
    <t>Expense type by 'Subcategory'</t>
  </si>
  <si>
    <t>Fuel costs</t>
  </si>
  <si>
    <t>Revision</t>
  </si>
  <si>
    <t>Initial budget ($)</t>
  </si>
  <si>
    <t>Budget remaining ($)</t>
  </si>
  <si>
    <t>you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</si>
</sst>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@_)"/>
    <numFmt numFmtId="165" formatCode="mm/dd/yyyy"/>
    <numFmt numFmtId="166" formatCode="[$$-409]#,##0.00"/>
    <numFmt numFmtId="167" formatCode="[$$-409]#,##0"/>
    <numFmt numFmtId="168" formatCode="0.0%"/>
    <numFmt numFmtId="169" formatCode="\+0%;\-0%"/>
  </numFmts>
  <fonts count="60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20"/>
      <color rgb="FFFFFFFF"/>
      <name val="Arial"/>
      <family val="2"/>
    </font>
    <font>
      <sz val="16"/>
      <color rgb="FFFFFFFF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sz val="8"/>
      <name val="Arial"/>
      <family val="2"/>
      <scheme val="minor"/>
    </font>
    <font>
      <sz val="10"/>
      <color rgb="FF000000"/>
      <name val="Arial"/>
      <family val="2"/>
      <scheme val="major"/>
    </font>
    <font>
      <b/>
      <sz val="20"/>
      <color rgb="FFFFFFFF"/>
      <name val="Arial"/>
      <family val="2"/>
      <scheme val="major"/>
    </font>
    <font>
      <sz val="10"/>
      <color theme="1"/>
      <name val="Arial"/>
      <family val="2"/>
      <scheme val="major"/>
    </font>
    <font>
      <sz val="16"/>
      <color rgb="FFFFFFFF"/>
      <name val="Arial"/>
      <family val="2"/>
      <scheme val="major"/>
    </font>
    <font>
      <sz val="10"/>
      <color rgb="FFFFFFFF"/>
      <name val="Arial"/>
      <family val="2"/>
      <scheme val="major"/>
    </font>
    <font>
      <b/>
      <sz val="12"/>
      <color theme="1"/>
      <name val="Arial"/>
      <family val="2"/>
      <scheme val="major"/>
    </font>
    <font>
      <sz val="15"/>
      <color rgb="FF1D1C1D"/>
      <name val="Arial"/>
      <family val="2"/>
      <scheme val="major"/>
    </font>
    <font>
      <b/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0"/>
      <color theme="1" tint="4.9989318521683403E-2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0"/>
      <color theme="1" tint="4.9989318521683403E-2"/>
      <name val="Arial"/>
      <family val="2"/>
      <scheme val="major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  <scheme val="major"/>
    </font>
    <font>
      <b/>
      <sz val="11"/>
      <color theme="1"/>
      <name val="Arial"/>
      <family val="2"/>
      <scheme val="major"/>
    </font>
    <font>
      <b/>
      <sz val="11"/>
      <color rgb="FF000000"/>
      <name val="Arial"/>
      <family val="2"/>
      <scheme val="minor"/>
    </font>
    <font>
      <sz val="11"/>
      <color theme="1"/>
      <name val="Arial"/>
      <family val="2"/>
      <scheme val="major"/>
    </font>
    <font>
      <sz val="10"/>
      <color rgb="FF000000"/>
      <name val="Arial"/>
      <family val="2"/>
      <scheme val="minor"/>
    </font>
    <font>
      <sz val="11"/>
      <color theme="1"/>
      <name val="Arial"/>
      <family val="2"/>
    </font>
    <font>
      <sz val="11"/>
      <color rgb="FF000000"/>
      <name val="Arial"/>
      <family val="2"/>
      <scheme val="major"/>
    </font>
    <font>
      <b/>
      <sz val="11"/>
      <color theme="1" tint="4.9989318521683403E-2"/>
      <name val="Arial"/>
      <family val="2"/>
      <scheme val="major"/>
    </font>
    <font>
      <sz val="10"/>
      <color rgb="FF000000"/>
      <name val="Arial"/>
      <family val="2"/>
      <scheme val="minor"/>
    </font>
    <font>
      <sz val="10"/>
      <color theme="1"/>
      <name val="Arial"/>
      <family val="2"/>
      <scheme val="minor"/>
    </font>
    <font>
      <b/>
      <sz val="9"/>
      <color theme="0" tint="-0.14999847407452621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1"/>
      <color rgb="FF000000"/>
      <name val="Arial"/>
      <family val="2"/>
      <scheme val="major"/>
    </font>
    <font>
      <b/>
      <sz val="11"/>
      <color rgb="FF001DFF"/>
      <name val="Arial"/>
      <family val="2"/>
      <scheme val="major"/>
    </font>
    <font>
      <sz val="11"/>
      <color rgb="FF001DFF"/>
      <name val="Arial"/>
      <family val="2"/>
      <scheme val="major"/>
    </font>
    <font>
      <b/>
      <sz val="20"/>
      <color theme="1"/>
      <name val="Arial"/>
      <family val="2"/>
      <scheme val="major"/>
    </font>
    <font>
      <b/>
      <sz val="9"/>
      <color theme="1"/>
      <name val="Arial"/>
      <family val="2"/>
      <scheme val="major"/>
    </font>
    <font>
      <sz val="16"/>
      <color theme="1"/>
      <name val="Arial"/>
      <family val="2"/>
      <scheme val="major"/>
    </font>
    <font>
      <sz val="8"/>
      <name val="Arial"/>
      <family val="2"/>
      <scheme val="minor"/>
    </font>
    <font>
      <sz val="11"/>
      <color theme="1" tint="4.9989318521683403E-2"/>
      <name val="Arial"/>
      <family val="2"/>
      <scheme val="major"/>
    </font>
    <font>
      <sz val="8"/>
      <color theme="1"/>
      <name val="Arial"/>
      <family val="2"/>
      <scheme val="minor"/>
    </font>
    <font>
      <b/>
      <sz val="11"/>
      <color rgb="FFE8F0FE"/>
      <name val="Arial"/>
      <family val="2"/>
      <scheme val="major"/>
    </font>
    <font>
      <b/>
      <sz val="10"/>
      <color theme="1"/>
      <name val="Arial"/>
      <family val="2"/>
      <scheme val="major"/>
    </font>
    <font>
      <b/>
      <sz val="9"/>
      <color theme="1"/>
      <name val="Arial"/>
      <family val="2"/>
      <scheme val="minor"/>
    </font>
    <font>
      <sz val="8"/>
      <name val="Arial"/>
      <family val="2"/>
      <scheme val="major"/>
    </font>
    <font>
      <b/>
      <sz val="8"/>
      <color rgb="FFFFFFFF"/>
      <name val="Arial"/>
      <family val="2"/>
      <scheme val="major"/>
    </font>
    <font>
      <sz val="8"/>
      <color rgb="FFFFFFFF"/>
      <name val="Arial"/>
      <family val="2"/>
      <scheme val="major"/>
    </font>
    <font>
      <sz val="8"/>
      <color theme="1"/>
      <name val="Arial"/>
      <family val="2"/>
      <scheme val="major"/>
    </font>
    <font>
      <b/>
      <sz val="8"/>
      <color theme="1"/>
      <name val="Arial"/>
      <family val="2"/>
      <scheme val="major"/>
    </font>
    <font>
      <b/>
      <sz val="11"/>
      <color theme="0"/>
      <name val="Arial"/>
      <family val="2"/>
      <scheme val="major"/>
    </font>
    <font>
      <i/>
      <sz val="10"/>
      <color theme="1"/>
      <name val="Arial"/>
      <family val="2"/>
      <scheme val="major"/>
    </font>
  </fonts>
  <fills count="25">
    <fill>
      <patternFill patternType="none"/>
    </fill>
    <fill>
      <patternFill patternType="gray125"/>
    </fill>
    <fill>
      <patternFill patternType="solid">
        <fgColor rgb="FFA5A5A5"/>
        <bgColor rgb="FFA5A5A5"/>
      </patternFill>
    </fill>
    <fill>
      <patternFill patternType="solid">
        <fgColor rgb="FFFFFFFF"/>
        <bgColor rgb="FFFFFFFF"/>
      </patternFill>
    </fill>
    <fill>
      <patternFill patternType="solid">
        <fgColor rgb="FF071924"/>
        <bgColor rgb="FF071924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rgb="FFF3F3F3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3F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rgb="FF071924"/>
      </patternFill>
    </fill>
    <fill>
      <patternFill patternType="solid">
        <fgColor theme="0" tint="-4.9989318521683403E-2"/>
        <bgColor rgb="FFA5A5A5"/>
      </patternFill>
    </fill>
    <fill>
      <patternFill patternType="solid">
        <fgColor rgb="FFF9F9F9"/>
        <bgColor indexed="64"/>
      </patternFill>
    </fill>
    <fill>
      <patternFill patternType="solid">
        <fgColor rgb="FFF0F5FE"/>
        <bgColor indexed="64"/>
      </patternFill>
    </fill>
    <fill>
      <patternFill patternType="solid">
        <fgColor rgb="FFF9F9F9"/>
        <bgColor rgb="FFFFFFFF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8F0FE"/>
        <bgColor indexed="64"/>
      </patternFill>
    </fill>
    <fill>
      <patternFill patternType="solid">
        <fgColor theme="0" tint="-0.14999847407452621"/>
        <bgColor rgb="FFFFFFFF"/>
      </patternFill>
    </fill>
  </fills>
  <borders count="97">
    <border>
      <left/>
      <right/>
      <top/>
      <bottom/>
      <diagonal/>
    </border>
    <border>
      <left/>
      <right/>
      <top/>
      <bottom/>
      <diagonal/>
    </border>
    <border>
      <left style="thin">
        <color rgb="FF434343"/>
      </left>
      <right/>
      <top style="thin">
        <color rgb="FF434343"/>
      </top>
      <bottom style="thin">
        <color rgb="FF434343"/>
      </bottom>
      <diagonal/>
    </border>
    <border>
      <left/>
      <right/>
      <top style="thin">
        <color rgb="FF434343"/>
      </top>
      <bottom style="thin">
        <color rgb="FF434343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thick">
        <color rgb="FF071924"/>
      </bottom>
      <diagonal/>
    </border>
    <border>
      <left style="thick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medium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rgb="FF434343"/>
      </right>
      <top style="thin">
        <color rgb="FF434343"/>
      </top>
      <bottom style="thin">
        <color rgb="FF434343"/>
      </bottom>
      <diagonal/>
    </border>
    <border>
      <left/>
      <right style="thin">
        <color theme="0" tint="-0.34998626667073579"/>
      </right>
      <top style="thin">
        <color rgb="FF434343"/>
      </top>
      <bottom style="thin">
        <color rgb="FF999999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0691854609822"/>
      </right>
      <top/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theme="1" tint="0.2499465926084170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0691854609822"/>
      </left>
      <right style="thin">
        <color theme="0" tint="-0.14993743705557422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14990691854609822"/>
      </left>
      <right style="thin">
        <color theme="0" tint="-0.14993743705557422"/>
      </right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06918546098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3743705557422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 style="thin">
        <color theme="0" tint="-0.14987640003662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0" tint="-0.14990691854609822"/>
      </bottom>
      <diagonal/>
    </border>
    <border>
      <left/>
      <right/>
      <top style="thin">
        <color theme="4" tint="0.59996337778862885"/>
      </top>
      <bottom style="thin">
        <color theme="0" tint="-0.14990691854609822"/>
      </bottom>
      <diagonal/>
    </border>
    <border>
      <left/>
      <right style="thin">
        <color rgb="FFE8F0FE"/>
      </right>
      <top/>
      <bottom style="thin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4.9989318521683403E-2"/>
      </top>
      <bottom/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3743705557422"/>
      </left>
      <right style="thin">
        <color theme="0" tint="-0.1498764000366222"/>
      </right>
      <top/>
      <bottom style="thin">
        <color theme="0" tint="-0.14990691854609822"/>
      </bottom>
      <diagonal/>
    </border>
    <border>
      <left/>
      <right/>
      <top/>
      <bottom style="medium">
        <color auto="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medium">
        <color theme="1" tint="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13">
    <xf numFmtId="0" fontId="0" fillId="0" borderId="0"/>
    <xf numFmtId="0" fontId="13" fillId="0" borderId="0" applyNumberFormat="0" applyFill="0" applyBorder="0" applyAlignment="0" applyProtection="0"/>
    <xf numFmtId="0" fontId="8" fillId="0" borderId="1"/>
    <xf numFmtId="0" fontId="26" fillId="0" borderId="1" applyNumberFormat="0" applyFill="0" applyBorder="0" applyAlignment="0" applyProtection="0"/>
    <xf numFmtId="0" fontId="28" fillId="0" borderId="1"/>
    <xf numFmtId="0" fontId="13" fillId="0" borderId="1" applyNumberFormat="0" applyFill="0" applyBorder="0" applyAlignment="0" applyProtection="0"/>
    <xf numFmtId="0" fontId="12" fillId="0" borderId="1"/>
    <xf numFmtId="9" fontId="28" fillId="0" borderId="0" applyFont="0" applyFill="0" applyBorder="0" applyAlignment="0" applyProtection="0"/>
    <xf numFmtId="0" fontId="33" fillId="0" borderId="1"/>
    <xf numFmtId="0" fontId="37" fillId="0" borderId="1"/>
    <xf numFmtId="0" fontId="40" fillId="0" borderId="1"/>
    <xf numFmtId="0" fontId="12" fillId="0" borderId="1"/>
    <xf numFmtId="0" fontId="12" fillId="0" borderId="1"/>
  </cellStyleXfs>
  <cellXfs count="351">
    <xf numFmtId="0" fontId="0" fillId="0" borderId="0" xfId="0"/>
    <xf numFmtId="164" fontId="9" fillId="4" borderId="3" xfId="0" applyNumberFormat="1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horizontal="left" vertical="center"/>
    </xf>
    <xf numFmtId="1" fontId="10" fillId="2" borderId="4" xfId="0" applyNumberFormat="1" applyFont="1" applyFill="1" applyBorder="1" applyAlignment="1">
      <alignment vertical="center"/>
    </xf>
    <xf numFmtId="164" fontId="11" fillId="2" borderId="5" xfId="0" applyNumberFormat="1" applyFont="1" applyFill="1" applyBorder="1" applyAlignment="1">
      <alignment horizontal="center" vertical="center"/>
    </xf>
    <xf numFmtId="164" fontId="11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6" fillId="4" borderId="2" xfId="0" applyFont="1" applyFill="1" applyBorder="1" applyAlignment="1">
      <alignment horizontal="left" vertical="center"/>
    </xf>
    <xf numFmtId="164" fontId="16" fillId="4" borderId="3" xfId="0" applyNumberFormat="1" applyFont="1" applyFill="1" applyBorder="1" applyAlignment="1">
      <alignment horizontal="center" vertical="center"/>
    </xf>
    <xf numFmtId="164" fontId="16" fillId="4" borderId="3" xfId="0" applyNumberFormat="1" applyFont="1" applyFill="1" applyBorder="1" applyAlignment="1">
      <alignment horizontal="left" vertical="center"/>
    </xf>
    <xf numFmtId="1" fontId="18" fillId="2" borderId="4" xfId="0" applyNumberFormat="1" applyFont="1" applyFill="1" applyBorder="1" applyAlignment="1">
      <alignment vertical="center"/>
    </xf>
    <xf numFmtId="164" fontId="19" fillId="2" borderId="5" xfId="0" applyNumberFormat="1" applyFont="1" applyFill="1" applyBorder="1" applyAlignment="1">
      <alignment horizontal="center" vertical="center"/>
    </xf>
    <xf numFmtId="164" fontId="19" fillId="2" borderId="5" xfId="0" applyNumberFormat="1" applyFont="1" applyFill="1" applyBorder="1" applyAlignment="1">
      <alignment vertical="center"/>
    </xf>
    <xf numFmtId="0" fontId="20" fillId="3" borderId="6" xfId="0" applyFont="1" applyFill="1" applyBorder="1"/>
    <xf numFmtId="164" fontId="19" fillId="3" borderId="7" xfId="0" applyNumberFormat="1" applyFont="1" applyFill="1" applyBorder="1" applyAlignment="1">
      <alignment horizontal="center" vertical="center"/>
    </xf>
    <xf numFmtId="0" fontId="20" fillId="5" borderId="6" xfId="0" applyFont="1" applyFill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4" fontId="19" fillId="3" borderId="1" xfId="0" applyNumberFormat="1" applyFont="1" applyFill="1" applyBorder="1" applyAlignment="1">
      <alignment horizontal="center" vertical="center"/>
    </xf>
    <xf numFmtId="164" fontId="19" fillId="3" borderId="1" xfId="0" applyNumberFormat="1" applyFont="1" applyFill="1" applyBorder="1" applyAlignment="1">
      <alignment vertical="center"/>
    </xf>
    <xf numFmtId="1" fontId="17" fillId="5" borderId="1" xfId="0" applyNumberFormat="1" applyFont="1" applyFill="1" applyBorder="1" applyAlignment="1">
      <alignment vertical="center"/>
    </xf>
    <xf numFmtId="0" fontId="17" fillId="5" borderId="1" xfId="0" applyFont="1" applyFill="1" applyBorder="1" applyAlignment="1">
      <alignment vertical="center"/>
    </xf>
    <xf numFmtId="0" fontId="17" fillId="9" borderId="1" xfId="0" applyFont="1" applyFill="1" applyBorder="1" applyAlignment="1">
      <alignment vertical="center"/>
    </xf>
    <xf numFmtId="1" fontId="17" fillId="9" borderId="1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23" fillId="0" borderId="9" xfId="0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9" fillId="4" borderId="2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vertical="center"/>
    </xf>
    <xf numFmtId="0" fontId="25" fillId="7" borderId="0" xfId="0" applyFont="1" applyFill="1" applyAlignment="1">
      <alignment vertical="center"/>
    </xf>
    <xf numFmtId="0" fontId="31" fillId="0" borderId="0" xfId="0" applyFont="1" applyAlignment="1">
      <alignment horizontal="left" vertical="center"/>
    </xf>
    <xf numFmtId="49" fontId="22" fillId="6" borderId="1" xfId="0" applyNumberFormat="1" applyFont="1" applyFill="1" applyBorder="1"/>
    <xf numFmtId="0" fontId="7" fillId="6" borderId="1" xfId="0" applyFont="1" applyFill="1" applyBorder="1" applyAlignment="1">
      <alignment vertical="center"/>
    </xf>
    <xf numFmtId="0" fontId="7" fillId="12" borderId="1" xfId="0" applyFont="1" applyFill="1" applyBorder="1" applyAlignment="1">
      <alignment vertical="center"/>
    </xf>
    <xf numFmtId="0" fontId="30" fillId="6" borderId="1" xfId="0" applyFont="1" applyFill="1" applyBorder="1" applyAlignment="1">
      <alignment horizontal="left" vertical="center"/>
    </xf>
    <xf numFmtId="0" fontId="30" fillId="6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166" fontId="7" fillId="6" borderId="1" xfId="0" applyNumberFormat="1" applyFont="1" applyFill="1" applyBorder="1" applyAlignment="1">
      <alignment horizontal="left" vertical="center"/>
    </xf>
    <xf numFmtId="166" fontId="22" fillId="6" borderId="1" xfId="0" applyNumberFormat="1" applyFont="1" applyFill="1" applyBorder="1" applyAlignment="1">
      <alignment horizontal="left" vertical="center"/>
    </xf>
    <xf numFmtId="168" fontId="7" fillId="6" borderId="1" xfId="0" applyNumberFormat="1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166" fontId="7" fillId="6" borderId="1" xfId="0" applyNumberFormat="1" applyFont="1" applyFill="1" applyBorder="1" applyAlignment="1">
      <alignment horizontal="center" vertical="center"/>
    </xf>
    <xf numFmtId="9" fontId="7" fillId="6" borderId="1" xfId="7" applyFont="1" applyFill="1" applyBorder="1" applyAlignment="1">
      <alignment horizontal="center" vertical="center"/>
    </xf>
    <xf numFmtId="167" fontId="7" fillId="6" borderId="1" xfId="0" applyNumberFormat="1" applyFont="1" applyFill="1" applyBorder="1" applyAlignment="1">
      <alignment horizontal="center" vertical="center"/>
    </xf>
    <xf numFmtId="168" fontId="7" fillId="6" borderId="1" xfId="7" applyNumberFormat="1" applyFont="1" applyFill="1" applyBorder="1" applyAlignment="1">
      <alignment horizontal="center" vertical="center"/>
    </xf>
    <xf numFmtId="1" fontId="32" fillId="5" borderId="1" xfId="0" applyNumberFormat="1" applyFont="1" applyFill="1" applyBorder="1" applyAlignment="1">
      <alignment vertical="center"/>
    </xf>
    <xf numFmtId="0" fontId="32" fillId="5" borderId="1" xfId="0" applyFont="1" applyFill="1" applyBorder="1" applyAlignment="1">
      <alignment vertical="center"/>
    </xf>
    <xf numFmtId="0" fontId="32" fillId="9" borderId="1" xfId="0" applyFont="1" applyFill="1" applyBorder="1" applyAlignment="1">
      <alignment vertical="center"/>
    </xf>
    <xf numFmtId="0" fontId="20" fillId="3" borderId="6" xfId="0" applyFont="1" applyFill="1" applyBorder="1" applyAlignment="1">
      <alignment vertical="center"/>
    </xf>
    <xf numFmtId="0" fontId="16" fillId="4" borderId="3" xfId="0" applyFont="1" applyFill="1" applyBorder="1" applyAlignment="1">
      <alignment horizontal="left" vertical="center"/>
    </xf>
    <xf numFmtId="1" fontId="18" fillId="2" borderId="5" xfId="0" applyNumberFormat="1" applyFont="1" applyFill="1" applyBorder="1" applyAlignment="1">
      <alignment vertical="center"/>
    </xf>
    <xf numFmtId="0" fontId="27" fillId="6" borderId="12" xfId="0" applyFont="1" applyFill="1" applyBorder="1" applyAlignment="1">
      <alignment horizontal="center" vertical="center"/>
    </xf>
    <xf numFmtId="0" fontId="36" fillId="7" borderId="1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164" fontId="17" fillId="3" borderId="7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166" fontId="5" fillId="6" borderId="1" xfId="0" applyNumberFormat="1" applyFont="1" applyFill="1" applyBorder="1" applyAlignment="1">
      <alignment horizontal="left" vertical="center"/>
    </xf>
    <xf numFmtId="0" fontId="39" fillId="12" borderId="1" xfId="0" applyFont="1" applyFill="1" applyBorder="1" applyAlignment="1">
      <alignment horizontal="center" vertical="center"/>
    </xf>
    <xf numFmtId="1" fontId="18" fillId="2" borderId="5" xfId="0" applyNumberFormat="1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vertical="center"/>
    </xf>
    <xf numFmtId="167" fontId="32" fillId="0" borderId="0" xfId="0" applyNumberFormat="1" applyFont="1" applyAlignment="1">
      <alignment horizontal="center" vertical="center"/>
    </xf>
    <xf numFmtId="0" fontId="32" fillId="6" borderId="1" xfId="0" applyFont="1" applyFill="1" applyBorder="1" applyAlignment="1">
      <alignment vertical="center"/>
    </xf>
    <xf numFmtId="0" fontId="32" fillId="3" borderId="1" xfId="0" applyFont="1" applyFill="1" applyBorder="1" applyAlignment="1">
      <alignment vertical="center"/>
    </xf>
    <xf numFmtId="165" fontId="32" fillId="6" borderId="1" xfId="0" applyNumberFormat="1" applyFont="1" applyFill="1" applyBorder="1" applyAlignment="1">
      <alignment horizontal="center" vertical="center"/>
    </xf>
    <xf numFmtId="164" fontId="32" fillId="3" borderId="1" xfId="0" applyNumberFormat="1" applyFont="1" applyFill="1" applyBorder="1" applyAlignment="1">
      <alignment vertical="center"/>
    </xf>
    <xf numFmtId="0" fontId="32" fillId="7" borderId="0" xfId="0" applyFont="1" applyFill="1" applyAlignment="1">
      <alignment vertical="center"/>
    </xf>
    <xf numFmtId="0" fontId="30" fillId="3" borderId="1" xfId="0" applyFont="1" applyFill="1" applyBorder="1" applyAlignment="1">
      <alignment horizontal="right" vertical="center"/>
    </xf>
    <xf numFmtId="0" fontId="30" fillId="11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vertical="center"/>
    </xf>
    <xf numFmtId="0" fontId="32" fillId="11" borderId="1" xfId="0" applyFont="1" applyFill="1" applyBorder="1" applyAlignment="1">
      <alignment vertical="center"/>
    </xf>
    <xf numFmtId="0" fontId="32" fillId="11" borderId="1" xfId="0" applyFont="1" applyFill="1" applyBorder="1" applyAlignment="1">
      <alignment horizontal="center" vertical="center"/>
    </xf>
    <xf numFmtId="167" fontId="32" fillId="6" borderId="1" xfId="0" applyNumberFormat="1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/>
    </xf>
    <xf numFmtId="166" fontId="32" fillId="11" borderId="1" xfId="0" applyNumberFormat="1" applyFont="1" applyFill="1" applyBorder="1" applyAlignment="1">
      <alignment horizontal="center" vertical="center"/>
    </xf>
    <xf numFmtId="0" fontId="32" fillId="11" borderId="1" xfId="1" applyNumberFormat="1" applyFont="1" applyFill="1" applyBorder="1" applyAlignment="1">
      <alignment horizontal="center" vertical="center"/>
    </xf>
    <xf numFmtId="165" fontId="32" fillId="11" borderId="1" xfId="0" applyNumberFormat="1" applyFont="1" applyFill="1" applyBorder="1" applyAlignment="1">
      <alignment horizontal="center" vertical="center"/>
    </xf>
    <xf numFmtId="9" fontId="32" fillId="6" borderId="1" xfId="7" applyFont="1" applyFill="1" applyBorder="1" applyAlignment="1">
      <alignment horizontal="center" vertical="center"/>
    </xf>
    <xf numFmtId="1" fontId="32" fillId="6" borderId="1" xfId="0" applyNumberFormat="1" applyFont="1" applyFill="1" applyBorder="1" applyAlignment="1">
      <alignment horizontal="center" vertical="center"/>
    </xf>
    <xf numFmtId="164" fontId="32" fillId="3" borderId="1" xfId="0" applyNumberFormat="1" applyFont="1" applyFill="1" applyBorder="1" applyAlignment="1">
      <alignment horizontal="center" vertical="center"/>
    </xf>
    <xf numFmtId="1" fontId="32" fillId="9" borderId="1" xfId="0" applyNumberFormat="1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 wrapText="1"/>
    </xf>
    <xf numFmtId="0" fontId="30" fillId="7" borderId="0" xfId="0" applyFont="1" applyFill="1" applyAlignment="1">
      <alignment horizontal="center" vertical="center"/>
    </xf>
    <xf numFmtId="1" fontId="43" fillId="6" borderId="1" xfId="0" applyNumberFormat="1" applyFont="1" applyFill="1" applyBorder="1" applyAlignment="1">
      <alignment horizontal="center" vertical="center"/>
    </xf>
    <xf numFmtId="164" fontId="16" fillId="4" borderId="16" xfId="0" applyNumberFormat="1" applyFont="1" applyFill="1" applyBorder="1" applyAlignment="1">
      <alignment horizontal="left" vertical="center"/>
    </xf>
    <xf numFmtId="164" fontId="19" fillId="2" borderId="17" xfId="0" applyNumberFormat="1" applyFont="1" applyFill="1" applyBorder="1" applyAlignment="1">
      <alignment vertical="center"/>
    </xf>
    <xf numFmtId="0" fontId="32" fillId="7" borderId="1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164" fontId="16" fillId="15" borderId="1" xfId="0" applyNumberFormat="1" applyFont="1" applyFill="1" applyBorder="1" applyAlignment="1">
      <alignment horizontal="left" vertical="center"/>
    </xf>
    <xf numFmtId="164" fontId="19" fillId="16" borderId="1" xfId="0" applyNumberFormat="1" applyFont="1" applyFill="1" applyBorder="1" applyAlignment="1">
      <alignment vertical="center"/>
    </xf>
    <xf numFmtId="0" fontId="17" fillId="7" borderId="1" xfId="0" applyFont="1" applyFill="1" applyBorder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2" fillId="9" borderId="0" xfId="0" applyFont="1" applyFill="1" applyAlignment="1">
      <alignment vertical="center"/>
    </xf>
    <xf numFmtId="0" fontId="15" fillId="7" borderId="0" xfId="0" applyFont="1" applyFill="1" applyAlignment="1">
      <alignment vertical="center"/>
    </xf>
    <xf numFmtId="0" fontId="15" fillId="10" borderId="1" xfId="0" applyFont="1" applyFill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32" fillId="10" borderId="1" xfId="0" applyFont="1" applyFill="1" applyBorder="1" applyAlignment="1">
      <alignment vertical="center"/>
    </xf>
    <xf numFmtId="0" fontId="43" fillId="6" borderId="1" xfId="0" applyFont="1" applyFill="1" applyBorder="1" applyAlignment="1">
      <alignment horizontal="left" vertical="center"/>
    </xf>
    <xf numFmtId="0" fontId="43" fillId="6" borderId="20" xfId="0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165" fontId="43" fillId="0" borderId="1" xfId="0" applyNumberFormat="1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167" fontId="43" fillId="0" borderId="1" xfId="0" applyNumberFormat="1" applyFont="1" applyBorder="1" applyAlignment="1">
      <alignment horizontal="center" vertical="center"/>
    </xf>
    <xf numFmtId="167" fontId="32" fillId="0" borderId="1" xfId="0" applyNumberFormat="1" applyFont="1" applyBorder="1" applyAlignment="1">
      <alignment horizontal="center" vertical="center"/>
    </xf>
    <xf numFmtId="167" fontId="32" fillId="0" borderId="18" xfId="0" applyNumberFormat="1" applyFont="1" applyBorder="1" applyAlignment="1">
      <alignment horizontal="center" vertical="center"/>
    </xf>
    <xf numFmtId="0" fontId="17" fillId="0" borderId="10" xfId="0" applyFont="1" applyBorder="1" applyAlignment="1">
      <alignment vertical="center"/>
    </xf>
    <xf numFmtId="0" fontId="32" fillId="0" borderId="10" xfId="0" applyFont="1" applyBorder="1" applyAlignment="1">
      <alignment vertical="center"/>
    </xf>
    <xf numFmtId="0" fontId="45" fillId="0" borderId="10" xfId="0" applyFont="1" applyBorder="1" applyAlignment="1">
      <alignment vertical="center"/>
    </xf>
    <xf numFmtId="0" fontId="20" fillId="0" borderId="0" xfId="0" applyFont="1" applyAlignment="1">
      <alignment vertical="top"/>
    </xf>
    <xf numFmtId="167" fontId="32" fillId="0" borderId="21" xfId="0" applyNumberFormat="1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167" fontId="30" fillId="6" borderId="22" xfId="0" applyNumberFormat="1" applyFont="1" applyFill="1" applyBorder="1" applyAlignment="1">
      <alignment horizontal="center" vertical="center"/>
    </xf>
    <xf numFmtId="167" fontId="30" fillId="18" borderId="22" xfId="0" applyNumberFormat="1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/>
    </xf>
    <xf numFmtId="0" fontId="32" fillId="9" borderId="1" xfId="0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1" fontId="32" fillId="5" borderId="1" xfId="0" applyNumberFormat="1" applyFont="1" applyFill="1" applyBorder="1" applyAlignment="1">
      <alignment horizontal="center" vertical="center"/>
    </xf>
    <xf numFmtId="0" fontId="32" fillId="7" borderId="0" xfId="0" applyFont="1" applyFill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164" fontId="32" fillId="11" borderId="1" xfId="0" applyNumberFormat="1" applyFont="1" applyFill="1" applyBorder="1" applyAlignment="1">
      <alignment horizontal="center" vertical="center"/>
    </xf>
    <xf numFmtId="0" fontId="42" fillId="7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35" fillId="7" borderId="0" xfId="0" applyFont="1" applyFill="1" applyAlignment="1">
      <alignment vertical="center"/>
    </xf>
    <xf numFmtId="0" fontId="15" fillId="0" borderId="10" xfId="0" applyFont="1" applyBorder="1" applyAlignment="1">
      <alignment vertical="center"/>
    </xf>
    <xf numFmtId="0" fontId="32" fillId="7" borderId="30" xfId="0" applyFont="1" applyFill="1" applyBorder="1" applyAlignment="1">
      <alignment vertical="center"/>
    </xf>
    <xf numFmtId="9" fontId="32" fillId="7" borderId="30" xfId="7" applyFont="1" applyFill="1" applyBorder="1" applyAlignment="1">
      <alignment vertical="center"/>
    </xf>
    <xf numFmtId="9" fontId="32" fillId="0" borderId="0" xfId="7" applyFont="1" applyAlignment="1">
      <alignment vertical="center"/>
    </xf>
    <xf numFmtId="0" fontId="32" fillId="7" borderId="27" xfId="0" applyFont="1" applyFill="1" applyBorder="1" applyAlignment="1">
      <alignment vertical="center"/>
    </xf>
    <xf numFmtId="9" fontId="32" fillId="7" borderId="27" xfId="7" applyFont="1" applyFill="1" applyBorder="1" applyAlignment="1">
      <alignment vertical="center"/>
    </xf>
    <xf numFmtId="9" fontId="43" fillId="0" borderId="0" xfId="7" applyFont="1" applyAlignment="1">
      <alignment vertical="center"/>
    </xf>
    <xf numFmtId="0" fontId="3" fillId="6" borderId="1" xfId="0" applyFont="1" applyFill="1" applyBorder="1" applyAlignment="1">
      <alignment vertical="center"/>
    </xf>
    <xf numFmtId="4" fontId="7" fillId="6" borderId="1" xfId="0" applyNumberFormat="1" applyFont="1" applyFill="1" applyBorder="1" applyAlignment="1">
      <alignment horizontal="left" vertical="center"/>
    </xf>
    <xf numFmtId="165" fontId="43" fillId="0" borderId="0" xfId="0" applyNumberFormat="1" applyFont="1" applyAlignment="1">
      <alignment horizontal="center" vertical="center"/>
    </xf>
    <xf numFmtId="167" fontId="46" fillId="7" borderId="0" xfId="0" applyNumberFormat="1" applyFont="1" applyFill="1" applyAlignment="1">
      <alignment horizontal="center" vertical="center"/>
    </xf>
    <xf numFmtId="0" fontId="22" fillId="17" borderId="1" xfId="0" applyFont="1" applyFill="1" applyBorder="1" applyAlignment="1">
      <alignment vertical="center"/>
    </xf>
    <xf numFmtId="0" fontId="7" fillId="17" borderId="1" xfId="0" applyFont="1" applyFill="1" applyBorder="1" applyAlignment="1">
      <alignment vertical="center"/>
    </xf>
    <xf numFmtId="0" fontId="22" fillId="17" borderId="1" xfId="0" applyFont="1" applyFill="1" applyBorder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0" fontId="17" fillId="6" borderId="1" xfId="0" applyFont="1" applyFill="1" applyBorder="1" applyAlignment="1">
      <alignment vertical="center"/>
    </xf>
    <xf numFmtId="0" fontId="17" fillId="6" borderId="0" xfId="0" applyFont="1" applyFill="1" applyAlignment="1">
      <alignment vertical="center"/>
    </xf>
    <xf numFmtId="9" fontId="7" fillId="7" borderId="1" xfId="7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3" fontId="7" fillId="17" borderId="1" xfId="0" applyNumberFormat="1" applyFont="1" applyFill="1" applyBorder="1" applyAlignment="1">
      <alignment horizontal="center" vertical="center"/>
    </xf>
    <xf numFmtId="3" fontId="22" fillId="14" borderId="1" xfId="0" applyNumberFormat="1" applyFont="1" applyFill="1" applyBorder="1" applyAlignment="1">
      <alignment horizontal="center" vertical="center"/>
    </xf>
    <xf numFmtId="0" fontId="30" fillId="6" borderId="0" xfId="0" applyFont="1" applyFill="1" applyAlignment="1">
      <alignment vertical="center"/>
    </xf>
    <xf numFmtId="9" fontId="44" fillId="6" borderId="0" xfId="7" applyFont="1" applyFill="1" applyAlignment="1">
      <alignment vertical="center"/>
    </xf>
    <xf numFmtId="0" fontId="27" fillId="6" borderId="32" xfId="0" applyFont="1" applyFill="1" applyBorder="1" applyAlignment="1">
      <alignment horizontal="center" vertical="center"/>
    </xf>
    <xf numFmtId="0" fontId="27" fillId="17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vertical="center"/>
    </xf>
    <xf numFmtId="3" fontId="7" fillId="6" borderId="1" xfId="0" applyNumberFormat="1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center" vertical="center"/>
    </xf>
    <xf numFmtId="0" fontId="30" fillId="6" borderId="26" xfId="0" applyFont="1" applyFill="1" applyBorder="1" applyAlignment="1">
      <alignment horizontal="right" vertical="center"/>
    </xf>
    <xf numFmtId="0" fontId="30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horizontal="right" vertical="center"/>
    </xf>
    <xf numFmtId="0" fontId="30" fillId="6" borderId="25" xfId="0" applyFont="1" applyFill="1" applyBorder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48" fillId="6" borderId="12" xfId="0" applyFont="1" applyFill="1" applyBorder="1" applyAlignment="1">
      <alignment horizontal="center" vertical="center"/>
    </xf>
    <xf numFmtId="0" fontId="22" fillId="17" borderId="1" xfId="0" applyFont="1" applyFill="1" applyBorder="1" applyAlignment="1">
      <alignment horizontal="center" vertical="center" wrapText="1"/>
    </xf>
    <xf numFmtId="9" fontId="7" fillId="17" borderId="41" xfId="7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center" vertical="center" wrapText="1"/>
    </xf>
    <xf numFmtId="9" fontId="1" fillId="6" borderId="31" xfId="7" applyFont="1" applyFill="1" applyBorder="1" applyAlignment="1">
      <alignment horizontal="center" vertical="center"/>
    </xf>
    <xf numFmtId="166" fontId="1" fillId="6" borderId="31" xfId="0" applyNumberFormat="1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 vertical="center"/>
    </xf>
    <xf numFmtId="166" fontId="1" fillId="6" borderId="42" xfId="0" applyNumberFormat="1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 vertical="center" wrapText="1"/>
    </xf>
    <xf numFmtId="166" fontId="1" fillId="6" borderId="43" xfId="0" applyNumberFormat="1" applyFont="1" applyFill="1" applyBorder="1" applyAlignment="1">
      <alignment horizontal="center" vertical="center"/>
    </xf>
    <xf numFmtId="166" fontId="1" fillId="6" borderId="33" xfId="0" applyNumberFormat="1" applyFont="1" applyFill="1" applyBorder="1" applyAlignment="1">
      <alignment horizontal="center" vertical="center"/>
    </xf>
    <xf numFmtId="0" fontId="1" fillId="6" borderId="44" xfId="0" applyFont="1" applyFill="1" applyBorder="1" applyAlignment="1">
      <alignment horizontal="center" vertical="center"/>
    </xf>
    <xf numFmtId="167" fontId="32" fillId="7" borderId="1" xfId="0" applyNumberFormat="1" applyFont="1" applyFill="1" applyBorder="1" applyAlignment="1">
      <alignment horizontal="center" vertical="center"/>
    </xf>
    <xf numFmtId="166" fontId="7" fillId="17" borderId="1" xfId="0" applyNumberFormat="1" applyFont="1" applyFill="1" applyBorder="1" applyAlignment="1">
      <alignment horizontal="center" vertical="center"/>
    </xf>
    <xf numFmtId="0" fontId="7" fillId="17" borderId="1" xfId="0" quotePrefix="1" applyFont="1" applyFill="1" applyBorder="1" applyAlignment="1">
      <alignment vertical="center"/>
    </xf>
    <xf numFmtId="166" fontId="7" fillId="17" borderId="1" xfId="0" applyNumberFormat="1" applyFont="1" applyFill="1" applyBorder="1" applyAlignment="1">
      <alignment horizontal="left" vertical="center"/>
    </xf>
    <xf numFmtId="0" fontId="49" fillId="6" borderId="1" xfId="0" applyFont="1" applyFill="1" applyBorder="1" applyAlignment="1">
      <alignment vertical="center"/>
    </xf>
    <xf numFmtId="0" fontId="29" fillId="21" borderId="0" xfId="0" applyFont="1" applyFill="1" applyAlignment="1">
      <alignment horizontal="center" vertical="center"/>
    </xf>
    <xf numFmtId="0" fontId="32" fillId="6" borderId="1" xfId="0" applyFont="1" applyFill="1" applyBorder="1" applyAlignment="1">
      <alignment horizontal="left" vertical="center"/>
    </xf>
    <xf numFmtId="167" fontId="32" fillId="6" borderId="1" xfId="0" applyNumberFormat="1" applyFont="1" applyFill="1" applyBorder="1" applyAlignment="1">
      <alignment horizontal="left" vertical="center"/>
    </xf>
    <xf numFmtId="0" fontId="32" fillId="11" borderId="1" xfId="0" applyFont="1" applyFill="1" applyBorder="1" applyAlignment="1">
      <alignment horizontal="left" vertical="center"/>
    </xf>
    <xf numFmtId="3" fontId="32" fillId="6" borderId="1" xfId="0" applyNumberFormat="1" applyFont="1" applyFill="1" applyBorder="1" applyAlignment="1">
      <alignment horizontal="left" vertical="center"/>
    </xf>
    <xf numFmtId="3" fontId="32" fillId="11" borderId="1" xfId="0" applyNumberFormat="1" applyFont="1" applyFill="1" applyBorder="1" applyAlignment="1">
      <alignment horizontal="left" vertical="center"/>
    </xf>
    <xf numFmtId="0" fontId="32" fillId="14" borderId="45" xfId="0" applyFont="1" applyFill="1" applyBorder="1" applyAlignment="1">
      <alignment horizontal="left" vertical="center"/>
    </xf>
    <xf numFmtId="3" fontId="32" fillId="14" borderId="46" xfId="0" applyNumberFormat="1" applyFont="1" applyFill="1" applyBorder="1" applyAlignment="1">
      <alignment horizontal="left" vertical="center"/>
    </xf>
    <xf numFmtId="0" fontId="32" fillId="14" borderId="47" xfId="0" applyFont="1" applyFill="1" applyBorder="1" applyAlignment="1">
      <alignment vertical="center"/>
    </xf>
    <xf numFmtId="167" fontId="32" fillId="17" borderId="21" xfId="0" applyNumberFormat="1" applyFont="1" applyFill="1" applyBorder="1" applyAlignment="1">
      <alignment horizontal="center" vertical="center"/>
    </xf>
    <xf numFmtId="0" fontId="30" fillId="22" borderId="15" xfId="0" applyFont="1" applyFill="1" applyBorder="1" applyAlignment="1">
      <alignment horizontal="center" vertical="center"/>
    </xf>
    <xf numFmtId="0" fontId="30" fillId="23" borderId="1" xfId="0" applyFont="1" applyFill="1" applyBorder="1" applyAlignment="1">
      <alignment horizontal="center" vertical="center"/>
    </xf>
    <xf numFmtId="0" fontId="30" fillId="23" borderId="51" xfId="0" applyFont="1" applyFill="1" applyBorder="1" applyAlignment="1">
      <alignment horizontal="center" vertical="center"/>
    </xf>
    <xf numFmtId="167" fontId="32" fillId="0" borderId="57" xfId="0" applyNumberFormat="1" applyFont="1" applyBorder="1" applyAlignment="1">
      <alignment horizontal="center" vertical="center"/>
    </xf>
    <xf numFmtId="167" fontId="30" fillId="17" borderId="1" xfId="0" applyNumberFormat="1" applyFont="1" applyFill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32" fillId="0" borderId="58" xfId="0" applyFont="1" applyBorder="1" applyAlignment="1">
      <alignment horizontal="center" vertical="center"/>
    </xf>
    <xf numFmtId="167" fontId="30" fillId="17" borderId="49" xfId="0" applyNumberFormat="1" applyFont="1" applyFill="1" applyBorder="1" applyAlignment="1">
      <alignment horizontal="center" vertical="center"/>
    </xf>
    <xf numFmtId="167" fontId="30" fillId="6" borderId="60" xfId="0" applyNumberFormat="1" applyFont="1" applyFill="1" applyBorder="1" applyAlignment="1">
      <alignment horizontal="center" vertical="center"/>
    </xf>
    <xf numFmtId="167" fontId="30" fillId="6" borderId="61" xfId="0" applyNumberFormat="1" applyFont="1" applyFill="1" applyBorder="1" applyAlignment="1">
      <alignment horizontal="center" vertical="center"/>
    </xf>
    <xf numFmtId="167" fontId="30" fillId="6" borderId="1" xfId="0" applyNumberFormat="1" applyFont="1" applyFill="1" applyBorder="1" applyAlignment="1">
      <alignment horizontal="center" vertical="center"/>
    </xf>
    <xf numFmtId="167" fontId="50" fillId="6" borderId="1" xfId="0" applyNumberFormat="1" applyFont="1" applyFill="1" applyBorder="1" applyAlignment="1">
      <alignment horizontal="center" vertical="center"/>
    </xf>
    <xf numFmtId="164" fontId="43" fillId="6" borderId="1" xfId="0" applyNumberFormat="1" applyFont="1" applyFill="1" applyBorder="1" applyAlignment="1">
      <alignment horizontal="center" vertical="center"/>
    </xf>
    <xf numFmtId="167" fontId="43" fillId="6" borderId="1" xfId="0" applyNumberFormat="1" applyFont="1" applyFill="1" applyBorder="1" applyAlignment="1">
      <alignment horizontal="center" vertical="center"/>
    </xf>
    <xf numFmtId="0" fontId="32" fillId="6" borderId="0" xfId="0" applyFont="1" applyFill="1" applyAlignment="1">
      <alignment vertical="center"/>
    </xf>
    <xf numFmtId="167" fontId="30" fillId="17" borderId="63" xfId="0" applyNumberFormat="1" applyFont="1" applyFill="1" applyBorder="1" applyAlignment="1">
      <alignment horizontal="center" vertical="center"/>
    </xf>
    <xf numFmtId="0" fontId="43" fillId="6" borderId="64" xfId="0" applyFont="1" applyFill="1" applyBorder="1" applyAlignment="1">
      <alignment horizontal="center" vertical="center"/>
    </xf>
    <xf numFmtId="0" fontId="43" fillId="6" borderId="65" xfId="0" applyFont="1" applyFill="1" applyBorder="1" applyAlignment="1">
      <alignment horizontal="center" vertical="center"/>
    </xf>
    <xf numFmtId="0" fontId="43" fillId="6" borderId="48" xfId="0" applyFont="1" applyFill="1" applyBorder="1" applyAlignment="1">
      <alignment horizontal="center" vertical="center"/>
    </xf>
    <xf numFmtId="0" fontId="43" fillId="6" borderId="66" xfId="0" applyFont="1" applyFill="1" applyBorder="1" applyAlignment="1">
      <alignment horizontal="center" vertical="center"/>
    </xf>
    <xf numFmtId="165" fontId="43" fillId="6" borderId="48" xfId="0" applyNumberFormat="1" applyFont="1" applyFill="1" applyBorder="1" applyAlignment="1">
      <alignment horizontal="center" vertical="center"/>
    </xf>
    <xf numFmtId="165" fontId="43" fillId="6" borderId="66" xfId="0" applyNumberFormat="1" applyFont="1" applyFill="1" applyBorder="1" applyAlignment="1">
      <alignment horizontal="center" vertical="center"/>
    </xf>
    <xf numFmtId="165" fontId="43" fillId="6" borderId="62" xfId="0" applyNumberFormat="1" applyFont="1" applyFill="1" applyBorder="1" applyAlignment="1">
      <alignment horizontal="center" vertical="center"/>
    </xf>
    <xf numFmtId="165" fontId="43" fillId="6" borderId="67" xfId="0" applyNumberFormat="1" applyFont="1" applyFill="1" applyBorder="1" applyAlignment="1">
      <alignment horizontal="center" vertical="center"/>
    </xf>
    <xf numFmtId="165" fontId="43" fillId="6" borderId="50" xfId="0" applyNumberFormat="1" applyFont="1" applyFill="1" applyBorder="1" applyAlignment="1">
      <alignment horizontal="center" vertical="center"/>
    </xf>
    <xf numFmtId="165" fontId="43" fillId="6" borderId="68" xfId="0" applyNumberFormat="1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vertical="center"/>
    </xf>
    <xf numFmtId="0" fontId="22" fillId="21" borderId="1" xfId="0" applyFont="1" applyFill="1" applyBorder="1" applyAlignment="1">
      <alignment horizontal="center" vertical="center"/>
    </xf>
    <xf numFmtId="9" fontId="7" fillId="21" borderId="1" xfId="7" applyFont="1" applyFill="1" applyBorder="1" applyAlignment="1">
      <alignment horizontal="center" vertical="center"/>
    </xf>
    <xf numFmtId="4" fontId="7" fillId="6" borderId="1" xfId="0" applyNumberFormat="1" applyFont="1" applyFill="1" applyBorder="1" applyAlignment="1">
      <alignment vertical="center"/>
    </xf>
    <xf numFmtId="0" fontId="22" fillId="7" borderId="1" xfId="0" applyFont="1" applyFill="1" applyBorder="1" applyAlignment="1">
      <alignment vertical="center"/>
    </xf>
    <xf numFmtId="4" fontId="7" fillId="7" borderId="1" xfId="0" applyNumberFormat="1" applyFont="1" applyFill="1" applyBorder="1" applyAlignment="1">
      <alignment vertical="center"/>
    </xf>
    <xf numFmtId="3" fontId="7" fillId="7" borderId="1" xfId="0" applyNumberFormat="1" applyFont="1" applyFill="1" applyBorder="1" applyAlignment="1">
      <alignment vertical="center"/>
    </xf>
    <xf numFmtId="0" fontId="30" fillId="22" borderId="70" xfId="0" applyFont="1" applyFill="1" applyBorder="1" applyAlignment="1">
      <alignment horizontal="center" vertical="center"/>
    </xf>
    <xf numFmtId="0" fontId="30" fillId="22" borderId="71" xfId="0" applyFont="1" applyFill="1" applyBorder="1" applyAlignment="1">
      <alignment horizontal="center" vertical="center"/>
    </xf>
    <xf numFmtId="0" fontId="30" fillId="22" borderId="69" xfId="0" applyFont="1" applyFill="1" applyBorder="1" applyAlignment="1">
      <alignment horizontal="center" vertical="center"/>
    </xf>
    <xf numFmtId="0" fontId="30" fillId="23" borderId="72" xfId="0" applyFont="1" applyFill="1" applyBorder="1" applyAlignment="1">
      <alignment horizontal="center" vertical="center"/>
    </xf>
    <xf numFmtId="0" fontId="43" fillId="6" borderId="73" xfId="0" applyFont="1" applyFill="1" applyBorder="1" applyAlignment="1">
      <alignment horizontal="center" vertical="center"/>
    </xf>
    <xf numFmtId="0" fontId="43" fillId="6" borderId="74" xfId="0" applyFont="1" applyFill="1" applyBorder="1" applyAlignment="1">
      <alignment horizontal="center" vertical="center"/>
    </xf>
    <xf numFmtId="164" fontId="43" fillId="6" borderId="74" xfId="0" applyNumberFormat="1" applyFont="1" applyFill="1" applyBorder="1" applyAlignment="1">
      <alignment horizontal="center" vertical="center"/>
    </xf>
    <xf numFmtId="164" fontId="43" fillId="6" borderId="75" xfId="0" applyNumberFormat="1" applyFont="1" applyFill="1" applyBorder="1" applyAlignment="1">
      <alignment horizontal="center" vertical="center"/>
    </xf>
    <xf numFmtId="164" fontId="43" fillId="6" borderId="76" xfId="0" applyNumberFormat="1" applyFont="1" applyFill="1" applyBorder="1" applyAlignment="1">
      <alignment horizontal="center" vertical="center"/>
    </xf>
    <xf numFmtId="167" fontId="50" fillId="0" borderId="77" xfId="0" applyNumberFormat="1" applyFont="1" applyBorder="1" applyAlignment="1">
      <alignment horizontal="center" vertical="center"/>
    </xf>
    <xf numFmtId="167" fontId="50" fillId="0" borderId="28" xfId="0" applyNumberFormat="1" applyFont="1" applyBorder="1" applyAlignment="1">
      <alignment horizontal="center" vertical="center"/>
    </xf>
    <xf numFmtId="167" fontId="50" fillId="0" borderId="78" xfId="0" applyNumberFormat="1" applyFont="1" applyBorder="1" applyAlignment="1">
      <alignment horizontal="center" vertical="center"/>
    </xf>
    <xf numFmtId="0" fontId="30" fillId="23" borderId="0" xfId="0" applyFont="1" applyFill="1" applyAlignment="1">
      <alignment horizontal="center" vertical="center"/>
    </xf>
    <xf numFmtId="0" fontId="30" fillId="22" borderId="0" xfId="0" applyFont="1" applyFill="1" applyAlignment="1">
      <alignment horizontal="center" vertical="center"/>
    </xf>
    <xf numFmtId="0" fontId="32" fillId="17" borderId="0" xfId="0" applyFont="1" applyFill="1" applyAlignment="1">
      <alignment horizontal="center" vertical="center"/>
    </xf>
    <xf numFmtId="0" fontId="30" fillId="5" borderId="1" xfId="0" applyFont="1" applyFill="1" applyBorder="1" applyAlignment="1">
      <alignment horizontal="left" vertical="center"/>
    </xf>
    <xf numFmtId="0" fontId="32" fillId="0" borderId="0" xfId="0" applyFont="1" applyAlignment="1">
      <alignment vertical="top"/>
    </xf>
    <xf numFmtId="0" fontId="32" fillId="21" borderId="0" xfId="0" applyFont="1" applyFill="1" applyAlignment="1">
      <alignment horizontal="center" vertical="center"/>
    </xf>
    <xf numFmtId="167" fontId="32" fillId="11" borderId="14" xfId="0" applyNumberFormat="1" applyFont="1" applyFill="1" applyBorder="1" applyAlignment="1">
      <alignment horizontal="center" vertical="center"/>
    </xf>
    <xf numFmtId="169" fontId="32" fillId="11" borderId="14" xfId="7" applyNumberFormat="1" applyFont="1" applyFill="1" applyBorder="1" applyAlignment="1">
      <alignment horizontal="center" vertical="center"/>
    </xf>
    <xf numFmtId="0" fontId="32" fillId="13" borderId="0" xfId="0" applyFont="1" applyFill="1" applyAlignment="1">
      <alignment vertical="center"/>
    </xf>
    <xf numFmtId="165" fontId="32" fillId="24" borderId="1" xfId="0" applyNumberFormat="1" applyFont="1" applyFill="1" applyBorder="1" applyAlignment="1">
      <alignment horizontal="center" vertical="center"/>
    </xf>
    <xf numFmtId="0" fontId="32" fillId="13" borderId="1" xfId="0" applyFont="1" applyFill="1" applyBorder="1" applyAlignment="1">
      <alignment horizontal="center" vertical="center"/>
    </xf>
    <xf numFmtId="0" fontId="32" fillId="24" borderId="1" xfId="1" applyNumberFormat="1" applyFont="1" applyFill="1" applyBorder="1" applyAlignment="1">
      <alignment horizontal="center" vertical="center"/>
    </xf>
    <xf numFmtId="166" fontId="32" fillId="24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1" xfId="0" applyFont="1" applyBorder="1" applyAlignment="1">
      <alignment vertical="center" wrapText="1"/>
    </xf>
    <xf numFmtId="165" fontId="51" fillId="19" borderId="1" xfId="0" applyNumberFormat="1" applyFont="1" applyFill="1" applyBorder="1" applyAlignment="1">
      <alignment horizontal="center" vertical="center" wrapText="1"/>
    </xf>
    <xf numFmtId="165" fontId="51" fillId="19" borderId="34" xfId="0" applyNumberFormat="1" applyFont="1" applyFill="1" applyBorder="1" applyAlignment="1">
      <alignment horizontal="center" vertical="center" wrapText="1"/>
    </xf>
    <xf numFmtId="165" fontId="17" fillId="11" borderId="1" xfId="0" applyNumberFormat="1" applyFont="1" applyFill="1" applyBorder="1" applyAlignment="1">
      <alignment horizontal="center" vertical="center" wrapText="1"/>
    </xf>
    <xf numFmtId="165" fontId="51" fillId="19" borderId="35" xfId="0" applyNumberFormat="1" applyFont="1" applyFill="1" applyBorder="1" applyAlignment="1">
      <alignment horizontal="center" vertical="center" wrapText="1"/>
    </xf>
    <xf numFmtId="165" fontId="51" fillId="19" borderId="39" xfId="0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17" fillId="7" borderId="0" xfId="0" applyFont="1" applyFill="1" applyAlignment="1">
      <alignment vertical="center" wrapText="1"/>
    </xf>
    <xf numFmtId="0" fontId="17" fillId="7" borderId="1" xfId="0" applyFont="1" applyFill="1" applyBorder="1" applyAlignment="1">
      <alignment vertical="center" wrapText="1"/>
    </xf>
    <xf numFmtId="169" fontId="32" fillId="11" borderId="1" xfId="7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9" fontId="24" fillId="0" borderId="1" xfId="7" applyFont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/>
    </xf>
    <xf numFmtId="9" fontId="7" fillId="6" borderId="1" xfId="7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left" vertical="center"/>
    </xf>
    <xf numFmtId="0" fontId="0" fillId="7" borderId="0" xfId="0" applyFill="1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7" fillId="13" borderId="1" xfId="0" applyFont="1" applyFill="1" applyBorder="1" applyAlignment="1">
      <alignment vertical="center"/>
    </xf>
    <xf numFmtId="0" fontId="32" fillId="7" borderId="0" xfId="0" applyFont="1" applyFill="1" applyAlignment="1">
      <alignment horizontal="left" vertical="center"/>
    </xf>
    <xf numFmtId="0" fontId="30" fillId="7" borderId="79" xfId="0" applyFont="1" applyFill="1" applyBorder="1" applyAlignment="1">
      <alignment horizontal="center" vertical="center"/>
    </xf>
    <xf numFmtId="0" fontId="30" fillId="23" borderId="80" xfId="0" applyFont="1" applyFill="1" applyBorder="1" applyAlignment="1">
      <alignment horizontal="center" vertical="center"/>
    </xf>
    <xf numFmtId="0" fontId="43" fillId="6" borderId="1" xfId="0" applyFont="1" applyFill="1" applyBorder="1" applyAlignment="1">
      <alignment horizontal="center" vertical="center"/>
    </xf>
    <xf numFmtId="0" fontId="30" fillId="7" borderId="81" xfId="0" applyFont="1" applyFill="1" applyBorder="1" applyAlignment="1">
      <alignment horizontal="center" vertical="center"/>
    </xf>
    <xf numFmtId="168" fontId="43" fillId="6" borderId="19" xfId="7" applyNumberFormat="1" applyFont="1" applyFill="1" applyBorder="1" applyAlignment="1">
      <alignment horizontal="left" vertical="center"/>
    </xf>
    <xf numFmtId="0" fontId="30" fillId="22" borderId="1" xfId="0" applyFont="1" applyFill="1" applyBorder="1" applyAlignment="1">
      <alignment horizontal="center" vertical="center"/>
    </xf>
    <xf numFmtId="0" fontId="53" fillId="6" borderId="1" xfId="0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horizontal="left" vertical="center"/>
    </xf>
    <xf numFmtId="1" fontId="55" fillId="2" borderId="4" xfId="0" applyNumberFormat="1" applyFont="1" applyFill="1" applyBorder="1" applyAlignment="1">
      <alignment vertical="center"/>
    </xf>
    <xf numFmtId="164" fontId="55" fillId="3" borderId="1" xfId="0" applyNumberFormat="1" applyFont="1" applyFill="1" applyBorder="1" applyAlignment="1">
      <alignment horizontal="center" vertical="center"/>
    </xf>
    <xf numFmtId="164" fontId="54" fillId="3" borderId="1" xfId="0" applyNumberFormat="1" applyFont="1" applyFill="1" applyBorder="1" applyAlignment="1">
      <alignment horizontal="center" vertical="center"/>
    </xf>
    <xf numFmtId="0" fontId="53" fillId="6" borderId="10" xfId="0" applyFont="1" applyFill="1" applyBorder="1" applyAlignment="1">
      <alignment horizontal="center" vertical="center"/>
    </xf>
    <xf numFmtId="0" fontId="56" fillId="6" borderId="1" xfId="0" applyFont="1" applyFill="1" applyBorder="1" applyAlignment="1">
      <alignment horizontal="center" vertical="center"/>
    </xf>
    <xf numFmtId="0" fontId="57" fillId="6" borderId="1" xfId="0" applyFont="1" applyFill="1" applyBorder="1" applyAlignment="1">
      <alignment horizontal="center" vertical="center"/>
    </xf>
    <xf numFmtId="167" fontId="43" fillId="0" borderId="82" xfId="0" applyNumberFormat="1" applyFont="1" applyBorder="1" applyAlignment="1">
      <alignment horizontal="center" vertical="center"/>
    </xf>
    <xf numFmtId="167" fontId="42" fillId="17" borderId="1" xfId="0" applyNumberFormat="1" applyFont="1" applyFill="1" applyBorder="1" applyAlignment="1">
      <alignment horizontal="center" vertical="center"/>
    </xf>
    <xf numFmtId="167" fontId="30" fillId="0" borderId="28" xfId="0" applyNumberFormat="1" applyFont="1" applyBorder="1" applyAlignment="1">
      <alignment horizontal="center" vertical="center"/>
    </xf>
    <xf numFmtId="167" fontId="32" fillId="0" borderId="59" xfId="0" applyNumberFormat="1" applyFont="1" applyBorder="1" applyAlignment="1">
      <alignment horizontal="center" vertical="center"/>
    </xf>
    <xf numFmtId="167" fontId="30" fillId="17" borderId="83" xfId="0" applyNumberFormat="1" applyFont="1" applyFill="1" applyBorder="1" applyAlignment="1">
      <alignment horizontal="center" vertical="center"/>
    </xf>
    <xf numFmtId="0" fontId="32" fillId="17" borderId="1" xfId="0" applyFont="1" applyFill="1" applyBorder="1" applyAlignment="1">
      <alignment horizontal="left" vertical="center"/>
    </xf>
    <xf numFmtId="3" fontId="32" fillId="17" borderId="1" xfId="0" applyNumberFormat="1" applyFont="1" applyFill="1" applyBorder="1" applyAlignment="1">
      <alignment horizontal="left" vertical="center"/>
    </xf>
    <xf numFmtId="0" fontId="32" fillId="17" borderId="1" xfId="0" applyFont="1" applyFill="1" applyBorder="1" applyAlignment="1">
      <alignment vertical="center"/>
    </xf>
    <xf numFmtId="167" fontId="32" fillId="17" borderId="1" xfId="0" applyNumberFormat="1" applyFont="1" applyFill="1" applyBorder="1" applyAlignment="1">
      <alignment horizontal="left" vertical="center"/>
    </xf>
    <xf numFmtId="167" fontId="32" fillId="17" borderId="1" xfId="0" applyNumberFormat="1" applyFont="1" applyFill="1" applyBorder="1" applyAlignment="1">
      <alignment horizontal="center" vertical="center"/>
    </xf>
    <xf numFmtId="3" fontId="32" fillId="17" borderId="1" xfId="0" applyNumberFormat="1" applyFont="1" applyFill="1" applyBorder="1" applyAlignment="1">
      <alignment vertical="center"/>
    </xf>
    <xf numFmtId="3" fontId="32" fillId="17" borderId="1" xfId="0" applyNumberFormat="1" applyFont="1" applyFill="1" applyBorder="1" applyAlignment="1">
      <alignment horizontal="center" vertical="center"/>
    </xf>
    <xf numFmtId="0" fontId="58" fillId="20" borderId="1" xfId="0" applyFont="1" applyFill="1" applyBorder="1" applyAlignment="1">
      <alignment horizontal="center" vertical="center"/>
    </xf>
    <xf numFmtId="0" fontId="30" fillId="6" borderId="84" xfId="0" applyFont="1" applyFill="1" applyBorder="1" applyAlignment="1">
      <alignment vertical="center"/>
    </xf>
    <xf numFmtId="0" fontId="32" fillId="6" borderId="84" xfId="0" applyFont="1" applyFill="1" applyBorder="1" applyAlignment="1">
      <alignment vertical="center"/>
    </xf>
    <xf numFmtId="0" fontId="30" fillId="13" borderId="1" xfId="0" applyFont="1" applyFill="1" applyBorder="1" applyAlignment="1">
      <alignment horizontal="center" vertical="center"/>
    </xf>
    <xf numFmtId="0" fontId="30" fillId="13" borderId="18" xfId="0" applyFont="1" applyFill="1" applyBorder="1" applyAlignment="1">
      <alignment horizontal="center" vertical="center"/>
    </xf>
    <xf numFmtId="0" fontId="30" fillId="13" borderId="49" xfId="0" applyFont="1" applyFill="1" applyBorder="1" applyAlignment="1">
      <alignment horizontal="center" vertical="center"/>
    </xf>
    <xf numFmtId="0" fontId="32" fillId="21" borderId="1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/>
    </xf>
    <xf numFmtId="167" fontId="32" fillId="17" borderId="55" xfId="0" applyNumberFormat="1" applyFont="1" applyFill="1" applyBorder="1" applyAlignment="1">
      <alignment horizontal="center" vertical="center"/>
    </xf>
    <xf numFmtId="167" fontId="32" fillId="17" borderId="56" xfId="0" applyNumberFormat="1" applyFont="1" applyFill="1" applyBorder="1" applyAlignment="1">
      <alignment horizontal="center" vertical="center"/>
    </xf>
    <xf numFmtId="167" fontId="32" fillId="17" borderId="57" xfId="0" applyNumberFormat="1" applyFont="1" applyFill="1" applyBorder="1" applyAlignment="1">
      <alignment horizontal="center" vertical="center"/>
    </xf>
    <xf numFmtId="0" fontId="30" fillId="13" borderId="52" xfId="0" applyFont="1" applyFill="1" applyBorder="1" applyAlignment="1">
      <alignment horizontal="center" vertical="center"/>
    </xf>
    <xf numFmtId="0" fontId="30" fillId="13" borderId="53" xfId="0" applyFont="1" applyFill="1" applyBorder="1" applyAlignment="1">
      <alignment horizontal="center" vertical="center"/>
    </xf>
    <xf numFmtId="0" fontId="30" fillId="13" borderId="54" xfId="0" applyFont="1" applyFill="1" applyBorder="1" applyAlignment="1">
      <alignment horizontal="center" vertical="center"/>
    </xf>
    <xf numFmtId="0" fontId="59" fillId="6" borderId="1" xfId="0" applyFont="1" applyFill="1" applyBorder="1" applyAlignment="1">
      <alignment vertical="center"/>
    </xf>
    <xf numFmtId="0" fontId="30" fillId="13" borderId="0" xfId="0" applyFont="1" applyFill="1" applyAlignment="1">
      <alignment horizontal="center" vertical="center"/>
    </xf>
    <xf numFmtId="3" fontId="7" fillId="23" borderId="1" xfId="0" applyNumberFormat="1" applyFont="1" applyFill="1" applyBorder="1" applyAlignment="1">
      <alignment horizontal="center" vertical="center"/>
    </xf>
    <xf numFmtId="49" fontId="22" fillId="6" borderId="88" xfId="0" applyNumberFormat="1" applyFont="1" applyFill="1" applyBorder="1" applyAlignment="1">
      <alignment vertical="center"/>
    </xf>
    <xf numFmtId="0" fontId="7" fillId="6" borderId="88" xfId="0" applyFont="1" applyFill="1" applyBorder="1" applyAlignment="1">
      <alignment vertical="center"/>
    </xf>
    <xf numFmtId="3" fontId="7" fillId="18" borderId="1" xfId="0" applyNumberFormat="1" applyFont="1" applyFill="1" applyBorder="1" applyAlignment="1">
      <alignment horizontal="center" vertical="center"/>
    </xf>
    <xf numFmtId="0" fontId="22" fillId="6" borderId="88" xfId="0" applyFont="1" applyFill="1" applyBorder="1" applyAlignment="1">
      <alignment vertical="center"/>
    </xf>
    <xf numFmtId="0" fontId="22" fillId="6" borderId="1" xfId="0" quotePrefix="1" applyFont="1" applyFill="1" applyBorder="1"/>
    <xf numFmtId="0" fontId="36" fillId="7" borderId="89" xfId="0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36" fillId="7" borderId="91" xfId="0" applyFont="1" applyFill="1" applyBorder="1" applyAlignment="1">
      <alignment horizontal="center" vertical="center"/>
    </xf>
    <xf numFmtId="0" fontId="36" fillId="7" borderId="90" xfId="0" applyFont="1" applyFill="1" applyBorder="1" applyAlignment="1">
      <alignment horizontal="center" vertical="center"/>
    </xf>
    <xf numFmtId="0" fontId="7" fillId="6" borderId="92" xfId="0" applyFont="1" applyFill="1" applyBorder="1" applyAlignment="1">
      <alignment vertical="center"/>
    </xf>
    <xf numFmtId="0" fontId="7" fillId="6" borderId="93" xfId="0" applyFont="1" applyFill="1" applyBorder="1" applyAlignment="1">
      <alignment horizontal="center" vertical="center"/>
    </xf>
    <xf numFmtId="0" fontId="7" fillId="6" borderId="94" xfId="0" applyFont="1" applyFill="1" applyBorder="1" applyAlignment="1">
      <alignment vertical="center"/>
    </xf>
    <xf numFmtId="0" fontId="7" fillId="6" borderId="95" xfId="0" applyFont="1" applyFill="1" applyBorder="1" applyAlignment="1">
      <alignment horizontal="center" vertical="center"/>
    </xf>
    <xf numFmtId="0" fontId="43" fillId="6" borderId="1" xfId="0" quotePrefix="1" applyFont="1" applyFill="1" applyBorder="1" applyAlignment="1">
      <alignment horizontal="center" vertical="center"/>
    </xf>
    <xf numFmtId="167" fontId="32" fillId="6" borderId="1" xfId="0" applyNumberFormat="1" applyFont="1" applyFill="1" applyBorder="1" applyAlignment="1">
      <alignment vertical="center"/>
    </xf>
    <xf numFmtId="0" fontId="22" fillId="7" borderId="96" xfId="0" applyFont="1" applyFill="1" applyBorder="1" applyAlignment="1">
      <alignment vertical="center"/>
    </xf>
    <xf numFmtId="0" fontId="30" fillId="7" borderId="96" xfId="0" applyFont="1" applyFill="1" applyBorder="1" applyAlignment="1">
      <alignment vertical="center"/>
    </xf>
    <xf numFmtId="0" fontId="58" fillId="20" borderId="1" xfId="0" applyFont="1" applyFill="1" applyBorder="1" applyAlignment="1">
      <alignment horizontal="center" vertical="center"/>
    </xf>
    <xf numFmtId="0" fontId="30" fillId="6" borderId="85" xfId="0" applyFont="1" applyFill="1" applyBorder="1" applyAlignment="1">
      <alignment horizontal="center" vertical="center"/>
    </xf>
    <xf numFmtId="0" fontId="30" fillId="6" borderId="87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vertical="center"/>
    </xf>
    <xf numFmtId="0" fontId="43" fillId="0" borderId="24" xfId="0" applyFont="1" applyBorder="1" applyAlignment="1">
      <alignment horizontal="center" vertical="center"/>
    </xf>
    <xf numFmtId="9" fontId="44" fillId="6" borderId="0" xfId="7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7" borderId="36" xfId="0" applyFont="1" applyFill="1" applyBorder="1" applyAlignment="1">
      <alignment horizontal="center" vertical="center"/>
    </xf>
    <xf numFmtId="0" fontId="30" fillId="7" borderId="37" xfId="0" applyFont="1" applyFill="1" applyBorder="1" applyAlignment="1">
      <alignment horizontal="center" vertical="center"/>
    </xf>
    <xf numFmtId="0" fontId="30" fillId="7" borderId="40" xfId="0" applyFont="1" applyFill="1" applyBorder="1" applyAlignment="1">
      <alignment horizontal="center" vertical="center"/>
    </xf>
    <xf numFmtId="0" fontId="30" fillId="7" borderId="38" xfId="0" applyFont="1" applyFill="1" applyBorder="1" applyAlignment="1">
      <alignment horizontal="center" vertical="center"/>
    </xf>
  </cellXfs>
  <cellStyles count="13">
    <cellStyle name="Hiperlink 2" xfId="3" xr:uid="{749D2CFA-BD96-4EC6-B64A-62996363340C}"/>
    <cellStyle name="Hiperlink 3" xfId="5" xr:uid="{1CDF6DA0-D12F-436B-A2E1-86CEE6377F48}"/>
    <cellStyle name="Hyperlink" xfId="1" builtinId="8"/>
    <cellStyle name="Normal" xfId="0" builtinId="0"/>
    <cellStyle name="Normal 2" xfId="2" xr:uid="{6EEB3455-35F2-4C93-830F-76A61656D5BD}"/>
    <cellStyle name="Normal 2 2" xfId="10" xr:uid="{3F541C5E-5C9F-46AE-AC1B-1346047F2D76}"/>
    <cellStyle name="Normal 3" xfId="4" xr:uid="{310727A6-2B41-4210-B91A-541FEF9DD155}"/>
    <cellStyle name="Normal 3 2" xfId="6" xr:uid="{1B88A822-916A-472B-8253-2EF2CAC29484}"/>
    <cellStyle name="Normal 3 3" xfId="8" xr:uid="{92BD8129-8C8B-4082-96FE-DD1EBC5461A7}"/>
    <cellStyle name="Normal 3 3 2" xfId="11" xr:uid="{6DD1B52B-A692-4784-81AD-4A36F6515FFF}"/>
    <cellStyle name="Normal 4" xfId="9" xr:uid="{03FC8C29-4735-4583-9CCF-E74C14049C8E}"/>
    <cellStyle name="Normal 5" xfId="12" xr:uid="{8B9B2EE6-93BA-42E4-AC02-1107B76A93B4}"/>
    <cellStyle name="Percent" xfId="7" builtinId="5"/>
  </cellStyles>
  <dxfs count="185"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font>
        <b/>
        <i val="0"/>
      </font>
    </dxf>
    <dxf>
      <border>
        <left/>
        <right/>
        <top/>
        <vertical/>
        <horizontal/>
      </border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border>
        <left/>
        <right/>
        <top/>
        <vertical/>
        <horizontal/>
      </border>
    </dxf>
    <dxf>
      <font>
        <b/>
        <i val="0"/>
      </font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font>
        <b/>
        <i val="0"/>
      </font>
    </dxf>
    <dxf>
      <border>
        <left/>
        <right/>
        <top/>
        <vertical/>
        <horizontal/>
      </border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border>
        <left/>
        <right/>
        <top/>
        <vertical/>
        <horizontal/>
      </border>
    </dxf>
    <dxf>
      <font>
        <b/>
        <i val="0"/>
      </font>
    </dxf>
    <dxf>
      <font>
        <b/>
        <i val="0"/>
      </font>
    </dxf>
    <dxf>
      <border>
        <left/>
        <right/>
        <top/>
        <bottom/>
        <vertical/>
        <horizontal/>
      </border>
    </dxf>
    <dxf>
      <border>
        <top/>
        <vertical/>
        <horizontal/>
      </border>
    </dxf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</dxf>
    <dxf>
      <font>
        <color rgb="FF981A1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4" tint="0.79998168889431442"/>
        </patternFill>
      </fill>
    </dxf>
    <dxf>
      <font>
        <color rgb="FF981A10"/>
      </font>
    </dxf>
    <dxf>
      <font>
        <color rgb="FFC00000"/>
      </font>
    </dxf>
    <dxf>
      <font>
        <color rgb="FF5D9A44"/>
      </font>
    </dxf>
    <dxf>
      <font>
        <color rgb="FFC00000"/>
      </font>
    </dxf>
    <dxf>
      <font>
        <color rgb="FF981A1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4" tint="0.79998168889431442"/>
        </patternFill>
      </fill>
    </dxf>
    <dxf>
      <font>
        <color rgb="FF981A10"/>
      </font>
    </dxf>
    <dxf>
      <font>
        <color rgb="FF981A10"/>
      </font>
    </dxf>
    <dxf>
      <font>
        <color rgb="FF5D9A44"/>
      </font>
    </dxf>
    <dxf>
      <font>
        <color rgb="FFC00000"/>
      </font>
    </dxf>
    <dxf>
      <font>
        <color rgb="FF981A1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4" tint="0.79998168889431442"/>
        </patternFill>
      </fill>
    </dxf>
    <dxf>
      <font>
        <color rgb="FF981A10"/>
      </font>
    </dxf>
    <dxf>
      <font>
        <color rgb="FF981A10"/>
      </font>
    </dxf>
    <dxf>
      <font>
        <color rgb="FF5D9A44"/>
      </font>
    </dxf>
    <dxf>
      <font>
        <color rgb="FFC00000"/>
      </font>
    </dxf>
    <dxf>
      <font>
        <color rgb="FFF9F9F9"/>
      </font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numFmt numFmtId="165" formatCode="mm/dd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numFmt numFmtId="165" formatCode="mm/dd/yyyy"/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5" formatCode="mm/dd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3743705557422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5" formatCode="mm/dd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rgb="FFFFFFFF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numFmt numFmtId="167" formatCode="[$$-409]#,##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outline="0">
        <left style="thin">
          <color theme="0" tint="-0.14993743705557422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numFmt numFmtId="167" formatCode="[$$-409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 tint="-0.14993743705557422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67955565050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4" formatCode="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6795556505021"/>
        </top>
        <bottom style="thin">
          <color theme="0" tint="-0.14996795556505021"/>
        </bottom>
        <vertical/>
      </border>
    </dxf>
    <dxf>
      <border diagonalUp="0" diagonalDown="0">
        <left/>
        <right/>
        <top/>
        <bottom style="thin">
          <color theme="0" tint="-0.149906918546098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37437055574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8" formatCode="0.0%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0691854609822"/>
        </right>
        <top style="thin">
          <color theme="0" tint="-0.14990691854609822"/>
        </top>
        <bottom style="thin">
          <color theme="0" tint="-0.149906918546098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theme="0" tint="-0.14990691854609822"/>
        </left>
        <right style="thin">
          <color theme="0" tint="-0.14993743705557422"/>
        </right>
        <bottom style="thin">
          <color theme="0" tint="-0.14993743705557422"/>
        </bottom>
      </border>
    </dxf>
    <dxf>
      <fill>
        <patternFill>
          <bgColor rgb="FFF9F9F9"/>
        </patternFill>
      </fill>
    </dxf>
    <dxf>
      <fill>
        <patternFill>
          <bgColor rgb="FFFDFDFD"/>
        </patternFill>
      </fill>
    </dxf>
    <dxf>
      <font>
        <b/>
        <i val="0"/>
      </font>
      <fill>
        <patternFill>
          <bgColor theme="0"/>
        </patternFill>
      </fill>
      <border>
        <bottom style="thin">
          <color theme="1" tint="0.24994659260841701"/>
        </bottom>
      </border>
    </dxf>
    <dxf>
      <font>
        <sz val="10"/>
        <name val="Abadi"/>
        <family val="2"/>
        <scheme val="none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</dxfs>
  <tableStyles count="10">
    <tableStyle name="Calculation-style" pivot="0" count="3" xr9:uid="{00000000-0011-0000-FFFF-FFFF00000000}">
      <tableStyleElement type="headerRow" dxfId="184"/>
      <tableStyleElement type="firstRowStripe" dxfId="183"/>
      <tableStyleElement type="secondRowStripe" dxfId="182"/>
    </tableStyle>
    <tableStyle name="Calculation-style 2" pivot="0" count="3" xr9:uid="{00000000-0011-0000-FFFF-FFFF01000000}">
      <tableStyleElement type="headerRow" dxfId="181"/>
      <tableStyleElement type="firstRowStripe" dxfId="180"/>
      <tableStyleElement type="secondRowStripe" dxfId="179"/>
    </tableStyle>
    <tableStyle name="Calculation-style 3" pivot="0" count="3" xr9:uid="{00000000-0011-0000-FFFF-FFFF02000000}">
      <tableStyleElement type="headerRow" dxfId="178"/>
      <tableStyleElement type="firstRowStripe" dxfId="177"/>
      <tableStyleElement type="secondRowStripe" dxfId="176"/>
    </tableStyle>
    <tableStyle name="Calculation-style 4" pivot="0" count="3" xr9:uid="{00000000-0011-0000-FFFF-FFFF03000000}">
      <tableStyleElement type="headerRow" dxfId="175"/>
      <tableStyleElement type="firstRowStripe" dxfId="174"/>
      <tableStyleElement type="secondRowStripe" dxfId="173"/>
    </tableStyle>
    <tableStyle name="Calculation-style 5" pivot="0" count="3" xr9:uid="{00000000-0011-0000-FFFF-FFFF04000000}">
      <tableStyleElement type="headerRow" dxfId="172"/>
      <tableStyleElement type="firstRowStripe" dxfId="171"/>
      <tableStyleElement type="secondRowStripe" dxfId="170"/>
    </tableStyle>
    <tableStyle name="Calculation-style 6" pivot="0" count="3" xr9:uid="{00000000-0011-0000-FFFF-FFFF05000000}">
      <tableStyleElement type="headerRow" dxfId="169"/>
      <tableStyleElement type="firstRowStripe" dxfId="168"/>
      <tableStyleElement type="secondRowStripe" dxfId="167"/>
    </tableStyle>
    <tableStyle name="Calculation-style 7" pivot="0" count="3" xr9:uid="{00000000-0011-0000-FFFF-FFFF06000000}">
      <tableStyleElement type="headerRow" dxfId="166"/>
      <tableStyleElement type="firstRowStripe" dxfId="165"/>
      <tableStyleElement type="secondRowStripe" dxfId="164"/>
    </tableStyle>
    <tableStyle name="Calculation-style 8" pivot="0" count="3" xr9:uid="{00000000-0011-0000-FFFF-FFFF07000000}">
      <tableStyleElement type="headerRow" dxfId="163"/>
      <tableStyleElement type="firstRowStripe" dxfId="162"/>
      <tableStyleElement type="secondRowStripe" dxfId="161"/>
    </tableStyle>
    <tableStyle name="Estilo de Segmentação de Dados 1" pivot="0" table="0" count="10" xr9:uid="{312CB082-CC87-4156-8AFB-F78C49D42DF1}">
      <tableStyleElement type="wholeTable" dxfId="160"/>
      <tableStyleElement type="headerRow" dxfId="159"/>
    </tableStyle>
    <tableStyle name="Estilo de Tabela 1" pivot="0" count="2" xr9:uid="{DB6EA07D-87B4-4A47-BFCE-750365BB90AD}">
      <tableStyleElement type="firstRowStripe" dxfId="158"/>
      <tableStyleElement type="secondRowStripe" dxfId="157"/>
    </tableStyle>
  </tableStyles>
  <colors>
    <mruColors>
      <color rgb="FF981A10"/>
      <color rgb="FF062962"/>
      <color rgb="FFF0F5FE"/>
      <color rgb="FFE8F0FE"/>
      <color rgb="FFF9F9F9"/>
      <color rgb="FF5D9A44"/>
      <color rgb="FF82BD6B"/>
      <color rgb="FF9BCA88"/>
      <color rgb="FFC0DEB4"/>
      <color rgb="FF001DFF"/>
    </mruColors>
  </colors>
  <extLst>
    <ext xmlns:x14="http://schemas.microsoft.com/office/spreadsheetml/2009/9/main" uri="{46F421CA-312F-682f-3DD2-61675219B42D}">
      <x14:dxfs count="8">
        <dxf>
          <fill>
            <gradientFill degree="270">
              <stop position="0">
                <color rgb="FFE7EFFD"/>
              </stop>
              <stop position="1">
                <color theme="4" tint="0.80001220740379042"/>
              </stop>
            </gradientFill>
          </fill>
        </dxf>
        <dxf>
          <font>
            <color theme="0" tint="-0.24994659260841701"/>
          </font>
          <fill>
            <patternFill>
              <bgColor theme="0" tint="-4.9989318521683403E-2"/>
            </patternFill>
          </fill>
        </dxf>
        <dxf>
          <fill>
            <gradientFill degree="270">
              <stop position="0">
                <color rgb="FFE7EFFD"/>
              </stop>
              <stop position="1">
                <color theme="4" tint="0.80001220740379042"/>
              </stop>
            </gradientFill>
          </fill>
        </dxf>
        <dxf>
          <fill>
            <gradientFill degree="270">
              <stop position="0">
                <color rgb="FFE7EFFD"/>
              </stop>
              <stop position="1">
                <color theme="4" tint="0.80001220740379042"/>
              </stop>
            </gradientFill>
          </fill>
        </dxf>
        <dxf>
          <font>
            <color theme="0" tint="-0.24994659260841701"/>
          </font>
          <fill>
            <patternFill>
              <bgColor theme="0" tint="-4.9989318521683403E-2"/>
            </patternFill>
          </fill>
        </dxf>
        <dxf>
          <fill>
            <patternFill>
              <bgColor theme="4" tint="0.79998168889431442"/>
            </patternFill>
          </fill>
        </dxf>
        <dxf>
          <font>
            <color theme="0" tint="-0.24994659260841701"/>
          </font>
          <fill>
            <patternFill>
              <bgColor rgb="FFEEEEEE"/>
            </patternFill>
          </fill>
        </dxf>
        <dxf>
          <fill>
            <patternFill patternType="solid">
              <fgColor auto="1"/>
              <bgColor theme="0" tint="-4.9989318521683403E-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1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580610707419545"/>
          <c:y val="9.748804531771918E-2"/>
          <c:w val="0.4592756699370803"/>
          <c:h val="0.8050239093645617"/>
        </c:manualLayout>
      </c:layout>
      <c:doughnutChart>
        <c:varyColors val="1"/>
        <c:ser>
          <c:idx val="0"/>
          <c:order val="0"/>
          <c:tx>
            <c:v>Indicators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4-4CE7-A7AA-9745CA9122E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4-4CE7-A7AA-9745CA9122E4}"/>
              </c:ext>
            </c:extLst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84-4CE7-A7AA-9745CA9122E4}"/>
              </c:ext>
            </c:extLst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84-4CE7-A7AA-9745CA9122E4}"/>
              </c:ext>
            </c:extLst>
          </c:dPt>
          <c:dPt>
            <c:idx val="4"/>
            <c:bubble3D val="0"/>
            <c:spPr>
              <a:solidFill>
                <a:srgbClr val="06296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4-4CE7-A7AA-9745CA9122E4}"/>
              </c:ext>
            </c:extLst>
          </c:dPt>
          <c:dPt>
            <c:idx val="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A84-4CE7-A7AA-9745CA9122E4}"/>
              </c:ext>
            </c:extLst>
          </c:dPt>
          <c:dLbls>
            <c:delete val="1"/>
          </c:dLbls>
          <c:cat>
            <c:strRef>
              <c:f>Analysis!$L$18:$L$23</c:f>
              <c:strCache>
                <c:ptCount val="6"/>
                <c:pt idx="0">
                  <c:v>Minimum</c:v>
                </c:pt>
                <c:pt idx="1">
                  <c:v>Poor</c:v>
                </c:pt>
                <c:pt idx="2">
                  <c:v>Medium</c:v>
                </c:pt>
                <c:pt idx="3">
                  <c:v>Nice</c:v>
                </c:pt>
                <c:pt idx="4">
                  <c:v>Excellent</c:v>
                </c:pt>
                <c:pt idx="5">
                  <c:v>Maximum</c:v>
                </c:pt>
              </c:strCache>
            </c:strRef>
          </c:cat>
          <c:val>
            <c:numRef>
              <c:f>Analysis!$M$18:$M$23</c:f>
              <c:numCache>
                <c:formatCode>0%</c:formatCode>
                <c:ptCount val="6"/>
                <c:pt idx="0">
                  <c:v>0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0.1</c:v>
                </c:pt>
                <c:pt idx="5">
                  <c:v>0.99999999999999989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84-4CE7-A7AA-9745CA9122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explosion val="2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A84-4CE7-A7AA-9745CA9122E4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A84-4CE7-A7AA-9745CA9122E4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A84-4CE7-A7AA-9745CA9122E4}"/>
              </c:ext>
            </c:extLst>
          </c:dPt>
          <c:dLbls>
            <c:delete val="1"/>
          </c:dLbls>
          <c:val>
            <c:numRef>
              <c:f>Analysis!$M$26:$M$28</c:f>
              <c:numCache>
                <c:formatCode>0%</c:formatCode>
                <c:ptCount val="3"/>
                <c:pt idx="0">
                  <c:v>0.85652594979916485</c:v>
                </c:pt>
                <c:pt idx="1">
                  <c:v>0.01</c:v>
                </c:pt>
                <c:pt idx="2">
                  <c:v>1.1334740502008349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A84-4CE7-A7AA-9745CA9122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tx>
            <c:v>Indicators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33-461B-A86B-1B20EA6E8F9C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33-461B-A86B-1B20EA6E8F9C}"/>
              </c:ext>
            </c:extLst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33-461B-A86B-1B20EA6E8F9C}"/>
              </c:ext>
            </c:extLst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33-461B-A86B-1B20EA6E8F9C}"/>
              </c:ext>
            </c:extLst>
          </c:dPt>
          <c:dPt>
            <c:idx val="4"/>
            <c:bubble3D val="0"/>
            <c:spPr>
              <a:solidFill>
                <a:srgbClr val="06296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33-461B-A86B-1B20EA6E8F9C}"/>
              </c:ext>
            </c:extLst>
          </c:dPt>
          <c:dPt>
            <c:idx val="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33-461B-A86B-1B20EA6E8F9C}"/>
              </c:ext>
            </c:extLst>
          </c:dPt>
          <c:dLbls>
            <c:delete val="1"/>
          </c:dLbls>
          <c:cat>
            <c:strRef>
              <c:f>Analysis!$L$18:$L$23</c:f>
              <c:strCache>
                <c:ptCount val="6"/>
                <c:pt idx="0">
                  <c:v>Minimum</c:v>
                </c:pt>
                <c:pt idx="1">
                  <c:v>Poor</c:v>
                </c:pt>
                <c:pt idx="2">
                  <c:v>Medium</c:v>
                </c:pt>
                <c:pt idx="3">
                  <c:v>Nice</c:v>
                </c:pt>
                <c:pt idx="4">
                  <c:v>Excellent</c:v>
                </c:pt>
                <c:pt idx="5">
                  <c:v>Maximum</c:v>
                </c:pt>
              </c:strCache>
            </c:strRef>
          </c:cat>
          <c:val>
            <c:numRef>
              <c:f>Analysis!$AF$18:$AF$23</c:f>
              <c:numCache>
                <c:formatCode>0%</c:formatCode>
                <c:ptCount val="6"/>
                <c:pt idx="0">
                  <c:v>0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0.1</c:v>
                </c:pt>
                <c:pt idx="5">
                  <c:v>0.99999999999999989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33-461B-A86B-1B20EA6E8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explosion val="2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433-461B-A86B-1B20EA6E8F9C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433-461B-A86B-1B20EA6E8F9C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433-461B-A86B-1B20EA6E8F9C}"/>
              </c:ext>
            </c:extLst>
          </c:dPt>
          <c:dLbls>
            <c:delete val="1"/>
          </c:dLbls>
          <c:val>
            <c:numRef>
              <c:f>Analysis!$AF$26:$AF$28</c:f>
              <c:numCache>
                <c:formatCode>0%</c:formatCode>
                <c:ptCount val="3"/>
                <c:pt idx="0">
                  <c:v>0.84186097279540939</c:v>
                </c:pt>
                <c:pt idx="1">
                  <c:v>0.01</c:v>
                </c:pt>
                <c:pt idx="2">
                  <c:v>1.1481390272045904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433-461B-A86B-1B20EA6E8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[0]!Q_BUDGET_CAT_OUTLINE_PER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C-40B8-8EB7-A02A367AAEA7}"/>
            </c:ext>
          </c:extLst>
        </c:ser>
        <c:ser>
          <c:idx val="3"/>
          <c:order val="1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[0]!Q_BUDGET_CAT_OVER_PER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1.2127949871140533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5C-40B8-8EB7-A02A367AAEA7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[0]!Q_BUDGET_CAT_USED_PER</c:f>
              <c:numCache>
                <c:formatCode>0%</c:formatCode>
                <c:ptCount val="4"/>
                <c:pt idx="0">
                  <c:v>0.91189910736221436</c:v>
                </c:pt>
                <c:pt idx="1">
                  <c:v>0.48438692930218352</c:v>
                </c:pt>
                <c:pt idx="2">
                  <c:v>0.57319231244084123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5C-40B8-8EB7-A02A367AAE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[0]!Q_BUDGET_CAT_OVER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31-BF7E-8C95B7087810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[0]!Q_BUDGET_CAT_VALUE</c:f>
              <c:numCache>
                <c:formatCode>#,##0</c:formatCode>
                <c:ptCount val="4"/>
                <c:pt idx="0">
                  <c:v>122110</c:v>
                </c:pt>
                <c:pt idx="1">
                  <c:v>26196</c:v>
                </c:pt>
                <c:pt idx="2">
                  <c:v>24299</c:v>
                </c:pt>
                <c:pt idx="3">
                  <c:v>19789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31-BF7E-8C95B7087810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[0]!Q_BUDGET_CAT_ACTUAL</c:f>
              <c:numCache>
                <c:formatCode>#,##0</c:formatCode>
                <c:ptCount val="4"/>
                <c:pt idx="0">
                  <c:v>111352</c:v>
                </c:pt>
                <c:pt idx="1">
                  <c:v>12689</c:v>
                </c:pt>
                <c:pt idx="2">
                  <c:v>13928</c:v>
                </c:pt>
                <c:pt idx="3">
                  <c:v>19789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31-BF7E-8C95B7087810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[0]!Q_BUDGET_CAT_OUTLINE</c:f>
              <c:numCache>
                <c:formatCode>#,##0</c:formatCode>
                <c:ptCount val="4"/>
                <c:pt idx="0">
                  <c:v>124552.2</c:v>
                </c:pt>
                <c:pt idx="1">
                  <c:v>124552.2</c:v>
                </c:pt>
                <c:pt idx="2">
                  <c:v>124552.2</c:v>
                </c:pt>
                <c:pt idx="3">
                  <c:v>124552.2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31-BF7E-8C95B708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769108946127498E-2"/>
          <c:y val="0.16446165789406336"/>
          <c:w val="0.95328738822901371"/>
          <c:h val="0.704609583607032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[0]!Q_BUDGET_SUB_OVER_PER</c:f>
              <c:numCache>
                <c:formatCode>0%</c:formatCode>
                <c:ptCount val="12"/>
                <c:pt idx="0">
                  <c:v>0</c:v>
                </c:pt>
                <c:pt idx="1">
                  <c:v>1.0061013931077825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1.5743333333333334</c:v>
                </c:pt>
                <c:pt idx="8">
                  <c:v>0</c:v>
                </c:pt>
                <c:pt idx="9">
                  <c:v>1.2248647545166889</c:v>
                </c:pt>
                <c:pt idx="10">
                  <c:v>1.200960768614892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7-4D5A-96A9-575BE9168882}"/>
            </c:ext>
          </c:extLst>
        </c:ser>
        <c:ser>
          <c:idx val="0"/>
          <c:order val="1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[0]!Q_BUDGET_SUB_OUTLINE_PER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7-4D5A-96A9-575BE9168882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[0]!Q_BUDGET_SUB_USED_PER</c:f>
              <c:numCache>
                <c:formatCode>0%</c:formatCode>
                <c:ptCount val="12"/>
                <c:pt idx="0">
                  <c:v>0.91764010848841271</c:v>
                </c:pt>
                <c:pt idx="1">
                  <c:v>1</c:v>
                </c:pt>
                <c:pt idx="2">
                  <c:v>0.48570520965692504</c:v>
                </c:pt>
                <c:pt idx="3">
                  <c:v>0.53747971876690104</c:v>
                </c:pt>
                <c:pt idx="4">
                  <c:v>0.93486756404689531</c:v>
                </c:pt>
                <c:pt idx="5">
                  <c:v>0.27654921020656137</c:v>
                </c:pt>
                <c:pt idx="6">
                  <c:v>0.39667881733495342</c:v>
                </c:pt>
                <c:pt idx="7">
                  <c:v>1</c:v>
                </c:pt>
                <c:pt idx="8">
                  <c:v>0.48112575385302658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7-4D5A-96A9-575BE91688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[0]!Q_BUDGET_SUB_OVER</c:f>
              <c:numCache>
                <c:formatCode>#,##0</c:formatCode>
                <c:ptCount val="12"/>
                <c:pt idx="0">
                  <c:v>0</c:v>
                </c:pt>
                <c:pt idx="1">
                  <c:v>38421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4723</c:v>
                </c:pt>
                <c:pt idx="8">
                  <c:v>0</c:v>
                </c:pt>
                <c:pt idx="9">
                  <c:v>12000</c:v>
                </c:pt>
                <c:pt idx="10">
                  <c:v>12000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B-42D6-BB17-D722A5581FEE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[0]!Q_BUDGET_SUB_VALUE</c:f>
              <c:numCache>
                <c:formatCode>#,##0</c:formatCode>
                <c:ptCount val="12"/>
                <c:pt idx="0">
                  <c:v>74478</c:v>
                </c:pt>
                <c:pt idx="1">
                  <c:v>38188</c:v>
                </c:pt>
                <c:pt idx="2">
                  <c:v>9444</c:v>
                </c:pt>
                <c:pt idx="3">
                  <c:v>9245</c:v>
                </c:pt>
                <c:pt idx="4">
                  <c:v>4606</c:v>
                </c:pt>
                <c:pt idx="5">
                  <c:v>12345</c:v>
                </c:pt>
                <c:pt idx="6">
                  <c:v>12345</c:v>
                </c:pt>
                <c:pt idx="7">
                  <c:v>3000</c:v>
                </c:pt>
                <c:pt idx="8">
                  <c:v>8954</c:v>
                </c:pt>
                <c:pt idx="9">
                  <c:v>9797</c:v>
                </c:pt>
                <c:pt idx="10">
                  <c:v>9992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B-42D6-BB17-D722A5581FEE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[0]!Q_BUDGET_SUB_ACTUAL</c:f>
              <c:numCache>
                <c:formatCode>#,##0</c:formatCode>
                <c:ptCount val="12"/>
                <c:pt idx="0">
                  <c:v>68344</c:v>
                </c:pt>
                <c:pt idx="1">
                  <c:v>38188</c:v>
                </c:pt>
                <c:pt idx="2">
                  <c:v>4587</c:v>
                </c:pt>
                <c:pt idx="3">
                  <c:v>4969</c:v>
                </c:pt>
                <c:pt idx="4">
                  <c:v>4306</c:v>
                </c:pt>
                <c:pt idx="5">
                  <c:v>3414</c:v>
                </c:pt>
                <c:pt idx="6">
                  <c:v>4897</c:v>
                </c:pt>
                <c:pt idx="7">
                  <c:v>3000</c:v>
                </c:pt>
                <c:pt idx="8">
                  <c:v>4308</c:v>
                </c:pt>
                <c:pt idx="9">
                  <c:v>9797</c:v>
                </c:pt>
                <c:pt idx="10">
                  <c:v>9992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0B-42D6-BB17-D722A5581FEE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[0]!Q_BUDGET_SUB_OUTLINE</c:f>
              <c:numCache>
                <c:formatCode>#,##0</c:formatCode>
                <c:ptCount val="12"/>
                <c:pt idx="0">
                  <c:v>75967.56</c:v>
                </c:pt>
                <c:pt idx="1">
                  <c:v>75967.56</c:v>
                </c:pt>
                <c:pt idx="2">
                  <c:v>75967.56</c:v>
                </c:pt>
                <c:pt idx="3">
                  <c:v>75967.56</c:v>
                </c:pt>
                <c:pt idx="4">
                  <c:v>75967.56</c:v>
                </c:pt>
                <c:pt idx="5">
                  <c:v>75967.56</c:v>
                </c:pt>
                <c:pt idx="6">
                  <c:v>75967.56</c:v>
                </c:pt>
                <c:pt idx="7">
                  <c:v>75967.56</c:v>
                </c:pt>
                <c:pt idx="8">
                  <c:v>75967.56</c:v>
                </c:pt>
                <c:pt idx="9">
                  <c:v>75967.56</c:v>
                </c:pt>
                <c:pt idx="10">
                  <c:v>75967.56</c:v>
                </c:pt>
                <c:pt idx="11">
                  <c:v>75967.56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0B-42D6-BB17-D722A558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Analysis!$AP$35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[0]!Q_EXPENSES_TYPE_CAT_NAME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[0]!Q_EXPENSES_TYPE_CAT_FIXED</c:f>
              <c:numCache>
                <c:formatCode>#,##0</c:formatCode>
                <c:ptCount val="4"/>
                <c:pt idx="0">
                  <c:v>111352</c:v>
                </c:pt>
                <c:pt idx="1">
                  <c:v>0</c:v>
                </c:pt>
                <c:pt idx="2">
                  <c:v>9620</c:v>
                </c:pt>
                <c:pt idx="3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8-4D4C-80EA-56457F6DAAE6}"/>
            </c:ext>
          </c:extLst>
        </c:ser>
        <c:ser>
          <c:idx val="1"/>
          <c:order val="1"/>
          <c:tx>
            <c:strRef>
              <c:f>Analysis!$AQ$35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[0]!Q_EXPENSES_TYPE_CAT_NAME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[0]!Q_EXPENSES_TYPE_CAT_VARIABLE</c:f>
              <c:numCache>
                <c:formatCode>#,##0</c:formatCode>
                <c:ptCount val="4"/>
                <c:pt idx="0">
                  <c:v>0</c:v>
                </c:pt>
                <c:pt idx="1">
                  <c:v>12689</c:v>
                </c:pt>
                <c:pt idx="2">
                  <c:v>4308</c:v>
                </c:pt>
                <c:pt idx="3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8-4D4C-80EA-56457F6DA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Analysis!$AP$53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[0]!Q_EXPENSES_TYPE_SUB_NAME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[0]!Q_EXPENSES_TYPE_SUB_FIXED</c:f>
              <c:numCache>
                <c:formatCode>#,##0</c:formatCode>
                <c:ptCount val="12"/>
                <c:pt idx="0">
                  <c:v>68344</c:v>
                </c:pt>
                <c:pt idx="1">
                  <c:v>38421</c:v>
                </c:pt>
                <c:pt idx="2">
                  <c:v>4587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4897</c:v>
                </c:pt>
                <c:pt idx="7">
                  <c:v>4723</c:v>
                </c:pt>
                <c:pt idx="8">
                  <c:v>0</c:v>
                </c:pt>
                <c:pt idx="9">
                  <c:v>12000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9-4133-B09F-54EC4A9E3A6B}"/>
            </c:ext>
          </c:extLst>
        </c:ser>
        <c:ser>
          <c:idx val="1"/>
          <c:order val="1"/>
          <c:tx>
            <c:strRef>
              <c:f>Analysis!$AQ$53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[0]!Q_EXPENSES_TYPE_SUB_NAME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[0]!Q_EXPENSES_TYPE_SUB_VARIABLE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4969</c:v>
                </c:pt>
                <c:pt idx="4">
                  <c:v>4306</c:v>
                </c:pt>
                <c:pt idx="5">
                  <c:v>3414</c:v>
                </c:pt>
                <c:pt idx="6">
                  <c:v>0</c:v>
                </c:pt>
                <c:pt idx="7">
                  <c:v>0</c:v>
                </c:pt>
                <c:pt idx="8">
                  <c:v>4308</c:v>
                </c:pt>
                <c:pt idx="9">
                  <c:v>0</c:v>
                </c:pt>
                <c:pt idx="10">
                  <c:v>12000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9-4133-B09F-54EC4A9E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Analysis!$AN$17</c:f>
              <c:strCache>
                <c:ptCount val="1"/>
                <c:pt idx="0">
                  <c:v>Outline 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Analysis!$AH$18:$AH$21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Analysis!$AN$18:$AN$21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8E-BBC4-B6A04E889C2A}"/>
            </c:ext>
          </c:extLst>
        </c:ser>
        <c:ser>
          <c:idx val="4"/>
          <c:order val="1"/>
          <c:tx>
            <c:strRef>
              <c:f>Analysis!$T$17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Analysis!$AH$18:$AH$21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Analysis!$AM$18:$AM$21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5-448E-BBC4-B6A04E889C2A}"/>
            </c:ext>
          </c:extLst>
        </c:ser>
        <c:ser>
          <c:idx val="3"/>
          <c:order val="2"/>
          <c:tx>
            <c:strRef>
              <c:f>Analysis!$S$17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Analysis!$AH$18:$AH$21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Analysis!$AL$18:$AL$21</c:f>
              <c:numCache>
                <c:formatCode>0%</c:formatCode>
                <c:ptCount val="4"/>
                <c:pt idx="0">
                  <c:v>0.91508419328328983</c:v>
                </c:pt>
                <c:pt idx="1">
                  <c:v>0.84186097279540939</c:v>
                </c:pt>
                <c:pt idx="2">
                  <c:v>0.82721901585180435</c:v>
                </c:pt>
                <c:pt idx="3">
                  <c:v>0.3737744133708944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C5-448E-BBC4-B6A04E889C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14099552"/>
        <c:axId val="762905808"/>
      </c:barChart>
      <c:catAx>
        <c:axId val="7140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905808"/>
        <c:crosses val="autoZero"/>
        <c:auto val="1"/>
        <c:lblAlgn val="ctr"/>
        <c:lblOffset val="100"/>
        <c:noMultiLvlLbl val="0"/>
      </c:catAx>
      <c:valAx>
        <c:axId val="76290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09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Analysis!$AT$17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[0]!Q_WATERFALL_NAME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[0]!Q_WATERFALL_TOTAL</c:f>
              <c:numCache>
                <c:formatCode>General</c:formatCode>
                <c:ptCount val="4"/>
                <c:pt idx="0">
                  <c:v>-111352</c:v>
                </c:pt>
                <c:pt idx="1">
                  <c:v>-12689</c:v>
                </c:pt>
                <c:pt idx="2">
                  <c:v>-13928</c:v>
                </c:pt>
                <c:pt idx="3">
                  <c:v>-24000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A-4E2D-817C-DC8358F88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2810143"/>
        <c:axId val="1646003567"/>
      </c:barChart>
      <c:catAx>
        <c:axId val="163281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003567"/>
        <c:crosses val="autoZero"/>
        <c:auto val="1"/>
        <c:lblAlgn val="ctr"/>
        <c:lblOffset val="100"/>
        <c:noMultiLvlLbl val="0"/>
      </c:catAx>
      <c:valAx>
        <c:axId val="164600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81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tx>
            <c:v>Indicators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15-401D-AD32-ADAFF987630E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15-401D-AD32-ADAFF987630E}"/>
              </c:ext>
            </c:extLst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15-401D-AD32-ADAFF987630E}"/>
              </c:ext>
            </c:extLst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615-401D-AD32-ADAFF987630E}"/>
              </c:ext>
            </c:extLst>
          </c:dPt>
          <c:dPt>
            <c:idx val="4"/>
            <c:bubble3D val="0"/>
            <c:spPr>
              <a:solidFill>
                <a:srgbClr val="06296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615-401D-AD32-ADAFF987630E}"/>
              </c:ext>
            </c:extLst>
          </c:dPt>
          <c:dPt>
            <c:idx val="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615-401D-AD32-ADAFF987630E}"/>
              </c:ext>
            </c:extLst>
          </c:dPt>
          <c:dLbls>
            <c:delete val="1"/>
          </c:dLbls>
          <c:cat>
            <c:strRef>
              <c:f>Analysis!$L$18:$L$23</c:f>
              <c:strCache>
                <c:ptCount val="6"/>
                <c:pt idx="0">
                  <c:v>Minimum</c:v>
                </c:pt>
                <c:pt idx="1">
                  <c:v>Poor</c:v>
                </c:pt>
                <c:pt idx="2">
                  <c:v>Medium</c:v>
                </c:pt>
                <c:pt idx="3">
                  <c:v>Nice</c:v>
                </c:pt>
                <c:pt idx="4">
                  <c:v>Excellent</c:v>
                </c:pt>
                <c:pt idx="5">
                  <c:v>Maximum</c:v>
                </c:pt>
              </c:strCache>
            </c:strRef>
          </c:cat>
          <c:val>
            <c:numRef>
              <c:f>Analysis!$AF$18:$AF$23</c:f>
              <c:numCache>
                <c:formatCode>0%</c:formatCode>
                <c:ptCount val="6"/>
                <c:pt idx="0">
                  <c:v>0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0.1</c:v>
                </c:pt>
                <c:pt idx="5">
                  <c:v>0.99999999999999989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15-401D-AD32-ADAFF98763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explosion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5-401D-AD32-ADAFF987630E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615-401D-AD32-ADAFF987630E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615-401D-AD32-ADAFF987630E}"/>
              </c:ext>
            </c:extLst>
          </c:dPt>
          <c:dLbls>
            <c:delete val="1"/>
          </c:dLbls>
          <c:val>
            <c:numRef>
              <c:f>Analysis!$AF$26:$AF$28</c:f>
              <c:numCache>
                <c:formatCode>0%</c:formatCode>
                <c:ptCount val="3"/>
                <c:pt idx="0">
                  <c:v>0.84186097279540939</c:v>
                </c:pt>
                <c:pt idx="1">
                  <c:v>0.01</c:v>
                </c:pt>
                <c:pt idx="2">
                  <c:v>1.1481390272045904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615-401D-AD32-ADAFF98763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[0]!M_BUDGET_CATEGORY_OUTLINE_PER</c:f>
              <c:numCache>
                <c:formatCode>0%</c:formatCode>
                <c:ptCount val="4"/>
                <c:pt idx="0">
                  <c:v>1.1072471462702418</c:v>
                </c:pt>
                <c:pt idx="1">
                  <c:v>-0.52685777901475084</c:v>
                </c:pt>
                <c:pt idx="2">
                  <c:v>-0.5036355373778687</c:v>
                </c:pt>
                <c:pt idx="3">
                  <c:v>-0.51691073919107389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B-43F3-ADBF-915377A0F2C0}"/>
            </c:ext>
          </c:extLst>
        </c:ser>
        <c:ser>
          <c:idx val="3"/>
          <c:order val="1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[0]!M_BUDGET_CATEGORY_OVER_PER</c:f>
              <c:numCache>
                <c:formatCode>0%</c:formatCode>
                <c:ptCount val="4"/>
                <c:pt idx="0">
                  <c:v>1.1072471462702416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B-43F3-ADBF-915377A0F2C0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[0]!M_BUDGET_CATEGORY_USED_PER</c:f>
              <c:numCache>
                <c:formatCode>0%</c:formatCode>
                <c:ptCount val="4"/>
                <c:pt idx="0">
                  <c:v>1</c:v>
                </c:pt>
                <c:pt idx="1">
                  <c:v>0.47314222098524911</c:v>
                </c:pt>
                <c:pt idx="2">
                  <c:v>0.49636446262213135</c:v>
                </c:pt>
                <c:pt idx="3">
                  <c:v>0.48308926080892606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B-43F3-ADBF-915377A0F2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[0]!Y_BUDGET_CAT_OUTLINE_PER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3-4843-A067-2A3E79A3E594}"/>
            </c:ext>
          </c:extLst>
        </c:ser>
        <c:ser>
          <c:idx val="3"/>
          <c:order val="1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[0]!Y_BUDGET_CAT_OVER_PER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3-4843-A067-2A3E79A3E594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[0]!Y_BUDGET_CAT_USED_PER</c:f>
              <c:numCache>
                <c:formatCode>0%</c:formatCode>
                <c:ptCount val="1"/>
                <c:pt idx="0">
                  <c:v>0.72241971257557802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13-4843-A067-2A3E79A3E5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[0]!Y_BUDGET_CAT_OVER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4-4943-A0E0-EDB38CCD9EB3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[0]!Y_BUDGET_CAT_VALUE</c:f>
              <c:numCache>
                <c:formatCode>#,##0</c:formatCode>
                <c:ptCount val="1"/>
                <c:pt idx="0">
                  <c:v>98739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4-4943-A0E0-EDB38CCD9EB3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[0]!Y_BUDGET_CAT_ACTUAL</c:f>
              <c:numCache>
                <c:formatCode>#,##0</c:formatCode>
                <c:ptCount val="1"/>
                <c:pt idx="0">
                  <c:v>71331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34-4943-A0E0-EDB38CCD9EB3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[0]!Y_BUDGET_CAT_OUTLINE</c:f>
              <c:numCache>
                <c:formatCode>#,##0</c:formatCode>
                <c:ptCount val="1"/>
                <c:pt idx="0">
                  <c:v>100713.78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34-4943-A0E0-EDB38CCD9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769108946127498E-2"/>
          <c:y val="0.16446165789406336"/>
          <c:w val="0.95328738822901371"/>
          <c:h val="0.704609583607032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[0]!Y_BUDGET_SUB_OVER_PER</c:f>
              <c:numCache>
                <c:formatCode>0%</c:formatCode>
                <c:ptCount val="3"/>
                <c:pt idx="0">
                  <c:v>0</c:v>
                </c:pt>
                <c:pt idx="1">
                  <c:v>2.2294999999999998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2-466E-A4F0-E19758F32307}"/>
            </c:ext>
          </c:extLst>
        </c:ser>
        <c:ser>
          <c:idx val="0"/>
          <c:order val="1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[0]!Y_BUDGET_SUB_OUTLINE_PER</c:f>
              <c:numCache>
                <c:formatCode>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2-466E-A4F0-E19758F32307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[0]!Y_BUDGET_SUB_USED_PER</c:f>
              <c:numCache>
                <c:formatCode>0%</c:formatCode>
                <c:ptCount val="3"/>
                <c:pt idx="0">
                  <c:v>0.52508973882906296</c:v>
                </c:pt>
                <c:pt idx="1">
                  <c:v>1</c:v>
                </c:pt>
                <c:pt idx="2">
                  <c:v>0.50418608665630937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E2-466E-A4F0-E19758F323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[0]!Y_BUDGET_SUB_OVER</c:f>
              <c:numCache>
                <c:formatCode>#,##0</c:formatCode>
                <c:ptCount val="3"/>
                <c:pt idx="0">
                  <c:v>0</c:v>
                </c:pt>
                <c:pt idx="1">
                  <c:v>26754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7-42BD-8E05-D86794A1D940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[0]!Y_BUDGET_SUB_VALUE</c:f>
              <c:numCache>
                <c:formatCode>#,##0</c:formatCode>
                <c:ptCount val="3"/>
                <c:pt idx="0">
                  <c:v>40395</c:v>
                </c:pt>
                <c:pt idx="1">
                  <c:v>12000</c:v>
                </c:pt>
                <c:pt idx="2">
                  <c:v>46344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B7-42BD-8E05-D86794A1D940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[0]!Y_BUDGET_SUB_ACTUAL</c:f>
              <c:numCache>
                <c:formatCode>#,##0</c:formatCode>
                <c:ptCount val="3"/>
                <c:pt idx="0">
                  <c:v>21211</c:v>
                </c:pt>
                <c:pt idx="1">
                  <c:v>12000</c:v>
                </c:pt>
                <c:pt idx="2">
                  <c:v>23366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B7-42BD-8E05-D86794A1D940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[0]!Y_BUDGET_SUB_OUTLINE</c:f>
              <c:numCache>
                <c:formatCode>#,##0</c:formatCode>
                <c:ptCount val="3"/>
                <c:pt idx="0">
                  <c:v>47270.879999999997</c:v>
                </c:pt>
                <c:pt idx="1">
                  <c:v>47270.879999999997</c:v>
                </c:pt>
                <c:pt idx="2">
                  <c:v>47270.879999999997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B7-42BD-8E05-D86794A1D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Analysis!$BH$35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[0]!Y_EXPENSES_TYPE_CAT_NAME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[0]!Y_EXPENSES_TYPE_CAT_FIXED</c:f>
              <c:numCache>
                <c:formatCode>#,##0</c:formatCode>
                <c:ptCount val="1"/>
                <c:pt idx="0">
                  <c:v>54874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4-46C4-A7A8-C64B6D8D4662}"/>
            </c:ext>
          </c:extLst>
        </c:ser>
        <c:ser>
          <c:idx val="1"/>
          <c:order val="1"/>
          <c:tx>
            <c:strRef>
              <c:f>Analysis!$BI$35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[0]!Y_EXPENSES_TYPE_CAT_NAME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[0]!Y_EXPENSES_TYPE_CAT_VARIABLE</c:f>
              <c:numCache>
                <c:formatCode>#,##0</c:formatCode>
                <c:ptCount val="1"/>
                <c:pt idx="0">
                  <c:v>16457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4-46C4-A7A8-C64B6D8D4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Analysis!$BI$53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[0]!Y_EXPENSES_TYPE_SUB_NAME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[0]!Y_EXPENSES_TYPE_SUB_FIXED</c:f>
              <c:numCache>
                <c:formatCode>#,##0</c:formatCode>
                <c:ptCount val="3"/>
                <c:pt idx="0">
                  <c:v>16028</c:v>
                </c:pt>
                <c:pt idx="1">
                  <c:v>26205</c:v>
                </c:pt>
                <c:pt idx="2">
                  <c:v>12641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C-48D8-ADD1-9E61836AFFBF}"/>
            </c:ext>
          </c:extLst>
        </c:ser>
        <c:ser>
          <c:idx val="1"/>
          <c:order val="1"/>
          <c:tx>
            <c:strRef>
              <c:f>Analysis!$BJ$53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[0]!Y_EXPENSES_TYPE_SUB_NAME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[0]!Y_EXPENSES_TYPE_SUB_VARIABLE</c:f>
              <c:numCache>
                <c:formatCode>#,##0</c:formatCode>
                <c:ptCount val="3"/>
                <c:pt idx="0">
                  <c:v>5183</c:v>
                </c:pt>
                <c:pt idx="1">
                  <c:v>549</c:v>
                </c:pt>
                <c:pt idx="2">
                  <c:v>10725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C-48D8-ADD1-9E61836AF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Analysis!$BC$17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2225">
              <a:noFill/>
            </a:ln>
            <a:effectLst/>
          </c:spPr>
          <c:invertIfNegative val="0"/>
          <c:cat>
            <c:strRef>
              <c:f>Analysis!$BA$18:$BA$29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Analysis!$BC$18:$BC$29</c:f>
              <c:numCache>
                <c:formatCode>#,##0</c:formatCode>
                <c:ptCount val="12"/>
                <c:pt idx="0">
                  <c:v>4369</c:v>
                </c:pt>
                <c:pt idx="1">
                  <c:v>8467</c:v>
                </c:pt>
                <c:pt idx="2">
                  <c:v>13089</c:v>
                </c:pt>
                <c:pt idx="3">
                  <c:v>19674</c:v>
                </c:pt>
                <c:pt idx="4">
                  <c:v>23137</c:v>
                </c:pt>
                <c:pt idx="5">
                  <c:v>27017</c:v>
                </c:pt>
                <c:pt idx="6">
                  <c:v>31628</c:v>
                </c:pt>
                <c:pt idx="7">
                  <c:v>37236</c:v>
                </c:pt>
                <c:pt idx="8">
                  <c:v>40511</c:v>
                </c:pt>
                <c:pt idx="9">
                  <c:v>51486</c:v>
                </c:pt>
                <c:pt idx="10">
                  <c:v>65983</c:v>
                </c:pt>
                <c:pt idx="11">
                  <c:v>71331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D-46CB-A083-489757172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481552"/>
        <c:axId val="2018496671"/>
      </c:barChart>
      <c:lineChart>
        <c:grouping val="standard"/>
        <c:varyColors val="0"/>
        <c:ser>
          <c:idx val="0"/>
          <c:order val="0"/>
          <c:tx>
            <c:strRef>
              <c:f>Analysis!$BB$17</c:f>
              <c:strCache>
                <c:ptCount val="1"/>
                <c:pt idx="0">
                  <c:v>Budget ($)</c:v>
                </c:pt>
              </c:strCache>
            </c:strRef>
          </c:tx>
          <c:spPr>
            <a:ln w="22225" cap="rnd">
              <a:solidFill>
                <a:srgbClr val="06296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Analysis!$BA$18:$BA$29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Analysis!$BB$18:$BB$29</c:f>
              <c:numCache>
                <c:formatCode>#,##0</c:formatCode>
                <c:ptCount val="12"/>
                <c:pt idx="0">
                  <c:v>8802</c:v>
                </c:pt>
                <c:pt idx="1">
                  <c:v>15263</c:v>
                </c:pt>
                <c:pt idx="2">
                  <c:v>21851</c:v>
                </c:pt>
                <c:pt idx="3">
                  <c:v>30880</c:v>
                </c:pt>
                <c:pt idx="4">
                  <c:v>36541</c:v>
                </c:pt>
                <c:pt idx="5">
                  <c:v>46792</c:v>
                </c:pt>
                <c:pt idx="6">
                  <c:v>55179</c:v>
                </c:pt>
                <c:pt idx="7">
                  <c:v>64376</c:v>
                </c:pt>
                <c:pt idx="8">
                  <c:v>73500</c:v>
                </c:pt>
                <c:pt idx="9">
                  <c:v>81587</c:v>
                </c:pt>
                <c:pt idx="10">
                  <c:v>91257</c:v>
                </c:pt>
                <c:pt idx="11">
                  <c:v>98739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D-46CB-A083-489757172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81552"/>
        <c:axId val="2018496671"/>
      </c:lineChart>
      <c:catAx>
        <c:axId val="40148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496671"/>
        <c:crosses val="autoZero"/>
        <c:auto val="1"/>
        <c:lblAlgn val="ctr"/>
        <c:lblOffset val="100"/>
        <c:noMultiLvlLbl val="0"/>
      </c:catAx>
      <c:valAx>
        <c:axId val="2018496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8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Analysis!$BM$17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[0]!Y_WATERFALL_NAME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[0]!Y_WATERFALL_TOTAL</c:f>
              <c:numCache>
                <c:formatCode>#,##0.00</c:formatCode>
                <c:ptCount val="1"/>
                <c:pt idx="0">
                  <c:v>-71331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B-491A-90E7-7A00BCD1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2810143"/>
        <c:axId val="1646003567"/>
      </c:barChart>
      <c:catAx>
        <c:axId val="163281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003567"/>
        <c:crosses val="autoZero"/>
        <c:auto val="1"/>
        <c:lblAlgn val="ctr"/>
        <c:lblOffset val="100"/>
        <c:noMultiLvlLbl val="0"/>
      </c:catAx>
      <c:valAx>
        <c:axId val="164600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81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[0]!M_BUDGET_CATEGORY_OVER</c:f>
              <c:numCache>
                <c:formatCode>#,##0</c:formatCode>
                <c:ptCount val="4"/>
                <c:pt idx="0">
                  <c:v>41710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9-4011-869D-DE2B1C088DF1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[0]!M_BUDGET_CATEGORY_VALUE</c:f>
              <c:numCache>
                <c:formatCode>#,##0</c:formatCode>
                <c:ptCount val="4"/>
                <c:pt idx="0">
                  <c:v>37670</c:v>
                </c:pt>
                <c:pt idx="1">
                  <c:v>10779</c:v>
                </c:pt>
                <c:pt idx="2">
                  <c:v>8802</c:v>
                </c:pt>
                <c:pt idx="3">
                  <c:v>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9-4011-869D-DE2B1C088DF1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[0]!M_BUDGET_CATEGORY_ACTUAL</c:f>
              <c:numCache>
                <c:formatCode>#,##0</c:formatCode>
                <c:ptCount val="4"/>
                <c:pt idx="0">
                  <c:v>37670</c:v>
                </c:pt>
                <c:pt idx="1">
                  <c:v>5100</c:v>
                </c:pt>
                <c:pt idx="2">
                  <c:v>4369</c:v>
                </c:pt>
                <c:pt idx="3">
                  <c:v>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89-4011-869D-DE2B1C088DF1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[0]!M_BUDGET_CATEGORY_OUTLINE</c:f>
              <c:numCache>
                <c:formatCode>#,##0</c:formatCode>
                <c:ptCount val="4"/>
                <c:pt idx="0">
                  <c:v>38423.4</c:v>
                </c:pt>
                <c:pt idx="1">
                  <c:v>38423.4</c:v>
                </c:pt>
                <c:pt idx="2">
                  <c:v>38423.4</c:v>
                </c:pt>
                <c:pt idx="3">
                  <c:v>38423.4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89-4011-869D-DE2B1C088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80973352907157E-2"/>
          <c:y val="3.0007845657948229E-2"/>
          <c:w val="0.95328738822901371"/>
          <c:h val="0.4212963295554442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[0]!M_BUDGET_SUBCATEGORY_OVER_PER</c:f>
              <c:numCache>
                <c:formatCode>0%</c:formatCode>
                <c:ptCount val="12"/>
                <c:pt idx="0">
                  <c:v>0</c:v>
                </c:pt>
                <c:pt idx="1">
                  <c:v>2.0021903139449986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53-40E2-A8EA-249101639B37}"/>
            </c:ext>
          </c:extLst>
        </c:ser>
        <c:ser>
          <c:idx val="0"/>
          <c:order val="1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[0]!M_BUDGET_SUBCATEGORY_OUTLINE_PER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3-40E2-A8EA-249101639B37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[0]!M_BUDGET_SUBCATEGORY_USED_PER</c:f>
              <c:numCache>
                <c:formatCode>0%</c:formatCode>
                <c:ptCount val="12"/>
                <c:pt idx="0">
                  <c:v>0.75103448275862073</c:v>
                </c:pt>
                <c:pt idx="1">
                  <c:v>1</c:v>
                </c:pt>
                <c:pt idx="2">
                  <c:v>0.19315335374338993</c:v>
                </c:pt>
                <c:pt idx="3">
                  <c:v>0.53956834532374098</c:v>
                </c:pt>
                <c:pt idx="4">
                  <c:v>0.61085972850678738</c:v>
                </c:pt>
                <c:pt idx="5">
                  <c:v>0.29020556227327693</c:v>
                </c:pt>
                <c:pt idx="6">
                  <c:v>0.71487303506650546</c:v>
                </c:pt>
                <c:pt idx="7">
                  <c:v>0.56699999999999995</c:v>
                </c:pt>
                <c:pt idx="8">
                  <c:v>0.23070629942732479</c:v>
                </c:pt>
                <c:pt idx="9">
                  <c:v>0.3173354314188303</c:v>
                </c:pt>
                <c:pt idx="10">
                  <c:v>0.81175247009880391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53-40E2-A8EA-249101639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[0]!M_BUDGET_SUBCATEGORY_OVER</c:f>
              <c:numCache>
                <c:formatCode>#,##0</c:formatCode>
                <c:ptCount val="12"/>
                <c:pt idx="0">
                  <c:v>0</c:v>
                </c:pt>
                <c:pt idx="1">
                  <c:v>24681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5-4F12-8E04-BBF635140C01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[0]!M_BUDGET_SUBCATEGORY_VALUE</c:f>
              <c:numCache>
                <c:formatCode>#,##0</c:formatCode>
                <c:ptCount val="12"/>
                <c:pt idx="0">
                  <c:v>21750</c:v>
                </c:pt>
                <c:pt idx="1">
                  <c:v>12327</c:v>
                </c:pt>
                <c:pt idx="2">
                  <c:v>3593</c:v>
                </c:pt>
                <c:pt idx="3">
                  <c:v>2224</c:v>
                </c:pt>
                <c:pt idx="4">
                  <c:v>4420</c:v>
                </c:pt>
                <c:pt idx="5">
                  <c:v>4135</c:v>
                </c:pt>
                <c:pt idx="6">
                  <c:v>4135</c:v>
                </c:pt>
                <c:pt idx="7">
                  <c:v>1000</c:v>
                </c:pt>
                <c:pt idx="8">
                  <c:v>3667</c:v>
                </c:pt>
                <c:pt idx="9">
                  <c:v>3813</c:v>
                </c:pt>
                <c:pt idx="10">
                  <c:v>1923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5-4F12-8E04-BBF635140C01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[0]!M_BUDGET_SUBCATEGORY_ACTUAL</c:f>
              <c:numCache>
                <c:formatCode>#,##0</c:formatCode>
                <c:ptCount val="12"/>
                <c:pt idx="0">
                  <c:v>16335</c:v>
                </c:pt>
                <c:pt idx="1">
                  <c:v>12327</c:v>
                </c:pt>
                <c:pt idx="2">
                  <c:v>694</c:v>
                </c:pt>
                <c:pt idx="3">
                  <c:v>1200</c:v>
                </c:pt>
                <c:pt idx="4">
                  <c:v>2700</c:v>
                </c:pt>
                <c:pt idx="5">
                  <c:v>1200</c:v>
                </c:pt>
                <c:pt idx="6">
                  <c:v>2956</c:v>
                </c:pt>
                <c:pt idx="7">
                  <c:v>567</c:v>
                </c:pt>
                <c:pt idx="8">
                  <c:v>846</c:v>
                </c:pt>
                <c:pt idx="9">
                  <c:v>1210</c:v>
                </c:pt>
                <c:pt idx="10">
                  <c:v>1561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C5-4F12-8E04-BBF635140C01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[0]!M_BUDGET_SUBCATEGORY_OUTLINE</c:f>
              <c:numCache>
                <c:formatCode>#,##0</c:formatCode>
                <c:ptCount val="12"/>
                <c:pt idx="0">
                  <c:v>22185</c:v>
                </c:pt>
                <c:pt idx="1">
                  <c:v>22185</c:v>
                </c:pt>
                <c:pt idx="2">
                  <c:v>22185</c:v>
                </c:pt>
                <c:pt idx="3">
                  <c:v>22185</c:v>
                </c:pt>
                <c:pt idx="4">
                  <c:v>22185</c:v>
                </c:pt>
                <c:pt idx="5">
                  <c:v>22185</c:v>
                </c:pt>
                <c:pt idx="6">
                  <c:v>22185</c:v>
                </c:pt>
                <c:pt idx="7">
                  <c:v>22185</c:v>
                </c:pt>
                <c:pt idx="8">
                  <c:v>22185</c:v>
                </c:pt>
                <c:pt idx="9">
                  <c:v>22185</c:v>
                </c:pt>
                <c:pt idx="10">
                  <c:v>22185</c:v>
                </c:pt>
                <c:pt idx="11">
                  <c:v>22185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C5-4F12-8E04-BBF63514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Analysis!$W$35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[0]!M_EXPENSES_TYPE_CAT_NAME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[0]!M_EXPENSES_TYPE_CAT_FIXED</c:f>
              <c:numCache>
                <c:formatCode>#,##0</c:formatCode>
                <c:ptCount val="4"/>
                <c:pt idx="0">
                  <c:v>25375</c:v>
                </c:pt>
                <c:pt idx="1">
                  <c:v>1250</c:v>
                </c:pt>
                <c:pt idx="2">
                  <c:v>2045</c:v>
                </c:pt>
                <c:pt idx="3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B-4143-8EAE-FF6AD0946C2A}"/>
            </c:ext>
          </c:extLst>
        </c:ser>
        <c:ser>
          <c:idx val="1"/>
          <c:order val="1"/>
          <c:tx>
            <c:strRef>
              <c:f>Analysis!$X$35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[0]!M_EXPENSES_TYPE_CAT_NAME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[0]!M_EXPENSES_TYPE_CAT_VARIABLE</c:f>
              <c:numCache>
                <c:formatCode>#,##0</c:formatCode>
                <c:ptCount val="4"/>
                <c:pt idx="0">
                  <c:v>16335</c:v>
                </c:pt>
                <c:pt idx="1">
                  <c:v>3850</c:v>
                </c:pt>
                <c:pt idx="2">
                  <c:v>2324</c:v>
                </c:pt>
                <c:pt idx="3">
                  <c:v>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B-4143-8EAE-FF6AD0946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Analysis!$W$53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[0]!M_EXPENSES_TYPE_SUB_NAME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[0]!M_EXPENSES_TYPE_SUB_FIXED</c:f>
              <c:numCache>
                <c:formatCode>#,##0</c:formatCode>
                <c:ptCount val="12"/>
                <c:pt idx="0">
                  <c:v>0</c:v>
                </c:pt>
                <c:pt idx="1">
                  <c:v>24681</c:v>
                </c:pt>
                <c:pt idx="2">
                  <c:v>694</c:v>
                </c:pt>
                <c:pt idx="3">
                  <c:v>0</c:v>
                </c:pt>
                <c:pt idx="4">
                  <c:v>1250</c:v>
                </c:pt>
                <c:pt idx="5">
                  <c:v>0</c:v>
                </c:pt>
                <c:pt idx="6">
                  <c:v>1478</c:v>
                </c:pt>
                <c:pt idx="7">
                  <c:v>567</c:v>
                </c:pt>
                <c:pt idx="8">
                  <c:v>0</c:v>
                </c:pt>
                <c:pt idx="9">
                  <c:v>1210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D-49E4-A9A2-4B9514647E21}"/>
            </c:ext>
          </c:extLst>
        </c:ser>
        <c:ser>
          <c:idx val="1"/>
          <c:order val="1"/>
          <c:tx>
            <c:strRef>
              <c:f>Analysis!$X$53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[0]!M_EXPENSES_TYPE_SUB_NAME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[0]!M_EXPENSES_TYPE_SUB_VARIABLE</c:f>
              <c:numCache>
                <c:formatCode>#,##0</c:formatCode>
                <c:ptCount val="12"/>
                <c:pt idx="0">
                  <c:v>16335</c:v>
                </c:pt>
                <c:pt idx="1">
                  <c:v>0</c:v>
                </c:pt>
                <c:pt idx="2">
                  <c:v>0</c:v>
                </c:pt>
                <c:pt idx="3">
                  <c:v>1200</c:v>
                </c:pt>
                <c:pt idx="4">
                  <c:v>1450</c:v>
                </c:pt>
                <c:pt idx="5">
                  <c:v>1200</c:v>
                </c:pt>
                <c:pt idx="6">
                  <c:v>1478</c:v>
                </c:pt>
                <c:pt idx="7">
                  <c:v>0</c:v>
                </c:pt>
                <c:pt idx="8">
                  <c:v>846</c:v>
                </c:pt>
                <c:pt idx="9">
                  <c:v>0</c:v>
                </c:pt>
                <c:pt idx="10">
                  <c:v>1561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D-49E4-A9A2-4B9514647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Analysis!$U$17</c:f>
              <c:strCache>
                <c:ptCount val="1"/>
                <c:pt idx="0">
                  <c:v>Outline 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Analysis!$O$18:$O$29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Analysis!$U$18:$U$29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6-4ABE-AD74-F91869E933B4}"/>
            </c:ext>
          </c:extLst>
        </c:ser>
        <c:ser>
          <c:idx val="4"/>
          <c:order val="1"/>
          <c:tx>
            <c:strRef>
              <c:f>Analysis!$T$17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Analysis!$O$18:$O$29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Analysis!$T$18:$T$29</c:f>
              <c:numCache>
                <c:formatCode>0%</c:formatCode>
                <c:ptCount val="12"/>
                <c:pt idx="0">
                  <c:v>0</c:v>
                </c:pt>
                <c:pt idx="1">
                  <c:v>1.0196583312701164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1.0259462071186987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6-4ABE-AD74-F91869E933B4}"/>
            </c:ext>
          </c:extLst>
        </c:ser>
        <c:ser>
          <c:idx val="3"/>
          <c:order val="2"/>
          <c:tx>
            <c:strRef>
              <c:f>Analysis!$S$17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Analysis!$O$18:$O$29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Analysis!$S$18:$S$29</c:f>
              <c:numCache>
                <c:formatCode>0%</c:formatCode>
                <c:ptCount val="12"/>
                <c:pt idx="0">
                  <c:v>0.85652594979916485</c:v>
                </c:pt>
                <c:pt idx="1">
                  <c:v>1</c:v>
                </c:pt>
                <c:pt idx="2">
                  <c:v>0.86923463290437675</c:v>
                </c:pt>
                <c:pt idx="3">
                  <c:v>0.77412033635398803</c:v>
                </c:pt>
                <c:pt idx="4">
                  <c:v>0.99390243902439024</c:v>
                </c:pt>
                <c:pt idx="5">
                  <c:v>0.78745933337425578</c:v>
                </c:pt>
                <c:pt idx="6">
                  <c:v>0.70192458882354791</c:v>
                </c:pt>
                <c:pt idx="7">
                  <c:v>0.75933835520695814</c:v>
                </c:pt>
                <c:pt idx="8">
                  <c:v>1</c:v>
                </c:pt>
                <c:pt idx="9">
                  <c:v>0.39505386793559305</c:v>
                </c:pt>
                <c:pt idx="10">
                  <c:v>0.36455277112325374</c:v>
                </c:pt>
                <c:pt idx="11">
                  <c:v>0.36344856809915604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6-4ABE-AD74-F91869E933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14099552"/>
        <c:axId val="762905808"/>
      </c:barChart>
      <c:catAx>
        <c:axId val="7140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905808"/>
        <c:crosses val="autoZero"/>
        <c:auto val="1"/>
        <c:lblAlgn val="ctr"/>
        <c:lblOffset val="100"/>
        <c:noMultiLvlLbl val="0"/>
      </c:catAx>
      <c:valAx>
        <c:axId val="76290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09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Analysis!$AA$17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[0]!M_WATERFALL_NAMES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[0]!M_WATERFALL_TOTAL</c:f>
              <c:numCache>
                <c:formatCode>General</c:formatCode>
                <c:ptCount val="4"/>
                <c:pt idx="0">
                  <c:v>-41710</c:v>
                </c:pt>
                <c:pt idx="1">
                  <c:v>-5100</c:v>
                </c:pt>
                <c:pt idx="2">
                  <c:v>-4369</c:v>
                </c:pt>
                <c:pt idx="3">
                  <c:v>-2771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279-8D96-5CD515D96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2810143"/>
        <c:axId val="1646003567"/>
      </c:barChart>
      <c:catAx>
        <c:axId val="163281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003567"/>
        <c:crosses val="autoZero"/>
        <c:auto val="1"/>
        <c:lblAlgn val="ctr"/>
        <c:lblOffset val="100"/>
        <c:noMultiLvlLbl val="0"/>
      </c:catAx>
      <c:valAx>
        <c:axId val="164600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81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1164321</xdr:colOff>
      <xdr:row>39</xdr:row>
      <xdr:rowOff>163289</xdr:rowOff>
    </xdr:from>
    <xdr:to>
      <xdr:col>10</xdr:col>
      <xdr:colOff>577851</xdr:colOff>
      <xdr:row>53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CDE559-D9D4-4CB2-9D5D-0A452932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52</xdr:row>
      <xdr:rowOff>76200</xdr:rowOff>
    </xdr:from>
    <xdr:to>
      <xdr:col>8</xdr:col>
      <xdr:colOff>9525</xdr:colOff>
      <xdr:row>67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12D999-7027-40C1-B872-23969E9B7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3174</xdr:colOff>
      <xdr:row>52</xdr:row>
      <xdr:rowOff>177800</xdr:rowOff>
    </xdr:from>
    <xdr:to>
      <xdr:col>14</xdr:col>
      <xdr:colOff>3174</xdr:colOff>
      <xdr:row>66</xdr:row>
      <xdr:rowOff>120650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E098E5-23B8-47B7-B5AE-0F7DCA981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108</xdr:row>
      <xdr:rowOff>95251</xdr:rowOff>
    </xdr:from>
    <xdr:to>
      <xdr:col>13</xdr:col>
      <xdr:colOff>1219200</xdr:colOff>
      <xdr:row>125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B8133E-2455-4BBE-9316-E43BC1322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63500</xdr:colOff>
      <xdr:row>130</xdr:row>
      <xdr:rowOff>73025</xdr:rowOff>
    </xdr:from>
    <xdr:to>
      <xdr:col>14</xdr:col>
      <xdr:colOff>0</xdr:colOff>
      <xdr:row>144</xdr:row>
      <xdr:rowOff>15875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BE8A684-4F9F-4B28-BCD0-449AAAA32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161924</xdr:colOff>
      <xdr:row>92</xdr:row>
      <xdr:rowOff>171451</xdr:rowOff>
    </xdr:from>
    <xdr:to>
      <xdr:col>14</xdr:col>
      <xdr:colOff>3174</xdr:colOff>
      <xdr:row>102</xdr:row>
      <xdr:rowOff>209551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2121D8-4052-4122-805E-04B60902A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142875</xdr:colOff>
      <xdr:row>149</xdr:row>
      <xdr:rowOff>85725</xdr:rowOff>
    </xdr:from>
    <xdr:to>
      <xdr:col>13</xdr:col>
      <xdr:colOff>1301750</xdr:colOff>
      <xdr:row>161</xdr:row>
      <xdr:rowOff>6350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EF97A8B-76ED-4F8E-9327-0912E759E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10</xdr:row>
      <xdr:rowOff>0</xdr:rowOff>
    </xdr:from>
    <xdr:to>
      <xdr:col>14</xdr:col>
      <xdr:colOff>109811</xdr:colOff>
      <xdr:row>23</xdr:row>
      <xdr:rowOff>97873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7CA6371-7F79-483A-B2C4-FDE43A980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73</xdr:row>
      <xdr:rowOff>104774</xdr:rowOff>
    </xdr:from>
    <xdr:to>
      <xdr:col>9</xdr:col>
      <xdr:colOff>615950</xdr:colOff>
      <xdr:row>85</xdr:row>
      <xdr:rowOff>228599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0ACC604-B870-442A-8855-00FEE2750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1181100</xdr:colOff>
      <xdr:row>39</xdr:row>
      <xdr:rowOff>158750</xdr:rowOff>
    </xdr:from>
    <xdr:to>
      <xdr:col>10</xdr:col>
      <xdr:colOff>657225</xdr:colOff>
      <xdr:row>53</xdr:row>
      <xdr:rowOff>34925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5BCDA6-35E8-40A1-89C7-5CF5E1B03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6350</xdr:colOff>
      <xdr:row>52</xdr:row>
      <xdr:rowOff>76200</xdr:rowOff>
    </xdr:from>
    <xdr:to>
      <xdr:col>8</xdr:col>
      <xdr:colOff>6350</xdr:colOff>
      <xdr:row>67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021127-F671-499E-9DE9-73C98D53F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3174</xdr:colOff>
      <xdr:row>52</xdr:row>
      <xdr:rowOff>177800</xdr:rowOff>
    </xdr:from>
    <xdr:to>
      <xdr:col>14</xdr:col>
      <xdr:colOff>3174</xdr:colOff>
      <xdr:row>66</xdr:row>
      <xdr:rowOff>120650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84CA717-5A3F-4F7C-86C4-6D73A4DF7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107</xdr:row>
      <xdr:rowOff>95251</xdr:rowOff>
    </xdr:from>
    <xdr:to>
      <xdr:col>13</xdr:col>
      <xdr:colOff>1219200</xdr:colOff>
      <xdr:row>120</xdr:row>
      <xdr:rowOff>142876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1E365F-B269-4B55-A359-15A9A2416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63500</xdr:colOff>
      <xdr:row>126</xdr:row>
      <xdr:rowOff>73025</xdr:rowOff>
    </xdr:from>
    <xdr:to>
      <xdr:col>14</xdr:col>
      <xdr:colOff>0</xdr:colOff>
      <xdr:row>140</xdr:row>
      <xdr:rowOff>15875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A81334-97F8-44CD-85C7-F52566DFC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161924</xdr:colOff>
      <xdr:row>91</xdr:row>
      <xdr:rowOff>171451</xdr:rowOff>
    </xdr:from>
    <xdr:to>
      <xdr:col>14</xdr:col>
      <xdr:colOff>3174</xdr:colOff>
      <xdr:row>101</xdr:row>
      <xdr:rowOff>209551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EF2D339-63E9-4903-A2E9-6D2A517CB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142875</xdr:colOff>
      <xdr:row>145</xdr:row>
      <xdr:rowOff>85725</xdr:rowOff>
    </xdr:from>
    <xdr:to>
      <xdr:col>13</xdr:col>
      <xdr:colOff>1301750</xdr:colOff>
      <xdr:row>157</xdr:row>
      <xdr:rowOff>6350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5F19F3-66A7-472C-915A-F4A67BA5E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9935</xdr:colOff>
      <xdr:row>9</xdr:row>
      <xdr:rowOff>178927</xdr:rowOff>
    </xdr:from>
    <xdr:to>
      <xdr:col>14</xdr:col>
      <xdr:colOff>126096</xdr:colOff>
      <xdr:row>23</xdr:row>
      <xdr:rowOff>76775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B7C805-956A-443E-8A88-F9C47BD8D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34635</xdr:colOff>
      <xdr:row>73</xdr:row>
      <xdr:rowOff>77932</xdr:rowOff>
    </xdr:from>
    <xdr:to>
      <xdr:col>9</xdr:col>
      <xdr:colOff>469033</xdr:colOff>
      <xdr:row>86</xdr:row>
      <xdr:rowOff>11834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EB1A8E1-62DB-4551-8905-B6157D1EC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1481820</xdr:colOff>
      <xdr:row>15</xdr:row>
      <xdr:rowOff>117024</xdr:rowOff>
    </xdr:from>
    <xdr:to>
      <xdr:col>10</xdr:col>
      <xdr:colOff>558800</xdr:colOff>
      <xdr:row>28</xdr:row>
      <xdr:rowOff>372383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36AE97-2625-4168-A8D0-68B084953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46</xdr:row>
      <xdr:rowOff>76200</xdr:rowOff>
    </xdr:from>
    <xdr:to>
      <xdr:col>8</xdr:col>
      <xdr:colOff>9525</xdr:colOff>
      <xdr:row>61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790F48-62A1-476F-BEBB-EB158EBD8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3174</xdr:colOff>
      <xdr:row>46</xdr:row>
      <xdr:rowOff>180975</xdr:rowOff>
    </xdr:from>
    <xdr:to>
      <xdr:col>14</xdr:col>
      <xdr:colOff>3174</xdr:colOff>
      <xdr:row>60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33752FD-4333-4658-8801-FD5EBCE8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101</xdr:row>
      <xdr:rowOff>95251</xdr:rowOff>
    </xdr:from>
    <xdr:to>
      <xdr:col>13</xdr:col>
      <xdr:colOff>1219200</xdr:colOff>
      <xdr:row>114</xdr:row>
      <xdr:rowOff>142876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3D63A5-8F85-4549-BDE4-57ED3C22D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63500</xdr:colOff>
      <xdr:row>120</xdr:row>
      <xdr:rowOff>73025</xdr:rowOff>
    </xdr:from>
    <xdr:to>
      <xdr:col>14</xdr:col>
      <xdr:colOff>0</xdr:colOff>
      <xdr:row>134</xdr:row>
      <xdr:rowOff>15875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CEE878C-DAC1-4AD2-B68E-F6F2686CC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161924</xdr:colOff>
      <xdr:row>85</xdr:row>
      <xdr:rowOff>1</xdr:rowOff>
    </xdr:from>
    <xdr:to>
      <xdr:col>14</xdr:col>
      <xdr:colOff>3174</xdr:colOff>
      <xdr:row>95</xdr:row>
      <xdr:rowOff>209552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91CBFF4-AC47-4FCE-B3F5-EA3209EDF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142875</xdr:colOff>
      <xdr:row>139</xdr:row>
      <xdr:rowOff>85725</xdr:rowOff>
    </xdr:from>
    <xdr:to>
      <xdr:col>13</xdr:col>
      <xdr:colOff>1301750</xdr:colOff>
      <xdr:row>151</xdr:row>
      <xdr:rowOff>6350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519AF04-4E3F-464C-A829-488128132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97065</xdr:colOff>
      <xdr:row>28</xdr:row>
      <xdr:rowOff>151493</xdr:rowOff>
    </xdr:from>
    <xdr:to>
      <xdr:col>13</xdr:col>
      <xdr:colOff>1204686</xdr:colOff>
      <xdr:row>40</xdr:row>
      <xdr:rowOff>72117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952275-7FC6-437C-8A37-A1347ECF9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24848</xdr:colOff>
      <xdr:row>67</xdr:row>
      <xdr:rowOff>140804</xdr:rowOff>
    </xdr:from>
    <xdr:to>
      <xdr:col>9</xdr:col>
      <xdr:colOff>655016</xdr:colOff>
      <xdr:row>79</xdr:row>
      <xdr:rowOff>215347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55AFDE6-2C84-40FA-9AEB-B16D8EC8F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1A5C2E0-BB3A-4247-8BDF-640827CA335A}" name="TB_FIELDS" displayName="TB_FIELDS" ref="C32:E132" totalsRowShown="0" tableBorderDxfId="156">
  <autoFilter ref="C32:E132" xr:uid="{31A5C2E0-BB3A-4247-8BDF-640827CA335A}">
    <filterColumn colId="0" hiddenButton="1"/>
    <filterColumn colId="1" hiddenButton="1"/>
    <filterColumn colId="2" hiddenButton="1"/>
  </autoFilter>
  <tableColumns count="3">
    <tableColumn id="1" xr3:uid="{EA0446E0-3355-454F-8780-BC719D9EC43F}" name="Subcategory" dataDxfId="155"/>
    <tableColumn id="2" xr3:uid="{0FE78ABE-3DA2-4A6D-A6CD-A666F275F8DC}" name="Category" dataDxfId="154"/>
    <tableColumn id="3" xr3:uid="{21666E3B-CFB4-4641-873F-04B282E321ED}" name="Description" dataDxfId="15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5B0E628-C93C-473F-A989-2BF4A741F487}" name="TB_CATEGORY" displayName="TB_CATEGORY" ref="C16:C26" totalsRowShown="0" headerRowDxfId="152" dataDxfId="151" tableBorderDxfId="150">
  <autoFilter ref="C16:C26" xr:uid="{05B0E628-C93C-473F-A989-2BF4A741F487}">
    <filterColumn colId="0" hiddenButton="1"/>
  </autoFilter>
  <tableColumns count="1">
    <tableColumn id="1" xr3:uid="{3A7908E9-BBC8-4DAD-846B-5CCD7BA55DA3}" name="Category" dataDxfId="14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64F5611-166D-4B65-A42D-E489DB2023F1}" name="TB_ALLOCATIONS" displayName="TB_ALLOCATIONS" ref="C28:X128" totalsRowShown="0" headerRowDxfId="148" dataDxfId="147" tableBorderDxfId="146">
  <autoFilter ref="C28:X128" xr:uid="{D64F5611-166D-4B65-A42D-E489DB2023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5D923395-98ED-48C6-B0C4-FBB6A80E116E}" name="Subcategory" dataDxfId="145"/>
    <tableColumn id="2" xr3:uid="{51C5B80A-181C-4721-8ADC-A8295F4AB4C9}" name="January" dataDxfId="144">
      <calculatedColumnFormula>RANDBETWEEN(30000,50000)</calculatedColumnFormula>
    </tableColumn>
    <tableColumn id="3" xr3:uid="{DDD5F848-0EB0-466A-9FB4-44F209C758FD}" name="February" dataDxfId="143"/>
    <tableColumn id="4" xr3:uid="{075925ED-73BD-49B0-9C7B-F9F3664A3FA8}" name="March" dataDxfId="142"/>
    <tableColumn id="5" xr3:uid="{55F21869-276A-41F9-926E-95971726BDCD}" name="April" dataDxfId="141"/>
    <tableColumn id="6" xr3:uid="{BA9AAD15-5E3C-478D-8ED5-8349709EE041}" name="May" dataDxfId="140"/>
    <tableColumn id="7" xr3:uid="{5EA8F01F-B843-4ACD-9887-69B2F87C9ED9}" name="June" dataDxfId="139"/>
    <tableColumn id="8" xr3:uid="{F640D517-F9FF-418D-AE1E-86762C09CDE5}" name="July" dataDxfId="138"/>
    <tableColumn id="9" xr3:uid="{053A0D14-B966-4134-9D8A-165751F22BAE}" name="August" dataDxfId="137"/>
    <tableColumn id="10" xr3:uid="{DAF95A2D-3C39-4589-8F08-8C5417AF93CF}" name="September" dataDxfId="136"/>
    <tableColumn id="11" xr3:uid="{B63EA217-4A31-4D21-ACC1-7862F18EF2E5}" name="October" dataDxfId="135"/>
    <tableColumn id="12" xr3:uid="{112A023F-6EBA-467C-8F43-907377651EAD}" name="November" dataDxfId="134"/>
    <tableColumn id="13" xr3:uid="{1A0EE4D2-9BF5-4C3C-AC49-C7E4822F16F4}" name="December" dataDxfId="133"/>
    <tableColumn id="15" xr3:uid="{B7142A39-292C-4438-B567-68FF21B815CB}" name="Total ($)" dataDxfId="132">
      <calculatedColumnFormula>IF(TB_ALLOCATIONS[[#This Row],[Subcategory]]="","",IFERROR(SUM(TB_ALLOCATIONS[[#This Row],[January]:[December]]),0))</calculatedColumnFormula>
    </tableColumn>
    <tableColumn id="21" xr3:uid="{F1A4ED85-8E0E-4FB4-B841-D436D537EB5A}" name="Mini chart" dataDxfId="131"/>
    <tableColumn id="14" xr3:uid="{DAC4114E-E7A9-45A1-8261-CB21D4338719}" name="Category" dataDxfId="130">
      <calculatedColumnFormula>IFERROR(IF(TB_ALLOCATIONS[[#This Row],[Subcategory]]="","",INDEX(TB_FIELDS[Category],MATCH(TB_ALLOCATIONS[[#This Row],[Subcategory]],TB_FIELDS[Subcategory],0),1)),"-")</calculatedColumnFormula>
    </tableColumn>
    <tableColumn id="22" xr3:uid="{4D42EBBC-60B7-4A9A-999A-47CA3AC77568}" name="Subcategory - code" dataDxfId="129">
      <calculatedColumnFormula>IFERROR(IF(OR(COUNTIFS($C$29:C29,C29)&gt;1,TB_ALLOCATIONS[[#This Row],[Category]]=""),"",TB_ALLOCATIONS[[#This Row],[Category]]&amp;"-"&amp;COUNTIFS($R$29:R29,R29)),"-")</calculatedColumnFormula>
    </tableColumn>
    <tableColumn id="16" xr3:uid="{F7255342-60B2-46C6-861E-34578D99ADD3}" name="Q1" dataDxfId="128">
      <calculatedColumnFormula>IFERROR(IF($C29="","",SUM(D29:F29)),0)</calculatedColumnFormula>
    </tableColumn>
    <tableColumn id="17" xr3:uid="{418239BB-C427-4563-B586-A060B14E2915}" name="Q2" dataDxfId="127">
      <calculatedColumnFormula>IFERROR(IF($C29="","",SUM(H29:J29)),0)</calculatedColumnFormula>
    </tableColumn>
    <tableColumn id="18" xr3:uid="{6E50A273-D60C-4B6F-B255-9841D2C20FF3}" name="Q3" dataDxfId="126">
      <calculatedColumnFormula>IFERROR(IF($C29="","",SUM(J29:L29)),0)</calculatedColumnFormula>
    </tableColumn>
    <tableColumn id="19" xr3:uid="{C18BB91A-FB66-4998-B877-0C52FC186615}" name="Q4" dataDxfId="125">
      <calculatedColumnFormula>IFERROR(IF($C29="","",SUM(M29:O29)),0)</calculatedColumnFormula>
    </tableColumn>
    <tableColumn id="20" xr3:uid="{76D4C4B8-7B8E-419F-BFFE-4A0B70A0A285}" name="Annual filter" dataDxfId="124">
      <calculatedColumnFormula>IF(TB_ALLOCATIONS[[#This Row],[Subcategory]]="","",IFERROR(IF(OR(AND(Analysis!$AW$9&lt;&gt;"",TB_ALLOCATIONS[[#This Row],[Category]]&lt;&gt;Analysis!$AW$9),AND(Analysis!$AW$10&lt;&gt;"",TB_ALLOCATIONS[[#This Row],[Subcategory]]&lt;&gt;Analysis!$AW$10)),0,1),"-"))</calculatedColumnFormula>
    </tableColumn>
  </tableColumns>
  <tableStyleInfo name="Estilo de Tabela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01D5EB5-32FA-4336-8F8D-C45136CDBCA4}" name="TB_TRANSACTIONS" displayName="TB_TRANSACTIONS" ref="C8:N1000" totalsRowShown="0" headerRowDxfId="123" dataDxfId="122">
  <autoFilter ref="C8:N1000" xr:uid="{A01D5EB5-32FA-4336-8F8D-C45136CDBCA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61328DC1-1314-4F32-BBC4-233447FC0988}" name="Date" dataDxfId="121"/>
    <tableColumn id="2" xr3:uid="{AE37E14A-95BF-4E90-9B8E-6B3DEC7749D7}" name="Subcategory" dataDxfId="120"/>
    <tableColumn id="7" xr3:uid="{3FEB9027-99B3-4F57-A12C-58691D9037A6}" name="Expense type" dataDxfId="119"/>
    <tableColumn id="4" xr3:uid="{76E07646-8F30-41B7-8FDD-4F606E5E4CF4}" name="Total ($)" dataDxfId="118"/>
    <tableColumn id="5" xr3:uid="{9ACBDB97-EAF0-409D-B98A-752673A1F030}" name="Notes" dataDxfId="117"/>
    <tableColumn id="3" xr3:uid="{B22EC739-6E6D-463D-9202-846D5EF89278}" name="Category" dataDxfId="116">
      <calculatedColumnFormula array="1">IFERROR(IF(TB_TRANSACTIONS[[#This Row],[Subcategory]]="","",INDEX(Fields!$D$33:$D$132,MATCH(TB_TRANSACTIONS[[#This Row],[Subcategory]],Fields!$C$33:$C$132,0),0)),"-")</calculatedColumnFormula>
    </tableColumn>
    <tableColumn id="9" xr3:uid="{6AFE70E1-41E2-4517-87AF-7394FA402BFA}" name="Subcategory code" dataDxfId="115">
      <calculatedColumnFormula>IFERROR(IF(TB_TRANSACTIONS[[#This Row],[Category]]="","",TB_TRANSACTIONS[[#This Row],[Category]]&amp;"-"&amp;COUNTIFS($H$29:H29,H29)),"-")</calculatedColumnFormula>
    </tableColumn>
    <tableColumn id="8" xr3:uid="{689D9F2D-CBD6-4592-A01E-FBEC64128C22}" name="Quarter" dataDxfId="114">
      <calculatedColumnFormula>IFERROR(INDEX(Analysis!$G$13:$G$24,MATCH(IF(TB_TRANSACTIONS[[#This Row],[Date]]="","",IFERROR(MONTH(TB_TRANSACTIONS[[#This Row],[Date]]),"-")),Analysis!$C$13:$C$24,0),1),"-")</calculatedColumnFormula>
    </tableColumn>
    <tableColumn id="6" xr3:uid="{B0ED99C0-C8EE-424D-B027-98E786352D09}" name="Month" dataDxfId="113">
      <calculatedColumnFormula>IFERROR(INDEX(Analysis!$F$13:$F$24,MATCH(IF(TB_TRANSACTIONS[[#This Row],[Date]]="","",IFERROR(MONTH(TB_TRANSACTIONS[[#This Row],[Date]]),"-")),Analysis!$C$13:$C$24,0),1),"-")</calculatedColumnFormula>
    </tableColumn>
    <tableColumn id="14" xr3:uid="{E9B73410-0431-4256-BEE6-3813C3E92B63}" name="Monthly filter" dataDxfId="112">
      <calculatedColumnFormula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calculatedColumnFormula>
    </tableColumn>
    <tableColumn id="15" xr3:uid="{F33E1C04-3251-45C9-9096-7CA4D7DCFB8D}" name="Quarterly filter" dataDxfId="111">
      <calculatedColumnFormula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calculatedColumnFormula>
    </tableColumn>
    <tableColumn id="16" xr3:uid="{27A73619-B12D-4226-BB61-2C72F014D60A}" name="Annual filter" dataDxfId="110">
      <calculatedColumnFormula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calculatedColumnFormula>
    </tableColumn>
  </tableColumns>
  <tableStyleInfo name="Estilo de Tabela 1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3" Type="http://schemas.microsoft.com/office/2011/relationships/webextension" Target="webextension3.xml"/><Relationship Id="rId2" Type="http://schemas.microsoft.com/office/2011/relationships/webextension" Target="webextension2.xml"/><Relationship Id="rId1" Type="http://schemas.microsoft.com/office/2011/relationships/webextension" Target="webextension1.xml"/><Relationship Id="rId4" Type="http://schemas.microsoft.com/office/2011/relationships/webextension" Target="webextension4.xml"/></Relationships>
</file>

<file path=xl/webextensions/taskpanes.xml><?xml version="1.0" encoding="utf-8"?>
<wetp:taskpanes xmlns:wetp="http://schemas.microsoft.com/office/webextensions/taskpanes/2010/11">
  <wetp:taskpane dockstate="right" visibility="0" width="525" row="2">
    <wetp:webextensionref xmlns:r="http://schemas.openxmlformats.org/officeDocument/2006/relationships" r:id="rId1"/>
  </wetp:taskpane>
  <wetp:taskpane dockstate="right" visibility="0" width="350" row="8">
    <wetp:webextensionref xmlns:r="http://schemas.openxmlformats.org/officeDocument/2006/relationships" r:id="rId2"/>
  </wetp:taskpane>
  <wetp:taskpane dockstate="right" visibility="0" width="350" row="8">
    <wetp:webextensionref xmlns:r="http://schemas.openxmlformats.org/officeDocument/2006/relationships" r:id="rId3"/>
  </wetp:taskpane>
  <wetp:taskpane dockstate="right" visibility="0" width="350" row="7">
    <wetp:webextensionref xmlns:r="http://schemas.openxmlformats.org/officeDocument/2006/relationships" r:id="rId4"/>
  </wetp:taskpane>
</wetp:taskpanes>
</file>

<file path=xl/webextensions/webextension1.xml><?xml version="1.0" encoding="utf-8"?>
<we:webextension xmlns:we="http://schemas.microsoft.com/office/webextensions/webextension/2010/11" id="{B096711B-DB66-4C6F-A0D3-D2231CC92A65}">
  <we:reference id="wa200005171" version="1.0.0.0" store="pt-BR" storeType="OMEX"/>
  <we:alternateReferences>
    <we:reference id="WA200005171" version="1.0.0.0" store="WA200005171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_xldudf_GPT_GPTINTERACT</we:customFunctionIds>
        <we:customFunctionIds>_xldudf_GPT_GPTPROMPT</we:customFunctionIds>
        <we:customFunctionIds>_xldudf_GPT_GPTPREDICT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329EBB33-731D-43AE-A0CF-0A5DA4AB4C3D}">
  <we:reference id="wa200005502" version="1.0.0.6" store="pt-BR" storeType="OMEX"/>
  <we:alternateReferences>
    <we:reference id="WA200005502" version="1.0.0.6" store="WA200005502" storeType="OMEX"/>
  </we:alternateReferences>
  <we:properties>
    <we:property name="docId" value="&quot;3664d2e3-0b2d-4793-be87-9ede60337ebb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</we:customFunctionIdList>
    </a:ext>
  </we:extLst>
</we:webextension>
</file>

<file path=xl/webextensions/webextension3.xml><?xml version="1.0" encoding="utf-8"?>
<we:webextension xmlns:we="http://schemas.microsoft.com/office/webextensions/webextension/2010/11" id="{7C4221F4-02DC-492C-A736-4D9947D9B921}">
  <we:reference id="wa200005271" version="1.1.0.0" store="pt-BR" storeType="OMEX"/>
  <we:alternateReferences>
    <we:reference id="WA200005271" version="1.1.0.0" store="WA200005271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_xldudf_AI_FILL</we:customFunctionIds>
        <we:customFunctionIds>_xldudf_AI_LIST</we:customFunctionIds>
        <we:customFunctionIds>_xldudf_AI_ASK</we:customFunctionIds>
        <we:customFunctionIds>_xldudf_AI_FORMAT</we:customFunctionIds>
        <we:customFunctionIds>_xldudf_AI_EXTRACT</we:customFunctionIds>
        <we:customFunctionIds>_xldudf_AI_TRANSLATE</we:customFunctionIds>
      </we:customFunctionIdList>
    </a:ext>
  </we:extLst>
</we:webextension>
</file>

<file path=xl/webextensions/webextension4.xml><?xml version="1.0" encoding="utf-8"?>
<we:webextension xmlns:we="http://schemas.microsoft.com/office/webextensions/webextension/2010/11" id="{FB44E6E7-FFED-4709-91BD-BF3D6FB208DE}">
  <we:reference id="wa200002617" version="1.0.0.2" store="pt-BR" storeType="OMEX"/>
  <we:alternateReferences>
    <we:reference id="WA200002617" version="1.0.0.2" store="WA200002617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T838"/>
  <sheetViews>
    <sheetView showGridLines="0" tabSelected="1" zoomScaleNormal="100" workbookViewId="0">
      <selection activeCell="D7" sqref="D7"/>
    </sheetView>
  </sheetViews>
  <sheetFormatPr defaultColWidth="12.453125" defaultRowHeight="20" customHeight="1" x14ac:dyDescent="0.25"/>
  <cols>
    <col min="1" max="1" width="4.453125" style="68" customWidth="1"/>
    <col min="2" max="2" width="2.453125" style="289" customWidth="1"/>
    <col min="3" max="3" width="34.453125" style="79" customWidth="1"/>
    <col min="4" max="4" width="34.90625" style="79" customWidth="1"/>
    <col min="5" max="5" width="85.81640625" style="68" customWidth="1"/>
    <col min="6" max="7" width="10.6328125" style="68" customWidth="1"/>
    <col min="8" max="8" width="4.6328125" style="57" customWidth="1"/>
    <col min="9" max="9" width="4.453125" style="100" customWidth="1"/>
    <col min="10" max="18" width="14.1796875" style="100" customWidth="1"/>
    <col min="19" max="19" width="4.453125" style="72" customWidth="1"/>
    <col min="20" max="20" width="10.81640625" style="72" customWidth="1"/>
    <col min="21" max="16384" width="12.453125" style="72"/>
  </cols>
  <sheetData>
    <row r="1" spans="1:20" s="101" customFormat="1" ht="12" customHeight="1" x14ac:dyDescent="0.25">
      <c r="A1" s="16"/>
      <c r="B1" s="283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0" s="101" customFormat="1" ht="25" customHeight="1" x14ac:dyDescent="0.25">
      <c r="A2" s="16"/>
      <c r="B2" s="284"/>
      <c r="C2" s="52" t="s">
        <v>84</v>
      </c>
      <c r="D2" s="52"/>
      <c r="E2" s="52"/>
      <c r="F2" s="8"/>
      <c r="G2" s="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22"/>
    </row>
    <row r="3" spans="1:20" s="101" customFormat="1" ht="20.25" customHeight="1" x14ac:dyDescent="0.25">
      <c r="A3" s="16"/>
      <c r="B3" s="285"/>
      <c r="C3" s="64" t="str">
        <f>Fields!$D$10</f>
        <v>2024 Budget</v>
      </c>
      <c r="D3" s="64"/>
      <c r="E3" s="64"/>
      <c r="F3" s="11"/>
      <c r="G3" s="11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22"/>
    </row>
    <row r="4" spans="1:20" s="101" customFormat="1" ht="12" customHeight="1" x14ac:dyDescent="0.25">
      <c r="A4" s="28"/>
      <c r="B4" s="286"/>
      <c r="C4" s="28"/>
      <c r="D4" s="28"/>
      <c r="E4" s="28"/>
      <c r="F4" s="18"/>
      <c r="G4" s="18"/>
      <c r="H4" s="19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102"/>
    </row>
    <row r="5" spans="1:20" s="101" customFormat="1" ht="12" customHeight="1" x14ac:dyDescent="0.25">
      <c r="A5" s="28"/>
      <c r="B5" s="283"/>
      <c r="C5" s="28"/>
      <c r="D5" s="28"/>
      <c r="E5" s="28"/>
      <c r="F5" s="18"/>
      <c r="G5" s="18"/>
      <c r="H5" s="19"/>
      <c r="I5" s="21"/>
      <c r="J5" s="21"/>
      <c r="K5" s="21"/>
      <c r="L5" s="21"/>
      <c r="M5" s="21"/>
      <c r="N5" s="21"/>
      <c r="O5" s="21"/>
      <c r="P5" s="21"/>
      <c r="Q5" s="21"/>
      <c r="R5" s="21"/>
      <c r="S5" s="22"/>
      <c r="T5" s="102"/>
    </row>
    <row r="6" spans="1:20" s="101" customFormat="1" ht="15" customHeight="1" thickBot="1" x14ac:dyDescent="0.3">
      <c r="A6" s="28"/>
      <c r="B6" s="283"/>
      <c r="C6" s="51" t="s">
        <v>83</v>
      </c>
      <c r="D6" s="14"/>
      <c r="E6" s="14"/>
      <c r="F6" s="83"/>
      <c r="G6" s="83"/>
      <c r="H6" s="19"/>
      <c r="I6" s="21"/>
      <c r="J6" s="15" t="s">
        <v>1</v>
      </c>
      <c r="K6" s="15"/>
      <c r="L6" s="15"/>
      <c r="M6" s="15"/>
      <c r="N6" s="15"/>
      <c r="O6" s="15"/>
      <c r="P6" s="15"/>
      <c r="Q6" s="15"/>
      <c r="R6" s="15"/>
      <c r="S6" s="22"/>
      <c r="T6" s="102"/>
    </row>
    <row r="7" spans="1:20" s="101" customFormat="1" ht="15" customHeight="1" thickTop="1" x14ac:dyDescent="0.25">
      <c r="A7" s="28"/>
      <c r="B7" s="287"/>
      <c r="C7" s="103"/>
      <c r="D7" s="28"/>
      <c r="E7" s="28"/>
      <c r="F7" s="83"/>
      <c r="G7" s="83"/>
      <c r="H7" s="19"/>
      <c r="I7" s="20"/>
      <c r="J7" s="48"/>
      <c r="K7" s="20"/>
      <c r="L7" s="20"/>
      <c r="M7" s="20"/>
      <c r="N7" s="20"/>
      <c r="O7" s="20"/>
      <c r="P7" s="20"/>
      <c r="Q7" s="20"/>
      <c r="R7" s="20"/>
      <c r="S7" s="23"/>
      <c r="T7" s="102"/>
    </row>
    <row r="8" spans="1:20" s="101" customFormat="1" ht="15" customHeight="1" x14ac:dyDescent="0.25">
      <c r="A8" s="28"/>
      <c r="B8" s="288"/>
      <c r="C8" s="30" t="s">
        <v>20</v>
      </c>
      <c r="D8" s="28"/>
      <c r="E8" s="28"/>
      <c r="F8" s="83"/>
      <c r="G8" s="83"/>
      <c r="H8" s="16"/>
      <c r="I8" s="20"/>
      <c r="J8" s="49"/>
      <c r="K8" s="20"/>
      <c r="L8" s="20"/>
      <c r="M8" s="20"/>
      <c r="N8" s="20"/>
      <c r="O8" s="20"/>
      <c r="P8" s="20"/>
      <c r="Q8" s="20"/>
      <c r="R8" s="20"/>
      <c r="S8" s="23"/>
      <c r="T8" s="102"/>
    </row>
    <row r="9" spans="1:20" s="101" customFormat="1" ht="16" customHeight="1" x14ac:dyDescent="0.25">
      <c r="A9" s="28"/>
      <c r="B9" s="288"/>
      <c r="C9" s="57" t="s">
        <v>21</v>
      </c>
      <c r="D9" s="89" t="s">
        <v>218</v>
      </c>
      <c r="E9" s="89"/>
      <c r="F9" s="83"/>
      <c r="G9" s="83"/>
      <c r="H9" s="19"/>
      <c r="I9" s="20"/>
      <c r="J9" s="49"/>
      <c r="K9" s="20"/>
      <c r="L9" s="20"/>
      <c r="M9" s="20"/>
      <c r="N9" s="20"/>
      <c r="O9" s="20"/>
      <c r="P9" s="20"/>
      <c r="Q9" s="20"/>
      <c r="R9" s="20"/>
      <c r="S9" s="23"/>
      <c r="T9" s="102"/>
    </row>
    <row r="10" spans="1:20" s="101" customFormat="1" ht="16" customHeight="1" x14ac:dyDescent="0.25">
      <c r="A10" s="28"/>
      <c r="B10" s="288"/>
      <c r="C10" s="57" t="s">
        <v>2</v>
      </c>
      <c r="D10" s="89" t="s">
        <v>154</v>
      </c>
      <c r="E10" s="89"/>
      <c r="F10" s="83"/>
      <c r="G10" s="83"/>
      <c r="H10" s="19"/>
      <c r="I10" s="20"/>
      <c r="J10" s="49" t="s">
        <v>22</v>
      </c>
      <c r="K10" s="20"/>
      <c r="L10" s="20"/>
      <c r="M10" s="20"/>
      <c r="N10" s="20"/>
      <c r="O10" s="20"/>
      <c r="P10" s="20"/>
      <c r="Q10" s="20"/>
      <c r="R10" s="20"/>
      <c r="S10" s="23"/>
      <c r="T10" s="102"/>
    </row>
    <row r="11" spans="1:20" ht="15" customHeight="1" x14ac:dyDescent="0.25">
      <c r="A11" s="69"/>
      <c r="C11" s="85"/>
      <c r="D11" s="28"/>
      <c r="E11" s="28"/>
      <c r="F11" s="83"/>
      <c r="G11" s="83"/>
      <c r="H11" s="71"/>
      <c r="I11" s="48"/>
      <c r="J11" s="49"/>
      <c r="K11" s="48"/>
      <c r="L11" s="48"/>
      <c r="M11" s="48"/>
      <c r="N11" s="48"/>
      <c r="O11" s="48"/>
      <c r="P11" s="48"/>
      <c r="Q11" s="48"/>
      <c r="R11" s="48"/>
      <c r="S11" s="86"/>
      <c r="T11" s="104"/>
    </row>
    <row r="12" spans="1:20" ht="15" customHeight="1" x14ac:dyDescent="0.25">
      <c r="B12" s="290"/>
      <c r="C12" s="68"/>
      <c r="D12" s="28"/>
      <c r="E12" s="28"/>
      <c r="F12" s="83"/>
      <c r="G12" s="83"/>
      <c r="J12" s="49"/>
    </row>
    <row r="13" spans="1:20" ht="15" customHeight="1" x14ac:dyDescent="0.25">
      <c r="B13" s="290"/>
      <c r="C13" s="68"/>
      <c r="D13" s="28"/>
      <c r="E13" s="28"/>
      <c r="F13" s="83"/>
      <c r="G13" s="83"/>
      <c r="J13" s="49"/>
    </row>
    <row r="14" spans="1:20" ht="15" customHeight="1" thickBot="1" x14ac:dyDescent="0.3">
      <c r="B14" s="290"/>
      <c r="C14" s="51" t="s">
        <v>68</v>
      </c>
      <c r="D14" s="14"/>
      <c r="E14" s="14"/>
      <c r="F14" s="83"/>
      <c r="G14" s="83"/>
      <c r="J14" s="49"/>
    </row>
    <row r="15" spans="1:20" ht="15" customHeight="1" thickTop="1" x14ac:dyDescent="0.25">
      <c r="B15" s="290"/>
      <c r="C15" s="35"/>
      <c r="D15" s="28"/>
      <c r="E15" s="28"/>
      <c r="F15" s="83"/>
      <c r="G15" s="83"/>
      <c r="J15" s="49"/>
    </row>
    <row r="16" spans="1:20" ht="20" customHeight="1" x14ac:dyDescent="0.25">
      <c r="C16" s="282" t="s">
        <v>66</v>
      </c>
      <c r="D16" s="28"/>
      <c r="E16" s="28"/>
      <c r="F16" s="83"/>
      <c r="G16" s="83"/>
      <c r="J16" s="100" t="s">
        <v>155</v>
      </c>
    </row>
    <row r="17" spans="3:10" ht="18" customHeight="1" x14ac:dyDescent="0.25">
      <c r="C17" s="279" t="s">
        <v>28</v>
      </c>
      <c r="D17" s="28"/>
      <c r="E17" s="28"/>
      <c r="F17" s="83"/>
      <c r="G17" s="83"/>
    </row>
    <row r="18" spans="3:10" ht="18" customHeight="1" x14ac:dyDescent="0.25">
      <c r="C18" s="279" t="s">
        <v>29</v>
      </c>
      <c r="D18" s="28"/>
      <c r="E18" s="28"/>
      <c r="F18" s="83"/>
      <c r="G18" s="83"/>
    </row>
    <row r="19" spans="3:10" ht="18" customHeight="1" x14ac:dyDescent="0.25">
      <c r="C19" s="279" t="s">
        <v>30</v>
      </c>
      <c r="D19" s="28"/>
      <c r="E19" s="28"/>
      <c r="F19" s="83"/>
      <c r="G19" s="83"/>
    </row>
    <row r="20" spans="3:10" ht="18" customHeight="1" x14ac:dyDescent="0.25">
      <c r="C20" s="279" t="s">
        <v>214</v>
      </c>
      <c r="D20" s="28"/>
      <c r="E20" s="28"/>
      <c r="F20" s="83"/>
      <c r="G20" s="83"/>
    </row>
    <row r="21" spans="3:10" ht="18" customHeight="1" x14ac:dyDescent="0.25">
      <c r="C21" s="334"/>
      <c r="D21" s="28"/>
      <c r="E21" s="28"/>
      <c r="F21" s="83"/>
      <c r="G21" s="83"/>
    </row>
    <row r="22" spans="3:10" ht="18" customHeight="1" x14ac:dyDescent="0.25">
      <c r="C22" s="279"/>
      <c r="D22" s="28"/>
      <c r="E22" s="28"/>
      <c r="F22" s="83"/>
      <c r="G22" s="83"/>
    </row>
    <row r="23" spans="3:10" ht="18" customHeight="1" x14ac:dyDescent="0.25">
      <c r="C23" s="279"/>
      <c r="D23" s="28"/>
      <c r="E23" s="28"/>
      <c r="F23" s="84"/>
      <c r="G23" s="83"/>
    </row>
    <row r="24" spans="3:10" ht="18" customHeight="1" x14ac:dyDescent="0.25">
      <c r="C24" s="279"/>
      <c r="D24" s="28"/>
      <c r="E24" s="28"/>
      <c r="F24" s="84"/>
      <c r="G24" s="84"/>
    </row>
    <row r="25" spans="3:10" ht="18" customHeight="1" x14ac:dyDescent="0.25">
      <c r="C25" s="279"/>
      <c r="D25" s="28"/>
      <c r="E25" s="28"/>
      <c r="F25" s="84"/>
      <c r="G25" s="84"/>
    </row>
    <row r="26" spans="3:10" ht="18" customHeight="1" x14ac:dyDescent="0.25">
      <c r="C26" s="279"/>
      <c r="D26" s="28"/>
      <c r="E26" s="28"/>
    </row>
    <row r="27" spans="3:10" ht="18" customHeight="1" x14ac:dyDescent="0.25">
      <c r="C27" s="35"/>
      <c r="D27" s="28"/>
      <c r="E27" s="28"/>
    </row>
    <row r="28" spans="3:10" ht="18" customHeight="1" x14ac:dyDescent="0.25">
      <c r="C28" s="35"/>
      <c r="D28" s="28"/>
      <c r="E28" s="28"/>
    </row>
    <row r="29" spans="3:10" ht="18" customHeight="1" x14ac:dyDescent="0.25">
      <c r="C29" s="35"/>
      <c r="D29" s="28"/>
      <c r="E29" s="28"/>
    </row>
    <row r="30" spans="3:10" ht="18" customHeight="1" thickBot="1" x14ac:dyDescent="0.3">
      <c r="C30" s="51" t="s">
        <v>153</v>
      </c>
      <c r="D30" s="14"/>
      <c r="E30" s="14"/>
    </row>
    <row r="31" spans="3:10" ht="18" customHeight="1" thickTop="1" x14ac:dyDescent="0.25">
      <c r="C31" s="35"/>
      <c r="D31" s="28"/>
      <c r="E31" s="28"/>
    </row>
    <row r="32" spans="3:10" ht="20" customHeight="1" x14ac:dyDescent="0.25">
      <c r="C32" s="278" t="s">
        <v>31</v>
      </c>
      <c r="D32" s="197" t="s">
        <v>66</v>
      </c>
      <c r="E32" s="280" t="s">
        <v>0</v>
      </c>
      <c r="J32" s="100" t="s">
        <v>156</v>
      </c>
    </row>
    <row r="33" spans="3:7" ht="20" customHeight="1" x14ac:dyDescent="0.25">
      <c r="C33" s="279" t="s">
        <v>32</v>
      </c>
      <c r="D33" s="106" t="s">
        <v>28</v>
      </c>
      <c r="E33" s="281" t="s">
        <v>38</v>
      </c>
    </row>
    <row r="34" spans="3:7" ht="20" customHeight="1" x14ac:dyDescent="0.25">
      <c r="C34" s="279" t="s">
        <v>33</v>
      </c>
      <c r="D34" s="106" t="s">
        <v>28</v>
      </c>
      <c r="E34" s="281" t="s">
        <v>39</v>
      </c>
    </row>
    <row r="35" spans="3:7" ht="20" customHeight="1" x14ac:dyDescent="0.25">
      <c r="C35" s="279" t="s">
        <v>34</v>
      </c>
      <c r="D35" s="106" t="s">
        <v>28</v>
      </c>
      <c r="E35" s="281" t="s">
        <v>40</v>
      </c>
    </row>
    <row r="36" spans="3:7" ht="20" customHeight="1" x14ac:dyDescent="0.25">
      <c r="C36" s="279" t="s">
        <v>35</v>
      </c>
      <c r="D36" s="106" t="s">
        <v>29</v>
      </c>
      <c r="E36" s="281" t="s">
        <v>41</v>
      </c>
    </row>
    <row r="37" spans="3:7" ht="20" customHeight="1" x14ac:dyDescent="0.25">
      <c r="C37" s="279" t="s">
        <v>36</v>
      </c>
      <c r="D37" s="106" t="s">
        <v>29</v>
      </c>
      <c r="E37" s="281" t="s">
        <v>42</v>
      </c>
    </row>
    <row r="38" spans="3:7" ht="20" customHeight="1" x14ac:dyDescent="0.25">
      <c r="C38" s="279" t="s">
        <v>37</v>
      </c>
      <c r="D38" s="106" t="s">
        <v>29</v>
      </c>
      <c r="E38" s="281" t="s">
        <v>43</v>
      </c>
    </row>
    <row r="39" spans="3:7" ht="20" customHeight="1" x14ac:dyDescent="0.25">
      <c r="C39" s="279" t="s">
        <v>44</v>
      </c>
      <c r="D39" s="106" t="s">
        <v>30</v>
      </c>
      <c r="E39" s="281" t="s">
        <v>47</v>
      </c>
    </row>
    <row r="40" spans="3:7" ht="20" customHeight="1" x14ac:dyDescent="0.25">
      <c r="C40" s="279" t="s">
        <v>45</v>
      </c>
      <c r="D40" s="106" t="s">
        <v>30</v>
      </c>
      <c r="E40" s="281" t="s">
        <v>48</v>
      </c>
    </row>
    <row r="41" spans="3:7" ht="20" customHeight="1" x14ac:dyDescent="0.25">
      <c r="C41" s="279" t="s">
        <v>46</v>
      </c>
      <c r="D41" s="106" t="s">
        <v>30</v>
      </c>
      <c r="E41" s="281" t="s">
        <v>49</v>
      </c>
    </row>
    <row r="42" spans="3:7" ht="20" customHeight="1" x14ac:dyDescent="0.25">
      <c r="C42" s="279" t="s">
        <v>51</v>
      </c>
      <c r="D42" s="106" t="s">
        <v>214</v>
      </c>
      <c r="E42" s="281" t="s">
        <v>50</v>
      </c>
    </row>
    <row r="43" spans="3:7" ht="20" customHeight="1" x14ac:dyDescent="0.25">
      <c r="C43" s="279" t="s">
        <v>52</v>
      </c>
      <c r="D43" s="106" t="s">
        <v>214</v>
      </c>
      <c r="E43" s="281" t="s">
        <v>53</v>
      </c>
    </row>
    <row r="44" spans="3:7" ht="20" customHeight="1" x14ac:dyDescent="0.25">
      <c r="C44" s="279" t="s">
        <v>215</v>
      </c>
      <c r="D44" s="106" t="s">
        <v>214</v>
      </c>
      <c r="E44" s="281" t="s">
        <v>54</v>
      </c>
    </row>
    <row r="45" spans="3:7" ht="20" customHeight="1" x14ac:dyDescent="0.25">
      <c r="C45" s="279"/>
      <c r="D45" s="106"/>
      <c r="E45" s="281"/>
      <c r="F45" s="84"/>
      <c r="G45" s="84"/>
    </row>
    <row r="46" spans="3:7" ht="20" customHeight="1" x14ac:dyDescent="0.25">
      <c r="C46" s="279"/>
      <c r="D46" s="106"/>
      <c r="E46" s="281"/>
      <c r="F46" s="84"/>
      <c r="G46" s="84"/>
    </row>
    <row r="47" spans="3:7" ht="20" customHeight="1" x14ac:dyDescent="0.25">
      <c r="C47" s="279"/>
      <c r="D47" s="106"/>
      <c r="E47" s="281"/>
      <c r="F47" s="84"/>
      <c r="G47" s="84"/>
    </row>
    <row r="48" spans="3:7" ht="20" customHeight="1" x14ac:dyDescent="0.25">
      <c r="C48" s="279"/>
      <c r="D48" s="106"/>
      <c r="E48" s="281"/>
      <c r="F48" s="84"/>
      <c r="G48" s="84"/>
    </row>
    <row r="49" spans="3:7" ht="20" customHeight="1" x14ac:dyDescent="0.25">
      <c r="C49" s="279"/>
      <c r="D49" s="106"/>
      <c r="E49" s="281"/>
      <c r="F49" s="84"/>
      <c r="G49" s="84"/>
    </row>
    <row r="50" spans="3:7" ht="20" customHeight="1" x14ac:dyDescent="0.25">
      <c r="C50" s="279"/>
      <c r="D50" s="106"/>
      <c r="E50" s="281"/>
      <c r="F50" s="84"/>
      <c r="G50" s="84"/>
    </row>
    <row r="51" spans="3:7" ht="20" customHeight="1" x14ac:dyDescent="0.25">
      <c r="C51" s="279"/>
      <c r="D51" s="106"/>
      <c r="E51" s="281"/>
      <c r="F51" s="84"/>
      <c r="G51" s="84"/>
    </row>
    <row r="52" spans="3:7" ht="20" customHeight="1" x14ac:dyDescent="0.25">
      <c r="C52" s="279"/>
      <c r="D52" s="106"/>
      <c r="E52" s="281"/>
      <c r="F52" s="84"/>
      <c r="G52" s="84"/>
    </row>
    <row r="53" spans="3:7" ht="20" customHeight="1" x14ac:dyDescent="0.25">
      <c r="C53" s="279"/>
      <c r="D53" s="106"/>
      <c r="E53" s="281"/>
      <c r="F53" s="84"/>
      <c r="G53" s="84"/>
    </row>
    <row r="54" spans="3:7" ht="20" customHeight="1" x14ac:dyDescent="0.25">
      <c r="C54" s="279"/>
      <c r="D54" s="106"/>
      <c r="E54" s="281"/>
      <c r="F54" s="84"/>
      <c r="G54" s="84"/>
    </row>
    <row r="55" spans="3:7" ht="20" customHeight="1" x14ac:dyDescent="0.25">
      <c r="C55" s="279"/>
      <c r="D55" s="106"/>
      <c r="E55" s="281"/>
      <c r="F55" s="84"/>
      <c r="G55" s="84"/>
    </row>
    <row r="56" spans="3:7" ht="20" customHeight="1" x14ac:dyDescent="0.25">
      <c r="C56" s="279"/>
      <c r="D56" s="106"/>
      <c r="E56" s="281"/>
      <c r="F56" s="84"/>
      <c r="G56" s="84"/>
    </row>
    <row r="57" spans="3:7" ht="20" customHeight="1" x14ac:dyDescent="0.25">
      <c r="C57" s="279"/>
      <c r="D57" s="106"/>
      <c r="E57" s="281"/>
      <c r="F57" s="84"/>
      <c r="G57" s="84"/>
    </row>
    <row r="58" spans="3:7" ht="20" customHeight="1" x14ac:dyDescent="0.25">
      <c r="C58" s="279"/>
      <c r="D58" s="106"/>
      <c r="E58" s="281"/>
      <c r="F58" s="84"/>
      <c r="G58" s="84"/>
    </row>
    <row r="59" spans="3:7" ht="20" customHeight="1" x14ac:dyDescent="0.25">
      <c r="C59" s="279"/>
      <c r="D59" s="106"/>
      <c r="E59" s="281"/>
      <c r="F59" s="84"/>
      <c r="G59" s="84"/>
    </row>
    <row r="60" spans="3:7" ht="20" customHeight="1" x14ac:dyDescent="0.25">
      <c r="C60" s="279"/>
      <c r="D60" s="106"/>
      <c r="E60" s="281"/>
      <c r="F60" s="84"/>
      <c r="G60" s="84"/>
    </row>
    <row r="61" spans="3:7" ht="20" customHeight="1" x14ac:dyDescent="0.25">
      <c r="C61" s="279"/>
      <c r="D61" s="106"/>
      <c r="E61" s="281"/>
      <c r="F61" s="84"/>
      <c r="G61" s="84"/>
    </row>
    <row r="62" spans="3:7" ht="20" customHeight="1" x14ac:dyDescent="0.25">
      <c r="C62" s="279"/>
      <c r="D62" s="106"/>
      <c r="E62" s="281"/>
      <c r="F62" s="84"/>
      <c r="G62" s="84"/>
    </row>
    <row r="63" spans="3:7" ht="20" customHeight="1" x14ac:dyDescent="0.25">
      <c r="C63" s="279"/>
      <c r="D63" s="106"/>
      <c r="E63" s="281"/>
      <c r="F63" s="84"/>
      <c r="G63" s="84"/>
    </row>
    <row r="64" spans="3:7" ht="20" customHeight="1" x14ac:dyDescent="0.25">
      <c r="C64" s="279"/>
      <c r="D64" s="106"/>
      <c r="E64" s="281"/>
      <c r="F64" s="84"/>
      <c r="G64" s="84"/>
    </row>
    <row r="65" spans="3:7" ht="20" customHeight="1" x14ac:dyDescent="0.25">
      <c r="C65" s="279"/>
      <c r="D65" s="106"/>
      <c r="E65" s="281"/>
      <c r="F65" s="84"/>
      <c r="G65" s="84"/>
    </row>
    <row r="66" spans="3:7" ht="20" customHeight="1" x14ac:dyDescent="0.25">
      <c r="C66" s="279"/>
      <c r="D66" s="106"/>
      <c r="E66" s="281"/>
      <c r="F66" s="84"/>
      <c r="G66" s="84"/>
    </row>
    <row r="67" spans="3:7" ht="20" customHeight="1" x14ac:dyDescent="0.25">
      <c r="C67" s="279"/>
      <c r="D67" s="106"/>
      <c r="E67" s="281"/>
      <c r="F67" s="84"/>
      <c r="G67" s="84"/>
    </row>
    <row r="68" spans="3:7" ht="20" customHeight="1" x14ac:dyDescent="0.25">
      <c r="C68" s="279"/>
      <c r="D68" s="106"/>
      <c r="E68" s="281"/>
      <c r="F68" s="84"/>
      <c r="G68" s="84"/>
    </row>
    <row r="69" spans="3:7" ht="20" customHeight="1" x14ac:dyDescent="0.25">
      <c r="C69" s="279"/>
      <c r="D69" s="106"/>
      <c r="E69" s="281"/>
      <c r="F69" s="84"/>
      <c r="G69" s="84"/>
    </row>
    <row r="70" spans="3:7" ht="20" customHeight="1" x14ac:dyDescent="0.25">
      <c r="C70" s="279"/>
      <c r="D70" s="106"/>
      <c r="E70" s="281"/>
      <c r="F70" s="84"/>
      <c r="G70" s="84"/>
    </row>
    <row r="71" spans="3:7" ht="20" customHeight="1" x14ac:dyDescent="0.25">
      <c r="C71" s="279"/>
      <c r="D71" s="106"/>
      <c r="E71" s="281"/>
      <c r="F71" s="84"/>
      <c r="G71" s="84"/>
    </row>
    <row r="72" spans="3:7" ht="20" customHeight="1" x14ac:dyDescent="0.25">
      <c r="C72" s="279"/>
      <c r="D72" s="106"/>
      <c r="E72" s="281"/>
      <c r="F72" s="84"/>
      <c r="G72" s="84"/>
    </row>
    <row r="73" spans="3:7" ht="20" customHeight="1" x14ac:dyDescent="0.25">
      <c r="C73" s="279"/>
      <c r="D73" s="106"/>
      <c r="E73" s="281"/>
      <c r="F73" s="84"/>
      <c r="G73" s="84"/>
    </row>
    <row r="74" spans="3:7" ht="20" customHeight="1" x14ac:dyDescent="0.25">
      <c r="C74" s="279"/>
      <c r="D74" s="106"/>
      <c r="E74" s="281"/>
      <c r="F74" s="84"/>
      <c r="G74" s="84"/>
    </row>
    <row r="75" spans="3:7" ht="20" customHeight="1" x14ac:dyDescent="0.25">
      <c r="C75" s="279"/>
      <c r="D75" s="106"/>
      <c r="E75" s="281"/>
      <c r="F75" s="84"/>
      <c r="G75" s="84"/>
    </row>
    <row r="76" spans="3:7" ht="20" customHeight="1" x14ac:dyDescent="0.25">
      <c r="C76" s="279"/>
      <c r="D76" s="106"/>
      <c r="E76" s="281"/>
      <c r="F76" s="84"/>
      <c r="G76" s="84"/>
    </row>
    <row r="77" spans="3:7" ht="20" customHeight="1" x14ac:dyDescent="0.25">
      <c r="C77" s="279"/>
      <c r="D77" s="106"/>
      <c r="E77" s="281"/>
      <c r="F77" s="84"/>
      <c r="G77" s="84"/>
    </row>
    <row r="78" spans="3:7" ht="20" customHeight="1" x14ac:dyDescent="0.25">
      <c r="C78" s="279"/>
      <c r="D78" s="106"/>
      <c r="E78" s="281"/>
      <c r="F78" s="84"/>
      <c r="G78" s="84"/>
    </row>
    <row r="79" spans="3:7" ht="20" customHeight="1" x14ac:dyDescent="0.25">
      <c r="C79" s="279"/>
      <c r="D79" s="106"/>
      <c r="E79" s="281"/>
      <c r="F79" s="84"/>
      <c r="G79" s="84"/>
    </row>
    <row r="80" spans="3:7" ht="20" customHeight="1" x14ac:dyDescent="0.25">
      <c r="C80" s="279"/>
      <c r="D80" s="106"/>
      <c r="E80" s="281"/>
      <c r="F80" s="84"/>
      <c r="G80" s="84"/>
    </row>
    <row r="81" spans="3:7" ht="20" customHeight="1" x14ac:dyDescent="0.25">
      <c r="C81" s="279"/>
      <c r="D81" s="106"/>
      <c r="E81" s="281"/>
      <c r="F81" s="84"/>
      <c r="G81" s="84"/>
    </row>
    <row r="82" spans="3:7" ht="20" customHeight="1" x14ac:dyDescent="0.25">
      <c r="C82" s="279"/>
      <c r="D82" s="106"/>
      <c r="E82" s="281"/>
      <c r="F82" s="84"/>
      <c r="G82" s="84"/>
    </row>
    <row r="83" spans="3:7" ht="20" customHeight="1" x14ac:dyDescent="0.25">
      <c r="C83" s="279"/>
      <c r="D83" s="106"/>
      <c r="E83" s="281"/>
      <c r="F83" s="84"/>
      <c r="G83" s="84"/>
    </row>
    <row r="84" spans="3:7" ht="20" customHeight="1" x14ac:dyDescent="0.25">
      <c r="C84" s="279"/>
      <c r="D84" s="106"/>
      <c r="E84" s="281"/>
      <c r="F84" s="84"/>
      <c r="G84" s="84"/>
    </row>
    <row r="85" spans="3:7" ht="20" customHeight="1" x14ac:dyDescent="0.25">
      <c r="C85" s="279"/>
      <c r="D85" s="106"/>
      <c r="E85" s="281"/>
      <c r="F85" s="84"/>
      <c r="G85" s="84"/>
    </row>
    <row r="86" spans="3:7" ht="20" customHeight="1" x14ac:dyDescent="0.25">
      <c r="C86" s="279"/>
      <c r="D86" s="106"/>
      <c r="E86" s="281"/>
      <c r="F86" s="84"/>
      <c r="G86" s="84"/>
    </row>
    <row r="87" spans="3:7" ht="20" customHeight="1" x14ac:dyDescent="0.25">
      <c r="C87" s="279"/>
      <c r="D87" s="106"/>
      <c r="E87" s="281"/>
      <c r="F87" s="84"/>
      <c r="G87" s="84"/>
    </row>
    <row r="88" spans="3:7" ht="20" customHeight="1" x14ac:dyDescent="0.25">
      <c r="C88" s="279"/>
      <c r="D88" s="106"/>
      <c r="E88" s="281"/>
      <c r="F88" s="84"/>
      <c r="G88" s="84"/>
    </row>
    <row r="89" spans="3:7" ht="20" customHeight="1" x14ac:dyDescent="0.25">
      <c r="C89" s="279"/>
      <c r="D89" s="106"/>
      <c r="E89" s="281"/>
      <c r="F89" s="84"/>
      <c r="G89" s="84"/>
    </row>
    <row r="90" spans="3:7" ht="20" customHeight="1" x14ac:dyDescent="0.25">
      <c r="C90" s="279"/>
      <c r="D90" s="106"/>
      <c r="E90" s="281"/>
      <c r="F90" s="84"/>
      <c r="G90" s="84"/>
    </row>
    <row r="91" spans="3:7" ht="20" customHeight="1" x14ac:dyDescent="0.25">
      <c r="C91" s="279"/>
      <c r="D91" s="106"/>
      <c r="E91" s="281"/>
      <c r="F91" s="84"/>
      <c r="G91" s="84"/>
    </row>
    <row r="92" spans="3:7" ht="20" customHeight="1" x14ac:dyDescent="0.25">
      <c r="C92" s="279"/>
      <c r="D92" s="106"/>
      <c r="E92" s="281"/>
      <c r="F92" s="84"/>
      <c r="G92" s="84"/>
    </row>
    <row r="93" spans="3:7" ht="20" customHeight="1" x14ac:dyDescent="0.25">
      <c r="C93" s="279"/>
      <c r="D93" s="106"/>
      <c r="E93" s="281"/>
      <c r="F93" s="84"/>
      <c r="G93" s="84"/>
    </row>
    <row r="94" spans="3:7" ht="20" customHeight="1" x14ac:dyDescent="0.25">
      <c r="C94" s="279"/>
      <c r="D94" s="106"/>
      <c r="E94" s="281"/>
      <c r="F94" s="84"/>
      <c r="G94" s="84"/>
    </row>
    <row r="95" spans="3:7" ht="20" customHeight="1" x14ac:dyDescent="0.25">
      <c r="C95" s="279"/>
      <c r="D95" s="106"/>
      <c r="E95" s="281"/>
      <c r="F95" s="84"/>
      <c r="G95" s="84"/>
    </row>
    <row r="96" spans="3:7" ht="20" customHeight="1" x14ac:dyDescent="0.25">
      <c r="C96" s="279"/>
      <c r="D96" s="106"/>
      <c r="E96" s="281"/>
      <c r="F96" s="84"/>
      <c r="G96" s="84"/>
    </row>
    <row r="97" spans="3:7" ht="20" customHeight="1" x14ac:dyDescent="0.25">
      <c r="C97" s="279"/>
      <c r="D97" s="106"/>
      <c r="E97" s="281"/>
      <c r="F97" s="84"/>
      <c r="G97" s="84"/>
    </row>
    <row r="98" spans="3:7" ht="20" customHeight="1" x14ac:dyDescent="0.25">
      <c r="C98" s="279"/>
      <c r="D98" s="106"/>
      <c r="E98" s="281"/>
      <c r="F98" s="84"/>
      <c r="G98" s="84"/>
    </row>
    <row r="99" spans="3:7" ht="20" customHeight="1" x14ac:dyDescent="0.25">
      <c r="C99" s="279"/>
      <c r="D99" s="106"/>
      <c r="E99" s="281"/>
      <c r="F99" s="84"/>
      <c r="G99" s="84"/>
    </row>
    <row r="100" spans="3:7" ht="20" customHeight="1" x14ac:dyDescent="0.25">
      <c r="C100" s="279"/>
      <c r="D100" s="106"/>
      <c r="E100" s="281"/>
      <c r="F100" s="84"/>
      <c r="G100" s="84"/>
    </row>
    <row r="101" spans="3:7" ht="20" customHeight="1" x14ac:dyDescent="0.25">
      <c r="C101" s="279"/>
      <c r="D101" s="106"/>
      <c r="E101" s="281"/>
      <c r="F101" s="84"/>
      <c r="G101" s="84"/>
    </row>
    <row r="102" spans="3:7" ht="20" customHeight="1" x14ac:dyDescent="0.25">
      <c r="C102" s="279"/>
      <c r="D102" s="106"/>
      <c r="E102" s="281"/>
      <c r="F102" s="84"/>
      <c r="G102" s="84"/>
    </row>
    <row r="103" spans="3:7" ht="20" customHeight="1" x14ac:dyDescent="0.25">
      <c r="C103" s="279"/>
      <c r="D103" s="106"/>
      <c r="E103" s="281"/>
      <c r="F103" s="84"/>
      <c r="G103" s="84"/>
    </row>
    <row r="104" spans="3:7" ht="20" customHeight="1" x14ac:dyDescent="0.25">
      <c r="C104" s="279"/>
      <c r="D104" s="106"/>
      <c r="E104" s="281"/>
      <c r="F104" s="84"/>
      <c r="G104" s="84"/>
    </row>
    <row r="105" spans="3:7" ht="20" customHeight="1" x14ac:dyDescent="0.25">
      <c r="C105" s="279"/>
      <c r="D105" s="106"/>
      <c r="E105" s="281"/>
    </row>
    <row r="106" spans="3:7" ht="20" customHeight="1" x14ac:dyDescent="0.25">
      <c r="C106" s="279"/>
      <c r="D106" s="106"/>
      <c r="E106" s="281"/>
      <c r="F106" s="79"/>
      <c r="G106" s="79"/>
    </row>
    <row r="107" spans="3:7" ht="20" customHeight="1" x14ac:dyDescent="0.25">
      <c r="C107" s="279"/>
      <c r="D107" s="106"/>
      <c r="E107" s="281"/>
      <c r="F107" s="79"/>
      <c r="G107" s="79"/>
    </row>
    <row r="108" spans="3:7" ht="20" customHeight="1" x14ac:dyDescent="0.25">
      <c r="C108" s="279"/>
      <c r="D108" s="106"/>
      <c r="E108" s="281"/>
      <c r="F108" s="84"/>
      <c r="G108" s="84"/>
    </row>
    <row r="109" spans="3:7" ht="20" customHeight="1" x14ac:dyDescent="0.25">
      <c r="C109" s="279"/>
      <c r="D109" s="106"/>
      <c r="E109" s="281"/>
      <c r="F109" s="84"/>
      <c r="G109" s="84"/>
    </row>
    <row r="110" spans="3:7" ht="20" customHeight="1" x14ac:dyDescent="0.25">
      <c r="C110" s="279"/>
      <c r="D110" s="106"/>
      <c r="E110" s="281"/>
      <c r="F110" s="84"/>
      <c r="G110" s="84"/>
    </row>
    <row r="111" spans="3:7" ht="20" customHeight="1" x14ac:dyDescent="0.25">
      <c r="C111" s="279"/>
      <c r="D111" s="106"/>
      <c r="E111" s="281"/>
    </row>
    <row r="112" spans="3:7" ht="20" customHeight="1" x14ac:dyDescent="0.25">
      <c r="C112" s="279"/>
      <c r="D112" s="106"/>
      <c r="E112" s="281"/>
      <c r="F112" s="84"/>
      <c r="G112" s="84"/>
    </row>
    <row r="113" spans="3:7" ht="20" customHeight="1" x14ac:dyDescent="0.25">
      <c r="C113" s="279"/>
      <c r="D113" s="106"/>
      <c r="E113" s="281"/>
      <c r="F113" s="84"/>
      <c r="G113" s="84"/>
    </row>
    <row r="114" spans="3:7" ht="20" customHeight="1" x14ac:dyDescent="0.25">
      <c r="C114" s="279"/>
      <c r="D114" s="106"/>
      <c r="E114" s="281"/>
      <c r="F114" s="84"/>
      <c r="G114" s="84"/>
    </row>
    <row r="115" spans="3:7" ht="20" customHeight="1" x14ac:dyDescent="0.25">
      <c r="C115" s="279"/>
      <c r="D115" s="106"/>
      <c r="E115" s="281"/>
      <c r="F115" s="84"/>
      <c r="G115" s="84"/>
    </row>
    <row r="116" spans="3:7" ht="20" customHeight="1" x14ac:dyDescent="0.25">
      <c r="C116" s="279"/>
      <c r="D116" s="106"/>
      <c r="E116" s="281"/>
      <c r="F116" s="84"/>
      <c r="G116" s="84"/>
    </row>
    <row r="117" spans="3:7" ht="20" customHeight="1" x14ac:dyDescent="0.25">
      <c r="C117" s="279"/>
      <c r="D117" s="106"/>
      <c r="E117" s="281"/>
      <c r="F117" s="84"/>
      <c r="G117" s="84"/>
    </row>
    <row r="118" spans="3:7" ht="20" customHeight="1" x14ac:dyDescent="0.25">
      <c r="C118" s="279"/>
      <c r="D118" s="106"/>
      <c r="E118" s="281"/>
      <c r="F118" s="84"/>
      <c r="G118" s="84"/>
    </row>
    <row r="119" spans="3:7" ht="20" customHeight="1" x14ac:dyDescent="0.25">
      <c r="C119" s="279"/>
      <c r="D119" s="106"/>
      <c r="E119" s="281"/>
      <c r="F119" s="84"/>
      <c r="G119" s="84"/>
    </row>
    <row r="120" spans="3:7" ht="20" customHeight="1" x14ac:dyDescent="0.25">
      <c r="C120" s="279"/>
      <c r="D120" s="106"/>
      <c r="E120" s="281"/>
      <c r="F120" s="84"/>
      <c r="G120" s="84"/>
    </row>
    <row r="121" spans="3:7" ht="20" customHeight="1" x14ac:dyDescent="0.25">
      <c r="C121" s="279"/>
      <c r="D121" s="106"/>
      <c r="E121" s="281"/>
      <c r="F121" s="84"/>
      <c r="G121" s="84"/>
    </row>
    <row r="122" spans="3:7" ht="20" customHeight="1" x14ac:dyDescent="0.25">
      <c r="C122" s="279"/>
      <c r="D122" s="106"/>
      <c r="E122" s="281"/>
      <c r="F122" s="84"/>
      <c r="G122" s="84"/>
    </row>
    <row r="123" spans="3:7" ht="20" customHeight="1" x14ac:dyDescent="0.25">
      <c r="C123" s="279"/>
      <c r="D123" s="106"/>
      <c r="E123" s="281"/>
      <c r="F123" s="84"/>
      <c r="G123" s="84"/>
    </row>
    <row r="124" spans="3:7" ht="20" customHeight="1" x14ac:dyDescent="0.25">
      <c r="C124" s="279"/>
      <c r="D124" s="106"/>
      <c r="E124" s="281"/>
      <c r="F124" s="84"/>
      <c r="G124" s="84"/>
    </row>
    <row r="125" spans="3:7" ht="20" customHeight="1" x14ac:dyDescent="0.25">
      <c r="C125" s="279"/>
      <c r="D125" s="106"/>
      <c r="E125" s="281"/>
    </row>
    <row r="126" spans="3:7" ht="20" customHeight="1" x14ac:dyDescent="0.25">
      <c r="C126" s="279"/>
      <c r="D126" s="106"/>
      <c r="E126" s="281"/>
      <c r="F126" s="79"/>
      <c r="G126" s="79"/>
    </row>
    <row r="127" spans="3:7" ht="20" customHeight="1" x14ac:dyDescent="0.25">
      <c r="C127" s="279"/>
      <c r="D127" s="106"/>
      <c r="E127" s="281"/>
      <c r="F127" s="79"/>
      <c r="G127" s="79"/>
    </row>
    <row r="128" spans="3:7" ht="20" customHeight="1" x14ac:dyDescent="0.25">
      <c r="C128" s="279"/>
      <c r="D128" s="106"/>
      <c r="E128" s="281"/>
      <c r="F128" s="84"/>
      <c r="G128" s="84"/>
    </row>
    <row r="129" spans="3:7" ht="20" customHeight="1" x14ac:dyDescent="0.25">
      <c r="C129" s="279"/>
      <c r="D129" s="106"/>
      <c r="E129" s="281"/>
      <c r="F129" s="84"/>
      <c r="G129" s="84"/>
    </row>
    <row r="130" spans="3:7" ht="20" customHeight="1" x14ac:dyDescent="0.25">
      <c r="C130" s="279"/>
      <c r="D130" s="106"/>
      <c r="E130" s="281"/>
      <c r="F130" s="84"/>
      <c r="G130" s="84"/>
    </row>
    <row r="131" spans="3:7" ht="20" customHeight="1" x14ac:dyDescent="0.25">
      <c r="C131" s="279"/>
      <c r="D131" s="106"/>
      <c r="E131" s="281"/>
    </row>
    <row r="132" spans="3:7" ht="20" customHeight="1" x14ac:dyDescent="0.25">
      <c r="C132" s="279"/>
      <c r="D132" s="106"/>
      <c r="E132" s="281"/>
      <c r="F132" s="84"/>
      <c r="G132" s="84"/>
    </row>
    <row r="133" spans="3:7" ht="20" customHeight="1" x14ac:dyDescent="0.25">
      <c r="E133" s="105"/>
      <c r="F133" s="84"/>
      <c r="G133" s="84"/>
    </row>
    <row r="134" spans="3:7" ht="20" customHeight="1" x14ac:dyDescent="0.25">
      <c r="E134" s="105"/>
      <c r="F134" s="84"/>
      <c r="G134" s="84"/>
    </row>
    <row r="135" spans="3:7" ht="20" customHeight="1" x14ac:dyDescent="0.25">
      <c r="E135" s="105"/>
      <c r="F135" s="84"/>
      <c r="G135" s="84"/>
    </row>
    <row r="136" spans="3:7" ht="20" customHeight="1" x14ac:dyDescent="0.25">
      <c r="E136" s="105"/>
      <c r="F136" s="84"/>
      <c r="G136" s="84"/>
    </row>
    <row r="137" spans="3:7" ht="20" customHeight="1" x14ac:dyDescent="0.25">
      <c r="E137" s="105"/>
    </row>
    <row r="138" spans="3:7" ht="20" customHeight="1" x14ac:dyDescent="0.25">
      <c r="E138" s="105"/>
      <c r="F138" s="79"/>
      <c r="G138" s="79"/>
    </row>
    <row r="139" spans="3:7" ht="20" customHeight="1" x14ac:dyDescent="0.25">
      <c r="E139" s="105"/>
      <c r="F139" s="79"/>
      <c r="G139" s="79"/>
    </row>
    <row r="140" spans="3:7" ht="20" customHeight="1" x14ac:dyDescent="0.25">
      <c r="E140" s="105"/>
      <c r="F140" s="84"/>
      <c r="G140" s="84"/>
    </row>
    <row r="141" spans="3:7" ht="20" customHeight="1" x14ac:dyDescent="0.25">
      <c r="E141" s="105"/>
      <c r="F141" s="84"/>
      <c r="G141" s="84"/>
    </row>
    <row r="142" spans="3:7" ht="20" customHeight="1" x14ac:dyDescent="0.25">
      <c r="E142" s="105"/>
      <c r="F142" s="84"/>
      <c r="G142" s="84"/>
    </row>
    <row r="143" spans="3:7" ht="20" customHeight="1" x14ac:dyDescent="0.25">
      <c r="E143" s="105"/>
    </row>
    <row r="144" spans="3:7" ht="20" customHeight="1" x14ac:dyDescent="0.25">
      <c r="E144" s="105"/>
      <c r="F144" s="84"/>
      <c r="G144" s="84"/>
    </row>
    <row r="145" spans="5:7" ht="20" customHeight="1" x14ac:dyDescent="0.25">
      <c r="E145" s="105"/>
      <c r="F145" s="84"/>
      <c r="G145" s="84"/>
    </row>
    <row r="146" spans="5:7" ht="20" customHeight="1" x14ac:dyDescent="0.25">
      <c r="E146" s="105"/>
      <c r="F146" s="84"/>
      <c r="G146" s="84"/>
    </row>
    <row r="147" spans="5:7" ht="20" customHeight="1" x14ac:dyDescent="0.25">
      <c r="E147" s="105"/>
      <c r="F147" s="84"/>
      <c r="G147" s="84"/>
    </row>
    <row r="148" spans="5:7" ht="20" customHeight="1" x14ac:dyDescent="0.25">
      <c r="E148" s="105"/>
      <c r="F148" s="84"/>
      <c r="G148" s="84"/>
    </row>
    <row r="149" spans="5:7" ht="20" customHeight="1" x14ac:dyDescent="0.25">
      <c r="E149" s="105"/>
    </row>
    <row r="150" spans="5:7" ht="20" customHeight="1" x14ac:dyDescent="0.25">
      <c r="E150" s="105"/>
      <c r="F150" s="79"/>
      <c r="G150" s="79"/>
    </row>
    <row r="151" spans="5:7" ht="20" customHeight="1" x14ac:dyDescent="0.25">
      <c r="E151" s="105"/>
      <c r="F151" s="79"/>
      <c r="G151" s="79"/>
    </row>
    <row r="152" spans="5:7" ht="20" customHeight="1" x14ac:dyDescent="0.25">
      <c r="E152" s="105"/>
      <c r="F152" s="84"/>
      <c r="G152" s="84"/>
    </row>
    <row r="153" spans="5:7" ht="20" customHeight="1" x14ac:dyDescent="0.25">
      <c r="E153" s="105"/>
      <c r="F153" s="84"/>
      <c r="G153" s="84"/>
    </row>
    <row r="154" spans="5:7" ht="20" customHeight="1" x14ac:dyDescent="0.25">
      <c r="E154" s="105"/>
      <c r="F154" s="84"/>
      <c r="G154" s="84"/>
    </row>
    <row r="155" spans="5:7" ht="20" customHeight="1" x14ac:dyDescent="0.25">
      <c r="E155" s="105"/>
    </row>
    <row r="156" spans="5:7" ht="20" customHeight="1" x14ac:dyDescent="0.25">
      <c r="E156" s="105"/>
      <c r="F156" s="84"/>
      <c r="G156" s="84"/>
    </row>
    <row r="157" spans="5:7" ht="20" customHeight="1" x14ac:dyDescent="0.25">
      <c r="E157" s="105"/>
      <c r="F157" s="84"/>
      <c r="G157" s="84"/>
    </row>
    <row r="158" spans="5:7" ht="20" customHeight="1" x14ac:dyDescent="0.25">
      <c r="E158" s="105"/>
      <c r="F158" s="84"/>
      <c r="G158" s="84"/>
    </row>
    <row r="159" spans="5:7" ht="20" customHeight="1" x14ac:dyDescent="0.25">
      <c r="E159" s="105"/>
      <c r="F159" s="84"/>
      <c r="G159" s="84"/>
    </row>
    <row r="160" spans="5:7" ht="20" customHeight="1" x14ac:dyDescent="0.25">
      <c r="E160" s="105"/>
      <c r="F160" s="84"/>
      <c r="G160" s="84"/>
    </row>
    <row r="161" spans="5:7" ht="20" customHeight="1" x14ac:dyDescent="0.25">
      <c r="E161" s="105"/>
    </row>
    <row r="162" spans="5:7" ht="20" customHeight="1" x14ac:dyDescent="0.25">
      <c r="E162" s="105"/>
      <c r="F162" s="79"/>
      <c r="G162" s="79"/>
    </row>
    <row r="163" spans="5:7" ht="20" customHeight="1" x14ac:dyDescent="0.25">
      <c r="E163" s="105"/>
      <c r="F163" s="79"/>
      <c r="G163" s="79"/>
    </row>
    <row r="164" spans="5:7" ht="20" customHeight="1" x14ac:dyDescent="0.25">
      <c r="E164" s="105"/>
      <c r="F164" s="84"/>
      <c r="G164" s="84"/>
    </row>
    <row r="165" spans="5:7" ht="20" customHeight="1" x14ac:dyDescent="0.25">
      <c r="E165" s="105"/>
      <c r="F165" s="84"/>
      <c r="G165" s="84"/>
    </row>
    <row r="166" spans="5:7" ht="20" customHeight="1" x14ac:dyDescent="0.25">
      <c r="E166" s="105"/>
      <c r="F166" s="84"/>
      <c r="G166" s="84"/>
    </row>
    <row r="167" spans="5:7" ht="20" customHeight="1" x14ac:dyDescent="0.25">
      <c r="E167" s="105"/>
    </row>
    <row r="168" spans="5:7" ht="20" customHeight="1" x14ac:dyDescent="0.25">
      <c r="E168" s="105"/>
      <c r="F168" s="84"/>
      <c r="G168" s="84"/>
    </row>
    <row r="169" spans="5:7" ht="20" customHeight="1" x14ac:dyDescent="0.25">
      <c r="E169" s="105"/>
      <c r="F169" s="84"/>
      <c r="G169" s="84"/>
    </row>
    <row r="170" spans="5:7" ht="20" customHeight="1" x14ac:dyDescent="0.25">
      <c r="E170" s="105"/>
      <c r="F170" s="84"/>
      <c r="G170" s="84"/>
    </row>
    <row r="171" spans="5:7" ht="20" customHeight="1" x14ac:dyDescent="0.25">
      <c r="E171" s="105"/>
      <c r="F171" s="84"/>
      <c r="G171" s="84"/>
    </row>
    <row r="172" spans="5:7" ht="20" customHeight="1" x14ac:dyDescent="0.25">
      <c r="E172" s="105"/>
      <c r="F172" s="84"/>
      <c r="G172" s="84"/>
    </row>
    <row r="173" spans="5:7" ht="20" customHeight="1" x14ac:dyDescent="0.25">
      <c r="E173" s="105"/>
    </row>
    <row r="174" spans="5:7" ht="20" customHeight="1" x14ac:dyDescent="0.25">
      <c r="E174" s="105"/>
      <c r="F174" s="79"/>
      <c r="G174" s="79"/>
    </row>
    <row r="175" spans="5:7" ht="20" customHeight="1" x14ac:dyDescent="0.25">
      <c r="E175" s="105"/>
      <c r="F175" s="79"/>
      <c r="G175" s="79"/>
    </row>
    <row r="176" spans="5:7" ht="20" customHeight="1" x14ac:dyDescent="0.25">
      <c r="E176" s="105"/>
      <c r="F176" s="84"/>
      <c r="G176" s="84"/>
    </row>
    <row r="177" spans="5:7" ht="20" customHeight="1" x14ac:dyDescent="0.25">
      <c r="E177" s="105"/>
      <c r="F177" s="84"/>
      <c r="G177" s="84"/>
    </row>
    <row r="178" spans="5:7" ht="20" customHeight="1" x14ac:dyDescent="0.25">
      <c r="E178" s="105"/>
      <c r="F178" s="84"/>
      <c r="G178" s="84"/>
    </row>
    <row r="179" spans="5:7" ht="20" customHeight="1" x14ac:dyDescent="0.25">
      <c r="E179" s="105"/>
    </row>
    <row r="180" spans="5:7" ht="20" customHeight="1" x14ac:dyDescent="0.25">
      <c r="E180" s="105"/>
      <c r="F180" s="84"/>
      <c r="G180" s="84"/>
    </row>
    <row r="181" spans="5:7" ht="20" customHeight="1" x14ac:dyDescent="0.25">
      <c r="E181" s="105"/>
      <c r="F181" s="84"/>
      <c r="G181" s="84"/>
    </row>
    <row r="182" spans="5:7" ht="20" customHeight="1" x14ac:dyDescent="0.25">
      <c r="E182" s="105"/>
      <c r="F182" s="84"/>
      <c r="G182" s="84"/>
    </row>
    <row r="183" spans="5:7" ht="20" customHeight="1" x14ac:dyDescent="0.25">
      <c r="E183" s="105"/>
      <c r="F183" s="84"/>
      <c r="G183" s="84"/>
    </row>
    <row r="184" spans="5:7" ht="20" customHeight="1" x14ac:dyDescent="0.25">
      <c r="E184" s="105"/>
      <c r="F184" s="84"/>
      <c r="G184" s="84"/>
    </row>
    <row r="185" spans="5:7" ht="20" customHeight="1" x14ac:dyDescent="0.25">
      <c r="E185" s="105"/>
    </row>
    <row r="186" spans="5:7" ht="20" customHeight="1" x14ac:dyDescent="0.25">
      <c r="E186" s="105"/>
      <c r="F186" s="79"/>
      <c r="G186" s="79"/>
    </row>
    <row r="187" spans="5:7" ht="20" customHeight="1" x14ac:dyDescent="0.25">
      <c r="E187" s="105"/>
      <c r="F187" s="79"/>
      <c r="G187" s="79"/>
    </row>
    <row r="188" spans="5:7" ht="20" customHeight="1" x14ac:dyDescent="0.25">
      <c r="E188" s="105"/>
      <c r="F188" s="84"/>
      <c r="G188" s="84"/>
    </row>
    <row r="189" spans="5:7" ht="20" customHeight="1" x14ac:dyDescent="0.25">
      <c r="E189" s="105"/>
      <c r="F189" s="84"/>
      <c r="G189" s="84"/>
    </row>
    <row r="190" spans="5:7" ht="20" customHeight="1" x14ac:dyDescent="0.25">
      <c r="E190" s="105"/>
      <c r="F190" s="84"/>
      <c r="G190" s="84"/>
    </row>
    <row r="191" spans="5:7" ht="20" customHeight="1" x14ac:dyDescent="0.25">
      <c r="E191" s="105"/>
    </row>
    <row r="192" spans="5:7" ht="20" customHeight="1" x14ac:dyDescent="0.25">
      <c r="E192" s="105"/>
      <c r="F192" s="84"/>
      <c r="G192" s="84"/>
    </row>
    <row r="193" spans="5:7" ht="20" customHeight="1" x14ac:dyDescent="0.25">
      <c r="E193" s="105"/>
      <c r="F193" s="84"/>
      <c r="G193" s="84"/>
    </row>
    <row r="194" spans="5:7" ht="20" customHeight="1" x14ac:dyDescent="0.25">
      <c r="E194" s="105"/>
      <c r="F194" s="84"/>
      <c r="G194" s="84"/>
    </row>
    <row r="195" spans="5:7" ht="20" customHeight="1" x14ac:dyDescent="0.25">
      <c r="E195" s="105"/>
      <c r="F195" s="84"/>
      <c r="G195" s="84"/>
    </row>
    <row r="196" spans="5:7" ht="20" customHeight="1" x14ac:dyDescent="0.25">
      <c r="E196" s="105"/>
      <c r="F196" s="84"/>
      <c r="G196" s="84"/>
    </row>
    <row r="197" spans="5:7" ht="20" customHeight="1" x14ac:dyDescent="0.25">
      <c r="E197" s="105"/>
    </row>
    <row r="198" spans="5:7" ht="20" customHeight="1" x14ac:dyDescent="0.25">
      <c r="E198" s="105"/>
      <c r="F198" s="79"/>
      <c r="G198" s="79"/>
    </row>
    <row r="199" spans="5:7" ht="20" customHeight="1" x14ac:dyDescent="0.25">
      <c r="E199" s="105"/>
      <c r="F199" s="79"/>
      <c r="G199" s="79"/>
    </row>
    <row r="200" spans="5:7" ht="20" customHeight="1" x14ac:dyDescent="0.25">
      <c r="E200" s="105"/>
      <c r="F200" s="84"/>
      <c r="G200" s="84"/>
    </row>
    <row r="201" spans="5:7" ht="20" customHeight="1" x14ac:dyDescent="0.25">
      <c r="E201" s="105"/>
      <c r="F201" s="84"/>
      <c r="G201" s="84"/>
    </row>
    <row r="202" spans="5:7" ht="20" customHeight="1" x14ac:dyDescent="0.25">
      <c r="E202" s="105"/>
      <c r="F202" s="84"/>
      <c r="G202" s="84"/>
    </row>
    <row r="203" spans="5:7" ht="20" customHeight="1" x14ac:dyDescent="0.25">
      <c r="E203" s="105"/>
    </row>
    <row r="204" spans="5:7" ht="20" customHeight="1" x14ac:dyDescent="0.25">
      <c r="E204" s="105"/>
      <c r="F204" s="84"/>
      <c r="G204" s="84"/>
    </row>
    <row r="205" spans="5:7" ht="20" customHeight="1" x14ac:dyDescent="0.25">
      <c r="E205" s="105"/>
      <c r="F205" s="84"/>
      <c r="G205" s="84"/>
    </row>
    <row r="206" spans="5:7" ht="20" customHeight="1" x14ac:dyDescent="0.25">
      <c r="E206" s="105"/>
      <c r="F206" s="84"/>
      <c r="G206" s="84"/>
    </row>
    <row r="207" spans="5:7" ht="20" customHeight="1" x14ac:dyDescent="0.25">
      <c r="E207" s="105"/>
      <c r="F207" s="84"/>
      <c r="G207" s="84"/>
    </row>
    <row r="208" spans="5:7" ht="20" customHeight="1" x14ac:dyDescent="0.25">
      <c r="E208" s="105"/>
      <c r="F208" s="84"/>
      <c r="G208" s="84"/>
    </row>
    <row r="209" spans="5:7" ht="20" customHeight="1" x14ac:dyDescent="0.25">
      <c r="E209" s="105"/>
    </row>
    <row r="210" spans="5:7" ht="20" customHeight="1" x14ac:dyDescent="0.25">
      <c r="E210" s="105"/>
      <c r="F210" s="79"/>
      <c r="G210" s="79"/>
    </row>
    <row r="211" spans="5:7" ht="20" customHeight="1" x14ac:dyDescent="0.25">
      <c r="E211" s="105"/>
      <c r="F211" s="79"/>
      <c r="G211" s="79"/>
    </row>
    <row r="212" spans="5:7" ht="20" customHeight="1" x14ac:dyDescent="0.25">
      <c r="E212" s="105"/>
      <c r="F212" s="84"/>
      <c r="G212" s="84"/>
    </row>
    <row r="213" spans="5:7" ht="20" customHeight="1" x14ac:dyDescent="0.25">
      <c r="E213" s="105"/>
      <c r="F213" s="84"/>
      <c r="G213" s="84"/>
    </row>
    <row r="214" spans="5:7" ht="20" customHeight="1" x14ac:dyDescent="0.25">
      <c r="E214" s="105"/>
      <c r="F214" s="84"/>
      <c r="G214" s="84"/>
    </row>
    <row r="215" spans="5:7" ht="20" customHeight="1" x14ac:dyDescent="0.25">
      <c r="E215" s="105"/>
    </row>
    <row r="216" spans="5:7" ht="20" customHeight="1" x14ac:dyDescent="0.25">
      <c r="E216" s="105"/>
      <c r="F216" s="84"/>
      <c r="G216" s="84"/>
    </row>
    <row r="217" spans="5:7" ht="20" customHeight="1" x14ac:dyDescent="0.25">
      <c r="E217" s="105"/>
      <c r="F217" s="84"/>
      <c r="G217" s="84"/>
    </row>
    <row r="218" spans="5:7" ht="20" customHeight="1" x14ac:dyDescent="0.25">
      <c r="E218" s="105"/>
      <c r="F218" s="84"/>
      <c r="G218" s="84"/>
    </row>
    <row r="219" spans="5:7" ht="20" customHeight="1" x14ac:dyDescent="0.25">
      <c r="E219" s="105"/>
      <c r="F219" s="84"/>
      <c r="G219" s="84"/>
    </row>
    <row r="220" spans="5:7" ht="20" customHeight="1" x14ac:dyDescent="0.25">
      <c r="E220" s="105"/>
      <c r="F220" s="84"/>
      <c r="G220" s="84"/>
    </row>
    <row r="221" spans="5:7" ht="20" customHeight="1" x14ac:dyDescent="0.25">
      <c r="E221" s="105"/>
    </row>
    <row r="222" spans="5:7" ht="20" customHeight="1" x14ac:dyDescent="0.25">
      <c r="E222" s="105"/>
      <c r="F222" s="79"/>
      <c r="G222" s="79"/>
    </row>
    <row r="223" spans="5:7" ht="20" customHeight="1" x14ac:dyDescent="0.25">
      <c r="E223" s="105"/>
      <c r="F223" s="79"/>
      <c r="G223" s="79"/>
    </row>
    <row r="224" spans="5:7" ht="20" customHeight="1" x14ac:dyDescent="0.25">
      <c r="E224" s="105"/>
      <c r="F224" s="84"/>
      <c r="G224" s="84"/>
    </row>
    <row r="225" spans="5:7" ht="20" customHeight="1" x14ac:dyDescent="0.25">
      <c r="E225" s="105"/>
      <c r="F225" s="84"/>
      <c r="G225" s="84"/>
    </row>
    <row r="226" spans="5:7" ht="20" customHeight="1" x14ac:dyDescent="0.25">
      <c r="E226" s="105"/>
      <c r="F226" s="84"/>
      <c r="G226" s="84"/>
    </row>
    <row r="227" spans="5:7" ht="20" customHeight="1" x14ac:dyDescent="0.25">
      <c r="E227" s="105"/>
    </row>
    <row r="228" spans="5:7" ht="20" customHeight="1" x14ac:dyDescent="0.25">
      <c r="E228" s="105"/>
      <c r="F228" s="84"/>
      <c r="G228" s="84"/>
    </row>
    <row r="229" spans="5:7" ht="20" customHeight="1" x14ac:dyDescent="0.25">
      <c r="E229" s="105"/>
      <c r="F229" s="84"/>
      <c r="G229" s="84"/>
    </row>
    <row r="230" spans="5:7" ht="20" customHeight="1" x14ac:dyDescent="0.25">
      <c r="E230" s="105"/>
      <c r="F230" s="84"/>
      <c r="G230" s="84"/>
    </row>
    <row r="231" spans="5:7" ht="20" customHeight="1" x14ac:dyDescent="0.25">
      <c r="E231" s="105"/>
      <c r="F231" s="84"/>
      <c r="G231" s="84"/>
    </row>
    <row r="232" spans="5:7" ht="20" customHeight="1" x14ac:dyDescent="0.25">
      <c r="E232" s="105"/>
      <c r="F232" s="84"/>
      <c r="G232" s="84"/>
    </row>
    <row r="233" spans="5:7" ht="20" customHeight="1" x14ac:dyDescent="0.25">
      <c r="E233" s="105"/>
    </row>
    <row r="234" spans="5:7" ht="20" customHeight="1" x14ac:dyDescent="0.25">
      <c r="E234" s="105"/>
      <c r="F234" s="79"/>
      <c r="G234" s="79"/>
    </row>
    <row r="235" spans="5:7" ht="20" customHeight="1" x14ac:dyDescent="0.25">
      <c r="E235" s="105"/>
      <c r="F235" s="79"/>
      <c r="G235" s="79"/>
    </row>
    <row r="236" spans="5:7" ht="20" customHeight="1" x14ac:dyDescent="0.25">
      <c r="E236" s="105"/>
      <c r="F236" s="84"/>
      <c r="G236" s="84"/>
    </row>
    <row r="237" spans="5:7" ht="20" customHeight="1" x14ac:dyDescent="0.25">
      <c r="E237" s="105"/>
      <c r="F237" s="84"/>
      <c r="G237" s="84"/>
    </row>
    <row r="238" spans="5:7" ht="20" customHeight="1" x14ac:dyDescent="0.25">
      <c r="E238" s="105"/>
      <c r="F238" s="84"/>
      <c r="G238" s="84"/>
    </row>
    <row r="239" spans="5:7" ht="20" customHeight="1" x14ac:dyDescent="0.25">
      <c r="E239" s="105"/>
    </row>
    <row r="240" spans="5:7" ht="20" customHeight="1" x14ac:dyDescent="0.25">
      <c r="E240" s="105"/>
      <c r="F240" s="84"/>
      <c r="G240" s="84"/>
    </row>
    <row r="241" spans="5:7" ht="20" customHeight="1" x14ac:dyDescent="0.25">
      <c r="E241" s="105"/>
      <c r="F241" s="84"/>
      <c r="G241" s="84"/>
    </row>
    <row r="242" spans="5:7" ht="20" customHeight="1" x14ac:dyDescent="0.25">
      <c r="E242" s="105"/>
      <c r="F242" s="84"/>
      <c r="G242" s="84"/>
    </row>
    <row r="243" spans="5:7" ht="20" customHeight="1" x14ac:dyDescent="0.25">
      <c r="E243" s="105"/>
      <c r="F243" s="84"/>
      <c r="G243" s="84"/>
    </row>
    <row r="244" spans="5:7" ht="20" customHeight="1" x14ac:dyDescent="0.25">
      <c r="E244" s="105"/>
      <c r="F244" s="84"/>
      <c r="G244" s="84"/>
    </row>
    <row r="245" spans="5:7" ht="20" customHeight="1" x14ac:dyDescent="0.25">
      <c r="E245" s="105"/>
    </row>
    <row r="246" spans="5:7" ht="20" customHeight="1" x14ac:dyDescent="0.25">
      <c r="E246" s="105"/>
      <c r="F246" s="79"/>
      <c r="G246" s="79"/>
    </row>
    <row r="247" spans="5:7" ht="20" customHeight="1" x14ac:dyDescent="0.25">
      <c r="E247" s="105"/>
      <c r="F247" s="79"/>
      <c r="G247" s="79"/>
    </row>
    <row r="248" spans="5:7" ht="20" customHeight="1" x14ac:dyDescent="0.25">
      <c r="E248" s="105"/>
      <c r="F248" s="84"/>
      <c r="G248" s="84"/>
    </row>
    <row r="249" spans="5:7" ht="20" customHeight="1" x14ac:dyDescent="0.25">
      <c r="E249" s="105"/>
      <c r="F249" s="84"/>
      <c r="G249" s="84"/>
    </row>
    <row r="250" spans="5:7" ht="20" customHeight="1" x14ac:dyDescent="0.25">
      <c r="E250" s="105"/>
      <c r="F250" s="84"/>
      <c r="G250" s="84"/>
    </row>
    <row r="251" spans="5:7" ht="20" customHeight="1" x14ac:dyDescent="0.25">
      <c r="E251" s="105"/>
    </row>
    <row r="252" spans="5:7" ht="20" customHeight="1" x14ac:dyDescent="0.25">
      <c r="E252" s="105"/>
      <c r="F252" s="84"/>
      <c r="G252" s="84"/>
    </row>
    <row r="253" spans="5:7" ht="20" customHeight="1" x14ac:dyDescent="0.25">
      <c r="E253" s="105"/>
      <c r="F253" s="84"/>
      <c r="G253" s="84"/>
    </row>
    <row r="254" spans="5:7" ht="20" customHeight="1" x14ac:dyDescent="0.25">
      <c r="E254" s="105"/>
      <c r="F254" s="84"/>
      <c r="G254" s="84"/>
    </row>
    <row r="255" spans="5:7" ht="20" customHeight="1" x14ac:dyDescent="0.25">
      <c r="E255" s="105"/>
      <c r="F255" s="84"/>
      <c r="G255" s="84"/>
    </row>
    <row r="256" spans="5:7" ht="20" customHeight="1" x14ac:dyDescent="0.25">
      <c r="E256" s="105"/>
      <c r="F256" s="84"/>
      <c r="G256" s="84"/>
    </row>
    <row r="257" spans="5:7" ht="20" customHeight="1" x14ac:dyDescent="0.25">
      <c r="E257" s="105"/>
    </row>
    <row r="258" spans="5:7" ht="20" customHeight="1" x14ac:dyDescent="0.25">
      <c r="E258" s="105"/>
      <c r="F258" s="79"/>
      <c r="G258" s="79"/>
    </row>
    <row r="259" spans="5:7" ht="20" customHeight="1" x14ac:dyDescent="0.25">
      <c r="E259" s="105"/>
      <c r="F259" s="79"/>
      <c r="G259" s="79"/>
    </row>
    <row r="260" spans="5:7" ht="20" customHeight="1" x14ac:dyDescent="0.25">
      <c r="E260" s="105"/>
      <c r="F260" s="84"/>
      <c r="G260" s="84"/>
    </row>
    <row r="261" spans="5:7" ht="20" customHeight="1" x14ac:dyDescent="0.25">
      <c r="E261" s="105"/>
      <c r="F261" s="84"/>
      <c r="G261" s="84"/>
    </row>
    <row r="262" spans="5:7" ht="20" customHeight="1" x14ac:dyDescent="0.25">
      <c r="E262" s="105"/>
      <c r="F262" s="84"/>
      <c r="G262" s="84"/>
    </row>
    <row r="263" spans="5:7" ht="20" customHeight="1" x14ac:dyDescent="0.25">
      <c r="E263" s="105"/>
    </row>
    <row r="264" spans="5:7" ht="20" customHeight="1" x14ac:dyDescent="0.25">
      <c r="E264" s="105"/>
      <c r="F264" s="84"/>
      <c r="G264" s="84"/>
    </row>
    <row r="265" spans="5:7" ht="20" customHeight="1" x14ac:dyDescent="0.25">
      <c r="E265" s="105"/>
      <c r="F265" s="84"/>
      <c r="G265" s="84"/>
    </row>
    <row r="266" spans="5:7" ht="20" customHeight="1" x14ac:dyDescent="0.25">
      <c r="E266" s="105"/>
      <c r="F266" s="84"/>
      <c r="G266" s="84"/>
    </row>
    <row r="267" spans="5:7" ht="20" customHeight="1" x14ac:dyDescent="0.25">
      <c r="E267" s="105"/>
      <c r="F267" s="84"/>
      <c r="G267" s="84"/>
    </row>
    <row r="268" spans="5:7" ht="20" customHeight="1" x14ac:dyDescent="0.25">
      <c r="E268" s="105"/>
      <c r="F268" s="84"/>
      <c r="G268" s="84"/>
    </row>
    <row r="269" spans="5:7" ht="20" customHeight="1" x14ac:dyDescent="0.25">
      <c r="E269" s="105"/>
    </row>
    <row r="270" spans="5:7" ht="20" customHeight="1" x14ac:dyDescent="0.25">
      <c r="E270" s="105"/>
      <c r="F270" s="79"/>
      <c r="G270" s="79"/>
    </row>
    <row r="271" spans="5:7" ht="20" customHeight="1" x14ac:dyDescent="0.25">
      <c r="E271" s="105"/>
      <c r="F271" s="79"/>
      <c r="G271" s="79"/>
    </row>
    <row r="272" spans="5:7" ht="20" customHeight="1" x14ac:dyDescent="0.25">
      <c r="E272" s="105"/>
      <c r="F272" s="84"/>
      <c r="G272" s="84"/>
    </row>
    <row r="273" spans="5:7" ht="20" customHeight="1" x14ac:dyDescent="0.25">
      <c r="E273" s="105"/>
      <c r="F273" s="84"/>
      <c r="G273" s="84"/>
    </row>
    <row r="274" spans="5:7" ht="20" customHeight="1" x14ac:dyDescent="0.25">
      <c r="E274" s="105"/>
      <c r="F274" s="84"/>
      <c r="G274" s="84"/>
    </row>
    <row r="275" spans="5:7" ht="20" customHeight="1" x14ac:dyDescent="0.25">
      <c r="E275" s="105"/>
    </row>
    <row r="276" spans="5:7" ht="20" customHeight="1" x14ac:dyDescent="0.25">
      <c r="E276" s="105"/>
      <c r="F276" s="84"/>
      <c r="G276" s="84"/>
    </row>
    <row r="277" spans="5:7" ht="20" customHeight="1" x14ac:dyDescent="0.25">
      <c r="E277" s="105"/>
      <c r="F277" s="84"/>
      <c r="G277" s="84"/>
    </row>
    <row r="278" spans="5:7" ht="20" customHeight="1" x14ac:dyDescent="0.25">
      <c r="E278" s="105"/>
      <c r="F278" s="84"/>
      <c r="G278" s="84"/>
    </row>
    <row r="279" spans="5:7" ht="20" customHeight="1" x14ac:dyDescent="0.25">
      <c r="E279" s="105"/>
      <c r="F279" s="84"/>
      <c r="G279" s="84"/>
    </row>
    <row r="280" spans="5:7" ht="20" customHeight="1" x14ac:dyDescent="0.25">
      <c r="E280" s="105"/>
      <c r="F280" s="84"/>
      <c r="G280" s="84"/>
    </row>
    <row r="281" spans="5:7" ht="20" customHeight="1" x14ac:dyDescent="0.25">
      <c r="E281" s="105"/>
    </row>
    <row r="282" spans="5:7" ht="20" customHeight="1" x14ac:dyDescent="0.25">
      <c r="E282" s="105"/>
      <c r="F282" s="79"/>
      <c r="G282" s="79"/>
    </row>
    <row r="283" spans="5:7" ht="20" customHeight="1" x14ac:dyDescent="0.25">
      <c r="E283" s="105"/>
      <c r="F283" s="79"/>
      <c r="G283" s="79"/>
    </row>
    <row r="284" spans="5:7" ht="20" customHeight="1" x14ac:dyDescent="0.25">
      <c r="E284" s="105"/>
      <c r="F284" s="84"/>
      <c r="G284" s="84"/>
    </row>
    <row r="285" spans="5:7" ht="20" customHeight="1" x14ac:dyDescent="0.25">
      <c r="E285" s="105"/>
      <c r="F285" s="84"/>
      <c r="G285" s="84"/>
    </row>
    <row r="286" spans="5:7" ht="20" customHeight="1" x14ac:dyDescent="0.25">
      <c r="E286" s="105"/>
      <c r="F286" s="84"/>
      <c r="G286" s="84"/>
    </row>
    <row r="287" spans="5:7" ht="20" customHeight="1" x14ac:dyDescent="0.25">
      <c r="E287" s="105"/>
    </row>
    <row r="288" spans="5:7" ht="20" customHeight="1" x14ac:dyDescent="0.25">
      <c r="E288" s="105"/>
      <c r="F288" s="84"/>
      <c r="G288" s="84"/>
    </row>
    <row r="289" spans="5:7" ht="20" customHeight="1" x14ac:dyDescent="0.25">
      <c r="E289" s="105"/>
      <c r="F289" s="84"/>
      <c r="G289" s="84"/>
    </row>
    <row r="290" spans="5:7" ht="20" customHeight="1" x14ac:dyDescent="0.25">
      <c r="E290" s="105"/>
      <c r="F290" s="84"/>
      <c r="G290" s="84"/>
    </row>
    <row r="291" spans="5:7" ht="20" customHeight="1" x14ac:dyDescent="0.25">
      <c r="E291" s="105"/>
      <c r="F291" s="84"/>
      <c r="G291" s="84"/>
    </row>
    <row r="292" spans="5:7" ht="20" customHeight="1" x14ac:dyDescent="0.25">
      <c r="E292" s="105"/>
      <c r="F292" s="84"/>
      <c r="G292" s="84"/>
    </row>
    <row r="293" spans="5:7" ht="20" customHeight="1" x14ac:dyDescent="0.25">
      <c r="E293" s="105"/>
    </row>
    <row r="294" spans="5:7" ht="20" customHeight="1" x14ac:dyDescent="0.25">
      <c r="E294" s="105"/>
      <c r="F294" s="79"/>
      <c r="G294" s="79"/>
    </row>
    <row r="295" spans="5:7" ht="20" customHeight="1" x14ac:dyDescent="0.25">
      <c r="E295" s="105"/>
      <c r="F295" s="79"/>
      <c r="G295" s="79"/>
    </row>
    <row r="296" spans="5:7" ht="20" customHeight="1" x14ac:dyDescent="0.25">
      <c r="E296" s="105"/>
      <c r="F296" s="84"/>
      <c r="G296" s="84"/>
    </row>
    <row r="297" spans="5:7" ht="20" customHeight="1" x14ac:dyDescent="0.25">
      <c r="E297" s="105"/>
      <c r="F297" s="84"/>
      <c r="G297" s="84"/>
    </row>
    <row r="298" spans="5:7" ht="20" customHeight="1" x14ac:dyDescent="0.25">
      <c r="E298" s="105"/>
      <c r="F298" s="84"/>
      <c r="G298" s="84"/>
    </row>
    <row r="299" spans="5:7" ht="20" customHeight="1" x14ac:dyDescent="0.25">
      <c r="E299" s="105"/>
    </row>
    <row r="300" spans="5:7" ht="20" customHeight="1" x14ac:dyDescent="0.25">
      <c r="E300" s="105"/>
      <c r="F300" s="84"/>
      <c r="G300" s="84"/>
    </row>
    <row r="301" spans="5:7" ht="20" customHeight="1" x14ac:dyDescent="0.25">
      <c r="E301" s="105"/>
      <c r="F301" s="84"/>
      <c r="G301" s="84"/>
    </row>
    <row r="302" spans="5:7" ht="20" customHeight="1" x14ac:dyDescent="0.25">
      <c r="E302" s="105"/>
      <c r="F302" s="84"/>
      <c r="G302" s="84"/>
    </row>
    <row r="303" spans="5:7" ht="20" customHeight="1" x14ac:dyDescent="0.25">
      <c r="E303" s="105"/>
      <c r="F303" s="84"/>
      <c r="G303" s="84"/>
    </row>
    <row r="304" spans="5:7" ht="20" customHeight="1" x14ac:dyDescent="0.25">
      <c r="E304" s="105"/>
      <c r="F304" s="84"/>
      <c r="G304" s="84"/>
    </row>
    <row r="305" spans="5:7" ht="20" customHeight="1" x14ac:dyDescent="0.25">
      <c r="E305" s="105"/>
    </row>
    <row r="306" spans="5:7" ht="20" customHeight="1" x14ac:dyDescent="0.25">
      <c r="E306" s="105"/>
      <c r="F306" s="79"/>
      <c r="G306" s="79"/>
    </row>
    <row r="307" spans="5:7" ht="20" customHeight="1" x14ac:dyDescent="0.25">
      <c r="E307" s="105"/>
      <c r="F307" s="79"/>
      <c r="G307" s="79"/>
    </row>
    <row r="308" spans="5:7" ht="20" customHeight="1" x14ac:dyDescent="0.25">
      <c r="E308" s="105"/>
      <c r="F308" s="84"/>
      <c r="G308" s="84"/>
    </row>
    <row r="309" spans="5:7" ht="20" customHeight="1" x14ac:dyDescent="0.25">
      <c r="E309" s="105"/>
      <c r="F309" s="84"/>
      <c r="G309" s="84"/>
    </row>
    <row r="310" spans="5:7" ht="20" customHeight="1" x14ac:dyDescent="0.25">
      <c r="E310" s="105"/>
      <c r="F310" s="84"/>
      <c r="G310" s="84"/>
    </row>
    <row r="311" spans="5:7" ht="20" customHeight="1" x14ac:dyDescent="0.25">
      <c r="E311" s="105"/>
    </row>
    <row r="312" spans="5:7" ht="20" customHeight="1" x14ac:dyDescent="0.25">
      <c r="E312" s="105"/>
      <c r="F312" s="84"/>
      <c r="G312" s="84"/>
    </row>
    <row r="313" spans="5:7" ht="20" customHeight="1" x14ac:dyDescent="0.25">
      <c r="E313" s="105"/>
      <c r="F313" s="84"/>
      <c r="G313" s="84"/>
    </row>
    <row r="314" spans="5:7" ht="20" customHeight="1" x14ac:dyDescent="0.25">
      <c r="E314" s="105"/>
      <c r="F314" s="84"/>
      <c r="G314" s="84"/>
    </row>
    <row r="315" spans="5:7" ht="20" customHeight="1" x14ac:dyDescent="0.25">
      <c r="E315" s="105"/>
      <c r="F315" s="84"/>
      <c r="G315" s="84"/>
    </row>
    <row r="316" spans="5:7" ht="20" customHeight="1" x14ac:dyDescent="0.25">
      <c r="E316" s="105"/>
      <c r="F316" s="84"/>
      <c r="G316" s="84"/>
    </row>
    <row r="317" spans="5:7" ht="20" customHeight="1" x14ac:dyDescent="0.25">
      <c r="E317" s="105"/>
    </row>
    <row r="318" spans="5:7" ht="20" customHeight="1" x14ac:dyDescent="0.25">
      <c r="E318" s="105"/>
      <c r="F318" s="79"/>
      <c r="G318" s="79"/>
    </row>
    <row r="319" spans="5:7" ht="20" customHeight="1" x14ac:dyDescent="0.25">
      <c r="E319" s="105"/>
      <c r="F319" s="79"/>
      <c r="G319" s="79"/>
    </row>
    <row r="320" spans="5:7" ht="20" customHeight="1" x14ac:dyDescent="0.25">
      <c r="E320" s="105"/>
      <c r="F320" s="84"/>
      <c r="G320" s="84"/>
    </row>
    <row r="321" spans="5:7" ht="20" customHeight="1" x14ac:dyDescent="0.25">
      <c r="E321" s="105"/>
      <c r="F321" s="84"/>
      <c r="G321" s="84"/>
    </row>
    <row r="322" spans="5:7" ht="20" customHeight="1" x14ac:dyDescent="0.25">
      <c r="E322" s="105"/>
      <c r="F322" s="84"/>
      <c r="G322" s="84"/>
    </row>
    <row r="323" spans="5:7" ht="20" customHeight="1" x14ac:dyDescent="0.25">
      <c r="E323" s="105"/>
    </row>
    <row r="324" spans="5:7" ht="20" customHeight="1" x14ac:dyDescent="0.25">
      <c r="E324" s="105"/>
      <c r="F324" s="84"/>
      <c r="G324" s="84"/>
    </row>
    <row r="325" spans="5:7" ht="20" customHeight="1" x14ac:dyDescent="0.25">
      <c r="E325" s="105"/>
      <c r="F325" s="84"/>
      <c r="G325" s="84"/>
    </row>
    <row r="326" spans="5:7" ht="20" customHeight="1" x14ac:dyDescent="0.25">
      <c r="E326" s="105"/>
      <c r="F326" s="84"/>
      <c r="G326" s="84"/>
    </row>
    <row r="327" spans="5:7" ht="20" customHeight="1" x14ac:dyDescent="0.25">
      <c r="E327" s="105"/>
      <c r="F327" s="84"/>
      <c r="G327" s="84"/>
    </row>
    <row r="328" spans="5:7" ht="20" customHeight="1" x14ac:dyDescent="0.25">
      <c r="E328" s="105"/>
      <c r="F328" s="84"/>
      <c r="G328" s="84"/>
    </row>
    <row r="329" spans="5:7" ht="20" customHeight="1" x14ac:dyDescent="0.25">
      <c r="E329" s="105"/>
    </row>
    <row r="330" spans="5:7" ht="20" customHeight="1" x14ac:dyDescent="0.25">
      <c r="E330" s="105"/>
      <c r="F330" s="79"/>
      <c r="G330" s="79"/>
    </row>
    <row r="331" spans="5:7" ht="20" customHeight="1" x14ac:dyDescent="0.25">
      <c r="E331" s="105"/>
      <c r="F331" s="79"/>
      <c r="G331" s="79"/>
    </row>
    <row r="332" spans="5:7" ht="20" customHeight="1" x14ac:dyDescent="0.25">
      <c r="E332" s="105"/>
      <c r="F332" s="84"/>
      <c r="G332" s="84"/>
    </row>
    <row r="333" spans="5:7" ht="20" customHeight="1" x14ac:dyDescent="0.25">
      <c r="E333" s="105"/>
      <c r="F333" s="84"/>
      <c r="G333" s="84"/>
    </row>
    <row r="334" spans="5:7" ht="20" customHeight="1" x14ac:dyDescent="0.25">
      <c r="E334" s="105"/>
      <c r="F334" s="84"/>
      <c r="G334" s="84"/>
    </row>
    <row r="335" spans="5:7" ht="20" customHeight="1" x14ac:dyDescent="0.25">
      <c r="E335" s="105"/>
    </row>
    <row r="336" spans="5:7" ht="20" customHeight="1" x14ac:dyDescent="0.25">
      <c r="E336" s="105"/>
      <c r="F336" s="84"/>
      <c r="G336" s="84"/>
    </row>
    <row r="337" spans="5:7" ht="20" customHeight="1" x14ac:dyDescent="0.25">
      <c r="E337" s="105"/>
      <c r="F337" s="84"/>
      <c r="G337" s="84"/>
    </row>
    <row r="338" spans="5:7" ht="20" customHeight="1" x14ac:dyDescent="0.25">
      <c r="E338" s="105"/>
      <c r="F338" s="84"/>
      <c r="G338" s="84"/>
    </row>
    <row r="339" spans="5:7" ht="20" customHeight="1" x14ac:dyDescent="0.25">
      <c r="E339" s="105"/>
      <c r="F339" s="84"/>
      <c r="G339" s="84"/>
    </row>
    <row r="340" spans="5:7" ht="20" customHeight="1" x14ac:dyDescent="0.25">
      <c r="E340" s="105"/>
      <c r="F340" s="84"/>
      <c r="G340" s="84"/>
    </row>
    <row r="341" spans="5:7" ht="20" customHeight="1" x14ac:dyDescent="0.25">
      <c r="E341" s="105"/>
    </row>
    <row r="342" spans="5:7" ht="20" customHeight="1" x14ac:dyDescent="0.25">
      <c r="E342" s="105"/>
      <c r="F342" s="79"/>
      <c r="G342" s="79"/>
    </row>
    <row r="343" spans="5:7" ht="20" customHeight="1" x14ac:dyDescent="0.25">
      <c r="E343" s="105"/>
      <c r="F343" s="79"/>
      <c r="G343" s="79"/>
    </row>
    <row r="344" spans="5:7" ht="20" customHeight="1" x14ac:dyDescent="0.25">
      <c r="E344" s="105"/>
      <c r="F344" s="84"/>
      <c r="G344" s="84"/>
    </row>
    <row r="345" spans="5:7" ht="20" customHeight="1" x14ac:dyDescent="0.25">
      <c r="E345" s="105"/>
      <c r="F345" s="84"/>
      <c r="G345" s="84"/>
    </row>
    <row r="346" spans="5:7" ht="20" customHeight="1" x14ac:dyDescent="0.25">
      <c r="E346" s="105"/>
      <c r="F346" s="84"/>
      <c r="G346" s="84"/>
    </row>
    <row r="347" spans="5:7" ht="20" customHeight="1" x14ac:dyDescent="0.25">
      <c r="E347" s="105"/>
    </row>
    <row r="348" spans="5:7" ht="20" customHeight="1" x14ac:dyDescent="0.25">
      <c r="E348" s="105"/>
      <c r="F348" s="84"/>
      <c r="G348" s="84"/>
    </row>
    <row r="349" spans="5:7" ht="20" customHeight="1" x14ac:dyDescent="0.25">
      <c r="E349" s="105"/>
      <c r="F349" s="84"/>
      <c r="G349" s="84"/>
    </row>
    <row r="350" spans="5:7" ht="20" customHeight="1" x14ac:dyDescent="0.25">
      <c r="E350" s="105"/>
      <c r="F350" s="84"/>
      <c r="G350" s="84"/>
    </row>
    <row r="351" spans="5:7" ht="20" customHeight="1" x14ac:dyDescent="0.25">
      <c r="E351" s="105"/>
      <c r="F351" s="84"/>
      <c r="G351" s="84"/>
    </row>
    <row r="352" spans="5:7" ht="20" customHeight="1" x14ac:dyDescent="0.25">
      <c r="E352" s="105"/>
      <c r="F352" s="84"/>
      <c r="G352" s="84"/>
    </row>
    <row r="353" spans="5:7" ht="20" customHeight="1" x14ac:dyDescent="0.25">
      <c r="E353" s="105"/>
    </row>
    <row r="354" spans="5:7" ht="20" customHeight="1" x14ac:dyDescent="0.25">
      <c r="E354" s="105"/>
      <c r="F354" s="79"/>
      <c r="G354" s="79"/>
    </row>
    <row r="355" spans="5:7" ht="20" customHeight="1" x14ac:dyDescent="0.25">
      <c r="E355" s="105"/>
      <c r="F355" s="79"/>
      <c r="G355" s="79"/>
    </row>
    <row r="356" spans="5:7" ht="20" customHeight="1" x14ac:dyDescent="0.25">
      <c r="E356" s="105"/>
      <c r="F356" s="84"/>
      <c r="G356" s="84"/>
    </row>
    <row r="357" spans="5:7" ht="20" customHeight="1" x14ac:dyDescent="0.25">
      <c r="E357" s="105"/>
      <c r="F357" s="84"/>
      <c r="G357" s="84"/>
    </row>
    <row r="358" spans="5:7" ht="20" customHeight="1" x14ac:dyDescent="0.25">
      <c r="E358" s="105"/>
      <c r="F358" s="84"/>
      <c r="G358" s="84"/>
    </row>
    <row r="359" spans="5:7" ht="20" customHeight="1" x14ac:dyDescent="0.25">
      <c r="E359" s="105"/>
    </row>
    <row r="360" spans="5:7" ht="20" customHeight="1" x14ac:dyDescent="0.25">
      <c r="E360" s="105"/>
      <c r="F360" s="84"/>
      <c r="G360" s="84"/>
    </row>
    <row r="361" spans="5:7" ht="20" customHeight="1" x14ac:dyDescent="0.25">
      <c r="E361" s="105"/>
      <c r="F361" s="84"/>
      <c r="G361" s="84"/>
    </row>
    <row r="362" spans="5:7" ht="20" customHeight="1" x14ac:dyDescent="0.25">
      <c r="E362" s="105"/>
      <c r="F362" s="84"/>
      <c r="G362" s="84"/>
    </row>
    <row r="363" spans="5:7" ht="20" customHeight="1" x14ac:dyDescent="0.25">
      <c r="E363" s="105"/>
      <c r="F363" s="84"/>
      <c r="G363" s="84"/>
    </row>
    <row r="364" spans="5:7" ht="20" customHeight="1" x14ac:dyDescent="0.25">
      <c r="E364" s="105"/>
      <c r="F364" s="84"/>
      <c r="G364" s="84"/>
    </row>
    <row r="365" spans="5:7" ht="20" customHeight="1" x14ac:dyDescent="0.25">
      <c r="E365" s="105"/>
    </row>
    <row r="366" spans="5:7" ht="20" customHeight="1" x14ac:dyDescent="0.25">
      <c r="E366" s="105"/>
      <c r="F366" s="79"/>
      <c r="G366" s="79"/>
    </row>
    <row r="367" spans="5:7" ht="20" customHeight="1" x14ac:dyDescent="0.25">
      <c r="E367" s="105"/>
      <c r="F367" s="79"/>
      <c r="G367" s="79"/>
    </row>
    <row r="368" spans="5:7" ht="20" customHeight="1" x14ac:dyDescent="0.25">
      <c r="E368" s="105"/>
      <c r="F368" s="84"/>
      <c r="G368" s="84"/>
    </row>
    <row r="369" spans="5:7" ht="20" customHeight="1" x14ac:dyDescent="0.25">
      <c r="E369" s="105"/>
      <c r="F369" s="84"/>
      <c r="G369" s="84"/>
    </row>
    <row r="370" spans="5:7" ht="20" customHeight="1" x14ac:dyDescent="0.25">
      <c r="E370" s="105"/>
      <c r="F370" s="84"/>
      <c r="G370" s="84"/>
    </row>
    <row r="371" spans="5:7" ht="20" customHeight="1" x14ac:dyDescent="0.25">
      <c r="E371" s="105"/>
    </row>
    <row r="372" spans="5:7" ht="20" customHeight="1" x14ac:dyDescent="0.25">
      <c r="E372" s="105"/>
      <c r="F372" s="84"/>
      <c r="G372" s="84"/>
    </row>
    <row r="373" spans="5:7" ht="20" customHeight="1" x14ac:dyDescent="0.25">
      <c r="E373" s="105"/>
      <c r="F373" s="84"/>
      <c r="G373" s="84"/>
    </row>
    <row r="374" spans="5:7" ht="20" customHeight="1" x14ac:dyDescent="0.25">
      <c r="E374" s="105"/>
      <c r="F374" s="84"/>
      <c r="G374" s="84"/>
    </row>
    <row r="375" spans="5:7" ht="20" customHeight="1" x14ac:dyDescent="0.25">
      <c r="E375" s="105"/>
      <c r="F375" s="84"/>
      <c r="G375" s="84"/>
    </row>
    <row r="376" spans="5:7" ht="20" customHeight="1" x14ac:dyDescent="0.25">
      <c r="E376" s="105"/>
      <c r="F376" s="84"/>
      <c r="G376" s="84"/>
    </row>
    <row r="377" spans="5:7" ht="20" customHeight="1" x14ac:dyDescent="0.25">
      <c r="E377" s="105"/>
    </row>
    <row r="378" spans="5:7" ht="20" customHeight="1" x14ac:dyDescent="0.25">
      <c r="E378" s="105"/>
      <c r="F378" s="79"/>
      <c r="G378" s="79"/>
    </row>
    <row r="379" spans="5:7" ht="20" customHeight="1" x14ac:dyDescent="0.25">
      <c r="E379" s="105"/>
      <c r="F379" s="79"/>
      <c r="G379" s="79"/>
    </row>
    <row r="380" spans="5:7" ht="20" customHeight="1" x14ac:dyDescent="0.25">
      <c r="E380" s="105"/>
      <c r="F380" s="84"/>
      <c r="G380" s="84"/>
    </row>
    <row r="381" spans="5:7" ht="20" customHeight="1" x14ac:dyDescent="0.25">
      <c r="E381" s="105"/>
      <c r="F381" s="84"/>
      <c r="G381" s="84"/>
    </row>
    <row r="382" spans="5:7" ht="20" customHeight="1" x14ac:dyDescent="0.25">
      <c r="E382" s="105"/>
      <c r="F382" s="84"/>
      <c r="G382" s="84"/>
    </row>
    <row r="383" spans="5:7" ht="20" customHeight="1" x14ac:dyDescent="0.25">
      <c r="E383" s="105"/>
    </row>
    <row r="384" spans="5:7" ht="20" customHeight="1" x14ac:dyDescent="0.25">
      <c r="E384" s="105"/>
      <c r="F384" s="84"/>
      <c r="G384" s="84"/>
    </row>
    <row r="385" spans="5:7" ht="20" customHeight="1" x14ac:dyDescent="0.25">
      <c r="E385" s="105"/>
      <c r="F385" s="84"/>
      <c r="G385" s="84"/>
    </row>
    <row r="386" spans="5:7" ht="20" customHeight="1" x14ac:dyDescent="0.25">
      <c r="E386" s="105"/>
      <c r="F386" s="84"/>
      <c r="G386" s="84"/>
    </row>
    <row r="387" spans="5:7" ht="20" customHeight="1" x14ac:dyDescent="0.25">
      <c r="E387" s="105"/>
      <c r="F387" s="84"/>
      <c r="G387" s="84"/>
    </row>
    <row r="388" spans="5:7" ht="20" customHeight="1" x14ac:dyDescent="0.25">
      <c r="E388" s="105"/>
      <c r="F388" s="84"/>
      <c r="G388" s="84"/>
    </row>
    <row r="389" spans="5:7" ht="20" customHeight="1" x14ac:dyDescent="0.25">
      <c r="E389" s="105"/>
    </row>
    <row r="390" spans="5:7" ht="20" customHeight="1" x14ac:dyDescent="0.25">
      <c r="E390" s="105"/>
      <c r="F390" s="79"/>
      <c r="G390" s="79"/>
    </row>
    <row r="391" spans="5:7" ht="20" customHeight="1" x14ac:dyDescent="0.25">
      <c r="E391" s="105"/>
      <c r="F391" s="79"/>
      <c r="G391" s="79"/>
    </row>
    <row r="392" spans="5:7" ht="20" customHeight="1" x14ac:dyDescent="0.25">
      <c r="E392" s="105"/>
      <c r="F392" s="84"/>
      <c r="G392" s="84"/>
    </row>
    <row r="393" spans="5:7" ht="20" customHeight="1" x14ac:dyDescent="0.25">
      <c r="E393" s="105"/>
      <c r="F393" s="84"/>
      <c r="G393" s="84"/>
    </row>
    <row r="394" spans="5:7" ht="20" customHeight="1" x14ac:dyDescent="0.25">
      <c r="E394" s="105"/>
      <c r="F394" s="84"/>
      <c r="G394" s="84"/>
    </row>
    <row r="395" spans="5:7" ht="20" customHeight="1" x14ac:dyDescent="0.25">
      <c r="E395" s="105"/>
    </row>
    <row r="396" spans="5:7" ht="20" customHeight="1" x14ac:dyDescent="0.25">
      <c r="E396" s="105"/>
      <c r="F396" s="84"/>
      <c r="G396" s="84"/>
    </row>
    <row r="397" spans="5:7" ht="20" customHeight="1" x14ac:dyDescent="0.25">
      <c r="E397" s="105"/>
      <c r="F397" s="84"/>
      <c r="G397" s="84"/>
    </row>
    <row r="398" spans="5:7" ht="20" customHeight="1" x14ac:dyDescent="0.25">
      <c r="E398" s="105"/>
      <c r="F398" s="84"/>
      <c r="G398" s="84"/>
    </row>
    <row r="399" spans="5:7" ht="20" customHeight="1" x14ac:dyDescent="0.25">
      <c r="E399" s="105"/>
      <c r="F399" s="84"/>
      <c r="G399" s="84"/>
    </row>
    <row r="400" spans="5:7" ht="20" customHeight="1" x14ac:dyDescent="0.25">
      <c r="E400" s="105"/>
      <c r="F400" s="84"/>
      <c r="G400" s="84"/>
    </row>
    <row r="401" spans="5:7" ht="20" customHeight="1" x14ac:dyDescent="0.25">
      <c r="E401" s="105"/>
    </row>
    <row r="402" spans="5:7" ht="20" customHeight="1" x14ac:dyDescent="0.25">
      <c r="E402" s="105"/>
      <c r="F402" s="79"/>
      <c r="G402" s="79"/>
    </row>
    <row r="403" spans="5:7" ht="20" customHeight="1" x14ac:dyDescent="0.25">
      <c r="E403" s="105"/>
      <c r="F403" s="79"/>
      <c r="G403" s="79"/>
    </row>
    <row r="404" spans="5:7" ht="20" customHeight="1" x14ac:dyDescent="0.25">
      <c r="E404" s="105"/>
      <c r="F404" s="84"/>
      <c r="G404" s="84"/>
    </row>
    <row r="405" spans="5:7" ht="20" customHeight="1" x14ac:dyDescent="0.25">
      <c r="E405" s="105"/>
      <c r="F405" s="84"/>
      <c r="G405" s="84"/>
    </row>
    <row r="406" spans="5:7" ht="20" customHeight="1" x14ac:dyDescent="0.25">
      <c r="E406" s="105"/>
      <c r="F406" s="84"/>
      <c r="G406" s="84"/>
    </row>
    <row r="407" spans="5:7" ht="20" customHeight="1" x14ac:dyDescent="0.25">
      <c r="E407" s="105"/>
    </row>
    <row r="408" spans="5:7" ht="20" customHeight="1" x14ac:dyDescent="0.25">
      <c r="E408" s="105"/>
      <c r="F408" s="84"/>
      <c r="G408" s="84"/>
    </row>
    <row r="409" spans="5:7" ht="20" customHeight="1" x14ac:dyDescent="0.25">
      <c r="E409" s="105"/>
      <c r="F409" s="84"/>
      <c r="G409" s="84"/>
    </row>
    <row r="410" spans="5:7" ht="20" customHeight="1" x14ac:dyDescent="0.25">
      <c r="E410" s="105"/>
      <c r="F410" s="84"/>
      <c r="G410" s="84"/>
    </row>
    <row r="411" spans="5:7" ht="20" customHeight="1" x14ac:dyDescent="0.25">
      <c r="E411" s="105"/>
      <c r="F411" s="84"/>
      <c r="G411" s="84"/>
    </row>
    <row r="412" spans="5:7" ht="20" customHeight="1" x14ac:dyDescent="0.25">
      <c r="E412" s="105"/>
      <c r="F412" s="84"/>
      <c r="G412" s="84"/>
    </row>
    <row r="413" spans="5:7" ht="20" customHeight="1" x14ac:dyDescent="0.25">
      <c r="E413" s="105"/>
    </row>
    <row r="414" spans="5:7" ht="20" customHeight="1" x14ac:dyDescent="0.25">
      <c r="E414" s="105"/>
      <c r="F414" s="79"/>
      <c r="G414" s="79"/>
    </row>
    <row r="415" spans="5:7" ht="20" customHeight="1" x14ac:dyDescent="0.25">
      <c r="E415" s="105"/>
      <c r="F415" s="79"/>
      <c r="G415" s="79"/>
    </row>
    <row r="416" spans="5:7" ht="20" customHeight="1" x14ac:dyDescent="0.25">
      <c r="E416" s="105"/>
      <c r="F416" s="84"/>
      <c r="G416" s="84"/>
    </row>
    <row r="417" spans="5:7" ht="20" customHeight="1" x14ac:dyDescent="0.25">
      <c r="E417" s="105"/>
      <c r="F417" s="84"/>
      <c r="G417" s="84"/>
    </row>
    <row r="418" spans="5:7" ht="20" customHeight="1" x14ac:dyDescent="0.25">
      <c r="E418" s="105"/>
      <c r="F418" s="84"/>
      <c r="G418" s="84"/>
    </row>
    <row r="419" spans="5:7" ht="20" customHeight="1" x14ac:dyDescent="0.25">
      <c r="E419" s="105"/>
    </row>
    <row r="420" spans="5:7" ht="20" customHeight="1" x14ac:dyDescent="0.25">
      <c r="E420" s="105"/>
      <c r="F420" s="84"/>
      <c r="G420" s="84"/>
    </row>
    <row r="421" spans="5:7" ht="20" customHeight="1" x14ac:dyDescent="0.25">
      <c r="E421" s="105"/>
      <c r="F421" s="84"/>
      <c r="G421" s="84"/>
    </row>
    <row r="422" spans="5:7" ht="20" customHeight="1" x14ac:dyDescent="0.25">
      <c r="E422" s="105"/>
      <c r="F422" s="84"/>
      <c r="G422" s="84"/>
    </row>
    <row r="423" spans="5:7" ht="20" customHeight="1" x14ac:dyDescent="0.25">
      <c r="E423" s="105"/>
      <c r="F423" s="84"/>
      <c r="G423" s="84"/>
    </row>
    <row r="424" spans="5:7" ht="20" customHeight="1" x14ac:dyDescent="0.25">
      <c r="E424" s="105"/>
      <c r="F424" s="84"/>
      <c r="G424" s="84"/>
    </row>
    <row r="425" spans="5:7" ht="20" customHeight="1" x14ac:dyDescent="0.25">
      <c r="E425" s="105"/>
    </row>
    <row r="426" spans="5:7" ht="20" customHeight="1" x14ac:dyDescent="0.25">
      <c r="E426" s="105"/>
      <c r="F426" s="79"/>
      <c r="G426" s="79"/>
    </row>
    <row r="427" spans="5:7" ht="20" customHeight="1" x14ac:dyDescent="0.25">
      <c r="E427" s="105"/>
      <c r="F427" s="79"/>
      <c r="G427" s="79"/>
    </row>
    <row r="428" spans="5:7" ht="20" customHeight="1" x14ac:dyDescent="0.25">
      <c r="E428" s="105"/>
      <c r="F428" s="84"/>
      <c r="G428" s="84"/>
    </row>
    <row r="429" spans="5:7" ht="20" customHeight="1" x14ac:dyDescent="0.25">
      <c r="E429" s="105"/>
      <c r="F429" s="84"/>
      <c r="G429" s="84"/>
    </row>
    <row r="430" spans="5:7" ht="20" customHeight="1" x14ac:dyDescent="0.25">
      <c r="E430" s="105"/>
      <c r="F430" s="84"/>
      <c r="G430" s="84"/>
    </row>
    <row r="431" spans="5:7" ht="20" customHeight="1" x14ac:dyDescent="0.25">
      <c r="E431" s="105"/>
    </row>
    <row r="432" spans="5:7" ht="20" customHeight="1" x14ac:dyDescent="0.25">
      <c r="E432" s="105"/>
      <c r="F432" s="84"/>
      <c r="G432" s="84"/>
    </row>
    <row r="433" spans="5:7" ht="20" customHeight="1" x14ac:dyDescent="0.25">
      <c r="E433" s="105"/>
      <c r="F433" s="84"/>
      <c r="G433" s="84"/>
    </row>
    <row r="434" spans="5:7" ht="20" customHeight="1" x14ac:dyDescent="0.25">
      <c r="E434" s="105"/>
      <c r="F434" s="84"/>
      <c r="G434" s="84"/>
    </row>
    <row r="435" spans="5:7" ht="20" customHeight="1" x14ac:dyDescent="0.25">
      <c r="E435" s="105"/>
      <c r="F435" s="84"/>
      <c r="G435" s="84"/>
    </row>
    <row r="436" spans="5:7" ht="20" customHeight="1" x14ac:dyDescent="0.25">
      <c r="E436" s="105"/>
      <c r="F436" s="84"/>
      <c r="G436" s="84"/>
    </row>
    <row r="437" spans="5:7" ht="20" customHeight="1" x14ac:dyDescent="0.25">
      <c r="E437" s="105"/>
    </row>
    <row r="438" spans="5:7" ht="20" customHeight="1" x14ac:dyDescent="0.25">
      <c r="E438" s="105"/>
      <c r="F438" s="79"/>
      <c r="G438" s="79"/>
    </row>
    <row r="439" spans="5:7" ht="20" customHeight="1" x14ac:dyDescent="0.25">
      <c r="E439" s="105"/>
      <c r="F439" s="79"/>
      <c r="G439" s="79"/>
    </row>
    <row r="440" spans="5:7" ht="20" customHeight="1" x14ac:dyDescent="0.25">
      <c r="E440" s="105"/>
      <c r="F440" s="84"/>
      <c r="G440" s="84"/>
    </row>
    <row r="441" spans="5:7" ht="20" customHeight="1" x14ac:dyDescent="0.25">
      <c r="E441" s="105"/>
      <c r="F441" s="84"/>
      <c r="G441" s="84"/>
    </row>
    <row r="442" spans="5:7" ht="20" customHeight="1" x14ac:dyDescent="0.25">
      <c r="E442" s="105"/>
      <c r="F442" s="84"/>
      <c r="G442" s="84"/>
    </row>
    <row r="443" spans="5:7" ht="20" customHeight="1" x14ac:dyDescent="0.25">
      <c r="E443" s="105"/>
    </row>
    <row r="444" spans="5:7" ht="20" customHeight="1" x14ac:dyDescent="0.25">
      <c r="E444" s="105"/>
      <c r="F444" s="84"/>
      <c r="G444" s="84"/>
    </row>
    <row r="445" spans="5:7" ht="20" customHeight="1" x14ac:dyDescent="0.25">
      <c r="E445" s="105"/>
      <c r="F445" s="84"/>
      <c r="G445" s="84"/>
    </row>
    <row r="446" spans="5:7" ht="20" customHeight="1" x14ac:dyDescent="0.25">
      <c r="E446" s="105"/>
      <c r="F446" s="84"/>
      <c r="G446" s="84"/>
    </row>
    <row r="447" spans="5:7" ht="20" customHeight="1" x14ac:dyDescent="0.25">
      <c r="E447" s="105"/>
      <c r="F447" s="84"/>
      <c r="G447" s="84"/>
    </row>
    <row r="448" spans="5:7" ht="20" customHeight="1" x14ac:dyDescent="0.25">
      <c r="E448" s="105"/>
      <c r="F448" s="84"/>
      <c r="G448" s="84"/>
    </row>
    <row r="449" spans="5:7" ht="20" customHeight="1" x14ac:dyDescent="0.25">
      <c r="E449" s="105"/>
    </row>
    <row r="450" spans="5:7" ht="20" customHeight="1" x14ac:dyDescent="0.25">
      <c r="E450" s="105"/>
      <c r="F450" s="79"/>
      <c r="G450" s="79"/>
    </row>
    <row r="451" spans="5:7" ht="20" customHeight="1" x14ac:dyDescent="0.25">
      <c r="E451" s="105"/>
      <c r="F451" s="79"/>
      <c r="G451" s="79"/>
    </row>
    <row r="452" spans="5:7" ht="20" customHeight="1" x14ac:dyDescent="0.25">
      <c r="E452" s="105"/>
      <c r="F452" s="84"/>
      <c r="G452" s="84"/>
    </row>
    <row r="453" spans="5:7" ht="20" customHeight="1" x14ac:dyDescent="0.25">
      <c r="E453" s="105"/>
      <c r="F453" s="84"/>
      <c r="G453" s="84"/>
    </row>
    <row r="454" spans="5:7" ht="20" customHeight="1" x14ac:dyDescent="0.25">
      <c r="E454" s="105"/>
      <c r="F454" s="84"/>
      <c r="G454" s="84"/>
    </row>
    <row r="455" spans="5:7" ht="20" customHeight="1" x14ac:dyDescent="0.25">
      <c r="E455" s="105"/>
    </row>
    <row r="456" spans="5:7" ht="20" customHeight="1" x14ac:dyDescent="0.25">
      <c r="E456" s="105"/>
      <c r="F456" s="84"/>
      <c r="G456" s="84"/>
    </row>
    <row r="457" spans="5:7" ht="20" customHeight="1" x14ac:dyDescent="0.25">
      <c r="E457" s="105"/>
      <c r="F457" s="84"/>
      <c r="G457" s="84"/>
    </row>
    <row r="458" spans="5:7" ht="20" customHeight="1" x14ac:dyDescent="0.25">
      <c r="E458" s="105"/>
      <c r="F458" s="84"/>
      <c r="G458" s="84"/>
    </row>
    <row r="459" spans="5:7" ht="20" customHeight="1" x14ac:dyDescent="0.25">
      <c r="E459" s="105"/>
      <c r="F459" s="84"/>
      <c r="G459" s="84"/>
    </row>
    <row r="460" spans="5:7" ht="20" customHeight="1" x14ac:dyDescent="0.25">
      <c r="E460" s="105"/>
      <c r="F460" s="84"/>
      <c r="G460" s="84"/>
    </row>
    <row r="461" spans="5:7" ht="20" customHeight="1" x14ac:dyDescent="0.25">
      <c r="E461" s="105"/>
    </row>
    <row r="462" spans="5:7" ht="20" customHeight="1" x14ac:dyDescent="0.25">
      <c r="E462" s="105"/>
      <c r="F462" s="79"/>
      <c r="G462" s="79"/>
    </row>
    <row r="463" spans="5:7" ht="20" customHeight="1" x14ac:dyDescent="0.25">
      <c r="E463" s="105"/>
      <c r="F463" s="79"/>
      <c r="G463" s="79"/>
    </row>
    <row r="464" spans="5:7" ht="20" customHeight="1" x14ac:dyDescent="0.25">
      <c r="E464" s="105"/>
      <c r="F464" s="84"/>
      <c r="G464" s="84"/>
    </row>
    <row r="465" spans="5:7" ht="20" customHeight="1" x14ac:dyDescent="0.25">
      <c r="E465" s="105"/>
      <c r="F465" s="84"/>
      <c r="G465" s="84"/>
    </row>
    <row r="466" spans="5:7" ht="20" customHeight="1" x14ac:dyDescent="0.25">
      <c r="E466" s="105"/>
      <c r="F466" s="84"/>
      <c r="G466" s="84"/>
    </row>
    <row r="467" spans="5:7" ht="20" customHeight="1" x14ac:dyDescent="0.25">
      <c r="E467" s="105"/>
    </row>
    <row r="468" spans="5:7" ht="20" customHeight="1" x14ac:dyDescent="0.25">
      <c r="E468" s="105"/>
      <c r="F468" s="84"/>
      <c r="G468" s="84"/>
    </row>
    <row r="469" spans="5:7" ht="20" customHeight="1" x14ac:dyDescent="0.25">
      <c r="E469" s="105"/>
      <c r="F469" s="84"/>
      <c r="G469" s="84"/>
    </row>
    <row r="470" spans="5:7" ht="20" customHeight="1" x14ac:dyDescent="0.25">
      <c r="E470" s="105"/>
      <c r="F470" s="84"/>
      <c r="G470" s="84"/>
    </row>
    <row r="471" spans="5:7" ht="20" customHeight="1" x14ac:dyDescent="0.25">
      <c r="E471" s="105"/>
      <c r="F471" s="84"/>
      <c r="G471" s="84"/>
    </row>
    <row r="472" spans="5:7" ht="20" customHeight="1" x14ac:dyDescent="0.25">
      <c r="E472" s="105"/>
      <c r="F472" s="84"/>
      <c r="G472" s="84"/>
    </row>
    <row r="473" spans="5:7" ht="20" customHeight="1" x14ac:dyDescent="0.25">
      <c r="E473" s="105"/>
    </row>
    <row r="474" spans="5:7" ht="20" customHeight="1" x14ac:dyDescent="0.25">
      <c r="E474" s="105"/>
      <c r="F474" s="79"/>
      <c r="G474" s="79"/>
    </row>
    <row r="475" spans="5:7" ht="20" customHeight="1" x14ac:dyDescent="0.25">
      <c r="E475" s="105"/>
      <c r="F475" s="79"/>
      <c r="G475" s="79"/>
    </row>
    <row r="476" spans="5:7" ht="20" customHeight="1" x14ac:dyDescent="0.25">
      <c r="E476" s="105"/>
      <c r="F476" s="84"/>
      <c r="G476" s="84"/>
    </row>
    <row r="477" spans="5:7" ht="20" customHeight="1" x14ac:dyDescent="0.25">
      <c r="E477" s="105"/>
      <c r="F477" s="84"/>
      <c r="G477" s="84"/>
    </row>
    <row r="478" spans="5:7" ht="20" customHeight="1" x14ac:dyDescent="0.25">
      <c r="E478" s="105"/>
      <c r="F478" s="84"/>
      <c r="G478" s="84"/>
    </row>
    <row r="479" spans="5:7" ht="20" customHeight="1" x14ac:dyDescent="0.25">
      <c r="E479" s="105"/>
    </row>
    <row r="480" spans="5:7" ht="20" customHeight="1" x14ac:dyDescent="0.25">
      <c r="E480" s="105"/>
      <c r="F480" s="84"/>
      <c r="G480" s="84"/>
    </row>
    <row r="481" spans="5:7" ht="20" customHeight="1" x14ac:dyDescent="0.25">
      <c r="E481" s="105"/>
      <c r="F481" s="84"/>
      <c r="G481" s="84"/>
    </row>
    <row r="482" spans="5:7" ht="20" customHeight="1" x14ac:dyDescent="0.25">
      <c r="E482" s="105"/>
      <c r="F482" s="84"/>
      <c r="G482" s="84"/>
    </row>
    <row r="483" spans="5:7" ht="20" customHeight="1" x14ac:dyDescent="0.25">
      <c r="E483" s="105"/>
      <c r="F483" s="84"/>
      <c r="G483" s="84"/>
    </row>
    <row r="484" spans="5:7" ht="20" customHeight="1" x14ac:dyDescent="0.25">
      <c r="E484" s="105"/>
      <c r="F484" s="84"/>
      <c r="G484" s="84"/>
    </row>
    <row r="485" spans="5:7" ht="20" customHeight="1" x14ac:dyDescent="0.25">
      <c r="E485" s="105"/>
    </row>
    <row r="486" spans="5:7" ht="20" customHeight="1" x14ac:dyDescent="0.25">
      <c r="E486" s="105"/>
      <c r="F486" s="79"/>
      <c r="G486" s="79"/>
    </row>
    <row r="487" spans="5:7" ht="20" customHeight="1" x14ac:dyDescent="0.25">
      <c r="E487" s="105"/>
      <c r="F487" s="79"/>
      <c r="G487" s="79"/>
    </row>
    <row r="488" spans="5:7" ht="20" customHeight="1" x14ac:dyDescent="0.25">
      <c r="E488" s="105"/>
      <c r="F488" s="84"/>
      <c r="G488" s="84"/>
    </row>
    <row r="489" spans="5:7" ht="20" customHeight="1" x14ac:dyDescent="0.25">
      <c r="E489" s="105"/>
      <c r="F489" s="84"/>
      <c r="G489" s="84"/>
    </row>
    <row r="490" spans="5:7" ht="20" customHeight="1" x14ac:dyDescent="0.25">
      <c r="E490" s="105"/>
      <c r="F490" s="84"/>
      <c r="G490" s="84"/>
    </row>
    <row r="491" spans="5:7" ht="20" customHeight="1" x14ac:dyDescent="0.25">
      <c r="E491" s="105"/>
    </row>
    <row r="492" spans="5:7" ht="20" customHeight="1" x14ac:dyDescent="0.25">
      <c r="E492" s="105"/>
      <c r="F492" s="84"/>
      <c r="G492" s="84"/>
    </row>
    <row r="493" spans="5:7" ht="20" customHeight="1" x14ac:dyDescent="0.25">
      <c r="E493" s="105"/>
      <c r="F493" s="84"/>
      <c r="G493" s="84"/>
    </row>
    <row r="494" spans="5:7" ht="20" customHeight="1" x14ac:dyDescent="0.25">
      <c r="E494" s="105"/>
      <c r="F494" s="84"/>
      <c r="G494" s="84"/>
    </row>
    <row r="495" spans="5:7" ht="20" customHeight="1" x14ac:dyDescent="0.25">
      <c r="E495" s="105"/>
      <c r="F495" s="84"/>
      <c r="G495" s="84"/>
    </row>
    <row r="496" spans="5:7" ht="20" customHeight="1" x14ac:dyDescent="0.25">
      <c r="E496" s="105"/>
      <c r="F496" s="84"/>
      <c r="G496" s="84"/>
    </row>
    <row r="497" spans="5:7" ht="20" customHeight="1" x14ac:dyDescent="0.25">
      <c r="E497" s="105"/>
    </row>
    <row r="498" spans="5:7" ht="20" customHeight="1" x14ac:dyDescent="0.25">
      <c r="E498" s="105"/>
      <c r="F498" s="79"/>
      <c r="G498" s="79"/>
    </row>
    <row r="499" spans="5:7" ht="20" customHeight="1" x14ac:dyDescent="0.25">
      <c r="E499" s="105"/>
      <c r="F499" s="79"/>
      <c r="G499" s="79"/>
    </row>
    <row r="500" spans="5:7" ht="20" customHeight="1" x14ac:dyDescent="0.25">
      <c r="E500" s="105"/>
      <c r="F500" s="84"/>
      <c r="G500" s="84"/>
    </row>
    <row r="501" spans="5:7" ht="20" customHeight="1" x14ac:dyDescent="0.25">
      <c r="E501" s="105"/>
      <c r="F501" s="84"/>
      <c r="G501" s="84"/>
    </row>
    <row r="502" spans="5:7" ht="20" customHeight="1" x14ac:dyDescent="0.25">
      <c r="E502" s="105"/>
      <c r="F502" s="84"/>
      <c r="G502" s="84"/>
    </row>
    <row r="503" spans="5:7" ht="20" customHeight="1" x14ac:dyDescent="0.25">
      <c r="E503" s="105"/>
    </row>
    <row r="504" spans="5:7" ht="20" customHeight="1" x14ac:dyDescent="0.25">
      <c r="E504" s="105"/>
      <c r="F504" s="84"/>
      <c r="G504" s="84"/>
    </row>
    <row r="505" spans="5:7" ht="20" customHeight="1" x14ac:dyDescent="0.25">
      <c r="E505" s="105"/>
      <c r="F505" s="84"/>
      <c r="G505" s="84"/>
    </row>
    <row r="506" spans="5:7" ht="20" customHeight="1" x14ac:dyDescent="0.25">
      <c r="E506" s="105"/>
      <c r="F506" s="84"/>
      <c r="G506" s="84"/>
    </row>
    <row r="507" spans="5:7" ht="20" customHeight="1" x14ac:dyDescent="0.25">
      <c r="E507" s="105"/>
      <c r="F507" s="84"/>
      <c r="G507" s="84"/>
    </row>
    <row r="508" spans="5:7" ht="20" customHeight="1" x14ac:dyDescent="0.25">
      <c r="E508" s="105"/>
      <c r="F508" s="84"/>
      <c r="G508" s="84"/>
    </row>
    <row r="509" spans="5:7" ht="20" customHeight="1" x14ac:dyDescent="0.25">
      <c r="E509" s="105"/>
    </row>
    <row r="510" spans="5:7" ht="20" customHeight="1" x14ac:dyDescent="0.25">
      <c r="E510" s="105"/>
      <c r="F510" s="79"/>
      <c r="G510" s="79"/>
    </row>
    <row r="511" spans="5:7" ht="20" customHeight="1" x14ac:dyDescent="0.25">
      <c r="E511" s="105"/>
      <c r="F511" s="79"/>
      <c r="G511" s="79"/>
    </row>
    <row r="512" spans="5:7" ht="20" customHeight="1" x14ac:dyDescent="0.25">
      <c r="E512" s="105"/>
      <c r="F512" s="84"/>
      <c r="G512" s="84"/>
    </row>
    <row r="513" spans="5:7" ht="20" customHeight="1" x14ac:dyDescent="0.25">
      <c r="E513" s="105"/>
      <c r="F513" s="84"/>
      <c r="G513" s="84"/>
    </row>
    <row r="514" spans="5:7" ht="20" customHeight="1" x14ac:dyDescent="0.25">
      <c r="E514" s="105"/>
      <c r="F514" s="84"/>
      <c r="G514" s="84"/>
    </row>
    <row r="515" spans="5:7" ht="20" customHeight="1" x14ac:dyDescent="0.25">
      <c r="E515" s="105"/>
    </row>
    <row r="516" spans="5:7" ht="20" customHeight="1" x14ac:dyDescent="0.25">
      <c r="E516" s="105"/>
      <c r="F516" s="84"/>
      <c r="G516" s="84"/>
    </row>
    <row r="517" spans="5:7" ht="20" customHeight="1" x14ac:dyDescent="0.25">
      <c r="E517" s="105"/>
      <c r="F517" s="84"/>
      <c r="G517" s="84"/>
    </row>
    <row r="518" spans="5:7" ht="20" customHeight="1" x14ac:dyDescent="0.25">
      <c r="E518" s="105"/>
      <c r="F518" s="84"/>
      <c r="G518" s="84"/>
    </row>
    <row r="519" spans="5:7" ht="20" customHeight="1" x14ac:dyDescent="0.25">
      <c r="E519" s="105"/>
      <c r="F519" s="84"/>
      <c r="G519" s="84"/>
    </row>
    <row r="520" spans="5:7" ht="20" customHeight="1" x14ac:dyDescent="0.25">
      <c r="E520" s="105"/>
      <c r="F520" s="84"/>
      <c r="G520" s="84"/>
    </row>
    <row r="521" spans="5:7" ht="20" customHeight="1" x14ac:dyDescent="0.25">
      <c r="E521" s="105"/>
    </row>
    <row r="522" spans="5:7" ht="20" customHeight="1" x14ac:dyDescent="0.25">
      <c r="E522" s="105"/>
      <c r="F522" s="79"/>
      <c r="G522" s="79"/>
    </row>
    <row r="523" spans="5:7" ht="20" customHeight="1" x14ac:dyDescent="0.25">
      <c r="E523" s="105"/>
      <c r="F523" s="79"/>
      <c r="G523" s="79"/>
    </row>
    <row r="524" spans="5:7" ht="20" customHeight="1" x14ac:dyDescent="0.25">
      <c r="E524" s="105"/>
      <c r="F524" s="84"/>
      <c r="G524" s="84"/>
    </row>
    <row r="525" spans="5:7" ht="20" customHeight="1" x14ac:dyDescent="0.25">
      <c r="E525" s="105"/>
      <c r="F525" s="84"/>
      <c r="G525" s="84"/>
    </row>
    <row r="526" spans="5:7" ht="20" customHeight="1" x14ac:dyDescent="0.25">
      <c r="E526" s="105"/>
      <c r="F526" s="84"/>
      <c r="G526" s="84"/>
    </row>
    <row r="527" spans="5:7" ht="20" customHeight="1" x14ac:dyDescent="0.25">
      <c r="E527" s="105"/>
    </row>
    <row r="528" spans="5:7" ht="20" customHeight="1" x14ac:dyDescent="0.25">
      <c r="E528" s="105"/>
      <c r="F528" s="84"/>
      <c r="G528" s="84"/>
    </row>
    <row r="529" spans="5:7" ht="20" customHeight="1" x14ac:dyDescent="0.25">
      <c r="E529" s="105"/>
      <c r="F529" s="84"/>
      <c r="G529" s="84"/>
    </row>
    <row r="530" spans="5:7" ht="20" customHeight="1" x14ac:dyDescent="0.25">
      <c r="E530" s="105"/>
      <c r="F530" s="84"/>
      <c r="G530" s="84"/>
    </row>
    <row r="531" spans="5:7" ht="20" customHeight="1" x14ac:dyDescent="0.25">
      <c r="E531" s="105"/>
      <c r="F531" s="84"/>
      <c r="G531" s="84"/>
    </row>
    <row r="532" spans="5:7" ht="20" customHeight="1" x14ac:dyDescent="0.25">
      <c r="E532" s="105"/>
      <c r="F532" s="84"/>
      <c r="G532" s="84"/>
    </row>
    <row r="533" spans="5:7" ht="20" customHeight="1" x14ac:dyDescent="0.25">
      <c r="E533" s="105"/>
    </row>
    <row r="534" spans="5:7" ht="20" customHeight="1" x14ac:dyDescent="0.25">
      <c r="E534" s="105"/>
      <c r="F534" s="79"/>
      <c r="G534" s="79"/>
    </row>
    <row r="535" spans="5:7" ht="20" customHeight="1" x14ac:dyDescent="0.25">
      <c r="E535" s="105"/>
      <c r="F535" s="79"/>
      <c r="G535" s="79"/>
    </row>
    <row r="536" spans="5:7" ht="20" customHeight="1" x14ac:dyDescent="0.25">
      <c r="E536" s="105"/>
      <c r="F536" s="84"/>
      <c r="G536" s="84"/>
    </row>
    <row r="537" spans="5:7" ht="20" customHeight="1" x14ac:dyDescent="0.25">
      <c r="E537" s="105"/>
      <c r="F537" s="84"/>
      <c r="G537" s="84"/>
    </row>
    <row r="538" spans="5:7" ht="20" customHeight="1" x14ac:dyDescent="0.25">
      <c r="E538" s="105"/>
      <c r="F538" s="84"/>
      <c r="G538" s="84"/>
    </row>
    <row r="539" spans="5:7" ht="20" customHeight="1" x14ac:dyDescent="0.25">
      <c r="E539" s="105"/>
    </row>
    <row r="540" spans="5:7" ht="20" customHeight="1" x14ac:dyDescent="0.25">
      <c r="E540" s="105"/>
      <c r="F540" s="84"/>
      <c r="G540" s="84"/>
    </row>
    <row r="541" spans="5:7" ht="20" customHeight="1" x14ac:dyDescent="0.25">
      <c r="E541" s="105"/>
      <c r="F541" s="84"/>
      <c r="G541" s="84"/>
    </row>
    <row r="542" spans="5:7" ht="20" customHeight="1" x14ac:dyDescent="0.25">
      <c r="E542" s="105"/>
      <c r="F542" s="84"/>
      <c r="G542" s="84"/>
    </row>
    <row r="543" spans="5:7" ht="20" customHeight="1" x14ac:dyDescent="0.25">
      <c r="E543" s="105"/>
      <c r="F543" s="84"/>
      <c r="G543" s="84"/>
    </row>
    <row r="544" spans="5:7" ht="20" customHeight="1" x14ac:dyDescent="0.25">
      <c r="E544" s="105"/>
      <c r="F544" s="84"/>
      <c r="G544" s="84"/>
    </row>
    <row r="545" spans="5:7" ht="20" customHeight="1" x14ac:dyDescent="0.25">
      <c r="E545" s="105"/>
    </row>
    <row r="546" spans="5:7" ht="20" customHeight="1" x14ac:dyDescent="0.25">
      <c r="E546" s="105"/>
      <c r="F546" s="79"/>
      <c r="G546" s="79"/>
    </row>
    <row r="547" spans="5:7" ht="20" customHeight="1" x14ac:dyDescent="0.25">
      <c r="E547" s="105"/>
      <c r="F547" s="79"/>
      <c r="G547" s="79"/>
    </row>
    <row r="548" spans="5:7" ht="20" customHeight="1" x14ac:dyDescent="0.25">
      <c r="E548" s="105"/>
      <c r="F548" s="84"/>
      <c r="G548" s="84"/>
    </row>
    <row r="549" spans="5:7" ht="20" customHeight="1" x14ac:dyDescent="0.25">
      <c r="E549" s="105"/>
      <c r="F549" s="84"/>
      <c r="G549" s="84"/>
    </row>
    <row r="550" spans="5:7" ht="20" customHeight="1" x14ac:dyDescent="0.25">
      <c r="E550" s="105"/>
      <c r="F550" s="84"/>
      <c r="G550" s="84"/>
    </row>
    <row r="551" spans="5:7" ht="20" customHeight="1" x14ac:dyDescent="0.25">
      <c r="E551" s="105"/>
    </row>
    <row r="552" spans="5:7" ht="20" customHeight="1" x14ac:dyDescent="0.25">
      <c r="E552" s="105"/>
      <c r="F552" s="84"/>
      <c r="G552" s="84"/>
    </row>
    <row r="553" spans="5:7" ht="20" customHeight="1" x14ac:dyDescent="0.25">
      <c r="E553" s="105"/>
      <c r="F553" s="84"/>
      <c r="G553" s="84"/>
    </row>
    <row r="554" spans="5:7" ht="20" customHeight="1" x14ac:dyDescent="0.25">
      <c r="E554" s="105"/>
      <c r="F554" s="84"/>
      <c r="G554" s="84"/>
    </row>
    <row r="555" spans="5:7" ht="20" customHeight="1" x14ac:dyDescent="0.25">
      <c r="E555" s="105"/>
      <c r="F555" s="84"/>
      <c r="G555" s="84"/>
    </row>
    <row r="556" spans="5:7" ht="20" customHeight="1" x14ac:dyDescent="0.25">
      <c r="E556" s="105"/>
      <c r="F556" s="84"/>
      <c r="G556" s="84"/>
    </row>
    <row r="557" spans="5:7" ht="20" customHeight="1" x14ac:dyDescent="0.25">
      <c r="E557" s="105"/>
    </row>
    <row r="558" spans="5:7" ht="20" customHeight="1" x14ac:dyDescent="0.25">
      <c r="E558" s="105"/>
      <c r="F558" s="79"/>
      <c r="G558" s="79"/>
    </row>
    <row r="559" spans="5:7" ht="20" customHeight="1" x14ac:dyDescent="0.25">
      <c r="E559" s="105"/>
      <c r="F559" s="79"/>
      <c r="G559" s="79"/>
    </row>
    <row r="560" spans="5:7" ht="20" customHeight="1" x14ac:dyDescent="0.25">
      <c r="E560" s="105"/>
      <c r="F560" s="84"/>
      <c r="G560" s="84"/>
    </row>
    <row r="561" spans="5:7" ht="20" customHeight="1" x14ac:dyDescent="0.25">
      <c r="E561" s="105"/>
      <c r="F561" s="84"/>
      <c r="G561" s="84"/>
    </row>
    <row r="562" spans="5:7" ht="20" customHeight="1" x14ac:dyDescent="0.25">
      <c r="E562" s="105"/>
      <c r="F562" s="84"/>
      <c r="G562" s="84"/>
    </row>
    <row r="563" spans="5:7" ht="20" customHeight="1" x14ac:dyDescent="0.25">
      <c r="E563" s="105"/>
    </row>
    <row r="564" spans="5:7" ht="20" customHeight="1" x14ac:dyDescent="0.25">
      <c r="E564" s="105"/>
      <c r="F564" s="84"/>
      <c r="G564" s="84"/>
    </row>
    <row r="565" spans="5:7" ht="20" customHeight="1" x14ac:dyDescent="0.25">
      <c r="E565" s="105"/>
      <c r="F565" s="84"/>
      <c r="G565" s="84"/>
    </row>
    <row r="566" spans="5:7" ht="20" customHeight="1" x14ac:dyDescent="0.25">
      <c r="E566" s="105"/>
      <c r="F566" s="84"/>
      <c r="G566" s="84"/>
    </row>
    <row r="567" spans="5:7" ht="20" customHeight="1" x14ac:dyDescent="0.25">
      <c r="E567" s="105"/>
      <c r="F567" s="84"/>
      <c r="G567" s="84"/>
    </row>
    <row r="568" spans="5:7" ht="20" customHeight="1" x14ac:dyDescent="0.25">
      <c r="E568" s="105"/>
      <c r="F568" s="84"/>
      <c r="G568" s="84"/>
    </row>
    <row r="569" spans="5:7" ht="20" customHeight="1" x14ac:dyDescent="0.25">
      <c r="E569" s="105"/>
    </row>
    <row r="570" spans="5:7" ht="20" customHeight="1" x14ac:dyDescent="0.25">
      <c r="E570" s="105"/>
      <c r="F570" s="79"/>
      <c r="G570" s="79"/>
    </row>
    <row r="571" spans="5:7" ht="20" customHeight="1" x14ac:dyDescent="0.25">
      <c r="E571" s="105"/>
      <c r="F571" s="79"/>
      <c r="G571" s="79"/>
    </row>
    <row r="572" spans="5:7" ht="20" customHeight="1" x14ac:dyDescent="0.25">
      <c r="E572" s="105"/>
      <c r="F572" s="84"/>
      <c r="G572" s="84"/>
    </row>
    <row r="573" spans="5:7" ht="20" customHeight="1" x14ac:dyDescent="0.25">
      <c r="E573" s="105"/>
      <c r="F573" s="84"/>
      <c r="G573" s="84"/>
    </row>
    <row r="574" spans="5:7" ht="20" customHeight="1" x14ac:dyDescent="0.25">
      <c r="E574" s="105"/>
      <c r="F574" s="84"/>
      <c r="G574" s="84"/>
    </row>
    <row r="575" spans="5:7" ht="20" customHeight="1" x14ac:dyDescent="0.25">
      <c r="E575" s="105"/>
    </row>
    <row r="576" spans="5:7" ht="20" customHeight="1" x14ac:dyDescent="0.25">
      <c r="E576" s="105"/>
      <c r="F576" s="84"/>
      <c r="G576" s="84"/>
    </row>
    <row r="577" spans="5:7" ht="20" customHeight="1" x14ac:dyDescent="0.25">
      <c r="E577" s="105"/>
      <c r="F577" s="84"/>
      <c r="G577" s="84"/>
    </row>
    <row r="578" spans="5:7" ht="20" customHeight="1" x14ac:dyDescent="0.25">
      <c r="E578" s="105"/>
      <c r="F578" s="84"/>
      <c r="G578" s="84"/>
    </row>
    <row r="579" spans="5:7" ht="20" customHeight="1" x14ac:dyDescent="0.25">
      <c r="E579" s="105"/>
      <c r="F579" s="84"/>
      <c r="G579" s="84"/>
    </row>
    <row r="580" spans="5:7" ht="20" customHeight="1" x14ac:dyDescent="0.25">
      <c r="E580" s="105"/>
      <c r="F580" s="84"/>
      <c r="G580" s="84"/>
    </row>
    <row r="581" spans="5:7" ht="20" customHeight="1" x14ac:dyDescent="0.25">
      <c r="E581" s="105"/>
    </row>
    <row r="582" spans="5:7" ht="20" customHeight="1" x14ac:dyDescent="0.25">
      <c r="E582" s="105"/>
      <c r="F582" s="79"/>
      <c r="G582" s="79"/>
    </row>
    <row r="583" spans="5:7" ht="20" customHeight="1" x14ac:dyDescent="0.25">
      <c r="E583" s="105"/>
      <c r="F583" s="79"/>
      <c r="G583" s="79"/>
    </row>
    <row r="584" spans="5:7" ht="20" customHeight="1" x14ac:dyDescent="0.25">
      <c r="E584" s="105"/>
      <c r="F584" s="84"/>
      <c r="G584" s="84"/>
    </row>
    <row r="585" spans="5:7" ht="20" customHeight="1" x14ac:dyDescent="0.25">
      <c r="E585" s="105"/>
      <c r="F585" s="84"/>
      <c r="G585" s="84"/>
    </row>
    <row r="586" spans="5:7" ht="20" customHeight="1" x14ac:dyDescent="0.25">
      <c r="E586" s="105"/>
      <c r="F586" s="84"/>
      <c r="G586" s="84"/>
    </row>
    <row r="587" spans="5:7" ht="20" customHeight="1" x14ac:dyDescent="0.25">
      <c r="E587" s="105"/>
    </row>
    <row r="588" spans="5:7" ht="20" customHeight="1" x14ac:dyDescent="0.25">
      <c r="E588" s="105"/>
      <c r="F588" s="84"/>
      <c r="G588" s="84"/>
    </row>
    <row r="589" spans="5:7" ht="20" customHeight="1" x14ac:dyDescent="0.25">
      <c r="E589" s="105"/>
      <c r="F589" s="84"/>
      <c r="G589" s="84"/>
    </row>
    <row r="590" spans="5:7" ht="20" customHeight="1" x14ac:dyDescent="0.25">
      <c r="E590" s="105"/>
      <c r="F590" s="84"/>
      <c r="G590" s="84"/>
    </row>
    <row r="591" spans="5:7" ht="20" customHeight="1" x14ac:dyDescent="0.25">
      <c r="E591" s="105"/>
      <c r="F591" s="84"/>
      <c r="G591" s="84"/>
    </row>
    <row r="592" spans="5:7" ht="20" customHeight="1" x14ac:dyDescent="0.25">
      <c r="E592" s="105"/>
      <c r="F592" s="84"/>
      <c r="G592" s="84"/>
    </row>
    <row r="593" spans="5:7" ht="20" customHeight="1" x14ac:dyDescent="0.25">
      <c r="E593" s="105"/>
    </row>
    <row r="594" spans="5:7" ht="20" customHeight="1" x14ac:dyDescent="0.25">
      <c r="E594" s="105"/>
      <c r="F594" s="79"/>
      <c r="G594" s="79"/>
    </row>
    <row r="595" spans="5:7" ht="20" customHeight="1" x14ac:dyDescent="0.25">
      <c r="E595" s="105"/>
      <c r="F595" s="79"/>
      <c r="G595" s="79"/>
    </row>
    <row r="596" spans="5:7" ht="20" customHeight="1" x14ac:dyDescent="0.25">
      <c r="E596" s="105"/>
      <c r="F596" s="84"/>
      <c r="G596" s="84"/>
    </row>
    <row r="597" spans="5:7" ht="20" customHeight="1" x14ac:dyDescent="0.25">
      <c r="E597" s="105"/>
      <c r="F597" s="84"/>
      <c r="G597" s="84"/>
    </row>
    <row r="598" spans="5:7" ht="20" customHeight="1" x14ac:dyDescent="0.25">
      <c r="E598" s="105"/>
      <c r="F598" s="84"/>
      <c r="G598" s="84"/>
    </row>
    <row r="599" spans="5:7" ht="20" customHeight="1" x14ac:dyDescent="0.25">
      <c r="E599" s="105"/>
    </row>
    <row r="600" spans="5:7" ht="20" customHeight="1" x14ac:dyDescent="0.25">
      <c r="E600" s="105"/>
      <c r="F600" s="84"/>
      <c r="G600" s="84"/>
    </row>
    <row r="601" spans="5:7" ht="20" customHeight="1" x14ac:dyDescent="0.25">
      <c r="E601" s="105"/>
      <c r="F601" s="84"/>
      <c r="G601" s="84"/>
    </row>
    <row r="602" spans="5:7" ht="20" customHeight="1" x14ac:dyDescent="0.25">
      <c r="E602" s="105"/>
      <c r="F602" s="84"/>
      <c r="G602" s="84"/>
    </row>
    <row r="603" spans="5:7" ht="20" customHeight="1" x14ac:dyDescent="0.25">
      <c r="E603" s="105"/>
      <c r="F603" s="84"/>
      <c r="G603" s="84"/>
    </row>
    <row r="604" spans="5:7" ht="20" customHeight="1" x14ac:dyDescent="0.25">
      <c r="E604" s="105"/>
      <c r="F604" s="84"/>
      <c r="G604" s="84"/>
    </row>
    <row r="605" spans="5:7" ht="20" customHeight="1" x14ac:dyDescent="0.25">
      <c r="E605" s="105"/>
    </row>
    <row r="606" spans="5:7" ht="20" customHeight="1" x14ac:dyDescent="0.25">
      <c r="E606" s="105"/>
      <c r="F606" s="79"/>
      <c r="G606" s="79"/>
    </row>
    <row r="607" spans="5:7" ht="20" customHeight="1" x14ac:dyDescent="0.25">
      <c r="E607" s="105"/>
      <c r="F607" s="79"/>
      <c r="G607" s="79"/>
    </row>
    <row r="608" spans="5:7" ht="20" customHeight="1" x14ac:dyDescent="0.25">
      <c r="E608" s="105"/>
      <c r="F608" s="84"/>
      <c r="G608" s="84"/>
    </row>
    <row r="609" spans="5:7" ht="20" customHeight="1" x14ac:dyDescent="0.25">
      <c r="E609" s="105"/>
      <c r="F609" s="84"/>
      <c r="G609" s="84"/>
    </row>
    <row r="610" spans="5:7" ht="20" customHeight="1" x14ac:dyDescent="0.25">
      <c r="E610" s="105"/>
      <c r="F610" s="84"/>
      <c r="G610" s="84"/>
    </row>
    <row r="611" spans="5:7" ht="20" customHeight="1" x14ac:dyDescent="0.25">
      <c r="E611" s="105"/>
    </row>
    <row r="612" spans="5:7" ht="20" customHeight="1" x14ac:dyDescent="0.25">
      <c r="E612" s="105"/>
      <c r="F612" s="84"/>
      <c r="G612" s="84"/>
    </row>
    <row r="613" spans="5:7" ht="20" customHeight="1" x14ac:dyDescent="0.25">
      <c r="E613" s="105"/>
      <c r="F613" s="84"/>
      <c r="G613" s="84"/>
    </row>
    <row r="614" spans="5:7" ht="20" customHeight="1" x14ac:dyDescent="0.25">
      <c r="E614" s="105"/>
      <c r="F614" s="84"/>
      <c r="G614" s="84"/>
    </row>
    <row r="615" spans="5:7" ht="20" customHeight="1" x14ac:dyDescent="0.25">
      <c r="E615" s="105"/>
      <c r="F615" s="84"/>
      <c r="G615" s="84"/>
    </row>
    <row r="616" spans="5:7" ht="20" customHeight="1" x14ac:dyDescent="0.25">
      <c r="E616" s="105"/>
      <c r="F616" s="84"/>
      <c r="G616" s="84"/>
    </row>
    <row r="617" spans="5:7" ht="20" customHeight="1" x14ac:dyDescent="0.25">
      <c r="E617" s="105"/>
    </row>
    <row r="618" spans="5:7" ht="20" customHeight="1" x14ac:dyDescent="0.25">
      <c r="E618" s="105"/>
      <c r="F618" s="79"/>
      <c r="G618" s="79"/>
    </row>
    <row r="619" spans="5:7" ht="20" customHeight="1" x14ac:dyDescent="0.25">
      <c r="E619" s="105"/>
      <c r="F619" s="79"/>
      <c r="G619" s="79"/>
    </row>
    <row r="620" spans="5:7" ht="20" customHeight="1" x14ac:dyDescent="0.25">
      <c r="E620" s="105"/>
      <c r="F620" s="84"/>
      <c r="G620" s="84"/>
    </row>
    <row r="621" spans="5:7" ht="20" customHeight="1" x14ac:dyDescent="0.25">
      <c r="E621" s="105"/>
      <c r="F621" s="84"/>
      <c r="G621" s="84"/>
    </row>
    <row r="622" spans="5:7" ht="20" customHeight="1" x14ac:dyDescent="0.25">
      <c r="E622" s="105"/>
      <c r="F622" s="84"/>
      <c r="G622" s="84"/>
    </row>
    <row r="623" spans="5:7" ht="20" customHeight="1" x14ac:dyDescent="0.25">
      <c r="E623" s="105"/>
    </row>
    <row r="624" spans="5:7" ht="20" customHeight="1" x14ac:dyDescent="0.25">
      <c r="E624" s="105"/>
      <c r="F624" s="84"/>
      <c r="G624" s="84"/>
    </row>
    <row r="625" spans="5:7" ht="20" customHeight="1" x14ac:dyDescent="0.25">
      <c r="E625" s="105"/>
      <c r="F625" s="84"/>
      <c r="G625" s="84"/>
    </row>
    <row r="626" spans="5:7" ht="20" customHeight="1" x14ac:dyDescent="0.25">
      <c r="E626" s="105"/>
      <c r="F626" s="84"/>
      <c r="G626" s="84"/>
    </row>
    <row r="627" spans="5:7" ht="20" customHeight="1" x14ac:dyDescent="0.25">
      <c r="E627" s="105"/>
      <c r="F627" s="84"/>
      <c r="G627" s="84"/>
    </row>
    <row r="628" spans="5:7" ht="20" customHeight="1" x14ac:dyDescent="0.25">
      <c r="E628" s="105"/>
      <c r="F628" s="84"/>
      <c r="G628" s="84"/>
    </row>
    <row r="629" spans="5:7" ht="20" customHeight="1" x14ac:dyDescent="0.25">
      <c r="E629" s="105"/>
    </row>
    <row r="630" spans="5:7" ht="20" customHeight="1" x14ac:dyDescent="0.25">
      <c r="E630" s="105"/>
      <c r="F630" s="79"/>
      <c r="G630" s="79"/>
    </row>
    <row r="631" spans="5:7" ht="20" customHeight="1" x14ac:dyDescent="0.25">
      <c r="E631" s="105"/>
      <c r="F631" s="79"/>
      <c r="G631" s="79"/>
    </row>
    <row r="632" spans="5:7" ht="20" customHeight="1" x14ac:dyDescent="0.25">
      <c r="E632" s="105"/>
      <c r="F632" s="84"/>
      <c r="G632" s="84"/>
    </row>
    <row r="633" spans="5:7" ht="20" customHeight="1" x14ac:dyDescent="0.25">
      <c r="E633" s="105"/>
      <c r="F633" s="84"/>
      <c r="G633" s="84"/>
    </row>
    <row r="634" spans="5:7" ht="20" customHeight="1" x14ac:dyDescent="0.25">
      <c r="E634" s="105"/>
      <c r="F634" s="84"/>
      <c r="G634" s="84"/>
    </row>
    <row r="635" spans="5:7" ht="20" customHeight="1" x14ac:dyDescent="0.25">
      <c r="E635" s="105"/>
    </row>
    <row r="636" spans="5:7" ht="20" customHeight="1" x14ac:dyDescent="0.25">
      <c r="E636" s="105"/>
      <c r="F636" s="84"/>
      <c r="G636" s="84"/>
    </row>
    <row r="637" spans="5:7" ht="20" customHeight="1" x14ac:dyDescent="0.25">
      <c r="E637" s="105"/>
      <c r="F637" s="84"/>
      <c r="G637" s="84"/>
    </row>
    <row r="638" spans="5:7" ht="20" customHeight="1" x14ac:dyDescent="0.25">
      <c r="E638" s="105"/>
      <c r="F638" s="84"/>
      <c r="G638" s="84"/>
    </row>
    <row r="639" spans="5:7" ht="20" customHeight="1" x14ac:dyDescent="0.25">
      <c r="E639" s="105"/>
      <c r="F639" s="84"/>
      <c r="G639" s="84"/>
    </row>
    <row r="640" spans="5:7" ht="20" customHeight="1" x14ac:dyDescent="0.25">
      <c r="E640" s="105"/>
      <c r="F640" s="84"/>
      <c r="G640" s="84"/>
    </row>
    <row r="641" spans="5:7" ht="20" customHeight="1" x14ac:dyDescent="0.25">
      <c r="E641" s="105"/>
    </row>
    <row r="642" spans="5:7" ht="20" customHeight="1" x14ac:dyDescent="0.25">
      <c r="E642" s="105"/>
      <c r="F642" s="79"/>
      <c r="G642" s="79"/>
    </row>
    <row r="643" spans="5:7" ht="20" customHeight="1" x14ac:dyDescent="0.25">
      <c r="E643" s="105"/>
      <c r="F643" s="79"/>
      <c r="G643" s="79"/>
    </row>
    <row r="644" spans="5:7" ht="20" customHeight="1" x14ac:dyDescent="0.25">
      <c r="E644" s="105"/>
      <c r="F644" s="84"/>
      <c r="G644" s="84"/>
    </row>
    <row r="645" spans="5:7" ht="20" customHeight="1" x14ac:dyDescent="0.25">
      <c r="E645" s="105"/>
      <c r="F645" s="84"/>
      <c r="G645" s="84"/>
    </row>
    <row r="646" spans="5:7" ht="20" customHeight="1" x14ac:dyDescent="0.25">
      <c r="E646" s="105"/>
      <c r="F646" s="84"/>
      <c r="G646" s="84"/>
    </row>
    <row r="647" spans="5:7" ht="20" customHeight="1" x14ac:dyDescent="0.25">
      <c r="E647" s="105"/>
    </row>
    <row r="648" spans="5:7" ht="20" customHeight="1" x14ac:dyDescent="0.25">
      <c r="E648" s="105"/>
      <c r="F648" s="84"/>
      <c r="G648" s="84"/>
    </row>
    <row r="649" spans="5:7" ht="20" customHeight="1" x14ac:dyDescent="0.25">
      <c r="E649" s="105"/>
      <c r="F649" s="84"/>
      <c r="G649" s="84"/>
    </row>
    <row r="650" spans="5:7" ht="20" customHeight="1" x14ac:dyDescent="0.25">
      <c r="E650" s="105"/>
      <c r="F650" s="84"/>
      <c r="G650" s="84"/>
    </row>
    <row r="651" spans="5:7" ht="20" customHeight="1" x14ac:dyDescent="0.25">
      <c r="E651" s="105"/>
      <c r="F651" s="84"/>
      <c r="G651" s="84"/>
    </row>
    <row r="652" spans="5:7" ht="20" customHeight="1" x14ac:dyDescent="0.25">
      <c r="E652" s="105"/>
      <c r="F652" s="84"/>
      <c r="G652" s="84"/>
    </row>
    <row r="653" spans="5:7" ht="20" customHeight="1" x14ac:dyDescent="0.25">
      <c r="E653" s="105"/>
    </row>
    <row r="654" spans="5:7" ht="20" customHeight="1" x14ac:dyDescent="0.25">
      <c r="E654" s="105"/>
      <c r="F654" s="79"/>
      <c r="G654" s="79"/>
    </row>
    <row r="655" spans="5:7" ht="20" customHeight="1" x14ac:dyDescent="0.25">
      <c r="E655" s="105"/>
      <c r="F655" s="79"/>
      <c r="G655" s="79"/>
    </row>
    <row r="656" spans="5:7" ht="20" customHeight="1" x14ac:dyDescent="0.25">
      <c r="E656" s="105"/>
      <c r="F656" s="84"/>
      <c r="G656" s="84"/>
    </row>
    <row r="657" spans="5:7" ht="20" customHeight="1" x14ac:dyDescent="0.25">
      <c r="E657" s="105"/>
      <c r="F657" s="84"/>
      <c r="G657" s="84"/>
    </row>
    <row r="658" spans="5:7" ht="20" customHeight="1" x14ac:dyDescent="0.25">
      <c r="E658" s="105"/>
      <c r="F658" s="84"/>
      <c r="G658" s="84"/>
    </row>
    <row r="659" spans="5:7" ht="20" customHeight="1" x14ac:dyDescent="0.25">
      <c r="E659" s="105"/>
    </row>
    <row r="660" spans="5:7" ht="20" customHeight="1" x14ac:dyDescent="0.25">
      <c r="E660" s="105"/>
      <c r="F660" s="84"/>
      <c r="G660" s="84"/>
    </row>
    <row r="661" spans="5:7" ht="20" customHeight="1" x14ac:dyDescent="0.25">
      <c r="E661" s="105"/>
      <c r="F661" s="84"/>
      <c r="G661" s="84"/>
    </row>
    <row r="662" spans="5:7" ht="20" customHeight="1" x14ac:dyDescent="0.25">
      <c r="E662" s="105"/>
      <c r="F662" s="84"/>
      <c r="G662" s="84"/>
    </row>
    <row r="663" spans="5:7" ht="20" customHeight="1" x14ac:dyDescent="0.25">
      <c r="E663" s="105"/>
      <c r="F663" s="84"/>
      <c r="G663" s="84"/>
    </row>
    <row r="664" spans="5:7" ht="20" customHeight="1" x14ac:dyDescent="0.25">
      <c r="E664" s="105"/>
      <c r="F664" s="84"/>
      <c r="G664" s="84"/>
    </row>
    <row r="665" spans="5:7" ht="20" customHeight="1" x14ac:dyDescent="0.25">
      <c r="E665" s="105"/>
    </row>
    <row r="666" spans="5:7" ht="20" customHeight="1" x14ac:dyDescent="0.25">
      <c r="E666" s="105"/>
      <c r="F666" s="79"/>
      <c r="G666" s="79"/>
    </row>
    <row r="667" spans="5:7" ht="20" customHeight="1" x14ac:dyDescent="0.25">
      <c r="E667" s="105"/>
      <c r="F667" s="79"/>
      <c r="G667" s="79"/>
    </row>
    <row r="668" spans="5:7" ht="20" customHeight="1" x14ac:dyDescent="0.25">
      <c r="E668" s="105"/>
      <c r="F668" s="84"/>
      <c r="G668" s="84"/>
    </row>
    <row r="669" spans="5:7" ht="20" customHeight="1" x14ac:dyDescent="0.25">
      <c r="E669" s="105"/>
      <c r="F669" s="84"/>
      <c r="G669" s="84"/>
    </row>
    <row r="670" spans="5:7" ht="20" customHeight="1" x14ac:dyDescent="0.25">
      <c r="E670" s="105"/>
      <c r="F670" s="84"/>
      <c r="G670" s="84"/>
    </row>
    <row r="671" spans="5:7" ht="20" customHeight="1" x14ac:dyDescent="0.25">
      <c r="E671" s="105"/>
    </row>
    <row r="672" spans="5:7" ht="20" customHeight="1" x14ac:dyDescent="0.25">
      <c r="E672" s="105"/>
      <c r="F672" s="84"/>
      <c r="G672" s="84"/>
    </row>
    <row r="673" spans="5:7" ht="20" customHeight="1" x14ac:dyDescent="0.25">
      <c r="E673" s="105"/>
      <c r="F673" s="84"/>
      <c r="G673" s="84"/>
    </row>
    <row r="674" spans="5:7" ht="20" customHeight="1" x14ac:dyDescent="0.25">
      <c r="E674" s="105"/>
      <c r="F674" s="84"/>
      <c r="G674" s="84"/>
    </row>
    <row r="675" spans="5:7" ht="20" customHeight="1" x14ac:dyDescent="0.25">
      <c r="E675" s="105"/>
      <c r="F675" s="84"/>
      <c r="G675" s="84"/>
    </row>
    <row r="676" spans="5:7" ht="20" customHeight="1" x14ac:dyDescent="0.25">
      <c r="E676" s="105"/>
      <c r="F676" s="84"/>
      <c r="G676" s="84"/>
    </row>
    <row r="677" spans="5:7" ht="20" customHeight="1" x14ac:dyDescent="0.25">
      <c r="E677" s="105"/>
    </row>
    <row r="678" spans="5:7" ht="20" customHeight="1" x14ac:dyDescent="0.25">
      <c r="E678" s="105"/>
      <c r="F678" s="79"/>
      <c r="G678" s="79"/>
    </row>
    <row r="679" spans="5:7" ht="20" customHeight="1" x14ac:dyDescent="0.25">
      <c r="E679" s="105"/>
      <c r="F679" s="79"/>
      <c r="G679" s="79"/>
    </row>
    <row r="680" spans="5:7" ht="20" customHeight="1" x14ac:dyDescent="0.25">
      <c r="E680" s="105"/>
      <c r="F680" s="84"/>
      <c r="G680" s="84"/>
    </row>
    <row r="681" spans="5:7" ht="20" customHeight="1" x14ac:dyDescent="0.25">
      <c r="E681" s="105"/>
      <c r="F681" s="84"/>
      <c r="G681" s="84"/>
    </row>
    <row r="682" spans="5:7" ht="20" customHeight="1" x14ac:dyDescent="0.25">
      <c r="E682" s="105"/>
      <c r="F682" s="84"/>
      <c r="G682" s="84"/>
    </row>
    <row r="683" spans="5:7" ht="20" customHeight="1" x14ac:dyDescent="0.25">
      <c r="E683" s="105"/>
    </row>
    <row r="684" spans="5:7" ht="20" customHeight="1" x14ac:dyDescent="0.25">
      <c r="E684" s="105"/>
      <c r="F684" s="84"/>
      <c r="G684" s="84"/>
    </row>
    <row r="685" spans="5:7" ht="20" customHeight="1" x14ac:dyDescent="0.25">
      <c r="E685" s="105"/>
      <c r="F685" s="84"/>
      <c r="G685" s="84"/>
    </row>
    <row r="686" spans="5:7" ht="20" customHeight="1" x14ac:dyDescent="0.25">
      <c r="E686" s="105"/>
      <c r="F686" s="84"/>
      <c r="G686" s="84"/>
    </row>
    <row r="687" spans="5:7" ht="20" customHeight="1" x14ac:dyDescent="0.25">
      <c r="E687" s="105"/>
      <c r="F687" s="84"/>
      <c r="G687" s="84"/>
    </row>
    <row r="688" spans="5:7" ht="20" customHeight="1" x14ac:dyDescent="0.25">
      <c r="E688" s="105"/>
      <c r="F688" s="84"/>
      <c r="G688" s="84"/>
    </row>
    <row r="689" spans="5:7" ht="20" customHeight="1" x14ac:dyDescent="0.25">
      <c r="E689" s="105"/>
    </row>
    <row r="690" spans="5:7" ht="20" customHeight="1" x14ac:dyDescent="0.25">
      <c r="E690" s="105"/>
      <c r="F690" s="79"/>
      <c r="G690" s="79"/>
    </row>
    <row r="691" spans="5:7" ht="20" customHeight="1" x14ac:dyDescent="0.25">
      <c r="E691" s="105"/>
      <c r="F691" s="79"/>
      <c r="G691" s="79"/>
    </row>
    <row r="692" spans="5:7" ht="20" customHeight="1" x14ac:dyDescent="0.25">
      <c r="E692" s="105"/>
      <c r="F692" s="84"/>
      <c r="G692" s="84"/>
    </row>
    <row r="693" spans="5:7" ht="20" customHeight="1" x14ac:dyDescent="0.25">
      <c r="E693" s="105"/>
      <c r="F693" s="84"/>
      <c r="G693" s="84"/>
    </row>
    <row r="694" spans="5:7" ht="20" customHeight="1" x14ac:dyDescent="0.25">
      <c r="E694" s="105"/>
      <c r="F694" s="84"/>
      <c r="G694" s="84"/>
    </row>
    <row r="695" spans="5:7" ht="20" customHeight="1" x14ac:dyDescent="0.25">
      <c r="E695" s="105"/>
    </row>
    <row r="696" spans="5:7" ht="20" customHeight="1" x14ac:dyDescent="0.25">
      <c r="E696" s="105"/>
      <c r="F696" s="84"/>
      <c r="G696" s="84"/>
    </row>
    <row r="697" spans="5:7" ht="20" customHeight="1" x14ac:dyDescent="0.25">
      <c r="E697" s="105"/>
      <c r="F697" s="84"/>
      <c r="G697" s="84"/>
    </row>
    <row r="698" spans="5:7" ht="20" customHeight="1" x14ac:dyDescent="0.25">
      <c r="E698" s="105"/>
      <c r="F698" s="84"/>
      <c r="G698" s="84"/>
    </row>
    <row r="699" spans="5:7" ht="20" customHeight="1" x14ac:dyDescent="0.25">
      <c r="E699" s="105"/>
      <c r="F699" s="84"/>
      <c r="G699" s="84"/>
    </row>
    <row r="700" spans="5:7" ht="20" customHeight="1" x14ac:dyDescent="0.25">
      <c r="E700" s="105"/>
      <c r="F700" s="84"/>
      <c r="G700" s="84"/>
    </row>
    <row r="701" spans="5:7" ht="20" customHeight="1" x14ac:dyDescent="0.25">
      <c r="E701" s="105"/>
    </row>
    <row r="702" spans="5:7" ht="20" customHeight="1" x14ac:dyDescent="0.25">
      <c r="E702" s="105"/>
      <c r="F702" s="79"/>
      <c r="G702" s="79"/>
    </row>
    <row r="703" spans="5:7" ht="20" customHeight="1" x14ac:dyDescent="0.25">
      <c r="E703" s="105"/>
      <c r="F703" s="79"/>
      <c r="G703" s="79"/>
    </row>
    <row r="704" spans="5:7" ht="20" customHeight="1" x14ac:dyDescent="0.25">
      <c r="E704" s="105"/>
      <c r="F704" s="84"/>
      <c r="G704" s="84"/>
    </row>
    <row r="705" spans="5:7" ht="20" customHeight="1" x14ac:dyDescent="0.25">
      <c r="E705" s="105"/>
      <c r="F705" s="84"/>
      <c r="G705" s="84"/>
    </row>
    <row r="706" spans="5:7" ht="20" customHeight="1" x14ac:dyDescent="0.25">
      <c r="E706" s="105"/>
      <c r="F706" s="84"/>
      <c r="G706" s="84"/>
    </row>
    <row r="707" spans="5:7" ht="20" customHeight="1" x14ac:dyDescent="0.25">
      <c r="E707" s="105"/>
    </row>
    <row r="708" spans="5:7" ht="20" customHeight="1" x14ac:dyDescent="0.25">
      <c r="E708" s="105"/>
      <c r="F708" s="84"/>
      <c r="G708" s="84"/>
    </row>
    <row r="709" spans="5:7" ht="20" customHeight="1" x14ac:dyDescent="0.25">
      <c r="E709" s="105"/>
      <c r="F709" s="84"/>
      <c r="G709" s="84"/>
    </row>
    <row r="710" spans="5:7" ht="20" customHeight="1" x14ac:dyDescent="0.25">
      <c r="E710" s="105"/>
      <c r="F710" s="84"/>
      <c r="G710" s="84"/>
    </row>
    <row r="711" spans="5:7" ht="20" customHeight="1" x14ac:dyDescent="0.25">
      <c r="E711" s="105"/>
      <c r="F711" s="84"/>
      <c r="G711" s="84"/>
    </row>
    <row r="712" spans="5:7" ht="20" customHeight="1" x14ac:dyDescent="0.25">
      <c r="E712" s="105"/>
      <c r="F712" s="84"/>
      <c r="G712" s="84"/>
    </row>
    <row r="713" spans="5:7" ht="20" customHeight="1" x14ac:dyDescent="0.25">
      <c r="E713" s="105"/>
    </row>
    <row r="714" spans="5:7" ht="20" customHeight="1" x14ac:dyDescent="0.25">
      <c r="E714" s="105"/>
      <c r="F714" s="79"/>
      <c r="G714" s="79"/>
    </row>
    <row r="715" spans="5:7" ht="20" customHeight="1" x14ac:dyDescent="0.25">
      <c r="E715" s="105"/>
      <c r="F715" s="79"/>
      <c r="G715" s="79"/>
    </row>
    <row r="716" spans="5:7" ht="20" customHeight="1" x14ac:dyDescent="0.25">
      <c r="E716" s="105"/>
      <c r="F716" s="84"/>
      <c r="G716" s="84"/>
    </row>
    <row r="717" spans="5:7" ht="20" customHeight="1" x14ac:dyDescent="0.25">
      <c r="E717" s="105"/>
      <c r="F717" s="84"/>
      <c r="G717" s="84"/>
    </row>
    <row r="718" spans="5:7" ht="20" customHeight="1" x14ac:dyDescent="0.25">
      <c r="E718" s="105"/>
      <c r="F718" s="84"/>
      <c r="G718" s="84"/>
    </row>
    <row r="719" spans="5:7" ht="20" customHeight="1" x14ac:dyDescent="0.25">
      <c r="E719" s="105"/>
    </row>
    <row r="720" spans="5:7" ht="20" customHeight="1" x14ac:dyDescent="0.25">
      <c r="E720" s="105"/>
      <c r="F720" s="84"/>
      <c r="G720" s="84"/>
    </row>
    <row r="721" spans="5:7" ht="20" customHeight="1" x14ac:dyDescent="0.25">
      <c r="E721" s="105"/>
      <c r="F721" s="84"/>
      <c r="G721" s="84"/>
    </row>
    <row r="722" spans="5:7" ht="20" customHeight="1" x14ac:dyDescent="0.25">
      <c r="E722" s="105"/>
      <c r="F722" s="84"/>
      <c r="G722" s="84"/>
    </row>
    <row r="723" spans="5:7" ht="20" customHeight="1" x14ac:dyDescent="0.25">
      <c r="E723" s="105"/>
      <c r="F723" s="84"/>
      <c r="G723" s="84"/>
    </row>
    <row r="724" spans="5:7" ht="20" customHeight="1" x14ac:dyDescent="0.25">
      <c r="E724" s="105"/>
      <c r="F724" s="84"/>
      <c r="G724" s="84"/>
    </row>
    <row r="725" spans="5:7" ht="20" customHeight="1" x14ac:dyDescent="0.25">
      <c r="E725" s="105"/>
    </row>
    <row r="726" spans="5:7" ht="20" customHeight="1" x14ac:dyDescent="0.25">
      <c r="E726" s="105"/>
      <c r="F726" s="79"/>
      <c r="G726" s="79"/>
    </row>
    <row r="727" spans="5:7" ht="20" customHeight="1" x14ac:dyDescent="0.25">
      <c r="E727" s="105"/>
      <c r="F727" s="79"/>
      <c r="G727" s="79"/>
    </row>
    <row r="728" spans="5:7" ht="20" customHeight="1" x14ac:dyDescent="0.25">
      <c r="E728" s="105"/>
      <c r="F728" s="84"/>
      <c r="G728" s="84"/>
    </row>
    <row r="729" spans="5:7" ht="20" customHeight="1" x14ac:dyDescent="0.25">
      <c r="E729" s="105"/>
      <c r="F729" s="84"/>
      <c r="G729" s="84"/>
    </row>
    <row r="730" spans="5:7" ht="20" customHeight="1" x14ac:dyDescent="0.25">
      <c r="E730" s="105"/>
      <c r="F730" s="84"/>
      <c r="G730" s="84"/>
    </row>
    <row r="731" spans="5:7" ht="20" customHeight="1" x14ac:dyDescent="0.25">
      <c r="E731" s="105"/>
    </row>
    <row r="732" spans="5:7" ht="20" customHeight="1" x14ac:dyDescent="0.25">
      <c r="E732" s="105"/>
      <c r="F732" s="84"/>
      <c r="G732" s="84"/>
    </row>
    <row r="733" spans="5:7" ht="20" customHeight="1" x14ac:dyDescent="0.25">
      <c r="E733" s="105"/>
      <c r="F733" s="84"/>
      <c r="G733" s="84"/>
    </row>
    <row r="734" spans="5:7" ht="20" customHeight="1" x14ac:dyDescent="0.25">
      <c r="E734" s="105"/>
      <c r="F734" s="84"/>
      <c r="G734" s="84"/>
    </row>
    <row r="735" spans="5:7" ht="20" customHeight="1" x14ac:dyDescent="0.25">
      <c r="E735" s="105"/>
      <c r="F735" s="84"/>
      <c r="G735" s="84"/>
    </row>
    <row r="736" spans="5:7" ht="20" customHeight="1" x14ac:dyDescent="0.25">
      <c r="E736" s="105"/>
      <c r="F736" s="84"/>
      <c r="G736" s="84"/>
    </row>
    <row r="737" spans="5:7" ht="20" customHeight="1" x14ac:dyDescent="0.25">
      <c r="E737" s="105"/>
    </row>
    <row r="738" spans="5:7" ht="20" customHeight="1" x14ac:dyDescent="0.25">
      <c r="E738" s="105"/>
      <c r="F738" s="79"/>
      <c r="G738" s="79"/>
    </row>
    <row r="739" spans="5:7" ht="20" customHeight="1" x14ac:dyDescent="0.25">
      <c r="E739" s="105"/>
      <c r="F739" s="79"/>
      <c r="G739" s="79"/>
    </row>
    <row r="740" spans="5:7" ht="20" customHeight="1" x14ac:dyDescent="0.25">
      <c r="E740" s="105"/>
      <c r="F740" s="84"/>
      <c r="G740" s="84"/>
    </row>
    <row r="741" spans="5:7" ht="20" customHeight="1" x14ac:dyDescent="0.25">
      <c r="E741" s="105"/>
      <c r="F741" s="84"/>
      <c r="G741" s="84"/>
    </row>
    <row r="742" spans="5:7" ht="20" customHeight="1" x14ac:dyDescent="0.25">
      <c r="E742" s="105"/>
      <c r="F742" s="84"/>
      <c r="G742" s="84"/>
    </row>
    <row r="743" spans="5:7" ht="20" customHeight="1" x14ac:dyDescent="0.25">
      <c r="E743" s="105"/>
    </row>
    <row r="744" spans="5:7" ht="20" customHeight="1" x14ac:dyDescent="0.25">
      <c r="E744" s="105"/>
      <c r="F744" s="84"/>
      <c r="G744" s="84"/>
    </row>
    <row r="745" spans="5:7" ht="20" customHeight="1" x14ac:dyDescent="0.25">
      <c r="E745" s="105"/>
      <c r="F745" s="84"/>
      <c r="G745" s="84"/>
    </row>
    <row r="746" spans="5:7" ht="20" customHeight="1" x14ac:dyDescent="0.25">
      <c r="E746" s="105"/>
      <c r="F746" s="84"/>
      <c r="G746" s="84"/>
    </row>
    <row r="747" spans="5:7" ht="20" customHeight="1" x14ac:dyDescent="0.25">
      <c r="E747" s="105"/>
      <c r="F747" s="84"/>
      <c r="G747" s="84"/>
    </row>
    <row r="748" spans="5:7" ht="20" customHeight="1" x14ac:dyDescent="0.25">
      <c r="E748" s="105"/>
      <c r="F748" s="84"/>
      <c r="G748" s="84"/>
    </row>
    <row r="749" spans="5:7" ht="20" customHeight="1" x14ac:dyDescent="0.25">
      <c r="E749" s="105"/>
    </row>
    <row r="750" spans="5:7" ht="20" customHeight="1" x14ac:dyDescent="0.25">
      <c r="E750" s="105"/>
      <c r="F750" s="79"/>
      <c r="G750" s="79"/>
    </row>
    <row r="751" spans="5:7" ht="20" customHeight="1" x14ac:dyDescent="0.25">
      <c r="E751" s="105"/>
      <c r="F751" s="79"/>
      <c r="G751" s="79"/>
    </row>
    <row r="752" spans="5:7" ht="20" customHeight="1" x14ac:dyDescent="0.25">
      <c r="E752" s="105"/>
      <c r="F752" s="84"/>
      <c r="G752" s="84"/>
    </row>
    <row r="753" spans="5:7" ht="20" customHeight="1" x14ac:dyDescent="0.25">
      <c r="E753" s="105"/>
      <c r="F753" s="84"/>
      <c r="G753" s="84"/>
    </row>
    <row r="754" spans="5:7" ht="20" customHeight="1" x14ac:dyDescent="0.25">
      <c r="E754" s="105"/>
      <c r="F754" s="84"/>
      <c r="G754" s="84"/>
    </row>
    <row r="755" spans="5:7" ht="20" customHeight="1" x14ac:dyDescent="0.25">
      <c r="E755" s="105"/>
    </row>
    <row r="756" spans="5:7" ht="20" customHeight="1" x14ac:dyDescent="0.25">
      <c r="E756" s="105"/>
      <c r="F756" s="84"/>
      <c r="G756" s="84"/>
    </row>
    <row r="757" spans="5:7" ht="20" customHeight="1" x14ac:dyDescent="0.25">
      <c r="E757" s="105"/>
      <c r="F757" s="84"/>
      <c r="G757" s="84"/>
    </row>
    <row r="758" spans="5:7" ht="20" customHeight="1" x14ac:dyDescent="0.25">
      <c r="E758" s="105"/>
      <c r="F758" s="84"/>
      <c r="G758" s="84"/>
    </row>
    <row r="759" spans="5:7" ht="20" customHeight="1" x14ac:dyDescent="0.25">
      <c r="E759" s="105"/>
      <c r="F759" s="84"/>
      <c r="G759" s="84"/>
    </row>
    <row r="760" spans="5:7" ht="20" customHeight="1" x14ac:dyDescent="0.25">
      <c r="E760" s="105"/>
      <c r="F760" s="84"/>
      <c r="G760" s="84"/>
    </row>
    <row r="761" spans="5:7" ht="20" customHeight="1" x14ac:dyDescent="0.25">
      <c r="E761" s="105"/>
    </row>
    <row r="762" spans="5:7" ht="20" customHeight="1" x14ac:dyDescent="0.25">
      <c r="E762" s="105"/>
      <c r="F762" s="79"/>
      <c r="G762" s="79"/>
    </row>
    <row r="763" spans="5:7" ht="20" customHeight="1" x14ac:dyDescent="0.25">
      <c r="E763" s="105"/>
      <c r="F763" s="79"/>
      <c r="G763" s="79"/>
    </row>
    <row r="764" spans="5:7" ht="20" customHeight="1" x14ac:dyDescent="0.25">
      <c r="E764" s="105"/>
      <c r="F764" s="84"/>
      <c r="G764" s="84"/>
    </row>
    <row r="765" spans="5:7" ht="20" customHeight="1" x14ac:dyDescent="0.25">
      <c r="E765" s="105"/>
      <c r="F765" s="84"/>
      <c r="G765" s="84"/>
    </row>
    <row r="766" spans="5:7" ht="20" customHeight="1" x14ac:dyDescent="0.25">
      <c r="E766" s="105"/>
      <c r="F766" s="84"/>
      <c r="G766" s="84"/>
    </row>
    <row r="767" spans="5:7" ht="20" customHeight="1" x14ac:dyDescent="0.25">
      <c r="E767" s="105"/>
    </row>
    <row r="768" spans="5:7" ht="20" customHeight="1" x14ac:dyDescent="0.25">
      <c r="E768" s="105"/>
      <c r="F768" s="84"/>
      <c r="G768" s="84"/>
    </row>
    <row r="769" spans="5:7" ht="20" customHeight="1" x14ac:dyDescent="0.25">
      <c r="E769" s="105"/>
      <c r="F769" s="84"/>
      <c r="G769" s="84"/>
    </row>
    <row r="770" spans="5:7" ht="20" customHeight="1" x14ac:dyDescent="0.25">
      <c r="E770" s="105"/>
      <c r="F770" s="84"/>
      <c r="G770" s="84"/>
    </row>
    <row r="771" spans="5:7" ht="20" customHeight="1" x14ac:dyDescent="0.25">
      <c r="E771" s="105"/>
      <c r="F771" s="84"/>
      <c r="G771" s="84"/>
    </row>
    <row r="772" spans="5:7" ht="20" customHeight="1" x14ac:dyDescent="0.25">
      <c r="E772" s="105"/>
      <c r="F772" s="84"/>
      <c r="G772" s="84"/>
    </row>
    <row r="773" spans="5:7" ht="20" customHeight="1" x14ac:dyDescent="0.25">
      <c r="E773" s="105"/>
    </row>
    <row r="774" spans="5:7" ht="20" customHeight="1" x14ac:dyDescent="0.25">
      <c r="E774" s="105"/>
      <c r="F774" s="79"/>
      <c r="G774" s="79"/>
    </row>
    <row r="775" spans="5:7" ht="20" customHeight="1" x14ac:dyDescent="0.25">
      <c r="E775" s="105"/>
      <c r="F775" s="79"/>
      <c r="G775" s="79"/>
    </row>
    <row r="776" spans="5:7" ht="20" customHeight="1" x14ac:dyDescent="0.25">
      <c r="E776" s="105"/>
      <c r="F776" s="84"/>
      <c r="G776" s="84"/>
    </row>
    <row r="777" spans="5:7" ht="20" customHeight="1" x14ac:dyDescent="0.25">
      <c r="E777" s="105"/>
      <c r="F777" s="84"/>
      <c r="G777" s="84"/>
    </row>
    <row r="778" spans="5:7" ht="20" customHeight="1" x14ac:dyDescent="0.25">
      <c r="E778" s="105"/>
      <c r="F778" s="84"/>
      <c r="G778" s="84"/>
    </row>
    <row r="779" spans="5:7" ht="20" customHeight="1" x14ac:dyDescent="0.25">
      <c r="E779" s="105"/>
    </row>
    <row r="780" spans="5:7" ht="20" customHeight="1" x14ac:dyDescent="0.25">
      <c r="E780" s="105"/>
      <c r="F780" s="84"/>
      <c r="G780" s="84"/>
    </row>
    <row r="781" spans="5:7" ht="20" customHeight="1" x14ac:dyDescent="0.25">
      <c r="E781" s="105"/>
      <c r="F781" s="84"/>
      <c r="G781" s="84"/>
    </row>
    <row r="782" spans="5:7" ht="20" customHeight="1" x14ac:dyDescent="0.25">
      <c r="E782" s="105"/>
      <c r="F782" s="84"/>
      <c r="G782" s="84"/>
    </row>
    <row r="783" spans="5:7" ht="20" customHeight="1" x14ac:dyDescent="0.25">
      <c r="E783" s="105"/>
      <c r="F783" s="84"/>
      <c r="G783" s="84"/>
    </row>
    <row r="784" spans="5:7" ht="20" customHeight="1" x14ac:dyDescent="0.25">
      <c r="E784" s="105"/>
      <c r="F784" s="84"/>
      <c r="G784" s="84"/>
    </row>
    <row r="785" spans="5:7" ht="20" customHeight="1" x14ac:dyDescent="0.25">
      <c r="E785" s="105"/>
    </row>
    <row r="786" spans="5:7" ht="20" customHeight="1" x14ac:dyDescent="0.25">
      <c r="E786" s="105"/>
      <c r="F786" s="79"/>
      <c r="G786" s="79"/>
    </row>
    <row r="787" spans="5:7" ht="20" customHeight="1" x14ac:dyDescent="0.25">
      <c r="E787" s="105"/>
      <c r="F787" s="79"/>
      <c r="G787" s="79"/>
    </row>
    <row r="788" spans="5:7" ht="20" customHeight="1" x14ac:dyDescent="0.25">
      <c r="E788" s="105"/>
      <c r="F788" s="84"/>
      <c r="G788" s="84"/>
    </row>
    <row r="789" spans="5:7" ht="20" customHeight="1" x14ac:dyDescent="0.25">
      <c r="E789" s="105"/>
      <c r="F789" s="84"/>
      <c r="G789" s="84"/>
    </row>
    <row r="790" spans="5:7" ht="20" customHeight="1" x14ac:dyDescent="0.25">
      <c r="E790" s="105"/>
      <c r="F790" s="84"/>
      <c r="G790" s="84"/>
    </row>
    <row r="791" spans="5:7" ht="20" customHeight="1" x14ac:dyDescent="0.25">
      <c r="E791" s="105"/>
    </row>
    <row r="792" spans="5:7" ht="20" customHeight="1" x14ac:dyDescent="0.25">
      <c r="E792" s="105"/>
      <c r="F792" s="84"/>
      <c r="G792" s="84"/>
    </row>
    <row r="793" spans="5:7" ht="20" customHeight="1" x14ac:dyDescent="0.25">
      <c r="E793" s="105"/>
      <c r="F793" s="84"/>
      <c r="G793" s="84"/>
    </row>
    <row r="794" spans="5:7" ht="20" customHeight="1" x14ac:dyDescent="0.25">
      <c r="E794" s="105"/>
      <c r="F794" s="84"/>
      <c r="G794" s="84"/>
    </row>
    <row r="795" spans="5:7" ht="20" customHeight="1" x14ac:dyDescent="0.25">
      <c r="E795" s="105"/>
      <c r="F795" s="84"/>
      <c r="G795" s="84"/>
    </row>
    <row r="796" spans="5:7" ht="20" customHeight="1" x14ac:dyDescent="0.25">
      <c r="E796" s="105"/>
      <c r="F796" s="84"/>
      <c r="G796" s="84"/>
    </row>
    <row r="797" spans="5:7" ht="20" customHeight="1" x14ac:dyDescent="0.25">
      <c r="E797" s="105"/>
    </row>
    <row r="798" spans="5:7" ht="20" customHeight="1" x14ac:dyDescent="0.25">
      <c r="E798" s="105"/>
      <c r="F798" s="79"/>
      <c r="G798" s="79"/>
    </row>
    <row r="799" spans="5:7" ht="20" customHeight="1" x14ac:dyDescent="0.25">
      <c r="E799" s="105"/>
      <c r="F799" s="79"/>
      <c r="G799" s="79"/>
    </row>
    <row r="800" spans="5:7" ht="20" customHeight="1" x14ac:dyDescent="0.25">
      <c r="E800" s="105"/>
      <c r="F800" s="84"/>
      <c r="G800" s="84"/>
    </row>
    <row r="801" spans="5:7" ht="20" customHeight="1" x14ac:dyDescent="0.25">
      <c r="E801" s="105"/>
      <c r="F801" s="84"/>
      <c r="G801" s="84"/>
    </row>
    <row r="802" spans="5:7" ht="20" customHeight="1" x14ac:dyDescent="0.25">
      <c r="E802" s="105"/>
      <c r="F802" s="84"/>
      <c r="G802" s="84"/>
    </row>
    <row r="803" spans="5:7" ht="20" customHeight="1" x14ac:dyDescent="0.25">
      <c r="E803" s="105"/>
    </row>
    <row r="804" spans="5:7" ht="20" customHeight="1" x14ac:dyDescent="0.25">
      <c r="E804" s="105"/>
      <c r="F804" s="84"/>
      <c r="G804" s="84"/>
    </row>
    <row r="805" spans="5:7" ht="20" customHeight="1" x14ac:dyDescent="0.25">
      <c r="E805" s="105"/>
      <c r="F805" s="84"/>
      <c r="G805" s="84"/>
    </row>
    <row r="806" spans="5:7" ht="20" customHeight="1" x14ac:dyDescent="0.25">
      <c r="E806" s="105"/>
      <c r="F806" s="84"/>
      <c r="G806" s="84"/>
    </row>
    <row r="807" spans="5:7" ht="20" customHeight="1" x14ac:dyDescent="0.25">
      <c r="E807" s="105"/>
      <c r="F807" s="84"/>
      <c r="G807" s="84"/>
    </row>
    <row r="808" spans="5:7" ht="20" customHeight="1" x14ac:dyDescent="0.25">
      <c r="E808" s="105"/>
      <c r="F808" s="84"/>
      <c r="G808" s="84"/>
    </row>
    <row r="809" spans="5:7" ht="20" customHeight="1" x14ac:dyDescent="0.25">
      <c r="E809" s="105"/>
    </row>
    <row r="810" spans="5:7" ht="20" customHeight="1" x14ac:dyDescent="0.25">
      <c r="E810" s="105"/>
      <c r="F810" s="79"/>
      <c r="G810" s="79"/>
    </row>
    <row r="811" spans="5:7" ht="20" customHeight="1" x14ac:dyDescent="0.25">
      <c r="E811" s="105"/>
      <c r="F811" s="79"/>
      <c r="G811" s="79"/>
    </row>
    <row r="812" spans="5:7" ht="20" customHeight="1" x14ac:dyDescent="0.25">
      <c r="E812" s="105"/>
      <c r="F812" s="84"/>
      <c r="G812" s="84"/>
    </row>
    <row r="813" spans="5:7" ht="20" customHeight="1" x14ac:dyDescent="0.25">
      <c r="E813" s="105"/>
      <c r="F813" s="84"/>
      <c r="G813" s="84"/>
    </row>
    <row r="814" spans="5:7" ht="20" customHeight="1" x14ac:dyDescent="0.25">
      <c r="E814" s="105"/>
      <c r="F814" s="84"/>
      <c r="G814" s="84"/>
    </row>
    <row r="815" spans="5:7" ht="20" customHeight="1" x14ac:dyDescent="0.25">
      <c r="E815" s="105"/>
    </row>
    <row r="816" spans="5:7" ht="20" customHeight="1" x14ac:dyDescent="0.25">
      <c r="E816" s="105"/>
      <c r="F816" s="84"/>
      <c r="G816" s="84"/>
    </row>
    <row r="817" spans="5:7" ht="20" customHeight="1" x14ac:dyDescent="0.25">
      <c r="E817" s="105"/>
      <c r="F817" s="84"/>
      <c r="G817" s="84"/>
    </row>
    <row r="818" spans="5:7" ht="20" customHeight="1" x14ac:dyDescent="0.25">
      <c r="E818" s="105"/>
      <c r="F818" s="84"/>
      <c r="G818" s="84"/>
    </row>
    <row r="819" spans="5:7" ht="20" customHeight="1" x14ac:dyDescent="0.25">
      <c r="E819" s="105"/>
      <c r="F819" s="84"/>
      <c r="G819" s="84"/>
    </row>
    <row r="820" spans="5:7" ht="20" customHeight="1" x14ac:dyDescent="0.25">
      <c r="E820" s="105"/>
      <c r="F820" s="84"/>
      <c r="G820" s="84"/>
    </row>
    <row r="821" spans="5:7" ht="20" customHeight="1" x14ac:dyDescent="0.25">
      <c r="E821" s="105"/>
    </row>
    <row r="822" spans="5:7" ht="20" customHeight="1" x14ac:dyDescent="0.25">
      <c r="E822" s="105"/>
      <c r="F822" s="79"/>
      <c r="G822" s="79"/>
    </row>
    <row r="823" spans="5:7" ht="20" customHeight="1" x14ac:dyDescent="0.25">
      <c r="E823" s="105"/>
      <c r="F823" s="79"/>
      <c r="G823" s="79"/>
    </row>
    <row r="824" spans="5:7" ht="20" customHeight="1" x14ac:dyDescent="0.25">
      <c r="E824" s="105"/>
      <c r="F824" s="84"/>
      <c r="G824" s="84"/>
    </row>
    <row r="825" spans="5:7" ht="20" customHeight="1" x14ac:dyDescent="0.25">
      <c r="E825" s="105"/>
      <c r="F825" s="84"/>
      <c r="G825" s="84"/>
    </row>
    <row r="826" spans="5:7" ht="20" customHeight="1" x14ac:dyDescent="0.25">
      <c r="E826" s="105"/>
      <c r="F826" s="84"/>
      <c r="G826" s="84"/>
    </row>
    <row r="827" spans="5:7" ht="20" customHeight="1" x14ac:dyDescent="0.25">
      <c r="E827" s="105"/>
    </row>
    <row r="828" spans="5:7" ht="20" customHeight="1" x14ac:dyDescent="0.25">
      <c r="E828" s="105"/>
      <c r="F828" s="84"/>
      <c r="G828" s="84"/>
    </row>
    <row r="829" spans="5:7" ht="20" customHeight="1" x14ac:dyDescent="0.25">
      <c r="E829" s="105"/>
      <c r="F829" s="84"/>
      <c r="G829" s="84"/>
    </row>
    <row r="830" spans="5:7" ht="20" customHeight="1" x14ac:dyDescent="0.25">
      <c r="E830" s="105"/>
      <c r="F830" s="84"/>
      <c r="G830" s="84"/>
    </row>
    <row r="831" spans="5:7" ht="20" customHeight="1" x14ac:dyDescent="0.25">
      <c r="E831" s="105"/>
      <c r="F831" s="84"/>
      <c r="G831" s="84"/>
    </row>
    <row r="832" spans="5:7" ht="20" customHeight="1" x14ac:dyDescent="0.25">
      <c r="E832" s="105"/>
      <c r="F832" s="84"/>
      <c r="G832" s="84"/>
    </row>
    <row r="834" spans="6:7" ht="20" customHeight="1" x14ac:dyDescent="0.25">
      <c r="F834" s="79"/>
      <c r="G834" s="79"/>
    </row>
    <row r="835" spans="6:7" ht="20" customHeight="1" x14ac:dyDescent="0.25">
      <c r="F835" s="79"/>
      <c r="G835" s="79"/>
    </row>
    <row r="836" spans="6:7" ht="20" customHeight="1" x14ac:dyDescent="0.25">
      <c r="F836" s="84"/>
      <c r="G836" s="84"/>
    </row>
    <row r="837" spans="6:7" ht="20" customHeight="1" x14ac:dyDescent="0.25">
      <c r="F837" s="84"/>
      <c r="G837" s="84"/>
    </row>
    <row r="838" spans="6:7" ht="20" customHeight="1" x14ac:dyDescent="0.25">
      <c r="F838" s="84"/>
      <c r="G838" s="84"/>
    </row>
  </sheetData>
  <phoneticPr fontId="14" type="noConversion"/>
  <pageMargins left="0.7" right="0.7" top="0.75" bottom="0.75" header="0" footer="0"/>
  <pageSetup paperSize="9" orientation="portrait"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D4FF46-977C-4BE0-A047-FA2427F53C7D}">
          <x14:formula1>
            <xm:f>_xlfn.ANCHORARRAY(Analysis!$E$32)</xm:f>
          </x14:formula1>
          <xm:sqref>D33:D132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CF42-F29E-4FCE-A4D0-10A02206ECCC}">
  <dimension ref="A1:BB1657"/>
  <sheetViews>
    <sheetView showGridLines="0" zoomScale="90" zoomScaleNormal="90" workbookViewId="0"/>
  </sheetViews>
  <sheetFormatPr defaultColWidth="12.453125" defaultRowHeight="18" customHeight="1" x14ac:dyDescent="0.25"/>
  <cols>
    <col min="1" max="1" width="4.6328125" style="211" customWidth="1"/>
    <col min="2" max="2" width="2.6328125" style="211" customWidth="1"/>
    <col min="3" max="3" width="35.453125" style="211" bestFit="1" customWidth="1"/>
    <col min="4" max="8" width="18.90625" style="70" customWidth="1"/>
    <col min="9" max="16" width="18.90625" style="79" customWidth="1"/>
    <col min="17" max="17" width="38.81640625" style="79" customWidth="1"/>
    <col min="18" max="18" width="25.6328125" style="79" hidden="1" customWidth="1"/>
    <col min="19" max="19" width="30.7265625" style="79" hidden="1" customWidth="1"/>
    <col min="20" max="23" width="15.453125" style="79" hidden="1" customWidth="1"/>
    <col min="24" max="24" width="17.54296875" style="79" hidden="1" customWidth="1"/>
    <col min="25" max="25" width="15.453125" style="79" hidden="1" customWidth="1"/>
    <col min="26" max="26" width="25.6328125" style="188" hidden="1" customWidth="1"/>
    <col min="27" max="27" width="12.6328125" style="191" hidden="1" customWidth="1"/>
    <col min="28" max="29" width="25.6328125" style="79" hidden="1" customWidth="1"/>
    <col min="30" max="30" width="4.6328125" style="79" hidden="1" customWidth="1"/>
    <col min="31" max="31" width="25.6328125" style="79" hidden="1" customWidth="1"/>
    <col min="32" max="32" width="12.6328125" style="79" hidden="1" customWidth="1"/>
    <col min="33" max="34" width="25.6328125" style="79" hidden="1" customWidth="1"/>
    <col min="35" max="35" width="15.453125" style="79" customWidth="1"/>
    <col min="36" max="36" width="4.6328125" style="57" customWidth="1"/>
    <col min="37" max="37" width="4.6328125" style="72" customWidth="1"/>
    <col min="38" max="46" width="10.453125" style="72" customWidth="1"/>
    <col min="47" max="47" width="4.453125" style="72" customWidth="1"/>
    <col min="48" max="48" width="10.81640625" style="72" customWidth="1"/>
    <col min="49" max="49" width="21.1796875" style="92" customWidth="1"/>
    <col min="50" max="50" width="24.1796875" style="92" customWidth="1"/>
    <col min="51" max="51" width="33.81640625" style="92" customWidth="1"/>
    <col min="52" max="52" width="13.54296875" style="92" customWidth="1"/>
    <col min="53" max="53" width="6.453125" style="92" customWidth="1"/>
    <col min="54" max="108" width="27.1796875" style="92" customWidth="1"/>
    <col min="109" max="109" width="12.453125" style="92" customWidth="1"/>
    <col min="110" max="16384" width="12.453125" style="92"/>
  </cols>
  <sheetData>
    <row r="1" spans="1:5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21"/>
    </row>
    <row r="2" spans="1:54" s="93" customFormat="1" ht="25" customHeight="1" x14ac:dyDescent="0.25">
      <c r="A2" s="16"/>
      <c r="B2" s="7"/>
      <c r="C2" s="52" t="s">
        <v>186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0"/>
      <c r="AV2" s="21"/>
      <c r="AW2" s="94"/>
      <c r="AX2" s="94"/>
      <c r="AY2" s="94"/>
      <c r="AZ2" s="94"/>
      <c r="BA2" s="94"/>
      <c r="BB2" s="94"/>
    </row>
    <row r="3" spans="1:54" s="93" customFormat="1" ht="20.25" customHeight="1" x14ac:dyDescent="0.25">
      <c r="A3" s="16"/>
      <c r="B3" s="10"/>
      <c r="C3" s="64" t="str">
        <f>Fields!$D$10</f>
        <v>2024 Budget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91"/>
      <c r="AV3" s="21"/>
      <c r="AW3" s="95"/>
      <c r="AX3" s="95"/>
      <c r="AY3" s="95"/>
      <c r="AZ3" s="95"/>
      <c r="BA3" s="95"/>
      <c r="BB3" s="95"/>
    </row>
    <row r="4" spans="1:54" s="93" customFormat="1" ht="12" customHeight="1" x14ac:dyDescent="0.25">
      <c r="A4" s="2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2"/>
      <c r="AX4" s="22"/>
      <c r="AY4" s="22"/>
      <c r="AZ4" s="22"/>
      <c r="BA4" s="22"/>
      <c r="BB4" s="22"/>
    </row>
    <row r="5" spans="1:5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2"/>
      <c r="AX5" s="22"/>
      <c r="AY5" s="22"/>
      <c r="AZ5" s="22"/>
      <c r="BA5" s="22"/>
      <c r="BB5" s="22"/>
    </row>
    <row r="6" spans="1:54" s="93" customFormat="1" ht="15" customHeight="1" thickBot="1" x14ac:dyDescent="0.3">
      <c r="A6" s="28"/>
      <c r="B6" s="16"/>
      <c r="C6" s="51" t="s">
        <v>24</v>
      </c>
      <c r="D6" s="25"/>
      <c r="E6" s="25"/>
      <c r="F6" s="25"/>
      <c r="G6" s="25"/>
      <c r="H6" s="25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166"/>
      <c r="AI6" s="16"/>
      <c r="AJ6" s="16"/>
      <c r="AK6" s="21"/>
      <c r="AL6" s="15" t="s">
        <v>1</v>
      </c>
      <c r="AM6" s="15"/>
      <c r="AN6" s="15"/>
      <c r="AO6" s="15"/>
      <c r="AP6" s="15"/>
      <c r="AQ6" s="15"/>
      <c r="AR6" s="15"/>
      <c r="AS6" s="15"/>
      <c r="AT6" s="15"/>
      <c r="AU6" s="21"/>
      <c r="AV6" s="21"/>
      <c r="AW6" s="22"/>
      <c r="AX6" s="22"/>
      <c r="AY6" s="22"/>
      <c r="AZ6" s="22"/>
      <c r="BA6" s="22"/>
      <c r="BB6" s="22"/>
    </row>
    <row r="7" spans="1:54" s="96" customFormat="1" ht="16" customHeight="1" thickTop="1" x14ac:dyDescent="0.25">
      <c r="A7" s="66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21"/>
      <c r="AL7" s="49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2"/>
      <c r="AX7" s="22"/>
      <c r="AY7" s="22"/>
      <c r="AZ7" s="22"/>
      <c r="BA7" s="22"/>
      <c r="BB7" s="22"/>
    </row>
    <row r="8" spans="1:54" s="96" customFormat="1" ht="20" customHeight="1" x14ac:dyDescent="0.25">
      <c r="A8" s="66"/>
      <c r="B8" s="114"/>
      <c r="C8" s="117" t="s">
        <v>82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79"/>
      <c r="S8" s="79"/>
      <c r="T8" s="339" t="s">
        <v>207</v>
      </c>
      <c r="U8" s="340"/>
      <c r="V8" s="340"/>
      <c r="W8" s="341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21"/>
      <c r="AL8" s="49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2"/>
      <c r="AX8" s="22"/>
      <c r="AY8" s="22"/>
      <c r="AZ8" s="22"/>
      <c r="BA8" s="22"/>
      <c r="BB8" s="22"/>
    </row>
    <row r="9" spans="1:54" s="96" customFormat="1" ht="20" hidden="1" customHeight="1" x14ac:dyDescent="0.25">
      <c r="A9" s="66"/>
      <c r="B9" s="114"/>
      <c r="C9" s="117"/>
      <c r="D9" s="99" t="s">
        <v>73</v>
      </c>
      <c r="E9" s="99" t="s">
        <v>73</v>
      </c>
      <c r="F9" s="99" t="s">
        <v>73</v>
      </c>
      <c r="G9" s="99" t="s">
        <v>122</v>
      </c>
      <c r="H9" s="99" t="s">
        <v>122</v>
      </c>
      <c r="I9" s="99" t="s">
        <v>122</v>
      </c>
      <c r="J9" s="99" t="s">
        <v>123</v>
      </c>
      <c r="K9" s="99" t="s">
        <v>123</v>
      </c>
      <c r="L9" s="99" t="s">
        <v>123</v>
      </c>
      <c r="M9" s="99" t="s">
        <v>124</v>
      </c>
      <c r="N9" s="99" t="s">
        <v>124</v>
      </c>
      <c r="O9" s="99" t="s">
        <v>124</v>
      </c>
      <c r="P9" s="17"/>
      <c r="Q9" s="17"/>
      <c r="R9" s="79"/>
      <c r="S9" s="79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21"/>
      <c r="AL9" s="49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2"/>
      <c r="AX9" s="22"/>
      <c r="AY9" s="22"/>
      <c r="AZ9" s="22"/>
      <c r="BA9" s="22"/>
      <c r="BB9" s="22"/>
    </row>
    <row r="10" spans="1:54" ht="20" customHeight="1" x14ac:dyDescent="0.25">
      <c r="A10" s="69"/>
      <c r="B10" s="115"/>
      <c r="C10" s="231" t="s">
        <v>66</v>
      </c>
      <c r="D10" s="232" t="s">
        <v>55</v>
      </c>
      <c r="E10" s="232" t="s">
        <v>56</v>
      </c>
      <c r="F10" s="232" t="s">
        <v>57</v>
      </c>
      <c r="G10" s="232" t="s">
        <v>58</v>
      </c>
      <c r="H10" s="232" t="s">
        <v>12</v>
      </c>
      <c r="I10" s="232" t="s">
        <v>59</v>
      </c>
      <c r="J10" s="232" t="s">
        <v>60</v>
      </c>
      <c r="K10" s="232" t="s">
        <v>61</v>
      </c>
      <c r="L10" s="232" t="s">
        <v>62</v>
      </c>
      <c r="M10" s="232" t="s">
        <v>63</v>
      </c>
      <c r="N10" s="232" t="s">
        <v>64</v>
      </c>
      <c r="O10" s="232" t="s">
        <v>65</v>
      </c>
      <c r="P10" s="232" t="s">
        <v>67</v>
      </c>
      <c r="Q10" s="233" t="s">
        <v>157</v>
      </c>
      <c r="T10" s="314" t="s">
        <v>73</v>
      </c>
      <c r="U10" s="315" t="s">
        <v>122</v>
      </c>
      <c r="V10" s="315" t="s">
        <v>123</v>
      </c>
      <c r="W10" s="316" t="s">
        <v>124</v>
      </c>
      <c r="X10" s="1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K10" s="49"/>
      <c r="AL10" s="223" t="s">
        <v>172</v>
      </c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50"/>
      <c r="AX10" s="50"/>
      <c r="AY10" s="50"/>
      <c r="AZ10" s="50"/>
      <c r="BA10" s="50"/>
      <c r="BB10" s="50"/>
    </row>
    <row r="11" spans="1:54" ht="18" customHeight="1" x14ac:dyDescent="0.25">
      <c r="A11" s="69"/>
      <c r="B11" s="116"/>
      <c r="C11" s="202" t="str">
        <f>IF(Fields!C17="","",Fields!C17)</f>
        <v>Labor expenses</v>
      </c>
      <c r="D11" s="113">
        <f>IFERROR(SUMIFS(TB_ALLOCATIONS[January],TB_ALLOCATIONS[Category],$C11),"")</f>
        <v>37670</v>
      </c>
      <c r="E11" s="113">
        <f>IFERROR(SUMIFS(TB_ALLOCATIONS[February],TB_ALLOCATIONS[Category],$C11),"")</f>
        <v>40121</v>
      </c>
      <c r="F11" s="113">
        <f>IFERROR(SUMIFS(TB_ALLOCATIONS[March],TB_ALLOCATIONS[Category],$C11),"")</f>
        <v>36978</v>
      </c>
      <c r="G11" s="113">
        <f>IFERROR(SUMIFS(TB_ALLOCATIONS[April],TB_ALLOCATIONS[Category],$C11),"")</f>
        <v>37226</v>
      </c>
      <c r="H11" s="113">
        <f>IFERROR(SUMIFS(TB_ALLOCATIONS[May],TB_ALLOCATIONS[Category],$C11),"")</f>
        <v>41752</v>
      </c>
      <c r="I11" s="113">
        <f>IFERROR(SUMIFS(TB_ALLOCATIONS[June],TB_ALLOCATIONS[Category],$C11),"")</f>
        <v>41315</v>
      </c>
      <c r="J11" s="113">
        <f>IFERROR(SUMIFS(TB_ALLOCATIONS[July],TB_ALLOCATIONS[Category],$C11),"")</f>
        <v>39043</v>
      </c>
      <c r="K11" s="113">
        <f>IFERROR(SUMIFS(TB_ALLOCATIONS[August],TB_ALLOCATIONS[Category],$C11),"")</f>
        <v>36325</v>
      </c>
      <c r="L11" s="113">
        <f>IFERROR(SUMIFS(TB_ALLOCATIONS[September],TB_ALLOCATIONS[Category],$C11),"")</f>
        <v>39897</v>
      </c>
      <c r="M11" s="113">
        <f>IFERROR(SUMIFS(TB_ALLOCATIONS[October],TB_ALLOCATIONS[Category],$C11),"")</f>
        <v>39306</v>
      </c>
      <c r="N11" s="113">
        <f>IFERROR(SUMIFS(TB_ALLOCATIONS[November],TB_ALLOCATIONS[Category],$C11),"")</f>
        <v>44739</v>
      </c>
      <c r="O11" s="118">
        <f>IFERROR(SUMIFS(TB_ALLOCATIONS[December],TB_ALLOCATIONS[Category],$C11),"")</f>
        <v>36798</v>
      </c>
      <c r="P11" s="204">
        <f>SUM(D11:O11)</f>
        <v>471170</v>
      </c>
      <c r="Q11" s="205"/>
      <c r="T11" s="311">
        <f>IFERROR(IF($C11="","",SUM(D11:F11)),0)</f>
        <v>114769</v>
      </c>
      <c r="U11" s="196">
        <f>IFERROR(IF($C11="","",SUM(H11:J11)),0)</f>
        <v>122110</v>
      </c>
      <c r="V11" s="196">
        <f>IFERROR(IF($C11="","",SUM(J11:L11)),0)</f>
        <v>115265</v>
      </c>
      <c r="W11" s="196">
        <f>IFERROR(IF($C11="","",SUM(M11:O11)),0)</f>
        <v>120843</v>
      </c>
      <c r="X11" s="1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K11" s="49"/>
      <c r="AL11" s="223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50"/>
      <c r="AX11" s="50"/>
      <c r="AY11" s="50"/>
      <c r="AZ11" s="50"/>
      <c r="BA11" s="50"/>
      <c r="BB11" s="50"/>
    </row>
    <row r="12" spans="1:54" ht="18" customHeight="1" x14ac:dyDescent="0.25">
      <c r="A12" s="69"/>
      <c r="B12" s="116"/>
      <c r="C12" s="202" t="str">
        <f>IF(Fields!C18="","",Fields!C18)</f>
        <v>Administrative expenses</v>
      </c>
      <c r="D12" s="113">
        <f>IFERROR(SUMIFS(TB_ALLOCATIONS[January],TB_ALLOCATIONS[Category],$C12),"")</f>
        <v>10779</v>
      </c>
      <c r="E12" s="113">
        <f>IFERROR(SUMIFS(TB_ALLOCATIONS[February],TB_ALLOCATIONS[Category],$C12),"")</f>
        <v>9881</v>
      </c>
      <c r="F12" s="113">
        <f>IFERROR(SUMIFS(TB_ALLOCATIONS[March],TB_ALLOCATIONS[Category],$C12),"")</f>
        <v>8835</v>
      </c>
      <c r="G12" s="113">
        <f>IFERROR(SUMIFS(TB_ALLOCATIONS[April],TB_ALLOCATIONS[Category],$C12),"")</f>
        <v>11323</v>
      </c>
      <c r="H12" s="113">
        <f>IFERROR(SUMIFS(TB_ALLOCATIONS[May],TB_ALLOCATIONS[Category],$C12),"")</f>
        <v>8594</v>
      </c>
      <c r="I12" s="113">
        <f>IFERROR(SUMIFS(TB_ALLOCATIONS[June],TB_ALLOCATIONS[Category],$C12),"")</f>
        <v>7383</v>
      </c>
      <c r="J12" s="113">
        <f>IFERROR(SUMIFS(TB_ALLOCATIONS[July],TB_ALLOCATIONS[Category],$C12),"")</f>
        <v>10219</v>
      </c>
      <c r="K12" s="113">
        <f>IFERROR(SUMIFS(TB_ALLOCATIONS[August],TB_ALLOCATIONS[Category],$C12),"")</f>
        <v>12613</v>
      </c>
      <c r="L12" s="113">
        <f>IFERROR(SUMIFS(TB_ALLOCATIONS[September],TB_ALLOCATIONS[Category],$C12),"")</f>
        <v>8650</v>
      </c>
      <c r="M12" s="113">
        <f>IFERROR(SUMIFS(TB_ALLOCATIONS[October],TB_ALLOCATIONS[Category],$C12),"")</f>
        <v>7431</v>
      </c>
      <c r="N12" s="113">
        <f>IFERROR(SUMIFS(TB_ALLOCATIONS[November],TB_ALLOCATIONS[Category],$C12),"")</f>
        <v>12277</v>
      </c>
      <c r="O12" s="118">
        <f>IFERROR(SUMIFS(TB_ALLOCATIONS[December],TB_ALLOCATIONS[Category],$C12),"")</f>
        <v>6956</v>
      </c>
      <c r="P12" s="204">
        <f>SUM(D12:O12)</f>
        <v>114941</v>
      </c>
      <c r="Q12" s="205"/>
      <c r="T12" s="311">
        <f t="shared" ref="T12:T20" si="0">IFERROR(IF($C12="","",SUM(D12:F12)),0)</f>
        <v>29495</v>
      </c>
      <c r="U12" s="196">
        <f t="shared" ref="U12:U20" si="1">IFERROR(IF($C12="","",SUM(H12:J12)),0)</f>
        <v>26196</v>
      </c>
      <c r="V12" s="196">
        <f t="shared" ref="V12:V20" si="2">IFERROR(IF($C12="","",SUM(J12:L12)),0)</f>
        <v>31482</v>
      </c>
      <c r="W12" s="196">
        <f t="shared" ref="W12:W20" si="3">IFERROR(IF($C12="","",SUM(M12:O12)),0)</f>
        <v>26664</v>
      </c>
      <c r="X12" s="1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K12" s="49"/>
      <c r="AL12" s="246" t="s">
        <v>166</v>
      </c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50"/>
      <c r="AX12" s="50"/>
      <c r="AY12" s="50"/>
      <c r="AZ12" s="50"/>
      <c r="BA12" s="50"/>
      <c r="BB12" s="50"/>
    </row>
    <row r="13" spans="1:54" ht="18" customHeight="1" x14ac:dyDescent="0.25">
      <c r="A13" s="69"/>
      <c r="B13" s="116"/>
      <c r="C13" s="202" t="str">
        <f>IF(Fields!C19="","",Fields!C19)</f>
        <v>Marketing</v>
      </c>
      <c r="D13" s="113">
        <f>IFERROR(SUMIFS(TB_ALLOCATIONS[January],TB_ALLOCATIONS[Category],$C13),"")</f>
        <v>8802</v>
      </c>
      <c r="E13" s="113">
        <f>IFERROR(SUMIFS(TB_ALLOCATIONS[February],TB_ALLOCATIONS[Category],$C13),"")</f>
        <v>6461</v>
      </c>
      <c r="F13" s="113">
        <f>IFERROR(SUMIFS(TB_ALLOCATIONS[March],TB_ALLOCATIONS[Category],$C13),"")</f>
        <v>6588</v>
      </c>
      <c r="G13" s="113">
        <f>IFERROR(SUMIFS(TB_ALLOCATIONS[April],TB_ALLOCATIONS[Category],$C13),"")</f>
        <v>9029</v>
      </c>
      <c r="H13" s="113">
        <f>IFERROR(SUMIFS(TB_ALLOCATIONS[May],TB_ALLOCATIONS[Category],$C13),"")</f>
        <v>5661</v>
      </c>
      <c r="I13" s="113">
        <f>IFERROR(SUMIFS(TB_ALLOCATIONS[June],TB_ALLOCATIONS[Category],$C13),"")</f>
        <v>10251</v>
      </c>
      <c r="J13" s="113">
        <f>IFERROR(SUMIFS(TB_ALLOCATIONS[July],TB_ALLOCATIONS[Category],$C13),"")</f>
        <v>8387</v>
      </c>
      <c r="K13" s="113">
        <f>IFERROR(SUMIFS(TB_ALLOCATIONS[August],TB_ALLOCATIONS[Category],$C13),"")</f>
        <v>9197</v>
      </c>
      <c r="L13" s="113">
        <f>IFERROR(SUMIFS(TB_ALLOCATIONS[September],TB_ALLOCATIONS[Category],$C13),"")</f>
        <v>9124</v>
      </c>
      <c r="M13" s="113">
        <f>IFERROR(SUMIFS(TB_ALLOCATIONS[October],TB_ALLOCATIONS[Category],$C13),"")</f>
        <v>8087</v>
      </c>
      <c r="N13" s="113">
        <f>IFERROR(SUMIFS(TB_ALLOCATIONS[November],TB_ALLOCATIONS[Category],$C13),"")</f>
        <v>9670</v>
      </c>
      <c r="O13" s="118">
        <f>IFERROR(SUMIFS(TB_ALLOCATIONS[December],TB_ALLOCATIONS[Category],$C13),"")</f>
        <v>7482</v>
      </c>
      <c r="P13" s="204">
        <f>SUM(D13:O13)</f>
        <v>98739</v>
      </c>
      <c r="Q13" s="205"/>
      <c r="T13" s="311">
        <f t="shared" si="0"/>
        <v>21851</v>
      </c>
      <c r="U13" s="196">
        <f t="shared" si="1"/>
        <v>24299</v>
      </c>
      <c r="V13" s="196">
        <f t="shared" si="2"/>
        <v>26708</v>
      </c>
      <c r="W13" s="196">
        <f t="shared" si="3"/>
        <v>25239</v>
      </c>
      <c r="X13" s="1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K13" s="49"/>
      <c r="AL13" s="223" t="s">
        <v>167</v>
      </c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50"/>
      <c r="AX13" s="50"/>
      <c r="AY13" s="50"/>
      <c r="AZ13" s="50"/>
      <c r="BA13" s="50"/>
      <c r="BB13" s="50"/>
    </row>
    <row r="14" spans="1:54" ht="18" customHeight="1" x14ac:dyDescent="0.25">
      <c r="A14" s="67"/>
      <c r="B14" s="116"/>
      <c r="C14" s="202" t="str">
        <f>IF(Fields!C20="","",Fields!C20)</f>
        <v>Fuel costs</v>
      </c>
      <c r="D14" s="113">
        <f>IFERROR(SUMIFS(TB_ALLOCATIONS[January],TB_ALLOCATIONS[Category],$C14),"")</f>
        <v>5736</v>
      </c>
      <c r="E14" s="113">
        <f>IFERROR(SUMIFS(TB_ALLOCATIONS[February],TB_ALLOCATIONS[Category],$C14),"")</f>
        <v>4122</v>
      </c>
      <c r="F14" s="113">
        <f>IFERROR(SUMIFS(TB_ALLOCATIONS[March],TB_ALLOCATIONS[Category],$C14),"")</f>
        <v>5336</v>
      </c>
      <c r="G14" s="113">
        <f>IFERROR(SUMIFS(TB_ALLOCATIONS[April],TB_ALLOCATIONS[Category],$C14),"")</f>
        <v>3667</v>
      </c>
      <c r="H14" s="113">
        <f>IFERROR(SUMIFS(TB_ALLOCATIONS[May],TB_ALLOCATIONS[Category],$C14),"")</f>
        <v>7625</v>
      </c>
      <c r="I14" s="113">
        <f>IFERROR(SUMIFS(TB_ALLOCATIONS[June],TB_ALLOCATIONS[Category],$C14),"")</f>
        <v>6215</v>
      </c>
      <c r="J14" s="113">
        <f>IFERROR(SUMIFS(TB_ALLOCATIONS[July],TB_ALLOCATIONS[Category],$C14),"")</f>
        <v>5949</v>
      </c>
      <c r="K14" s="113">
        <f>IFERROR(SUMIFS(TB_ALLOCATIONS[August],TB_ALLOCATIONS[Category],$C14),"")</f>
        <v>6250</v>
      </c>
      <c r="L14" s="113">
        <f>IFERROR(SUMIFS(TB_ALLOCATIONS[September],TB_ALLOCATIONS[Category],$C14),"")</f>
        <v>4419</v>
      </c>
      <c r="M14" s="113">
        <f>IFERROR(SUMIFS(TB_ALLOCATIONS[October],TB_ALLOCATIONS[Category],$C14),"")</f>
        <v>4859</v>
      </c>
      <c r="N14" s="113">
        <f>IFERROR(SUMIFS(TB_ALLOCATIONS[November],TB_ALLOCATIONS[Category],$C14),"")</f>
        <v>7616</v>
      </c>
      <c r="O14" s="118">
        <f>IFERROR(SUMIFS(TB_ALLOCATIONS[December],TB_ALLOCATIONS[Category],$C14),"")</f>
        <v>5402</v>
      </c>
      <c r="P14" s="204">
        <f t="shared" ref="P14:P20" si="4">SUM(D14:O14)</f>
        <v>67196</v>
      </c>
      <c r="Q14" s="205"/>
      <c r="T14" s="311">
        <f t="shared" si="0"/>
        <v>15194</v>
      </c>
      <c r="U14" s="196">
        <f t="shared" si="1"/>
        <v>19789</v>
      </c>
      <c r="V14" s="196">
        <f t="shared" si="2"/>
        <v>16618</v>
      </c>
      <c r="W14" s="196">
        <f t="shared" si="3"/>
        <v>17877</v>
      </c>
      <c r="X14" s="112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K14" s="49"/>
      <c r="AL14" s="223" t="s">
        <v>171</v>
      </c>
      <c r="AM14" s="48"/>
      <c r="AN14" s="48"/>
      <c r="AO14" s="48"/>
      <c r="AP14" s="48"/>
      <c r="AQ14" s="49"/>
      <c r="AR14" s="49"/>
      <c r="AS14" s="49"/>
      <c r="AT14" s="49"/>
      <c r="AU14" s="49"/>
      <c r="AV14" s="49"/>
      <c r="AW14" s="50"/>
      <c r="AX14" s="50"/>
      <c r="AY14" s="50"/>
      <c r="AZ14" s="50"/>
      <c r="BA14" s="50"/>
      <c r="BB14" s="50"/>
    </row>
    <row r="15" spans="1:54" ht="18" customHeight="1" x14ac:dyDescent="0.25">
      <c r="A15" s="67"/>
      <c r="B15" s="116"/>
      <c r="C15" s="202" t="str">
        <f>IF(Fields!C21="","",Fields!C21)</f>
        <v/>
      </c>
      <c r="D15" s="113">
        <f>IFERROR(SUMIFS(TB_ALLOCATIONS[January],TB_ALLOCATIONS[Category],$C15),"")</f>
        <v>0</v>
      </c>
      <c r="E15" s="113">
        <f>IFERROR(SUMIFS(TB_ALLOCATIONS[February],TB_ALLOCATIONS[Category],$C15),"")</f>
        <v>0</v>
      </c>
      <c r="F15" s="113">
        <f>IFERROR(SUMIFS(TB_ALLOCATIONS[March],TB_ALLOCATIONS[Category],$C15),"")</f>
        <v>0</v>
      </c>
      <c r="G15" s="113">
        <f>IFERROR(SUMIFS(TB_ALLOCATIONS[April],TB_ALLOCATIONS[Category],$C15),"")</f>
        <v>0</v>
      </c>
      <c r="H15" s="113">
        <f>IFERROR(SUMIFS(TB_ALLOCATIONS[May],TB_ALLOCATIONS[Category],$C15),"")</f>
        <v>0</v>
      </c>
      <c r="I15" s="113">
        <f>IFERROR(SUMIFS(TB_ALLOCATIONS[June],TB_ALLOCATIONS[Category],$C15),"")</f>
        <v>0</v>
      </c>
      <c r="J15" s="113">
        <f>IFERROR(SUMIFS(TB_ALLOCATIONS[July],TB_ALLOCATIONS[Category],$C15),"")</f>
        <v>0</v>
      </c>
      <c r="K15" s="113">
        <f>IFERROR(SUMIFS(TB_ALLOCATIONS[August],TB_ALLOCATIONS[Category],$C15),"")</f>
        <v>0</v>
      </c>
      <c r="L15" s="113">
        <f>IFERROR(SUMIFS(TB_ALLOCATIONS[September],TB_ALLOCATIONS[Category],$C15),"")</f>
        <v>0</v>
      </c>
      <c r="M15" s="113">
        <f>IFERROR(SUMIFS(TB_ALLOCATIONS[October],TB_ALLOCATIONS[Category],$C15),"")</f>
        <v>0</v>
      </c>
      <c r="N15" s="113">
        <f>IFERROR(SUMIFS(TB_ALLOCATIONS[November],TB_ALLOCATIONS[Category],$C15),"")</f>
        <v>0</v>
      </c>
      <c r="O15" s="118">
        <f>IFERROR(SUMIFS(TB_ALLOCATIONS[December],TB_ALLOCATIONS[Category],$C15),"")</f>
        <v>0</v>
      </c>
      <c r="P15" s="204">
        <f t="shared" si="4"/>
        <v>0</v>
      </c>
      <c r="Q15" s="205"/>
      <c r="T15" s="311" t="str">
        <f t="shared" si="0"/>
        <v/>
      </c>
      <c r="U15" s="196" t="str">
        <f t="shared" si="1"/>
        <v/>
      </c>
      <c r="V15" s="196" t="str">
        <f t="shared" si="2"/>
        <v/>
      </c>
      <c r="W15" s="196" t="str">
        <f t="shared" si="3"/>
        <v/>
      </c>
      <c r="X15" s="112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K15" s="49"/>
      <c r="AL15" s="223" t="s">
        <v>170</v>
      </c>
      <c r="AM15" s="48"/>
      <c r="AN15" s="48"/>
      <c r="AO15" s="48"/>
      <c r="AP15" s="48"/>
      <c r="AQ15" s="49"/>
      <c r="AR15" s="49"/>
      <c r="AS15" s="49"/>
      <c r="AT15" s="49"/>
      <c r="AU15" s="49"/>
      <c r="AV15" s="49"/>
      <c r="AW15" s="50"/>
      <c r="AX15" s="50"/>
      <c r="AY15" s="50"/>
      <c r="AZ15" s="50"/>
      <c r="BA15" s="50"/>
      <c r="BB15" s="50"/>
    </row>
    <row r="16" spans="1:54" ht="18" customHeight="1" x14ac:dyDescent="0.25">
      <c r="A16" s="67"/>
      <c r="B16" s="116"/>
      <c r="C16" s="202" t="str">
        <f>IF(Fields!C22="","",Fields!C22)</f>
        <v/>
      </c>
      <c r="D16" s="113">
        <f>IFERROR(SUMIFS(TB_ALLOCATIONS[January],TB_ALLOCATIONS[Category],$C16),"")</f>
        <v>0</v>
      </c>
      <c r="E16" s="113">
        <f>IFERROR(SUMIFS(TB_ALLOCATIONS[February],TB_ALLOCATIONS[Category],$C16),"")</f>
        <v>0</v>
      </c>
      <c r="F16" s="113">
        <f>IFERROR(SUMIFS(TB_ALLOCATIONS[March],TB_ALLOCATIONS[Category],$C16),"")</f>
        <v>0</v>
      </c>
      <c r="G16" s="113">
        <f>IFERROR(SUMIFS(TB_ALLOCATIONS[April],TB_ALLOCATIONS[Category],$C16),"")</f>
        <v>0</v>
      </c>
      <c r="H16" s="113">
        <f>IFERROR(SUMIFS(TB_ALLOCATIONS[May],TB_ALLOCATIONS[Category],$C16),"")</f>
        <v>0</v>
      </c>
      <c r="I16" s="113">
        <f>IFERROR(SUMIFS(TB_ALLOCATIONS[June],TB_ALLOCATIONS[Category],$C16),"")</f>
        <v>0</v>
      </c>
      <c r="J16" s="113">
        <f>IFERROR(SUMIFS(TB_ALLOCATIONS[July],TB_ALLOCATIONS[Category],$C16),"")</f>
        <v>0</v>
      </c>
      <c r="K16" s="113">
        <f>IFERROR(SUMIFS(TB_ALLOCATIONS[August],TB_ALLOCATIONS[Category],$C16),"")</f>
        <v>0</v>
      </c>
      <c r="L16" s="113">
        <f>IFERROR(SUMIFS(TB_ALLOCATIONS[September],TB_ALLOCATIONS[Category],$C16),"")</f>
        <v>0</v>
      </c>
      <c r="M16" s="113">
        <f>IFERROR(SUMIFS(TB_ALLOCATIONS[October],TB_ALLOCATIONS[Category],$C16),"")</f>
        <v>0</v>
      </c>
      <c r="N16" s="113">
        <f>IFERROR(SUMIFS(TB_ALLOCATIONS[November],TB_ALLOCATIONS[Category],$C16),"")</f>
        <v>0</v>
      </c>
      <c r="O16" s="118">
        <f>IFERROR(SUMIFS(TB_ALLOCATIONS[December],TB_ALLOCATIONS[Category],$C16),"")</f>
        <v>0</v>
      </c>
      <c r="P16" s="204">
        <f t="shared" si="4"/>
        <v>0</v>
      </c>
      <c r="Q16" s="205"/>
      <c r="T16" s="311" t="str">
        <f t="shared" si="0"/>
        <v/>
      </c>
      <c r="U16" s="196" t="str">
        <f t="shared" si="1"/>
        <v/>
      </c>
      <c r="V16" s="196" t="str">
        <f t="shared" si="2"/>
        <v/>
      </c>
      <c r="W16" s="196" t="str">
        <f t="shared" si="3"/>
        <v/>
      </c>
      <c r="X16" s="112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K16" s="49"/>
      <c r="AL16" s="223" t="s">
        <v>168</v>
      </c>
      <c r="AM16" s="48"/>
      <c r="AN16" s="48"/>
      <c r="AO16" s="48"/>
      <c r="AP16" s="48"/>
      <c r="AQ16" s="49"/>
      <c r="AR16" s="49"/>
      <c r="AS16" s="49"/>
      <c r="AT16" s="49"/>
      <c r="AU16" s="49"/>
      <c r="AV16" s="49"/>
      <c r="AW16" s="50"/>
      <c r="AX16" s="50"/>
      <c r="AY16" s="50"/>
      <c r="AZ16" s="50"/>
      <c r="BA16" s="50"/>
      <c r="BB16" s="50"/>
    </row>
    <row r="17" spans="1:54" ht="18" customHeight="1" x14ac:dyDescent="0.25">
      <c r="A17" s="67"/>
      <c r="B17" s="116"/>
      <c r="C17" s="202" t="str">
        <f>IF(Fields!C23="","",Fields!C23)</f>
        <v/>
      </c>
      <c r="D17" s="113">
        <f>IFERROR(SUMIFS(TB_ALLOCATIONS[January],TB_ALLOCATIONS[Category],$C17),"")</f>
        <v>0</v>
      </c>
      <c r="E17" s="113">
        <f>IFERROR(SUMIFS(TB_ALLOCATIONS[February],TB_ALLOCATIONS[Category],$C17),"")</f>
        <v>0</v>
      </c>
      <c r="F17" s="113">
        <f>IFERROR(SUMIFS(TB_ALLOCATIONS[March],TB_ALLOCATIONS[Category],$C17),"")</f>
        <v>0</v>
      </c>
      <c r="G17" s="113">
        <f>IFERROR(SUMIFS(TB_ALLOCATIONS[April],TB_ALLOCATIONS[Category],$C17),"")</f>
        <v>0</v>
      </c>
      <c r="H17" s="113">
        <f>IFERROR(SUMIFS(TB_ALLOCATIONS[May],TB_ALLOCATIONS[Category],$C17),"")</f>
        <v>0</v>
      </c>
      <c r="I17" s="113">
        <f>IFERROR(SUMIFS(TB_ALLOCATIONS[June],TB_ALLOCATIONS[Category],$C17),"")</f>
        <v>0</v>
      </c>
      <c r="J17" s="113">
        <f>IFERROR(SUMIFS(TB_ALLOCATIONS[July],TB_ALLOCATIONS[Category],$C17),"")</f>
        <v>0</v>
      </c>
      <c r="K17" s="113">
        <f>IFERROR(SUMIFS(TB_ALLOCATIONS[August],TB_ALLOCATIONS[Category],$C17),"")</f>
        <v>0</v>
      </c>
      <c r="L17" s="113">
        <f>IFERROR(SUMIFS(TB_ALLOCATIONS[September],TB_ALLOCATIONS[Category],$C17),"")</f>
        <v>0</v>
      </c>
      <c r="M17" s="113">
        <f>IFERROR(SUMIFS(TB_ALLOCATIONS[October],TB_ALLOCATIONS[Category],$C17),"")</f>
        <v>0</v>
      </c>
      <c r="N17" s="113">
        <f>IFERROR(SUMIFS(TB_ALLOCATIONS[November],TB_ALLOCATIONS[Category],$C17),"")</f>
        <v>0</v>
      </c>
      <c r="O17" s="118">
        <f>IFERROR(SUMIFS(TB_ALLOCATIONS[December],TB_ALLOCATIONS[Category],$C17),"")</f>
        <v>0</v>
      </c>
      <c r="P17" s="204">
        <f t="shared" si="4"/>
        <v>0</v>
      </c>
      <c r="Q17" s="205"/>
      <c r="T17" s="311" t="str">
        <f t="shared" si="0"/>
        <v/>
      </c>
      <c r="U17" s="196" t="str">
        <f t="shared" si="1"/>
        <v/>
      </c>
      <c r="V17" s="196" t="str">
        <f t="shared" si="2"/>
        <v/>
      </c>
      <c r="W17" s="196" t="str">
        <f t="shared" si="3"/>
        <v/>
      </c>
      <c r="X17" s="112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K17" s="49"/>
      <c r="AL17" s="223" t="s">
        <v>169</v>
      </c>
      <c r="AM17" s="48"/>
      <c r="AN17" s="48"/>
      <c r="AO17" s="48"/>
      <c r="AP17" s="48"/>
      <c r="AQ17" s="49"/>
      <c r="AR17" s="49"/>
      <c r="AS17" s="49"/>
      <c r="AT17" s="49"/>
      <c r="AU17" s="49"/>
      <c r="AV17" s="49"/>
      <c r="AW17" s="50"/>
      <c r="AX17" s="50"/>
      <c r="AY17" s="50"/>
      <c r="AZ17" s="50"/>
      <c r="BA17" s="50"/>
      <c r="BB17" s="50"/>
    </row>
    <row r="18" spans="1:54" ht="18" customHeight="1" x14ac:dyDescent="0.25">
      <c r="A18" s="69"/>
      <c r="B18" s="116"/>
      <c r="C18" s="202" t="str">
        <f>IF(Fields!C24="","",Fields!C24)</f>
        <v/>
      </c>
      <c r="D18" s="113">
        <f>IFERROR(SUMIFS(TB_ALLOCATIONS[January],TB_ALLOCATIONS[Category],$C18),"")</f>
        <v>0</v>
      </c>
      <c r="E18" s="113">
        <f>IFERROR(SUMIFS(TB_ALLOCATIONS[February],TB_ALLOCATIONS[Category],$C18),"")</f>
        <v>0</v>
      </c>
      <c r="F18" s="113">
        <f>IFERROR(SUMIFS(TB_ALLOCATIONS[March],TB_ALLOCATIONS[Category],$C18),"")</f>
        <v>0</v>
      </c>
      <c r="G18" s="113">
        <f>IFERROR(SUMIFS(TB_ALLOCATIONS[April],TB_ALLOCATIONS[Category],$C18),"")</f>
        <v>0</v>
      </c>
      <c r="H18" s="113">
        <f>IFERROR(SUMIFS(TB_ALLOCATIONS[May],TB_ALLOCATIONS[Category],$C18),"")</f>
        <v>0</v>
      </c>
      <c r="I18" s="113">
        <f>IFERROR(SUMIFS(TB_ALLOCATIONS[June],TB_ALLOCATIONS[Category],$C18),"")</f>
        <v>0</v>
      </c>
      <c r="J18" s="113">
        <f>IFERROR(SUMIFS(TB_ALLOCATIONS[July],TB_ALLOCATIONS[Category],$C18),"")</f>
        <v>0</v>
      </c>
      <c r="K18" s="113">
        <f>IFERROR(SUMIFS(TB_ALLOCATIONS[August],TB_ALLOCATIONS[Category],$C18),"")</f>
        <v>0</v>
      </c>
      <c r="L18" s="113">
        <f>IFERROR(SUMIFS(TB_ALLOCATIONS[September],TB_ALLOCATIONS[Category],$C18),"")</f>
        <v>0</v>
      </c>
      <c r="M18" s="113">
        <f>IFERROR(SUMIFS(TB_ALLOCATIONS[October],TB_ALLOCATIONS[Category],$C18),"")</f>
        <v>0</v>
      </c>
      <c r="N18" s="113">
        <f>IFERROR(SUMIFS(TB_ALLOCATIONS[November],TB_ALLOCATIONS[Category],$C18),"")</f>
        <v>0</v>
      </c>
      <c r="O18" s="118">
        <f>IFERROR(SUMIFS(TB_ALLOCATIONS[December],TB_ALLOCATIONS[Category],$C18),"")</f>
        <v>0</v>
      </c>
      <c r="P18" s="204">
        <f t="shared" si="4"/>
        <v>0</v>
      </c>
      <c r="Q18" s="205"/>
      <c r="T18" s="311" t="str">
        <f t="shared" si="0"/>
        <v/>
      </c>
      <c r="U18" s="196" t="str">
        <f t="shared" si="1"/>
        <v/>
      </c>
      <c r="V18" s="196" t="str">
        <f t="shared" si="2"/>
        <v/>
      </c>
      <c r="W18" s="196" t="str">
        <f t="shared" si="3"/>
        <v/>
      </c>
      <c r="X18" s="112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K18" s="49"/>
      <c r="AL18" s="49"/>
      <c r="AM18" s="48"/>
      <c r="AN18" s="48"/>
      <c r="AO18" s="48"/>
      <c r="AP18" s="48"/>
      <c r="AQ18" s="49"/>
      <c r="AR18" s="49"/>
      <c r="AS18" s="49"/>
      <c r="AT18" s="49"/>
      <c r="AU18" s="49"/>
      <c r="AV18" s="49"/>
      <c r="AW18" s="50"/>
      <c r="AX18" s="50"/>
      <c r="AY18" s="50"/>
      <c r="AZ18" s="50"/>
      <c r="BA18" s="50"/>
      <c r="BB18" s="50"/>
    </row>
    <row r="19" spans="1:54" ht="18" customHeight="1" x14ac:dyDescent="0.25">
      <c r="A19" s="69"/>
      <c r="B19" s="116"/>
      <c r="C19" s="202" t="str">
        <f>IF(Fields!C25="","",Fields!C25)</f>
        <v/>
      </c>
      <c r="D19" s="113">
        <f>IFERROR(SUMIFS(TB_ALLOCATIONS[January],TB_ALLOCATIONS[Category],$C19),"")</f>
        <v>0</v>
      </c>
      <c r="E19" s="113">
        <f>IFERROR(SUMIFS(TB_ALLOCATIONS[February],TB_ALLOCATIONS[Category],$C19),"")</f>
        <v>0</v>
      </c>
      <c r="F19" s="113">
        <f>IFERROR(SUMIFS(TB_ALLOCATIONS[March],TB_ALLOCATIONS[Category],$C19),"")</f>
        <v>0</v>
      </c>
      <c r="G19" s="113">
        <f>IFERROR(SUMIFS(TB_ALLOCATIONS[April],TB_ALLOCATIONS[Category],$C19),"")</f>
        <v>0</v>
      </c>
      <c r="H19" s="113">
        <f>IFERROR(SUMIFS(TB_ALLOCATIONS[May],TB_ALLOCATIONS[Category],$C19),"")</f>
        <v>0</v>
      </c>
      <c r="I19" s="113">
        <f>IFERROR(SUMIFS(TB_ALLOCATIONS[June],TB_ALLOCATIONS[Category],$C19),"")</f>
        <v>0</v>
      </c>
      <c r="J19" s="113">
        <f>IFERROR(SUMIFS(TB_ALLOCATIONS[July],TB_ALLOCATIONS[Category],$C19),"")</f>
        <v>0</v>
      </c>
      <c r="K19" s="113">
        <f>IFERROR(SUMIFS(TB_ALLOCATIONS[August],TB_ALLOCATIONS[Category],$C19),"")</f>
        <v>0</v>
      </c>
      <c r="L19" s="113">
        <f>IFERROR(SUMIFS(TB_ALLOCATIONS[September],TB_ALLOCATIONS[Category],$C19),"")</f>
        <v>0</v>
      </c>
      <c r="M19" s="113">
        <f>IFERROR(SUMIFS(TB_ALLOCATIONS[October],TB_ALLOCATIONS[Category],$C19),"")</f>
        <v>0</v>
      </c>
      <c r="N19" s="113">
        <f>IFERROR(SUMIFS(TB_ALLOCATIONS[November],TB_ALLOCATIONS[Category],$C19),"")</f>
        <v>0</v>
      </c>
      <c r="O19" s="118">
        <f>IFERROR(SUMIFS(TB_ALLOCATIONS[December],TB_ALLOCATIONS[Category],$C19),"")</f>
        <v>0</v>
      </c>
      <c r="P19" s="204">
        <f t="shared" si="4"/>
        <v>0</v>
      </c>
      <c r="Q19" s="205"/>
      <c r="T19" s="311" t="str">
        <f t="shared" si="0"/>
        <v/>
      </c>
      <c r="U19" s="196" t="str">
        <f t="shared" si="1"/>
        <v/>
      </c>
      <c r="V19" s="196" t="str">
        <f t="shared" si="2"/>
        <v/>
      </c>
      <c r="W19" s="196" t="str">
        <f t="shared" si="3"/>
        <v/>
      </c>
      <c r="X19" s="112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K19" s="49"/>
      <c r="AL19" s="49"/>
      <c r="AM19" s="48"/>
      <c r="AN19" s="48"/>
      <c r="AO19" s="48"/>
      <c r="AP19" s="48"/>
      <c r="AQ19" s="49"/>
      <c r="AR19" s="49"/>
      <c r="AS19" s="49"/>
      <c r="AT19" s="49"/>
      <c r="AU19" s="49"/>
      <c r="AV19" s="49"/>
      <c r="AW19" s="50"/>
      <c r="AX19" s="50"/>
      <c r="AY19" s="50"/>
      <c r="AZ19" s="50"/>
      <c r="BA19" s="50"/>
      <c r="BB19" s="50"/>
    </row>
    <row r="20" spans="1:54" ht="18" customHeight="1" x14ac:dyDescent="0.25">
      <c r="A20" s="69"/>
      <c r="B20" s="116"/>
      <c r="C20" s="203" t="str">
        <f>IF(Fields!C26="","",Fields!C26)</f>
        <v/>
      </c>
      <c r="D20" s="294">
        <f>IFERROR(SUMIFS(TB_ALLOCATIONS[January],TB_ALLOCATIONS[Category],$C20),"")</f>
        <v>0</v>
      </c>
      <c r="E20" s="294">
        <f>IFERROR(SUMIFS(TB_ALLOCATIONS[February],TB_ALLOCATIONS[Category],$C20),"")</f>
        <v>0</v>
      </c>
      <c r="F20" s="294">
        <f>IFERROR(SUMIFS(TB_ALLOCATIONS[March],TB_ALLOCATIONS[Category],$C20),"")</f>
        <v>0</v>
      </c>
      <c r="G20" s="294">
        <f>IFERROR(SUMIFS(TB_ALLOCATIONS[April],TB_ALLOCATIONS[Category],$C20),"")</f>
        <v>0</v>
      </c>
      <c r="H20" s="294">
        <f>IFERROR(SUMIFS(TB_ALLOCATIONS[May],TB_ALLOCATIONS[Category],$C20),"")</f>
        <v>0</v>
      </c>
      <c r="I20" s="294">
        <f>IFERROR(SUMIFS(TB_ALLOCATIONS[June],TB_ALLOCATIONS[Category],$C20),"")</f>
        <v>0</v>
      </c>
      <c r="J20" s="294">
        <f>IFERROR(SUMIFS(TB_ALLOCATIONS[July],TB_ALLOCATIONS[Category],$C20),"")</f>
        <v>0</v>
      </c>
      <c r="K20" s="294">
        <f>IFERROR(SUMIFS(TB_ALLOCATIONS[August],TB_ALLOCATIONS[Category],$C20),"")</f>
        <v>0</v>
      </c>
      <c r="L20" s="294">
        <f>IFERROR(SUMIFS(TB_ALLOCATIONS[September],TB_ALLOCATIONS[Category],$C20),"")</f>
        <v>0</v>
      </c>
      <c r="M20" s="294">
        <f>IFERROR(SUMIFS(TB_ALLOCATIONS[October],TB_ALLOCATIONS[Category],$C20),"")</f>
        <v>0</v>
      </c>
      <c r="N20" s="294">
        <f>IFERROR(SUMIFS(TB_ALLOCATIONS[November],TB_ALLOCATIONS[Category],$C20),"")</f>
        <v>0</v>
      </c>
      <c r="O20" s="200">
        <f>IFERROR(SUMIFS(TB_ALLOCATIONS[December],TB_ALLOCATIONS[Category],$C20),"")</f>
        <v>0</v>
      </c>
      <c r="P20" s="295">
        <f t="shared" si="4"/>
        <v>0</v>
      </c>
      <c r="Q20" s="206"/>
      <c r="T20" s="312" t="str">
        <f t="shared" si="0"/>
        <v/>
      </c>
      <c r="U20" s="313" t="str">
        <f t="shared" si="1"/>
        <v/>
      </c>
      <c r="V20" s="313" t="str">
        <f t="shared" si="2"/>
        <v/>
      </c>
      <c r="W20" s="313" t="str">
        <f t="shared" si="3"/>
        <v/>
      </c>
      <c r="X20" s="112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K20" s="49"/>
      <c r="AL20" s="49"/>
      <c r="AM20" s="48"/>
      <c r="AN20" s="48"/>
      <c r="AO20" s="48"/>
      <c r="AP20" s="48"/>
      <c r="AQ20" s="49"/>
      <c r="AR20" s="49"/>
      <c r="AS20" s="49"/>
      <c r="AT20" s="49"/>
      <c r="AU20" s="49"/>
      <c r="AV20" s="49"/>
      <c r="AW20" s="50"/>
      <c r="AX20" s="50"/>
      <c r="AY20" s="50"/>
      <c r="AZ20" s="50"/>
      <c r="BA20" s="50"/>
      <c r="BB20" s="50"/>
    </row>
    <row r="21" spans="1:54" ht="18" customHeight="1" thickBot="1" x14ac:dyDescent="0.3">
      <c r="A21" s="69"/>
      <c r="B21" s="97"/>
      <c r="C21" s="57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K21" s="49"/>
      <c r="AL21" s="49"/>
      <c r="AM21" s="48"/>
      <c r="AN21" s="48"/>
      <c r="AO21" s="48"/>
      <c r="AP21" s="48"/>
      <c r="AQ21" s="49"/>
      <c r="AR21" s="49"/>
      <c r="AS21" s="49"/>
      <c r="AT21" s="49"/>
      <c r="AU21" s="49"/>
      <c r="AV21" s="49"/>
      <c r="AW21" s="50"/>
      <c r="AX21" s="50"/>
      <c r="AY21" s="50"/>
      <c r="AZ21" s="50"/>
      <c r="BA21" s="50"/>
      <c r="BB21" s="50"/>
    </row>
    <row r="22" spans="1:54" ht="20" customHeight="1" x14ac:dyDescent="0.25">
      <c r="A22" s="69"/>
      <c r="B22" s="97"/>
      <c r="C22" s="119" t="s">
        <v>67</v>
      </c>
      <c r="D22" s="120">
        <f>SUM(D11:D20)</f>
        <v>62987</v>
      </c>
      <c r="E22" s="120">
        <f t="shared" ref="E22:O22" si="5">SUM(E11:E20)</f>
        <v>60585</v>
      </c>
      <c r="F22" s="120">
        <f t="shared" si="5"/>
        <v>57737</v>
      </c>
      <c r="G22" s="120">
        <f t="shared" si="5"/>
        <v>61245</v>
      </c>
      <c r="H22" s="120">
        <f t="shared" si="5"/>
        <v>63632</v>
      </c>
      <c r="I22" s="120">
        <f t="shared" si="5"/>
        <v>65164</v>
      </c>
      <c r="J22" s="120">
        <f t="shared" si="5"/>
        <v>63598</v>
      </c>
      <c r="K22" s="120">
        <f t="shared" si="5"/>
        <v>64385</v>
      </c>
      <c r="L22" s="120">
        <f t="shared" si="5"/>
        <v>62090</v>
      </c>
      <c r="M22" s="120">
        <f t="shared" si="5"/>
        <v>59683</v>
      </c>
      <c r="N22" s="120">
        <f t="shared" si="5"/>
        <v>74302</v>
      </c>
      <c r="O22" s="120">
        <f t="shared" si="5"/>
        <v>56638</v>
      </c>
      <c r="P22" s="121">
        <f>SUM(P11:P20)</f>
        <v>752046</v>
      </c>
      <c r="Q22" s="68"/>
      <c r="T22" s="68"/>
      <c r="U22" s="68"/>
      <c r="V22" s="68"/>
      <c r="W22" s="68"/>
      <c r="X22" s="68"/>
      <c r="Y22" s="68"/>
      <c r="Z22" s="338" t="s">
        <v>206</v>
      </c>
      <c r="AA22" s="338"/>
      <c r="AB22" s="338"/>
      <c r="AC22" s="338"/>
      <c r="AD22" s="338"/>
      <c r="AE22" s="338"/>
      <c r="AF22" s="338"/>
      <c r="AG22" s="338"/>
      <c r="AH22" s="303"/>
      <c r="AI22" s="68"/>
      <c r="AK22" s="49"/>
      <c r="AL22" s="49"/>
      <c r="AM22" s="48"/>
      <c r="AN22" s="48"/>
      <c r="AO22" s="48"/>
      <c r="AP22" s="48"/>
      <c r="AQ22" s="49"/>
      <c r="AR22" s="49"/>
      <c r="AS22" s="49"/>
      <c r="AT22" s="49"/>
      <c r="AU22" s="49"/>
      <c r="AV22" s="49"/>
      <c r="AW22" s="50"/>
      <c r="AX22" s="50"/>
      <c r="AY22" s="50"/>
      <c r="AZ22" s="50"/>
      <c r="BA22" s="50"/>
      <c r="BB22" s="50"/>
    </row>
    <row r="23" spans="1:54" ht="18" customHeight="1" x14ac:dyDescent="0.25">
      <c r="A23" s="69"/>
      <c r="B23" s="97"/>
      <c r="C23" s="57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K23" s="49"/>
      <c r="AL23" s="49"/>
      <c r="AM23" s="48"/>
      <c r="AN23" s="48"/>
      <c r="AO23" s="48"/>
      <c r="AP23" s="48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</row>
    <row r="24" spans="1:54" ht="18" customHeight="1" x14ac:dyDescent="0.25">
      <c r="A24" s="69"/>
      <c r="B24" s="97"/>
      <c r="C24" s="57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K24" s="49"/>
      <c r="AL24" s="49"/>
      <c r="AM24" s="48"/>
      <c r="AN24" s="48"/>
      <c r="AO24" s="48"/>
      <c r="AP24" s="48"/>
      <c r="AQ24" s="49"/>
      <c r="AR24" s="49"/>
      <c r="AS24" s="49"/>
      <c r="AT24" s="49"/>
      <c r="AU24" s="49"/>
      <c r="AV24" s="49"/>
      <c r="AW24" s="50"/>
      <c r="AX24" s="50"/>
      <c r="AY24" s="50"/>
      <c r="AZ24" s="50"/>
      <c r="BA24" s="50"/>
      <c r="BB24" s="50"/>
    </row>
    <row r="25" spans="1:54" ht="18" customHeight="1" thickBot="1" x14ac:dyDescent="0.3">
      <c r="A25" s="69"/>
      <c r="B25" s="97"/>
      <c r="C25" s="57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304" t="s">
        <v>146</v>
      </c>
      <c r="AA25" s="305"/>
      <c r="AB25" s="305"/>
      <c r="AC25" s="305"/>
      <c r="AD25" s="68"/>
      <c r="AE25" s="304" t="s">
        <v>150</v>
      </c>
      <c r="AF25" s="305"/>
      <c r="AG25" s="305"/>
      <c r="AH25" s="305"/>
      <c r="AI25" s="68"/>
      <c r="AK25" s="49"/>
      <c r="AL25" s="49"/>
      <c r="AM25" s="48"/>
      <c r="AN25" s="48"/>
      <c r="AO25" s="48"/>
      <c r="AP25" s="48"/>
      <c r="AQ25" s="49"/>
      <c r="AR25" s="49"/>
      <c r="AS25" s="49"/>
      <c r="AT25" s="49"/>
      <c r="AU25" s="49"/>
      <c r="AV25" s="49"/>
      <c r="AW25" s="50"/>
      <c r="AX25" s="50"/>
      <c r="AY25" s="50"/>
      <c r="AZ25" s="50"/>
      <c r="BA25" s="50"/>
      <c r="BB25" s="50"/>
    </row>
    <row r="26" spans="1:54" ht="20" customHeight="1" x14ac:dyDescent="0.25">
      <c r="A26" s="69"/>
      <c r="B26" s="114"/>
      <c r="C26" s="117" t="s">
        <v>153</v>
      </c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339" t="s">
        <v>208</v>
      </c>
      <c r="S26" s="341"/>
      <c r="T26" s="339" t="s">
        <v>207</v>
      </c>
      <c r="U26" s="340"/>
      <c r="V26" s="340"/>
      <c r="W26" s="341"/>
      <c r="X26" s="310"/>
      <c r="Y26" s="68"/>
      <c r="Z26" s="317" t="s">
        <v>209</v>
      </c>
      <c r="AA26" s="68"/>
      <c r="AB26" s="68"/>
      <c r="AC26" s="68"/>
      <c r="AD26" s="68"/>
      <c r="AE26" s="317" t="s">
        <v>209</v>
      </c>
      <c r="AF26" s="68"/>
      <c r="AG26" s="68"/>
      <c r="AH26" s="68"/>
      <c r="AI26" s="68"/>
      <c r="AK26" s="49"/>
      <c r="AL26" s="49"/>
      <c r="AM26" s="48"/>
      <c r="AN26" s="48"/>
      <c r="AO26" s="48"/>
      <c r="AP26" s="48"/>
      <c r="AQ26" s="49"/>
      <c r="AR26" s="49"/>
      <c r="AS26" s="49"/>
      <c r="AT26" s="49"/>
      <c r="AU26" s="49"/>
      <c r="AV26" s="49"/>
      <c r="AW26" s="50"/>
      <c r="AX26" s="50"/>
      <c r="AY26" s="50"/>
      <c r="AZ26" s="50"/>
      <c r="BA26" s="50"/>
      <c r="BB26" s="50"/>
    </row>
    <row r="27" spans="1:54" ht="20" hidden="1" customHeight="1" x14ac:dyDescent="0.25">
      <c r="A27" s="69"/>
      <c r="B27" s="114"/>
      <c r="C27" s="117"/>
      <c r="D27" s="99" t="s">
        <v>73</v>
      </c>
      <c r="E27" s="99" t="s">
        <v>73</v>
      </c>
      <c r="F27" s="99" t="s">
        <v>73</v>
      </c>
      <c r="G27" s="99" t="s">
        <v>122</v>
      </c>
      <c r="H27" s="99" t="s">
        <v>122</v>
      </c>
      <c r="I27" s="99" t="s">
        <v>122</v>
      </c>
      <c r="J27" s="99" t="s">
        <v>123</v>
      </c>
      <c r="K27" s="99" t="s">
        <v>123</v>
      </c>
      <c r="L27" s="99" t="s">
        <v>123</v>
      </c>
      <c r="M27" s="99" t="s">
        <v>124</v>
      </c>
      <c r="N27" s="99" t="s">
        <v>124</v>
      </c>
      <c r="O27" s="99" t="s">
        <v>124</v>
      </c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K27" s="49"/>
      <c r="AL27" s="49"/>
      <c r="AM27" s="48"/>
      <c r="AN27" s="48"/>
      <c r="AO27" s="48"/>
      <c r="AP27" s="48"/>
      <c r="AQ27" s="49"/>
      <c r="AR27" s="49"/>
      <c r="AS27" s="49"/>
      <c r="AT27" s="49"/>
      <c r="AU27" s="49"/>
      <c r="AV27" s="49"/>
      <c r="AW27" s="50"/>
      <c r="AX27" s="50"/>
      <c r="AY27" s="50"/>
      <c r="AZ27" s="50"/>
      <c r="BA27" s="50"/>
      <c r="BB27" s="50"/>
    </row>
    <row r="28" spans="1:54" ht="20" customHeight="1" x14ac:dyDescent="0.25">
      <c r="A28" s="69"/>
      <c r="B28" s="114"/>
      <c r="C28" s="198" t="s">
        <v>31</v>
      </c>
      <c r="D28" s="199" t="s">
        <v>55</v>
      </c>
      <c r="E28" s="199" t="s">
        <v>56</v>
      </c>
      <c r="F28" s="199" t="s">
        <v>57</v>
      </c>
      <c r="G28" s="199" t="s">
        <v>58</v>
      </c>
      <c r="H28" s="199" t="s">
        <v>12</v>
      </c>
      <c r="I28" s="199" t="s">
        <v>59</v>
      </c>
      <c r="J28" s="199" t="s">
        <v>60</v>
      </c>
      <c r="K28" s="199" t="s">
        <v>61</v>
      </c>
      <c r="L28" s="199" t="s">
        <v>62</v>
      </c>
      <c r="M28" s="199" t="s">
        <v>63</v>
      </c>
      <c r="N28" s="199" t="s">
        <v>64</v>
      </c>
      <c r="O28" s="199" t="s">
        <v>65</v>
      </c>
      <c r="P28" s="199" t="s">
        <v>67</v>
      </c>
      <c r="Q28" s="234" t="s">
        <v>157</v>
      </c>
      <c r="R28" s="306" t="s">
        <v>66</v>
      </c>
      <c r="S28" s="306" t="s">
        <v>179</v>
      </c>
      <c r="T28" s="307" t="s">
        <v>73</v>
      </c>
      <c r="U28" s="307" t="s">
        <v>122</v>
      </c>
      <c r="V28" s="307" t="s">
        <v>123</v>
      </c>
      <c r="W28" s="307" t="s">
        <v>124</v>
      </c>
      <c r="X28" s="308" t="s">
        <v>152</v>
      </c>
      <c r="Y28" s="68"/>
      <c r="Z28" s="34" t="s">
        <v>147</v>
      </c>
      <c r="AA28" s="163" t="str">
        <f>Analysis!K8</f>
        <v>January</v>
      </c>
      <c r="AB28" s="34" t="s">
        <v>148</v>
      </c>
      <c r="AC28" s="35" t="s">
        <v>149</v>
      </c>
      <c r="AD28" s="68"/>
      <c r="AE28" s="34" t="s">
        <v>147</v>
      </c>
      <c r="AF28" s="163" t="str">
        <f>Analysis!AD8</f>
        <v>Q2</v>
      </c>
      <c r="AG28" s="34" t="s">
        <v>148</v>
      </c>
      <c r="AH28" s="35" t="s">
        <v>151</v>
      </c>
      <c r="AI28" s="68"/>
      <c r="AK28" s="49"/>
      <c r="AL28" s="49" t="s">
        <v>173</v>
      </c>
      <c r="AM28" s="48"/>
      <c r="AN28" s="48"/>
      <c r="AO28" s="48"/>
      <c r="AP28" s="48"/>
      <c r="AQ28" s="49"/>
      <c r="AR28" s="49"/>
      <c r="AS28" s="49"/>
      <c r="AT28" s="49"/>
      <c r="AU28" s="49"/>
      <c r="AV28" s="49"/>
      <c r="AW28" s="50"/>
      <c r="AX28" s="50"/>
      <c r="AY28" s="50"/>
      <c r="AZ28" s="50"/>
      <c r="BA28" s="50"/>
      <c r="BB28" s="50"/>
    </row>
    <row r="29" spans="1:54" ht="18" customHeight="1" x14ac:dyDescent="0.25">
      <c r="A29" s="69"/>
      <c r="B29" s="116"/>
      <c r="C29" s="235" t="s">
        <v>32</v>
      </c>
      <c r="D29" s="111">
        <v>21750</v>
      </c>
      <c r="E29" s="111">
        <v>24621</v>
      </c>
      <c r="F29" s="111">
        <v>20859</v>
      </c>
      <c r="G29" s="111">
        <v>22901</v>
      </c>
      <c r="H29" s="111">
        <v>26140</v>
      </c>
      <c r="I29" s="111">
        <v>23894</v>
      </c>
      <c r="J29" s="111">
        <v>24444</v>
      </c>
      <c r="K29" s="111">
        <v>22794</v>
      </c>
      <c r="L29" s="111">
        <v>24814</v>
      </c>
      <c r="M29" s="111">
        <v>25773</v>
      </c>
      <c r="N29" s="111">
        <v>28173</v>
      </c>
      <c r="O29" s="111">
        <v>24254</v>
      </c>
      <c r="P29" s="212">
        <f>IF(TB_ALLOCATIONS[[#This Row],[Subcategory]]="","",IFERROR(SUM(TB_ALLOCATIONS[[#This Row],[January]:[December]]),0))</f>
        <v>290417</v>
      </c>
      <c r="Q29" s="240"/>
      <c r="R29" s="182" t="str">
        <f>IFERROR(IF(TB_ALLOCATIONS[[#This Row],[Subcategory]]="","",INDEX(TB_FIELDS[Category],MATCH(TB_ALLOCATIONS[[#This Row],[Subcategory]],TB_FIELDS[Subcategory],0),1)),"-")</f>
        <v>Labor expenses</v>
      </c>
      <c r="S29" s="182" t="str">
        <f>IFERROR(IF(OR(COUNTIFS($C$29:C29,C29)&gt;1,TB_ALLOCATIONS[[#This Row],[Category]]=""),"-",TB_ALLOCATIONS[[#This Row],[Category]]&amp;"-"&amp;COUNTIFS($R$29:R29,R29)),"-")</f>
        <v>Labor expenses-1</v>
      </c>
      <c r="T29" s="196">
        <f>IFERROR(IF($C29="","",SUM(D29:F29)),0)</f>
        <v>67230</v>
      </c>
      <c r="U29" s="196">
        <f>IFERROR(IF($C29="","",SUM(H29:J29)),0)</f>
        <v>74478</v>
      </c>
      <c r="V29" s="196">
        <f>IFERROR(IF($C29="","",SUM(J29:L29)),0)</f>
        <v>72052</v>
      </c>
      <c r="W29" s="196">
        <f>IFERROR(IF($C29="","",SUM(M29:O29)),0)</f>
        <v>78200</v>
      </c>
      <c r="X29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29" s="68"/>
      <c r="Z29" s="193" t="str" cm="1">
        <f t="array" ref="Z29:Z39">IFERROR(_xlfn._xlws.FILTER(TB_ALLOCATIONS[Subcategory],TB_ALLOCATIONS[Subcategory]&lt;&gt;""),"-")</f>
        <v>Salaries and Wages</v>
      </c>
      <c r="AA29" s="194" cm="1">
        <f t="array" ref="AA29:AA128">IFERROR(INDEX(TB_ALLOCATIONS[[January]:[December]],0,MATCH(AA28,TB_ALLOCATIONS[[#Headers],[January]:[December]],0)),0)</f>
        <v>21750</v>
      </c>
      <c r="AB29" s="195" t="str" cm="1">
        <f t="array" ref="AB29:AB39">IFERROR(_xlfn._xlws.FILTER(TB_ALLOCATIONS[Category],TB_ALLOCATIONS[Category]&lt;&gt;""),"-")</f>
        <v>Labor expenses</v>
      </c>
      <c r="AC29" s="309">
        <f>IF(AND(Z29="",AB29=""),"",IF(OR(AND(Analysis!$K$10&lt;&gt;"",Analysis!$K$10&lt;&gt;Z29),AND(Analysis!$K$9&lt;&gt;"",Analysis!$K$9&lt;&gt;AB29)),0,1))</f>
        <v>1</v>
      </c>
      <c r="AD29" s="68"/>
      <c r="AE29" s="193" t="str" cm="1">
        <f t="array" ref="AE29:AE39">IFERROR(_xlfn._xlws.FILTER(TB_ALLOCATIONS[Subcategory],TB_ALLOCATIONS[Subcategory]&lt;&gt;""),"-")</f>
        <v>Salaries and Wages</v>
      </c>
      <c r="AF29" s="194" cm="1">
        <f t="array" ref="AF29:AF128">IFERROR(INDEX(TB_ALLOCATIONS[[Q1]:[Q4]],0,MATCH(AF28,TB_ALLOCATIONS[[#Headers],[Q1]:[Q4]],0)),0)</f>
        <v>74478</v>
      </c>
      <c r="AG29" s="195" t="str" cm="1">
        <f t="array" ref="AG29:AG39">IFERROR(_xlfn._xlws.FILTER(TB_ALLOCATIONS[Category],TB_ALLOCATIONS[Category]&lt;&gt;""),"-")</f>
        <v>Labor expenses</v>
      </c>
      <c r="AH29" s="309">
        <f>IF(AND(AE29="",AG29=""),"",IF(OR(AND(Analysis!$AD$10&lt;&gt;"",Analysis!$AD$10&lt;&gt;AE29),AND(Analysis!$AD$9&lt;&gt;"",Analysis!$AD$9&lt;&gt;AG29)),0,1))</f>
        <v>1</v>
      </c>
      <c r="AI29" s="68"/>
      <c r="AJ29" s="71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</row>
    <row r="30" spans="1:54" ht="18" customHeight="1" x14ac:dyDescent="0.25">
      <c r="A30" s="69"/>
      <c r="B30" s="116"/>
      <c r="C30" s="236" t="s">
        <v>33</v>
      </c>
      <c r="D30" s="111">
        <v>12327</v>
      </c>
      <c r="E30" s="111">
        <v>13138</v>
      </c>
      <c r="F30" s="111">
        <v>13437</v>
      </c>
      <c r="G30" s="111">
        <v>10596</v>
      </c>
      <c r="H30" s="111">
        <v>13434</v>
      </c>
      <c r="I30" s="111">
        <v>13306</v>
      </c>
      <c r="J30" s="111">
        <v>11448</v>
      </c>
      <c r="K30" s="111">
        <v>10786</v>
      </c>
      <c r="L30" s="111">
        <v>12314</v>
      </c>
      <c r="M30" s="111">
        <v>11688</v>
      </c>
      <c r="N30" s="111">
        <v>13219</v>
      </c>
      <c r="O30" s="111">
        <v>10884</v>
      </c>
      <c r="P30" s="201">
        <f>IF(TB_ALLOCATIONS[[#This Row],[Subcategory]]="","",IFERROR(SUM(TB_ALLOCATIONS[[#This Row],[January]:[December]]),0))</f>
        <v>146577</v>
      </c>
      <c r="Q30" s="241"/>
      <c r="R30" s="182" t="str">
        <f>IFERROR(IF(TB_ALLOCATIONS[[#This Row],[Subcategory]]="","",INDEX(TB_FIELDS[Category],MATCH(TB_ALLOCATIONS[[#This Row],[Subcategory]],TB_FIELDS[Subcategory],0),1)),"-")</f>
        <v>Labor expenses</v>
      </c>
      <c r="S30" s="182" t="str">
        <f>IFERROR(IF(OR(COUNTIFS($C$29:C30,C30)&gt;1,TB_ALLOCATIONS[[#This Row],[Category]]=""),"-",TB_ALLOCATIONS[[#This Row],[Category]]&amp;"-"&amp;COUNTIFS($R$29:R30,R30)-COUNTIFS($R$29:R29,R30,$S$29:S29,"-")),"-")</f>
        <v>Labor expenses-2</v>
      </c>
      <c r="T30" s="196">
        <f t="shared" ref="T30:T93" si="6">IFERROR(IF($C30="","",SUM(D30:F30)),0)</f>
        <v>38902</v>
      </c>
      <c r="U30" s="196">
        <f t="shared" ref="U30:U93" si="7">IFERROR(IF($C30="","",SUM(H30:J30)),0)</f>
        <v>38188</v>
      </c>
      <c r="V30" s="196">
        <f t="shared" ref="V30:V93" si="8">IFERROR(IF($C30="","",SUM(J30:L30)),0)</f>
        <v>34548</v>
      </c>
      <c r="W30" s="196">
        <f t="shared" ref="W30:W93" si="9">IFERROR(IF($C30="","",SUM(M30:O30)),0)</f>
        <v>35791</v>
      </c>
      <c r="X30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0" s="68"/>
      <c r="Z30" s="296" t="str">
        <v>Benefits</v>
      </c>
      <c r="AA30" s="297">
        <v>12327</v>
      </c>
      <c r="AB30" s="298" t="str">
        <v>Labor expenses</v>
      </c>
      <c r="AC30" s="309">
        <f>IF(AND(Z30="",AB30=""),"",IF(OR(AND(Analysis!$K$10&lt;&gt;"",Analysis!$K$10&lt;&gt;Z30),AND(Analysis!$K$9&lt;&gt;"",Analysis!$K$9&lt;&gt;AB30)),0,1))</f>
        <v>1</v>
      </c>
      <c r="AD30" s="68"/>
      <c r="AE30" s="298" t="str">
        <v>Benefits</v>
      </c>
      <c r="AF30" s="297">
        <v>38188</v>
      </c>
      <c r="AG30" s="298" t="str">
        <v>Labor expenses</v>
      </c>
      <c r="AH30" s="309">
        <f>IF(AND(AE30="",AG30=""),"",IF(OR(AND(Analysis!$AD$10&lt;&gt;"",Analysis!$AD$10&lt;&gt;AE30),AND(Analysis!$AD$9&lt;&gt;"",Analysis!$AD$9&lt;&gt;AG30)),0,1))</f>
        <v>1</v>
      </c>
      <c r="AI30" s="68"/>
      <c r="AJ30" s="71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</row>
    <row r="31" spans="1:54" ht="18" customHeight="1" x14ac:dyDescent="0.25">
      <c r="A31" s="69"/>
      <c r="B31" s="116"/>
      <c r="C31" s="236" t="s">
        <v>34</v>
      </c>
      <c r="D31" s="111">
        <v>3593</v>
      </c>
      <c r="E31" s="111">
        <v>2362</v>
      </c>
      <c r="F31" s="111">
        <v>2682</v>
      </c>
      <c r="G31" s="111">
        <v>3729</v>
      </c>
      <c r="H31" s="111">
        <v>2178</v>
      </c>
      <c r="I31" s="111">
        <v>4115</v>
      </c>
      <c r="J31" s="111">
        <v>3151</v>
      </c>
      <c r="K31" s="111">
        <v>2745</v>
      </c>
      <c r="L31" s="111">
        <v>2769</v>
      </c>
      <c r="M31" s="111">
        <v>1845</v>
      </c>
      <c r="N31" s="111">
        <v>3347</v>
      </c>
      <c r="O31" s="111">
        <v>1660</v>
      </c>
      <c r="P31" s="201">
        <f>IF(TB_ALLOCATIONS[[#This Row],[Subcategory]]="","",IFERROR(SUM(TB_ALLOCATIONS[[#This Row],[January]:[December]]),0))</f>
        <v>34176</v>
      </c>
      <c r="Q31" s="241"/>
      <c r="R31" s="182" t="str">
        <f>IFERROR(IF(TB_ALLOCATIONS[[#This Row],[Subcategory]]="","",INDEX(TB_FIELDS[Category],MATCH(TB_ALLOCATIONS[[#This Row],[Subcategory]],TB_FIELDS[Subcategory],0),1)),"-")</f>
        <v>Labor expenses</v>
      </c>
      <c r="S31" s="182" t="str">
        <f>IFERROR(IF(OR(COUNTIFS($C$29:C31,C31)&gt;1,TB_ALLOCATIONS[[#This Row],[Category]]=""),"-",TB_ALLOCATIONS[[#This Row],[Category]]&amp;"-"&amp;COUNTIFS($R$29:R31,R31)-COUNTIFS($R$29:R30,R31,$S$29:S30,"-")),"-")</f>
        <v>Labor expenses-3</v>
      </c>
      <c r="T31" s="196">
        <f t="shared" si="6"/>
        <v>8637</v>
      </c>
      <c r="U31" s="196">
        <f t="shared" si="7"/>
        <v>9444</v>
      </c>
      <c r="V31" s="196">
        <f t="shared" si="8"/>
        <v>8665</v>
      </c>
      <c r="W31" s="196">
        <f t="shared" si="9"/>
        <v>6852</v>
      </c>
      <c r="X31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1" s="68"/>
      <c r="Z31" s="296" t="str">
        <v>Training</v>
      </c>
      <c r="AA31" s="297">
        <v>3593</v>
      </c>
      <c r="AB31" s="298" t="str">
        <v>Labor expenses</v>
      </c>
      <c r="AC31" s="309">
        <f>IF(AND(Z31="",AB31=""),"",IF(OR(AND(Analysis!$K$10&lt;&gt;"",Analysis!$K$10&lt;&gt;Z31),AND(Analysis!$K$9&lt;&gt;"",Analysis!$K$9&lt;&gt;AB31)),0,1))</f>
        <v>1</v>
      </c>
      <c r="AD31" s="68"/>
      <c r="AE31" s="298" t="str">
        <v>Training</v>
      </c>
      <c r="AF31" s="297">
        <v>9444</v>
      </c>
      <c r="AG31" s="298" t="str">
        <v>Labor expenses</v>
      </c>
      <c r="AH31" s="309">
        <f>IF(AND(AE31="",AG31=""),"",IF(OR(AND(Analysis!$AD$10&lt;&gt;"",Analysis!$AD$10&lt;&gt;AE31),AND(Analysis!$AD$9&lt;&gt;"",Analysis!$AD$9&lt;&gt;AG31)),0,1))</f>
        <v>1</v>
      </c>
      <c r="AI31" s="68"/>
    </row>
    <row r="32" spans="1:54" ht="18" customHeight="1" x14ac:dyDescent="0.25">
      <c r="A32" s="69"/>
      <c r="B32" s="116"/>
      <c r="C32" s="236" t="s">
        <v>35</v>
      </c>
      <c r="D32" s="111">
        <v>2224</v>
      </c>
      <c r="E32" s="111">
        <v>3208</v>
      </c>
      <c r="F32" s="111">
        <v>3110</v>
      </c>
      <c r="G32" s="111">
        <v>3044</v>
      </c>
      <c r="H32" s="111">
        <v>3924</v>
      </c>
      <c r="I32" s="111">
        <v>1390</v>
      </c>
      <c r="J32" s="111">
        <v>3931</v>
      </c>
      <c r="K32" s="111">
        <v>4912</v>
      </c>
      <c r="L32" s="111">
        <v>2983</v>
      </c>
      <c r="M32" s="111">
        <v>2809</v>
      </c>
      <c r="N32" s="111">
        <v>3723</v>
      </c>
      <c r="O32" s="111">
        <v>3877</v>
      </c>
      <c r="P32" s="201">
        <f>IF(TB_ALLOCATIONS[[#This Row],[Subcategory]]="","",IFERROR(SUM(TB_ALLOCATIONS[[#This Row],[January]:[December]]),0))</f>
        <v>39135</v>
      </c>
      <c r="Q32" s="241"/>
      <c r="R32" s="182" t="str">
        <f>IFERROR(IF(TB_ALLOCATIONS[[#This Row],[Subcategory]]="","",INDEX(TB_FIELDS[Category],MATCH(TB_ALLOCATIONS[[#This Row],[Subcategory]],TB_FIELDS[Subcategory],0),1)),"-")</f>
        <v>Administrative expenses</v>
      </c>
      <c r="S32" s="182" t="str">
        <f>IFERROR(IF(OR(COUNTIFS($C$29:C32,C32)&gt;1,TB_ALLOCATIONS[[#This Row],[Category]]=""),"-",TB_ALLOCATIONS[[#This Row],[Category]]&amp;"-"&amp;COUNTIFS($R$29:R32,R32)-COUNTIFS($R$29:R31,R32,$S$29:S31,"-")),"-")</f>
        <v>Administrative expenses-1</v>
      </c>
      <c r="T32" s="196">
        <f t="shared" si="6"/>
        <v>8542</v>
      </c>
      <c r="U32" s="196">
        <f t="shared" si="7"/>
        <v>9245</v>
      </c>
      <c r="V32" s="196">
        <f t="shared" si="8"/>
        <v>11826</v>
      </c>
      <c r="W32" s="196">
        <f t="shared" si="9"/>
        <v>10409</v>
      </c>
      <c r="X32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2" s="68"/>
      <c r="Z32" s="296" t="str">
        <v>Office supplies</v>
      </c>
      <c r="AA32" s="297">
        <v>2224</v>
      </c>
      <c r="AB32" s="298" t="str">
        <v>Administrative expenses</v>
      </c>
      <c r="AC32" s="309">
        <f>IF(AND(Z32="",AB32=""),"",IF(OR(AND(Analysis!$K$10&lt;&gt;"",Analysis!$K$10&lt;&gt;Z32),AND(Analysis!$K$9&lt;&gt;"",Analysis!$K$9&lt;&gt;AB32)),0,1))</f>
        <v>1</v>
      </c>
      <c r="AD32" s="68"/>
      <c r="AE32" s="298" t="str">
        <v>Office supplies</v>
      </c>
      <c r="AF32" s="297">
        <v>9245</v>
      </c>
      <c r="AG32" s="298" t="str">
        <v>Administrative expenses</v>
      </c>
      <c r="AH32" s="309">
        <f>IF(AND(AE32="",AG32=""),"",IF(OR(AND(Analysis!$AD$10&lt;&gt;"",Analysis!$AD$10&lt;&gt;AE32),AND(Analysis!$AD$9&lt;&gt;"",Analysis!$AD$9&lt;&gt;AG32)),0,1))</f>
        <v>1</v>
      </c>
      <c r="AI32" s="68"/>
      <c r="AJ32" s="71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</row>
    <row r="33" spans="1:47" ht="18" customHeight="1" x14ac:dyDescent="0.25">
      <c r="A33" s="69"/>
      <c r="B33" s="116"/>
      <c r="C33" s="236" t="s">
        <v>36</v>
      </c>
      <c r="D33" s="111">
        <v>4420</v>
      </c>
      <c r="E33" s="111">
        <v>3686</v>
      </c>
      <c r="F33" s="111">
        <v>3160</v>
      </c>
      <c r="G33" s="111">
        <v>4070</v>
      </c>
      <c r="H33" s="111">
        <v>1309</v>
      </c>
      <c r="I33" s="111">
        <v>1134</v>
      </c>
      <c r="J33" s="111">
        <v>2163</v>
      </c>
      <c r="K33" s="111">
        <v>4357</v>
      </c>
      <c r="L33" s="111">
        <v>2096</v>
      </c>
      <c r="M33" s="111">
        <v>2535</v>
      </c>
      <c r="N33" s="111">
        <v>4884</v>
      </c>
      <c r="O33" s="111">
        <v>1597</v>
      </c>
      <c r="P33" s="201">
        <f>IF(TB_ALLOCATIONS[[#This Row],[Subcategory]]="","",IFERROR(SUM(TB_ALLOCATIONS[[#This Row],[January]:[December]]),0))</f>
        <v>35411</v>
      </c>
      <c r="Q33" s="241"/>
      <c r="R33" s="182" t="str">
        <f>IFERROR(IF(TB_ALLOCATIONS[[#This Row],[Subcategory]]="","",INDEX(TB_FIELDS[Category],MATCH(TB_ALLOCATIONS[[#This Row],[Subcategory]],TB_FIELDS[Subcategory],0),1)),"-")</f>
        <v>Administrative expenses</v>
      </c>
      <c r="S33" s="182" t="str">
        <f>IFERROR(IF(OR(COUNTIFS($C$29:C33,C33)&gt;1,TB_ALLOCATIONS[[#This Row],[Category]]=""),"-",TB_ALLOCATIONS[[#This Row],[Category]]&amp;"-"&amp;COUNTIFS($R$29:R33,R33)-COUNTIFS($R$29:R32,R33,$S$29:S32,"-")),"-")</f>
        <v>Administrative expenses-2</v>
      </c>
      <c r="T33" s="196">
        <f t="shared" si="6"/>
        <v>11266</v>
      </c>
      <c r="U33" s="196">
        <f t="shared" si="7"/>
        <v>4606</v>
      </c>
      <c r="V33" s="196">
        <f t="shared" si="8"/>
        <v>8616</v>
      </c>
      <c r="W33" s="196">
        <f t="shared" si="9"/>
        <v>9016</v>
      </c>
      <c r="X33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3" s="68"/>
      <c r="Z33" s="296" t="str">
        <v>Legal fees</v>
      </c>
      <c r="AA33" s="297">
        <v>4420</v>
      </c>
      <c r="AB33" s="298" t="str">
        <v>Administrative expenses</v>
      </c>
      <c r="AC33" s="309">
        <f>IF(AND(Z33="",AB33=""),"",IF(OR(AND(Analysis!$K$10&lt;&gt;"",Analysis!$K$10&lt;&gt;Z33),AND(Analysis!$K$9&lt;&gt;"",Analysis!$K$9&lt;&gt;AB33)),0,1))</f>
        <v>1</v>
      </c>
      <c r="AD33" s="68"/>
      <c r="AE33" s="298" t="str">
        <v>Legal fees</v>
      </c>
      <c r="AF33" s="297">
        <v>4606</v>
      </c>
      <c r="AG33" s="298" t="str">
        <v>Administrative expenses</v>
      </c>
      <c r="AH33" s="309">
        <f>IF(AND(AE33="",AG33=""),"",IF(OR(AND(Analysis!$AD$10&lt;&gt;"",Analysis!$AD$10&lt;&gt;AE33),AND(Analysis!$AD$9&lt;&gt;"",Analysis!$AD$9&lt;&gt;AG33)),0,1))</f>
        <v>1</v>
      </c>
      <c r="AI33" s="68"/>
      <c r="AJ33" s="71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</row>
    <row r="34" spans="1:47" ht="18" customHeight="1" x14ac:dyDescent="0.25">
      <c r="A34" s="69"/>
      <c r="B34" s="116"/>
      <c r="C34" s="236" t="s">
        <v>37</v>
      </c>
      <c r="D34" s="111">
        <v>4135</v>
      </c>
      <c r="E34" s="111">
        <v>2987</v>
      </c>
      <c r="F34" s="111">
        <v>2565</v>
      </c>
      <c r="G34" s="111">
        <v>4209</v>
      </c>
      <c r="H34" s="111">
        <v>3361</v>
      </c>
      <c r="I34" s="111">
        <v>4859</v>
      </c>
      <c r="J34" s="111">
        <v>4125</v>
      </c>
      <c r="K34" s="111">
        <v>3344</v>
      </c>
      <c r="L34" s="111">
        <v>3571</v>
      </c>
      <c r="M34" s="111">
        <v>2087</v>
      </c>
      <c r="N34" s="111">
        <v>3670</v>
      </c>
      <c r="O34" s="111">
        <v>1482</v>
      </c>
      <c r="P34" s="201">
        <f>IF(TB_ALLOCATIONS[[#This Row],[Subcategory]]="","",IFERROR(SUM(TB_ALLOCATIONS[[#This Row],[January]:[December]]),0))</f>
        <v>40395</v>
      </c>
      <c r="Q34" s="241"/>
      <c r="R34" s="182" t="str">
        <f>IFERROR(IF(TB_ALLOCATIONS[[#This Row],[Subcategory]]="","",INDEX(TB_FIELDS[Category],MATCH(TB_ALLOCATIONS[[#This Row],[Subcategory]],TB_FIELDS[Subcategory],0),1)),"-")</f>
        <v>Administrative expenses</v>
      </c>
      <c r="S34" s="182" t="str">
        <f>IFERROR(IF(OR(COUNTIFS($C$29:C34,C34)&gt;1,TB_ALLOCATIONS[[#This Row],[Category]]=""),"-",TB_ALLOCATIONS[[#This Row],[Category]]&amp;"-"&amp;COUNTIFS($R$29:R34,R34)-COUNTIFS($R$29:R33,R34,$S$29:S33,"-")),"-")</f>
        <v>Administrative expenses-3</v>
      </c>
      <c r="T34" s="196">
        <f t="shared" si="6"/>
        <v>9687</v>
      </c>
      <c r="U34" s="196">
        <f t="shared" si="7"/>
        <v>12345</v>
      </c>
      <c r="V34" s="196">
        <f t="shared" si="8"/>
        <v>11040</v>
      </c>
      <c r="W34" s="196">
        <f t="shared" si="9"/>
        <v>7239</v>
      </c>
      <c r="X34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4" s="68"/>
      <c r="Z34" s="296" t="str">
        <v>Utilities</v>
      </c>
      <c r="AA34" s="297">
        <v>4135</v>
      </c>
      <c r="AB34" s="298" t="str">
        <v>Administrative expenses</v>
      </c>
      <c r="AC34" s="309">
        <f>IF(AND(Z34="",AB34=""),"",IF(OR(AND(Analysis!$K$10&lt;&gt;"",Analysis!$K$10&lt;&gt;Z34),AND(Analysis!$K$9&lt;&gt;"",Analysis!$K$9&lt;&gt;AB34)),0,1))</f>
        <v>1</v>
      </c>
      <c r="AD34" s="68"/>
      <c r="AE34" s="298" t="str">
        <v>Utilities</v>
      </c>
      <c r="AF34" s="297">
        <v>12345</v>
      </c>
      <c r="AG34" s="298" t="str">
        <v>Administrative expenses</v>
      </c>
      <c r="AH34" s="309">
        <f>IF(AND(AE34="",AG34=""),"",IF(OR(AND(Analysis!$AD$10&lt;&gt;"",Analysis!$AD$10&lt;&gt;AE34),AND(Analysis!$AD$9&lt;&gt;"",Analysis!$AD$9&lt;&gt;AG34)),0,1))</f>
        <v>1</v>
      </c>
      <c r="AI34" s="68"/>
      <c r="AJ34" s="71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</row>
    <row r="35" spans="1:47" ht="18" customHeight="1" x14ac:dyDescent="0.25">
      <c r="A35" s="69"/>
      <c r="B35" s="116"/>
      <c r="C35" s="236" t="s">
        <v>44</v>
      </c>
      <c r="D35" s="111">
        <v>4135</v>
      </c>
      <c r="E35" s="111">
        <v>2987</v>
      </c>
      <c r="F35" s="111">
        <v>2565</v>
      </c>
      <c r="G35" s="111">
        <v>4209</v>
      </c>
      <c r="H35" s="111">
        <v>3361</v>
      </c>
      <c r="I35" s="111">
        <v>4859</v>
      </c>
      <c r="J35" s="111">
        <v>4125</v>
      </c>
      <c r="K35" s="111">
        <v>3344</v>
      </c>
      <c r="L35" s="111">
        <v>3571</v>
      </c>
      <c r="M35" s="111">
        <v>2087</v>
      </c>
      <c r="N35" s="111">
        <v>3670</v>
      </c>
      <c r="O35" s="111">
        <v>1482</v>
      </c>
      <c r="P35" s="201">
        <f>IF(TB_ALLOCATIONS[[#This Row],[Subcategory]]="","",IFERROR(SUM(TB_ALLOCATIONS[[#This Row],[January]:[December]]),0))</f>
        <v>40395</v>
      </c>
      <c r="Q35" s="241"/>
      <c r="R35" s="182" t="str">
        <f>IFERROR(IF(TB_ALLOCATIONS[[#This Row],[Subcategory]]="","",INDEX(TB_FIELDS[Category],MATCH(TB_ALLOCATIONS[[#This Row],[Subcategory]],TB_FIELDS[Subcategory],0),1)),"-")</f>
        <v>Marketing</v>
      </c>
      <c r="S35" s="182" t="str">
        <f>IFERROR(IF(OR(COUNTIFS($C$29:C35,C35)&gt;1,TB_ALLOCATIONS[[#This Row],[Category]]=""),"-",TB_ALLOCATIONS[[#This Row],[Category]]&amp;"-"&amp;COUNTIFS($R$29:R35,R35)-COUNTIFS($R$29:R34,R35,$S$29:S34,"-")),"-")</f>
        <v>Marketing-1</v>
      </c>
      <c r="T35" s="196">
        <f t="shared" si="6"/>
        <v>9687</v>
      </c>
      <c r="U35" s="196">
        <f t="shared" si="7"/>
        <v>12345</v>
      </c>
      <c r="V35" s="196">
        <f t="shared" si="8"/>
        <v>11040</v>
      </c>
      <c r="W35" s="196">
        <f t="shared" si="9"/>
        <v>7239</v>
      </c>
      <c r="X35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1</v>
      </c>
      <c r="Y35" s="68"/>
      <c r="Z35" s="296" t="str">
        <v>Advertising</v>
      </c>
      <c r="AA35" s="297">
        <v>4135</v>
      </c>
      <c r="AB35" s="298" t="str">
        <v>Marketing</v>
      </c>
      <c r="AC35" s="309">
        <f>IF(AND(Z35="",AB35=""),"",IF(OR(AND(Analysis!$K$10&lt;&gt;"",Analysis!$K$10&lt;&gt;Z35),AND(Analysis!$K$9&lt;&gt;"",Analysis!$K$9&lt;&gt;AB35)),0,1))</f>
        <v>1</v>
      </c>
      <c r="AD35" s="68"/>
      <c r="AE35" s="298" t="str">
        <v>Advertising</v>
      </c>
      <c r="AF35" s="297">
        <v>12345</v>
      </c>
      <c r="AG35" s="298" t="str">
        <v>Marketing</v>
      </c>
      <c r="AH35" s="309">
        <f>IF(AND(AE35="",AG35=""),"",IF(OR(AND(Analysis!$AD$10&lt;&gt;"",Analysis!$AD$10&lt;&gt;AE35),AND(Analysis!$AD$9&lt;&gt;"",Analysis!$AD$9&lt;&gt;AG35)),0,1))</f>
        <v>1</v>
      </c>
      <c r="AI35" s="68"/>
      <c r="AJ35" s="71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</row>
    <row r="36" spans="1:47" ht="18" customHeight="1" x14ac:dyDescent="0.25">
      <c r="A36" s="69"/>
      <c r="B36" s="116"/>
      <c r="C36" s="236" t="s">
        <v>45</v>
      </c>
      <c r="D36" s="111">
        <v>1000</v>
      </c>
      <c r="E36" s="111">
        <v>1000</v>
      </c>
      <c r="F36" s="111">
        <v>1000</v>
      </c>
      <c r="G36" s="111">
        <v>1000</v>
      </c>
      <c r="H36" s="111">
        <v>1000</v>
      </c>
      <c r="I36" s="111">
        <v>1000</v>
      </c>
      <c r="J36" s="111">
        <v>1000</v>
      </c>
      <c r="K36" s="111">
        <v>1000</v>
      </c>
      <c r="L36" s="111">
        <v>1000</v>
      </c>
      <c r="M36" s="111">
        <v>1000</v>
      </c>
      <c r="N36" s="111">
        <v>1000</v>
      </c>
      <c r="O36" s="111">
        <v>1000</v>
      </c>
      <c r="P36" s="201">
        <f>IF(TB_ALLOCATIONS[[#This Row],[Subcategory]]="","",IFERROR(SUM(TB_ALLOCATIONS[[#This Row],[January]:[December]]),0))</f>
        <v>12000</v>
      </c>
      <c r="Q36" s="241"/>
      <c r="R36" s="182" t="str">
        <f>IFERROR(IF(TB_ALLOCATIONS[[#This Row],[Subcategory]]="","",INDEX(TB_FIELDS[Category],MATCH(TB_ALLOCATIONS[[#This Row],[Subcategory]],TB_FIELDS[Subcategory],0),1)),"-")</f>
        <v>Marketing</v>
      </c>
      <c r="S36" s="182" t="str">
        <f>IFERROR(IF(OR(COUNTIFS($C$29:C36,C36)&gt;1,TB_ALLOCATIONS[[#This Row],[Category]]=""),"-",TB_ALLOCATIONS[[#This Row],[Category]]&amp;"-"&amp;COUNTIFS($R$29:R36,R36)-COUNTIFS($R$29:R35,R36,$S$29:S35,"-")),"-")</f>
        <v>Marketing-2</v>
      </c>
      <c r="T36" s="196">
        <f t="shared" si="6"/>
        <v>3000</v>
      </c>
      <c r="U36" s="196">
        <f t="shared" si="7"/>
        <v>3000</v>
      </c>
      <c r="V36" s="196">
        <f t="shared" si="8"/>
        <v>3000</v>
      </c>
      <c r="W36" s="196">
        <f t="shared" si="9"/>
        <v>3000</v>
      </c>
      <c r="X36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1</v>
      </c>
      <c r="Y36" s="68"/>
      <c r="Z36" s="296" t="str">
        <v>Digital Marketing</v>
      </c>
      <c r="AA36" s="297">
        <v>1000</v>
      </c>
      <c r="AB36" s="298" t="str">
        <v>Marketing</v>
      </c>
      <c r="AC36" s="309">
        <f>IF(AND(Z36="",AB36=""),"",IF(OR(AND(Analysis!$K$10&lt;&gt;"",Analysis!$K$10&lt;&gt;Z36),AND(Analysis!$K$9&lt;&gt;"",Analysis!$K$9&lt;&gt;AB36)),0,1))</f>
        <v>1</v>
      </c>
      <c r="AD36" s="68"/>
      <c r="AE36" s="298" t="str">
        <v>Digital Marketing</v>
      </c>
      <c r="AF36" s="297">
        <v>3000</v>
      </c>
      <c r="AG36" s="298" t="str">
        <v>Marketing</v>
      </c>
      <c r="AH36" s="309">
        <f>IF(AND(AE36="",AG36=""),"",IF(OR(AND(Analysis!$AD$10&lt;&gt;"",Analysis!$AD$10&lt;&gt;AE36),AND(Analysis!$AD$9&lt;&gt;"",Analysis!$AD$9&lt;&gt;AG36)),0,1))</f>
        <v>1</v>
      </c>
      <c r="AI36" s="68"/>
      <c r="AJ36" s="71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</row>
    <row r="37" spans="1:47" ht="18" customHeight="1" x14ac:dyDescent="0.25">
      <c r="A37" s="69"/>
      <c r="B37" s="116"/>
      <c r="C37" s="236" t="s">
        <v>46</v>
      </c>
      <c r="D37" s="111">
        <v>3667</v>
      </c>
      <c r="E37" s="111">
        <v>2474</v>
      </c>
      <c r="F37" s="111">
        <v>3023</v>
      </c>
      <c r="G37" s="111">
        <v>3820</v>
      </c>
      <c r="H37" s="111">
        <v>1300</v>
      </c>
      <c r="I37" s="111">
        <v>4392</v>
      </c>
      <c r="J37" s="111">
        <v>3262</v>
      </c>
      <c r="K37" s="111">
        <v>4853</v>
      </c>
      <c r="L37" s="111">
        <v>4553</v>
      </c>
      <c r="M37" s="111">
        <v>5000</v>
      </c>
      <c r="N37" s="111">
        <v>5000</v>
      </c>
      <c r="O37" s="111">
        <v>5000</v>
      </c>
      <c r="P37" s="201">
        <f>IF(TB_ALLOCATIONS[[#This Row],[Subcategory]]="","",IFERROR(SUM(TB_ALLOCATIONS[[#This Row],[January]:[December]]),0))</f>
        <v>46344</v>
      </c>
      <c r="Q37" s="241"/>
      <c r="R37" s="182" t="str">
        <f>IFERROR(IF(TB_ALLOCATIONS[[#This Row],[Subcategory]]="","",INDEX(TB_FIELDS[Category],MATCH(TB_ALLOCATIONS[[#This Row],[Subcategory]],TB_FIELDS[Subcategory],0),1)),"-")</f>
        <v>Marketing</v>
      </c>
      <c r="S37" s="182" t="str">
        <f>IFERROR(IF(OR(COUNTIFS($C$29:C37,C37)&gt;1,TB_ALLOCATIONS[[#This Row],[Category]]=""),"-",TB_ALLOCATIONS[[#This Row],[Category]]&amp;"-"&amp;COUNTIFS($R$29:R37,R37)-COUNTIFS($R$29:R36,R37,$S$29:S36,"-")),"-")</f>
        <v>Marketing-3</v>
      </c>
      <c r="T37" s="196">
        <f t="shared" si="6"/>
        <v>9164</v>
      </c>
      <c r="U37" s="196">
        <f t="shared" si="7"/>
        <v>8954</v>
      </c>
      <c r="V37" s="196">
        <f t="shared" si="8"/>
        <v>12668</v>
      </c>
      <c r="W37" s="196">
        <f t="shared" si="9"/>
        <v>15000</v>
      </c>
      <c r="X37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1</v>
      </c>
      <c r="Y37" s="68"/>
      <c r="Z37" s="296" t="str">
        <v>Events and Sponsorships</v>
      </c>
      <c r="AA37" s="297">
        <v>3667</v>
      </c>
      <c r="AB37" s="298" t="str">
        <v>Marketing</v>
      </c>
      <c r="AC37" s="309">
        <f>IF(AND(Z37="",AB37=""),"",IF(OR(AND(Analysis!$K$10&lt;&gt;"",Analysis!$K$10&lt;&gt;Z37),AND(Analysis!$K$9&lt;&gt;"",Analysis!$K$9&lt;&gt;AB37)),0,1))</f>
        <v>1</v>
      </c>
      <c r="AD37" s="68"/>
      <c r="AE37" s="298" t="str">
        <v>Events and Sponsorships</v>
      </c>
      <c r="AF37" s="297">
        <v>8954</v>
      </c>
      <c r="AG37" s="298" t="str">
        <v>Marketing</v>
      </c>
      <c r="AH37" s="309">
        <f>IF(AND(AE37="",AG37=""),"",IF(OR(AND(Analysis!$AD$10&lt;&gt;"",Analysis!$AD$10&lt;&gt;AE37),AND(Analysis!$AD$9&lt;&gt;"",Analysis!$AD$9&lt;&gt;AG37)),0,1))</f>
        <v>1</v>
      </c>
      <c r="AI37" s="68"/>
      <c r="AJ37" s="71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</row>
    <row r="38" spans="1:47" ht="18" customHeight="1" x14ac:dyDescent="0.25">
      <c r="A38" s="69"/>
      <c r="B38" s="116"/>
      <c r="C38" s="236" t="s">
        <v>51</v>
      </c>
      <c r="D38" s="111">
        <v>3813</v>
      </c>
      <c r="E38" s="111">
        <v>3093</v>
      </c>
      <c r="F38" s="111">
        <v>3489</v>
      </c>
      <c r="G38" s="111">
        <v>1359</v>
      </c>
      <c r="H38" s="111">
        <v>3749</v>
      </c>
      <c r="I38" s="111">
        <v>2408</v>
      </c>
      <c r="J38" s="111">
        <v>3640</v>
      </c>
      <c r="K38" s="111">
        <v>4416</v>
      </c>
      <c r="L38" s="111">
        <v>2124</v>
      </c>
      <c r="M38" s="111">
        <v>1754</v>
      </c>
      <c r="N38" s="111">
        <v>3324</v>
      </c>
      <c r="O38" s="111">
        <v>4214</v>
      </c>
      <c r="P38" s="201">
        <f>IF(TB_ALLOCATIONS[[#This Row],[Subcategory]]="","",IFERROR(SUM(TB_ALLOCATIONS[[#This Row],[January]:[December]]),0))</f>
        <v>37383</v>
      </c>
      <c r="Q38" s="241"/>
      <c r="R38" s="182" t="str">
        <f>IFERROR(IF(TB_ALLOCATIONS[[#This Row],[Subcategory]]="","",INDEX(TB_FIELDS[Category],MATCH(TB_ALLOCATIONS[[#This Row],[Subcategory]],TB_FIELDS[Subcategory],0),1)),"-")</f>
        <v>Fuel costs</v>
      </c>
      <c r="S38" s="182" t="str">
        <f>IFERROR(IF(OR(COUNTIFS($C$29:C38,C38)&gt;1,TB_ALLOCATIONS[[#This Row],[Category]]=""),"-",TB_ALLOCATIONS[[#This Row],[Category]]&amp;"-"&amp;COUNTIFS($R$29:R38,R38)-COUNTIFS($R$29:R37,R38,$S$29:S37,"-")),"-")</f>
        <v>Fuel costs-1</v>
      </c>
      <c r="T38" s="196">
        <f t="shared" si="6"/>
        <v>10395</v>
      </c>
      <c r="U38" s="196">
        <f t="shared" si="7"/>
        <v>9797</v>
      </c>
      <c r="V38" s="196">
        <f t="shared" si="8"/>
        <v>10180</v>
      </c>
      <c r="W38" s="196">
        <f t="shared" si="9"/>
        <v>9292</v>
      </c>
      <c r="X38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8" s="68"/>
      <c r="Z38" s="296" t="str">
        <v>Transportation</v>
      </c>
      <c r="AA38" s="297">
        <v>3813</v>
      </c>
      <c r="AB38" s="298" t="str">
        <v>Fuel costs</v>
      </c>
      <c r="AC38" s="309">
        <f>IF(AND(Z38="",AB38=""),"",IF(OR(AND(Analysis!$K$10&lt;&gt;"",Analysis!$K$10&lt;&gt;Z38),AND(Analysis!$K$9&lt;&gt;"",Analysis!$K$9&lt;&gt;AB38)),0,1))</f>
        <v>1</v>
      </c>
      <c r="AD38" s="68"/>
      <c r="AE38" s="298" t="str">
        <v>Transportation</v>
      </c>
      <c r="AF38" s="297">
        <v>9797</v>
      </c>
      <c r="AG38" s="298" t="str">
        <v>Fuel costs</v>
      </c>
      <c r="AH38" s="309">
        <f>IF(AND(AE38="",AG38=""),"",IF(OR(AND(Analysis!$AD$10&lt;&gt;"",Analysis!$AD$10&lt;&gt;AE38),AND(Analysis!$AD$9&lt;&gt;"",Analysis!$AD$9&lt;&gt;AG38)),0,1))</f>
        <v>1</v>
      </c>
      <c r="AI38" s="68"/>
      <c r="AJ38" s="71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</row>
    <row r="39" spans="1:47" ht="18" customHeight="1" x14ac:dyDescent="0.25">
      <c r="A39" s="69"/>
      <c r="B39" s="116"/>
      <c r="C39" s="236" t="s">
        <v>52</v>
      </c>
      <c r="D39" s="111">
        <v>1923</v>
      </c>
      <c r="E39" s="111">
        <v>1029</v>
      </c>
      <c r="F39" s="111">
        <v>1847</v>
      </c>
      <c r="G39" s="111">
        <v>2308</v>
      </c>
      <c r="H39" s="111">
        <v>3876</v>
      </c>
      <c r="I39" s="111">
        <v>3807</v>
      </c>
      <c r="J39" s="111">
        <v>2309</v>
      </c>
      <c r="K39" s="111">
        <v>1834</v>
      </c>
      <c r="L39" s="111">
        <v>2295</v>
      </c>
      <c r="M39" s="111">
        <v>3105</v>
      </c>
      <c r="N39" s="111">
        <v>4292</v>
      </c>
      <c r="O39" s="111">
        <v>1188</v>
      </c>
      <c r="P39" s="201">
        <f>IF(TB_ALLOCATIONS[[#This Row],[Subcategory]]="","",IFERROR(SUM(TB_ALLOCATIONS[[#This Row],[January]:[December]]),0))</f>
        <v>29813</v>
      </c>
      <c r="Q39" s="241"/>
      <c r="R39" s="182" t="str">
        <f>IFERROR(IF(TB_ALLOCATIONS[[#This Row],[Subcategory]]="","",INDEX(TB_FIELDS[Category],MATCH(TB_ALLOCATIONS[[#This Row],[Subcategory]],TB_FIELDS[Subcategory],0),1)),"-")</f>
        <v>Fuel costs</v>
      </c>
      <c r="S39" s="182" t="str">
        <f>IFERROR(IF(OR(COUNTIFS($C$29:C39,C39)&gt;1,TB_ALLOCATIONS[[#This Row],[Category]]=""),"-",TB_ALLOCATIONS[[#This Row],[Category]]&amp;"-"&amp;COUNTIFS($R$29:R39,R39)-COUNTIFS($R$29:R38,R39,$S$29:S38,"-")),"-")</f>
        <v>Fuel costs-2</v>
      </c>
      <c r="T39" s="196">
        <f t="shared" si="6"/>
        <v>4799</v>
      </c>
      <c r="U39" s="196">
        <f t="shared" si="7"/>
        <v>9992</v>
      </c>
      <c r="V39" s="196">
        <f t="shared" si="8"/>
        <v>6438</v>
      </c>
      <c r="W39" s="196">
        <f t="shared" si="9"/>
        <v>8585</v>
      </c>
      <c r="X39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9" s="68"/>
      <c r="Z39" s="296" t="str">
        <v>Lodging</v>
      </c>
      <c r="AA39" s="297">
        <v>1923</v>
      </c>
      <c r="AB39" s="298" t="str">
        <v>Fuel costs</v>
      </c>
      <c r="AC39" s="309">
        <f>IF(AND(Z39="",AB39=""),"",IF(OR(AND(Analysis!$K$10&lt;&gt;"",Analysis!$K$10&lt;&gt;Z39),AND(Analysis!$K$9&lt;&gt;"",Analysis!$K$9&lt;&gt;AB39)),0,1))</f>
        <v>1</v>
      </c>
      <c r="AD39" s="68"/>
      <c r="AE39" s="298" t="str">
        <v>Lodging</v>
      </c>
      <c r="AF39" s="297">
        <v>9992</v>
      </c>
      <c r="AG39" s="298" t="str">
        <v>Fuel costs</v>
      </c>
      <c r="AH39" s="309">
        <f>IF(AND(AE39="",AG39=""),"",IF(OR(AND(Analysis!$AD$10&lt;&gt;"",Analysis!$AD$10&lt;&gt;AE39),AND(Analysis!$AD$9&lt;&gt;"",Analysis!$AD$9&lt;&gt;AG39)),0,1))</f>
        <v>1</v>
      </c>
      <c r="AI39" s="68"/>
      <c r="AJ39" s="71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</row>
    <row r="40" spans="1:47" ht="18" customHeight="1" x14ac:dyDescent="0.25">
      <c r="A40" s="69"/>
      <c r="B40" s="116"/>
      <c r="C40" s="236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201" t="str">
        <f>IF(TB_ALLOCATIONS[[#This Row],[Subcategory]]="","",IFERROR(SUM(TB_ALLOCATIONS[[#This Row],[January]:[December]]),0))</f>
        <v/>
      </c>
      <c r="Q40" s="241"/>
      <c r="R40" s="182" t="str">
        <f>IFERROR(IF(TB_ALLOCATIONS[[#This Row],[Subcategory]]="","",INDEX(TB_FIELDS[Category],MATCH(TB_ALLOCATIONS[[#This Row],[Subcategory]],TB_FIELDS[Subcategory],0),1)),"-")</f>
        <v/>
      </c>
      <c r="S40" s="182" t="str">
        <f>IFERROR(IF(OR(COUNTIFS($C$29:C40,C40)&gt;1,TB_ALLOCATIONS[[#This Row],[Category]]=""),"-",TB_ALLOCATIONS[[#This Row],[Category]]&amp;"-"&amp;COUNTIFS($R$29:R40,R40)-COUNTIFS($R$29:R39,R40,$S$29:S39,"-")),"-")</f>
        <v>-</v>
      </c>
      <c r="T40" s="196" t="str">
        <f t="shared" si="6"/>
        <v/>
      </c>
      <c r="U40" s="196" t="str">
        <f t="shared" si="7"/>
        <v/>
      </c>
      <c r="V40" s="196" t="str">
        <f t="shared" si="8"/>
        <v/>
      </c>
      <c r="W40" s="196" t="str">
        <f t="shared" si="9"/>
        <v/>
      </c>
      <c r="X4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0" s="68"/>
      <c r="Z40" s="296"/>
      <c r="AA40" s="297">
        <v>0</v>
      </c>
      <c r="AB40" s="298"/>
      <c r="AC40" s="309" t="str">
        <f>IF(AND(Z40="",AB40=""),"",IF(OR(AND(Analysis!$K$10&lt;&gt;"",Analysis!$K$10&lt;&gt;Z40),AND(Analysis!$K$9&lt;&gt;"",Analysis!$K$9&lt;&gt;AB40)),0,1))</f>
        <v/>
      </c>
      <c r="AD40" s="68"/>
      <c r="AE40" s="298"/>
      <c r="AF40" s="297" t="str">
        <v/>
      </c>
      <c r="AG40" s="298"/>
      <c r="AH40" s="309" t="str">
        <f>IF(AND(AE40="",AG40=""),"",IF(OR(AND(Analysis!$AD$10&lt;&gt;"",Analysis!$AD$10&lt;&gt;AE40),AND(Analysis!$AD$9&lt;&gt;"",Analysis!$AD$9&lt;&gt;AG40)),0,1))</f>
        <v/>
      </c>
      <c r="AI40" s="68"/>
      <c r="AJ40" s="71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ht="18" customHeight="1" x14ac:dyDescent="0.25">
      <c r="A41" s="69"/>
      <c r="B41" s="116"/>
      <c r="C41" s="236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201" t="str">
        <f>IF(TB_ALLOCATIONS[[#This Row],[Subcategory]]="","",IFERROR(SUM(TB_ALLOCATIONS[[#This Row],[January]:[December]]),0))</f>
        <v/>
      </c>
      <c r="Q41" s="241"/>
      <c r="R41" s="182" t="str">
        <f>IFERROR(IF(TB_ALLOCATIONS[[#This Row],[Subcategory]]="","",INDEX(TB_FIELDS[Category],MATCH(TB_ALLOCATIONS[[#This Row],[Subcategory]],TB_FIELDS[Subcategory],0),1)),"-")</f>
        <v/>
      </c>
      <c r="S41" s="182" t="str">
        <f>IFERROR(IF(OR(COUNTIFS($C$29:C41,C41)&gt;1,TB_ALLOCATIONS[[#This Row],[Category]]=""),"-",TB_ALLOCATIONS[[#This Row],[Category]]&amp;"-"&amp;COUNTIFS($R$29:R41,R41)-COUNTIFS($R$29:R40,R41,$S$29:S40,"-")),"-")</f>
        <v>-</v>
      </c>
      <c r="T41" s="196" t="str">
        <f t="shared" si="6"/>
        <v/>
      </c>
      <c r="U41" s="196" t="str">
        <f t="shared" si="7"/>
        <v/>
      </c>
      <c r="V41" s="196" t="str">
        <f t="shared" si="8"/>
        <v/>
      </c>
      <c r="W41" s="196" t="str">
        <f t="shared" si="9"/>
        <v/>
      </c>
      <c r="X4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1" s="68"/>
      <c r="Z41" s="296"/>
      <c r="AA41" s="297">
        <v>0</v>
      </c>
      <c r="AB41" s="298"/>
      <c r="AC41" s="309" t="str">
        <f>IF(AND(Z41="",AB41=""),"",IF(OR(AND(Analysis!$K$10&lt;&gt;"",Analysis!$K$10&lt;&gt;Z41),AND(Analysis!$K$9&lt;&gt;"",Analysis!$K$9&lt;&gt;AB41)),0,1))</f>
        <v/>
      </c>
      <c r="AD41" s="68"/>
      <c r="AE41" s="298"/>
      <c r="AF41" s="297" t="str">
        <v/>
      </c>
      <c r="AG41" s="298"/>
      <c r="AH41" s="309" t="str">
        <f>IF(AND(AE41="",AG41=""),"",IF(OR(AND(Analysis!$AD$10&lt;&gt;"",Analysis!$AD$10&lt;&gt;AE41),AND(Analysis!$AD$9&lt;&gt;"",Analysis!$AD$9&lt;&gt;AG41)),0,1))</f>
        <v/>
      </c>
      <c r="AI41" s="68"/>
      <c r="AJ41" s="71"/>
      <c r="AK41" s="50"/>
      <c r="AM41" s="50"/>
      <c r="AN41" s="50"/>
      <c r="AO41" s="50"/>
      <c r="AP41" s="50"/>
      <c r="AQ41" s="50"/>
      <c r="AR41" s="50"/>
      <c r="AS41" s="50"/>
      <c r="AT41" s="50"/>
      <c r="AU41" s="50"/>
    </row>
    <row r="42" spans="1:47" ht="18" customHeight="1" x14ac:dyDescent="0.25">
      <c r="A42" s="69"/>
      <c r="B42" s="116"/>
      <c r="C42" s="236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201" t="str">
        <f>IF(TB_ALLOCATIONS[[#This Row],[Subcategory]]="","",IFERROR(SUM(TB_ALLOCATIONS[[#This Row],[January]:[December]]),0))</f>
        <v/>
      </c>
      <c r="Q42" s="241"/>
      <c r="R42" s="182" t="str">
        <f>IFERROR(IF(TB_ALLOCATIONS[[#This Row],[Subcategory]]="","",INDEX(TB_FIELDS[Category],MATCH(TB_ALLOCATIONS[[#This Row],[Subcategory]],TB_FIELDS[Subcategory],0),1)),"-")</f>
        <v/>
      </c>
      <c r="S42" s="182" t="str">
        <f>IFERROR(IF(OR(COUNTIFS($C$29:C42,C42)&gt;1,TB_ALLOCATIONS[[#This Row],[Category]]=""),"-",TB_ALLOCATIONS[[#This Row],[Category]]&amp;"-"&amp;COUNTIFS($R$29:R42,R42)-COUNTIFS($R$29:R41,R42,$S$29:S41,"-")),"-")</f>
        <v>-</v>
      </c>
      <c r="T42" s="196" t="str">
        <f t="shared" si="6"/>
        <v/>
      </c>
      <c r="U42" s="196" t="str">
        <f t="shared" si="7"/>
        <v/>
      </c>
      <c r="V42" s="196" t="str">
        <f t="shared" si="8"/>
        <v/>
      </c>
      <c r="W42" s="196" t="str">
        <f t="shared" si="9"/>
        <v/>
      </c>
      <c r="X4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2" s="68"/>
      <c r="Z42" s="296"/>
      <c r="AA42" s="297">
        <v>0</v>
      </c>
      <c r="AB42" s="298"/>
      <c r="AC42" s="309" t="str">
        <f>IF(AND(Z42="",AB42=""),"",IF(OR(AND(Analysis!$K$10&lt;&gt;"",Analysis!$K$10&lt;&gt;Z42),AND(Analysis!$K$9&lt;&gt;"",Analysis!$K$9&lt;&gt;AB42)),0,1))</f>
        <v/>
      </c>
      <c r="AD42" s="68"/>
      <c r="AE42" s="298"/>
      <c r="AF42" s="297" t="str">
        <v/>
      </c>
      <c r="AG42" s="298"/>
      <c r="AH42" s="309" t="str">
        <f>IF(AND(AE42="",AG42=""),"",IF(OR(AND(Analysis!$AD$10&lt;&gt;"",Analysis!$AD$10&lt;&gt;AE42),AND(Analysis!$AD$9&lt;&gt;"",Analysis!$AD$9&lt;&gt;AG42)),0,1))</f>
        <v/>
      </c>
      <c r="AI42" s="68"/>
      <c r="AJ42" s="71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</row>
    <row r="43" spans="1:47" ht="18" customHeight="1" x14ac:dyDescent="0.25">
      <c r="A43" s="69"/>
      <c r="B43" s="116"/>
      <c r="C43" s="236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201" t="str">
        <f>IF(TB_ALLOCATIONS[[#This Row],[Subcategory]]="","",IFERROR(SUM(TB_ALLOCATIONS[[#This Row],[January]:[December]]),0))</f>
        <v/>
      </c>
      <c r="Q43" s="241"/>
      <c r="R43" s="182" t="str">
        <f>IFERROR(IF(TB_ALLOCATIONS[[#This Row],[Subcategory]]="","",INDEX(TB_FIELDS[Category],MATCH(TB_ALLOCATIONS[[#This Row],[Subcategory]],TB_FIELDS[Subcategory],0),1)),"-")</f>
        <v/>
      </c>
      <c r="S43" s="182" t="str">
        <f>IFERROR(IF(OR(COUNTIFS($C$29:C43,C43)&gt;1,TB_ALLOCATIONS[[#This Row],[Category]]=""),"-",TB_ALLOCATIONS[[#This Row],[Category]]&amp;"-"&amp;COUNTIFS($R$29:R43,R43)-COUNTIFS($R$29:R42,R43,$S$29:S42,"-")),"-")</f>
        <v>-</v>
      </c>
      <c r="T43" s="196" t="str">
        <f t="shared" si="6"/>
        <v/>
      </c>
      <c r="U43" s="196" t="str">
        <f t="shared" si="7"/>
        <v/>
      </c>
      <c r="V43" s="196" t="str">
        <f t="shared" si="8"/>
        <v/>
      </c>
      <c r="W43" s="196" t="str">
        <f t="shared" si="9"/>
        <v/>
      </c>
      <c r="X4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3" s="68"/>
      <c r="Z43" s="296"/>
      <c r="AA43" s="297">
        <v>0</v>
      </c>
      <c r="AB43" s="298"/>
      <c r="AC43" s="309" t="str">
        <f>IF(AND(Z43="",AB43=""),"",IF(OR(AND(Analysis!$K$10&lt;&gt;"",Analysis!$K$10&lt;&gt;Z43),AND(Analysis!$K$9&lt;&gt;"",Analysis!$K$9&lt;&gt;AB43)),0,1))</f>
        <v/>
      </c>
      <c r="AD43" s="68"/>
      <c r="AE43" s="298"/>
      <c r="AF43" s="297" t="str">
        <v/>
      </c>
      <c r="AG43" s="298"/>
      <c r="AH43" s="309" t="str">
        <f>IF(AND(AE43="",AG43=""),"",IF(OR(AND(Analysis!$AD$10&lt;&gt;"",Analysis!$AD$10&lt;&gt;AE43),AND(Analysis!$AD$9&lt;&gt;"",Analysis!$AD$9&lt;&gt;AG43)),0,1))</f>
        <v/>
      </c>
      <c r="AI43" s="68"/>
      <c r="AJ43" s="71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</row>
    <row r="44" spans="1:47" ht="18" customHeight="1" x14ac:dyDescent="0.25">
      <c r="A44" s="69"/>
      <c r="B44" s="116"/>
      <c r="C44" s="236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201" t="str">
        <f>IF(TB_ALLOCATIONS[[#This Row],[Subcategory]]="","",IFERROR(SUM(TB_ALLOCATIONS[[#This Row],[January]:[December]]),0))</f>
        <v/>
      </c>
      <c r="Q44" s="241"/>
      <c r="R44" s="182" t="str">
        <f>IFERROR(IF(TB_ALLOCATIONS[[#This Row],[Subcategory]]="","",INDEX(TB_FIELDS[Category],MATCH(TB_ALLOCATIONS[[#This Row],[Subcategory]],TB_FIELDS[Subcategory],0),1)),"-")</f>
        <v/>
      </c>
      <c r="S44" s="182" t="str">
        <f>IFERROR(IF(OR(COUNTIFS($C$29:C44,C44)&gt;1,TB_ALLOCATIONS[[#This Row],[Category]]=""),"-",TB_ALLOCATIONS[[#This Row],[Category]]&amp;"-"&amp;COUNTIFS($R$29:R44,R44)-COUNTIFS($R$29:R43,R44,$S$29:S43,"-")),"-")</f>
        <v>-</v>
      </c>
      <c r="T44" s="196" t="str">
        <f t="shared" si="6"/>
        <v/>
      </c>
      <c r="U44" s="196" t="str">
        <f t="shared" si="7"/>
        <v/>
      </c>
      <c r="V44" s="196" t="str">
        <f t="shared" si="8"/>
        <v/>
      </c>
      <c r="W44" s="196" t="str">
        <f t="shared" si="9"/>
        <v/>
      </c>
      <c r="X4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4" s="68"/>
      <c r="Z44" s="296"/>
      <c r="AA44" s="297">
        <v>0</v>
      </c>
      <c r="AB44" s="298"/>
      <c r="AC44" s="309" t="str">
        <f>IF(AND(Z44="",AB44=""),"",IF(OR(AND(Analysis!$K$10&lt;&gt;"",Analysis!$K$10&lt;&gt;Z44),AND(Analysis!$K$9&lt;&gt;"",Analysis!$K$9&lt;&gt;AB44)),0,1))</f>
        <v/>
      </c>
      <c r="AD44" s="68"/>
      <c r="AE44" s="298"/>
      <c r="AF44" s="297" t="str">
        <v/>
      </c>
      <c r="AG44" s="298"/>
      <c r="AH44" s="309" t="str">
        <f>IF(AND(AE44="",AG44=""),"",IF(OR(AND(Analysis!$AD$10&lt;&gt;"",Analysis!$AD$10&lt;&gt;AE44),AND(Analysis!$AD$9&lt;&gt;"",Analysis!$AD$9&lt;&gt;AG44)),0,1))</f>
        <v/>
      </c>
      <c r="AI44" s="68"/>
      <c r="AJ44" s="71"/>
      <c r="AK44" s="50"/>
      <c r="AM44" s="50"/>
      <c r="AN44" s="50"/>
      <c r="AO44" s="50"/>
      <c r="AP44" s="50"/>
      <c r="AQ44" s="50"/>
      <c r="AR44" s="50"/>
      <c r="AS44" s="50"/>
      <c r="AT44" s="50"/>
      <c r="AU44" s="50"/>
    </row>
    <row r="45" spans="1:47" ht="18" customHeight="1" x14ac:dyDescent="0.25">
      <c r="A45" s="69"/>
      <c r="B45" s="116"/>
      <c r="C45" s="237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201" t="str">
        <f>IF(TB_ALLOCATIONS[[#This Row],[Subcategory]]="","",IFERROR(SUM(TB_ALLOCATIONS[[#This Row],[January]:[December]]),0))</f>
        <v/>
      </c>
      <c r="Q45" s="241"/>
      <c r="R45" s="182" t="str">
        <f>IFERROR(IF(TB_ALLOCATIONS[[#This Row],[Subcategory]]="","",INDEX(TB_FIELDS[Category],MATCH(TB_ALLOCATIONS[[#This Row],[Subcategory]],TB_FIELDS[Subcategory],0),1)),"-")</f>
        <v/>
      </c>
      <c r="S45" s="182" t="str">
        <f>IFERROR(IF(OR(COUNTIFS($C$29:C45,C45)&gt;1,TB_ALLOCATIONS[[#This Row],[Category]]=""),"-",TB_ALLOCATIONS[[#This Row],[Category]]&amp;"-"&amp;COUNTIFS($R$29:R45,R45)-COUNTIFS($R$29:R44,R45,$S$29:S44,"-")),"-")</f>
        <v>-</v>
      </c>
      <c r="T45" s="196" t="str">
        <f t="shared" si="6"/>
        <v/>
      </c>
      <c r="U45" s="196" t="str">
        <f t="shared" si="7"/>
        <v/>
      </c>
      <c r="V45" s="196" t="str">
        <f t="shared" si="8"/>
        <v/>
      </c>
      <c r="W45" s="196" t="str">
        <f t="shared" si="9"/>
        <v/>
      </c>
      <c r="X4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5" s="68"/>
      <c r="Z45" s="296"/>
      <c r="AA45" s="297">
        <v>0</v>
      </c>
      <c r="AB45" s="298"/>
      <c r="AC45" s="309" t="str">
        <f>IF(AND(Z45="",AB45=""),"",IF(OR(AND(Analysis!$K$10&lt;&gt;"",Analysis!$K$10&lt;&gt;Z45),AND(Analysis!$K$9&lt;&gt;"",Analysis!$K$9&lt;&gt;AB45)),0,1))</f>
        <v/>
      </c>
      <c r="AD45" s="68"/>
      <c r="AE45" s="298"/>
      <c r="AF45" s="297" t="str">
        <v/>
      </c>
      <c r="AG45" s="298"/>
      <c r="AH45" s="309" t="str">
        <f>IF(AND(AE45="",AG45=""),"",IF(OR(AND(Analysis!$AD$10&lt;&gt;"",Analysis!$AD$10&lt;&gt;AE45),AND(Analysis!$AD$9&lt;&gt;"",Analysis!$AD$9&lt;&gt;AG45)),0,1))</f>
        <v/>
      </c>
      <c r="AI45" s="68"/>
      <c r="AJ45" s="71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</row>
    <row r="46" spans="1:47" ht="18" customHeight="1" x14ac:dyDescent="0.25">
      <c r="A46" s="69"/>
      <c r="B46" s="116"/>
      <c r="C46" s="237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201" t="str">
        <f>IF(TB_ALLOCATIONS[[#This Row],[Subcategory]]="","",IFERROR(SUM(TB_ALLOCATIONS[[#This Row],[January]:[December]]),0))</f>
        <v/>
      </c>
      <c r="Q46" s="241"/>
      <c r="R46" s="182" t="str">
        <f>IFERROR(IF(TB_ALLOCATIONS[[#This Row],[Subcategory]]="","",INDEX(TB_FIELDS[Category],MATCH(TB_ALLOCATIONS[[#This Row],[Subcategory]],TB_FIELDS[Subcategory],0),1)),"-")</f>
        <v/>
      </c>
      <c r="S46" s="182" t="str">
        <f>IFERROR(IF(OR(COUNTIFS($C$29:C46,C46)&gt;1,TB_ALLOCATIONS[[#This Row],[Category]]=""),"-",TB_ALLOCATIONS[[#This Row],[Category]]&amp;"-"&amp;COUNTIFS($R$29:R46,R46)-COUNTIFS($R$29:R45,R46,$S$29:S45,"-")),"-")</f>
        <v>-</v>
      </c>
      <c r="T46" s="196" t="str">
        <f t="shared" si="6"/>
        <v/>
      </c>
      <c r="U46" s="196" t="str">
        <f t="shared" si="7"/>
        <v/>
      </c>
      <c r="V46" s="196" t="str">
        <f t="shared" si="8"/>
        <v/>
      </c>
      <c r="W46" s="196" t="str">
        <f t="shared" si="9"/>
        <v/>
      </c>
      <c r="X4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6" s="68"/>
      <c r="Z46" s="296"/>
      <c r="AA46" s="297">
        <v>0</v>
      </c>
      <c r="AB46" s="298"/>
      <c r="AC46" s="309" t="str">
        <f>IF(AND(Z46="",AB46=""),"",IF(OR(AND(Analysis!$K$10&lt;&gt;"",Analysis!$K$10&lt;&gt;Z46),AND(Analysis!$K$9&lt;&gt;"",Analysis!$K$9&lt;&gt;AB46)),0,1))</f>
        <v/>
      </c>
      <c r="AD46" s="68"/>
      <c r="AE46" s="298"/>
      <c r="AF46" s="297" t="str">
        <v/>
      </c>
      <c r="AG46" s="298"/>
      <c r="AH46" s="309" t="str">
        <f>IF(AND(AE46="",AG46=""),"",IF(OR(AND(Analysis!$AD$10&lt;&gt;"",Analysis!$AD$10&lt;&gt;AE46),AND(Analysis!$AD$9&lt;&gt;"",Analysis!$AD$9&lt;&gt;AG46)),0,1))</f>
        <v/>
      </c>
      <c r="AI46" s="68"/>
      <c r="AJ46" s="71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</row>
    <row r="47" spans="1:47" ht="18" customHeight="1" x14ac:dyDescent="0.25">
      <c r="A47" s="69"/>
      <c r="B47" s="116"/>
      <c r="C47" s="237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201" t="str">
        <f>IF(TB_ALLOCATIONS[[#This Row],[Subcategory]]="","",IFERROR(SUM(TB_ALLOCATIONS[[#This Row],[January]:[December]]),0))</f>
        <v/>
      </c>
      <c r="Q47" s="241"/>
      <c r="R47" s="182" t="str">
        <f>IFERROR(IF(TB_ALLOCATIONS[[#This Row],[Subcategory]]="","",INDEX(TB_FIELDS[Category],MATCH(TB_ALLOCATIONS[[#This Row],[Subcategory]],TB_FIELDS[Subcategory],0),1)),"-")</f>
        <v/>
      </c>
      <c r="S47" s="182" t="str">
        <f>IFERROR(IF(OR(COUNTIFS($C$29:C47,C47)&gt;1,TB_ALLOCATIONS[[#This Row],[Category]]=""),"-",TB_ALLOCATIONS[[#This Row],[Category]]&amp;"-"&amp;COUNTIFS($R$29:R47,R47)-COUNTIFS($R$29:R46,R47,$S$29:S46,"-")),"-")</f>
        <v>-</v>
      </c>
      <c r="T47" s="196" t="str">
        <f t="shared" si="6"/>
        <v/>
      </c>
      <c r="U47" s="196" t="str">
        <f t="shared" si="7"/>
        <v/>
      </c>
      <c r="V47" s="196" t="str">
        <f t="shared" si="8"/>
        <v/>
      </c>
      <c r="W47" s="196" t="str">
        <f t="shared" si="9"/>
        <v/>
      </c>
      <c r="X4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7" s="68"/>
      <c r="Z47" s="296"/>
      <c r="AA47" s="297">
        <v>0</v>
      </c>
      <c r="AB47" s="298"/>
      <c r="AC47" s="309" t="str">
        <f>IF(AND(Z47="",AB47=""),"",IF(OR(AND(Analysis!$K$10&lt;&gt;"",Analysis!$K$10&lt;&gt;Z47),AND(Analysis!$K$9&lt;&gt;"",Analysis!$K$9&lt;&gt;AB47)),0,1))</f>
        <v/>
      </c>
      <c r="AD47" s="68"/>
      <c r="AE47" s="298"/>
      <c r="AF47" s="297" t="str">
        <v/>
      </c>
      <c r="AG47" s="298"/>
      <c r="AH47" s="309" t="str">
        <f>IF(AND(AE47="",AG47=""),"",IF(OR(AND(Analysis!$AD$10&lt;&gt;"",Analysis!$AD$10&lt;&gt;AE47),AND(Analysis!$AD$9&lt;&gt;"",Analysis!$AD$9&lt;&gt;AG47)),0,1))</f>
        <v/>
      </c>
      <c r="AI47" s="68"/>
      <c r="AJ47" s="71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</row>
    <row r="48" spans="1:47" ht="18" customHeight="1" x14ac:dyDescent="0.25">
      <c r="A48" s="69"/>
      <c r="B48" s="116"/>
      <c r="C48" s="237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201" t="str">
        <f>IF(TB_ALLOCATIONS[[#This Row],[Subcategory]]="","",IFERROR(SUM(TB_ALLOCATIONS[[#This Row],[January]:[December]]),0))</f>
        <v/>
      </c>
      <c r="Q48" s="241"/>
      <c r="R48" s="182" t="str">
        <f>IFERROR(IF(TB_ALLOCATIONS[[#This Row],[Subcategory]]="","",INDEX(TB_FIELDS[Category],MATCH(TB_ALLOCATIONS[[#This Row],[Subcategory]],TB_FIELDS[Subcategory],0),1)),"-")</f>
        <v/>
      </c>
      <c r="S48" s="182" t="str">
        <f>IFERROR(IF(OR(COUNTIFS($C$29:C48,C48)&gt;1,TB_ALLOCATIONS[[#This Row],[Category]]=""),"-",TB_ALLOCATIONS[[#This Row],[Category]]&amp;"-"&amp;COUNTIFS($R$29:R48,R48)-COUNTIFS($R$29:R47,R48,$S$29:S47,"-")),"-")</f>
        <v>-</v>
      </c>
      <c r="T48" s="196" t="str">
        <f t="shared" si="6"/>
        <v/>
      </c>
      <c r="U48" s="196" t="str">
        <f t="shared" si="7"/>
        <v/>
      </c>
      <c r="V48" s="196" t="str">
        <f t="shared" si="8"/>
        <v/>
      </c>
      <c r="W48" s="196" t="str">
        <f t="shared" si="9"/>
        <v/>
      </c>
      <c r="X4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8" s="68"/>
      <c r="Z48" s="296"/>
      <c r="AA48" s="297">
        <v>0</v>
      </c>
      <c r="AB48" s="298"/>
      <c r="AC48" s="309" t="str">
        <f>IF(AND(Z48="",AB48=""),"",IF(OR(AND(Analysis!$K$10&lt;&gt;"",Analysis!$K$10&lt;&gt;Z48),AND(Analysis!$K$9&lt;&gt;"",Analysis!$K$9&lt;&gt;AB48)),0,1))</f>
        <v/>
      </c>
      <c r="AD48" s="68"/>
      <c r="AE48" s="298"/>
      <c r="AF48" s="297" t="str">
        <v/>
      </c>
      <c r="AG48" s="298"/>
      <c r="AH48" s="309" t="str">
        <f>IF(AND(AE48="",AG48=""),"",IF(OR(AND(Analysis!$AD$10&lt;&gt;"",Analysis!$AD$10&lt;&gt;AE48),AND(Analysis!$AD$9&lt;&gt;"",Analysis!$AD$9&lt;&gt;AG48)),0,1))</f>
        <v/>
      </c>
      <c r="AI48" s="68"/>
      <c r="AJ48" s="71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</row>
    <row r="49" spans="1:47" ht="18" customHeight="1" x14ac:dyDescent="0.25">
      <c r="A49" s="69"/>
      <c r="B49" s="116"/>
      <c r="C49" s="237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201" t="str">
        <f>IF(TB_ALLOCATIONS[[#This Row],[Subcategory]]="","",IFERROR(SUM(TB_ALLOCATIONS[[#This Row],[January]:[December]]),0))</f>
        <v/>
      </c>
      <c r="Q49" s="241"/>
      <c r="R49" s="182" t="str">
        <f>IFERROR(IF(TB_ALLOCATIONS[[#This Row],[Subcategory]]="","",INDEX(TB_FIELDS[Category],MATCH(TB_ALLOCATIONS[[#This Row],[Subcategory]],TB_FIELDS[Subcategory],0),1)),"-")</f>
        <v/>
      </c>
      <c r="S49" s="182" t="str">
        <f>IFERROR(IF(OR(COUNTIFS($C$29:C49,C49)&gt;1,TB_ALLOCATIONS[[#This Row],[Category]]=""),"-",TB_ALLOCATIONS[[#This Row],[Category]]&amp;"-"&amp;COUNTIFS($R$29:R49,R49)-COUNTIFS($R$29:R48,R49,$S$29:S48,"-")),"-")</f>
        <v>-</v>
      </c>
      <c r="T49" s="196" t="str">
        <f t="shared" si="6"/>
        <v/>
      </c>
      <c r="U49" s="196" t="str">
        <f t="shared" si="7"/>
        <v/>
      </c>
      <c r="V49" s="196" t="str">
        <f t="shared" si="8"/>
        <v/>
      </c>
      <c r="W49" s="196" t="str">
        <f t="shared" si="9"/>
        <v/>
      </c>
      <c r="X4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9" s="68"/>
      <c r="Z49" s="296"/>
      <c r="AA49" s="297">
        <v>0</v>
      </c>
      <c r="AB49" s="298"/>
      <c r="AC49" s="309" t="str">
        <f>IF(AND(Z49="",AB49=""),"",IF(OR(AND(Analysis!$K$10&lt;&gt;"",Analysis!$K$10&lt;&gt;Z49),AND(Analysis!$K$9&lt;&gt;"",Analysis!$K$9&lt;&gt;AB49)),0,1))</f>
        <v/>
      </c>
      <c r="AD49" s="68"/>
      <c r="AE49" s="298"/>
      <c r="AF49" s="297" t="str">
        <v/>
      </c>
      <c r="AG49" s="298"/>
      <c r="AH49" s="309" t="str">
        <f>IF(AND(AE49="",AG49=""),"",IF(OR(AND(Analysis!$AD$10&lt;&gt;"",Analysis!$AD$10&lt;&gt;AE49),AND(Analysis!$AD$9&lt;&gt;"",Analysis!$AD$9&lt;&gt;AG49)),0,1))</f>
        <v/>
      </c>
      <c r="AI49" s="68"/>
      <c r="AJ49" s="71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</row>
    <row r="50" spans="1:47" ht="18" customHeight="1" x14ac:dyDescent="0.25">
      <c r="A50" s="69"/>
      <c r="B50" s="116"/>
      <c r="C50" s="237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201" t="str">
        <f>IF(TB_ALLOCATIONS[[#This Row],[Subcategory]]="","",IFERROR(SUM(TB_ALLOCATIONS[[#This Row],[January]:[December]]),0))</f>
        <v/>
      </c>
      <c r="Q50" s="241"/>
      <c r="R50" s="182" t="str">
        <f>IFERROR(IF(TB_ALLOCATIONS[[#This Row],[Subcategory]]="","",INDEX(TB_FIELDS[Category],MATCH(TB_ALLOCATIONS[[#This Row],[Subcategory]],TB_FIELDS[Subcategory],0),1)),"-")</f>
        <v/>
      </c>
      <c r="S50" s="182" t="str">
        <f>IFERROR(IF(OR(COUNTIFS($C$29:C50,C50)&gt;1,TB_ALLOCATIONS[[#This Row],[Category]]=""),"-",TB_ALLOCATIONS[[#This Row],[Category]]&amp;"-"&amp;COUNTIFS($R$29:R50,R50)-COUNTIFS($R$29:R49,R50,$S$29:S49,"-")),"-")</f>
        <v>-</v>
      </c>
      <c r="T50" s="196" t="str">
        <f t="shared" si="6"/>
        <v/>
      </c>
      <c r="U50" s="196" t="str">
        <f t="shared" si="7"/>
        <v/>
      </c>
      <c r="V50" s="196" t="str">
        <f t="shared" si="8"/>
        <v/>
      </c>
      <c r="W50" s="196" t="str">
        <f t="shared" si="9"/>
        <v/>
      </c>
      <c r="X5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0" s="68"/>
      <c r="Z50" s="296"/>
      <c r="AA50" s="297">
        <v>0</v>
      </c>
      <c r="AB50" s="298"/>
      <c r="AC50" s="309" t="str">
        <f>IF(AND(Z50="",AB50=""),"",IF(OR(AND(Analysis!$K$10&lt;&gt;"",Analysis!$K$10&lt;&gt;Z50),AND(Analysis!$K$9&lt;&gt;"",Analysis!$K$9&lt;&gt;AB50)),0,1))</f>
        <v/>
      </c>
      <c r="AD50" s="68"/>
      <c r="AE50" s="298"/>
      <c r="AF50" s="297" t="str">
        <v/>
      </c>
      <c r="AG50" s="298"/>
      <c r="AH50" s="309" t="str">
        <f>IF(AND(AE50="",AG50=""),"",IF(OR(AND(Analysis!$AD$10&lt;&gt;"",Analysis!$AD$10&lt;&gt;AE50),AND(Analysis!$AD$9&lt;&gt;"",Analysis!$AD$9&lt;&gt;AG50)),0,1))</f>
        <v/>
      </c>
      <c r="AI50" s="68"/>
      <c r="AJ50" s="71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</row>
    <row r="51" spans="1:47" ht="18" customHeight="1" x14ac:dyDescent="0.25">
      <c r="A51" s="69"/>
      <c r="B51" s="116"/>
      <c r="C51" s="237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201" t="str">
        <f>IF(TB_ALLOCATIONS[[#This Row],[Subcategory]]="","",IFERROR(SUM(TB_ALLOCATIONS[[#This Row],[January]:[December]]),0))</f>
        <v/>
      </c>
      <c r="Q51" s="241"/>
      <c r="R51" s="182" t="str">
        <f>IFERROR(IF(TB_ALLOCATIONS[[#This Row],[Subcategory]]="","",INDEX(TB_FIELDS[Category],MATCH(TB_ALLOCATIONS[[#This Row],[Subcategory]],TB_FIELDS[Subcategory],0),1)),"-")</f>
        <v/>
      </c>
      <c r="S51" s="182" t="str">
        <f>IFERROR(IF(OR(COUNTIFS($C$29:C51,C51)&gt;1,TB_ALLOCATIONS[[#This Row],[Category]]=""),"-",TB_ALLOCATIONS[[#This Row],[Category]]&amp;"-"&amp;COUNTIFS($R$29:R51,R51)-COUNTIFS($R$29:R50,R51,$S$29:S50,"-")),"-")</f>
        <v>-</v>
      </c>
      <c r="T51" s="196" t="str">
        <f t="shared" si="6"/>
        <v/>
      </c>
      <c r="U51" s="196" t="str">
        <f t="shared" si="7"/>
        <v/>
      </c>
      <c r="V51" s="196" t="str">
        <f t="shared" si="8"/>
        <v/>
      </c>
      <c r="W51" s="196" t="str">
        <f t="shared" si="9"/>
        <v/>
      </c>
      <c r="X5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1" s="68"/>
      <c r="Z51" s="296"/>
      <c r="AA51" s="297">
        <v>0</v>
      </c>
      <c r="AB51" s="298"/>
      <c r="AC51" s="309" t="str">
        <f>IF(AND(Z51="",AB51=""),"",IF(OR(AND(Analysis!$K$10&lt;&gt;"",Analysis!$K$10&lt;&gt;Z51),AND(Analysis!$K$9&lt;&gt;"",Analysis!$K$9&lt;&gt;AB51)),0,1))</f>
        <v/>
      </c>
      <c r="AD51" s="68"/>
      <c r="AE51" s="298"/>
      <c r="AF51" s="297" t="str">
        <v/>
      </c>
      <c r="AG51" s="298"/>
      <c r="AH51" s="309" t="str">
        <f>IF(AND(AE51="",AG51=""),"",IF(OR(AND(Analysis!$AD$10&lt;&gt;"",Analysis!$AD$10&lt;&gt;AE51),AND(Analysis!$AD$9&lt;&gt;"",Analysis!$AD$9&lt;&gt;AG51)),0,1))</f>
        <v/>
      </c>
      <c r="AI51" s="68"/>
      <c r="AJ51" s="71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</row>
    <row r="52" spans="1:47" ht="18" customHeight="1" x14ac:dyDescent="0.25">
      <c r="A52" s="69"/>
      <c r="B52" s="116"/>
      <c r="C52" s="237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201" t="str">
        <f>IF(TB_ALLOCATIONS[[#This Row],[Subcategory]]="","",IFERROR(SUM(TB_ALLOCATIONS[[#This Row],[January]:[December]]),0))</f>
        <v/>
      </c>
      <c r="Q52" s="241"/>
      <c r="R52" s="182" t="str">
        <f>IFERROR(IF(TB_ALLOCATIONS[[#This Row],[Subcategory]]="","",INDEX(TB_FIELDS[Category],MATCH(TB_ALLOCATIONS[[#This Row],[Subcategory]],TB_FIELDS[Subcategory],0),1)),"-")</f>
        <v/>
      </c>
      <c r="S52" s="182" t="str">
        <f>IFERROR(IF(OR(COUNTIFS($C$29:C52,C52)&gt;1,TB_ALLOCATIONS[[#This Row],[Category]]=""),"-",TB_ALLOCATIONS[[#This Row],[Category]]&amp;"-"&amp;COUNTIFS($R$29:R52,R52)-COUNTIFS($R$29:R51,R52,$S$29:S51,"-")),"-")</f>
        <v>-</v>
      </c>
      <c r="T52" s="196" t="str">
        <f t="shared" si="6"/>
        <v/>
      </c>
      <c r="U52" s="196" t="str">
        <f t="shared" si="7"/>
        <v/>
      </c>
      <c r="V52" s="196" t="str">
        <f t="shared" si="8"/>
        <v/>
      </c>
      <c r="W52" s="196" t="str">
        <f t="shared" si="9"/>
        <v/>
      </c>
      <c r="X5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2" s="68"/>
      <c r="Z52" s="296"/>
      <c r="AA52" s="297">
        <v>0</v>
      </c>
      <c r="AB52" s="298"/>
      <c r="AC52" s="309" t="str">
        <f>IF(AND(Z52="",AB52=""),"",IF(OR(AND(Analysis!$K$10&lt;&gt;"",Analysis!$K$10&lt;&gt;Z52),AND(Analysis!$K$9&lt;&gt;"",Analysis!$K$9&lt;&gt;AB52)),0,1))</f>
        <v/>
      </c>
      <c r="AD52" s="68"/>
      <c r="AE52" s="298"/>
      <c r="AF52" s="297" t="str">
        <v/>
      </c>
      <c r="AG52" s="298"/>
      <c r="AH52" s="309" t="str">
        <f>IF(AND(AE52="",AG52=""),"",IF(OR(AND(Analysis!$AD$10&lt;&gt;"",Analysis!$AD$10&lt;&gt;AE52),AND(Analysis!$AD$9&lt;&gt;"",Analysis!$AD$9&lt;&gt;AG52)),0,1))</f>
        <v/>
      </c>
      <c r="AI52" s="68"/>
      <c r="AJ52" s="71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</row>
    <row r="53" spans="1:47" ht="18" customHeight="1" x14ac:dyDescent="0.25">
      <c r="A53" s="69"/>
      <c r="B53" s="116"/>
      <c r="C53" s="238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201" t="str">
        <f>IF(TB_ALLOCATIONS[[#This Row],[Subcategory]]="","",IFERROR(SUM(TB_ALLOCATIONS[[#This Row],[January]:[December]]),0))</f>
        <v/>
      </c>
      <c r="Q53" s="241"/>
      <c r="R53" s="182" t="str">
        <f>IFERROR(IF(TB_ALLOCATIONS[[#This Row],[Subcategory]]="","",INDEX(TB_FIELDS[Category],MATCH(TB_ALLOCATIONS[[#This Row],[Subcategory]],TB_FIELDS[Subcategory],0),1)),"-")</f>
        <v/>
      </c>
      <c r="S53" s="182" t="str">
        <f>IFERROR(IF(OR(COUNTIFS($C$29:C53,C53)&gt;1,TB_ALLOCATIONS[[#This Row],[Category]]=""),"-",TB_ALLOCATIONS[[#This Row],[Category]]&amp;"-"&amp;COUNTIFS($R$29:R53,R53)-COUNTIFS($R$29:R52,R53,$S$29:S52,"-")),"-")</f>
        <v>-</v>
      </c>
      <c r="T53" s="196" t="str">
        <f t="shared" si="6"/>
        <v/>
      </c>
      <c r="U53" s="196" t="str">
        <f t="shared" si="7"/>
        <v/>
      </c>
      <c r="V53" s="196" t="str">
        <f t="shared" si="8"/>
        <v/>
      </c>
      <c r="W53" s="196" t="str">
        <f t="shared" si="9"/>
        <v/>
      </c>
      <c r="X5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3" s="68"/>
      <c r="Z53" s="296"/>
      <c r="AA53" s="297">
        <v>0</v>
      </c>
      <c r="AB53" s="298"/>
      <c r="AC53" s="309" t="str">
        <f>IF(AND(Z53="",AB53=""),"",IF(OR(AND(Analysis!$K$10&lt;&gt;"",Analysis!$K$10&lt;&gt;Z53),AND(Analysis!$K$9&lt;&gt;"",Analysis!$K$9&lt;&gt;AB53)),0,1))</f>
        <v/>
      </c>
      <c r="AD53" s="68"/>
      <c r="AE53" s="298"/>
      <c r="AF53" s="297" t="str">
        <v/>
      </c>
      <c r="AG53" s="298"/>
      <c r="AH53" s="309" t="str">
        <f>IF(AND(AE53="",AG53=""),"",IF(OR(AND(Analysis!$AD$10&lt;&gt;"",Analysis!$AD$10&lt;&gt;AE53),AND(Analysis!$AD$9&lt;&gt;"",Analysis!$AD$9&lt;&gt;AG53)),0,1))</f>
        <v/>
      </c>
      <c r="AI53" s="68"/>
      <c r="AJ53" s="71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</row>
    <row r="54" spans="1:47" ht="18" customHeight="1" x14ac:dyDescent="0.25">
      <c r="A54" s="69"/>
      <c r="B54" s="116"/>
      <c r="C54" s="237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201" t="str">
        <f>IF(TB_ALLOCATIONS[[#This Row],[Subcategory]]="","",IFERROR(SUM(TB_ALLOCATIONS[[#This Row],[January]:[December]]),0))</f>
        <v/>
      </c>
      <c r="Q54" s="241"/>
      <c r="R54" s="182" t="str">
        <f>IFERROR(IF(TB_ALLOCATIONS[[#This Row],[Subcategory]]="","",INDEX(TB_FIELDS[Category],MATCH(TB_ALLOCATIONS[[#This Row],[Subcategory]],TB_FIELDS[Subcategory],0),1)),"-")</f>
        <v/>
      </c>
      <c r="S54" s="182" t="str">
        <f>IFERROR(IF(OR(COUNTIFS($C$29:C54,C54)&gt;1,TB_ALLOCATIONS[[#This Row],[Category]]=""),"-",TB_ALLOCATIONS[[#This Row],[Category]]&amp;"-"&amp;COUNTIFS($R$29:R54,R54)-COUNTIFS($R$29:R53,R54,$S$29:S53,"-")),"-")</f>
        <v>-</v>
      </c>
      <c r="T54" s="196" t="str">
        <f t="shared" si="6"/>
        <v/>
      </c>
      <c r="U54" s="196" t="str">
        <f t="shared" si="7"/>
        <v/>
      </c>
      <c r="V54" s="196" t="str">
        <f t="shared" si="8"/>
        <v/>
      </c>
      <c r="W54" s="196" t="str">
        <f t="shared" si="9"/>
        <v/>
      </c>
      <c r="X5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4" s="68"/>
      <c r="Z54" s="296"/>
      <c r="AA54" s="297">
        <v>0</v>
      </c>
      <c r="AB54" s="298"/>
      <c r="AC54" s="309" t="str">
        <f>IF(AND(Z54="",AB54=""),"",IF(OR(AND(Analysis!$K$10&lt;&gt;"",Analysis!$K$10&lt;&gt;Z54),AND(Analysis!$K$9&lt;&gt;"",Analysis!$K$9&lt;&gt;AB54)),0,1))</f>
        <v/>
      </c>
      <c r="AD54" s="68"/>
      <c r="AE54" s="298"/>
      <c r="AF54" s="301" t="str">
        <v/>
      </c>
      <c r="AG54" s="298"/>
      <c r="AH54" s="309" t="str">
        <f>IF(AND(AE54="",AG54=""),"",IF(OR(AND(Analysis!$AD$10&lt;&gt;"",Analysis!$AD$10&lt;&gt;AE54),AND(Analysis!$AD$9&lt;&gt;"",Analysis!$AD$9&lt;&gt;AG54)),0,1))</f>
        <v/>
      </c>
      <c r="AI54" s="68"/>
      <c r="AJ54" s="71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</row>
    <row r="55" spans="1:47" ht="18" customHeight="1" x14ac:dyDescent="0.25">
      <c r="A55" s="69"/>
      <c r="B55" s="116"/>
      <c r="C55" s="237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201" t="str">
        <f>IF(TB_ALLOCATIONS[[#This Row],[Subcategory]]="","",IFERROR(SUM(TB_ALLOCATIONS[[#This Row],[January]:[December]]),0))</f>
        <v/>
      </c>
      <c r="Q55" s="241"/>
      <c r="R55" s="182" t="str">
        <f>IFERROR(IF(TB_ALLOCATIONS[[#This Row],[Subcategory]]="","",INDEX(TB_FIELDS[Category],MATCH(TB_ALLOCATIONS[[#This Row],[Subcategory]],TB_FIELDS[Subcategory],0),1)),"-")</f>
        <v/>
      </c>
      <c r="S55" s="182" t="str">
        <f>IFERROR(IF(OR(COUNTIFS($C$29:C55,C55)&gt;1,TB_ALLOCATIONS[[#This Row],[Category]]=""),"-",TB_ALLOCATIONS[[#This Row],[Category]]&amp;"-"&amp;COUNTIFS($R$29:R55,R55)-COUNTIFS($R$29:R54,R55,$S$29:S54,"-")),"-")</f>
        <v>-</v>
      </c>
      <c r="T55" s="196" t="str">
        <f t="shared" si="6"/>
        <v/>
      </c>
      <c r="U55" s="196" t="str">
        <f t="shared" si="7"/>
        <v/>
      </c>
      <c r="V55" s="196" t="str">
        <f t="shared" si="8"/>
        <v/>
      </c>
      <c r="W55" s="196" t="str">
        <f t="shared" si="9"/>
        <v/>
      </c>
      <c r="X5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5" s="68"/>
      <c r="Z55" s="296"/>
      <c r="AA55" s="297">
        <v>0</v>
      </c>
      <c r="AB55" s="298"/>
      <c r="AC55" s="309" t="str">
        <f>IF(AND(Z55="",AB55=""),"",IF(OR(AND(Analysis!$K$10&lt;&gt;"",Analysis!$K$10&lt;&gt;Z55),AND(Analysis!$K$9&lt;&gt;"",Analysis!$K$9&lt;&gt;AB55)),0,1))</f>
        <v/>
      </c>
      <c r="AD55" s="68"/>
      <c r="AE55" s="298"/>
      <c r="AF55" s="301" t="str">
        <v/>
      </c>
      <c r="AG55" s="298"/>
      <c r="AH55" s="309" t="str">
        <f>IF(AND(AE55="",AG55=""),"",IF(OR(AND(Analysis!$AD$10&lt;&gt;"",Analysis!$AD$10&lt;&gt;AE55),AND(Analysis!$AD$9&lt;&gt;"",Analysis!$AD$9&lt;&gt;AG55)),0,1))</f>
        <v/>
      </c>
      <c r="AI55" s="68"/>
      <c r="AJ55" s="71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</row>
    <row r="56" spans="1:47" ht="18" customHeight="1" x14ac:dyDescent="0.25">
      <c r="A56" s="69"/>
      <c r="B56" s="116"/>
      <c r="C56" s="238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201" t="str">
        <f>IF(TB_ALLOCATIONS[[#This Row],[Subcategory]]="","",IFERROR(SUM(TB_ALLOCATIONS[[#This Row],[January]:[December]]),0))</f>
        <v/>
      </c>
      <c r="Q56" s="241"/>
      <c r="R56" s="182" t="str">
        <f>IFERROR(IF(TB_ALLOCATIONS[[#This Row],[Subcategory]]="","",INDEX(TB_FIELDS[Category],MATCH(TB_ALLOCATIONS[[#This Row],[Subcategory]],TB_FIELDS[Subcategory],0),1)),"-")</f>
        <v/>
      </c>
      <c r="S56" s="182" t="str">
        <f>IFERROR(IF(OR(COUNTIFS($C$29:C56,C56)&gt;1,TB_ALLOCATIONS[[#This Row],[Category]]=""),"-",TB_ALLOCATIONS[[#This Row],[Category]]&amp;"-"&amp;COUNTIFS($R$29:R56,R56)-COUNTIFS($R$29:R55,R56,$S$29:S55,"-")),"-")</f>
        <v>-</v>
      </c>
      <c r="T56" s="196" t="str">
        <f t="shared" si="6"/>
        <v/>
      </c>
      <c r="U56" s="196" t="str">
        <f t="shared" si="7"/>
        <v/>
      </c>
      <c r="V56" s="196" t="str">
        <f t="shared" si="8"/>
        <v/>
      </c>
      <c r="W56" s="196" t="str">
        <f t="shared" si="9"/>
        <v/>
      </c>
      <c r="X5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6" s="68"/>
      <c r="Z56" s="296"/>
      <c r="AA56" s="297">
        <v>0</v>
      </c>
      <c r="AB56" s="298"/>
      <c r="AC56" s="309" t="str">
        <f>IF(AND(Z56="",AB56=""),"",IF(OR(AND(Analysis!$K$10&lt;&gt;"",Analysis!$K$10&lt;&gt;Z56),AND(Analysis!$K$9&lt;&gt;"",Analysis!$K$9&lt;&gt;AB56)),0,1))</f>
        <v/>
      </c>
      <c r="AD56" s="68"/>
      <c r="AE56" s="298"/>
      <c r="AF56" s="301" t="str">
        <v/>
      </c>
      <c r="AG56" s="298"/>
      <c r="AH56" s="309" t="str">
        <f>IF(AND(AE56="",AG56=""),"",IF(OR(AND(Analysis!$AD$10&lt;&gt;"",Analysis!$AD$10&lt;&gt;AE56),AND(Analysis!$AD$9&lt;&gt;"",Analysis!$AD$9&lt;&gt;AG56)),0,1))</f>
        <v/>
      </c>
      <c r="AI56" s="68"/>
      <c r="AJ56" s="71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</row>
    <row r="57" spans="1:47" ht="18" customHeight="1" x14ac:dyDescent="0.25">
      <c r="A57" s="69"/>
      <c r="B57" s="116"/>
      <c r="C57" s="237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201" t="str">
        <f>IF(TB_ALLOCATIONS[[#This Row],[Subcategory]]="","",IFERROR(SUM(TB_ALLOCATIONS[[#This Row],[January]:[December]]),0))</f>
        <v/>
      </c>
      <c r="Q57" s="241"/>
      <c r="R57" s="182" t="str">
        <f>IFERROR(IF(TB_ALLOCATIONS[[#This Row],[Subcategory]]="","",INDEX(TB_FIELDS[Category],MATCH(TB_ALLOCATIONS[[#This Row],[Subcategory]],TB_FIELDS[Subcategory],0),1)),"-")</f>
        <v/>
      </c>
      <c r="S57" s="182" t="str">
        <f>IFERROR(IF(OR(COUNTIFS($C$29:C57,C57)&gt;1,TB_ALLOCATIONS[[#This Row],[Category]]=""),"-",TB_ALLOCATIONS[[#This Row],[Category]]&amp;"-"&amp;COUNTIFS($R$29:R57,R57)-COUNTIFS($R$29:R56,R57,$S$29:S56,"-")),"-")</f>
        <v>-</v>
      </c>
      <c r="T57" s="196" t="str">
        <f t="shared" si="6"/>
        <v/>
      </c>
      <c r="U57" s="196" t="str">
        <f t="shared" si="7"/>
        <v/>
      </c>
      <c r="V57" s="196" t="str">
        <f t="shared" si="8"/>
        <v/>
      </c>
      <c r="W57" s="196" t="str">
        <f t="shared" si="9"/>
        <v/>
      </c>
      <c r="X5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7" s="68"/>
      <c r="Z57" s="296"/>
      <c r="AA57" s="297">
        <v>0</v>
      </c>
      <c r="AB57" s="298"/>
      <c r="AC57" s="309" t="str">
        <f>IF(AND(Z57="",AB57=""),"",IF(OR(AND(Analysis!$K$10&lt;&gt;"",Analysis!$K$10&lt;&gt;Z57),AND(Analysis!$K$9&lt;&gt;"",Analysis!$K$9&lt;&gt;AB57)),0,1))</f>
        <v/>
      </c>
      <c r="AD57" s="68"/>
      <c r="AE57" s="298"/>
      <c r="AF57" s="301" t="str">
        <v/>
      </c>
      <c r="AG57" s="298"/>
      <c r="AH57" s="309" t="str">
        <f>IF(AND(AE57="",AG57=""),"",IF(OR(AND(Analysis!$AD$10&lt;&gt;"",Analysis!$AD$10&lt;&gt;AE57),AND(Analysis!$AD$9&lt;&gt;"",Analysis!$AD$9&lt;&gt;AG57)),0,1))</f>
        <v/>
      </c>
      <c r="AI57" s="68"/>
      <c r="AJ57" s="71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ht="18" customHeight="1" x14ac:dyDescent="0.25">
      <c r="A58" s="69"/>
      <c r="B58" s="116"/>
      <c r="C58" s="237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201" t="str">
        <f>IF(TB_ALLOCATIONS[[#This Row],[Subcategory]]="","",IFERROR(SUM(TB_ALLOCATIONS[[#This Row],[January]:[December]]),0))</f>
        <v/>
      </c>
      <c r="Q58" s="241"/>
      <c r="R58" s="182" t="str">
        <f>IFERROR(IF(TB_ALLOCATIONS[[#This Row],[Subcategory]]="","",INDEX(TB_FIELDS[Category],MATCH(TB_ALLOCATIONS[[#This Row],[Subcategory]],TB_FIELDS[Subcategory],0),1)),"-")</f>
        <v/>
      </c>
      <c r="S58" s="182" t="str">
        <f>IFERROR(IF(OR(COUNTIFS($C$29:C58,C58)&gt;1,TB_ALLOCATIONS[[#This Row],[Category]]=""),"-",TB_ALLOCATIONS[[#This Row],[Category]]&amp;"-"&amp;COUNTIFS($R$29:R58,R58)-COUNTIFS($R$29:R57,R58,$S$29:S57,"-")),"-")</f>
        <v>-</v>
      </c>
      <c r="T58" s="196" t="str">
        <f t="shared" si="6"/>
        <v/>
      </c>
      <c r="U58" s="196" t="str">
        <f t="shared" si="7"/>
        <v/>
      </c>
      <c r="V58" s="196" t="str">
        <f t="shared" si="8"/>
        <v/>
      </c>
      <c r="W58" s="196" t="str">
        <f t="shared" si="9"/>
        <v/>
      </c>
      <c r="X5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8" s="68"/>
      <c r="Z58" s="296"/>
      <c r="AA58" s="297">
        <v>0</v>
      </c>
      <c r="AB58" s="298"/>
      <c r="AC58" s="309" t="str">
        <f>IF(AND(Z58="",AB58=""),"",IF(OR(AND(Analysis!$K$10&lt;&gt;"",Analysis!$K$10&lt;&gt;Z58),AND(Analysis!$K$9&lt;&gt;"",Analysis!$K$9&lt;&gt;AB58)),0,1))</f>
        <v/>
      </c>
      <c r="AD58" s="68"/>
      <c r="AE58" s="298"/>
      <c r="AF58" s="301" t="str">
        <v/>
      </c>
      <c r="AG58" s="298"/>
      <c r="AH58" s="309" t="str">
        <f>IF(AND(AE58="",AG58=""),"",IF(OR(AND(Analysis!$AD$10&lt;&gt;"",Analysis!$AD$10&lt;&gt;AE58),AND(Analysis!$AD$9&lt;&gt;"",Analysis!$AD$9&lt;&gt;AG58)),0,1))</f>
        <v/>
      </c>
      <c r="AI58" s="68"/>
      <c r="AJ58" s="71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</row>
    <row r="59" spans="1:47" ht="18" customHeight="1" x14ac:dyDescent="0.25">
      <c r="A59" s="69"/>
      <c r="B59" s="116"/>
      <c r="C59" s="238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201" t="str">
        <f>IF(TB_ALLOCATIONS[[#This Row],[Subcategory]]="","",IFERROR(SUM(TB_ALLOCATIONS[[#This Row],[January]:[December]]),0))</f>
        <v/>
      </c>
      <c r="Q59" s="241"/>
      <c r="R59" s="182" t="str">
        <f>IFERROR(IF(TB_ALLOCATIONS[[#This Row],[Subcategory]]="","",INDEX(TB_FIELDS[Category],MATCH(TB_ALLOCATIONS[[#This Row],[Subcategory]],TB_FIELDS[Subcategory],0),1)),"-")</f>
        <v/>
      </c>
      <c r="S59" s="182" t="str">
        <f>IFERROR(IF(OR(COUNTIFS($C$29:C59,C59)&gt;1,TB_ALLOCATIONS[[#This Row],[Category]]=""),"-",TB_ALLOCATIONS[[#This Row],[Category]]&amp;"-"&amp;COUNTIFS($R$29:R59,R59)-COUNTIFS($R$29:R58,R59,$S$29:S58,"-")),"-")</f>
        <v>-</v>
      </c>
      <c r="T59" s="196" t="str">
        <f t="shared" si="6"/>
        <v/>
      </c>
      <c r="U59" s="196" t="str">
        <f t="shared" si="7"/>
        <v/>
      </c>
      <c r="V59" s="196" t="str">
        <f t="shared" si="8"/>
        <v/>
      </c>
      <c r="W59" s="196" t="str">
        <f t="shared" si="9"/>
        <v/>
      </c>
      <c r="X5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9" s="68"/>
      <c r="Z59" s="296"/>
      <c r="AA59" s="297">
        <v>0</v>
      </c>
      <c r="AB59" s="298"/>
      <c r="AC59" s="309" t="str">
        <f>IF(AND(Z59="",AB59=""),"",IF(OR(AND(Analysis!$K$10&lt;&gt;"",Analysis!$K$10&lt;&gt;Z59),AND(Analysis!$K$9&lt;&gt;"",Analysis!$K$9&lt;&gt;AB59)),0,1))</f>
        <v/>
      </c>
      <c r="AD59" s="68"/>
      <c r="AE59" s="298"/>
      <c r="AF59" s="301" t="str">
        <v/>
      </c>
      <c r="AG59" s="298"/>
      <c r="AH59" s="309" t="str">
        <f>IF(AND(AE59="",AG59=""),"",IF(OR(AND(Analysis!$AD$10&lt;&gt;"",Analysis!$AD$10&lt;&gt;AE59),AND(Analysis!$AD$9&lt;&gt;"",Analysis!$AD$9&lt;&gt;AG59)),0,1))</f>
        <v/>
      </c>
      <c r="AI59" s="68"/>
      <c r="AJ59" s="71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</row>
    <row r="60" spans="1:47" ht="18" customHeight="1" x14ac:dyDescent="0.25">
      <c r="A60" s="69"/>
      <c r="B60" s="116"/>
      <c r="C60" s="237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201" t="str">
        <f>IF(TB_ALLOCATIONS[[#This Row],[Subcategory]]="","",IFERROR(SUM(TB_ALLOCATIONS[[#This Row],[January]:[December]]),0))</f>
        <v/>
      </c>
      <c r="Q60" s="241"/>
      <c r="R60" s="182" t="str">
        <f>IFERROR(IF(TB_ALLOCATIONS[[#This Row],[Subcategory]]="","",INDEX(TB_FIELDS[Category],MATCH(TB_ALLOCATIONS[[#This Row],[Subcategory]],TB_FIELDS[Subcategory],0),1)),"-")</f>
        <v/>
      </c>
      <c r="S60" s="182" t="str">
        <f>IFERROR(IF(OR(COUNTIFS($C$29:C60,C60)&gt;1,TB_ALLOCATIONS[[#This Row],[Category]]=""),"-",TB_ALLOCATIONS[[#This Row],[Category]]&amp;"-"&amp;COUNTIFS($R$29:R60,R60)-COUNTIFS($R$29:R59,R60,$S$29:S59,"-")),"-")</f>
        <v>-</v>
      </c>
      <c r="T60" s="196" t="str">
        <f t="shared" si="6"/>
        <v/>
      </c>
      <c r="U60" s="196" t="str">
        <f t="shared" si="7"/>
        <v/>
      </c>
      <c r="V60" s="196" t="str">
        <f t="shared" si="8"/>
        <v/>
      </c>
      <c r="W60" s="196" t="str">
        <f t="shared" si="9"/>
        <v/>
      </c>
      <c r="X6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0" s="68"/>
      <c r="Z60" s="296"/>
      <c r="AA60" s="297">
        <v>0</v>
      </c>
      <c r="AB60" s="298"/>
      <c r="AC60" s="309" t="str">
        <f>IF(AND(Z60="",AB60=""),"",IF(OR(AND(Analysis!$K$10&lt;&gt;"",Analysis!$K$10&lt;&gt;Z60),AND(Analysis!$K$9&lt;&gt;"",Analysis!$K$9&lt;&gt;AB60)),0,1))</f>
        <v/>
      </c>
      <c r="AD60" s="68"/>
      <c r="AE60" s="298"/>
      <c r="AF60" s="301" t="str">
        <v/>
      </c>
      <c r="AG60" s="298"/>
      <c r="AH60" s="309" t="str">
        <f>IF(AND(AE60="",AG60=""),"",IF(OR(AND(Analysis!$AD$10&lt;&gt;"",Analysis!$AD$10&lt;&gt;AE60),AND(Analysis!$AD$9&lt;&gt;"",Analysis!$AD$9&lt;&gt;AG60)),0,1))</f>
        <v/>
      </c>
      <c r="AI60" s="68"/>
      <c r="AJ60" s="71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</row>
    <row r="61" spans="1:47" ht="18" customHeight="1" x14ac:dyDescent="0.25">
      <c r="A61" s="69"/>
      <c r="B61" s="116"/>
      <c r="C61" s="237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201" t="str">
        <f>IF(TB_ALLOCATIONS[[#This Row],[Subcategory]]="","",IFERROR(SUM(TB_ALLOCATIONS[[#This Row],[January]:[December]]),0))</f>
        <v/>
      </c>
      <c r="Q61" s="241"/>
      <c r="R61" s="182" t="str">
        <f>IFERROR(IF(TB_ALLOCATIONS[[#This Row],[Subcategory]]="","",INDEX(TB_FIELDS[Category],MATCH(TB_ALLOCATIONS[[#This Row],[Subcategory]],TB_FIELDS[Subcategory],0),1)),"-")</f>
        <v/>
      </c>
      <c r="S61" s="182" t="str">
        <f>IFERROR(IF(OR(COUNTIFS($C$29:C61,C61)&gt;1,TB_ALLOCATIONS[[#This Row],[Category]]=""),"-",TB_ALLOCATIONS[[#This Row],[Category]]&amp;"-"&amp;COUNTIFS($R$29:R61,R61)-COUNTIFS($R$29:R60,R61,$S$29:S60,"-")),"-")</f>
        <v>-</v>
      </c>
      <c r="T61" s="196" t="str">
        <f t="shared" si="6"/>
        <v/>
      </c>
      <c r="U61" s="196" t="str">
        <f t="shared" si="7"/>
        <v/>
      </c>
      <c r="V61" s="196" t="str">
        <f t="shared" si="8"/>
        <v/>
      </c>
      <c r="W61" s="196" t="str">
        <f t="shared" si="9"/>
        <v/>
      </c>
      <c r="X6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1" s="68"/>
      <c r="Z61" s="296"/>
      <c r="AA61" s="297">
        <v>0</v>
      </c>
      <c r="AB61" s="298"/>
      <c r="AC61" s="309" t="str">
        <f>IF(AND(Z61="",AB61=""),"",IF(OR(AND(Analysis!$K$10&lt;&gt;"",Analysis!$K$10&lt;&gt;Z61),AND(Analysis!$K$9&lt;&gt;"",Analysis!$K$9&lt;&gt;AB61)),0,1))</f>
        <v/>
      </c>
      <c r="AD61" s="68"/>
      <c r="AE61" s="298"/>
      <c r="AF61" s="301" t="str">
        <v/>
      </c>
      <c r="AG61" s="298"/>
      <c r="AH61" s="309" t="str">
        <f>IF(AND(AE61="",AG61=""),"",IF(OR(AND(Analysis!$AD$10&lt;&gt;"",Analysis!$AD$10&lt;&gt;AE61),AND(Analysis!$AD$9&lt;&gt;"",Analysis!$AD$9&lt;&gt;AG61)),0,1))</f>
        <v/>
      </c>
      <c r="AI61" s="68"/>
      <c r="AJ61" s="71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</row>
    <row r="62" spans="1:47" ht="18" customHeight="1" x14ac:dyDescent="0.25">
      <c r="A62" s="69"/>
      <c r="B62" s="116"/>
      <c r="C62" s="238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201" t="str">
        <f>IF(TB_ALLOCATIONS[[#This Row],[Subcategory]]="","",IFERROR(SUM(TB_ALLOCATIONS[[#This Row],[January]:[December]]),0))</f>
        <v/>
      </c>
      <c r="Q62" s="241"/>
      <c r="R62" s="182" t="str">
        <f>IFERROR(IF(TB_ALLOCATIONS[[#This Row],[Subcategory]]="","",INDEX(TB_FIELDS[Category],MATCH(TB_ALLOCATIONS[[#This Row],[Subcategory]],TB_FIELDS[Subcategory],0),1)),"-")</f>
        <v/>
      </c>
      <c r="S62" s="182" t="str">
        <f>IFERROR(IF(OR(COUNTIFS($C$29:C62,C62)&gt;1,TB_ALLOCATIONS[[#This Row],[Category]]=""),"-",TB_ALLOCATIONS[[#This Row],[Category]]&amp;"-"&amp;COUNTIFS($R$29:R62,R62)-COUNTIFS($R$29:R61,R62,$S$29:S61,"-")),"-")</f>
        <v>-</v>
      </c>
      <c r="T62" s="196" t="str">
        <f t="shared" si="6"/>
        <v/>
      </c>
      <c r="U62" s="196" t="str">
        <f t="shared" si="7"/>
        <v/>
      </c>
      <c r="V62" s="196" t="str">
        <f t="shared" si="8"/>
        <v/>
      </c>
      <c r="W62" s="196" t="str">
        <f t="shared" si="9"/>
        <v/>
      </c>
      <c r="X6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2" s="68"/>
      <c r="Z62" s="296"/>
      <c r="AA62" s="297">
        <v>0</v>
      </c>
      <c r="AB62" s="298"/>
      <c r="AC62" s="309" t="str">
        <f>IF(AND(Z62="",AB62=""),"",IF(OR(AND(Analysis!$K$10&lt;&gt;"",Analysis!$K$10&lt;&gt;Z62),AND(Analysis!$K$9&lt;&gt;"",Analysis!$K$9&lt;&gt;AB62)),0,1))</f>
        <v/>
      </c>
      <c r="AD62" s="68"/>
      <c r="AE62" s="298"/>
      <c r="AF62" s="301" t="str">
        <v/>
      </c>
      <c r="AG62" s="298"/>
      <c r="AH62" s="309" t="str">
        <f>IF(AND(AE62="",AG62=""),"",IF(OR(AND(Analysis!$AD$10&lt;&gt;"",Analysis!$AD$10&lt;&gt;AE62),AND(Analysis!$AD$9&lt;&gt;"",Analysis!$AD$9&lt;&gt;AG62)),0,1))</f>
        <v/>
      </c>
      <c r="AI62" s="68"/>
      <c r="AJ62" s="71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</row>
    <row r="63" spans="1:47" ht="18" customHeight="1" x14ac:dyDescent="0.25">
      <c r="A63" s="69"/>
      <c r="B63" s="116"/>
      <c r="C63" s="237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201" t="str">
        <f>IF(TB_ALLOCATIONS[[#This Row],[Subcategory]]="","",IFERROR(SUM(TB_ALLOCATIONS[[#This Row],[January]:[December]]),0))</f>
        <v/>
      </c>
      <c r="Q63" s="241"/>
      <c r="R63" s="182" t="str">
        <f>IFERROR(IF(TB_ALLOCATIONS[[#This Row],[Subcategory]]="","",INDEX(TB_FIELDS[Category],MATCH(TB_ALLOCATIONS[[#This Row],[Subcategory]],TB_FIELDS[Subcategory],0),1)),"-")</f>
        <v/>
      </c>
      <c r="S63" s="182" t="str">
        <f>IFERROR(IF(OR(COUNTIFS($C$29:C63,C63)&gt;1,TB_ALLOCATIONS[[#This Row],[Category]]=""),"-",TB_ALLOCATIONS[[#This Row],[Category]]&amp;"-"&amp;COUNTIFS($R$29:R63,R63)-COUNTIFS($R$29:R62,R63,$S$29:S62,"-")),"-")</f>
        <v>-</v>
      </c>
      <c r="T63" s="196" t="str">
        <f t="shared" si="6"/>
        <v/>
      </c>
      <c r="U63" s="196" t="str">
        <f t="shared" si="7"/>
        <v/>
      </c>
      <c r="V63" s="196" t="str">
        <f t="shared" si="8"/>
        <v/>
      </c>
      <c r="W63" s="196" t="str">
        <f t="shared" si="9"/>
        <v/>
      </c>
      <c r="X6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3" s="68"/>
      <c r="Z63" s="296"/>
      <c r="AA63" s="297">
        <v>0</v>
      </c>
      <c r="AB63" s="298"/>
      <c r="AC63" s="309" t="str">
        <f>IF(AND(Z63="",AB63=""),"",IF(OR(AND(Analysis!$K$10&lt;&gt;"",Analysis!$K$10&lt;&gt;Z63),AND(Analysis!$K$9&lt;&gt;"",Analysis!$K$9&lt;&gt;AB63)),0,1))</f>
        <v/>
      </c>
      <c r="AD63" s="68"/>
      <c r="AE63" s="298"/>
      <c r="AF63" s="301" t="str">
        <v/>
      </c>
      <c r="AG63" s="298"/>
      <c r="AH63" s="309" t="str">
        <f>IF(AND(AE63="",AG63=""),"",IF(OR(AND(Analysis!$AD$10&lt;&gt;"",Analysis!$AD$10&lt;&gt;AE63),AND(Analysis!$AD$9&lt;&gt;"",Analysis!$AD$9&lt;&gt;AG63)),0,1))</f>
        <v/>
      </c>
      <c r="AI63" s="68"/>
      <c r="AJ63" s="71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</row>
    <row r="64" spans="1:47" ht="18" customHeight="1" x14ac:dyDescent="0.25">
      <c r="A64" s="69"/>
      <c r="B64" s="116"/>
      <c r="C64" s="237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201" t="str">
        <f>IF(TB_ALLOCATIONS[[#This Row],[Subcategory]]="","",IFERROR(SUM(TB_ALLOCATIONS[[#This Row],[January]:[December]]),0))</f>
        <v/>
      </c>
      <c r="Q64" s="241"/>
      <c r="R64" s="182" t="str">
        <f>IFERROR(IF(TB_ALLOCATIONS[[#This Row],[Subcategory]]="","",INDEX(TB_FIELDS[Category],MATCH(TB_ALLOCATIONS[[#This Row],[Subcategory]],TB_FIELDS[Subcategory],0),1)),"-")</f>
        <v/>
      </c>
      <c r="S64" s="182" t="str">
        <f>IFERROR(IF(OR(COUNTIFS($C$29:C64,C64)&gt;1,TB_ALLOCATIONS[[#This Row],[Category]]=""),"-",TB_ALLOCATIONS[[#This Row],[Category]]&amp;"-"&amp;COUNTIFS($R$29:R64,R64)-COUNTIFS($R$29:R63,R64,$S$29:S63,"-")),"-")</f>
        <v>-</v>
      </c>
      <c r="T64" s="196" t="str">
        <f t="shared" si="6"/>
        <v/>
      </c>
      <c r="U64" s="196" t="str">
        <f t="shared" si="7"/>
        <v/>
      </c>
      <c r="V64" s="196" t="str">
        <f t="shared" si="8"/>
        <v/>
      </c>
      <c r="W64" s="196" t="str">
        <f t="shared" si="9"/>
        <v/>
      </c>
      <c r="X6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4" s="68"/>
      <c r="Z64" s="296"/>
      <c r="AA64" s="297">
        <v>0</v>
      </c>
      <c r="AB64" s="298"/>
      <c r="AC64" s="309" t="str">
        <f>IF(AND(Z64="",AB64=""),"",IF(OR(AND(Analysis!$K$10&lt;&gt;"",Analysis!$K$10&lt;&gt;Z64),AND(Analysis!$K$9&lt;&gt;"",Analysis!$K$9&lt;&gt;AB64)),0,1))</f>
        <v/>
      </c>
      <c r="AD64" s="68"/>
      <c r="AE64" s="298"/>
      <c r="AF64" s="301" t="str">
        <v/>
      </c>
      <c r="AG64" s="298"/>
      <c r="AH64" s="309" t="str">
        <f>IF(AND(AE64="",AG64=""),"",IF(OR(AND(Analysis!$AD$10&lt;&gt;"",Analysis!$AD$10&lt;&gt;AE64),AND(Analysis!$AD$9&lt;&gt;"",Analysis!$AD$9&lt;&gt;AG64)),0,1))</f>
        <v/>
      </c>
      <c r="AI64" s="68"/>
      <c r="AJ64" s="71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</row>
    <row r="65" spans="1:47" ht="18" customHeight="1" x14ac:dyDescent="0.25">
      <c r="A65" s="69"/>
      <c r="B65" s="116"/>
      <c r="C65" s="238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201" t="str">
        <f>IF(TB_ALLOCATIONS[[#This Row],[Subcategory]]="","",IFERROR(SUM(TB_ALLOCATIONS[[#This Row],[January]:[December]]),0))</f>
        <v/>
      </c>
      <c r="Q65" s="241"/>
      <c r="R65" s="182" t="str">
        <f>IFERROR(IF(TB_ALLOCATIONS[[#This Row],[Subcategory]]="","",INDEX(TB_FIELDS[Category],MATCH(TB_ALLOCATIONS[[#This Row],[Subcategory]],TB_FIELDS[Subcategory],0),1)),"-")</f>
        <v/>
      </c>
      <c r="S65" s="182" t="str">
        <f>IFERROR(IF(OR(COUNTIFS($C$29:C65,C65)&gt;1,TB_ALLOCATIONS[[#This Row],[Category]]=""),"-",TB_ALLOCATIONS[[#This Row],[Category]]&amp;"-"&amp;COUNTIFS($R$29:R65,R65)-COUNTIFS($R$29:R64,R65,$S$29:S64,"-")),"-")</f>
        <v>-</v>
      </c>
      <c r="T65" s="196" t="str">
        <f t="shared" si="6"/>
        <v/>
      </c>
      <c r="U65" s="196" t="str">
        <f t="shared" si="7"/>
        <v/>
      </c>
      <c r="V65" s="196" t="str">
        <f t="shared" si="8"/>
        <v/>
      </c>
      <c r="W65" s="196" t="str">
        <f t="shared" si="9"/>
        <v/>
      </c>
      <c r="X6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5" s="68"/>
      <c r="Z65" s="296"/>
      <c r="AA65" s="297">
        <v>0</v>
      </c>
      <c r="AB65" s="298"/>
      <c r="AC65" s="309" t="str">
        <f>IF(AND(Z65="",AB65=""),"",IF(OR(AND(Analysis!$K$10&lt;&gt;"",Analysis!$K$10&lt;&gt;Z65),AND(Analysis!$K$9&lt;&gt;"",Analysis!$K$9&lt;&gt;AB65)),0,1))</f>
        <v/>
      </c>
      <c r="AD65" s="68"/>
      <c r="AE65" s="298"/>
      <c r="AF65" s="301" t="str">
        <v/>
      </c>
      <c r="AG65" s="298"/>
      <c r="AH65" s="309" t="str">
        <f>IF(AND(AE65="",AG65=""),"",IF(OR(AND(Analysis!$AD$10&lt;&gt;"",Analysis!$AD$10&lt;&gt;AE65),AND(Analysis!$AD$9&lt;&gt;"",Analysis!$AD$9&lt;&gt;AG65)),0,1))</f>
        <v/>
      </c>
      <c r="AI65" s="68"/>
      <c r="AJ65" s="71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</row>
    <row r="66" spans="1:47" ht="18" customHeight="1" x14ac:dyDescent="0.25">
      <c r="A66" s="69"/>
      <c r="B66" s="116"/>
      <c r="C66" s="237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201" t="str">
        <f>IF(TB_ALLOCATIONS[[#This Row],[Subcategory]]="","",IFERROR(SUM(TB_ALLOCATIONS[[#This Row],[January]:[December]]),0))</f>
        <v/>
      </c>
      <c r="Q66" s="241"/>
      <c r="R66" s="182" t="str">
        <f>IFERROR(IF(TB_ALLOCATIONS[[#This Row],[Subcategory]]="","",INDEX(TB_FIELDS[Category],MATCH(TB_ALLOCATIONS[[#This Row],[Subcategory]],TB_FIELDS[Subcategory],0),1)),"-")</f>
        <v/>
      </c>
      <c r="S66" s="182" t="str">
        <f>IFERROR(IF(OR(COUNTIFS($C$29:C66,C66)&gt;1,TB_ALLOCATIONS[[#This Row],[Category]]=""),"-",TB_ALLOCATIONS[[#This Row],[Category]]&amp;"-"&amp;COUNTIFS($R$29:R66,R66)-COUNTIFS($R$29:R65,R66,$S$29:S65,"-")),"-")</f>
        <v>-</v>
      </c>
      <c r="T66" s="196" t="str">
        <f t="shared" si="6"/>
        <v/>
      </c>
      <c r="U66" s="196" t="str">
        <f t="shared" si="7"/>
        <v/>
      </c>
      <c r="V66" s="196" t="str">
        <f t="shared" si="8"/>
        <v/>
      </c>
      <c r="W66" s="196" t="str">
        <f t="shared" si="9"/>
        <v/>
      </c>
      <c r="X6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6" s="68"/>
      <c r="Z66" s="296"/>
      <c r="AA66" s="297">
        <v>0</v>
      </c>
      <c r="AB66" s="298"/>
      <c r="AC66" s="309" t="str">
        <f>IF(AND(Z66="",AB66=""),"",IF(OR(AND(Analysis!$K$10&lt;&gt;"",Analysis!$K$10&lt;&gt;Z66),AND(Analysis!$K$9&lt;&gt;"",Analysis!$K$9&lt;&gt;AB66)),0,1))</f>
        <v/>
      </c>
      <c r="AD66" s="68"/>
      <c r="AE66" s="298"/>
      <c r="AF66" s="301" t="str">
        <v/>
      </c>
      <c r="AG66" s="298"/>
      <c r="AH66" s="309" t="str">
        <f>IF(AND(AE66="",AG66=""),"",IF(OR(AND(Analysis!$AD$10&lt;&gt;"",Analysis!$AD$10&lt;&gt;AE66),AND(Analysis!$AD$9&lt;&gt;"",Analysis!$AD$9&lt;&gt;AG66)),0,1))</f>
        <v/>
      </c>
      <c r="AI66" s="68"/>
      <c r="AJ66" s="71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</row>
    <row r="67" spans="1:47" ht="18" customHeight="1" x14ac:dyDescent="0.25">
      <c r="A67" s="69"/>
      <c r="B67" s="116"/>
      <c r="C67" s="237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201" t="str">
        <f>IF(TB_ALLOCATIONS[[#This Row],[Subcategory]]="","",IFERROR(SUM(TB_ALLOCATIONS[[#This Row],[January]:[December]]),0))</f>
        <v/>
      </c>
      <c r="Q67" s="241"/>
      <c r="R67" s="182" t="str">
        <f>IFERROR(IF(TB_ALLOCATIONS[[#This Row],[Subcategory]]="","",INDEX(TB_FIELDS[Category],MATCH(TB_ALLOCATIONS[[#This Row],[Subcategory]],TB_FIELDS[Subcategory],0),1)),"-")</f>
        <v/>
      </c>
      <c r="S67" s="182" t="str">
        <f>IFERROR(IF(OR(COUNTIFS($C$29:C67,C67)&gt;1,TB_ALLOCATIONS[[#This Row],[Category]]=""),"-",TB_ALLOCATIONS[[#This Row],[Category]]&amp;"-"&amp;COUNTIFS($R$29:R67,R67)-COUNTIFS($R$29:R66,R67,$S$29:S66,"-")),"-")</f>
        <v>-</v>
      </c>
      <c r="T67" s="196" t="str">
        <f t="shared" si="6"/>
        <v/>
      </c>
      <c r="U67" s="196" t="str">
        <f t="shared" si="7"/>
        <v/>
      </c>
      <c r="V67" s="196" t="str">
        <f t="shared" si="8"/>
        <v/>
      </c>
      <c r="W67" s="196" t="str">
        <f t="shared" si="9"/>
        <v/>
      </c>
      <c r="X6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7" s="68"/>
      <c r="Z67" s="296"/>
      <c r="AA67" s="297">
        <v>0</v>
      </c>
      <c r="AB67" s="298"/>
      <c r="AC67" s="309" t="str">
        <f>IF(AND(Z67="",AB67=""),"",IF(OR(AND(Analysis!$K$10&lt;&gt;"",Analysis!$K$10&lt;&gt;Z67),AND(Analysis!$K$9&lt;&gt;"",Analysis!$K$9&lt;&gt;AB67)),0,1))</f>
        <v/>
      </c>
      <c r="AD67" s="68"/>
      <c r="AE67" s="298"/>
      <c r="AF67" s="301" t="str">
        <v/>
      </c>
      <c r="AG67" s="298"/>
      <c r="AH67" s="309" t="str">
        <f>IF(AND(AE67="",AG67=""),"",IF(OR(AND(Analysis!$AD$10&lt;&gt;"",Analysis!$AD$10&lt;&gt;AE67),AND(Analysis!$AD$9&lt;&gt;"",Analysis!$AD$9&lt;&gt;AG67)),0,1))</f>
        <v/>
      </c>
      <c r="AI67" s="68"/>
      <c r="AJ67" s="71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</row>
    <row r="68" spans="1:47" ht="18" customHeight="1" x14ac:dyDescent="0.25">
      <c r="A68" s="69"/>
      <c r="B68" s="116"/>
      <c r="C68" s="238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201" t="str">
        <f>IF(TB_ALLOCATIONS[[#This Row],[Subcategory]]="","",IFERROR(SUM(TB_ALLOCATIONS[[#This Row],[January]:[December]]),0))</f>
        <v/>
      </c>
      <c r="Q68" s="241"/>
      <c r="R68" s="182" t="str">
        <f>IFERROR(IF(TB_ALLOCATIONS[[#This Row],[Subcategory]]="","",INDEX(TB_FIELDS[Category],MATCH(TB_ALLOCATIONS[[#This Row],[Subcategory]],TB_FIELDS[Subcategory],0),1)),"-")</f>
        <v/>
      </c>
      <c r="S68" s="182" t="str">
        <f>IFERROR(IF(OR(COUNTIFS($C$29:C68,C68)&gt;1,TB_ALLOCATIONS[[#This Row],[Category]]=""),"-",TB_ALLOCATIONS[[#This Row],[Category]]&amp;"-"&amp;COUNTIFS($R$29:R68,R68)-COUNTIFS($R$29:R67,R68,$S$29:S67,"-")),"-")</f>
        <v>-</v>
      </c>
      <c r="T68" s="196" t="str">
        <f t="shared" si="6"/>
        <v/>
      </c>
      <c r="U68" s="196" t="str">
        <f t="shared" si="7"/>
        <v/>
      </c>
      <c r="V68" s="196" t="str">
        <f t="shared" si="8"/>
        <v/>
      </c>
      <c r="W68" s="196" t="str">
        <f t="shared" si="9"/>
        <v/>
      </c>
      <c r="X6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8" s="68"/>
      <c r="Z68" s="296"/>
      <c r="AA68" s="297">
        <v>0</v>
      </c>
      <c r="AB68" s="298"/>
      <c r="AC68" s="309" t="str">
        <f>IF(AND(Z68="",AB68=""),"",IF(OR(AND(Analysis!$K$10&lt;&gt;"",Analysis!$K$10&lt;&gt;Z68),AND(Analysis!$K$9&lt;&gt;"",Analysis!$K$9&lt;&gt;AB68)),0,1))</f>
        <v/>
      </c>
      <c r="AD68" s="68"/>
      <c r="AE68" s="298"/>
      <c r="AF68" s="301" t="str">
        <v/>
      </c>
      <c r="AG68" s="298"/>
      <c r="AH68" s="309" t="str">
        <f>IF(AND(AE68="",AG68=""),"",IF(OR(AND(Analysis!$AD$10&lt;&gt;"",Analysis!$AD$10&lt;&gt;AE68),AND(Analysis!$AD$9&lt;&gt;"",Analysis!$AD$9&lt;&gt;AG68)),0,1))</f>
        <v/>
      </c>
      <c r="AI68" s="68"/>
      <c r="AJ68" s="71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</row>
    <row r="69" spans="1:47" ht="18" customHeight="1" x14ac:dyDescent="0.25">
      <c r="A69" s="69"/>
      <c r="B69" s="116"/>
      <c r="C69" s="237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201" t="str">
        <f>IF(TB_ALLOCATIONS[[#This Row],[Subcategory]]="","",IFERROR(SUM(TB_ALLOCATIONS[[#This Row],[January]:[December]]),0))</f>
        <v/>
      </c>
      <c r="Q69" s="241"/>
      <c r="R69" s="182" t="str">
        <f>IFERROR(IF(TB_ALLOCATIONS[[#This Row],[Subcategory]]="","",INDEX(TB_FIELDS[Category],MATCH(TB_ALLOCATIONS[[#This Row],[Subcategory]],TB_FIELDS[Subcategory],0),1)),"-")</f>
        <v/>
      </c>
      <c r="S69" s="182" t="str">
        <f>IFERROR(IF(OR(COUNTIFS($C$29:C69,C69)&gt;1,TB_ALLOCATIONS[[#This Row],[Category]]=""),"-",TB_ALLOCATIONS[[#This Row],[Category]]&amp;"-"&amp;COUNTIFS($R$29:R69,R69)-COUNTIFS($R$29:R68,R69,$S$29:S68,"-")),"-")</f>
        <v>-</v>
      </c>
      <c r="T69" s="196" t="str">
        <f t="shared" si="6"/>
        <v/>
      </c>
      <c r="U69" s="196" t="str">
        <f t="shared" si="7"/>
        <v/>
      </c>
      <c r="V69" s="196" t="str">
        <f t="shared" si="8"/>
        <v/>
      </c>
      <c r="W69" s="196" t="str">
        <f t="shared" si="9"/>
        <v/>
      </c>
      <c r="X6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9" s="68"/>
      <c r="Z69" s="296"/>
      <c r="AA69" s="297">
        <v>0</v>
      </c>
      <c r="AB69" s="298"/>
      <c r="AC69" s="309" t="str">
        <f>IF(AND(Z69="",AB69=""),"",IF(OR(AND(Analysis!$K$10&lt;&gt;"",Analysis!$K$10&lt;&gt;Z69),AND(Analysis!$K$9&lt;&gt;"",Analysis!$K$9&lt;&gt;AB69)),0,1))</f>
        <v/>
      </c>
      <c r="AD69" s="68"/>
      <c r="AE69" s="298"/>
      <c r="AF69" s="301" t="str">
        <v/>
      </c>
      <c r="AG69" s="298"/>
      <c r="AH69" s="309" t="str">
        <f>IF(AND(AE69="",AG69=""),"",IF(OR(AND(Analysis!$AD$10&lt;&gt;"",Analysis!$AD$10&lt;&gt;AE69),AND(Analysis!$AD$9&lt;&gt;"",Analysis!$AD$9&lt;&gt;AG69)),0,1))</f>
        <v/>
      </c>
      <c r="AI69" s="68"/>
      <c r="AJ69" s="71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</row>
    <row r="70" spans="1:47" ht="18" customHeight="1" x14ac:dyDescent="0.25">
      <c r="A70" s="69"/>
      <c r="B70" s="116"/>
      <c r="C70" s="237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201" t="str">
        <f>IF(TB_ALLOCATIONS[[#This Row],[Subcategory]]="","",IFERROR(SUM(TB_ALLOCATIONS[[#This Row],[January]:[December]]),0))</f>
        <v/>
      </c>
      <c r="Q70" s="241"/>
      <c r="R70" s="182" t="str">
        <f>IFERROR(IF(TB_ALLOCATIONS[[#This Row],[Subcategory]]="","",INDEX(TB_FIELDS[Category],MATCH(TB_ALLOCATIONS[[#This Row],[Subcategory]],TB_FIELDS[Subcategory],0),1)),"-")</f>
        <v/>
      </c>
      <c r="S70" s="182" t="str">
        <f>IFERROR(IF(OR(COUNTIFS($C$29:C70,C70)&gt;1,TB_ALLOCATIONS[[#This Row],[Category]]=""),"-",TB_ALLOCATIONS[[#This Row],[Category]]&amp;"-"&amp;COUNTIFS($R$29:R70,R70)-COUNTIFS($R$29:R69,R70,$S$29:S69,"-")),"-")</f>
        <v>-</v>
      </c>
      <c r="T70" s="196" t="str">
        <f t="shared" si="6"/>
        <v/>
      </c>
      <c r="U70" s="196" t="str">
        <f t="shared" si="7"/>
        <v/>
      </c>
      <c r="V70" s="196" t="str">
        <f t="shared" si="8"/>
        <v/>
      </c>
      <c r="W70" s="196" t="str">
        <f t="shared" si="9"/>
        <v/>
      </c>
      <c r="X7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0" s="68"/>
      <c r="Z70" s="296"/>
      <c r="AA70" s="297">
        <v>0</v>
      </c>
      <c r="AB70" s="298"/>
      <c r="AC70" s="309" t="str">
        <f>IF(AND(Z70="",AB70=""),"",IF(OR(AND(Analysis!$K$10&lt;&gt;"",Analysis!$K$10&lt;&gt;Z70),AND(Analysis!$K$9&lt;&gt;"",Analysis!$K$9&lt;&gt;AB70)),0,1))</f>
        <v/>
      </c>
      <c r="AD70" s="68"/>
      <c r="AE70" s="298"/>
      <c r="AF70" s="301" t="str">
        <v/>
      </c>
      <c r="AG70" s="298"/>
      <c r="AH70" s="309" t="str">
        <f>IF(AND(AE70="",AG70=""),"",IF(OR(AND(Analysis!$AD$10&lt;&gt;"",Analysis!$AD$10&lt;&gt;AE70),AND(Analysis!$AD$9&lt;&gt;"",Analysis!$AD$9&lt;&gt;AG70)),0,1))</f>
        <v/>
      </c>
      <c r="AI70" s="68"/>
      <c r="AJ70" s="71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</row>
    <row r="71" spans="1:47" ht="18" customHeight="1" x14ac:dyDescent="0.25">
      <c r="A71" s="69"/>
      <c r="B71" s="116"/>
      <c r="C71" s="238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201" t="str">
        <f>IF(TB_ALLOCATIONS[[#This Row],[Subcategory]]="","",IFERROR(SUM(TB_ALLOCATIONS[[#This Row],[January]:[December]]),0))</f>
        <v/>
      </c>
      <c r="Q71" s="241"/>
      <c r="R71" s="182" t="str">
        <f>IFERROR(IF(TB_ALLOCATIONS[[#This Row],[Subcategory]]="","",INDEX(TB_FIELDS[Category],MATCH(TB_ALLOCATIONS[[#This Row],[Subcategory]],TB_FIELDS[Subcategory],0),1)),"-")</f>
        <v/>
      </c>
      <c r="S71" s="182" t="str">
        <f>IFERROR(IF(OR(COUNTIFS($C$29:C71,C71)&gt;1,TB_ALLOCATIONS[[#This Row],[Category]]=""),"-",TB_ALLOCATIONS[[#This Row],[Category]]&amp;"-"&amp;COUNTIFS($R$29:R71,R71)-COUNTIFS($R$29:R70,R71,$S$29:S70,"-")),"-")</f>
        <v>-</v>
      </c>
      <c r="T71" s="196" t="str">
        <f t="shared" si="6"/>
        <v/>
      </c>
      <c r="U71" s="196" t="str">
        <f t="shared" si="7"/>
        <v/>
      </c>
      <c r="V71" s="196" t="str">
        <f t="shared" si="8"/>
        <v/>
      </c>
      <c r="W71" s="196" t="str">
        <f t="shared" si="9"/>
        <v/>
      </c>
      <c r="X7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1" s="68"/>
      <c r="Z71" s="296"/>
      <c r="AA71" s="297">
        <v>0</v>
      </c>
      <c r="AB71" s="298"/>
      <c r="AC71" s="309" t="str">
        <f>IF(AND(Z71="",AB71=""),"",IF(OR(AND(Analysis!$K$10&lt;&gt;"",Analysis!$K$10&lt;&gt;Z71),AND(Analysis!$K$9&lt;&gt;"",Analysis!$K$9&lt;&gt;AB71)),0,1))</f>
        <v/>
      </c>
      <c r="AD71" s="68"/>
      <c r="AE71" s="298"/>
      <c r="AF71" s="301" t="str">
        <v/>
      </c>
      <c r="AG71" s="298"/>
      <c r="AH71" s="309" t="str">
        <f>IF(AND(AE71="",AG71=""),"",IF(OR(AND(Analysis!$AD$10&lt;&gt;"",Analysis!$AD$10&lt;&gt;AE71),AND(Analysis!$AD$9&lt;&gt;"",Analysis!$AD$9&lt;&gt;AG71)),0,1))</f>
        <v/>
      </c>
      <c r="AI71" s="68"/>
      <c r="AJ71" s="71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ht="18" customHeight="1" x14ac:dyDescent="0.25">
      <c r="A72" s="69"/>
      <c r="B72" s="116"/>
      <c r="C72" s="237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201" t="str">
        <f>IF(TB_ALLOCATIONS[[#This Row],[Subcategory]]="","",IFERROR(SUM(TB_ALLOCATIONS[[#This Row],[January]:[December]]),0))</f>
        <v/>
      </c>
      <c r="Q72" s="241"/>
      <c r="R72" s="182" t="str">
        <f>IFERROR(IF(TB_ALLOCATIONS[[#This Row],[Subcategory]]="","",INDEX(TB_FIELDS[Category],MATCH(TB_ALLOCATIONS[[#This Row],[Subcategory]],TB_FIELDS[Subcategory],0),1)),"-")</f>
        <v/>
      </c>
      <c r="S72" s="182" t="str">
        <f>IFERROR(IF(OR(COUNTIFS($C$29:C72,C72)&gt;1,TB_ALLOCATIONS[[#This Row],[Category]]=""),"-",TB_ALLOCATIONS[[#This Row],[Category]]&amp;"-"&amp;COUNTIFS($R$29:R72,R72)-COUNTIFS($R$29:R71,R72,$S$29:S71,"-")),"-")</f>
        <v>-</v>
      </c>
      <c r="T72" s="196" t="str">
        <f t="shared" si="6"/>
        <v/>
      </c>
      <c r="U72" s="196" t="str">
        <f t="shared" si="7"/>
        <v/>
      </c>
      <c r="V72" s="196" t="str">
        <f t="shared" si="8"/>
        <v/>
      </c>
      <c r="W72" s="196" t="str">
        <f t="shared" si="9"/>
        <v/>
      </c>
      <c r="X7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2" s="68"/>
      <c r="Z72" s="296"/>
      <c r="AA72" s="297">
        <v>0</v>
      </c>
      <c r="AB72" s="298"/>
      <c r="AC72" s="309" t="str">
        <f>IF(AND(Z72="",AB72=""),"",IF(OR(AND(Analysis!$K$10&lt;&gt;"",Analysis!$K$10&lt;&gt;Z72),AND(Analysis!$K$9&lt;&gt;"",Analysis!$K$9&lt;&gt;AB72)),0,1))</f>
        <v/>
      </c>
      <c r="AD72" s="68"/>
      <c r="AE72" s="298"/>
      <c r="AF72" s="301" t="str">
        <v/>
      </c>
      <c r="AG72" s="298"/>
      <c r="AH72" s="309" t="str">
        <f>IF(AND(AE72="",AG72=""),"",IF(OR(AND(Analysis!$AD$10&lt;&gt;"",Analysis!$AD$10&lt;&gt;AE72),AND(Analysis!$AD$9&lt;&gt;"",Analysis!$AD$9&lt;&gt;AG72)),0,1))</f>
        <v/>
      </c>
      <c r="AI72" s="68"/>
      <c r="AJ72" s="71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</row>
    <row r="73" spans="1:47" ht="18" customHeight="1" x14ac:dyDescent="0.25">
      <c r="A73" s="69"/>
      <c r="B73" s="116"/>
      <c r="C73" s="237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201" t="str">
        <f>IF(TB_ALLOCATIONS[[#This Row],[Subcategory]]="","",IFERROR(SUM(TB_ALLOCATIONS[[#This Row],[January]:[December]]),0))</f>
        <v/>
      </c>
      <c r="Q73" s="241"/>
      <c r="R73" s="182" t="str">
        <f>IFERROR(IF(TB_ALLOCATIONS[[#This Row],[Subcategory]]="","",INDEX(TB_FIELDS[Category],MATCH(TB_ALLOCATIONS[[#This Row],[Subcategory]],TB_FIELDS[Subcategory],0),1)),"-")</f>
        <v/>
      </c>
      <c r="S73" s="182" t="str">
        <f>IFERROR(IF(OR(COUNTIFS($C$29:C73,C73)&gt;1,TB_ALLOCATIONS[[#This Row],[Category]]=""),"-",TB_ALLOCATIONS[[#This Row],[Category]]&amp;"-"&amp;COUNTIFS($R$29:R73,R73)-COUNTIFS($R$29:R72,R73,$S$29:S72,"-")),"-")</f>
        <v>-</v>
      </c>
      <c r="T73" s="196" t="str">
        <f t="shared" si="6"/>
        <v/>
      </c>
      <c r="U73" s="196" t="str">
        <f t="shared" si="7"/>
        <v/>
      </c>
      <c r="V73" s="196" t="str">
        <f t="shared" si="8"/>
        <v/>
      </c>
      <c r="W73" s="196" t="str">
        <f t="shared" si="9"/>
        <v/>
      </c>
      <c r="X7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3" s="68"/>
      <c r="Z73" s="296"/>
      <c r="AA73" s="297">
        <v>0</v>
      </c>
      <c r="AB73" s="298"/>
      <c r="AC73" s="309" t="str">
        <f>IF(AND(Z73="",AB73=""),"",IF(OR(AND(Analysis!$K$10&lt;&gt;"",Analysis!$K$10&lt;&gt;Z73),AND(Analysis!$K$9&lt;&gt;"",Analysis!$K$9&lt;&gt;AB73)),0,1))</f>
        <v/>
      </c>
      <c r="AD73" s="68"/>
      <c r="AE73" s="298"/>
      <c r="AF73" s="301" t="str">
        <v/>
      </c>
      <c r="AG73" s="298"/>
      <c r="AH73" s="309" t="str">
        <f>IF(AND(AE73="",AG73=""),"",IF(OR(AND(Analysis!$AD$10&lt;&gt;"",Analysis!$AD$10&lt;&gt;AE73),AND(Analysis!$AD$9&lt;&gt;"",Analysis!$AD$9&lt;&gt;AG73)),0,1))</f>
        <v/>
      </c>
      <c r="AI73" s="68"/>
      <c r="AJ73" s="71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</row>
    <row r="74" spans="1:47" ht="18" customHeight="1" x14ac:dyDescent="0.25">
      <c r="A74" s="69"/>
      <c r="B74" s="116"/>
      <c r="C74" s="238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201" t="str">
        <f>IF(TB_ALLOCATIONS[[#This Row],[Subcategory]]="","",IFERROR(SUM(TB_ALLOCATIONS[[#This Row],[January]:[December]]),0))</f>
        <v/>
      </c>
      <c r="Q74" s="241"/>
      <c r="R74" s="182" t="str">
        <f>IFERROR(IF(TB_ALLOCATIONS[[#This Row],[Subcategory]]="","",INDEX(TB_FIELDS[Category],MATCH(TB_ALLOCATIONS[[#This Row],[Subcategory]],TB_FIELDS[Subcategory],0),1)),"-")</f>
        <v/>
      </c>
      <c r="S74" s="182" t="str">
        <f>IFERROR(IF(OR(COUNTIFS($C$29:C74,C74)&gt;1,TB_ALLOCATIONS[[#This Row],[Category]]=""),"-",TB_ALLOCATIONS[[#This Row],[Category]]&amp;"-"&amp;COUNTIFS($R$29:R74,R74)-COUNTIFS($R$29:R73,R74,$S$29:S73,"-")),"-")</f>
        <v>-</v>
      </c>
      <c r="T74" s="196" t="str">
        <f t="shared" si="6"/>
        <v/>
      </c>
      <c r="U74" s="196" t="str">
        <f t="shared" si="7"/>
        <v/>
      </c>
      <c r="V74" s="196" t="str">
        <f t="shared" si="8"/>
        <v/>
      </c>
      <c r="W74" s="196" t="str">
        <f t="shared" si="9"/>
        <v/>
      </c>
      <c r="X7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4" s="68"/>
      <c r="Z74" s="296"/>
      <c r="AA74" s="297">
        <v>0</v>
      </c>
      <c r="AB74" s="298"/>
      <c r="AC74" s="309" t="str">
        <f>IF(AND(Z74="",AB74=""),"",IF(OR(AND(Analysis!$K$10&lt;&gt;"",Analysis!$K$10&lt;&gt;Z74),AND(Analysis!$K$9&lt;&gt;"",Analysis!$K$9&lt;&gt;AB74)),0,1))</f>
        <v/>
      </c>
      <c r="AD74" s="68"/>
      <c r="AE74" s="298"/>
      <c r="AF74" s="301" t="str">
        <v/>
      </c>
      <c r="AG74" s="298"/>
      <c r="AH74" s="309" t="str">
        <f>IF(AND(AE74="",AG74=""),"",IF(OR(AND(Analysis!$AD$10&lt;&gt;"",Analysis!$AD$10&lt;&gt;AE74),AND(Analysis!$AD$9&lt;&gt;"",Analysis!$AD$9&lt;&gt;AG74)),0,1))</f>
        <v/>
      </c>
      <c r="AI74" s="68"/>
      <c r="AJ74" s="71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</row>
    <row r="75" spans="1:47" ht="18" customHeight="1" x14ac:dyDescent="0.25">
      <c r="A75" s="69"/>
      <c r="B75" s="116"/>
      <c r="C75" s="237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201" t="str">
        <f>IF(TB_ALLOCATIONS[[#This Row],[Subcategory]]="","",IFERROR(SUM(TB_ALLOCATIONS[[#This Row],[January]:[December]]),0))</f>
        <v/>
      </c>
      <c r="Q75" s="241"/>
      <c r="R75" s="182" t="str">
        <f>IFERROR(IF(TB_ALLOCATIONS[[#This Row],[Subcategory]]="","",INDEX(TB_FIELDS[Category],MATCH(TB_ALLOCATIONS[[#This Row],[Subcategory]],TB_FIELDS[Subcategory],0),1)),"-")</f>
        <v/>
      </c>
      <c r="S75" s="182" t="str">
        <f>IFERROR(IF(OR(COUNTIFS($C$29:C75,C75)&gt;1,TB_ALLOCATIONS[[#This Row],[Category]]=""),"-",TB_ALLOCATIONS[[#This Row],[Category]]&amp;"-"&amp;COUNTIFS($R$29:R75,R75)-COUNTIFS($R$29:R74,R75,$S$29:S74,"-")),"-")</f>
        <v>-</v>
      </c>
      <c r="T75" s="196" t="str">
        <f t="shared" si="6"/>
        <v/>
      </c>
      <c r="U75" s="196" t="str">
        <f t="shared" si="7"/>
        <v/>
      </c>
      <c r="V75" s="196" t="str">
        <f t="shared" si="8"/>
        <v/>
      </c>
      <c r="W75" s="196" t="str">
        <f t="shared" si="9"/>
        <v/>
      </c>
      <c r="X7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5" s="68"/>
      <c r="Z75" s="296"/>
      <c r="AA75" s="297">
        <v>0</v>
      </c>
      <c r="AB75" s="298"/>
      <c r="AC75" s="309" t="str">
        <f>IF(AND(Z75="",AB75=""),"",IF(OR(AND(Analysis!$K$10&lt;&gt;"",Analysis!$K$10&lt;&gt;Z75),AND(Analysis!$K$9&lt;&gt;"",Analysis!$K$9&lt;&gt;AB75)),0,1))</f>
        <v/>
      </c>
      <c r="AD75" s="68"/>
      <c r="AE75" s="298"/>
      <c r="AF75" s="301" t="str">
        <v/>
      </c>
      <c r="AG75" s="298"/>
      <c r="AH75" s="309" t="str">
        <f>IF(AND(AE75="",AG75=""),"",IF(OR(AND(Analysis!$AD$10&lt;&gt;"",Analysis!$AD$10&lt;&gt;AE75),AND(Analysis!$AD$9&lt;&gt;"",Analysis!$AD$9&lt;&gt;AG75)),0,1))</f>
        <v/>
      </c>
      <c r="AI75" s="68"/>
      <c r="AJ75" s="71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</row>
    <row r="76" spans="1:47" ht="18" customHeight="1" x14ac:dyDescent="0.25">
      <c r="A76" s="69"/>
      <c r="B76" s="116"/>
      <c r="C76" s="237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201" t="str">
        <f>IF(TB_ALLOCATIONS[[#This Row],[Subcategory]]="","",IFERROR(SUM(TB_ALLOCATIONS[[#This Row],[January]:[December]]),0))</f>
        <v/>
      </c>
      <c r="Q76" s="241"/>
      <c r="R76" s="182" t="str">
        <f>IFERROR(IF(TB_ALLOCATIONS[[#This Row],[Subcategory]]="","",INDEX(TB_FIELDS[Category],MATCH(TB_ALLOCATIONS[[#This Row],[Subcategory]],TB_FIELDS[Subcategory],0),1)),"-")</f>
        <v/>
      </c>
      <c r="S76" s="182" t="str">
        <f>IFERROR(IF(OR(COUNTIFS($C$29:C76,C76)&gt;1,TB_ALLOCATIONS[[#This Row],[Category]]=""),"-",TB_ALLOCATIONS[[#This Row],[Category]]&amp;"-"&amp;COUNTIFS($R$29:R76,R76)-COUNTIFS($R$29:R75,R76,$S$29:S75,"-")),"-")</f>
        <v>-</v>
      </c>
      <c r="T76" s="196" t="str">
        <f t="shared" si="6"/>
        <v/>
      </c>
      <c r="U76" s="196" t="str">
        <f t="shared" si="7"/>
        <v/>
      </c>
      <c r="V76" s="196" t="str">
        <f t="shared" si="8"/>
        <v/>
      </c>
      <c r="W76" s="196" t="str">
        <f t="shared" si="9"/>
        <v/>
      </c>
      <c r="X7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6" s="68"/>
      <c r="Z76" s="296"/>
      <c r="AA76" s="297">
        <v>0</v>
      </c>
      <c r="AB76" s="298"/>
      <c r="AC76" s="309" t="str">
        <f>IF(AND(Z76="",AB76=""),"",IF(OR(AND(Analysis!$K$10&lt;&gt;"",Analysis!$K$10&lt;&gt;Z76),AND(Analysis!$K$9&lt;&gt;"",Analysis!$K$9&lt;&gt;AB76)),0,1))</f>
        <v/>
      </c>
      <c r="AD76" s="68"/>
      <c r="AE76" s="298"/>
      <c r="AF76" s="301" t="str">
        <v/>
      </c>
      <c r="AG76" s="298"/>
      <c r="AH76" s="309" t="str">
        <f>IF(AND(AE76="",AG76=""),"",IF(OR(AND(Analysis!$AD$10&lt;&gt;"",Analysis!$AD$10&lt;&gt;AE76),AND(Analysis!$AD$9&lt;&gt;"",Analysis!$AD$9&lt;&gt;AG76)),0,1))</f>
        <v/>
      </c>
      <c r="AI76" s="68"/>
      <c r="AJ76" s="71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</row>
    <row r="77" spans="1:47" ht="18" customHeight="1" x14ac:dyDescent="0.25">
      <c r="A77" s="69"/>
      <c r="B77" s="116"/>
      <c r="C77" s="238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201" t="str">
        <f>IF(TB_ALLOCATIONS[[#This Row],[Subcategory]]="","",IFERROR(SUM(TB_ALLOCATIONS[[#This Row],[January]:[December]]),0))</f>
        <v/>
      </c>
      <c r="Q77" s="241"/>
      <c r="R77" s="182" t="str">
        <f>IFERROR(IF(TB_ALLOCATIONS[[#This Row],[Subcategory]]="","",INDEX(TB_FIELDS[Category],MATCH(TB_ALLOCATIONS[[#This Row],[Subcategory]],TB_FIELDS[Subcategory],0),1)),"-")</f>
        <v/>
      </c>
      <c r="S77" s="182" t="str">
        <f>IFERROR(IF(OR(COUNTIFS($C$29:C77,C77)&gt;1,TB_ALLOCATIONS[[#This Row],[Category]]=""),"-",TB_ALLOCATIONS[[#This Row],[Category]]&amp;"-"&amp;COUNTIFS($R$29:R77,R77)-COUNTIFS($R$29:R76,R77,$S$29:S76,"-")),"-")</f>
        <v>-</v>
      </c>
      <c r="T77" s="196" t="str">
        <f t="shared" si="6"/>
        <v/>
      </c>
      <c r="U77" s="196" t="str">
        <f t="shared" si="7"/>
        <v/>
      </c>
      <c r="V77" s="196" t="str">
        <f t="shared" si="8"/>
        <v/>
      </c>
      <c r="W77" s="196" t="str">
        <f t="shared" si="9"/>
        <v/>
      </c>
      <c r="X7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7" s="68"/>
      <c r="Z77" s="296"/>
      <c r="AA77" s="297">
        <v>0</v>
      </c>
      <c r="AB77" s="298"/>
      <c r="AC77" s="309" t="str">
        <f>IF(AND(Z77="",AB77=""),"",IF(OR(AND(Analysis!$K$10&lt;&gt;"",Analysis!$K$10&lt;&gt;Z77),AND(Analysis!$K$9&lt;&gt;"",Analysis!$K$9&lt;&gt;AB77)),0,1))</f>
        <v/>
      </c>
      <c r="AD77" s="68"/>
      <c r="AE77" s="298"/>
      <c r="AF77" s="301" t="str">
        <v/>
      </c>
      <c r="AG77" s="298"/>
      <c r="AH77" s="309" t="str">
        <f>IF(AND(AE77="",AG77=""),"",IF(OR(AND(Analysis!$AD$10&lt;&gt;"",Analysis!$AD$10&lt;&gt;AE77),AND(Analysis!$AD$9&lt;&gt;"",Analysis!$AD$9&lt;&gt;AG77)),0,1))</f>
        <v/>
      </c>
      <c r="AI77" s="68"/>
      <c r="AJ77" s="71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</row>
    <row r="78" spans="1:47" ht="18" customHeight="1" x14ac:dyDescent="0.25">
      <c r="A78" s="69"/>
      <c r="B78" s="116"/>
      <c r="C78" s="237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201" t="str">
        <f>IF(TB_ALLOCATIONS[[#This Row],[Subcategory]]="","",IFERROR(SUM(TB_ALLOCATIONS[[#This Row],[January]:[December]]),0))</f>
        <v/>
      </c>
      <c r="Q78" s="241"/>
      <c r="R78" s="182" t="str">
        <f>IFERROR(IF(TB_ALLOCATIONS[[#This Row],[Subcategory]]="","",INDEX(TB_FIELDS[Category],MATCH(TB_ALLOCATIONS[[#This Row],[Subcategory]],TB_FIELDS[Subcategory],0),1)),"-")</f>
        <v/>
      </c>
      <c r="S78" s="182" t="str">
        <f>IFERROR(IF(OR(COUNTIFS($C$29:C78,C78)&gt;1,TB_ALLOCATIONS[[#This Row],[Category]]=""),"-",TB_ALLOCATIONS[[#This Row],[Category]]&amp;"-"&amp;COUNTIFS($R$29:R78,R78)-COUNTIFS($R$29:R77,R78,$S$29:S77,"-")),"-")</f>
        <v>-</v>
      </c>
      <c r="T78" s="196" t="str">
        <f t="shared" si="6"/>
        <v/>
      </c>
      <c r="U78" s="196" t="str">
        <f t="shared" si="7"/>
        <v/>
      </c>
      <c r="V78" s="196" t="str">
        <f t="shared" si="8"/>
        <v/>
      </c>
      <c r="W78" s="196" t="str">
        <f t="shared" si="9"/>
        <v/>
      </c>
      <c r="X7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8" s="68"/>
      <c r="Z78" s="296"/>
      <c r="AA78" s="297">
        <v>0</v>
      </c>
      <c r="AB78" s="298"/>
      <c r="AC78" s="309" t="str">
        <f>IF(AND(Z78="",AB78=""),"",IF(OR(AND(Analysis!$K$10&lt;&gt;"",Analysis!$K$10&lt;&gt;Z78),AND(Analysis!$K$9&lt;&gt;"",Analysis!$K$9&lt;&gt;AB78)),0,1))</f>
        <v/>
      </c>
      <c r="AD78" s="68"/>
      <c r="AE78" s="298"/>
      <c r="AF78" s="301" t="str">
        <v/>
      </c>
      <c r="AG78" s="298"/>
      <c r="AH78" s="309" t="str">
        <f>IF(AND(AE78="",AG78=""),"",IF(OR(AND(Analysis!$AD$10&lt;&gt;"",Analysis!$AD$10&lt;&gt;AE78),AND(Analysis!$AD$9&lt;&gt;"",Analysis!$AD$9&lt;&gt;AG78)),0,1))</f>
        <v/>
      </c>
      <c r="AI78" s="68"/>
      <c r="AJ78" s="71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</row>
    <row r="79" spans="1:47" ht="18" customHeight="1" x14ac:dyDescent="0.25">
      <c r="A79" s="69"/>
      <c r="B79" s="116"/>
      <c r="C79" s="237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201" t="str">
        <f>IF(TB_ALLOCATIONS[[#This Row],[Subcategory]]="","",IFERROR(SUM(TB_ALLOCATIONS[[#This Row],[January]:[December]]),0))</f>
        <v/>
      </c>
      <c r="Q79" s="241"/>
      <c r="R79" s="182" t="str">
        <f>IFERROR(IF(TB_ALLOCATIONS[[#This Row],[Subcategory]]="","",INDEX(TB_FIELDS[Category],MATCH(TB_ALLOCATIONS[[#This Row],[Subcategory]],TB_FIELDS[Subcategory],0),1)),"-")</f>
        <v/>
      </c>
      <c r="S79" s="182" t="str">
        <f>IFERROR(IF(OR(COUNTIFS($C$29:C79,C79)&gt;1,TB_ALLOCATIONS[[#This Row],[Category]]=""),"-",TB_ALLOCATIONS[[#This Row],[Category]]&amp;"-"&amp;COUNTIFS($R$29:R79,R79)-COUNTIFS($R$29:R78,R79,$S$29:S78,"-")),"-")</f>
        <v>-</v>
      </c>
      <c r="T79" s="196" t="str">
        <f t="shared" si="6"/>
        <v/>
      </c>
      <c r="U79" s="196" t="str">
        <f t="shared" si="7"/>
        <v/>
      </c>
      <c r="V79" s="196" t="str">
        <f t="shared" si="8"/>
        <v/>
      </c>
      <c r="W79" s="196" t="str">
        <f t="shared" si="9"/>
        <v/>
      </c>
      <c r="X7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9" s="68"/>
      <c r="Z79" s="296"/>
      <c r="AA79" s="297">
        <v>0</v>
      </c>
      <c r="AB79" s="298"/>
      <c r="AC79" s="309" t="str">
        <f>IF(AND(Z79="",AB79=""),"",IF(OR(AND(Analysis!$K$10&lt;&gt;"",Analysis!$K$10&lt;&gt;Z79),AND(Analysis!$K$9&lt;&gt;"",Analysis!$K$9&lt;&gt;AB79)),0,1))</f>
        <v/>
      </c>
      <c r="AD79" s="68"/>
      <c r="AE79" s="298"/>
      <c r="AF79" s="301" t="str">
        <v/>
      </c>
      <c r="AG79" s="298"/>
      <c r="AH79" s="309" t="str">
        <f>IF(AND(AE79="",AG79=""),"",IF(OR(AND(Analysis!$AD$10&lt;&gt;"",Analysis!$AD$10&lt;&gt;AE79),AND(Analysis!$AD$9&lt;&gt;"",Analysis!$AD$9&lt;&gt;AG79)),0,1))</f>
        <v/>
      </c>
      <c r="AI79" s="68"/>
      <c r="AJ79" s="71"/>
      <c r="AK79" s="50"/>
      <c r="AL79" s="75"/>
      <c r="AM79" s="50"/>
      <c r="AN79" s="50"/>
      <c r="AO79" s="50"/>
      <c r="AP79" s="50"/>
      <c r="AQ79" s="50"/>
      <c r="AR79" s="50"/>
      <c r="AS79" s="50"/>
      <c r="AT79" s="50"/>
      <c r="AU79" s="50"/>
    </row>
    <row r="80" spans="1:47" ht="18" customHeight="1" x14ac:dyDescent="0.25">
      <c r="A80" s="69"/>
      <c r="B80" s="116"/>
      <c r="C80" s="238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201" t="str">
        <f>IF(TB_ALLOCATIONS[[#This Row],[Subcategory]]="","",IFERROR(SUM(TB_ALLOCATIONS[[#This Row],[January]:[December]]),0))</f>
        <v/>
      </c>
      <c r="Q80" s="241"/>
      <c r="R80" s="182" t="str">
        <f>IFERROR(IF(TB_ALLOCATIONS[[#This Row],[Subcategory]]="","",INDEX(TB_FIELDS[Category],MATCH(TB_ALLOCATIONS[[#This Row],[Subcategory]],TB_FIELDS[Subcategory],0),1)),"-")</f>
        <v/>
      </c>
      <c r="S80" s="182" t="str">
        <f>IFERROR(IF(OR(COUNTIFS($C$29:C80,C80)&gt;1,TB_ALLOCATIONS[[#This Row],[Category]]=""),"-",TB_ALLOCATIONS[[#This Row],[Category]]&amp;"-"&amp;COUNTIFS($R$29:R80,R80)-COUNTIFS($R$29:R79,R80,$S$29:S79,"-")),"-")</f>
        <v>-</v>
      </c>
      <c r="T80" s="196" t="str">
        <f t="shared" si="6"/>
        <v/>
      </c>
      <c r="U80" s="196" t="str">
        <f t="shared" si="7"/>
        <v/>
      </c>
      <c r="V80" s="196" t="str">
        <f t="shared" si="8"/>
        <v/>
      </c>
      <c r="W80" s="196" t="str">
        <f t="shared" si="9"/>
        <v/>
      </c>
      <c r="X8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0" s="68"/>
      <c r="Z80" s="296"/>
      <c r="AA80" s="297">
        <v>0</v>
      </c>
      <c r="AB80" s="298"/>
      <c r="AC80" s="309" t="str">
        <f>IF(AND(Z80="",AB80=""),"",IF(OR(AND(Analysis!$K$10&lt;&gt;"",Analysis!$K$10&lt;&gt;Z80),AND(Analysis!$K$9&lt;&gt;"",Analysis!$K$9&lt;&gt;AB80)),0,1))</f>
        <v/>
      </c>
      <c r="AD80" s="68"/>
      <c r="AE80" s="298"/>
      <c r="AF80" s="301" t="str">
        <v/>
      </c>
      <c r="AG80" s="298"/>
      <c r="AH80" s="309" t="str">
        <f>IF(AND(AE80="",AG80=""),"",IF(OR(AND(Analysis!$AD$10&lt;&gt;"",Analysis!$AD$10&lt;&gt;AE80),AND(Analysis!$AD$9&lt;&gt;"",Analysis!$AD$9&lt;&gt;AG80)),0,1))</f>
        <v/>
      </c>
      <c r="AI80" s="68"/>
      <c r="AJ80" s="71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</row>
    <row r="81" spans="1:47" ht="18" customHeight="1" x14ac:dyDescent="0.25">
      <c r="A81" s="69"/>
      <c r="B81" s="116"/>
      <c r="C81" s="237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201" t="str">
        <f>IF(TB_ALLOCATIONS[[#This Row],[Subcategory]]="","",IFERROR(SUM(TB_ALLOCATIONS[[#This Row],[January]:[December]]),0))</f>
        <v/>
      </c>
      <c r="Q81" s="241"/>
      <c r="R81" s="182" t="str">
        <f>IFERROR(IF(TB_ALLOCATIONS[[#This Row],[Subcategory]]="","",INDEX(TB_FIELDS[Category],MATCH(TB_ALLOCATIONS[[#This Row],[Subcategory]],TB_FIELDS[Subcategory],0),1)),"-")</f>
        <v/>
      </c>
      <c r="S81" s="182" t="str">
        <f>IFERROR(IF(OR(COUNTIFS($C$29:C81,C81)&gt;1,TB_ALLOCATIONS[[#This Row],[Category]]=""),"-",TB_ALLOCATIONS[[#This Row],[Category]]&amp;"-"&amp;COUNTIFS($R$29:R81,R81)-COUNTIFS($R$29:R80,R81,$S$29:S80,"-")),"-")</f>
        <v>-</v>
      </c>
      <c r="T81" s="196" t="str">
        <f t="shared" si="6"/>
        <v/>
      </c>
      <c r="U81" s="196" t="str">
        <f t="shared" si="7"/>
        <v/>
      </c>
      <c r="V81" s="196" t="str">
        <f t="shared" si="8"/>
        <v/>
      </c>
      <c r="W81" s="196" t="str">
        <f t="shared" si="9"/>
        <v/>
      </c>
      <c r="X8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1" s="68"/>
      <c r="Z81" s="296"/>
      <c r="AA81" s="297">
        <v>0</v>
      </c>
      <c r="AB81" s="298"/>
      <c r="AC81" s="309" t="str">
        <f>IF(AND(Z81="",AB81=""),"",IF(OR(AND(Analysis!$K$10&lt;&gt;"",Analysis!$K$10&lt;&gt;Z81),AND(Analysis!$K$9&lt;&gt;"",Analysis!$K$9&lt;&gt;AB81)),0,1))</f>
        <v/>
      </c>
      <c r="AD81" s="68"/>
      <c r="AE81" s="298"/>
      <c r="AF81" s="301" t="str">
        <v/>
      </c>
      <c r="AG81" s="298"/>
      <c r="AH81" s="309" t="str">
        <f>IF(AND(AE81="",AG81=""),"",IF(OR(AND(Analysis!$AD$10&lt;&gt;"",Analysis!$AD$10&lt;&gt;AE81),AND(Analysis!$AD$9&lt;&gt;"",Analysis!$AD$9&lt;&gt;AG81)),0,1))</f>
        <v/>
      </c>
      <c r="AI81" s="68"/>
      <c r="AJ81" s="71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</row>
    <row r="82" spans="1:47" ht="18" customHeight="1" x14ac:dyDescent="0.25">
      <c r="A82" s="69"/>
      <c r="B82" s="116"/>
      <c r="C82" s="237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201" t="str">
        <f>IF(TB_ALLOCATIONS[[#This Row],[Subcategory]]="","",IFERROR(SUM(TB_ALLOCATIONS[[#This Row],[January]:[December]]),0))</f>
        <v/>
      </c>
      <c r="Q82" s="241"/>
      <c r="R82" s="182" t="str">
        <f>IFERROR(IF(TB_ALLOCATIONS[[#This Row],[Subcategory]]="","",INDEX(TB_FIELDS[Category],MATCH(TB_ALLOCATIONS[[#This Row],[Subcategory]],TB_FIELDS[Subcategory],0),1)),"-")</f>
        <v/>
      </c>
      <c r="S82" s="182" t="str">
        <f>IFERROR(IF(OR(COUNTIFS($C$29:C82,C82)&gt;1,TB_ALLOCATIONS[[#This Row],[Category]]=""),"-",TB_ALLOCATIONS[[#This Row],[Category]]&amp;"-"&amp;COUNTIFS($R$29:R82,R82)-COUNTIFS($R$29:R81,R82,$S$29:S81,"-")),"-")</f>
        <v>-</v>
      </c>
      <c r="T82" s="196" t="str">
        <f t="shared" si="6"/>
        <v/>
      </c>
      <c r="U82" s="196" t="str">
        <f t="shared" si="7"/>
        <v/>
      </c>
      <c r="V82" s="196" t="str">
        <f t="shared" si="8"/>
        <v/>
      </c>
      <c r="W82" s="196" t="str">
        <f t="shared" si="9"/>
        <v/>
      </c>
      <c r="X8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2" s="68"/>
      <c r="Z82" s="296"/>
      <c r="AA82" s="297">
        <v>0</v>
      </c>
      <c r="AB82" s="298"/>
      <c r="AC82" s="309" t="str">
        <f>IF(AND(Z82="",AB82=""),"",IF(OR(AND(Analysis!$K$10&lt;&gt;"",Analysis!$K$10&lt;&gt;Z82),AND(Analysis!$K$9&lt;&gt;"",Analysis!$K$9&lt;&gt;AB82)),0,1))</f>
        <v/>
      </c>
      <c r="AD82" s="68"/>
      <c r="AE82" s="298"/>
      <c r="AF82" s="301" t="str">
        <v/>
      </c>
      <c r="AG82" s="298"/>
      <c r="AH82" s="309" t="str">
        <f>IF(AND(AE82="",AG82=""),"",IF(OR(AND(Analysis!$AD$10&lt;&gt;"",Analysis!$AD$10&lt;&gt;AE82),AND(Analysis!$AD$9&lt;&gt;"",Analysis!$AD$9&lt;&gt;AG82)),0,1))</f>
        <v/>
      </c>
      <c r="AI82" s="68"/>
      <c r="AJ82" s="71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</row>
    <row r="83" spans="1:47" ht="18" customHeight="1" x14ac:dyDescent="0.25">
      <c r="A83" s="69"/>
      <c r="B83" s="116"/>
      <c r="C83" s="238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201" t="str">
        <f>IF(TB_ALLOCATIONS[[#This Row],[Subcategory]]="","",IFERROR(SUM(TB_ALLOCATIONS[[#This Row],[January]:[December]]),0))</f>
        <v/>
      </c>
      <c r="Q83" s="241"/>
      <c r="R83" s="182" t="str">
        <f>IFERROR(IF(TB_ALLOCATIONS[[#This Row],[Subcategory]]="","",INDEX(TB_FIELDS[Category],MATCH(TB_ALLOCATIONS[[#This Row],[Subcategory]],TB_FIELDS[Subcategory],0),1)),"-")</f>
        <v/>
      </c>
      <c r="S83" s="182" t="str">
        <f>IFERROR(IF(OR(COUNTIFS($C$29:C83,C83)&gt;1,TB_ALLOCATIONS[[#This Row],[Category]]=""),"-",TB_ALLOCATIONS[[#This Row],[Category]]&amp;"-"&amp;COUNTIFS($R$29:R83,R83)-COUNTIFS($R$29:R82,R83,$S$29:S82,"-")),"-")</f>
        <v>-</v>
      </c>
      <c r="T83" s="196" t="str">
        <f t="shared" si="6"/>
        <v/>
      </c>
      <c r="U83" s="196" t="str">
        <f t="shared" si="7"/>
        <v/>
      </c>
      <c r="V83" s="196" t="str">
        <f t="shared" si="8"/>
        <v/>
      </c>
      <c r="W83" s="196" t="str">
        <f t="shared" si="9"/>
        <v/>
      </c>
      <c r="X8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3" s="68"/>
      <c r="Z83" s="296"/>
      <c r="AA83" s="297">
        <v>0</v>
      </c>
      <c r="AB83" s="298"/>
      <c r="AC83" s="309" t="str">
        <f>IF(AND(Z83="",AB83=""),"",IF(OR(AND(Analysis!$K$10&lt;&gt;"",Analysis!$K$10&lt;&gt;Z83),AND(Analysis!$K$9&lt;&gt;"",Analysis!$K$9&lt;&gt;AB83)),0,1))</f>
        <v/>
      </c>
      <c r="AD83" s="68"/>
      <c r="AE83" s="298"/>
      <c r="AF83" s="301" t="str">
        <v/>
      </c>
      <c r="AG83" s="298"/>
      <c r="AH83" s="309" t="str">
        <f>IF(AND(AE83="",AG83=""),"",IF(OR(AND(Analysis!$AD$10&lt;&gt;"",Analysis!$AD$10&lt;&gt;AE83),AND(Analysis!$AD$9&lt;&gt;"",Analysis!$AD$9&lt;&gt;AG83)),0,1))</f>
        <v/>
      </c>
      <c r="AI83" s="68"/>
      <c r="AJ83" s="71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</row>
    <row r="84" spans="1:47" ht="18" customHeight="1" x14ac:dyDescent="0.25">
      <c r="A84" s="69"/>
      <c r="B84" s="116"/>
      <c r="C84" s="237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201" t="str">
        <f>IF(TB_ALLOCATIONS[[#This Row],[Subcategory]]="","",IFERROR(SUM(TB_ALLOCATIONS[[#This Row],[January]:[December]]),0))</f>
        <v/>
      </c>
      <c r="Q84" s="241"/>
      <c r="R84" s="182" t="str">
        <f>IFERROR(IF(TB_ALLOCATIONS[[#This Row],[Subcategory]]="","",INDEX(TB_FIELDS[Category],MATCH(TB_ALLOCATIONS[[#This Row],[Subcategory]],TB_FIELDS[Subcategory],0),1)),"-")</f>
        <v/>
      </c>
      <c r="S84" s="182" t="str">
        <f>IFERROR(IF(OR(COUNTIFS($C$29:C84,C84)&gt;1,TB_ALLOCATIONS[[#This Row],[Category]]=""),"-",TB_ALLOCATIONS[[#This Row],[Category]]&amp;"-"&amp;COUNTIFS($R$29:R84,R84)-COUNTIFS($R$29:R83,R84,$S$29:S83,"-")),"-")</f>
        <v>-</v>
      </c>
      <c r="T84" s="196" t="str">
        <f t="shared" si="6"/>
        <v/>
      </c>
      <c r="U84" s="196" t="str">
        <f t="shared" si="7"/>
        <v/>
      </c>
      <c r="V84" s="196" t="str">
        <f t="shared" si="8"/>
        <v/>
      </c>
      <c r="W84" s="196" t="str">
        <f t="shared" si="9"/>
        <v/>
      </c>
      <c r="X8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4" s="68"/>
      <c r="Z84" s="296"/>
      <c r="AA84" s="297">
        <v>0</v>
      </c>
      <c r="AB84" s="298"/>
      <c r="AC84" s="309" t="str">
        <f>IF(AND(Z84="",AB84=""),"",IF(OR(AND(Analysis!$K$10&lt;&gt;"",Analysis!$K$10&lt;&gt;Z84),AND(Analysis!$K$9&lt;&gt;"",Analysis!$K$9&lt;&gt;AB84)),0,1))</f>
        <v/>
      </c>
      <c r="AD84" s="68"/>
      <c r="AE84" s="298"/>
      <c r="AF84" s="301" t="str">
        <v/>
      </c>
      <c r="AG84" s="298"/>
      <c r="AH84" s="309" t="str">
        <f>IF(AND(AE84="",AG84=""),"",IF(OR(AND(Analysis!$AD$10&lt;&gt;"",Analysis!$AD$10&lt;&gt;AE84),AND(Analysis!$AD$9&lt;&gt;"",Analysis!$AD$9&lt;&gt;AG84)),0,1))</f>
        <v/>
      </c>
      <c r="AI84" s="68"/>
      <c r="AJ84" s="71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</row>
    <row r="85" spans="1:47" ht="18" customHeight="1" x14ac:dyDescent="0.25">
      <c r="A85" s="69"/>
      <c r="B85" s="116"/>
      <c r="C85" s="237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201" t="str">
        <f>IF(TB_ALLOCATIONS[[#This Row],[Subcategory]]="","",IFERROR(SUM(TB_ALLOCATIONS[[#This Row],[January]:[December]]),0))</f>
        <v/>
      </c>
      <c r="Q85" s="241"/>
      <c r="R85" s="182" t="str">
        <f>IFERROR(IF(TB_ALLOCATIONS[[#This Row],[Subcategory]]="","",INDEX(TB_FIELDS[Category],MATCH(TB_ALLOCATIONS[[#This Row],[Subcategory]],TB_FIELDS[Subcategory],0),1)),"-")</f>
        <v/>
      </c>
      <c r="S85" s="182" t="str">
        <f>IFERROR(IF(OR(COUNTIFS($C$29:C85,C85)&gt;1,TB_ALLOCATIONS[[#This Row],[Category]]=""),"-",TB_ALLOCATIONS[[#This Row],[Category]]&amp;"-"&amp;COUNTIFS($R$29:R85,R85)-COUNTIFS($R$29:R84,R85,$S$29:S84,"-")),"-")</f>
        <v>-</v>
      </c>
      <c r="T85" s="196" t="str">
        <f t="shared" si="6"/>
        <v/>
      </c>
      <c r="U85" s="196" t="str">
        <f t="shared" si="7"/>
        <v/>
      </c>
      <c r="V85" s="196" t="str">
        <f t="shared" si="8"/>
        <v/>
      </c>
      <c r="W85" s="196" t="str">
        <f t="shared" si="9"/>
        <v/>
      </c>
      <c r="X8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5" s="68"/>
      <c r="Z85" s="296"/>
      <c r="AA85" s="297">
        <v>0</v>
      </c>
      <c r="AB85" s="298"/>
      <c r="AC85" s="309" t="str">
        <f>IF(AND(Z85="",AB85=""),"",IF(OR(AND(Analysis!$K$10&lt;&gt;"",Analysis!$K$10&lt;&gt;Z85),AND(Analysis!$K$9&lt;&gt;"",Analysis!$K$9&lt;&gt;AB85)),0,1))</f>
        <v/>
      </c>
      <c r="AD85" s="68"/>
      <c r="AE85" s="298"/>
      <c r="AF85" s="301" t="str">
        <v/>
      </c>
      <c r="AG85" s="298"/>
      <c r="AH85" s="309" t="str">
        <f>IF(AND(AE85="",AG85=""),"",IF(OR(AND(Analysis!$AD$10&lt;&gt;"",Analysis!$AD$10&lt;&gt;AE85),AND(Analysis!$AD$9&lt;&gt;"",Analysis!$AD$9&lt;&gt;AG85)),0,1))</f>
        <v/>
      </c>
      <c r="AI85" s="68"/>
      <c r="AJ85" s="71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</row>
    <row r="86" spans="1:47" ht="18" customHeight="1" x14ac:dyDescent="0.25">
      <c r="A86" s="69"/>
      <c r="B86" s="116"/>
      <c r="C86" s="238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201" t="str">
        <f>IF(TB_ALLOCATIONS[[#This Row],[Subcategory]]="","",IFERROR(SUM(TB_ALLOCATIONS[[#This Row],[January]:[December]]),0))</f>
        <v/>
      </c>
      <c r="Q86" s="241"/>
      <c r="R86" s="182" t="str">
        <f>IFERROR(IF(TB_ALLOCATIONS[[#This Row],[Subcategory]]="","",INDEX(TB_FIELDS[Category],MATCH(TB_ALLOCATIONS[[#This Row],[Subcategory]],TB_FIELDS[Subcategory],0),1)),"-")</f>
        <v/>
      </c>
      <c r="S86" s="182" t="str">
        <f>IFERROR(IF(OR(COUNTIFS($C$29:C86,C86)&gt;1,TB_ALLOCATIONS[[#This Row],[Category]]=""),"-",TB_ALLOCATIONS[[#This Row],[Category]]&amp;"-"&amp;COUNTIFS($R$29:R86,R86)-COUNTIFS($R$29:R85,R86,$S$29:S85,"-")),"-")</f>
        <v>-</v>
      </c>
      <c r="T86" s="196" t="str">
        <f t="shared" si="6"/>
        <v/>
      </c>
      <c r="U86" s="196" t="str">
        <f t="shared" si="7"/>
        <v/>
      </c>
      <c r="V86" s="196" t="str">
        <f t="shared" si="8"/>
        <v/>
      </c>
      <c r="W86" s="196" t="str">
        <f t="shared" si="9"/>
        <v/>
      </c>
      <c r="X8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6" s="68"/>
      <c r="Z86" s="296"/>
      <c r="AA86" s="297">
        <v>0</v>
      </c>
      <c r="AB86" s="298"/>
      <c r="AC86" s="309" t="str">
        <f>IF(AND(Z86="",AB86=""),"",IF(OR(AND(Analysis!$K$10&lt;&gt;"",Analysis!$K$10&lt;&gt;Z86),AND(Analysis!$K$9&lt;&gt;"",Analysis!$K$9&lt;&gt;AB86)),0,1))</f>
        <v/>
      </c>
      <c r="AD86" s="68"/>
      <c r="AE86" s="298"/>
      <c r="AF86" s="301" t="str">
        <v/>
      </c>
      <c r="AG86" s="298"/>
      <c r="AH86" s="309" t="str">
        <f>IF(AND(AE86="",AG86=""),"",IF(OR(AND(Analysis!$AD$10&lt;&gt;"",Analysis!$AD$10&lt;&gt;AE86),AND(Analysis!$AD$9&lt;&gt;"",Analysis!$AD$9&lt;&gt;AG86)),0,1))</f>
        <v/>
      </c>
      <c r="AI86" s="68"/>
      <c r="AJ86" s="71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</row>
    <row r="87" spans="1:47" ht="18" customHeight="1" x14ac:dyDescent="0.25">
      <c r="A87" s="69"/>
      <c r="B87" s="116"/>
      <c r="C87" s="237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201" t="str">
        <f>IF(TB_ALLOCATIONS[[#This Row],[Subcategory]]="","",IFERROR(SUM(TB_ALLOCATIONS[[#This Row],[January]:[December]]),0))</f>
        <v/>
      </c>
      <c r="Q87" s="241"/>
      <c r="R87" s="182" t="str">
        <f>IFERROR(IF(TB_ALLOCATIONS[[#This Row],[Subcategory]]="","",INDEX(TB_FIELDS[Category],MATCH(TB_ALLOCATIONS[[#This Row],[Subcategory]],TB_FIELDS[Subcategory],0),1)),"-")</f>
        <v/>
      </c>
      <c r="S87" s="182" t="str">
        <f>IFERROR(IF(OR(COUNTIFS($C$29:C87,C87)&gt;1,TB_ALLOCATIONS[[#This Row],[Category]]=""),"-",TB_ALLOCATIONS[[#This Row],[Category]]&amp;"-"&amp;COUNTIFS($R$29:R87,R87)-COUNTIFS($R$29:R86,R87,$S$29:S86,"-")),"-")</f>
        <v>-</v>
      </c>
      <c r="T87" s="196" t="str">
        <f t="shared" si="6"/>
        <v/>
      </c>
      <c r="U87" s="196" t="str">
        <f t="shared" si="7"/>
        <v/>
      </c>
      <c r="V87" s="196" t="str">
        <f t="shared" si="8"/>
        <v/>
      </c>
      <c r="W87" s="196" t="str">
        <f t="shared" si="9"/>
        <v/>
      </c>
      <c r="X8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7" s="68"/>
      <c r="Z87" s="296"/>
      <c r="AA87" s="297">
        <v>0</v>
      </c>
      <c r="AB87" s="298"/>
      <c r="AC87" s="309" t="str">
        <f>IF(AND(Z87="",AB87=""),"",IF(OR(AND(Analysis!$K$10&lt;&gt;"",Analysis!$K$10&lt;&gt;Z87),AND(Analysis!$K$9&lt;&gt;"",Analysis!$K$9&lt;&gt;AB87)),0,1))</f>
        <v/>
      </c>
      <c r="AD87" s="68"/>
      <c r="AE87" s="298"/>
      <c r="AF87" s="301" t="str">
        <v/>
      </c>
      <c r="AG87" s="298"/>
      <c r="AH87" s="309" t="str">
        <f>IF(AND(AE87="",AG87=""),"",IF(OR(AND(Analysis!$AD$10&lt;&gt;"",Analysis!$AD$10&lt;&gt;AE87),AND(Analysis!$AD$9&lt;&gt;"",Analysis!$AD$9&lt;&gt;AG87)),0,1))</f>
        <v/>
      </c>
      <c r="AI87" s="68"/>
      <c r="AJ87" s="71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</row>
    <row r="88" spans="1:47" ht="18" customHeight="1" x14ac:dyDescent="0.25">
      <c r="A88" s="76"/>
      <c r="B88" s="116"/>
      <c r="C88" s="237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201" t="str">
        <f>IF(TB_ALLOCATIONS[[#This Row],[Subcategory]]="","",IFERROR(SUM(TB_ALLOCATIONS[[#This Row],[January]:[December]]),0))</f>
        <v/>
      </c>
      <c r="Q88" s="241"/>
      <c r="R88" s="182" t="str">
        <f>IFERROR(IF(TB_ALLOCATIONS[[#This Row],[Subcategory]]="","",INDEX(TB_FIELDS[Category],MATCH(TB_ALLOCATIONS[[#This Row],[Subcategory]],TB_FIELDS[Subcategory],0),1)),"-")</f>
        <v/>
      </c>
      <c r="S88" s="182" t="str">
        <f>IFERROR(IF(OR(COUNTIFS($C$29:C88,C88)&gt;1,TB_ALLOCATIONS[[#This Row],[Category]]=""),"-",TB_ALLOCATIONS[[#This Row],[Category]]&amp;"-"&amp;COUNTIFS($R$29:R88,R88)-COUNTIFS($R$29:R87,R88,$S$29:S87,"-")),"-")</f>
        <v>-</v>
      </c>
      <c r="T88" s="196" t="str">
        <f t="shared" si="6"/>
        <v/>
      </c>
      <c r="U88" s="196" t="str">
        <f t="shared" si="7"/>
        <v/>
      </c>
      <c r="V88" s="196" t="str">
        <f t="shared" si="8"/>
        <v/>
      </c>
      <c r="W88" s="196" t="str">
        <f t="shared" si="9"/>
        <v/>
      </c>
      <c r="X8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8" s="68"/>
      <c r="Z88" s="296"/>
      <c r="AA88" s="297">
        <v>0</v>
      </c>
      <c r="AB88" s="298"/>
      <c r="AC88" s="309" t="str">
        <f>IF(AND(Z88="",AB88=""),"",IF(OR(AND(Analysis!$K$10&lt;&gt;"",Analysis!$K$10&lt;&gt;Z88),AND(Analysis!$K$9&lt;&gt;"",Analysis!$K$9&lt;&gt;AB88)),0,1))</f>
        <v/>
      </c>
      <c r="AD88" s="68"/>
      <c r="AE88" s="298"/>
      <c r="AF88" s="301" t="str">
        <v/>
      </c>
      <c r="AG88" s="298"/>
      <c r="AH88" s="309" t="str">
        <f>IF(AND(AE88="",AG88=""),"",IF(OR(AND(Analysis!$AD$10&lt;&gt;"",Analysis!$AD$10&lt;&gt;AE88),AND(Analysis!$AD$9&lt;&gt;"",Analysis!$AD$9&lt;&gt;AG88)),0,1))</f>
        <v/>
      </c>
      <c r="AI88" s="68"/>
      <c r="AJ88" s="71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ht="18" customHeight="1" x14ac:dyDescent="0.25">
      <c r="A89" s="69"/>
      <c r="B89" s="116"/>
      <c r="C89" s="238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201" t="str">
        <f>IF(TB_ALLOCATIONS[[#This Row],[Subcategory]]="","",IFERROR(SUM(TB_ALLOCATIONS[[#This Row],[January]:[December]]),0))</f>
        <v/>
      </c>
      <c r="Q89" s="241"/>
      <c r="R89" s="182" t="str">
        <f>IFERROR(IF(TB_ALLOCATIONS[[#This Row],[Subcategory]]="","",INDEX(TB_FIELDS[Category],MATCH(TB_ALLOCATIONS[[#This Row],[Subcategory]],TB_FIELDS[Subcategory],0),1)),"-")</f>
        <v/>
      </c>
      <c r="S89" s="182" t="str">
        <f>IFERROR(IF(OR(COUNTIFS($C$29:C89,C89)&gt;1,TB_ALLOCATIONS[[#This Row],[Category]]=""),"-",TB_ALLOCATIONS[[#This Row],[Category]]&amp;"-"&amp;COUNTIFS($R$29:R89,R89)-COUNTIFS($R$29:R88,R89,$S$29:S88,"-")),"-")</f>
        <v>-</v>
      </c>
      <c r="T89" s="196" t="str">
        <f t="shared" si="6"/>
        <v/>
      </c>
      <c r="U89" s="196" t="str">
        <f t="shared" si="7"/>
        <v/>
      </c>
      <c r="V89" s="196" t="str">
        <f t="shared" si="8"/>
        <v/>
      </c>
      <c r="W89" s="196" t="str">
        <f t="shared" si="9"/>
        <v/>
      </c>
      <c r="X8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9" s="68"/>
      <c r="Z89" s="296"/>
      <c r="AA89" s="297">
        <v>0</v>
      </c>
      <c r="AB89" s="298"/>
      <c r="AC89" s="309" t="str">
        <f>IF(AND(Z89="",AB89=""),"",IF(OR(AND(Analysis!$K$10&lt;&gt;"",Analysis!$K$10&lt;&gt;Z89),AND(Analysis!$K$9&lt;&gt;"",Analysis!$K$9&lt;&gt;AB89)),0,1))</f>
        <v/>
      </c>
      <c r="AD89" s="68"/>
      <c r="AE89" s="298"/>
      <c r="AF89" s="301" t="str">
        <v/>
      </c>
      <c r="AG89" s="298"/>
      <c r="AH89" s="309" t="str">
        <f>IF(AND(AE89="",AG89=""),"",IF(OR(AND(Analysis!$AD$10&lt;&gt;"",Analysis!$AD$10&lt;&gt;AE89),AND(Analysis!$AD$9&lt;&gt;"",Analysis!$AD$9&lt;&gt;AG89)),0,1))</f>
        <v/>
      </c>
      <c r="AI89" s="68"/>
      <c r="AJ89" s="71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</row>
    <row r="90" spans="1:47" ht="18" customHeight="1" x14ac:dyDescent="0.25">
      <c r="A90" s="69"/>
      <c r="B90" s="116"/>
      <c r="C90" s="237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201" t="str">
        <f>IF(TB_ALLOCATIONS[[#This Row],[Subcategory]]="","",IFERROR(SUM(TB_ALLOCATIONS[[#This Row],[January]:[December]]),0))</f>
        <v/>
      </c>
      <c r="Q90" s="241"/>
      <c r="R90" s="182" t="str">
        <f>IFERROR(IF(TB_ALLOCATIONS[[#This Row],[Subcategory]]="","",INDEX(TB_FIELDS[Category],MATCH(TB_ALLOCATIONS[[#This Row],[Subcategory]],TB_FIELDS[Subcategory],0),1)),"-")</f>
        <v/>
      </c>
      <c r="S90" s="182" t="str">
        <f>IFERROR(IF(OR(COUNTIFS($C$29:C90,C90)&gt;1,TB_ALLOCATIONS[[#This Row],[Category]]=""),"-",TB_ALLOCATIONS[[#This Row],[Category]]&amp;"-"&amp;COUNTIFS($R$29:R90,R90)-COUNTIFS($R$29:R89,R90,$S$29:S89,"-")),"-")</f>
        <v>-</v>
      </c>
      <c r="T90" s="196" t="str">
        <f t="shared" si="6"/>
        <v/>
      </c>
      <c r="U90" s="196" t="str">
        <f t="shared" si="7"/>
        <v/>
      </c>
      <c r="V90" s="196" t="str">
        <f t="shared" si="8"/>
        <v/>
      </c>
      <c r="W90" s="196" t="str">
        <f t="shared" si="9"/>
        <v/>
      </c>
      <c r="X9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0" s="68"/>
      <c r="Z90" s="296"/>
      <c r="AA90" s="297">
        <v>0</v>
      </c>
      <c r="AB90" s="298"/>
      <c r="AC90" s="309" t="str">
        <f>IF(AND(Z90="",AB90=""),"",IF(OR(AND(Analysis!$K$10&lt;&gt;"",Analysis!$K$10&lt;&gt;Z90),AND(Analysis!$K$9&lt;&gt;"",Analysis!$K$9&lt;&gt;AB90)),0,1))</f>
        <v/>
      </c>
      <c r="AD90" s="68"/>
      <c r="AE90" s="298"/>
      <c r="AF90" s="301" t="str">
        <v/>
      </c>
      <c r="AG90" s="298"/>
      <c r="AH90" s="309" t="str">
        <f>IF(AND(AE90="",AG90=""),"",IF(OR(AND(Analysis!$AD$10&lt;&gt;"",Analysis!$AD$10&lt;&gt;AE90),AND(Analysis!$AD$9&lt;&gt;"",Analysis!$AD$9&lt;&gt;AG90)),0,1))</f>
        <v/>
      </c>
      <c r="AI90" s="68"/>
      <c r="AJ90" s="71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</row>
    <row r="91" spans="1:47" ht="18" customHeight="1" x14ac:dyDescent="0.25">
      <c r="A91" s="69"/>
      <c r="B91" s="116"/>
      <c r="C91" s="237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201" t="str">
        <f>IF(TB_ALLOCATIONS[[#This Row],[Subcategory]]="","",IFERROR(SUM(TB_ALLOCATIONS[[#This Row],[January]:[December]]),0))</f>
        <v/>
      </c>
      <c r="Q91" s="241"/>
      <c r="R91" s="182" t="str">
        <f>IFERROR(IF(TB_ALLOCATIONS[[#This Row],[Subcategory]]="","",INDEX(TB_FIELDS[Category],MATCH(TB_ALLOCATIONS[[#This Row],[Subcategory]],TB_FIELDS[Subcategory],0),1)),"-")</f>
        <v/>
      </c>
      <c r="S91" s="182" t="str">
        <f>IFERROR(IF(OR(COUNTIFS($C$29:C91,C91)&gt;1,TB_ALLOCATIONS[[#This Row],[Category]]=""),"-",TB_ALLOCATIONS[[#This Row],[Category]]&amp;"-"&amp;COUNTIFS($R$29:R91,R91)-COUNTIFS($R$29:R90,R91,$S$29:S90,"-")),"-")</f>
        <v>-</v>
      </c>
      <c r="T91" s="196" t="str">
        <f t="shared" si="6"/>
        <v/>
      </c>
      <c r="U91" s="196" t="str">
        <f t="shared" si="7"/>
        <v/>
      </c>
      <c r="V91" s="196" t="str">
        <f t="shared" si="8"/>
        <v/>
      </c>
      <c r="W91" s="196" t="str">
        <f t="shared" si="9"/>
        <v/>
      </c>
      <c r="X9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1" s="68"/>
      <c r="Z91" s="296"/>
      <c r="AA91" s="297">
        <v>0</v>
      </c>
      <c r="AB91" s="298"/>
      <c r="AC91" s="309" t="str">
        <f>IF(AND(Z91="",AB91=""),"",IF(OR(AND(Analysis!$K$10&lt;&gt;"",Analysis!$K$10&lt;&gt;Z91),AND(Analysis!$K$9&lt;&gt;"",Analysis!$K$9&lt;&gt;AB91)),0,1))</f>
        <v/>
      </c>
      <c r="AD91" s="68"/>
      <c r="AE91" s="298"/>
      <c r="AF91" s="301" t="str">
        <v/>
      </c>
      <c r="AG91" s="298"/>
      <c r="AH91" s="309" t="str">
        <f>IF(AND(AE91="",AG91=""),"",IF(OR(AND(Analysis!$AD$10&lt;&gt;"",Analysis!$AD$10&lt;&gt;AE91),AND(Analysis!$AD$9&lt;&gt;"",Analysis!$AD$9&lt;&gt;AG91)),0,1))</f>
        <v/>
      </c>
      <c r="AI91" s="68"/>
      <c r="AJ91" s="71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</row>
    <row r="92" spans="1:47" ht="18" customHeight="1" x14ac:dyDescent="0.25">
      <c r="A92" s="69"/>
      <c r="B92" s="116"/>
      <c r="C92" s="238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201" t="str">
        <f>IF(TB_ALLOCATIONS[[#This Row],[Subcategory]]="","",IFERROR(SUM(TB_ALLOCATIONS[[#This Row],[January]:[December]]),0))</f>
        <v/>
      </c>
      <c r="Q92" s="241"/>
      <c r="R92" s="182" t="str">
        <f>IFERROR(IF(TB_ALLOCATIONS[[#This Row],[Subcategory]]="","",INDEX(TB_FIELDS[Category],MATCH(TB_ALLOCATIONS[[#This Row],[Subcategory]],TB_FIELDS[Subcategory],0),1)),"-")</f>
        <v/>
      </c>
      <c r="S92" s="182" t="str">
        <f>IFERROR(IF(OR(COUNTIFS($C$29:C92,C92)&gt;1,TB_ALLOCATIONS[[#This Row],[Category]]=""),"-",TB_ALLOCATIONS[[#This Row],[Category]]&amp;"-"&amp;COUNTIFS($R$29:R92,R92)-COUNTIFS($R$29:R91,R92,$S$29:S91,"-")),"-")</f>
        <v>-</v>
      </c>
      <c r="T92" s="196" t="str">
        <f t="shared" si="6"/>
        <v/>
      </c>
      <c r="U92" s="196" t="str">
        <f t="shared" si="7"/>
        <v/>
      </c>
      <c r="V92" s="196" t="str">
        <f t="shared" si="8"/>
        <v/>
      </c>
      <c r="W92" s="196" t="str">
        <f t="shared" si="9"/>
        <v/>
      </c>
      <c r="X9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2" s="68"/>
      <c r="Z92" s="296"/>
      <c r="AA92" s="297">
        <v>0</v>
      </c>
      <c r="AB92" s="298"/>
      <c r="AC92" s="309" t="str">
        <f>IF(AND(Z92="",AB92=""),"",IF(OR(AND(Analysis!$K$10&lt;&gt;"",Analysis!$K$10&lt;&gt;Z92),AND(Analysis!$K$9&lt;&gt;"",Analysis!$K$9&lt;&gt;AB92)),0,1))</f>
        <v/>
      </c>
      <c r="AD92" s="68"/>
      <c r="AE92" s="298"/>
      <c r="AF92" s="301" t="str">
        <v/>
      </c>
      <c r="AG92" s="298"/>
      <c r="AH92" s="309" t="str">
        <f>IF(AND(AE92="",AG92=""),"",IF(OR(AND(Analysis!$AD$10&lt;&gt;"",Analysis!$AD$10&lt;&gt;AE92),AND(Analysis!$AD$9&lt;&gt;"",Analysis!$AD$9&lt;&gt;AG92)),0,1))</f>
        <v/>
      </c>
      <c r="AI92" s="68"/>
      <c r="AJ92" s="71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</row>
    <row r="93" spans="1:47" ht="18" customHeight="1" x14ac:dyDescent="0.25">
      <c r="A93" s="69"/>
      <c r="B93" s="116"/>
      <c r="C93" s="237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201" t="str">
        <f>IF(TB_ALLOCATIONS[[#This Row],[Subcategory]]="","",IFERROR(SUM(TB_ALLOCATIONS[[#This Row],[January]:[December]]),0))</f>
        <v/>
      </c>
      <c r="Q93" s="241"/>
      <c r="R93" s="182" t="str">
        <f>IFERROR(IF(TB_ALLOCATIONS[[#This Row],[Subcategory]]="","",INDEX(TB_FIELDS[Category],MATCH(TB_ALLOCATIONS[[#This Row],[Subcategory]],TB_FIELDS[Subcategory],0),1)),"-")</f>
        <v/>
      </c>
      <c r="S93" s="182" t="str">
        <f>IFERROR(IF(OR(COUNTIFS($C$29:C93,C93)&gt;1,TB_ALLOCATIONS[[#This Row],[Category]]=""),"-",TB_ALLOCATIONS[[#This Row],[Category]]&amp;"-"&amp;COUNTIFS($R$29:R93,R93)-COUNTIFS($R$29:R92,R93,$S$29:S92,"-")),"-")</f>
        <v>-</v>
      </c>
      <c r="T93" s="196" t="str">
        <f t="shared" si="6"/>
        <v/>
      </c>
      <c r="U93" s="196" t="str">
        <f t="shared" si="7"/>
        <v/>
      </c>
      <c r="V93" s="196" t="str">
        <f t="shared" si="8"/>
        <v/>
      </c>
      <c r="W93" s="196" t="str">
        <f t="shared" si="9"/>
        <v/>
      </c>
      <c r="X9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3" s="78"/>
      <c r="Z93" s="299"/>
      <c r="AA93" s="297">
        <v>0</v>
      </c>
      <c r="AB93" s="300"/>
      <c r="AC93" s="309" t="str">
        <f>IF(AND(Z93="",AB93=""),"",IF(OR(AND(Analysis!$K$10&lt;&gt;"",Analysis!$K$10&lt;&gt;Z93),AND(Analysis!$K$9&lt;&gt;"",Analysis!$K$9&lt;&gt;AB93)),0,1))</f>
        <v/>
      </c>
      <c r="AD93" s="78"/>
      <c r="AE93" s="300"/>
      <c r="AF93" s="302" t="str">
        <v/>
      </c>
      <c r="AG93" s="300"/>
      <c r="AH93" s="309" t="str">
        <f>IF(AND(AE93="",AG93=""),"",IF(OR(AND(Analysis!$AD$10&lt;&gt;"",Analysis!$AD$10&lt;&gt;AE93),AND(Analysis!$AD$9&lt;&gt;"",Analysis!$AD$9&lt;&gt;AG93)),0,1))</f>
        <v/>
      </c>
      <c r="AI93" s="78"/>
      <c r="AJ93" s="71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</row>
    <row r="94" spans="1:47" ht="18" customHeight="1" x14ac:dyDescent="0.25">
      <c r="A94" s="69"/>
      <c r="B94" s="116"/>
      <c r="C94" s="237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201" t="str">
        <f>IF(TB_ALLOCATIONS[[#This Row],[Subcategory]]="","",IFERROR(SUM(TB_ALLOCATIONS[[#This Row],[January]:[December]]),0))</f>
        <v/>
      </c>
      <c r="Q94" s="241"/>
      <c r="R94" s="182" t="str">
        <f>IFERROR(IF(TB_ALLOCATIONS[[#This Row],[Subcategory]]="","",INDEX(TB_FIELDS[Category],MATCH(TB_ALLOCATIONS[[#This Row],[Subcategory]],TB_FIELDS[Subcategory],0),1)),"-")</f>
        <v/>
      </c>
      <c r="S94" s="182" t="str">
        <f>IFERROR(IF(OR(COUNTIFS($C$29:C94,C94)&gt;1,TB_ALLOCATIONS[[#This Row],[Category]]=""),"-",TB_ALLOCATIONS[[#This Row],[Category]]&amp;"-"&amp;COUNTIFS($R$29:R94,R94)-COUNTIFS($R$29:R93,R94,$S$29:S93,"-")),"-")</f>
        <v>-</v>
      </c>
      <c r="T94" s="196" t="str">
        <f t="shared" ref="T94:T128" si="10">IFERROR(IF($C94="","",SUM(D94:F94)),0)</f>
        <v/>
      </c>
      <c r="U94" s="196" t="str">
        <f t="shared" ref="U94:U128" si="11">IFERROR(IF($C94="","",SUM(H94:J94)),0)</f>
        <v/>
      </c>
      <c r="V94" s="196" t="str">
        <f t="shared" ref="V94:V128" si="12">IFERROR(IF($C94="","",SUM(J94:L94)),0)</f>
        <v/>
      </c>
      <c r="W94" s="196" t="str">
        <f t="shared" ref="W94:W128" si="13">IFERROR(IF($C94="","",SUM(M94:O94)),0)</f>
        <v/>
      </c>
      <c r="X9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4" s="78"/>
      <c r="Z94" s="299"/>
      <c r="AA94" s="297">
        <v>0</v>
      </c>
      <c r="AB94" s="300"/>
      <c r="AC94" s="309" t="str">
        <f>IF(AND(Z94="",AB94=""),"",IF(OR(AND(Analysis!$K$10&lt;&gt;"",Analysis!$K$10&lt;&gt;Z94),AND(Analysis!$K$9&lt;&gt;"",Analysis!$K$9&lt;&gt;AB94)),0,1))</f>
        <v/>
      </c>
      <c r="AD94" s="78"/>
      <c r="AE94" s="300"/>
      <c r="AF94" s="302" t="str">
        <v/>
      </c>
      <c r="AG94" s="300"/>
      <c r="AH94" s="309" t="str">
        <f>IF(AND(AE94="",AG94=""),"",IF(OR(AND(Analysis!$AD$10&lt;&gt;"",Analysis!$AD$10&lt;&gt;AE94),AND(Analysis!$AD$9&lt;&gt;"",Analysis!$AD$9&lt;&gt;AG94)),0,1))</f>
        <v/>
      </c>
      <c r="AI94" s="78"/>
      <c r="AJ94" s="71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</row>
    <row r="95" spans="1:47" ht="18" customHeight="1" x14ac:dyDescent="0.25">
      <c r="A95" s="69"/>
      <c r="B95" s="116"/>
      <c r="C95" s="238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201" t="str">
        <f>IF(TB_ALLOCATIONS[[#This Row],[Subcategory]]="","",IFERROR(SUM(TB_ALLOCATIONS[[#This Row],[January]:[December]]),0))</f>
        <v/>
      </c>
      <c r="Q95" s="241"/>
      <c r="R95" s="182" t="str">
        <f>IFERROR(IF(TB_ALLOCATIONS[[#This Row],[Subcategory]]="","",INDEX(TB_FIELDS[Category],MATCH(TB_ALLOCATIONS[[#This Row],[Subcategory]],TB_FIELDS[Subcategory],0),1)),"-")</f>
        <v/>
      </c>
      <c r="S95" s="182" t="str">
        <f>IFERROR(IF(OR(COUNTIFS($C$29:C95,C95)&gt;1,TB_ALLOCATIONS[[#This Row],[Category]]=""),"-",TB_ALLOCATIONS[[#This Row],[Category]]&amp;"-"&amp;COUNTIFS($R$29:R95,R95)-COUNTIFS($R$29:R94,R95,$S$29:S94,"-")),"-")</f>
        <v>-</v>
      </c>
      <c r="T95" s="196" t="str">
        <f t="shared" si="10"/>
        <v/>
      </c>
      <c r="U95" s="196" t="str">
        <f t="shared" si="11"/>
        <v/>
      </c>
      <c r="V95" s="196" t="str">
        <f t="shared" si="12"/>
        <v/>
      </c>
      <c r="W95" s="196" t="str">
        <f t="shared" si="13"/>
        <v/>
      </c>
      <c r="X9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5" s="78"/>
      <c r="Z95" s="299"/>
      <c r="AA95" s="297">
        <v>0</v>
      </c>
      <c r="AB95" s="300"/>
      <c r="AC95" s="309" t="str">
        <f>IF(AND(Z95="",AB95=""),"",IF(OR(AND(Analysis!$K$10&lt;&gt;"",Analysis!$K$10&lt;&gt;Z95),AND(Analysis!$K$9&lt;&gt;"",Analysis!$K$9&lt;&gt;AB95)),0,1))</f>
        <v/>
      </c>
      <c r="AD95" s="78"/>
      <c r="AE95" s="300"/>
      <c r="AF95" s="302" t="str">
        <v/>
      </c>
      <c r="AG95" s="300"/>
      <c r="AH95" s="309" t="str">
        <f>IF(AND(AE95="",AG95=""),"",IF(OR(AND(Analysis!$AD$10&lt;&gt;"",Analysis!$AD$10&lt;&gt;AE95),AND(Analysis!$AD$9&lt;&gt;"",Analysis!$AD$9&lt;&gt;AG95)),0,1))</f>
        <v/>
      </c>
      <c r="AI95" s="78"/>
      <c r="AJ95" s="71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</row>
    <row r="96" spans="1:47" ht="18" customHeight="1" x14ac:dyDescent="0.25">
      <c r="A96" s="69"/>
      <c r="B96" s="116"/>
      <c r="C96" s="237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201" t="str">
        <f>IF(TB_ALLOCATIONS[[#This Row],[Subcategory]]="","",IFERROR(SUM(TB_ALLOCATIONS[[#This Row],[January]:[December]]),0))</f>
        <v/>
      </c>
      <c r="Q96" s="241"/>
      <c r="R96" s="182" t="str">
        <f>IFERROR(IF(TB_ALLOCATIONS[[#This Row],[Subcategory]]="","",INDEX(TB_FIELDS[Category],MATCH(TB_ALLOCATIONS[[#This Row],[Subcategory]],TB_FIELDS[Subcategory],0),1)),"-")</f>
        <v/>
      </c>
      <c r="S96" s="182" t="str">
        <f>IFERROR(IF(OR(COUNTIFS($C$29:C96,C96)&gt;1,TB_ALLOCATIONS[[#This Row],[Category]]=""),"-",TB_ALLOCATIONS[[#This Row],[Category]]&amp;"-"&amp;COUNTIFS($R$29:R96,R96)-COUNTIFS($R$29:R95,R96,$S$29:S95,"-")),"-")</f>
        <v>-</v>
      </c>
      <c r="T96" s="196" t="str">
        <f t="shared" si="10"/>
        <v/>
      </c>
      <c r="U96" s="196" t="str">
        <f t="shared" si="11"/>
        <v/>
      </c>
      <c r="V96" s="196" t="str">
        <f t="shared" si="12"/>
        <v/>
      </c>
      <c r="W96" s="196" t="str">
        <f t="shared" si="13"/>
        <v/>
      </c>
      <c r="X9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6" s="78"/>
      <c r="Z96" s="299"/>
      <c r="AA96" s="297">
        <v>0</v>
      </c>
      <c r="AB96" s="300"/>
      <c r="AC96" s="309" t="str">
        <f>IF(AND(Z96="",AB96=""),"",IF(OR(AND(Analysis!$K$10&lt;&gt;"",Analysis!$K$10&lt;&gt;Z96),AND(Analysis!$K$9&lt;&gt;"",Analysis!$K$9&lt;&gt;AB96)),0,1))</f>
        <v/>
      </c>
      <c r="AD96" s="78"/>
      <c r="AE96" s="300"/>
      <c r="AF96" s="302" t="str">
        <v/>
      </c>
      <c r="AG96" s="300"/>
      <c r="AH96" s="309" t="str">
        <f>IF(AND(AE96="",AG96=""),"",IF(OR(AND(Analysis!$AD$10&lt;&gt;"",Analysis!$AD$10&lt;&gt;AE96),AND(Analysis!$AD$9&lt;&gt;"",Analysis!$AD$9&lt;&gt;AG96)),0,1))</f>
        <v/>
      </c>
      <c r="AI96" s="78"/>
      <c r="AJ96" s="71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</row>
    <row r="97" spans="1:47" ht="18" customHeight="1" x14ac:dyDescent="0.25">
      <c r="A97" s="69"/>
      <c r="B97" s="116"/>
      <c r="C97" s="237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201" t="str">
        <f>IF(TB_ALLOCATIONS[[#This Row],[Subcategory]]="","",IFERROR(SUM(TB_ALLOCATIONS[[#This Row],[January]:[December]]),0))</f>
        <v/>
      </c>
      <c r="Q97" s="241"/>
      <c r="R97" s="182" t="str">
        <f>IFERROR(IF(TB_ALLOCATIONS[[#This Row],[Subcategory]]="","",INDEX(TB_FIELDS[Category],MATCH(TB_ALLOCATIONS[[#This Row],[Subcategory]],TB_FIELDS[Subcategory],0),1)),"-")</f>
        <v/>
      </c>
      <c r="S97" s="182" t="str">
        <f>IFERROR(IF(OR(COUNTIFS($C$29:C97,C97)&gt;1,TB_ALLOCATIONS[[#This Row],[Category]]=""),"-",TB_ALLOCATIONS[[#This Row],[Category]]&amp;"-"&amp;COUNTIFS($R$29:R97,R97)-COUNTIFS($R$29:R96,R97,$S$29:S96,"-")),"-")</f>
        <v>-</v>
      </c>
      <c r="T97" s="196" t="str">
        <f t="shared" si="10"/>
        <v/>
      </c>
      <c r="U97" s="196" t="str">
        <f t="shared" si="11"/>
        <v/>
      </c>
      <c r="V97" s="196" t="str">
        <f t="shared" si="12"/>
        <v/>
      </c>
      <c r="W97" s="196" t="str">
        <f t="shared" si="13"/>
        <v/>
      </c>
      <c r="X9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7" s="78"/>
      <c r="Z97" s="299"/>
      <c r="AA97" s="297">
        <v>0</v>
      </c>
      <c r="AB97" s="300"/>
      <c r="AC97" s="309" t="str">
        <f>IF(AND(Z97="",AB97=""),"",IF(OR(AND(Analysis!$K$10&lt;&gt;"",Analysis!$K$10&lt;&gt;Z97),AND(Analysis!$K$9&lt;&gt;"",Analysis!$K$9&lt;&gt;AB97)),0,1))</f>
        <v/>
      </c>
      <c r="AD97" s="78"/>
      <c r="AE97" s="300"/>
      <c r="AF97" s="302" t="str">
        <v/>
      </c>
      <c r="AG97" s="300"/>
      <c r="AH97" s="309" t="str">
        <f>IF(AND(AE97="",AG97=""),"",IF(OR(AND(Analysis!$AD$10&lt;&gt;"",Analysis!$AD$10&lt;&gt;AE97),AND(Analysis!$AD$9&lt;&gt;"",Analysis!$AD$9&lt;&gt;AG97)),0,1))</f>
        <v/>
      </c>
      <c r="AI97" s="78"/>
      <c r="AJ97" s="71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</row>
    <row r="98" spans="1:47" ht="18" customHeight="1" x14ac:dyDescent="0.25">
      <c r="A98" s="69"/>
      <c r="B98" s="116"/>
      <c r="C98" s="238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201" t="str">
        <f>IF(TB_ALLOCATIONS[[#This Row],[Subcategory]]="","",IFERROR(SUM(TB_ALLOCATIONS[[#This Row],[January]:[December]]),0))</f>
        <v/>
      </c>
      <c r="Q98" s="241"/>
      <c r="R98" s="182" t="str">
        <f>IFERROR(IF(TB_ALLOCATIONS[[#This Row],[Subcategory]]="","",INDEX(TB_FIELDS[Category],MATCH(TB_ALLOCATIONS[[#This Row],[Subcategory]],TB_FIELDS[Subcategory],0),1)),"-")</f>
        <v/>
      </c>
      <c r="S98" s="182" t="str">
        <f>IFERROR(IF(OR(COUNTIFS($C$29:C98,C98)&gt;1,TB_ALLOCATIONS[[#This Row],[Category]]=""),"-",TB_ALLOCATIONS[[#This Row],[Category]]&amp;"-"&amp;COUNTIFS($R$29:R98,R98)-COUNTIFS($R$29:R97,R98,$S$29:S97,"-")),"-")</f>
        <v>-</v>
      </c>
      <c r="T98" s="196" t="str">
        <f t="shared" si="10"/>
        <v/>
      </c>
      <c r="U98" s="196" t="str">
        <f t="shared" si="11"/>
        <v/>
      </c>
      <c r="V98" s="196" t="str">
        <f t="shared" si="12"/>
        <v/>
      </c>
      <c r="W98" s="196" t="str">
        <f t="shared" si="13"/>
        <v/>
      </c>
      <c r="X9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8" s="78"/>
      <c r="Z98" s="299"/>
      <c r="AA98" s="297">
        <v>0</v>
      </c>
      <c r="AB98" s="300"/>
      <c r="AC98" s="309" t="str">
        <f>IF(AND(Z98="",AB98=""),"",IF(OR(AND(Analysis!$K$10&lt;&gt;"",Analysis!$K$10&lt;&gt;Z98),AND(Analysis!$K$9&lt;&gt;"",Analysis!$K$9&lt;&gt;AB98)),0,1))</f>
        <v/>
      </c>
      <c r="AD98" s="78"/>
      <c r="AE98" s="300"/>
      <c r="AF98" s="302" t="str">
        <v/>
      </c>
      <c r="AG98" s="300"/>
      <c r="AH98" s="309" t="str">
        <f>IF(AND(AE98="",AG98=""),"",IF(OR(AND(Analysis!$AD$10&lt;&gt;"",Analysis!$AD$10&lt;&gt;AE98),AND(Analysis!$AD$9&lt;&gt;"",Analysis!$AD$9&lt;&gt;AG98)),0,1))</f>
        <v/>
      </c>
      <c r="AI98" s="78"/>
      <c r="AJ98" s="71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</row>
    <row r="99" spans="1:47" ht="18" customHeight="1" x14ac:dyDescent="0.25">
      <c r="A99" s="69"/>
      <c r="B99" s="116"/>
      <c r="C99" s="237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201" t="str">
        <f>IF(TB_ALLOCATIONS[[#This Row],[Subcategory]]="","",IFERROR(SUM(TB_ALLOCATIONS[[#This Row],[January]:[December]]),0))</f>
        <v/>
      </c>
      <c r="Q99" s="241"/>
      <c r="R99" s="182" t="str">
        <f>IFERROR(IF(TB_ALLOCATIONS[[#This Row],[Subcategory]]="","",INDEX(TB_FIELDS[Category],MATCH(TB_ALLOCATIONS[[#This Row],[Subcategory]],TB_FIELDS[Subcategory],0),1)),"-")</f>
        <v/>
      </c>
      <c r="S99" s="182" t="str">
        <f>IFERROR(IF(OR(COUNTIFS($C$29:C99,C99)&gt;1,TB_ALLOCATIONS[[#This Row],[Category]]=""),"-",TB_ALLOCATIONS[[#This Row],[Category]]&amp;"-"&amp;COUNTIFS($R$29:R99,R99)-COUNTIFS($R$29:R98,R99,$S$29:S98,"-")),"-")</f>
        <v>-</v>
      </c>
      <c r="T99" s="196" t="str">
        <f t="shared" si="10"/>
        <v/>
      </c>
      <c r="U99" s="196" t="str">
        <f t="shared" si="11"/>
        <v/>
      </c>
      <c r="V99" s="196" t="str">
        <f t="shared" si="12"/>
        <v/>
      </c>
      <c r="W99" s="196" t="str">
        <f t="shared" si="13"/>
        <v/>
      </c>
      <c r="X9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9" s="78"/>
      <c r="Z99" s="299"/>
      <c r="AA99" s="297">
        <v>0</v>
      </c>
      <c r="AB99" s="300"/>
      <c r="AC99" s="309" t="str">
        <f>IF(AND(Z99="",AB99=""),"",IF(OR(AND(Analysis!$K$10&lt;&gt;"",Analysis!$K$10&lt;&gt;Z99),AND(Analysis!$K$9&lt;&gt;"",Analysis!$K$9&lt;&gt;AB99)),0,1))</f>
        <v/>
      </c>
      <c r="AD99" s="78"/>
      <c r="AE99" s="300"/>
      <c r="AF99" s="302" t="str">
        <v/>
      </c>
      <c r="AG99" s="300"/>
      <c r="AH99" s="309" t="str">
        <f>IF(AND(AE99="",AG99=""),"",IF(OR(AND(Analysis!$AD$10&lt;&gt;"",Analysis!$AD$10&lt;&gt;AE99),AND(Analysis!$AD$9&lt;&gt;"",Analysis!$AD$9&lt;&gt;AG99)),0,1))</f>
        <v/>
      </c>
      <c r="AI99" s="78"/>
      <c r="AJ99" s="71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</row>
    <row r="100" spans="1:47" ht="18" customHeight="1" x14ac:dyDescent="0.25">
      <c r="A100" s="69"/>
      <c r="B100" s="116"/>
      <c r="C100" s="237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201" t="str">
        <f>IF(TB_ALLOCATIONS[[#This Row],[Subcategory]]="","",IFERROR(SUM(TB_ALLOCATIONS[[#This Row],[January]:[December]]),0))</f>
        <v/>
      </c>
      <c r="Q100" s="241"/>
      <c r="R100" s="182" t="str">
        <f>IFERROR(IF(TB_ALLOCATIONS[[#This Row],[Subcategory]]="","",INDEX(TB_FIELDS[Category],MATCH(TB_ALLOCATIONS[[#This Row],[Subcategory]],TB_FIELDS[Subcategory],0),1)),"-")</f>
        <v/>
      </c>
      <c r="S100" s="182" t="str">
        <f>IFERROR(IF(OR(COUNTIFS($C$29:C100,C100)&gt;1,TB_ALLOCATIONS[[#This Row],[Category]]=""),"-",TB_ALLOCATIONS[[#This Row],[Category]]&amp;"-"&amp;COUNTIFS($R$29:R100,R100)-COUNTIFS($R$29:R99,R100,$S$29:S99,"-")),"-")</f>
        <v>-</v>
      </c>
      <c r="T100" s="196" t="str">
        <f t="shared" si="10"/>
        <v/>
      </c>
      <c r="U100" s="196" t="str">
        <f t="shared" si="11"/>
        <v/>
      </c>
      <c r="V100" s="196" t="str">
        <f t="shared" si="12"/>
        <v/>
      </c>
      <c r="W100" s="196" t="str">
        <f t="shared" si="13"/>
        <v/>
      </c>
      <c r="X10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0" s="78"/>
      <c r="Z100" s="299"/>
      <c r="AA100" s="297">
        <v>0</v>
      </c>
      <c r="AB100" s="300"/>
      <c r="AC100" s="309" t="str">
        <f>IF(AND(Z100="",AB100=""),"",IF(OR(AND(Analysis!$K$10&lt;&gt;"",Analysis!$K$10&lt;&gt;Z100),AND(Analysis!$K$9&lt;&gt;"",Analysis!$K$9&lt;&gt;AB100)),0,1))</f>
        <v/>
      </c>
      <c r="AD100" s="78"/>
      <c r="AE100" s="300"/>
      <c r="AF100" s="302" t="str">
        <v/>
      </c>
      <c r="AG100" s="300"/>
      <c r="AH100" s="309" t="str">
        <f>IF(AND(AE100="",AG100=""),"",IF(OR(AND(Analysis!$AD$10&lt;&gt;"",Analysis!$AD$10&lt;&gt;AE100),AND(Analysis!$AD$9&lt;&gt;"",Analysis!$AD$9&lt;&gt;AG100)),0,1))</f>
        <v/>
      </c>
      <c r="AI100" s="78"/>
      <c r="AJ100" s="71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</row>
    <row r="101" spans="1:47" ht="18" customHeight="1" x14ac:dyDescent="0.25">
      <c r="A101" s="69"/>
      <c r="B101" s="116"/>
      <c r="C101" s="238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201" t="str">
        <f>IF(TB_ALLOCATIONS[[#This Row],[Subcategory]]="","",IFERROR(SUM(TB_ALLOCATIONS[[#This Row],[January]:[December]]),0))</f>
        <v/>
      </c>
      <c r="Q101" s="241"/>
      <c r="R101" s="182" t="str">
        <f>IFERROR(IF(TB_ALLOCATIONS[[#This Row],[Subcategory]]="","",INDEX(TB_FIELDS[Category],MATCH(TB_ALLOCATIONS[[#This Row],[Subcategory]],TB_FIELDS[Subcategory],0),1)),"-")</f>
        <v/>
      </c>
      <c r="S101" s="182" t="str">
        <f>IFERROR(IF(OR(COUNTIFS($C$29:C101,C101)&gt;1,TB_ALLOCATIONS[[#This Row],[Category]]=""),"-",TB_ALLOCATIONS[[#This Row],[Category]]&amp;"-"&amp;COUNTIFS($R$29:R101,R101)-COUNTIFS($R$29:R100,R101,$S$29:S100,"-")),"-")</f>
        <v>-</v>
      </c>
      <c r="T101" s="196" t="str">
        <f t="shared" si="10"/>
        <v/>
      </c>
      <c r="U101" s="196" t="str">
        <f t="shared" si="11"/>
        <v/>
      </c>
      <c r="V101" s="196" t="str">
        <f t="shared" si="12"/>
        <v/>
      </c>
      <c r="W101" s="196" t="str">
        <f t="shared" si="13"/>
        <v/>
      </c>
      <c r="X10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1" s="78"/>
      <c r="Z101" s="299"/>
      <c r="AA101" s="297">
        <v>0</v>
      </c>
      <c r="AB101" s="300"/>
      <c r="AC101" s="309" t="str">
        <f>IF(AND(Z101="",AB101=""),"",IF(OR(AND(Analysis!$K$10&lt;&gt;"",Analysis!$K$10&lt;&gt;Z101),AND(Analysis!$K$9&lt;&gt;"",Analysis!$K$9&lt;&gt;AB101)),0,1))</f>
        <v/>
      </c>
      <c r="AD101" s="78"/>
      <c r="AE101" s="300"/>
      <c r="AF101" s="302" t="str">
        <v/>
      </c>
      <c r="AG101" s="300"/>
      <c r="AH101" s="309" t="str">
        <f>IF(AND(AE101="",AG101=""),"",IF(OR(AND(Analysis!$AD$10&lt;&gt;"",Analysis!$AD$10&lt;&gt;AE101),AND(Analysis!$AD$9&lt;&gt;"",Analysis!$AD$9&lt;&gt;AG101)),0,1))</f>
        <v/>
      </c>
      <c r="AI101" s="78"/>
      <c r="AJ101" s="71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</row>
    <row r="102" spans="1:47" ht="18" customHeight="1" x14ac:dyDescent="0.25">
      <c r="A102" s="69"/>
      <c r="B102" s="116"/>
      <c r="C102" s="237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201" t="str">
        <f>IF(TB_ALLOCATIONS[[#This Row],[Subcategory]]="","",IFERROR(SUM(TB_ALLOCATIONS[[#This Row],[January]:[December]]),0))</f>
        <v/>
      </c>
      <c r="Q102" s="241"/>
      <c r="R102" s="182" t="str">
        <f>IFERROR(IF(TB_ALLOCATIONS[[#This Row],[Subcategory]]="","",INDEX(TB_FIELDS[Category],MATCH(TB_ALLOCATIONS[[#This Row],[Subcategory]],TB_FIELDS[Subcategory],0),1)),"-")</f>
        <v/>
      </c>
      <c r="S102" s="182" t="str">
        <f>IFERROR(IF(OR(COUNTIFS($C$29:C102,C102)&gt;1,TB_ALLOCATIONS[[#This Row],[Category]]=""),"-",TB_ALLOCATIONS[[#This Row],[Category]]&amp;"-"&amp;COUNTIFS($R$29:R102,R102)-COUNTIFS($R$29:R101,R102,$S$29:S101,"-")),"-")</f>
        <v>-</v>
      </c>
      <c r="T102" s="196" t="str">
        <f t="shared" si="10"/>
        <v/>
      </c>
      <c r="U102" s="196" t="str">
        <f t="shared" si="11"/>
        <v/>
      </c>
      <c r="V102" s="196" t="str">
        <f t="shared" si="12"/>
        <v/>
      </c>
      <c r="W102" s="196" t="str">
        <f t="shared" si="13"/>
        <v/>
      </c>
      <c r="X10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2" s="78"/>
      <c r="Z102" s="299"/>
      <c r="AA102" s="297">
        <v>0</v>
      </c>
      <c r="AB102" s="300"/>
      <c r="AC102" s="309" t="str">
        <f>IF(AND(Z102="",AB102=""),"",IF(OR(AND(Analysis!$K$10&lt;&gt;"",Analysis!$K$10&lt;&gt;Z102),AND(Analysis!$K$9&lt;&gt;"",Analysis!$K$9&lt;&gt;AB102)),0,1))</f>
        <v/>
      </c>
      <c r="AD102" s="78"/>
      <c r="AE102" s="300"/>
      <c r="AF102" s="302" t="str">
        <v/>
      </c>
      <c r="AG102" s="300"/>
      <c r="AH102" s="309" t="str">
        <f>IF(AND(AE102="",AG102=""),"",IF(OR(AND(Analysis!$AD$10&lt;&gt;"",Analysis!$AD$10&lt;&gt;AE102),AND(Analysis!$AD$9&lt;&gt;"",Analysis!$AD$9&lt;&gt;AG102)),0,1))</f>
        <v/>
      </c>
      <c r="AI102" s="78"/>
      <c r="AJ102" s="71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</row>
    <row r="103" spans="1:47" ht="18" customHeight="1" x14ac:dyDescent="0.25">
      <c r="A103" s="69"/>
      <c r="B103" s="116"/>
      <c r="C103" s="237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201" t="str">
        <f>IF(TB_ALLOCATIONS[[#This Row],[Subcategory]]="","",IFERROR(SUM(TB_ALLOCATIONS[[#This Row],[January]:[December]]),0))</f>
        <v/>
      </c>
      <c r="Q103" s="241"/>
      <c r="R103" s="182" t="str">
        <f>IFERROR(IF(TB_ALLOCATIONS[[#This Row],[Subcategory]]="","",INDEX(TB_FIELDS[Category],MATCH(TB_ALLOCATIONS[[#This Row],[Subcategory]],TB_FIELDS[Subcategory],0),1)),"-")</f>
        <v/>
      </c>
      <c r="S103" s="182" t="str">
        <f>IFERROR(IF(OR(COUNTIFS($C$29:C103,C103)&gt;1,TB_ALLOCATIONS[[#This Row],[Category]]=""),"-",TB_ALLOCATIONS[[#This Row],[Category]]&amp;"-"&amp;COUNTIFS($R$29:R103,R103)-COUNTIFS($R$29:R102,R103,$S$29:S102,"-")),"-")</f>
        <v>-</v>
      </c>
      <c r="T103" s="196" t="str">
        <f t="shared" si="10"/>
        <v/>
      </c>
      <c r="U103" s="196" t="str">
        <f t="shared" si="11"/>
        <v/>
      </c>
      <c r="V103" s="196" t="str">
        <f t="shared" si="12"/>
        <v/>
      </c>
      <c r="W103" s="196" t="str">
        <f t="shared" si="13"/>
        <v/>
      </c>
      <c r="X10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3" s="78"/>
      <c r="Z103" s="299"/>
      <c r="AA103" s="297">
        <v>0</v>
      </c>
      <c r="AB103" s="300"/>
      <c r="AC103" s="309" t="str">
        <f>IF(AND(Z103="",AB103=""),"",IF(OR(AND(Analysis!$K$10&lt;&gt;"",Analysis!$K$10&lt;&gt;Z103),AND(Analysis!$K$9&lt;&gt;"",Analysis!$K$9&lt;&gt;AB103)),0,1))</f>
        <v/>
      </c>
      <c r="AD103" s="78"/>
      <c r="AE103" s="300"/>
      <c r="AF103" s="302" t="str">
        <v/>
      </c>
      <c r="AG103" s="300"/>
      <c r="AH103" s="309" t="str">
        <f>IF(AND(AE103="",AG103=""),"",IF(OR(AND(Analysis!$AD$10&lt;&gt;"",Analysis!$AD$10&lt;&gt;AE103),AND(Analysis!$AD$9&lt;&gt;"",Analysis!$AD$9&lt;&gt;AG103)),0,1))</f>
        <v/>
      </c>
      <c r="AI103" s="78"/>
      <c r="AJ103" s="71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</row>
    <row r="104" spans="1:47" ht="18" customHeight="1" x14ac:dyDescent="0.25">
      <c r="A104" s="69"/>
      <c r="B104" s="116"/>
      <c r="C104" s="238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201" t="str">
        <f>IF(TB_ALLOCATIONS[[#This Row],[Subcategory]]="","",IFERROR(SUM(TB_ALLOCATIONS[[#This Row],[January]:[December]]),0))</f>
        <v/>
      </c>
      <c r="Q104" s="241"/>
      <c r="R104" s="182" t="str">
        <f>IFERROR(IF(TB_ALLOCATIONS[[#This Row],[Subcategory]]="","",INDEX(TB_FIELDS[Category],MATCH(TB_ALLOCATIONS[[#This Row],[Subcategory]],TB_FIELDS[Subcategory],0),1)),"-")</f>
        <v/>
      </c>
      <c r="S104" s="182" t="str">
        <f>IFERROR(IF(OR(COUNTIFS($C$29:C104,C104)&gt;1,TB_ALLOCATIONS[[#This Row],[Category]]=""),"-",TB_ALLOCATIONS[[#This Row],[Category]]&amp;"-"&amp;COUNTIFS($R$29:R104,R104)-COUNTIFS($R$29:R103,R104,$S$29:S103,"-")),"-")</f>
        <v>-</v>
      </c>
      <c r="T104" s="196" t="str">
        <f t="shared" si="10"/>
        <v/>
      </c>
      <c r="U104" s="196" t="str">
        <f t="shared" si="11"/>
        <v/>
      </c>
      <c r="V104" s="196" t="str">
        <f t="shared" si="12"/>
        <v/>
      </c>
      <c r="W104" s="196" t="str">
        <f t="shared" si="13"/>
        <v/>
      </c>
      <c r="X10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4" s="78"/>
      <c r="Z104" s="299"/>
      <c r="AA104" s="297">
        <v>0</v>
      </c>
      <c r="AB104" s="300"/>
      <c r="AC104" s="309" t="str">
        <f>IF(AND(Z104="",AB104=""),"",IF(OR(AND(Analysis!$K$10&lt;&gt;"",Analysis!$K$10&lt;&gt;Z104),AND(Analysis!$K$9&lt;&gt;"",Analysis!$K$9&lt;&gt;AB104)),0,1))</f>
        <v/>
      </c>
      <c r="AD104" s="78"/>
      <c r="AE104" s="300"/>
      <c r="AF104" s="302" t="str">
        <v/>
      </c>
      <c r="AG104" s="300"/>
      <c r="AH104" s="309" t="str">
        <f>IF(AND(AE104="",AG104=""),"",IF(OR(AND(Analysis!$AD$10&lt;&gt;"",Analysis!$AD$10&lt;&gt;AE104),AND(Analysis!$AD$9&lt;&gt;"",Analysis!$AD$9&lt;&gt;AG104)),0,1))</f>
        <v/>
      </c>
      <c r="AI104" s="78"/>
      <c r="AJ104" s="71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</row>
    <row r="105" spans="1:47" ht="18" customHeight="1" x14ac:dyDescent="0.25">
      <c r="A105" s="69"/>
      <c r="B105" s="116"/>
      <c r="C105" s="237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201" t="str">
        <f>IF(TB_ALLOCATIONS[[#This Row],[Subcategory]]="","",IFERROR(SUM(TB_ALLOCATIONS[[#This Row],[January]:[December]]),0))</f>
        <v/>
      </c>
      <c r="Q105" s="241"/>
      <c r="R105" s="182" t="str">
        <f>IFERROR(IF(TB_ALLOCATIONS[[#This Row],[Subcategory]]="","",INDEX(TB_FIELDS[Category],MATCH(TB_ALLOCATIONS[[#This Row],[Subcategory]],TB_FIELDS[Subcategory],0),1)),"-")</f>
        <v/>
      </c>
      <c r="S105" s="182" t="str">
        <f>IFERROR(IF(OR(COUNTIFS($C$29:C105,C105)&gt;1,TB_ALLOCATIONS[[#This Row],[Category]]=""),"-",TB_ALLOCATIONS[[#This Row],[Category]]&amp;"-"&amp;COUNTIFS($R$29:R105,R105)-COUNTIFS($R$29:R104,R105,$S$29:S104,"-")),"-")</f>
        <v>-</v>
      </c>
      <c r="T105" s="196" t="str">
        <f t="shared" si="10"/>
        <v/>
      </c>
      <c r="U105" s="196" t="str">
        <f t="shared" si="11"/>
        <v/>
      </c>
      <c r="V105" s="196" t="str">
        <f t="shared" si="12"/>
        <v/>
      </c>
      <c r="W105" s="196" t="str">
        <f t="shared" si="13"/>
        <v/>
      </c>
      <c r="X10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5" s="78"/>
      <c r="Z105" s="299"/>
      <c r="AA105" s="297">
        <v>0</v>
      </c>
      <c r="AB105" s="300"/>
      <c r="AC105" s="309" t="str">
        <f>IF(AND(Z105="",AB105=""),"",IF(OR(AND(Analysis!$K$10&lt;&gt;"",Analysis!$K$10&lt;&gt;Z105),AND(Analysis!$K$9&lt;&gt;"",Analysis!$K$9&lt;&gt;AB105)),0,1))</f>
        <v/>
      </c>
      <c r="AD105" s="78"/>
      <c r="AE105" s="300"/>
      <c r="AF105" s="302" t="str">
        <v/>
      </c>
      <c r="AG105" s="300"/>
      <c r="AH105" s="309" t="str">
        <f>IF(AND(AE105="",AG105=""),"",IF(OR(AND(Analysis!$AD$10&lt;&gt;"",Analysis!$AD$10&lt;&gt;AE105),AND(Analysis!$AD$9&lt;&gt;"",Analysis!$AD$9&lt;&gt;AG105)),0,1))</f>
        <v/>
      </c>
      <c r="AI105" s="78"/>
      <c r="AJ105" s="71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</row>
    <row r="106" spans="1:47" ht="18" customHeight="1" x14ac:dyDescent="0.25">
      <c r="A106" s="69"/>
      <c r="B106" s="116"/>
      <c r="C106" s="237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201" t="str">
        <f>IF(TB_ALLOCATIONS[[#This Row],[Subcategory]]="","",IFERROR(SUM(TB_ALLOCATIONS[[#This Row],[January]:[December]]),0))</f>
        <v/>
      </c>
      <c r="Q106" s="241"/>
      <c r="R106" s="182" t="str">
        <f>IFERROR(IF(TB_ALLOCATIONS[[#This Row],[Subcategory]]="","",INDEX(TB_FIELDS[Category],MATCH(TB_ALLOCATIONS[[#This Row],[Subcategory]],TB_FIELDS[Subcategory],0),1)),"-")</f>
        <v/>
      </c>
      <c r="S106" s="182" t="str">
        <f>IFERROR(IF(OR(COUNTIFS($C$29:C106,C106)&gt;1,TB_ALLOCATIONS[[#This Row],[Category]]=""),"-",TB_ALLOCATIONS[[#This Row],[Category]]&amp;"-"&amp;COUNTIFS($R$29:R106,R106)-COUNTIFS($R$29:R105,R106,$S$29:S105,"-")),"-")</f>
        <v>-</v>
      </c>
      <c r="T106" s="196" t="str">
        <f t="shared" si="10"/>
        <v/>
      </c>
      <c r="U106" s="196" t="str">
        <f t="shared" si="11"/>
        <v/>
      </c>
      <c r="V106" s="196" t="str">
        <f t="shared" si="12"/>
        <v/>
      </c>
      <c r="W106" s="196" t="str">
        <f t="shared" si="13"/>
        <v/>
      </c>
      <c r="X10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6" s="78"/>
      <c r="Z106" s="299"/>
      <c r="AA106" s="297">
        <v>0</v>
      </c>
      <c r="AB106" s="300"/>
      <c r="AC106" s="309" t="str">
        <f>IF(AND(Z106="",AB106=""),"",IF(OR(AND(Analysis!$K$10&lt;&gt;"",Analysis!$K$10&lt;&gt;Z106),AND(Analysis!$K$9&lt;&gt;"",Analysis!$K$9&lt;&gt;AB106)),0,1))</f>
        <v/>
      </c>
      <c r="AD106" s="78"/>
      <c r="AE106" s="300"/>
      <c r="AF106" s="302" t="str">
        <v/>
      </c>
      <c r="AG106" s="300"/>
      <c r="AH106" s="309" t="str">
        <f>IF(AND(AE106="",AG106=""),"",IF(OR(AND(Analysis!$AD$10&lt;&gt;"",Analysis!$AD$10&lt;&gt;AE106),AND(Analysis!$AD$9&lt;&gt;"",Analysis!$AD$9&lt;&gt;AG106)),0,1))</f>
        <v/>
      </c>
      <c r="AI106" s="78"/>
      <c r="AJ106" s="71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</row>
    <row r="107" spans="1:47" ht="18" customHeight="1" x14ac:dyDescent="0.25">
      <c r="A107" s="69"/>
      <c r="B107" s="116"/>
      <c r="C107" s="238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201" t="str">
        <f>IF(TB_ALLOCATIONS[[#This Row],[Subcategory]]="","",IFERROR(SUM(TB_ALLOCATIONS[[#This Row],[January]:[December]]),0))</f>
        <v/>
      </c>
      <c r="Q107" s="241"/>
      <c r="R107" s="182" t="str">
        <f>IFERROR(IF(TB_ALLOCATIONS[[#This Row],[Subcategory]]="","",INDEX(TB_FIELDS[Category],MATCH(TB_ALLOCATIONS[[#This Row],[Subcategory]],TB_FIELDS[Subcategory],0),1)),"-")</f>
        <v/>
      </c>
      <c r="S107" s="182" t="str">
        <f>IFERROR(IF(OR(COUNTIFS($C$29:C107,C107)&gt;1,TB_ALLOCATIONS[[#This Row],[Category]]=""),"-",TB_ALLOCATIONS[[#This Row],[Category]]&amp;"-"&amp;COUNTIFS($R$29:R107,R107)-COUNTIFS($R$29:R106,R107,$S$29:S106,"-")),"-")</f>
        <v>-</v>
      </c>
      <c r="T107" s="196" t="str">
        <f t="shared" si="10"/>
        <v/>
      </c>
      <c r="U107" s="196" t="str">
        <f t="shared" si="11"/>
        <v/>
      </c>
      <c r="V107" s="196" t="str">
        <f t="shared" si="12"/>
        <v/>
      </c>
      <c r="W107" s="196" t="str">
        <f t="shared" si="13"/>
        <v/>
      </c>
      <c r="X10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7" s="78"/>
      <c r="Z107" s="299"/>
      <c r="AA107" s="297">
        <v>0</v>
      </c>
      <c r="AB107" s="300"/>
      <c r="AC107" s="309" t="str">
        <f>IF(AND(Z107="",AB107=""),"",IF(OR(AND(Analysis!$K$10&lt;&gt;"",Analysis!$K$10&lt;&gt;Z107),AND(Analysis!$K$9&lt;&gt;"",Analysis!$K$9&lt;&gt;AB107)),0,1))</f>
        <v/>
      </c>
      <c r="AD107" s="78"/>
      <c r="AE107" s="300"/>
      <c r="AF107" s="302" t="str">
        <v/>
      </c>
      <c r="AG107" s="300"/>
      <c r="AH107" s="309" t="str">
        <f>IF(AND(AE107="",AG107=""),"",IF(OR(AND(Analysis!$AD$10&lt;&gt;"",Analysis!$AD$10&lt;&gt;AE107),AND(Analysis!$AD$9&lt;&gt;"",Analysis!$AD$9&lt;&gt;AG107)),0,1))</f>
        <v/>
      </c>
      <c r="AI107" s="78"/>
      <c r="AJ107" s="71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</row>
    <row r="108" spans="1:47" ht="18" customHeight="1" x14ac:dyDescent="0.25">
      <c r="A108" s="69"/>
      <c r="B108" s="116"/>
      <c r="C108" s="237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201" t="str">
        <f>IF(TB_ALLOCATIONS[[#This Row],[Subcategory]]="","",IFERROR(SUM(TB_ALLOCATIONS[[#This Row],[January]:[December]]),0))</f>
        <v/>
      </c>
      <c r="Q108" s="241"/>
      <c r="R108" s="182" t="str">
        <f>IFERROR(IF(TB_ALLOCATIONS[[#This Row],[Subcategory]]="","",INDEX(TB_FIELDS[Category],MATCH(TB_ALLOCATIONS[[#This Row],[Subcategory]],TB_FIELDS[Subcategory],0),1)),"-")</f>
        <v/>
      </c>
      <c r="S108" s="182" t="str">
        <f>IFERROR(IF(OR(COUNTIFS($C$29:C108,C108)&gt;1,TB_ALLOCATIONS[[#This Row],[Category]]=""),"-",TB_ALLOCATIONS[[#This Row],[Category]]&amp;"-"&amp;COUNTIFS($R$29:R108,R108)-COUNTIFS($R$29:R107,R108,$S$29:S107,"-")),"-")</f>
        <v>-</v>
      </c>
      <c r="T108" s="196" t="str">
        <f t="shared" si="10"/>
        <v/>
      </c>
      <c r="U108" s="196" t="str">
        <f t="shared" si="11"/>
        <v/>
      </c>
      <c r="V108" s="196" t="str">
        <f t="shared" si="12"/>
        <v/>
      </c>
      <c r="W108" s="196" t="str">
        <f t="shared" si="13"/>
        <v/>
      </c>
      <c r="X10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8" s="78"/>
      <c r="Z108" s="299"/>
      <c r="AA108" s="297">
        <v>0</v>
      </c>
      <c r="AB108" s="300"/>
      <c r="AC108" s="309" t="str">
        <f>IF(AND(Z108="",AB108=""),"",IF(OR(AND(Analysis!$K$10&lt;&gt;"",Analysis!$K$10&lt;&gt;Z108),AND(Analysis!$K$9&lt;&gt;"",Analysis!$K$9&lt;&gt;AB108)),0,1))</f>
        <v/>
      </c>
      <c r="AD108" s="78"/>
      <c r="AE108" s="300"/>
      <c r="AF108" s="302" t="str">
        <v/>
      </c>
      <c r="AG108" s="300"/>
      <c r="AH108" s="309" t="str">
        <f>IF(AND(AE108="",AG108=""),"",IF(OR(AND(Analysis!$AD$10&lt;&gt;"",Analysis!$AD$10&lt;&gt;AE108),AND(Analysis!$AD$9&lt;&gt;"",Analysis!$AD$9&lt;&gt;AG108)),0,1))</f>
        <v/>
      </c>
      <c r="AI108" s="78"/>
      <c r="AJ108" s="71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</row>
    <row r="109" spans="1:47" ht="18" customHeight="1" x14ac:dyDescent="0.25">
      <c r="A109" s="69"/>
      <c r="B109" s="116"/>
      <c r="C109" s="237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201" t="str">
        <f>IF(TB_ALLOCATIONS[[#This Row],[Subcategory]]="","",IFERROR(SUM(TB_ALLOCATIONS[[#This Row],[January]:[December]]),0))</f>
        <v/>
      </c>
      <c r="Q109" s="241"/>
      <c r="R109" s="182" t="str">
        <f>IFERROR(IF(TB_ALLOCATIONS[[#This Row],[Subcategory]]="","",INDEX(TB_FIELDS[Category],MATCH(TB_ALLOCATIONS[[#This Row],[Subcategory]],TB_FIELDS[Subcategory],0),1)),"-")</f>
        <v/>
      </c>
      <c r="S109" s="182" t="str">
        <f>IFERROR(IF(OR(COUNTIFS($C$29:C109,C109)&gt;1,TB_ALLOCATIONS[[#This Row],[Category]]=""),"-",TB_ALLOCATIONS[[#This Row],[Category]]&amp;"-"&amp;COUNTIFS($R$29:R109,R109)-COUNTIFS($R$29:R108,R109,$S$29:S108,"-")),"-")</f>
        <v>-</v>
      </c>
      <c r="T109" s="196" t="str">
        <f t="shared" si="10"/>
        <v/>
      </c>
      <c r="U109" s="196" t="str">
        <f t="shared" si="11"/>
        <v/>
      </c>
      <c r="V109" s="196" t="str">
        <f t="shared" si="12"/>
        <v/>
      </c>
      <c r="W109" s="196" t="str">
        <f t="shared" si="13"/>
        <v/>
      </c>
      <c r="X10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9" s="78"/>
      <c r="Z109" s="299"/>
      <c r="AA109" s="297">
        <v>0</v>
      </c>
      <c r="AB109" s="300"/>
      <c r="AC109" s="309" t="str">
        <f>IF(AND(Z109="",AB109=""),"",IF(OR(AND(Analysis!$K$10&lt;&gt;"",Analysis!$K$10&lt;&gt;Z109),AND(Analysis!$K$9&lt;&gt;"",Analysis!$K$9&lt;&gt;AB109)),0,1))</f>
        <v/>
      </c>
      <c r="AD109" s="78"/>
      <c r="AE109" s="300"/>
      <c r="AF109" s="302" t="str">
        <v/>
      </c>
      <c r="AG109" s="300"/>
      <c r="AH109" s="309" t="str">
        <f>IF(AND(AE109="",AG109=""),"",IF(OR(AND(Analysis!$AD$10&lt;&gt;"",Analysis!$AD$10&lt;&gt;AE109),AND(Analysis!$AD$9&lt;&gt;"",Analysis!$AD$9&lt;&gt;AG109)),0,1))</f>
        <v/>
      </c>
      <c r="AI109" s="78"/>
      <c r="AJ109" s="71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</row>
    <row r="110" spans="1:47" ht="18" customHeight="1" x14ac:dyDescent="0.25">
      <c r="A110" s="69"/>
      <c r="B110" s="116"/>
      <c r="C110" s="238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201" t="str">
        <f>IF(TB_ALLOCATIONS[[#This Row],[Subcategory]]="","",IFERROR(SUM(TB_ALLOCATIONS[[#This Row],[January]:[December]]),0))</f>
        <v/>
      </c>
      <c r="Q110" s="241"/>
      <c r="R110" s="182" t="str">
        <f>IFERROR(IF(TB_ALLOCATIONS[[#This Row],[Subcategory]]="","",INDEX(TB_FIELDS[Category],MATCH(TB_ALLOCATIONS[[#This Row],[Subcategory]],TB_FIELDS[Subcategory],0),1)),"-")</f>
        <v/>
      </c>
      <c r="S110" s="182" t="str">
        <f>IFERROR(IF(OR(COUNTIFS($C$29:C110,C110)&gt;1,TB_ALLOCATIONS[[#This Row],[Category]]=""),"-",TB_ALLOCATIONS[[#This Row],[Category]]&amp;"-"&amp;COUNTIFS($R$29:R110,R110)-COUNTIFS($R$29:R109,R110,$S$29:S109,"-")),"-")</f>
        <v>-</v>
      </c>
      <c r="T110" s="196" t="str">
        <f t="shared" si="10"/>
        <v/>
      </c>
      <c r="U110" s="196" t="str">
        <f t="shared" si="11"/>
        <v/>
      </c>
      <c r="V110" s="196" t="str">
        <f t="shared" si="12"/>
        <v/>
      </c>
      <c r="W110" s="196" t="str">
        <f t="shared" si="13"/>
        <v/>
      </c>
      <c r="X11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0" s="78"/>
      <c r="Z110" s="299"/>
      <c r="AA110" s="297">
        <v>0</v>
      </c>
      <c r="AB110" s="300"/>
      <c r="AC110" s="309" t="str">
        <f>IF(AND(Z110="",AB110=""),"",IF(OR(AND(Analysis!$K$10&lt;&gt;"",Analysis!$K$10&lt;&gt;Z110),AND(Analysis!$K$9&lt;&gt;"",Analysis!$K$9&lt;&gt;AB110)),0,1))</f>
        <v/>
      </c>
      <c r="AD110" s="78"/>
      <c r="AE110" s="300"/>
      <c r="AF110" s="302" t="str">
        <v/>
      </c>
      <c r="AG110" s="300"/>
      <c r="AH110" s="309" t="str">
        <f>IF(AND(AE110="",AG110=""),"",IF(OR(AND(Analysis!$AD$10&lt;&gt;"",Analysis!$AD$10&lt;&gt;AE110),AND(Analysis!$AD$9&lt;&gt;"",Analysis!$AD$9&lt;&gt;AG110)),0,1))</f>
        <v/>
      </c>
      <c r="AI110" s="78"/>
      <c r="AJ110" s="71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</row>
    <row r="111" spans="1:47" ht="18" customHeight="1" x14ac:dyDescent="0.25">
      <c r="A111" s="69"/>
      <c r="B111" s="116"/>
      <c r="C111" s="237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201" t="str">
        <f>IF(TB_ALLOCATIONS[[#This Row],[Subcategory]]="","",IFERROR(SUM(TB_ALLOCATIONS[[#This Row],[January]:[December]]),0))</f>
        <v/>
      </c>
      <c r="Q111" s="241"/>
      <c r="R111" s="182" t="str">
        <f>IFERROR(IF(TB_ALLOCATIONS[[#This Row],[Subcategory]]="","",INDEX(TB_FIELDS[Category],MATCH(TB_ALLOCATIONS[[#This Row],[Subcategory]],TB_FIELDS[Subcategory],0),1)),"-")</f>
        <v/>
      </c>
      <c r="S111" s="182" t="str">
        <f>IFERROR(IF(OR(COUNTIFS($C$29:C111,C111)&gt;1,TB_ALLOCATIONS[[#This Row],[Category]]=""),"-",TB_ALLOCATIONS[[#This Row],[Category]]&amp;"-"&amp;COUNTIFS($R$29:R111,R111)-COUNTIFS($R$29:R110,R111,$S$29:S110,"-")),"-")</f>
        <v>-</v>
      </c>
      <c r="T111" s="196" t="str">
        <f t="shared" si="10"/>
        <v/>
      </c>
      <c r="U111" s="196" t="str">
        <f t="shared" si="11"/>
        <v/>
      </c>
      <c r="V111" s="196" t="str">
        <f t="shared" si="12"/>
        <v/>
      </c>
      <c r="W111" s="196" t="str">
        <f t="shared" si="13"/>
        <v/>
      </c>
      <c r="X11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1" s="78"/>
      <c r="Z111" s="299"/>
      <c r="AA111" s="297">
        <v>0</v>
      </c>
      <c r="AB111" s="300"/>
      <c r="AC111" s="309" t="str">
        <f>IF(AND(Z111="",AB111=""),"",IF(OR(AND(Analysis!$K$10&lt;&gt;"",Analysis!$K$10&lt;&gt;Z111),AND(Analysis!$K$9&lt;&gt;"",Analysis!$K$9&lt;&gt;AB111)),0,1))</f>
        <v/>
      </c>
      <c r="AD111" s="78"/>
      <c r="AE111" s="300"/>
      <c r="AF111" s="302" t="str">
        <v/>
      </c>
      <c r="AG111" s="300"/>
      <c r="AH111" s="309" t="str">
        <f>IF(AND(AE111="",AG111=""),"",IF(OR(AND(Analysis!$AD$10&lt;&gt;"",Analysis!$AD$10&lt;&gt;AE111),AND(Analysis!$AD$9&lt;&gt;"",Analysis!$AD$9&lt;&gt;AG111)),0,1))</f>
        <v/>
      </c>
      <c r="AI111" s="78"/>
      <c r="AJ111" s="71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</row>
    <row r="112" spans="1:47" ht="18" customHeight="1" x14ac:dyDescent="0.25">
      <c r="A112" s="69"/>
      <c r="B112" s="116"/>
      <c r="C112" s="237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201" t="str">
        <f>IF(TB_ALLOCATIONS[[#This Row],[Subcategory]]="","",IFERROR(SUM(TB_ALLOCATIONS[[#This Row],[January]:[December]]),0))</f>
        <v/>
      </c>
      <c r="Q112" s="241"/>
      <c r="R112" s="182" t="str">
        <f>IFERROR(IF(TB_ALLOCATIONS[[#This Row],[Subcategory]]="","",INDEX(TB_FIELDS[Category],MATCH(TB_ALLOCATIONS[[#This Row],[Subcategory]],TB_FIELDS[Subcategory],0),1)),"-")</f>
        <v/>
      </c>
      <c r="S112" s="182" t="str">
        <f>IFERROR(IF(OR(COUNTIFS($C$29:C112,C112)&gt;1,TB_ALLOCATIONS[[#This Row],[Category]]=""),"-",TB_ALLOCATIONS[[#This Row],[Category]]&amp;"-"&amp;COUNTIFS($R$29:R112,R112)-COUNTIFS($R$29:R111,R112,$S$29:S111,"-")),"-")</f>
        <v>-</v>
      </c>
      <c r="T112" s="196" t="str">
        <f t="shared" si="10"/>
        <v/>
      </c>
      <c r="U112" s="196" t="str">
        <f t="shared" si="11"/>
        <v/>
      </c>
      <c r="V112" s="196" t="str">
        <f t="shared" si="12"/>
        <v/>
      </c>
      <c r="W112" s="196" t="str">
        <f t="shared" si="13"/>
        <v/>
      </c>
      <c r="X11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2" s="78"/>
      <c r="Z112" s="299"/>
      <c r="AA112" s="297">
        <v>0</v>
      </c>
      <c r="AB112" s="300"/>
      <c r="AC112" s="309" t="str">
        <f>IF(AND(Z112="",AB112=""),"",IF(OR(AND(Analysis!$K$10&lt;&gt;"",Analysis!$K$10&lt;&gt;Z112),AND(Analysis!$K$9&lt;&gt;"",Analysis!$K$9&lt;&gt;AB112)),0,1))</f>
        <v/>
      </c>
      <c r="AD112" s="78"/>
      <c r="AE112" s="300"/>
      <c r="AF112" s="302" t="str">
        <v/>
      </c>
      <c r="AG112" s="300"/>
      <c r="AH112" s="309" t="str">
        <f>IF(AND(AE112="",AG112=""),"",IF(OR(AND(Analysis!$AD$10&lt;&gt;"",Analysis!$AD$10&lt;&gt;AE112),AND(Analysis!$AD$9&lt;&gt;"",Analysis!$AD$9&lt;&gt;AG112)),0,1))</f>
        <v/>
      </c>
      <c r="AI112" s="78"/>
      <c r="AJ112" s="71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</row>
    <row r="113" spans="1:47" ht="18" customHeight="1" x14ac:dyDescent="0.25">
      <c r="A113" s="69"/>
      <c r="B113" s="116"/>
      <c r="C113" s="238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201" t="str">
        <f>IF(TB_ALLOCATIONS[[#This Row],[Subcategory]]="","",IFERROR(SUM(TB_ALLOCATIONS[[#This Row],[January]:[December]]),0))</f>
        <v/>
      </c>
      <c r="Q113" s="241"/>
      <c r="R113" s="182" t="str">
        <f>IFERROR(IF(TB_ALLOCATIONS[[#This Row],[Subcategory]]="","",INDEX(TB_FIELDS[Category],MATCH(TB_ALLOCATIONS[[#This Row],[Subcategory]],TB_FIELDS[Subcategory],0),1)),"-")</f>
        <v/>
      </c>
      <c r="S113" s="182" t="str">
        <f>IFERROR(IF(OR(COUNTIFS($C$29:C113,C113)&gt;1,TB_ALLOCATIONS[[#This Row],[Category]]=""),"-",TB_ALLOCATIONS[[#This Row],[Category]]&amp;"-"&amp;COUNTIFS($R$29:R113,R113)-COUNTIFS($R$29:R112,R113,$S$29:S112,"-")),"-")</f>
        <v>-</v>
      </c>
      <c r="T113" s="196" t="str">
        <f t="shared" si="10"/>
        <v/>
      </c>
      <c r="U113" s="196" t="str">
        <f t="shared" si="11"/>
        <v/>
      </c>
      <c r="V113" s="196" t="str">
        <f t="shared" si="12"/>
        <v/>
      </c>
      <c r="W113" s="196" t="str">
        <f t="shared" si="13"/>
        <v/>
      </c>
      <c r="X11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3" s="78"/>
      <c r="Z113" s="299"/>
      <c r="AA113" s="297">
        <v>0</v>
      </c>
      <c r="AB113" s="300"/>
      <c r="AC113" s="309" t="str">
        <f>IF(AND(Z113="",AB113=""),"",IF(OR(AND(Analysis!$K$10&lt;&gt;"",Analysis!$K$10&lt;&gt;Z113),AND(Analysis!$K$9&lt;&gt;"",Analysis!$K$9&lt;&gt;AB113)),0,1))</f>
        <v/>
      </c>
      <c r="AD113" s="78"/>
      <c r="AE113" s="300"/>
      <c r="AF113" s="302" t="str">
        <v/>
      </c>
      <c r="AG113" s="300"/>
      <c r="AH113" s="309" t="str">
        <f>IF(AND(AE113="",AG113=""),"",IF(OR(AND(Analysis!$AD$10&lt;&gt;"",Analysis!$AD$10&lt;&gt;AE113),AND(Analysis!$AD$9&lt;&gt;"",Analysis!$AD$9&lt;&gt;AG113)),0,1))</f>
        <v/>
      </c>
      <c r="AI113" s="78"/>
      <c r="AJ113" s="71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</row>
    <row r="114" spans="1:47" ht="18" customHeight="1" x14ac:dyDescent="0.25">
      <c r="A114" s="69"/>
      <c r="B114" s="116"/>
      <c r="C114" s="237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201" t="str">
        <f>IF(TB_ALLOCATIONS[[#This Row],[Subcategory]]="","",IFERROR(SUM(TB_ALLOCATIONS[[#This Row],[January]:[December]]),0))</f>
        <v/>
      </c>
      <c r="Q114" s="241"/>
      <c r="R114" s="182" t="str">
        <f>IFERROR(IF(TB_ALLOCATIONS[[#This Row],[Subcategory]]="","",INDEX(TB_FIELDS[Category],MATCH(TB_ALLOCATIONS[[#This Row],[Subcategory]],TB_FIELDS[Subcategory],0),1)),"-")</f>
        <v/>
      </c>
      <c r="S114" s="182" t="str">
        <f>IFERROR(IF(OR(COUNTIFS($C$29:C114,C114)&gt;1,TB_ALLOCATIONS[[#This Row],[Category]]=""),"-",TB_ALLOCATIONS[[#This Row],[Category]]&amp;"-"&amp;COUNTIFS($R$29:R114,R114)-COUNTIFS($R$29:R113,R114,$S$29:S113,"-")),"-")</f>
        <v>-</v>
      </c>
      <c r="T114" s="196" t="str">
        <f t="shared" si="10"/>
        <v/>
      </c>
      <c r="U114" s="196" t="str">
        <f t="shared" si="11"/>
        <v/>
      </c>
      <c r="V114" s="196" t="str">
        <f t="shared" si="12"/>
        <v/>
      </c>
      <c r="W114" s="196" t="str">
        <f t="shared" si="13"/>
        <v/>
      </c>
      <c r="X11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4" s="78"/>
      <c r="Z114" s="299"/>
      <c r="AA114" s="297">
        <v>0</v>
      </c>
      <c r="AB114" s="300"/>
      <c r="AC114" s="309" t="str">
        <f>IF(AND(Z114="",AB114=""),"",IF(OR(AND(Analysis!$K$10&lt;&gt;"",Analysis!$K$10&lt;&gt;Z114),AND(Analysis!$K$9&lt;&gt;"",Analysis!$K$9&lt;&gt;AB114)),0,1))</f>
        <v/>
      </c>
      <c r="AD114" s="78"/>
      <c r="AE114" s="300"/>
      <c r="AF114" s="302" t="str">
        <v/>
      </c>
      <c r="AG114" s="300"/>
      <c r="AH114" s="309" t="str">
        <f>IF(AND(AE114="",AG114=""),"",IF(OR(AND(Analysis!$AD$10&lt;&gt;"",Analysis!$AD$10&lt;&gt;AE114),AND(Analysis!$AD$9&lt;&gt;"",Analysis!$AD$9&lt;&gt;AG114)),0,1))</f>
        <v/>
      </c>
      <c r="AI114" s="78"/>
      <c r="AJ114" s="71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</row>
    <row r="115" spans="1:47" ht="18" customHeight="1" x14ac:dyDescent="0.25">
      <c r="A115" s="69"/>
      <c r="B115" s="116"/>
      <c r="C115" s="237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201" t="str">
        <f>IF(TB_ALLOCATIONS[[#This Row],[Subcategory]]="","",IFERROR(SUM(TB_ALLOCATIONS[[#This Row],[January]:[December]]),0))</f>
        <v/>
      </c>
      <c r="Q115" s="241"/>
      <c r="R115" s="182" t="str">
        <f>IFERROR(IF(TB_ALLOCATIONS[[#This Row],[Subcategory]]="","",INDEX(TB_FIELDS[Category],MATCH(TB_ALLOCATIONS[[#This Row],[Subcategory]],TB_FIELDS[Subcategory],0),1)),"-")</f>
        <v/>
      </c>
      <c r="S115" s="182" t="str">
        <f>IFERROR(IF(OR(COUNTIFS($C$29:C115,C115)&gt;1,TB_ALLOCATIONS[[#This Row],[Category]]=""),"-",TB_ALLOCATIONS[[#This Row],[Category]]&amp;"-"&amp;COUNTIFS($R$29:R115,R115)-COUNTIFS($R$29:R114,R115,$S$29:S114,"-")),"-")</f>
        <v>-</v>
      </c>
      <c r="T115" s="196" t="str">
        <f t="shared" si="10"/>
        <v/>
      </c>
      <c r="U115" s="196" t="str">
        <f t="shared" si="11"/>
        <v/>
      </c>
      <c r="V115" s="196" t="str">
        <f t="shared" si="12"/>
        <v/>
      </c>
      <c r="W115" s="196" t="str">
        <f t="shared" si="13"/>
        <v/>
      </c>
      <c r="X11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5" s="78"/>
      <c r="Z115" s="299"/>
      <c r="AA115" s="297">
        <v>0</v>
      </c>
      <c r="AB115" s="300"/>
      <c r="AC115" s="309" t="str">
        <f>IF(AND(Z115="",AB115=""),"",IF(OR(AND(Analysis!$K$10&lt;&gt;"",Analysis!$K$10&lt;&gt;Z115),AND(Analysis!$K$9&lt;&gt;"",Analysis!$K$9&lt;&gt;AB115)),0,1))</f>
        <v/>
      </c>
      <c r="AD115" s="78"/>
      <c r="AE115" s="300"/>
      <c r="AF115" s="302" t="str">
        <v/>
      </c>
      <c r="AG115" s="300"/>
      <c r="AH115" s="309" t="str">
        <f>IF(AND(AE115="",AG115=""),"",IF(OR(AND(Analysis!$AD$10&lt;&gt;"",Analysis!$AD$10&lt;&gt;AE115),AND(Analysis!$AD$9&lt;&gt;"",Analysis!$AD$9&lt;&gt;AG115)),0,1))</f>
        <v/>
      </c>
      <c r="AI115" s="78"/>
      <c r="AJ115" s="71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</row>
    <row r="116" spans="1:47" ht="18" customHeight="1" x14ac:dyDescent="0.25">
      <c r="A116" s="69"/>
      <c r="B116" s="116"/>
      <c r="C116" s="238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201" t="str">
        <f>IF(TB_ALLOCATIONS[[#This Row],[Subcategory]]="","",IFERROR(SUM(TB_ALLOCATIONS[[#This Row],[January]:[December]]),0))</f>
        <v/>
      </c>
      <c r="Q116" s="241"/>
      <c r="R116" s="182" t="str">
        <f>IFERROR(IF(TB_ALLOCATIONS[[#This Row],[Subcategory]]="","",INDEX(TB_FIELDS[Category],MATCH(TB_ALLOCATIONS[[#This Row],[Subcategory]],TB_FIELDS[Subcategory],0),1)),"-")</f>
        <v/>
      </c>
      <c r="S116" s="182" t="str">
        <f>IFERROR(IF(OR(COUNTIFS($C$29:C116,C116)&gt;1,TB_ALLOCATIONS[[#This Row],[Category]]=""),"-",TB_ALLOCATIONS[[#This Row],[Category]]&amp;"-"&amp;COUNTIFS($R$29:R116,R116)-COUNTIFS($R$29:R115,R116,$S$29:S115,"-")),"-")</f>
        <v>-</v>
      </c>
      <c r="T116" s="196" t="str">
        <f t="shared" si="10"/>
        <v/>
      </c>
      <c r="U116" s="196" t="str">
        <f t="shared" si="11"/>
        <v/>
      </c>
      <c r="V116" s="196" t="str">
        <f t="shared" si="12"/>
        <v/>
      </c>
      <c r="W116" s="196" t="str">
        <f t="shared" si="13"/>
        <v/>
      </c>
      <c r="X11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6" s="78"/>
      <c r="Z116" s="299"/>
      <c r="AA116" s="297">
        <v>0</v>
      </c>
      <c r="AB116" s="300"/>
      <c r="AC116" s="309" t="str">
        <f>IF(AND(Z116="",AB116=""),"",IF(OR(AND(Analysis!$K$10&lt;&gt;"",Analysis!$K$10&lt;&gt;Z116),AND(Analysis!$K$9&lt;&gt;"",Analysis!$K$9&lt;&gt;AB116)),0,1))</f>
        <v/>
      </c>
      <c r="AD116" s="78"/>
      <c r="AE116" s="300"/>
      <c r="AF116" s="302" t="str">
        <v/>
      </c>
      <c r="AG116" s="300"/>
      <c r="AH116" s="309" t="str">
        <f>IF(AND(AE116="",AG116=""),"",IF(OR(AND(Analysis!$AD$10&lt;&gt;"",Analysis!$AD$10&lt;&gt;AE116),AND(Analysis!$AD$9&lt;&gt;"",Analysis!$AD$9&lt;&gt;AG116)),0,1))</f>
        <v/>
      </c>
      <c r="AI116" s="78"/>
      <c r="AJ116" s="71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</row>
    <row r="117" spans="1:47" ht="18" customHeight="1" x14ac:dyDescent="0.25">
      <c r="A117" s="69"/>
      <c r="B117" s="116"/>
      <c r="C117" s="237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201" t="str">
        <f>IF(TB_ALLOCATIONS[[#This Row],[Subcategory]]="","",IFERROR(SUM(TB_ALLOCATIONS[[#This Row],[January]:[December]]),0))</f>
        <v/>
      </c>
      <c r="Q117" s="241"/>
      <c r="R117" s="182" t="str">
        <f>IFERROR(IF(TB_ALLOCATIONS[[#This Row],[Subcategory]]="","",INDEX(TB_FIELDS[Category],MATCH(TB_ALLOCATIONS[[#This Row],[Subcategory]],TB_FIELDS[Subcategory],0),1)),"-")</f>
        <v/>
      </c>
      <c r="S117" s="182" t="str">
        <f>IFERROR(IF(OR(COUNTIFS($C$29:C117,C117)&gt;1,TB_ALLOCATIONS[[#This Row],[Category]]=""),"-",TB_ALLOCATIONS[[#This Row],[Category]]&amp;"-"&amp;COUNTIFS($R$29:R117,R117)-COUNTIFS($R$29:R116,R117,$S$29:S116,"-")),"-")</f>
        <v>-</v>
      </c>
      <c r="T117" s="196" t="str">
        <f t="shared" si="10"/>
        <v/>
      </c>
      <c r="U117" s="196" t="str">
        <f t="shared" si="11"/>
        <v/>
      </c>
      <c r="V117" s="196" t="str">
        <f t="shared" si="12"/>
        <v/>
      </c>
      <c r="W117" s="196" t="str">
        <f t="shared" si="13"/>
        <v/>
      </c>
      <c r="X11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7" s="78"/>
      <c r="Z117" s="299"/>
      <c r="AA117" s="297">
        <v>0</v>
      </c>
      <c r="AB117" s="300"/>
      <c r="AC117" s="309" t="str">
        <f>IF(AND(Z117="",AB117=""),"",IF(OR(AND(Analysis!$K$10&lt;&gt;"",Analysis!$K$10&lt;&gt;Z117),AND(Analysis!$K$9&lt;&gt;"",Analysis!$K$9&lt;&gt;AB117)),0,1))</f>
        <v/>
      </c>
      <c r="AD117" s="78"/>
      <c r="AE117" s="300"/>
      <c r="AF117" s="302" t="str">
        <v/>
      </c>
      <c r="AG117" s="300"/>
      <c r="AH117" s="309" t="str">
        <f>IF(AND(AE117="",AG117=""),"",IF(OR(AND(Analysis!$AD$10&lt;&gt;"",Analysis!$AD$10&lt;&gt;AE117),AND(Analysis!$AD$9&lt;&gt;"",Analysis!$AD$9&lt;&gt;AG117)),0,1))</f>
        <v/>
      </c>
      <c r="AI117" s="78"/>
      <c r="AJ117" s="71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</row>
    <row r="118" spans="1:47" ht="18" customHeight="1" x14ac:dyDescent="0.25">
      <c r="A118" s="69"/>
      <c r="B118" s="116"/>
      <c r="C118" s="237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201" t="str">
        <f>IF(TB_ALLOCATIONS[[#This Row],[Subcategory]]="","",IFERROR(SUM(TB_ALLOCATIONS[[#This Row],[January]:[December]]),0))</f>
        <v/>
      </c>
      <c r="Q118" s="241"/>
      <c r="R118" s="182" t="str">
        <f>IFERROR(IF(TB_ALLOCATIONS[[#This Row],[Subcategory]]="","",INDEX(TB_FIELDS[Category],MATCH(TB_ALLOCATIONS[[#This Row],[Subcategory]],TB_FIELDS[Subcategory],0),1)),"-")</f>
        <v/>
      </c>
      <c r="S118" s="182" t="str">
        <f>IFERROR(IF(OR(COUNTIFS($C$29:C118,C118)&gt;1,TB_ALLOCATIONS[[#This Row],[Category]]=""),"-",TB_ALLOCATIONS[[#This Row],[Category]]&amp;"-"&amp;COUNTIFS($R$29:R118,R118)-COUNTIFS($R$29:R117,R118,$S$29:S117,"-")),"-")</f>
        <v>-</v>
      </c>
      <c r="T118" s="196" t="str">
        <f t="shared" si="10"/>
        <v/>
      </c>
      <c r="U118" s="196" t="str">
        <f t="shared" si="11"/>
        <v/>
      </c>
      <c r="V118" s="196" t="str">
        <f t="shared" si="12"/>
        <v/>
      </c>
      <c r="W118" s="196" t="str">
        <f t="shared" si="13"/>
        <v/>
      </c>
      <c r="X11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8" s="78"/>
      <c r="Z118" s="299"/>
      <c r="AA118" s="297">
        <v>0</v>
      </c>
      <c r="AB118" s="300"/>
      <c r="AC118" s="309" t="str">
        <f>IF(AND(Z118="",AB118=""),"",IF(OR(AND(Analysis!$K$10&lt;&gt;"",Analysis!$K$10&lt;&gt;Z118),AND(Analysis!$K$9&lt;&gt;"",Analysis!$K$9&lt;&gt;AB118)),0,1))</f>
        <v/>
      </c>
      <c r="AD118" s="78"/>
      <c r="AE118" s="300"/>
      <c r="AF118" s="302" t="str">
        <v/>
      </c>
      <c r="AG118" s="300"/>
      <c r="AH118" s="309" t="str">
        <f>IF(AND(AE118="",AG118=""),"",IF(OR(AND(Analysis!$AD$10&lt;&gt;"",Analysis!$AD$10&lt;&gt;AE118),AND(Analysis!$AD$9&lt;&gt;"",Analysis!$AD$9&lt;&gt;AG118)),0,1))</f>
        <v/>
      </c>
      <c r="AI118" s="78"/>
      <c r="AJ118" s="71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</row>
    <row r="119" spans="1:47" ht="18" customHeight="1" x14ac:dyDescent="0.25">
      <c r="A119" s="69"/>
      <c r="B119" s="116"/>
      <c r="C119" s="237"/>
      <c r="D119" s="29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292" t="str">
        <f>IF(TB_ALLOCATIONS[[#This Row],[Subcategory]]="","",IFERROR(SUM(TB_ALLOCATIONS[[#This Row],[January]:[December]]),0))</f>
        <v/>
      </c>
      <c r="Q119" s="293"/>
      <c r="R119" s="182" t="str">
        <f>IFERROR(IF(TB_ALLOCATIONS[[#This Row],[Subcategory]]="","",INDEX(TB_FIELDS[Category],MATCH(TB_ALLOCATIONS[[#This Row],[Subcategory]],TB_FIELDS[Subcategory],0),1)),"-")</f>
        <v/>
      </c>
      <c r="S119" s="182" t="str">
        <f>IFERROR(IF(OR(COUNTIFS($C$29:C119,C119)&gt;1,TB_ALLOCATIONS[[#This Row],[Category]]=""),"-",TB_ALLOCATIONS[[#This Row],[Category]]&amp;"-"&amp;COUNTIFS($R$29:R119,R119)-COUNTIFS($R$29:R118,R119,$S$29:S118,"-")),"-")</f>
        <v>-</v>
      </c>
      <c r="T119" s="196" t="str">
        <f t="shared" si="10"/>
        <v/>
      </c>
      <c r="U119" s="196" t="str">
        <f t="shared" si="11"/>
        <v/>
      </c>
      <c r="V119" s="196" t="str">
        <f t="shared" si="12"/>
        <v/>
      </c>
      <c r="W119" s="196" t="str">
        <f t="shared" si="13"/>
        <v/>
      </c>
      <c r="X11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9" s="78"/>
      <c r="Z119" s="299"/>
      <c r="AA119" s="297">
        <v>0</v>
      </c>
      <c r="AB119" s="300"/>
      <c r="AC119" s="309" t="str">
        <f>IF(AND(Z119="",AB119=""),"",IF(OR(AND(Analysis!$K$10&lt;&gt;"",Analysis!$K$10&lt;&gt;Z119),AND(Analysis!$K$9&lt;&gt;"",Analysis!$K$9&lt;&gt;AB119)),0,1))</f>
        <v/>
      </c>
      <c r="AD119" s="78"/>
      <c r="AE119" s="300"/>
      <c r="AF119" s="302" t="str">
        <v/>
      </c>
      <c r="AG119" s="300"/>
      <c r="AH119" s="309" t="str">
        <f>IF(AND(AE119="",AG119=""),"",IF(OR(AND(Analysis!$AD$10&lt;&gt;"",Analysis!$AD$10&lt;&gt;AE119),AND(Analysis!$AD$9&lt;&gt;"",Analysis!$AD$9&lt;&gt;AG119)),0,1))</f>
        <v/>
      </c>
      <c r="AI119" s="78"/>
      <c r="AJ119" s="71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</row>
    <row r="120" spans="1:47" ht="18" customHeight="1" x14ac:dyDescent="0.25">
      <c r="A120" s="57"/>
      <c r="B120" s="116"/>
      <c r="C120" s="238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201" t="str">
        <f>IF(TB_ALLOCATIONS[[#This Row],[Subcategory]]="","",IFERROR(SUM(TB_ALLOCATIONS[[#This Row],[January]:[December]]),0))</f>
        <v/>
      </c>
      <c r="Q120" s="241"/>
      <c r="R120" s="182" t="str">
        <f>IFERROR(IF(TB_ALLOCATIONS[[#This Row],[Subcategory]]="","",INDEX(TB_FIELDS[Category],MATCH(TB_ALLOCATIONS[[#This Row],[Subcategory]],TB_FIELDS[Subcategory],0),1)),"-")</f>
        <v/>
      </c>
      <c r="S120" s="182" t="str">
        <f>IFERROR(IF(OR(COUNTIFS($C$29:C120,C120)&gt;1,TB_ALLOCATIONS[[#This Row],[Category]]=""),"-",TB_ALLOCATIONS[[#This Row],[Category]]&amp;"-"&amp;COUNTIFS($R$29:R120,R120)-COUNTIFS($R$29:R119,R120,$S$29:S119,"-")),"-")</f>
        <v>-</v>
      </c>
      <c r="T120" s="196" t="str">
        <f t="shared" si="10"/>
        <v/>
      </c>
      <c r="U120" s="196" t="str">
        <f t="shared" si="11"/>
        <v/>
      </c>
      <c r="V120" s="196" t="str">
        <f t="shared" si="12"/>
        <v/>
      </c>
      <c r="W120" s="196" t="str">
        <f t="shared" si="13"/>
        <v/>
      </c>
      <c r="X12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0" s="78"/>
      <c r="Z120" s="299"/>
      <c r="AA120" s="297">
        <v>0</v>
      </c>
      <c r="AB120" s="300"/>
      <c r="AC120" s="309" t="str">
        <f>IF(AND(Z120="",AB120=""),"",IF(OR(AND(Analysis!$K$10&lt;&gt;"",Analysis!$K$10&lt;&gt;Z120),AND(Analysis!$K$9&lt;&gt;"",Analysis!$K$9&lt;&gt;AB120)),0,1))</f>
        <v/>
      </c>
      <c r="AD120" s="78"/>
      <c r="AE120" s="300"/>
      <c r="AF120" s="302" t="str">
        <v/>
      </c>
      <c r="AG120" s="300"/>
      <c r="AH120" s="309" t="str">
        <f>IF(AND(AE120="",AG120=""),"",IF(OR(AND(Analysis!$AD$10&lt;&gt;"",Analysis!$AD$10&lt;&gt;AE120),AND(Analysis!$AD$9&lt;&gt;"",Analysis!$AD$9&lt;&gt;AG120)),0,1))</f>
        <v/>
      </c>
      <c r="AI120" s="78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</row>
    <row r="121" spans="1:47" ht="18" customHeight="1" x14ac:dyDescent="0.25">
      <c r="A121" s="57"/>
      <c r="B121" s="116"/>
      <c r="C121" s="237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201" t="str">
        <f>IF(TB_ALLOCATIONS[[#This Row],[Subcategory]]="","",IFERROR(SUM(TB_ALLOCATIONS[[#This Row],[January]:[December]]),0))</f>
        <v/>
      </c>
      <c r="Q121" s="241"/>
      <c r="R121" s="182" t="str">
        <f>IFERROR(IF(TB_ALLOCATIONS[[#This Row],[Subcategory]]="","",INDEX(TB_FIELDS[Category],MATCH(TB_ALLOCATIONS[[#This Row],[Subcategory]],TB_FIELDS[Subcategory],0),1)),"-")</f>
        <v/>
      </c>
      <c r="S121" s="182" t="str">
        <f>IFERROR(IF(OR(COUNTIFS($C$29:C121,C121)&gt;1,TB_ALLOCATIONS[[#This Row],[Category]]=""),"-",TB_ALLOCATIONS[[#This Row],[Category]]&amp;"-"&amp;COUNTIFS($R$29:R121,R121)-COUNTIFS($R$29:R120,R121,$S$29:S120,"-")),"-")</f>
        <v>-</v>
      </c>
      <c r="T121" s="196" t="str">
        <f t="shared" si="10"/>
        <v/>
      </c>
      <c r="U121" s="196" t="str">
        <f t="shared" si="11"/>
        <v/>
      </c>
      <c r="V121" s="196" t="str">
        <f t="shared" si="12"/>
        <v/>
      </c>
      <c r="W121" s="196" t="str">
        <f t="shared" si="13"/>
        <v/>
      </c>
      <c r="X12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1" s="78"/>
      <c r="Z121" s="299"/>
      <c r="AA121" s="297">
        <v>0</v>
      </c>
      <c r="AB121" s="300"/>
      <c r="AC121" s="309" t="str">
        <f>IF(AND(Z121="",AB121=""),"",IF(OR(AND(Analysis!$K$10&lt;&gt;"",Analysis!$K$10&lt;&gt;Z121),AND(Analysis!$K$9&lt;&gt;"",Analysis!$K$9&lt;&gt;AB121)),0,1))</f>
        <v/>
      </c>
      <c r="AD121" s="78"/>
      <c r="AE121" s="300"/>
      <c r="AF121" s="302" t="str">
        <v/>
      </c>
      <c r="AG121" s="300"/>
      <c r="AH121" s="309" t="str">
        <f>IF(AND(AE121="",AG121=""),"",IF(OR(AND(Analysis!$AD$10&lt;&gt;"",Analysis!$AD$10&lt;&gt;AE121),AND(Analysis!$AD$9&lt;&gt;"",Analysis!$AD$9&lt;&gt;AG121)),0,1))</f>
        <v/>
      </c>
      <c r="AI121" s="78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</row>
    <row r="122" spans="1:47" ht="18" customHeight="1" x14ac:dyDescent="0.25">
      <c r="A122" s="57"/>
      <c r="B122" s="116"/>
      <c r="C122" s="237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201" t="str">
        <f>IF(TB_ALLOCATIONS[[#This Row],[Subcategory]]="","",IFERROR(SUM(TB_ALLOCATIONS[[#This Row],[January]:[December]]),0))</f>
        <v/>
      </c>
      <c r="Q122" s="241"/>
      <c r="R122" s="182" t="str">
        <f>IFERROR(IF(TB_ALLOCATIONS[[#This Row],[Subcategory]]="","",INDEX(TB_FIELDS[Category],MATCH(TB_ALLOCATIONS[[#This Row],[Subcategory]],TB_FIELDS[Subcategory],0),1)),"-")</f>
        <v/>
      </c>
      <c r="S122" s="182" t="str">
        <f>IFERROR(IF(OR(COUNTIFS($C$29:C122,C122)&gt;1,TB_ALLOCATIONS[[#This Row],[Category]]=""),"-",TB_ALLOCATIONS[[#This Row],[Category]]&amp;"-"&amp;COUNTIFS($R$29:R122,R122)-COUNTIFS($R$29:R121,R122,$S$29:S121,"-")),"-")</f>
        <v>-</v>
      </c>
      <c r="T122" s="196" t="str">
        <f t="shared" si="10"/>
        <v/>
      </c>
      <c r="U122" s="196" t="str">
        <f t="shared" si="11"/>
        <v/>
      </c>
      <c r="V122" s="196" t="str">
        <f t="shared" si="12"/>
        <v/>
      </c>
      <c r="W122" s="196" t="str">
        <f t="shared" si="13"/>
        <v/>
      </c>
      <c r="X12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2" s="78"/>
      <c r="Z122" s="299"/>
      <c r="AA122" s="297">
        <v>0</v>
      </c>
      <c r="AB122" s="300"/>
      <c r="AC122" s="309" t="str">
        <f>IF(AND(Z122="",AB122=""),"",IF(OR(AND(Analysis!$K$10&lt;&gt;"",Analysis!$K$10&lt;&gt;Z122),AND(Analysis!$K$9&lt;&gt;"",Analysis!$K$9&lt;&gt;AB122)),0,1))</f>
        <v/>
      </c>
      <c r="AD122" s="78"/>
      <c r="AE122" s="300"/>
      <c r="AF122" s="302" t="str">
        <v/>
      </c>
      <c r="AG122" s="300"/>
      <c r="AH122" s="309" t="str">
        <f>IF(AND(AE122="",AG122=""),"",IF(OR(AND(Analysis!$AD$10&lt;&gt;"",Analysis!$AD$10&lt;&gt;AE122),AND(Analysis!$AD$9&lt;&gt;"",Analysis!$AD$9&lt;&gt;AG122)),0,1))</f>
        <v/>
      </c>
      <c r="AI122" s="78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</row>
    <row r="123" spans="1:47" ht="18" customHeight="1" x14ac:dyDescent="0.25">
      <c r="A123" s="57"/>
      <c r="B123" s="116"/>
      <c r="C123" s="238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201" t="str">
        <f>IF(TB_ALLOCATIONS[[#This Row],[Subcategory]]="","",IFERROR(SUM(TB_ALLOCATIONS[[#This Row],[January]:[December]]),0))</f>
        <v/>
      </c>
      <c r="Q123" s="241"/>
      <c r="R123" s="182" t="str">
        <f>IFERROR(IF(TB_ALLOCATIONS[[#This Row],[Subcategory]]="","",INDEX(TB_FIELDS[Category],MATCH(TB_ALLOCATIONS[[#This Row],[Subcategory]],TB_FIELDS[Subcategory],0),1)),"-")</f>
        <v/>
      </c>
      <c r="S123" s="182" t="str">
        <f>IFERROR(IF(OR(COUNTIFS($C$29:C123,C123)&gt;1,TB_ALLOCATIONS[[#This Row],[Category]]=""),"-",TB_ALLOCATIONS[[#This Row],[Category]]&amp;"-"&amp;COUNTIFS($R$29:R123,R123)-COUNTIFS($R$29:R122,R123,$S$29:S122,"-")),"-")</f>
        <v>-</v>
      </c>
      <c r="T123" s="196" t="str">
        <f t="shared" si="10"/>
        <v/>
      </c>
      <c r="U123" s="196" t="str">
        <f t="shared" si="11"/>
        <v/>
      </c>
      <c r="V123" s="196" t="str">
        <f t="shared" si="12"/>
        <v/>
      </c>
      <c r="W123" s="196" t="str">
        <f t="shared" si="13"/>
        <v/>
      </c>
      <c r="X12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3" s="78"/>
      <c r="Z123" s="299"/>
      <c r="AA123" s="297">
        <v>0</v>
      </c>
      <c r="AB123" s="300"/>
      <c r="AC123" s="309" t="str">
        <f>IF(AND(Z123="",AB123=""),"",IF(OR(AND(Analysis!$K$10&lt;&gt;"",Analysis!$K$10&lt;&gt;Z123),AND(Analysis!$K$9&lt;&gt;"",Analysis!$K$9&lt;&gt;AB123)),0,1))</f>
        <v/>
      </c>
      <c r="AD123" s="78"/>
      <c r="AE123" s="300"/>
      <c r="AF123" s="302" t="str">
        <v/>
      </c>
      <c r="AG123" s="300"/>
      <c r="AH123" s="309" t="str">
        <f>IF(AND(AE123="",AG123=""),"",IF(OR(AND(Analysis!$AD$10&lt;&gt;"",Analysis!$AD$10&lt;&gt;AE123),AND(Analysis!$AD$9&lt;&gt;"",Analysis!$AD$9&lt;&gt;AG123)),0,1))</f>
        <v/>
      </c>
      <c r="AI123" s="78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</row>
    <row r="124" spans="1:47" ht="18" customHeight="1" x14ac:dyDescent="0.25">
      <c r="A124" s="57"/>
      <c r="B124" s="116"/>
      <c r="C124" s="237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201" t="str">
        <f>IF(TB_ALLOCATIONS[[#This Row],[Subcategory]]="","",IFERROR(SUM(TB_ALLOCATIONS[[#This Row],[January]:[December]]),0))</f>
        <v/>
      </c>
      <c r="Q124" s="241"/>
      <c r="R124" s="182" t="str">
        <f>IFERROR(IF(TB_ALLOCATIONS[[#This Row],[Subcategory]]="","",INDEX(TB_FIELDS[Category],MATCH(TB_ALLOCATIONS[[#This Row],[Subcategory]],TB_FIELDS[Subcategory],0),1)),"-")</f>
        <v/>
      </c>
      <c r="S124" s="182" t="str">
        <f>IFERROR(IF(OR(COUNTIFS($C$29:C124,C124)&gt;1,TB_ALLOCATIONS[[#This Row],[Category]]=""),"-",TB_ALLOCATIONS[[#This Row],[Category]]&amp;"-"&amp;COUNTIFS($R$29:R124,R124)-COUNTIFS($R$29:R123,R124,$S$29:S123,"-")),"-")</f>
        <v>-</v>
      </c>
      <c r="T124" s="196" t="str">
        <f t="shared" si="10"/>
        <v/>
      </c>
      <c r="U124" s="196" t="str">
        <f t="shared" si="11"/>
        <v/>
      </c>
      <c r="V124" s="196" t="str">
        <f t="shared" si="12"/>
        <v/>
      </c>
      <c r="W124" s="196" t="str">
        <f t="shared" si="13"/>
        <v/>
      </c>
      <c r="X12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4" s="78"/>
      <c r="Z124" s="299"/>
      <c r="AA124" s="297">
        <v>0</v>
      </c>
      <c r="AB124" s="300"/>
      <c r="AC124" s="309" t="str">
        <f>IF(AND(Z124="",AB124=""),"",IF(OR(AND(Analysis!$K$10&lt;&gt;"",Analysis!$K$10&lt;&gt;Z124),AND(Analysis!$K$9&lt;&gt;"",Analysis!$K$9&lt;&gt;AB124)),0,1))</f>
        <v/>
      </c>
      <c r="AD124" s="78"/>
      <c r="AE124" s="300"/>
      <c r="AF124" s="302" t="str">
        <v/>
      </c>
      <c r="AG124" s="300"/>
      <c r="AH124" s="309" t="str">
        <f>IF(AND(AE124="",AG124=""),"",IF(OR(AND(Analysis!$AD$10&lt;&gt;"",Analysis!$AD$10&lt;&gt;AE124),AND(Analysis!$AD$9&lt;&gt;"",Analysis!$AD$9&lt;&gt;AG124)),0,1))</f>
        <v/>
      </c>
      <c r="AI124" s="78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</row>
    <row r="125" spans="1:47" ht="18" customHeight="1" x14ac:dyDescent="0.25">
      <c r="A125" s="57"/>
      <c r="B125" s="116"/>
      <c r="C125" s="237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201" t="str">
        <f>IF(TB_ALLOCATIONS[[#This Row],[Subcategory]]="","",IFERROR(SUM(TB_ALLOCATIONS[[#This Row],[January]:[December]]),0))</f>
        <v/>
      </c>
      <c r="Q125" s="241"/>
      <c r="R125" s="182" t="str">
        <f>IFERROR(IF(TB_ALLOCATIONS[[#This Row],[Subcategory]]="","",INDEX(TB_FIELDS[Category],MATCH(TB_ALLOCATIONS[[#This Row],[Subcategory]],TB_FIELDS[Subcategory],0),1)),"-")</f>
        <v/>
      </c>
      <c r="S125" s="182" t="str">
        <f>IFERROR(IF(OR(COUNTIFS($C$29:C125,C125)&gt;1,TB_ALLOCATIONS[[#This Row],[Category]]=""),"-",TB_ALLOCATIONS[[#This Row],[Category]]&amp;"-"&amp;COUNTIFS($R$29:R125,R125)-COUNTIFS($R$29:R124,R125,$S$29:S124,"-")),"-")</f>
        <v>-</v>
      </c>
      <c r="T125" s="196" t="str">
        <f t="shared" si="10"/>
        <v/>
      </c>
      <c r="U125" s="196" t="str">
        <f t="shared" si="11"/>
        <v/>
      </c>
      <c r="V125" s="196" t="str">
        <f t="shared" si="12"/>
        <v/>
      </c>
      <c r="W125" s="196" t="str">
        <f t="shared" si="13"/>
        <v/>
      </c>
      <c r="X12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5" s="78"/>
      <c r="Z125" s="299"/>
      <c r="AA125" s="297">
        <v>0</v>
      </c>
      <c r="AB125" s="300"/>
      <c r="AC125" s="309" t="str">
        <f>IF(AND(Z125="",AB125=""),"",IF(OR(AND(Analysis!$K$10&lt;&gt;"",Analysis!$K$10&lt;&gt;Z125),AND(Analysis!$K$9&lt;&gt;"",Analysis!$K$9&lt;&gt;AB125)),0,1))</f>
        <v/>
      </c>
      <c r="AD125" s="78"/>
      <c r="AE125" s="300"/>
      <c r="AF125" s="302" t="str">
        <v/>
      </c>
      <c r="AG125" s="300"/>
      <c r="AH125" s="309" t="str">
        <f>IF(AND(AE125="",AG125=""),"",IF(OR(AND(Analysis!$AD$10&lt;&gt;"",Analysis!$AD$10&lt;&gt;AE125),AND(Analysis!$AD$9&lt;&gt;"",Analysis!$AD$9&lt;&gt;AG125)),0,1))</f>
        <v/>
      </c>
      <c r="AI125" s="78"/>
    </row>
    <row r="126" spans="1:47" ht="18" customHeight="1" x14ac:dyDescent="0.25">
      <c r="A126" s="57"/>
      <c r="B126" s="116"/>
      <c r="C126" s="238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201" t="str">
        <f>IF(TB_ALLOCATIONS[[#This Row],[Subcategory]]="","",IFERROR(SUM(TB_ALLOCATIONS[[#This Row],[January]:[December]]),0))</f>
        <v/>
      </c>
      <c r="Q126" s="241"/>
      <c r="R126" s="182" t="str">
        <f>IFERROR(IF(TB_ALLOCATIONS[[#This Row],[Subcategory]]="","",INDEX(TB_FIELDS[Category],MATCH(TB_ALLOCATIONS[[#This Row],[Subcategory]],TB_FIELDS[Subcategory],0),1)),"-")</f>
        <v/>
      </c>
      <c r="S126" s="182" t="str">
        <f>IFERROR(IF(OR(COUNTIFS($C$29:C126,C126)&gt;1,TB_ALLOCATIONS[[#This Row],[Category]]=""),"-",TB_ALLOCATIONS[[#This Row],[Category]]&amp;"-"&amp;COUNTIFS($R$29:R126,R126)-COUNTIFS($R$29:R125,R126,$S$29:S125,"-")),"-")</f>
        <v>-</v>
      </c>
      <c r="T126" s="196" t="str">
        <f t="shared" si="10"/>
        <v/>
      </c>
      <c r="U126" s="196" t="str">
        <f t="shared" si="11"/>
        <v/>
      </c>
      <c r="V126" s="196" t="str">
        <f t="shared" si="12"/>
        <v/>
      </c>
      <c r="W126" s="196" t="str">
        <f t="shared" si="13"/>
        <v/>
      </c>
      <c r="X12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6" s="78"/>
      <c r="Z126" s="299"/>
      <c r="AA126" s="297">
        <v>0</v>
      </c>
      <c r="AB126" s="300"/>
      <c r="AC126" s="309" t="str">
        <f>IF(AND(Z126="",AB126=""),"",IF(OR(AND(Analysis!$K$10&lt;&gt;"",Analysis!$K$10&lt;&gt;Z126),AND(Analysis!$K$9&lt;&gt;"",Analysis!$K$9&lt;&gt;AB126)),0,1))</f>
        <v/>
      </c>
      <c r="AD126" s="78"/>
      <c r="AE126" s="300"/>
      <c r="AF126" s="302" t="str">
        <v/>
      </c>
      <c r="AG126" s="300"/>
      <c r="AH126" s="309" t="str">
        <f>IF(AND(AE126="",AG126=""),"",IF(OR(AND(Analysis!$AD$10&lt;&gt;"",Analysis!$AD$10&lt;&gt;AE126),AND(Analysis!$AD$9&lt;&gt;"",Analysis!$AD$9&lt;&gt;AG126)),0,1))</f>
        <v/>
      </c>
      <c r="AI126" s="78"/>
    </row>
    <row r="127" spans="1:47" ht="18" customHeight="1" x14ac:dyDescent="0.25">
      <c r="A127" s="57"/>
      <c r="B127" s="116"/>
      <c r="C127" s="237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201" t="str">
        <f>IF(TB_ALLOCATIONS[[#This Row],[Subcategory]]="","",IFERROR(SUM(TB_ALLOCATIONS[[#This Row],[January]:[December]]),0))</f>
        <v/>
      </c>
      <c r="Q127" s="241"/>
      <c r="R127" s="182" t="str">
        <f>IFERROR(IF(TB_ALLOCATIONS[[#This Row],[Subcategory]]="","",INDEX(TB_FIELDS[Category],MATCH(TB_ALLOCATIONS[[#This Row],[Subcategory]],TB_FIELDS[Subcategory],0),1)),"-")</f>
        <v/>
      </c>
      <c r="S127" s="182" t="str">
        <f>IFERROR(IF(OR(COUNTIFS($C$29:C127,C127)&gt;1,TB_ALLOCATIONS[[#This Row],[Category]]=""),"-",TB_ALLOCATIONS[[#This Row],[Category]]&amp;"-"&amp;COUNTIFS($R$29:R127,R127)-COUNTIFS($R$29:R126,R127,$S$29:S126,"-")),"-")</f>
        <v>-</v>
      </c>
      <c r="T127" s="196" t="str">
        <f t="shared" si="10"/>
        <v/>
      </c>
      <c r="U127" s="196" t="str">
        <f t="shared" si="11"/>
        <v/>
      </c>
      <c r="V127" s="196" t="str">
        <f t="shared" si="12"/>
        <v/>
      </c>
      <c r="W127" s="196" t="str">
        <f t="shared" si="13"/>
        <v/>
      </c>
      <c r="X12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7" s="78"/>
      <c r="Z127" s="299"/>
      <c r="AA127" s="297">
        <v>0</v>
      </c>
      <c r="AB127" s="300"/>
      <c r="AC127" s="309" t="str">
        <f>IF(AND(Z127="",AB127=""),"",IF(OR(AND(Analysis!$K$10&lt;&gt;"",Analysis!$K$10&lt;&gt;Z127),AND(Analysis!$K$9&lt;&gt;"",Analysis!$K$9&lt;&gt;AB127)),0,1))</f>
        <v/>
      </c>
      <c r="AD127" s="78"/>
      <c r="AE127" s="300"/>
      <c r="AF127" s="302" t="str">
        <v/>
      </c>
      <c r="AG127" s="300"/>
      <c r="AH127" s="309" t="str">
        <f>IF(AND(AE127="",AG127=""),"",IF(OR(AND(Analysis!$AD$10&lt;&gt;"",Analysis!$AD$10&lt;&gt;AE127),AND(Analysis!$AD$9&lt;&gt;"",Analysis!$AD$9&lt;&gt;AG127)),0,1))</f>
        <v/>
      </c>
      <c r="AI127" s="78"/>
    </row>
    <row r="128" spans="1:47" ht="18" customHeight="1" x14ac:dyDescent="0.25">
      <c r="A128" s="107"/>
      <c r="B128" s="116"/>
      <c r="C128" s="239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201" t="str">
        <f>IF(TB_ALLOCATIONS[[#This Row],[Subcategory]]="","",IFERROR(SUM(TB_ALLOCATIONS[[#This Row],[January]:[December]]),0))</f>
        <v/>
      </c>
      <c r="Q128" s="242"/>
      <c r="R128" s="182" t="str">
        <f>IFERROR(IF(TB_ALLOCATIONS[[#This Row],[Subcategory]]="","",INDEX(TB_FIELDS[Category],MATCH(TB_ALLOCATIONS[[#This Row],[Subcategory]],TB_FIELDS[Subcategory],0),1)),"-")</f>
        <v/>
      </c>
      <c r="S128" s="182" t="str">
        <f>IFERROR(IF(OR(COUNTIFS($C$29:C128,C128)&gt;1,TB_ALLOCATIONS[[#This Row],[Category]]=""),"-",TB_ALLOCATIONS[[#This Row],[Category]]&amp;"-"&amp;COUNTIFS($R$29:R128,R128)-COUNTIFS($R$29:R127,R128,$S$29:S127,"-")),"-")</f>
        <v>-</v>
      </c>
      <c r="T128" s="196" t="str">
        <f t="shared" si="10"/>
        <v/>
      </c>
      <c r="U128" s="196" t="str">
        <f t="shared" si="11"/>
        <v/>
      </c>
      <c r="V128" s="196" t="str">
        <f t="shared" si="12"/>
        <v/>
      </c>
      <c r="W128" s="196" t="str">
        <f t="shared" si="13"/>
        <v/>
      </c>
      <c r="X12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8" s="78"/>
      <c r="Z128" s="299"/>
      <c r="AA128" s="297">
        <v>0</v>
      </c>
      <c r="AB128" s="300"/>
      <c r="AC128" s="309" t="str">
        <f>IF(AND(Z128="",AB128=""),"",IF(OR(AND(Analysis!$K$10&lt;&gt;"",Analysis!$K$10&lt;&gt;Z128),AND(Analysis!$K$9&lt;&gt;"",Analysis!$K$9&lt;&gt;AB128)),0,1))</f>
        <v/>
      </c>
      <c r="AD128" s="78"/>
      <c r="AE128" s="300"/>
      <c r="AF128" s="302" t="str">
        <v/>
      </c>
      <c r="AG128" s="300"/>
      <c r="AH128" s="309" t="str">
        <f>IF(AND(AE128="",AG128=""),"",IF(OR(AND(Analysis!$AD$10&lt;&gt;"",Analysis!$AD$10&lt;&gt;AE128),AND(Analysis!$AD$9&lt;&gt;"",Analysis!$AD$9&lt;&gt;AG128)),0,1))</f>
        <v/>
      </c>
      <c r="AI128" s="78"/>
    </row>
    <row r="129" spans="1:35" ht="18" customHeight="1" x14ac:dyDescent="0.25">
      <c r="A129" s="68"/>
      <c r="B129" s="68"/>
      <c r="C129" s="209"/>
      <c r="D129" s="210"/>
      <c r="E129" s="210"/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207"/>
      <c r="Q129" s="208"/>
      <c r="R129" s="78"/>
      <c r="S129" s="78"/>
      <c r="T129" s="78"/>
      <c r="U129" s="78"/>
      <c r="V129" s="78"/>
      <c r="W129" s="78"/>
      <c r="Y129" s="78"/>
      <c r="Z129" s="189"/>
      <c r="AB129" s="78"/>
      <c r="AC129" s="78"/>
      <c r="AD129" s="78"/>
      <c r="AE129" s="78"/>
      <c r="AF129" s="78"/>
      <c r="AG129" s="78"/>
      <c r="AH129" s="78"/>
      <c r="AI129" s="78"/>
    </row>
    <row r="130" spans="1:35" ht="18" customHeight="1" x14ac:dyDescent="0.25">
      <c r="A130" s="68"/>
      <c r="B130" s="68"/>
      <c r="C130" s="209"/>
      <c r="D130" s="210"/>
      <c r="E130" s="210"/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207"/>
      <c r="Q130" s="208"/>
      <c r="R130" s="78"/>
      <c r="S130" s="78"/>
      <c r="T130" s="78"/>
      <c r="U130" s="78"/>
      <c r="V130" s="78"/>
      <c r="W130" s="78"/>
      <c r="Y130" s="78"/>
      <c r="Z130" s="189"/>
      <c r="AB130" s="78"/>
      <c r="AC130" s="78"/>
      <c r="AD130" s="78"/>
      <c r="AE130" s="78"/>
      <c r="AF130" s="78"/>
      <c r="AG130" s="78"/>
      <c r="AH130" s="78"/>
      <c r="AI130" s="78"/>
    </row>
    <row r="131" spans="1:35" ht="18" customHeight="1" x14ac:dyDescent="0.25">
      <c r="A131" s="68"/>
      <c r="B131" s="68"/>
      <c r="C131" s="209"/>
      <c r="D131" s="210"/>
      <c r="E131" s="210"/>
      <c r="F131" s="210"/>
      <c r="G131" s="210"/>
      <c r="H131" s="210"/>
      <c r="I131" s="210"/>
      <c r="J131" s="210"/>
      <c r="K131" s="210"/>
      <c r="L131" s="210"/>
      <c r="M131" s="210"/>
      <c r="N131" s="210"/>
      <c r="O131" s="210"/>
      <c r="P131" s="207"/>
      <c r="Q131" s="208"/>
      <c r="R131" s="78"/>
      <c r="S131" s="78"/>
      <c r="T131" s="78"/>
      <c r="U131" s="78"/>
      <c r="V131" s="78"/>
      <c r="W131" s="78"/>
      <c r="Y131" s="78"/>
      <c r="Z131" s="189"/>
      <c r="AB131" s="78"/>
      <c r="AC131" s="78"/>
      <c r="AD131" s="78"/>
      <c r="AE131" s="78"/>
      <c r="AF131" s="78"/>
      <c r="AG131" s="78"/>
      <c r="AH131" s="78"/>
      <c r="AI131" s="78"/>
    </row>
    <row r="132" spans="1:35" ht="18" customHeight="1" x14ac:dyDescent="0.25">
      <c r="A132" s="68"/>
      <c r="B132" s="68"/>
      <c r="C132" s="209"/>
      <c r="D132" s="210"/>
      <c r="E132" s="210"/>
      <c r="F132" s="210"/>
      <c r="G132" s="210"/>
      <c r="H132" s="210"/>
      <c r="I132" s="210"/>
      <c r="J132" s="210"/>
      <c r="K132" s="210"/>
      <c r="L132" s="210"/>
      <c r="M132" s="210"/>
      <c r="N132" s="210"/>
      <c r="O132" s="210"/>
      <c r="P132" s="207"/>
      <c r="Q132" s="208"/>
      <c r="R132" s="78"/>
      <c r="S132" s="78"/>
      <c r="T132" s="78"/>
      <c r="U132" s="78"/>
      <c r="V132" s="78"/>
      <c r="W132" s="78"/>
      <c r="Y132" s="78"/>
      <c r="Z132" s="189"/>
      <c r="AB132" s="78"/>
      <c r="AC132" s="78"/>
      <c r="AD132" s="78"/>
      <c r="AE132" s="78"/>
      <c r="AF132" s="78"/>
      <c r="AG132" s="78"/>
      <c r="AH132" s="78"/>
      <c r="AI132" s="78"/>
    </row>
    <row r="133" spans="1:35" ht="18" customHeight="1" x14ac:dyDescent="0.25">
      <c r="A133" s="68"/>
      <c r="B133" s="68"/>
      <c r="C133" s="209"/>
      <c r="D133" s="210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07"/>
      <c r="Q133" s="208"/>
      <c r="R133" s="78"/>
      <c r="S133" s="78"/>
      <c r="T133" s="78"/>
      <c r="U133" s="78"/>
      <c r="V133" s="78"/>
      <c r="W133" s="78"/>
      <c r="Y133" s="78"/>
      <c r="Z133" s="189"/>
      <c r="AB133" s="78"/>
      <c r="AC133" s="78"/>
      <c r="AD133" s="78"/>
      <c r="AE133" s="78"/>
      <c r="AF133" s="78"/>
      <c r="AG133" s="78"/>
      <c r="AH133" s="78"/>
      <c r="AI133" s="78"/>
    </row>
    <row r="134" spans="1:35" ht="18" customHeight="1" x14ac:dyDescent="0.25">
      <c r="A134" s="68"/>
      <c r="B134" s="68"/>
      <c r="C134" s="209"/>
      <c r="D134" s="210"/>
      <c r="E134" s="210"/>
      <c r="F134" s="210"/>
      <c r="G134" s="210"/>
      <c r="H134" s="210"/>
      <c r="I134" s="210"/>
      <c r="J134" s="210"/>
      <c r="K134" s="210"/>
      <c r="L134" s="210"/>
      <c r="M134" s="210"/>
      <c r="N134" s="210"/>
      <c r="O134" s="210"/>
      <c r="P134" s="207"/>
      <c r="Q134" s="208"/>
      <c r="R134" s="78"/>
      <c r="S134" s="78"/>
      <c r="T134" s="78"/>
      <c r="U134" s="78"/>
      <c r="V134" s="78"/>
      <c r="W134" s="78"/>
      <c r="Y134" s="78"/>
      <c r="Z134" s="189"/>
      <c r="AB134" s="78"/>
      <c r="AC134" s="78"/>
      <c r="AD134" s="78"/>
      <c r="AE134" s="78"/>
      <c r="AF134" s="78"/>
      <c r="AG134" s="78"/>
      <c r="AH134" s="78"/>
      <c r="AI134" s="78"/>
    </row>
    <row r="135" spans="1:35" ht="18" customHeight="1" x14ac:dyDescent="0.25">
      <c r="A135" s="68"/>
      <c r="B135" s="68"/>
      <c r="C135" s="209"/>
      <c r="D135" s="210"/>
      <c r="E135" s="210"/>
      <c r="F135" s="210"/>
      <c r="G135" s="210"/>
      <c r="H135" s="210"/>
      <c r="I135" s="210"/>
      <c r="J135" s="210"/>
      <c r="K135" s="210"/>
      <c r="L135" s="210"/>
      <c r="M135" s="210"/>
      <c r="N135" s="210"/>
      <c r="O135" s="210"/>
      <c r="P135" s="207"/>
      <c r="Q135" s="208"/>
      <c r="R135" s="78"/>
      <c r="S135" s="78"/>
      <c r="T135" s="78"/>
      <c r="U135" s="78"/>
      <c r="V135" s="78"/>
      <c r="W135" s="78"/>
      <c r="Y135" s="78"/>
      <c r="Z135" s="189"/>
      <c r="AB135" s="78"/>
      <c r="AC135" s="78"/>
      <c r="AD135" s="78"/>
      <c r="AE135" s="78"/>
      <c r="AF135" s="78"/>
      <c r="AG135" s="78"/>
      <c r="AH135" s="78"/>
      <c r="AI135" s="78"/>
    </row>
    <row r="136" spans="1:35" ht="18" customHeight="1" x14ac:dyDescent="0.25">
      <c r="A136" s="68"/>
      <c r="B136" s="68"/>
      <c r="C136" s="209"/>
      <c r="D136" s="210"/>
      <c r="E136" s="210"/>
      <c r="F136" s="210"/>
      <c r="G136" s="210"/>
      <c r="H136" s="210"/>
      <c r="I136" s="210"/>
      <c r="J136" s="210"/>
      <c r="K136" s="210"/>
      <c r="L136" s="210"/>
      <c r="M136" s="210"/>
      <c r="N136" s="210"/>
      <c r="O136" s="210"/>
      <c r="P136" s="207"/>
      <c r="Q136" s="208"/>
      <c r="R136" s="78"/>
      <c r="S136" s="78"/>
      <c r="T136" s="78"/>
      <c r="U136" s="78"/>
      <c r="V136" s="78"/>
      <c r="W136" s="78"/>
      <c r="Y136" s="78"/>
      <c r="Z136" s="189"/>
      <c r="AB136" s="78"/>
      <c r="AC136" s="78"/>
      <c r="AD136" s="78"/>
      <c r="AE136" s="78"/>
      <c r="AF136" s="78"/>
      <c r="AG136" s="78"/>
      <c r="AH136" s="78"/>
      <c r="AI136" s="78"/>
    </row>
    <row r="137" spans="1:35" ht="18" customHeight="1" x14ac:dyDescent="0.25">
      <c r="A137" s="68"/>
      <c r="B137" s="68"/>
      <c r="C137" s="209"/>
      <c r="D137" s="210"/>
      <c r="E137" s="210"/>
      <c r="F137" s="210"/>
      <c r="G137" s="210"/>
      <c r="H137" s="210"/>
      <c r="I137" s="210"/>
      <c r="J137" s="210"/>
      <c r="K137" s="210"/>
      <c r="L137" s="210"/>
      <c r="M137" s="210"/>
      <c r="N137" s="210"/>
      <c r="O137" s="210"/>
      <c r="P137" s="207"/>
      <c r="Q137" s="208"/>
      <c r="R137" s="78"/>
      <c r="S137" s="78"/>
      <c r="T137" s="78"/>
      <c r="U137" s="78"/>
      <c r="V137" s="78"/>
      <c r="W137" s="78"/>
      <c r="Y137" s="78"/>
      <c r="Z137" s="189"/>
      <c r="AB137" s="78"/>
      <c r="AC137" s="78"/>
      <c r="AD137" s="78"/>
      <c r="AE137" s="78"/>
      <c r="AF137" s="78"/>
      <c r="AG137" s="78"/>
      <c r="AH137" s="78"/>
      <c r="AI137" s="78"/>
    </row>
    <row r="138" spans="1:35" ht="18" customHeight="1" x14ac:dyDescent="0.25">
      <c r="A138" s="68"/>
      <c r="B138" s="68"/>
      <c r="C138" s="209"/>
      <c r="D138" s="210"/>
      <c r="E138" s="210"/>
      <c r="F138" s="210"/>
      <c r="G138" s="210"/>
      <c r="H138" s="210"/>
      <c r="I138" s="210"/>
      <c r="J138" s="210"/>
      <c r="K138" s="210"/>
      <c r="L138" s="210"/>
      <c r="M138" s="210"/>
      <c r="N138" s="210"/>
      <c r="O138" s="210"/>
      <c r="P138" s="207"/>
      <c r="Q138" s="208"/>
      <c r="R138" s="78"/>
      <c r="S138" s="78"/>
      <c r="T138" s="78"/>
      <c r="U138" s="78"/>
      <c r="V138" s="78"/>
      <c r="W138" s="78"/>
      <c r="Y138" s="78"/>
      <c r="Z138" s="189"/>
      <c r="AB138" s="78"/>
      <c r="AC138" s="78"/>
      <c r="AD138" s="78"/>
      <c r="AE138" s="78"/>
      <c r="AF138" s="78"/>
      <c r="AG138" s="78"/>
      <c r="AH138" s="78"/>
      <c r="AI138" s="78"/>
    </row>
    <row r="139" spans="1:35" ht="18" customHeight="1" x14ac:dyDescent="0.25">
      <c r="A139" s="68"/>
      <c r="B139" s="68"/>
      <c r="C139" s="209"/>
      <c r="D139" s="210"/>
      <c r="E139" s="210"/>
      <c r="F139" s="210"/>
      <c r="G139" s="210"/>
      <c r="H139" s="210"/>
      <c r="I139" s="210"/>
      <c r="J139" s="210"/>
      <c r="K139" s="210"/>
      <c r="L139" s="210"/>
      <c r="M139" s="210"/>
      <c r="N139" s="210"/>
      <c r="O139" s="210"/>
      <c r="P139" s="207"/>
      <c r="Q139" s="208"/>
      <c r="R139" s="78"/>
      <c r="S139" s="78"/>
      <c r="T139" s="78"/>
      <c r="U139" s="78"/>
      <c r="V139" s="78"/>
      <c r="W139" s="78"/>
      <c r="Y139" s="78"/>
      <c r="Z139" s="189"/>
      <c r="AB139" s="78"/>
      <c r="AC139" s="78"/>
      <c r="AD139" s="78"/>
      <c r="AE139" s="78"/>
      <c r="AF139" s="78"/>
      <c r="AG139" s="78"/>
      <c r="AH139" s="78"/>
      <c r="AI139" s="78"/>
    </row>
    <row r="140" spans="1:35" ht="18" customHeight="1" x14ac:dyDescent="0.25">
      <c r="A140" s="68"/>
      <c r="B140" s="68"/>
      <c r="C140" s="209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07"/>
      <c r="Q140" s="208"/>
      <c r="R140" s="78"/>
      <c r="S140" s="78"/>
      <c r="T140" s="78"/>
      <c r="U140" s="78"/>
      <c r="V140" s="78"/>
      <c r="W140" s="78"/>
      <c r="Y140" s="78"/>
      <c r="Z140" s="189"/>
      <c r="AB140" s="78"/>
      <c r="AC140" s="78"/>
      <c r="AD140" s="78"/>
      <c r="AE140" s="78"/>
      <c r="AF140" s="78"/>
      <c r="AG140" s="78"/>
      <c r="AH140" s="78"/>
      <c r="AI140" s="78"/>
    </row>
    <row r="141" spans="1:35" ht="18" customHeight="1" x14ac:dyDescent="0.25">
      <c r="A141" s="68"/>
      <c r="B141" s="68"/>
      <c r="C141" s="209"/>
      <c r="D141" s="210"/>
      <c r="E141" s="210"/>
      <c r="F141" s="210"/>
      <c r="G141" s="210"/>
      <c r="H141" s="210"/>
      <c r="I141" s="210"/>
      <c r="J141" s="210"/>
      <c r="K141" s="210"/>
      <c r="L141" s="210"/>
      <c r="M141" s="210"/>
      <c r="N141" s="210"/>
      <c r="O141" s="210"/>
      <c r="P141" s="207"/>
      <c r="Q141" s="208"/>
      <c r="R141" s="78"/>
      <c r="S141" s="78"/>
      <c r="T141" s="78"/>
      <c r="U141" s="78"/>
      <c r="V141" s="78"/>
      <c r="W141" s="78"/>
      <c r="Y141" s="78"/>
      <c r="Z141" s="189"/>
      <c r="AB141" s="78"/>
      <c r="AC141" s="78"/>
      <c r="AD141" s="78"/>
      <c r="AE141" s="78"/>
      <c r="AF141" s="78"/>
      <c r="AG141" s="78"/>
      <c r="AH141" s="78"/>
      <c r="AI141" s="78"/>
    </row>
    <row r="142" spans="1:35" ht="18" customHeight="1" x14ac:dyDescent="0.25">
      <c r="A142" s="68"/>
      <c r="B142" s="68"/>
      <c r="C142" s="209"/>
      <c r="D142" s="210"/>
      <c r="E142" s="210"/>
      <c r="F142" s="210"/>
      <c r="G142" s="210"/>
      <c r="H142" s="210"/>
      <c r="I142" s="210"/>
      <c r="J142" s="210"/>
      <c r="K142" s="210"/>
      <c r="L142" s="210"/>
      <c r="M142" s="210"/>
      <c r="N142" s="210"/>
      <c r="O142" s="210"/>
      <c r="P142" s="207"/>
      <c r="Q142" s="208"/>
      <c r="R142" s="78"/>
      <c r="S142" s="78"/>
      <c r="T142" s="78"/>
      <c r="U142" s="78"/>
      <c r="V142" s="78"/>
      <c r="W142" s="78"/>
      <c r="Y142" s="78"/>
      <c r="Z142" s="189"/>
      <c r="AB142" s="78"/>
      <c r="AC142" s="78"/>
      <c r="AD142" s="78"/>
      <c r="AE142" s="78"/>
      <c r="AF142" s="78"/>
      <c r="AG142" s="78"/>
      <c r="AH142" s="78"/>
      <c r="AI142" s="78"/>
    </row>
    <row r="143" spans="1:35" ht="18" customHeight="1" x14ac:dyDescent="0.25">
      <c r="A143" s="68"/>
      <c r="B143" s="68"/>
      <c r="C143" s="209"/>
      <c r="D143" s="210"/>
      <c r="E143" s="210"/>
      <c r="F143" s="210"/>
      <c r="G143" s="210"/>
      <c r="H143" s="210"/>
      <c r="I143" s="210"/>
      <c r="J143" s="210"/>
      <c r="K143" s="210"/>
      <c r="L143" s="210"/>
      <c r="M143" s="210"/>
      <c r="N143" s="210"/>
      <c r="O143" s="210"/>
      <c r="P143" s="207"/>
      <c r="Q143" s="208"/>
      <c r="R143" s="78"/>
      <c r="S143" s="78"/>
      <c r="T143" s="78"/>
      <c r="U143" s="78"/>
      <c r="V143" s="78"/>
      <c r="W143" s="78"/>
      <c r="Y143" s="78"/>
      <c r="Z143" s="189"/>
      <c r="AB143" s="78"/>
      <c r="AC143" s="78"/>
      <c r="AD143" s="78"/>
      <c r="AE143" s="78"/>
      <c r="AF143" s="78"/>
      <c r="AG143" s="78"/>
      <c r="AH143" s="78"/>
      <c r="AI143" s="78"/>
    </row>
    <row r="144" spans="1:35" ht="18" customHeight="1" x14ac:dyDescent="0.25">
      <c r="A144" s="68"/>
      <c r="B144" s="68"/>
      <c r="C144" s="209"/>
      <c r="D144" s="210"/>
      <c r="E144" s="210"/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07"/>
      <c r="Q144" s="208"/>
      <c r="R144" s="78"/>
      <c r="S144" s="78"/>
      <c r="T144" s="78"/>
      <c r="U144" s="78"/>
      <c r="V144" s="78"/>
      <c r="W144" s="78"/>
      <c r="Y144" s="78"/>
      <c r="Z144" s="189"/>
      <c r="AB144" s="78"/>
      <c r="AC144" s="78"/>
      <c r="AD144" s="78"/>
      <c r="AE144" s="78"/>
      <c r="AF144" s="78"/>
      <c r="AG144" s="78"/>
      <c r="AH144" s="78"/>
      <c r="AI144" s="78"/>
    </row>
    <row r="145" spans="1:35" ht="18" customHeight="1" x14ac:dyDescent="0.25">
      <c r="A145" s="68"/>
      <c r="B145" s="68"/>
      <c r="C145" s="209"/>
      <c r="D145" s="210"/>
      <c r="E145" s="210"/>
      <c r="F145" s="210"/>
      <c r="G145" s="210"/>
      <c r="H145" s="210"/>
      <c r="I145" s="210"/>
      <c r="J145" s="210"/>
      <c r="K145" s="210"/>
      <c r="L145" s="210"/>
      <c r="M145" s="210"/>
      <c r="N145" s="210"/>
      <c r="O145" s="210"/>
      <c r="P145" s="207"/>
      <c r="Q145" s="208"/>
      <c r="R145" s="78"/>
      <c r="S145" s="78"/>
      <c r="T145" s="78"/>
      <c r="U145" s="78"/>
      <c r="V145" s="78"/>
      <c r="W145" s="78"/>
      <c r="Y145" s="78"/>
      <c r="Z145" s="189"/>
      <c r="AB145" s="78"/>
      <c r="AC145" s="78"/>
      <c r="AD145" s="78"/>
      <c r="AE145" s="78"/>
      <c r="AF145" s="78"/>
      <c r="AG145" s="78"/>
      <c r="AH145" s="78"/>
      <c r="AI145" s="78"/>
    </row>
    <row r="146" spans="1:35" ht="18" customHeight="1" x14ac:dyDescent="0.25">
      <c r="A146" s="68"/>
      <c r="B146" s="68"/>
      <c r="C146" s="209"/>
      <c r="D146" s="210"/>
      <c r="E146" s="210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07"/>
      <c r="Q146" s="208"/>
      <c r="R146" s="78"/>
      <c r="S146" s="78"/>
      <c r="T146" s="78"/>
      <c r="U146" s="78"/>
      <c r="V146" s="78"/>
      <c r="W146" s="78"/>
      <c r="Y146" s="78"/>
      <c r="Z146" s="189"/>
      <c r="AB146" s="78"/>
      <c r="AC146" s="78"/>
      <c r="AD146" s="78"/>
      <c r="AE146" s="78"/>
      <c r="AF146" s="78"/>
      <c r="AG146" s="78"/>
      <c r="AH146" s="78"/>
      <c r="AI146" s="78"/>
    </row>
    <row r="147" spans="1:35" ht="18" customHeight="1" x14ac:dyDescent="0.25">
      <c r="A147" s="68"/>
      <c r="B147" s="68"/>
      <c r="C147" s="209"/>
      <c r="D147" s="210"/>
      <c r="E147" s="210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07"/>
      <c r="Q147" s="208"/>
      <c r="R147" s="78"/>
      <c r="S147" s="78"/>
      <c r="T147" s="78"/>
      <c r="U147" s="78"/>
      <c r="V147" s="78"/>
      <c r="W147" s="78"/>
      <c r="Y147" s="78"/>
      <c r="Z147" s="189"/>
      <c r="AB147" s="78"/>
      <c r="AC147" s="78"/>
      <c r="AD147" s="78"/>
      <c r="AE147" s="78"/>
      <c r="AF147" s="78"/>
      <c r="AG147" s="78"/>
      <c r="AH147" s="78"/>
      <c r="AI147" s="78"/>
    </row>
    <row r="148" spans="1:35" ht="18" customHeight="1" x14ac:dyDescent="0.25">
      <c r="A148" s="68"/>
      <c r="B148" s="68"/>
      <c r="C148" s="209"/>
      <c r="D148" s="210"/>
      <c r="E148" s="210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07"/>
      <c r="Q148" s="208"/>
      <c r="R148" s="78"/>
      <c r="S148" s="78"/>
      <c r="T148" s="78"/>
      <c r="U148" s="78"/>
      <c r="V148" s="78"/>
      <c r="W148" s="78"/>
      <c r="Y148" s="78"/>
      <c r="Z148" s="189"/>
      <c r="AB148" s="78"/>
      <c r="AC148" s="78"/>
      <c r="AD148" s="78"/>
      <c r="AE148" s="78"/>
      <c r="AF148" s="78"/>
      <c r="AG148" s="78"/>
      <c r="AH148" s="78"/>
      <c r="AI148" s="78"/>
    </row>
    <row r="149" spans="1:35" ht="18" customHeight="1" x14ac:dyDescent="0.25">
      <c r="A149" s="68"/>
      <c r="B149" s="68"/>
      <c r="C149" s="209"/>
      <c r="D149" s="210"/>
      <c r="E149" s="210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07"/>
      <c r="Q149" s="208"/>
      <c r="R149" s="78"/>
      <c r="S149" s="78"/>
      <c r="T149" s="78"/>
      <c r="U149" s="78"/>
      <c r="V149" s="78"/>
      <c r="W149" s="78"/>
      <c r="Y149" s="78"/>
      <c r="Z149" s="189"/>
      <c r="AB149" s="78"/>
      <c r="AC149" s="78"/>
      <c r="AD149" s="78"/>
      <c r="AE149" s="78"/>
      <c r="AF149" s="78"/>
      <c r="AG149" s="78"/>
      <c r="AH149" s="78"/>
      <c r="AI149" s="78"/>
    </row>
    <row r="150" spans="1:35" ht="18" customHeight="1" x14ac:dyDescent="0.25">
      <c r="A150" s="68"/>
      <c r="B150" s="68"/>
      <c r="C150" s="209"/>
      <c r="D150" s="210"/>
      <c r="E150" s="210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07"/>
      <c r="Q150" s="208"/>
      <c r="R150" s="78"/>
      <c r="S150" s="78"/>
      <c r="T150" s="78"/>
      <c r="U150" s="78"/>
      <c r="V150" s="78"/>
      <c r="W150" s="78"/>
      <c r="Y150" s="78"/>
      <c r="Z150" s="189"/>
      <c r="AB150" s="78"/>
      <c r="AC150" s="78"/>
      <c r="AD150" s="78"/>
      <c r="AE150" s="78"/>
      <c r="AF150" s="78"/>
      <c r="AG150" s="78"/>
      <c r="AH150" s="78"/>
      <c r="AI150" s="78"/>
    </row>
    <row r="151" spans="1:35" ht="18" customHeight="1" x14ac:dyDescent="0.25">
      <c r="A151" s="68"/>
      <c r="B151" s="68"/>
      <c r="C151" s="209"/>
      <c r="D151" s="210"/>
      <c r="E151" s="210"/>
      <c r="F151" s="210"/>
      <c r="G151" s="210"/>
      <c r="H151" s="210"/>
      <c r="I151" s="210"/>
      <c r="J151" s="210"/>
      <c r="K151" s="210"/>
      <c r="L151" s="210"/>
      <c r="M151" s="210"/>
      <c r="N151" s="210"/>
      <c r="O151" s="210"/>
      <c r="P151" s="207"/>
      <c r="Q151" s="208"/>
      <c r="R151" s="78"/>
      <c r="S151" s="78"/>
      <c r="T151" s="78"/>
      <c r="U151" s="78"/>
      <c r="V151" s="78"/>
      <c r="W151" s="78"/>
      <c r="Y151" s="78"/>
      <c r="Z151" s="189"/>
      <c r="AB151" s="78"/>
      <c r="AC151" s="78"/>
      <c r="AD151" s="78"/>
      <c r="AE151" s="78"/>
      <c r="AF151" s="78"/>
      <c r="AG151" s="78"/>
      <c r="AH151" s="78"/>
      <c r="AI151" s="78"/>
    </row>
    <row r="152" spans="1:35" ht="18" customHeight="1" x14ac:dyDescent="0.25">
      <c r="A152" s="68"/>
      <c r="B152" s="68"/>
      <c r="C152" s="209"/>
      <c r="D152" s="210"/>
      <c r="E152" s="210"/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207"/>
      <c r="Q152" s="208"/>
      <c r="R152" s="78"/>
      <c r="S152" s="78"/>
      <c r="T152" s="78"/>
      <c r="U152" s="78"/>
      <c r="V152" s="78"/>
      <c r="W152" s="78"/>
      <c r="Y152" s="77"/>
      <c r="Z152" s="190"/>
      <c r="AA152" s="192"/>
      <c r="AB152" s="77"/>
      <c r="AC152" s="77"/>
      <c r="AD152" s="77"/>
      <c r="AE152" s="77"/>
      <c r="AF152" s="77"/>
      <c r="AG152" s="77"/>
      <c r="AH152" s="77"/>
      <c r="AI152" s="77"/>
    </row>
    <row r="153" spans="1:35" ht="18" customHeight="1" x14ac:dyDescent="0.25">
      <c r="A153" s="68"/>
      <c r="B153" s="68"/>
      <c r="C153" s="209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07"/>
      <c r="Q153" s="208"/>
      <c r="R153" s="78"/>
      <c r="S153" s="78"/>
      <c r="T153" s="78"/>
      <c r="U153" s="78"/>
      <c r="V153" s="78"/>
      <c r="W153" s="78"/>
      <c r="Y153" s="77"/>
      <c r="Z153" s="190"/>
      <c r="AA153" s="192"/>
      <c r="AB153" s="77"/>
      <c r="AC153" s="77"/>
      <c r="AD153" s="77"/>
      <c r="AE153" s="77"/>
      <c r="AF153" s="77"/>
      <c r="AG153" s="77"/>
      <c r="AH153" s="77"/>
      <c r="AI153" s="77"/>
    </row>
    <row r="154" spans="1:35" ht="18" customHeight="1" x14ac:dyDescent="0.25">
      <c r="A154" s="68"/>
      <c r="B154" s="68"/>
      <c r="C154" s="209"/>
      <c r="D154" s="210"/>
      <c r="E154" s="210"/>
      <c r="F154" s="210"/>
      <c r="G154" s="210"/>
      <c r="H154" s="210"/>
      <c r="I154" s="210"/>
      <c r="J154" s="210"/>
      <c r="K154" s="210"/>
      <c r="L154" s="210"/>
      <c r="M154" s="210"/>
      <c r="N154" s="210"/>
      <c r="O154" s="210"/>
      <c r="P154" s="207"/>
      <c r="Q154" s="208"/>
      <c r="R154" s="78"/>
      <c r="S154" s="78"/>
      <c r="T154" s="78"/>
      <c r="U154" s="78"/>
      <c r="V154" s="78"/>
      <c r="W154" s="78"/>
      <c r="Y154" s="77"/>
      <c r="Z154" s="190"/>
      <c r="AA154" s="192"/>
      <c r="AB154" s="77"/>
      <c r="AC154" s="77"/>
      <c r="AD154" s="77"/>
      <c r="AE154" s="77"/>
      <c r="AF154" s="77"/>
      <c r="AG154" s="77"/>
      <c r="AH154" s="77"/>
      <c r="AI154" s="77"/>
    </row>
    <row r="155" spans="1:35" ht="18" customHeight="1" x14ac:dyDescent="0.25">
      <c r="A155" s="68"/>
      <c r="B155" s="68"/>
      <c r="C155" s="209"/>
      <c r="D155" s="210"/>
      <c r="E155" s="210"/>
      <c r="F155" s="210"/>
      <c r="G155" s="210"/>
      <c r="H155" s="210"/>
      <c r="I155" s="210"/>
      <c r="J155" s="210"/>
      <c r="K155" s="210"/>
      <c r="L155" s="210"/>
      <c r="M155" s="210"/>
      <c r="N155" s="210"/>
      <c r="O155" s="210"/>
      <c r="P155" s="207"/>
      <c r="Q155" s="208"/>
      <c r="R155" s="78"/>
      <c r="S155" s="78"/>
      <c r="T155" s="78"/>
      <c r="U155" s="78"/>
      <c r="V155" s="78"/>
      <c r="W155" s="78"/>
      <c r="Y155" s="77"/>
      <c r="Z155" s="190"/>
      <c r="AA155" s="192"/>
      <c r="AB155" s="77"/>
      <c r="AC155" s="77"/>
      <c r="AD155" s="77"/>
      <c r="AE155" s="77"/>
      <c r="AF155" s="77"/>
      <c r="AG155" s="77"/>
      <c r="AH155" s="77"/>
      <c r="AI155" s="77"/>
    </row>
    <row r="156" spans="1:35" ht="18" customHeight="1" x14ac:dyDescent="0.25">
      <c r="A156" s="68"/>
      <c r="B156" s="68"/>
      <c r="C156" s="209"/>
      <c r="D156" s="210"/>
      <c r="E156" s="210"/>
      <c r="F156" s="210"/>
      <c r="G156" s="210"/>
      <c r="H156" s="210"/>
      <c r="I156" s="210"/>
      <c r="J156" s="210"/>
      <c r="K156" s="210"/>
      <c r="L156" s="210"/>
      <c r="M156" s="210"/>
      <c r="N156" s="210"/>
      <c r="O156" s="210"/>
      <c r="P156" s="207"/>
      <c r="Q156" s="208"/>
      <c r="R156" s="78"/>
      <c r="S156" s="78"/>
      <c r="T156" s="78"/>
      <c r="U156" s="78"/>
      <c r="V156" s="78"/>
      <c r="W156" s="78"/>
      <c r="Y156" s="77"/>
      <c r="Z156" s="190"/>
      <c r="AA156" s="192"/>
      <c r="AB156" s="77"/>
      <c r="AC156" s="77"/>
      <c r="AD156" s="77"/>
      <c r="AE156" s="77"/>
      <c r="AF156" s="77"/>
      <c r="AG156" s="77"/>
      <c r="AH156" s="77"/>
      <c r="AI156" s="77"/>
    </row>
    <row r="157" spans="1:35" ht="18" customHeight="1" x14ac:dyDescent="0.25">
      <c r="A157" s="68"/>
      <c r="B157" s="68"/>
      <c r="C157" s="209"/>
      <c r="D157" s="210"/>
      <c r="E157" s="210"/>
      <c r="F157" s="210"/>
      <c r="G157" s="210"/>
      <c r="H157" s="210"/>
      <c r="I157" s="210"/>
      <c r="J157" s="210"/>
      <c r="K157" s="210"/>
      <c r="L157" s="210"/>
      <c r="M157" s="210"/>
      <c r="N157" s="210"/>
      <c r="O157" s="210"/>
      <c r="P157" s="207"/>
      <c r="Q157" s="208"/>
      <c r="R157" s="78"/>
      <c r="S157" s="78"/>
      <c r="T157" s="78"/>
      <c r="U157" s="78"/>
      <c r="V157" s="78"/>
      <c r="W157" s="78"/>
      <c r="Y157" s="77"/>
      <c r="Z157" s="190"/>
      <c r="AA157" s="192"/>
      <c r="AB157" s="77"/>
      <c r="AC157" s="77"/>
      <c r="AD157" s="77"/>
      <c r="AE157" s="77"/>
      <c r="AF157" s="77"/>
      <c r="AG157" s="77"/>
      <c r="AH157" s="77"/>
      <c r="AI157" s="77"/>
    </row>
    <row r="158" spans="1:35" ht="18" customHeight="1" x14ac:dyDescent="0.25">
      <c r="A158" s="68"/>
      <c r="B158" s="68"/>
      <c r="C158" s="209"/>
      <c r="D158" s="210"/>
      <c r="E158" s="210"/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207"/>
      <c r="Q158" s="208"/>
      <c r="R158" s="78"/>
      <c r="S158" s="78"/>
      <c r="T158" s="78"/>
      <c r="U158" s="78"/>
      <c r="V158" s="78"/>
      <c r="W158" s="78"/>
      <c r="Y158" s="77"/>
      <c r="Z158" s="190"/>
      <c r="AA158" s="192"/>
      <c r="AB158" s="77"/>
      <c r="AC158" s="77"/>
      <c r="AD158" s="77"/>
      <c r="AE158" s="77"/>
      <c r="AF158" s="77"/>
      <c r="AG158" s="77"/>
      <c r="AH158" s="77"/>
      <c r="AI158" s="77"/>
    </row>
    <row r="159" spans="1:35" ht="18" customHeight="1" x14ac:dyDescent="0.25">
      <c r="A159" s="68"/>
      <c r="B159" s="68"/>
      <c r="C159" s="209"/>
      <c r="D159" s="210"/>
      <c r="E159" s="210"/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07"/>
      <c r="Q159" s="208"/>
      <c r="R159" s="78"/>
      <c r="S159" s="78"/>
      <c r="T159" s="78"/>
      <c r="U159" s="78"/>
      <c r="V159" s="78"/>
      <c r="W159" s="78"/>
      <c r="Y159" s="77"/>
      <c r="Z159" s="190"/>
      <c r="AA159" s="192"/>
      <c r="AB159" s="77"/>
      <c r="AC159" s="77"/>
      <c r="AD159" s="77"/>
      <c r="AE159" s="77"/>
      <c r="AF159" s="77"/>
      <c r="AG159" s="77"/>
      <c r="AH159" s="77"/>
      <c r="AI159" s="77"/>
    </row>
    <row r="160" spans="1:35" ht="18" customHeight="1" x14ac:dyDescent="0.25">
      <c r="A160" s="68"/>
      <c r="B160" s="68"/>
      <c r="C160" s="209"/>
      <c r="D160" s="210"/>
      <c r="E160" s="210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07"/>
      <c r="Q160" s="208"/>
      <c r="R160" s="78"/>
      <c r="S160" s="78"/>
      <c r="T160" s="78"/>
      <c r="U160" s="78"/>
      <c r="V160" s="78"/>
      <c r="W160" s="78"/>
      <c r="Y160" s="77"/>
      <c r="Z160" s="190"/>
      <c r="AA160" s="192"/>
      <c r="AB160" s="77"/>
      <c r="AC160" s="77"/>
      <c r="AD160" s="77"/>
      <c r="AE160" s="77"/>
      <c r="AF160" s="77"/>
      <c r="AG160" s="77"/>
      <c r="AH160" s="77"/>
      <c r="AI160" s="77"/>
    </row>
    <row r="161" spans="1:35" ht="18" customHeight="1" x14ac:dyDescent="0.25">
      <c r="A161" s="68"/>
      <c r="B161" s="68"/>
      <c r="C161" s="209"/>
      <c r="D161" s="210"/>
      <c r="E161" s="210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07"/>
      <c r="Q161" s="208"/>
      <c r="R161" s="78"/>
      <c r="S161" s="78"/>
      <c r="T161" s="78"/>
      <c r="U161" s="78"/>
      <c r="V161" s="78"/>
      <c r="W161" s="78"/>
      <c r="Y161" s="77"/>
      <c r="Z161" s="190"/>
      <c r="AA161" s="192"/>
      <c r="AB161" s="77"/>
      <c r="AC161" s="77"/>
      <c r="AD161" s="77"/>
      <c r="AE161" s="77"/>
      <c r="AF161" s="77"/>
      <c r="AG161" s="77"/>
      <c r="AH161" s="77"/>
      <c r="AI161" s="77"/>
    </row>
    <row r="162" spans="1:35" ht="18" customHeight="1" x14ac:dyDescent="0.25">
      <c r="A162" s="68"/>
      <c r="B162" s="68"/>
      <c r="C162" s="209"/>
      <c r="D162" s="210"/>
      <c r="E162" s="210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07"/>
      <c r="Q162" s="208"/>
      <c r="R162" s="78"/>
      <c r="S162" s="78"/>
      <c r="T162" s="78"/>
      <c r="U162" s="78"/>
      <c r="V162" s="78"/>
      <c r="W162" s="78"/>
      <c r="Y162" s="77"/>
      <c r="Z162" s="190"/>
      <c r="AA162" s="192"/>
      <c r="AB162" s="77"/>
      <c r="AC162" s="77"/>
      <c r="AD162" s="77"/>
      <c r="AE162" s="77"/>
      <c r="AF162" s="77"/>
      <c r="AG162" s="77"/>
      <c r="AH162" s="77"/>
      <c r="AI162" s="77"/>
    </row>
    <row r="163" spans="1:35" ht="18" customHeight="1" x14ac:dyDescent="0.25">
      <c r="A163" s="68"/>
      <c r="B163" s="68"/>
      <c r="C163" s="209"/>
      <c r="D163" s="210"/>
      <c r="E163" s="210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07"/>
      <c r="Q163" s="208"/>
      <c r="R163" s="78"/>
      <c r="S163" s="78"/>
      <c r="T163" s="78"/>
      <c r="U163" s="78"/>
      <c r="V163" s="78"/>
      <c r="W163" s="78"/>
      <c r="Y163" s="77"/>
      <c r="Z163" s="190"/>
      <c r="AA163" s="192"/>
      <c r="AB163" s="77"/>
      <c r="AC163" s="77"/>
      <c r="AD163" s="77"/>
      <c r="AE163" s="77"/>
      <c r="AF163" s="77"/>
      <c r="AG163" s="77"/>
      <c r="AH163" s="77"/>
      <c r="AI163" s="77"/>
    </row>
    <row r="164" spans="1:35" ht="18" customHeight="1" x14ac:dyDescent="0.25">
      <c r="A164" s="68"/>
      <c r="B164" s="68"/>
      <c r="C164" s="209"/>
      <c r="D164" s="210"/>
      <c r="E164" s="210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07"/>
      <c r="Q164" s="208"/>
      <c r="R164" s="78"/>
      <c r="S164" s="78"/>
      <c r="T164" s="78"/>
      <c r="U164" s="78"/>
      <c r="V164" s="78"/>
      <c r="W164" s="78"/>
      <c r="Y164" s="77"/>
      <c r="Z164" s="190"/>
      <c r="AA164" s="192"/>
      <c r="AB164" s="77"/>
      <c r="AC164" s="77"/>
      <c r="AD164" s="77"/>
      <c r="AE164" s="77"/>
      <c r="AF164" s="77"/>
      <c r="AG164" s="77"/>
      <c r="AH164" s="77"/>
      <c r="AI164" s="77"/>
    </row>
    <row r="165" spans="1:35" ht="18" customHeight="1" x14ac:dyDescent="0.25">
      <c r="A165" s="68"/>
      <c r="B165" s="68"/>
      <c r="C165" s="209"/>
      <c r="D165" s="210"/>
      <c r="E165" s="210"/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207"/>
      <c r="Q165" s="208"/>
      <c r="R165" s="78"/>
      <c r="S165" s="78"/>
      <c r="T165" s="78"/>
      <c r="U165" s="78"/>
      <c r="V165" s="78"/>
      <c r="W165" s="78"/>
      <c r="Y165" s="77"/>
      <c r="Z165" s="190"/>
      <c r="AA165" s="192"/>
      <c r="AB165" s="77"/>
      <c r="AC165" s="77"/>
      <c r="AD165" s="77"/>
      <c r="AE165" s="77"/>
      <c r="AF165" s="77"/>
      <c r="AG165" s="77"/>
      <c r="AH165" s="77"/>
      <c r="AI165" s="77"/>
    </row>
    <row r="166" spans="1:35" ht="18" customHeight="1" x14ac:dyDescent="0.25">
      <c r="A166" s="68"/>
      <c r="B166" s="68"/>
      <c r="C166" s="209"/>
      <c r="D166" s="210"/>
      <c r="E166" s="210"/>
      <c r="F166" s="210"/>
      <c r="G166" s="210"/>
      <c r="H166" s="210"/>
      <c r="I166" s="210"/>
      <c r="J166" s="210"/>
      <c r="K166" s="210"/>
      <c r="L166" s="210"/>
      <c r="M166" s="210"/>
      <c r="N166" s="210"/>
      <c r="O166" s="210"/>
      <c r="P166" s="207"/>
      <c r="Q166" s="208"/>
      <c r="R166" s="78"/>
      <c r="S166" s="78"/>
      <c r="T166" s="78"/>
      <c r="U166" s="78"/>
      <c r="V166" s="78"/>
      <c r="W166" s="78"/>
      <c r="Y166" s="77"/>
      <c r="Z166" s="190"/>
      <c r="AA166" s="192"/>
      <c r="AB166" s="77"/>
      <c r="AC166" s="77"/>
      <c r="AD166" s="77"/>
      <c r="AE166" s="77"/>
      <c r="AF166" s="77"/>
      <c r="AG166" s="77"/>
      <c r="AH166" s="77"/>
      <c r="AI166" s="77"/>
    </row>
    <row r="167" spans="1:35" ht="18" customHeight="1" x14ac:dyDescent="0.25">
      <c r="A167" s="68"/>
      <c r="B167" s="68"/>
      <c r="C167" s="209"/>
      <c r="D167" s="210"/>
      <c r="E167" s="210"/>
      <c r="F167" s="210"/>
      <c r="G167" s="210"/>
      <c r="H167" s="210"/>
      <c r="I167" s="210"/>
      <c r="J167" s="210"/>
      <c r="K167" s="210"/>
      <c r="L167" s="210"/>
      <c r="M167" s="210"/>
      <c r="N167" s="210"/>
      <c r="O167" s="210"/>
      <c r="P167" s="207"/>
      <c r="Q167" s="208"/>
      <c r="R167" s="78"/>
      <c r="S167" s="78"/>
      <c r="T167" s="78"/>
      <c r="U167" s="78"/>
      <c r="V167" s="78"/>
      <c r="W167" s="78"/>
      <c r="Y167" s="77"/>
      <c r="Z167" s="190"/>
      <c r="AA167" s="192"/>
      <c r="AB167" s="77"/>
      <c r="AC167" s="77"/>
      <c r="AD167" s="77"/>
      <c r="AE167" s="77"/>
      <c r="AF167" s="77"/>
      <c r="AG167" s="77"/>
      <c r="AH167" s="77"/>
      <c r="AI167" s="77"/>
    </row>
    <row r="168" spans="1:35" ht="18" customHeight="1" x14ac:dyDescent="0.25">
      <c r="A168" s="68"/>
      <c r="B168" s="68"/>
      <c r="C168" s="209"/>
      <c r="D168" s="210"/>
      <c r="E168" s="210"/>
      <c r="F168" s="210"/>
      <c r="G168" s="210"/>
      <c r="H168" s="210"/>
      <c r="I168" s="210"/>
      <c r="J168" s="210"/>
      <c r="K168" s="210"/>
      <c r="L168" s="210"/>
      <c r="M168" s="210"/>
      <c r="N168" s="210"/>
      <c r="O168" s="210"/>
      <c r="P168" s="207"/>
      <c r="Q168" s="208"/>
      <c r="R168" s="78"/>
      <c r="S168" s="78"/>
      <c r="T168" s="78"/>
      <c r="U168" s="78"/>
      <c r="V168" s="78"/>
      <c r="W168" s="78"/>
      <c r="Y168" s="77"/>
      <c r="Z168" s="190"/>
      <c r="AA168" s="192"/>
      <c r="AB168" s="77"/>
      <c r="AC168" s="77"/>
      <c r="AD168" s="77"/>
      <c r="AE168" s="77"/>
      <c r="AF168" s="77"/>
      <c r="AG168" s="77"/>
      <c r="AH168" s="77"/>
      <c r="AI168" s="77"/>
    </row>
    <row r="169" spans="1:35" ht="18" customHeight="1" x14ac:dyDescent="0.25">
      <c r="A169" s="68"/>
      <c r="B169" s="68"/>
      <c r="C169" s="209"/>
      <c r="D169" s="210"/>
      <c r="E169" s="210"/>
      <c r="F169" s="210"/>
      <c r="G169" s="210"/>
      <c r="H169" s="210"/>
      <c r="I169" s="210"/>
      <c r="J169" s="210"/>
      <c r="K169" s="210"/>
      <c r="L169" s="210"/>
      <c r="M169" s="210"/>
      <c r="N169" s="210"/>
      <c r="O169" s="210"/>
      <c r="P169" s="207"/>
      <c r="Q169" s="208"/>
      <c r="R169" s="78"/>
      <c r="S169" s="78"/>
      <c r="T169" s="78"/>
      <c r="U169" s="78"/>
      <c r="V169" s="78"/>
      <c r="W169" s="78"/>
      <c r="Y169" s="77"/>
      <c r="Z169" s="190"/>
      <c r="AA169" s="192"/>
      <c r="AB169" s="77"/>
      <c r="AC169" s="77"/>
      <c r="AD169" s="77"/>
      <c r="AE169" s="77"/>
      <c r="AF169" s="77"/>
      <c r="AG169" s="77"/>
      <c r="AH169" s="77"/>
      <c r="AI169" s="77"/>
    </row>
    <row r="170" spans="1:35" ht="18" customHeight="1" x14ac:dyDescent="0.25">
      <c r="A170" s="68"/>
      <c r="B170" s="68"/>
      <c r="C170" s="209"/>
      <c r="D170" s="210"/>
      <c r="E170" s="210"/>
      <c r="F170" s="210"/>
      <c r="G170" s="210"/>
      <c r="H170" s="210"/>
      <c r="I170" s="210"/>
      <c r="J170" s="210"/>
      <c r="K170" s="210"/>
      <c r="L170" s="210"/>
      <c r="M170" s="210"/>
      <c r="N170" s="210"/>
      <c r="O170" s="210"/>
      <c r="P170" s="207"/>
      <c r="Q170" s="208"/>
      <c r="R170" s="78"/>
      <c r="S170" s="78"/>
      <c r="T170" s="78"/>
      <c r="U170" s="78"/>
      <c r="V170" s="78"/>
      <c r="W170" s="78"/>
      <c r="Y170" s="77"/>
      <c r="Z170" s="190"/>
      <c r="AA170" s="192"/>
      <c r="AB170" s="77"/>
      <c r="AC170" s="77"/>
      <c r="AD170" s="77"/>
      <c r="AE170" s="77"/>
      <c r="AF170" s="77"/>
      <c r="AG170" s="77"/>
      <c r="AH170" s="77"/>
      <c r="AI170" s="77"/>
    </row>
    <row r="171" spans="1:35" ht="18" customHeight="1" x14ac:dyDescent="0.25">
      <c r="A171" s="68"/>
      <c r="B171" s="68"/>
      <c r="C171" s="209"/>
      <c r="D171" s="210"/>
      <c r="E171" s="210"/>
      <c r="F171" s="210"/>
      <c r="G171" s="210"/>
      <c r="H171" s="210"/>
      <c r="I171" s="210"/>
      <c r="J171" s="210"/>
      <c r="K171" s="210"/>
      <c r="L171" s="210"/>
      <c r="M171" s="210"/>
      <c r="N171" s="210"/>
      <c r="O171" s="210"/>
      <c r="P171" s="207"/>
      <c r="Q171" s="208"/>
      <c r="R171" s="78"/>
      <c r="S171" s="78"/>
      <c r="T171" s="78"/>
      <c r="U171" s="78"/>
      <c r="V171" s="78"/>
      <c r="W171" s="78"/>
      <c r="Y171" s="77"/>
      <c r="Z171" s="190"/>
      <c r="AA171" s="192"/>
      <c r="AB171" s="77"/>
      <c r="AC171" s="77"/>
      <c r="AD171" s="77"/>
      <c r="AE171" s="77"/>
      <c r="AF171" s="77"/>
      <c r="AG171" s="77"/>
      <c r="AH171" s="77"/>
      <c r="AI171" s="77"/>
    </row>
    <row r="172" spans="1:35" ht="18" customHeight="1" x14ac:dyDescent="0.25">
      <c r="A172" s="68"/>
      <c r="B172" s="68"/>
      <c r="C172" s="209"/>
      <c r="D172" s="210"/>
      <c r="E172" s="210"/>
      <c r="F172" s="210"/>
      <c r="G172" s="210"/>
      <c r="H172" s="210"/>
      <c r="I172" s="210"/>
      <c r="J172" s="210"/>
      <c r="K172" s="210"/>
      <c r="L172" s="210"/>
      <c r="M172" s="210"/>
      <c r="N172" s="210"/>
      <c r="O172" s="210"/>
      <c r="P172" s="207"/>
      <c r="Q172" s="208"/>
      <c r="R172" s="78"/>
      <c r="S172" s="78"/>
      <c r="T172" s="78"/>
      <c r="U172" s="78"/>
      <c r="V172" s="78"/>
      <c r="W172" s="78"/>
      <c r="Y172" s="77"/>
      <c r="Z172" s="190"/>
      <c r="AA172" s="192"/>
      <c r="AB172" s="77"/>
      <c r="AC172" s="77"/>
      <c r="AD172" s="77"/>
      <c r="AE172" s="77"/>
      <c r="AF172" s="77"/>
      <c r="AG172" s="77"/>
      <c r="AH172" s="77"/>
      <c r="AI172" s="77"/>
    </row>
    <row r="173" spans="1:35" ht="18" customHeight="1" x14ac:dyDescent="0.25">
      <c r="A173" s="68"/>
      <c r="B173" s="68"/>
      <c r="C173" s="209"/>
      <c r="D173" s="210"/>
      <c r="E173" s="210"/>
      <c r="F173" s="210"/>
      <c r="G173" s="210"/>
      <c r="H173" s="210"/>
      <c r="I173" s="210"/>
      <c r="J173" s="210"/>
      <c r="K173" s="210"/>
      <c r="L173" s="210"/>
      <c r="M173" s="210"/>
      <c r="N173" s="210"/>
      <c r="O173" s="210"/>
      <c r="P173" s="207"/>
      <c r="Q173" s="208"/>
      <c r="R173" s="78"/>
      <c r="S173" s="78"/>
      <c r="T173" s="78"/>
      <c r="U173" s="78"/>
      <c r="V173" s="78"/>
      <c r="W173" s="78"/>
      <c r="Y173" s="77"/>
      <c r="Z173" s="190"/>
      <c r="AA173" s="192"/>
      <c r="AB173" s="77"/>
      <c r="AC173" s="77"/>
      <c r="AD173" s="77"/>
      <c r="AE173" s="77"/>
      <c r="AF173" s="77"/>
      <c r="AG173" s="77"/>
      <c r="AH173" s="77"/>
      <c r="AI173" s="77"/>
    </row>
    <row r="174" spans="1:35" ht="18" customHeight="1" x14ac:dyDescent="0.25">
      <c r="A174" s="68"/>
      <c r="B174" s="68"/>
      <c r="C174" s="209"/>
      <c r="D174" s="210"/>
      <c r="E174" s="210"/>
      <c r="F174" s="210"/>
      <c r="G174" s="210"/>
      <c r="H174" s="210"/>
      <c r="I174" s="210"/>
      <c r="J174" s="210"/>
      <c r="K174" s="210"/>
      <c r="L174" s="210"/>
      <c r="M174" s="210"/>
      <c r="N174" s="210"/>
      <c r="O174" s="210"/>
      <c r="P174" s="207"/>
      <c r="Q174" s="208"/>
      <c r="R174" s="78"/>
      <c r="S174" s="78"/>
      <c r="T174" s="78"/>
      <c r="U174" s="78"/>
      <c r="V174" s="78"/>
      <c r="W174" s="78"/>
      <c r="Y174" s="77"/>
      <c r="Z174" s="190"/>
      <c r="AA174" s="192"/>
      <c r="AB174" s="77"/>
      <c r="AC174" s="77"/>
      <c r="AD174" s="77"/>
      <c r="AE174" s="77"/>
      <c r="AF174" s="77"/>
      <c r="AG174" s="77"/>
      <c r="AH174" s="77"/>
      <c r="AI174" s="77"/>
    </row>
    <row r="175" spans="1:35" ht="18" customHeight="1" x14ac:dyDescent="0.25">
      <c r="A175" s="68"/>
      <c r="B175" s="68"/>
      <c r="C175" s="209"/>
      <c r="D175" s="210"/>
      <c r="E175" s="210"/>
      <c r="F175" s="210"/>
      <c r="G175" s="210"/>
      <c r="H175" s="210"/>
      <c r="I175" s="210"/>
      <c r="J175" s="210"/>
      <c r="K175" s="210"/>
      <c r="L175" s="210"/>
      <c r="M175" s="210"/>
      <c r="N175" s="210"/>
      <c r="O175" s="210"/>
      <c r="P175" s="207"/>
      <c r="Q175" s="208"/>
      <c r="R175" s="78"/>
      <c r="S175" s="78"/>
      <c r="T175" s="78"/>
      <c r="U175" s="78"/>
      <c r="V175" s="78"/>
      <c r="W175" s="78"/>
      <c r="Y175" s="77"/>
      <c r="Z175" s="190"/>
      <c r="AA175" s="192"/>
      <c r="AB175" s="77"/>
      <c r="AC175" s="77"/>
      <c r="AD175" s="77"/>
      <c r="AE175" s="77"/>
      <c r="AF175" s="77"/>
      <c r="AG175" s="77"/>
      <c r="AH175" s="77"/>
      <c r="AI175" s="77"/>
    </row>
    <row r="176" spans="1:35" ht="18" customHeight="1" x14ac:dyDescent="0.25">
      <c r="A176" s="68"/>
      <c r="B176" s="68"/>
      <c r="C176" s="209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07"/>
      <c r="Q176" s="208"/>
      <c r="R176" s="78"/>
      <c r="S176" s="78"/>
      <c r="T176" s="78"/>
      <c r="U176" s="78"/>
      <c r="V176" s="78"/>
      <c r="W176" s="78"/>
      <c r="Y176" s="77"/>
      <c r="Z176" s="190"/>
      <c r="AA176" s="192"/>
      <c r="AB176" s="77"/>
      <c r="AC176" s="77"/>
      <c r="AD176" s="77"/>
      <c r="AE176" s="77"/>
      <c r="AF176" s="77"/>
      <c r="AG176" s="77"/>
      <c r="AH176" s="77"/>
      <c r="AI176" s="77"/>
    </row>
    <row r="177" spans="1:35" ht="18" customHeight="1" x14ac:dyDescent="0.25">
      <c r="A177" s="68"/>
      <c r="B177" s="68"/>
      <c r="C177" s="209"/>
      <c r="D177" s="210"/>
      <c r="E177" s="210"/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07"/>
      <c r="Q177" s="208"/>
      <c r="R177" s="78"/>
      <c r="S177" s="78"/>
      <c r="T177" s="78"/>
      <c r="U177" s="78"/>
      <c r="V177" s="78"/>
      <c r="W177" s="78"/>
      <c r="Y177" s="77"/>
      <c r="Z177" s="190"/>
      <c r="AA177" s="192"/>
      <c r="AB177" s="77"/>
      <c r="AC177" s="77"/>
      <c r="AD177" s="77"/>
      <c r="AE177" s="77"/>
      <c r="AF177" s="77"/>
      <c r="AG177" s="77"/>
      <c r="AH177" s="77"/>
      <c r="AI177" s="77"/>
    </row>
    <row r="178" spans="1:35" ht="18" customHeight="1" x14ac:dyDescent="0.25">
      <c r="A178" s="68"/>
      <c r="B178" s="68"/>
      <c r="C178" s="209"/>
      <c r="D178" s="210"/>
      <c r="E178" s="210"/>
      <c r="F178" s="210"/>
      <c r="G178" s="210"/>
      <c r="H178" s="210"/>
      <c r="I178" s="210"/>
      <c r="J178" s="210"/>
      <c r="K178" s="210"/>
      <c r="L178" s="210"/>
      <c r="M178" s="210"/>
      <c r="N178" s="210"/>
      <c r="O178" s="210"/>
      <c r="P178" s="207"/>
      <c r="Q178" s="208"/>
      <c r="R178" s="78"/>
      <c r="S178" s="78"/>
      <c r="T178" s="78"/>
      <c r="U178" s="78"/>
      <c r="V178" s="78"/>
      <c r="W178" s="78"/>
      <c r="Y178" s="77"/>
      <c r="Z178" s="190"/>
      <c r="AA178" s="192"/>
      <c r="AB178" s="77"/>
      <c r="AC178" s="77"/>
      <c r="AD178" s="77"/>
      <c r="AE178" s="77"/>
      <c r="AF178" s="77"/>
      <c r="AG178" s="77"/>
      <c r="AH178" s="77"/>
      <c r="AI178" s="77"/>
    </row>
    <row r="179" spans="1:35" ht="18" customHeight="1" x14ac:dyDescent="0.25">
      <c r="A179" s="68"/>
      <c r="B179" s="68"/>
      <c r="C179" s="209"/>
      <c r="D179" s="210"/>
      <c r="E179" s="210"/>
      <c r="F179" s="210"/>
      <c r="G179" s="210"/>
      <c r="H179" s="210"/>
      <c r="I179" s="210"/>
      <c r="J179" s="210"/>
      <c r="K179" s="210"/>
      <c r="L179" s="210"/>
      <c r="M179" s="210"/>
      <c r="N179" s="210"/>
      <c r="O179" s="210"/>
      <c r="P179" s="207"/>
      <c r="Q179" s="208"/>
      <c r="R179" s="78"/>
      <c r="S179" s="78"/>
      <c r="T179" s="78"/>
      <c r="U179" s="78"/>
      <c r="V179" s="78"/>
      <c r="W179" s="78"/>
      <c r="Y179" s="77"/>
      <c r="Z179" s="190"/>
      <c r="AA179" s="192"/>
      <c r="AB179" s="77"/>
      <c r="AC179" s="77"/>
      <c r="AD179" s="77"/>
      <c r="AE179" s="77"/>
      <c r="AF179" s="77"/>
      <c r="AG179" s="77"/>
      <c r="AH179" s="77"/>
      <c r="AI179" s="77"/>
    </row>
    <row r="180" spans="1:35" ht="18" customHeight="1" x14ac:dyDescent="0.25">
      <c r="A180" s="68"/>
      <c r="B180" s="68"/>
      <c r="C180" s="209"/>
      <c r="D180" s="210"/>
      <c r="E180" s="210"/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07"/>
      <c r="Q180" s="208"/>
      <c r="R180" s="78"/>
      <c r="S180" s="78"/>
      <c r="T180" s="78"/>
      <c r="U180" s="78"/>
      <c r="V180" s="78"/>
      <c r="W180" s="78"/>
      <c r="Y180" s="77"/>
      <c r="Z180" s="190"/>
      <c r="AA180" s="192"/>
      <c r="AB180" s="77"/>
      <c r="AC180" s="77"/>
      <c r="AD180" s="77"/>
      <c r="AE180" s="77"/>
      <c r="AF180" s="77"/>
      <c r="AG180" s="77"/>
      <c r="AH180" s="77"/>
      <c r="AI180" s="77"/>
    </row>
    <row r="181" spans="1:35" ht="18" customHeight="1" x14ac:dyDescent="0.25">
      <c r="A181" s="68"/>
      <c r="B181" s="68"/>
      <c r="C181" s="209"/>
      <c r="D181" s="210"/>
      <c r="E181" s="210"/>
      <c r="F181" s="210"/>
      <c r="G181" s="210"/>
      <c r="H181" s="210"/>
      <c r="I181" s="210"/>
      <c r="J181" s="210"/>
      <c r="K181" s="210"/>
      <c r="L181" s="210"/>
      <c r="M181" s="210"/>
      <c r="N181" s="210"/>
      <c r="O181" s="210"/>
      <c r="P181" s="207"/>
      <c r="Q181" s="208"/>
      <c r="R181" s="78"/>
      <c r="S181" s="78"/>
      <c r="T181" s="78"/>
      <c r="U181" s="78"/>
      <c r="V181" s="78"/>
      <c r="W181" s="78"/>
      <c r="Y181" s="77"/>
      <c r="Z181" s="190"/>
      <c r="AA181" s="192"/>
      <c r="AB181" s="77"/>
      <c r="AC181" s="77"/>
      <c r="AD181" s="77"/>
      <c r="AE181" s="77"/>
      <c r="AF181" s="77"/>
      <c r="AG181" s="77"/>
      <c r="AH181" s="77"/>
      <c r="AI181" s="77"/>
    </row>
    <row r="182" spans="1:35" ht="18" customHeight="1" x14ac:dyDescent="0.25">
      <c r="A182" s="68"/>
      <c r="B182" s="68"/>
      <c r="C182" s="209"/>
      <c r="D182" s="210"/>
      <c r="E182" s="210"/>
      <c r="F182" s="210"/>
      <c r="G182" s="210"/>
      <c r="H182" s="210"/>
      <c r="I182" s="210"/>
      <c r="J182" s="210"/>
      <c r="K182" s="210"/>
      <c r="L182" s="210"/>
      <c r="M182" s="210"/>
      <c r="N182" s="210"/>
      <c r="O182" s="210"/>
      <c r="P182" s="207"/>
      <c r="Q182" s="208"/>
      <c r="R182" s="78"/>
      <c r="S182" s="78"/>
      <c r="T182" s="78"/>
      <c r="U182" s="78"/>
      <c r="V182" s="78"/>
      <c r="W182" s="78"/>
      <c r="Y182" s="77"/>
      <c r="Z182" s="190"/>
      <c r="AA182" s="192"/>
      <c r="AB182" s="77"/>
      <c r="AC182" s="77"/>
      <c r="AD182" s="77"/>
      <c r="AE182" s="77"/>
      <c r="AF182" s="77"/>
      <c r="AG182" s="77"/>
      <c r="AH182" s="77"/>
      <c r="AI182" s="77"/>
    </row>
    <row r="183" spans="1:35" ht="18" customHeight="1" x14ac:dyDescent="0.25">
      <c r="A183" s="68"/>
      <c r="B183" s="68"/>
      <c r="C183" s="209"/>
      <c r="D183" s="210"/>
      <c r="E183" s="210"/>
      <c r="F183" s="210"/>
      <c r="G183" s="210"/>
      <c r="H183" s="210"/>
      <c r="I183" s="210"/>
      <c r="J183" s="210"/>
      <c r="K183" s="210"/>
      <c r="L183" s="210"/>
      <c r="M183" s="210"/>
      <c r="N183" s="210"/>
      <c r="O183" s="210"/>
      <c r="P183" s="207"/>
      <c r="Q183" s="208"/>
      <c r="R183" s="78"/>
      <c r="S183" s="78"/>
      <c r="T183" s="78"/>
      <c r="U183" s="78"/>
      <c r="V183" s="78"/>
      <c r="W183" s="78"/>
      <c r="Y183" s="77"/>
      <c r="Z183" s="190"/>
      <c r="AA183" s="192"/>
      <c r="AB183" s="77"/>
      <c r="AC183" s="77"/>
      <c r="AD183" s="77"/>
      <c r="AE183" s="77"/>
      <c r="AF183" s="77"/>
      <c r="AG183" s="77"/>
      <c r="AH183" s="77"/>
      <c r="AI183" s="77"/>
    </row>
    <row r="184" spans="1:35" ht="18" customHeight="1" x14ac:dyDescent="0.25">
      <c r="A184" s="68"/>
      <c r="B184" s="68"/>
      <c r="C184" s="209"/>
      <c r="D184" s="210"/>
      <c r="E184" s="210"/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07"/>
      <c r="Q184" s="208"/>
      <c r="R184" s="78"/>
      <c r="S184" s="78"/>
      <c r="T184" s="78"/>
      <c r="U184" s="78"/>
      <c r="V184" s="78"/>
      <c r="W184" s="78"/>
      <c r="Y184" s="77"/>
      <c r="Z184" s="190"/>
      <c r="AA184" s="192"/>
      <c r="AB184" s="77"/>
      <c r="AC184" s="77"/>
      <c r="AD184" s="77"/>
      <c r="AE184" s="77"/>
      <c r="AF184" s="77"/>
      <c r="AG184" s="77"/>
      <c r="AH184" s="77"/>
      <c r="AI184" s="77"/>
    </row>
    <row r="185" spans="1:35" ht="18" customHeight="1" x14ac:dyDescent="0.25">
      <c r="A185" s="68"/>
      <c r="B185" s="68"/>
      <c r="C185" s="209"/>
      <c r="D185" s="210"/>
      <c r="E185" s="210"/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207"/>
      <c r="Q185" s="208"/>
      <c r="R185" s="78"/>
      <c r="S185" s="78"/>
      <c r="T185" s="78"/>
      <c r="U185" s="78"/>
      <c r="V185" s="78"/>
      <c r="W185" s="78"/>
      <c r="Y185" s="77"/>
      <c r="Z185" s="190"/>
      <c r="AA185" s="192"/>
      <c r="AB185" s="77"/>
      <c r="AC185" s="77"/>
      <c r="AD185" s="77"/>
      <c r="AE185" s="77"/>
      <c r="AF185" s="77"/>
      <c r="AG185" s="77"/>
      <c r="AH185" s="77"/>
      <c r="AI185" s="77"/>
    </row>
    <row r="186" spans="1:35" ht="18" customHeight="1" x14ac:dyDescent="0.25">
      <c r="A186" s="68"/>
      <c r="B186" s="68"/>
      <c r="C186" s="209"/>
      <c r="D186" s="210"/>
      <c r="E186" s="210"/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207"/>
      <c r="Q186" s="208"/>
      <c r="R186" s="78"/>
      <c r="S186" s="78"/>
      <c r="T186" s="78"/>
      <c r="U186" s="78"/>
      <c r="V186" s="78"/>
      <c r="W186" s="78"/>
      <c r="Y186" s="77"/>
      <c r="Z186" s="190"/>
      <c r="AA186" s="192"/>
      <c r="AB186" s="77"/>
      <c r="AC186" s="77"/>
      <c r="AD186" s="77"/>
      <c r="AE186" s="77"/>
      <c r="AF186" s="77"/>
      <c r="AG186" s="77"/>
      <c r="AH186" s="77"/>
      <c r="AI186" s="77"/>
    </row>
    <row r="187" spans="1:35" ht="18" customHeight="1" x14ac:dyDescent="0.25">
      <c r="A187" s="68"/>
      <c r="B187" s="68"/>
      <c r="C187" s="209"/>
      <c r="D187" s="210"/>
      <c r="E187" s="210"/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207"/>
      <c r="Q187" s="208"/>
      <c r="R187" s="78"/>
      <c r="S187" s="78"/>
      <c r="T187" s="78"/>
      <c r="U187" s="78"/>
      <c r="V187" s="78"/>
      <c r="W187" s="78"/>
      <c r="Y187" s="77"/>
      <c r="Z187" s="190"/>
      <c r="AA187" s="192"/>
      <c r="AB187" s="77"/>
      <c r="AC187" s="77"/>
      <c r="AD187" s="77"/>
      <c r="AE187" s="77"/>
      <c r="AF187" s="77"/>
      <c r="AG187" s="77"/>
      <c r="AH187" s="77"/>
      <c r="AI187" s="77"/>
    </row>
    <row r="188" spans="1:35" ht="18" customHeight="1" x14ac:dyDescent="0.25">
      <c r="A188" s="68"/>
      <c r="B188" s="68"/>
      <c r="C188" s="209"/>
      <c r="D188" s="210"/>
      <c r="E188" s="210"/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07"/>
      <c r="Q188" s="208"/>
      <c r="R188" s="78"/>
      <c r="S188" s="78"/>
      <c r="T188" s="78"/>
      <c r="U188" s="78"/>
      <c r="V188" s="78"/>
      <c r="W188" s="78"/>
      <c r="Y188" s="77"/>
      <c r="Z188" s="190"/>
      <c r="AA188" s="192"/>
      <c r="AB188" s="77"/>
      <c r="AC188" s="77"/>
      <c r="AD188" s="77"/>
      <c r="AE188" s="77"/>
      <c r="AF188" s="77"/>
      <c r="AG188" s="77"/>
      <c r="AH188" s="77"/>
      <c r="AI188" s="77"/>
    </row>
    <row r="189" spans="1:35" ht="18" customHeight="1" x14ac:dyDescent="0.25">
      <c r="A189" s="68"/>
      <c r="B189" s="68"/>
      <c r="C189" s="209"/>
      <c r="D189" s="210"/>
      <c r="E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07"/>
      <c r="Q189" s="208"/>
      <c r="R189" s="78"/>
      <c r="S189" s="78"/>
      <c r="T189" s="78"/>
      <c r="U189" s="78"/>
      <c r="V189" s="78"/>
      <c r="W189" s="78"/>
      <c r="Y189" s="77"/>
      <c r="Z189" s="190"/>
      <c r="AA189" s="192"/>
      <c r="AB189" s="77"/>
      <c r="AC189" s="77"/>
      <c r="AD189" s="77"/>
      <c r="AE189" s="77"/>
      <c r="AF189" s="77"/>
      <c r="AG189" s="77"/>
      <c r="AH189" s="77"/>
      <c r="AI189" s="77"/>
    </row>
    <row r="190" spans="1:35" ht="18" customHeight="1" x14ac:dyDescent="0.25">
      <c r="A190" s="68"/>
      <c r="B190" s="68"/>
      <c r="C190" s="209"/>
      <c r="D190" s="210"/>
      <c r="E190" s="210"/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07"/>
      <c r="Q190" s="208"/>
      <c r="R190" s="78"/>
      <c r="S190" s="78"/>
      <c r="T190" s="78"/>
      <c r="U190" s="78"/>
      <c r="V190" s="78"/>
      <c r="W190" s="78"/>
      <c r="Y190" s="77"/>
      <c r="Z190" s="190"/>
      <c r="AA190" s="192"/>
      <c r="AB190" s="77"/>
      <c r="AC190" s="77"/>
      <c r="AD190" s="77"/>
      <c r="AE190" s="77"/>
      <c r="AF190" s="77"/>
      <c r="AG190" s="77"/>
      <c r="AH190" s="77"/>
      <c r="AI190" s="77"/>
    </row>
    <row r="191" spans="1:35" ht="18" customHeight="1" x14ac:dyDescent="0.25">
      <c r="A191" s="68"/>
      <c r="B191" s="68"/>
      <c r="C191" s="209"/>
      <c r="D191" s="210"/>
      <c r="E191" s="210"/>
      <c r="F191" s="210"/>
      <c r="G191" s="210"/>
      <c r="H191" s="210"/>
      <c r="I191" s="210"/>
      <c r="J191" s="210"/>
      <c r="K191" s="210"/>
      <c r="L191" s="210"/>
      <c r="M191" s="210"/>
      <c r="N191" s="210"/>
      <c r="O191" s="210"/>
      <c r="P191" s="207"/>
      <c r="Q191" s="208"/>
      <c r="R191" s="78"/>
      <c r="S191" s="78"/>
      <c r="T191" s="78"/>
      <c r="U191" s="78"/>
      <c r="V191" s="78"/>
      <c r="W191" s="78"/>
      <c r="Y191" s="77"/>
      <c r="Z191" s="190"/>
      <c r="AA191" s="192"/>
      <c r="AB191" s="77"/>
      <c r="AC191" s="77"/>
      <c r="AD191" s="77"/>
      <c r="AE191" s="77"/>
      <c r="AF191" s="77"/>
      <c r="AG191" s="77"/>
      <c r="AH191" s="77"/>
      <c r="AI191" s="77"/>
    </row>
    <row r="192" spans="1:35" ht="18" customHeight="1" x14ac:dyDescent="0.25">
      <c r="A192" s="68"/>
      <c r="B192" s="68"/>
      <c r="C192" s="209"/>
      <c r="D192" s="210"/>
      <c r="E192" s="210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07"/>
      <c r="Q192" s="208"/>
      <c r="R192" s="78"/>
      <c r="S192" s="78"/>
      <c r="T192" s="78"/>
      <c r="U192" s="78"/>
      <c r="V192" s="78"/>
      <c r="W192" s="78"/>
      <c r="Y192" s="77"/>
      <c r="Z192" s="190"/>
      <c r="AA192" s="192"/>
      <c r="AB192" s="77"/>
      <c r="AC192" s="77"/>
      <c r="AD192" s="77"/>
      <c r="AE192" s="77"/>
      <c r="AF192" s="77"/>
      <c r="AG192" s="77"/>
      <c r="AH192" s="77"/>
      <c r="AI192" s="77"/>
    </row>
    <row r="193" spans="1:35" ht="18" customHeight="1" x14ac:dyDescent="0.25">
      <c r="A193" s="68"/>
      <c r="B193" s="68"/>
      <c r="C193" s="209"/>
      <c r="D193" s="210"/>
      <c r="E193" s="210"/>
      <c r="F193" s="210"/>
      <c r="G193" s="210"/>
      <c r="H193" s="210"/>
      <c r="I193" s="210"/>
      <c r="J193" s="210"/>
      <c r="K193" s="210"/>
      <c r="L193" s="210"/>
      <c r="M193" s="210"/>
      <c r="N193" s="210"/>
      <c r="O193" s="210"/>
      <c r="P193" s="207"/>
      <c r="Q193" s="208"/>
      <c r="R193" s="78"/>
      <c r="S193" s="78"/>
      <c r="T193" s="78"/>
      <c r="U193" s="78"/>
      <c r="V193" s="78"/>
      <c r="W193" s="78"/>
      <c r="Y193" s="77"/>
      <c r="Z193" s="190"/>
      <c r="AA193" s="192"/>
      <c r="AB193" s="77"/>
      <c r="AC193" s="77"/>
      <c r="AD193" s="77"/>
      <c r="AE193" s="77"/>
      <c r="AF193" s="77"/>
      <c r="AG193" s="77"/>
      <c r="AH193" s="77"/>
      <c r="AI193" s="77"/>
    </row>
    <row r="194" spans="1:35" ht="18" customHeight="1" x14ac:dyDescent="0.25">
      <c r="A194" s="68"/>
      <c r="B194" s="68"/>
      <c r="C194" s="209"/>
      <c r="D194" s="210"/>
      <c r="E194" s="210"/>
      <c r="F194" s="210"/>
      <c r="G194" s="210"/>
      <c r="H194" s="210"/>
      <c r="I194" s="210"/>
      <c r="J194" s="210"/>
      <c r="K194" s="210"/>
      <c r="L194" s="210"/>
      <c r="M194" s="210"/>
      <c r="N194" s="210"/>
      <c r="O194" s="210"/>
      <c r="P194" s="207"/>
      <c r="Q194" s="208"/>
      <c r="R194" s="78"/>
      <c r="S194" s="78"/>
      <c r="T194" s="78"/>
      <c r="U194" s="78"/>
      <c r="V194" s="78"/>
      <c r="W194" s="78"/>
      <c r="Y194" s="77"/>
      <c r="Z194" s="190"/>
      <c r="AA194" s="192"/>
      <c r="AB194" s="77"/>
      <c r="AC194" s="77"/>
      <c r="AD194" s="77"/>
      <c r="AE194" s="77"/>
      <c r="AF194" s="77"/>
      <c r="AG194" s="77"/>
      <c r="AH194" s="77"/>
      <c r="AI194" s="77"/>
    </row>
    <row r="195" spans="1:35" ht="18" customHeight="1" x14ac:dyDescent="0.25">
      <c r="A195" s="68"/>
      <c r="B195" s="68"/>
      <c r="C195" s="209"/>
      <c r="D195" s="210"/>
      <c r="E195" s="210"/>
      <c r="F195" s="210"/>
      <c r="G195" s="210"/>
      <c r="H195" s="210"/>
      <c r="I195" s="210"/>
      <c r="J195" s="210"/>
      <c r="K195" s="210"/>
      <c r="L195" s="210"/>
      <c r="M195" s="210"/>
      <c r="N195" s="210"/>
      <c r="O195" s="210"/>
      <c r="P195" s="207"/>
      <c r="Q195" s="208"/>
      <c r="R195" s="78"/>
      <c r="S195" s="78"/>
      <c r="T195" s="78"/>
      <c r="U195" s="78"/>
      <c r="V195" s="78"/>
      <c r="W195" s="78"/>
      <c r="Y195" s="77"/>
      <c r="Z195" s="190"/>
      <c r="AA195" s="192"/>
      <c r="AB195" s="77"/>
      <c r="AC195" s="77"/>
      <c r="AD195" s="77"/>
      <c r="AE195" s="77"/>
      <c r="AF195" s="77"/>
      <c r="AG195" s="77"/>
      <c r="AH195" s="77"/>
      <c r="AI195" s="77"/>
    </row>
    <row r="196" spans="1:35" ht="18" customHeight="1" x14ac:dyDescent="0.25">
      <c r="A196" s="68"/>
      <c r="B196" s="68"/>
      <c r="C196" s="209"/>
      <c r="D196" s="210"/>
      <c r="E196" s="210"/>
      <c r="F196" s="210"/>
      <c r="G196" s="210"/>
      <c r="H196" s="210"/>
      <c r="I196" s="210"/>
      <c r="J196" s="210"/>
      <c r="K196" s="210"/>
      <c r="L196" s="210"/>
      <c r="M196" s="210"/>
      <c r="N196" s="210"/>
      <c r="O196" s="210"/>
      <c r="P196" s="207"/>
      <c r="Q196" s="208"/>
      <c r="R196" s="78"/>
      <c r="S196" s="78"/>
      <c r="T196" s="78"/>
      <c r="U196" s="78"/>
      <c r="V196" s="78"/>
      <c r="W196" s="78"/>
      <c r="Y196" s="77"/>
      <c r="Z196" s="190"/>
      <c r="AA196" s="192"/>
      <c r="AB196" s="77"/>
      <c r="AC196" s="77"/>
      <c r="AD196" s="77"/>
      <c r="AE196" s="77"/>
      <c r="AF196" s="77"/>
      <c r="AG196" s="77"/>
      <c r="AH196" s="77"/>
      <c r="AI196" s="77"/>
    </row>
    <row r="197" spans="1:35" ht="18" customHeight="1" x14ac:dyDescent="0.25">
      <c r="A197" s="68"/>
      <c r="B197" s="68"/>
      <c r="C197" s="209"/>
      <c r="D197" s="210"/>
      <c r="E197" s="210"/>
      <c r="F197" s="210"/>
      <c r="G197" s="210"/>
      <c r="H197" s="210"/>
      <c r="I197" s="210"/>
      <c r="J197" s="210"/>
      <c r="K197" s="210"/>
      <c r="L197" s="210"/>
      <c r="M197" s="210"/>
      <c r="N197" s="210"/>
      <c r="O197" s="210"/>
      <c r="P197" s="207"/>
      <c r="Q197" s="208"/>
      <c r="R197" s="78"/>
      <c r="S197" s="78"/>
      <c r="T197" s="78"/>
      <c r="U197" s="78"/>
      <c r="V197" s="78"/>
      <c r="W197" s="78"/>
      <c r="Y197" s="77"/>
      <c r="Z197" s="190"/>
      <c r="AA197" s="192"/>
      <c r="AB197" s="77"/>
      <c r="AC197" s="77"/>
      <c r="AD197" s="77"/>
      <c r="AE197" s="77"/>
      <c r="AF197" s="77"/>
      <c r="AG197" s="77"/>
      <c r="AH197" s="77"/>
      <c r="AI197" s="77"/>
    </row>
    <row r="198" spans="1:35" ht="18" customHeight="1" x14ac:dyDescent="0.25">
      <c r="A198" s="68"/>
      <c r="B198" s="68"/>
      <c r="C198" s="209"/>
      <c r="D198" s="210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07"/>
      <c r="Q198" s="208"/>
      <c r="R198" s="78"/>
      <c r="S198" s="78"/>
      <c r="T198" s="78"/>
      <c r="U198" s="78"/>
      <c r="V198" s="78"/>
      <c r="W198" s="78"/>
      <c r="Y198" s="77"/>
      <c r="Z198" s="190"/>
      <c r="AA198" s="192"/>
      <c r="AB198" s="77"/>
      <c r="AC198" s="77"/>
      <c r="AD198" s="77"/>
      <c r="AE198" s="77"/>
      <c r="AF198" s="77"/>
      <c r="AG198" s="77"/>
      <c r="AH198" s="77"/>
      <c r="AI198" s="77"/>
    </row>
    <row r="199" spans="1:35" ht="18" customHeight="1" x14ac:dyDescent="0.25">
      <c r="A199" s="68"/>
      <c r="B199" s="68"/>
      <c r="C199" s="209"/>
      <c r="D199" s="210"/>
      <c r="E199" s="210"/>
      <c r="F199" s="210"/>
      <c r="G199" s="210"/>
      <c r="H199" s="210"/>
      <c r="I199" s="210"/>
      <c r="J199" s="210"/>
      <c r="K199" s="210"/>
      <c r="L199" s="210"/>
      <c r="M199" s="210"/>
      <c r="N199" s="210"/>
      <c r="O199" s="210"/>
      <c r="P199" s="207"/>
      <c r="Q199" s="208"/>
      <c r="R199" s="78"/>
      <c r="S199" s="78"/>
      <c r="T199" s="78"/>
      <c r="U199" s="78"/>
      <c r="V199" s="78"/>
      <c r="W199" s="78"/>
      <c r="Y199" s="77"/>
      <c r="Z199" s="190"/>
      <c r="AA199" s="192"/>
      <c r="AB199" s="77"/>
      <c r="AC199" s="77"/>
      <c r="AD199" s="77"/>
      <c r="AE199" s="77"/>
      <c r="AF199" s="77"/>
      <c r="AG199" s="77"/>
      <c r="AH199" s="77"/>
      <c r="AI199" s="77"/>
    </row>
    <row r="200" spans="1:35" ht="18" customHeight="1" x14ac:dyDescent="0.25">
      <c r="A200" s="68"/>
      <c r="B200" s="68"/>
      <c r="C200" s="209"/>
      <c r="D200" s="210"/>
      <c r="E200" s="210"/>
      <c r="F200" s="210"/>
      <c r="G200" s="210"/>
      <c r="H200" s="210"/>
      <c r="I200" s="210"/>
      <c r="J200" s="210"/>
      <c r="K200" s="210"/>
      <c r="L200" s="210"/>
      <c r="M200" s="210"/>
      <c r="N200" s="210"/>
      <c r="O200" s="210"/>
      <c r="P200" s="207"/>
      <c r="Q200" s="208"/>
      <c r="R200" s="78"/>
      <c r="S200" s="78"/>
      <c r="T200" s="78"/>
      <c r="U200" s="78"/>
      <c r="V200" s="78"/>
      <c r="W200" s="78"/>
      <c r="Y200" s="77"/>
      <c r="Z200" s="190"/>
      <c r="AA200" s="192"/>
      <c r="AB200" s="77"/>
      <c r="AC200" s="77"/>
      <c r="AD200" s="77"/>
      <c r="AE200" s="77"/>
      <c r="AF200" s="77"/>
      <c r="AG200" s="77"/>
      <c r="AH200" s="77"/>
      <c r="AI200" s="77"/>
    </row>
    <row r="201" spans="1:35" ht="18" customHeight="1" x14ac:dyDescent="0.25">
      <c r="A201" s="68"/>
      <c r="B201" s="68"/>
      <c r="C201" s="209"/>
      <c r="D201" s="210"/>
      <c r="E201" s="210"/>
      <c r="F201" s="210"/>
      <c r="G201" s="210"/>
      <c r="H201" s="210"/>
      <c r="I201" s="210"/>
      <c r="J201" s="210"/>
      <c r="K201" s="210"/>
      <c r="L201" s="210"/>
      <c r="M201" s="210"/>
      <c r="N201" s="210"/>
      <c r="O201" s="210"/>
      <c r="P201" s="207"/>
      <c r="Q201" s="208"/>
      <c r="R201" s="78"/>
      <c r="S201" s="78"/>
      <c r="T201" s="78"/>
      <c r="U201" s="78"/>
      <c r="V201" s="78"/>
      <c r="W201" s="78"/>
      <c r="Y201" s="77"/>
      <c r="Z201" s="190"/>
      <c r="AA201" s="192"/>
      <c r="AB201" s="77"/>
      <c r="AC201" s="77"/>
      <c r="AD201" s="77"/>
      <c r="AE201" s="77"/>
      <c r="AF201" s="77"/>
      <c r="AG201" s="77"/>
      <c r="AH201" s="77"/>
      <c r="AI201" s="77"/>
    </row>
    <row r="202" spans="1:35" ht="18" customHeight="1" x14ac:dyDescent="0.25">
      <c r="A202" s="68"/>
      <c r="B202" s="68"/>
      <c r="C202" s="209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07"/>
      <c r="Q202" s="208"/>
      <c r="R202" s="78"/>
      <c r="S202" s="78"/>
      <c r="T202" s="78"/>
      <c r="U202" s="78"/>
      <c r="V202" s="78"/>
      <c r="W202" s="78"/>
      <c r="Y202" s="77"/>
      <c r="Z202" s="190"/>
      <c r="AA202" s="192"/>
      <c r="AB202" s="77"/>
      <c r="AC202" s="77"/>
      <c r="AD202" s="77"/>
      <c r="AE202" s="77"/>
      <c r="AF202" s="77"/>
      <c r="AG202" s="77"/>
      <c r="AH202" s="77"/>
      <c r="AI202" s="77"/>
    </row>
    <row r="203" spans="1:35" ht="18" customHeight="1" x14ac:dyDescent="0.25">
      <c r="D203" s="74"/>
      <c r="E203" s="74"/>
      <c r="F203" s="74"/>
      <c r="G203" s="74"/>
      <c r="H203" s="74"/>
      <c r="I203" s="68"/>
      <c r="J203" s="68"/>
      <c r="K203" s="68"/>
      <c r="L203" s="68"/>
      <c r="M203" s="6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7"/>
      <c r="Z203" s="190"/>
      <c r="AA203" s="192"/>
      <c r="AB203" s="77"/>
      <c r="AC203" s="77"/>
      <c r="AD203" s="77"/>
      <c r="AE203" s="77"/>
      <c r="AF203" s="77"/>
      <c r="AG203" s="77"/>
      <c r="AH203" s="77"/>
      <c r="AI203" s="77"/>
    </row>
    <row r="204" spans="1:35" ht="18" customHeight="1" x14ac:dyDescent="0.25">
      <c r="D204" s="74"/>
      <c r="E204" s="74"/>
      <c r="F204" s="74"/>
      <c r="G204" s="74"/>
      <c r="H204" s="74"/>
      <c r="I204" s="68"/>
      <c r="J204" s="68"/>
      <c r="K204" s="68"/>
      <c r="L204" s="68"/>
      <c r="M204" s="6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7"/>
      <c r="Z204" s="190"/>
      <c r="AA204" s="192"/>
      <c r="AB204" s="77"/>
      <c r="AC204" s="77"/>
      <c r="AD204" s="77"/>
      <c r="AE204" s="77"/>
      <c r="AF204" s="77"/>
      <c r="AG204" s="77"/>
      <c r="AH204" s="77"/>
      <c r="AI204" s="77"/>
    </row>
    <row r="205" spans="1:35" ht="18" customHeight="1" x14ac:dyDescent="0.25">
      <c r="D205" s="74"/>
      <c r="E205" s="74"/>
      <c r="F205" s="74"/>
      <c r="G205" s="74"/>
      <c r="H205" s="74"/>
      <c r="I205" s="68"/>
      <c r="J205" s="68"/>
      <c r="K205" s="68"/>
      <c r="L205" s="68"/>
      <c r="M205" s="6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7"/>
      <c r="Z205" s="190"/>
      <c r="AA205" s="192"/>
      <c r="AB205" s="77"/>
      <c r="AC205" s="77"/>
      <c r="AD205" s="77"/>
      <c r="AE205" s="77"/>
      <c r="AF205" s="77"/>
      <c r="AG205" s="77"/>
      <c r="AH205" s="77"/>
      <c r="AI205" s="77"/>
    </row>
    <row r="206" spans="1:35" ht="18" customHeight="1" x14ac:dyDescent="0.25">
      <c r="D206" s="74"/>
      <c r="E206" s="74"/>
      <c r="F206" s="74"/>
      <c r="G206" s="74"/>
      <c r="H206" s="74"/>
      <c r="I206" s="68"/>
      <c r="J206" s="68"/>
      <c r="K206" s="68"/>
      <c r="L206" s="68"/>
      <c r="M206" s="6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7"/>
      <c r="Z206" s="190"/>
      <c r="AA206" s="192"/>
      <c r="AB206" s="77"/>
      <c r="AC206" s="77"/>
      <c r="AD206" s="77"/>
      <c r="AE206" s="77"/>
      <c r="AF206" s="77"/>
      <c r="AG206" s="77"/>
      <c r="AH206" s="77"/>
      <c r="AI206" s="77"/>
    </row>
    <row r="207" spans="1:35" ht="18" customHeight="1" x14ac:dyDescent="0.25">
      <c r="D207" s="74"/>
      <c r="E207" s="74"/>
      <c r="F207" s="74"/>
      <c r="G207" s="74"/>
      <c r="H207" s="74"/>
      <c r="I207" s="68"/>
      <c r="J207" s="68"/>
      <c r="K207" s="68"/>
      <c r="L207" s="68"/>
      <c r="M207" s="6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7"/>
      <c r="Z207" s="190"/>
      <c r="AA207" s="192"/>
      <c r="AB207" s="77"/>
      <c r="AC207" s="77"/>
      <c r="AD207" s="77"/>
      <c r="AE207" s="77"/>
      <c r="AF207" s="77"/>
      <c r="AG207" s="77"/>
      <c r="AH207" s="77"/>
      <c r="AI207" s="77"/>
    </row>
    <row r="208" spans="1:35" ht="18" customHeight="1" x14ac:dyDescent="0.25">
      <c r="D208" s="74"/>
      <c r="E208" s="74"/>
      <c r="F208" s="74"/>
      <c r="G208" s="74"/>
      <c r="H208" s="74"/>
      <c r="I208" s="68"/>
      <c r="J208" s="68"/>
      <c r="K208" s="68"/>
      <c r="L208" s="68"/>
      <c r="M208" s="6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7"/>
      <c r="Z208" s="190"/>
      <c r="AA208" s="192"/>
      <c r="AB208" s="77"/>
      <c r="AC208" s="77"/>
      <c r="AD208" s="77"/>
      <c r="AE208" s="77"/>
      <c r="AF208" s="77"/>
      <c r="AG208" s="77"/>
      <c r="AH208" s="77"/>
      <c r="AI208" s="77"/>
    </row>
    <row r="209" spans="4:35" ht="18" customHeight="1" x14ac:dyDescent="0.25">
      <c r="D209" s="74"/>
      <c r="E209" s="74"/>
      <c r="F209" s="74"/>
      <c r="G209" s="74"/>
      <c r="H209" s="74"/>
      <c r="I209" s="68"/>
      <c r="J209" s="68"/>
      <c r="K209" s="68"/>
      <c r="L209" s="68"/>
      <c r="M209" s="6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7"/>
      <c r="Z209" s="190"/>
      <c r="AA209" s="192"/>
      <c r="AB209" s="77"/>
      <c r="AC209" s="77"/>
      <c r="AD209" s="77"/>
      <c r="AE209" s="77"/>
      <c r="AF209" s="77"/>
      <c r="AG209" s="77"/>
      <c r="AH209" s="77"/>
      <c r="AI209" s="77"/>
    </row>
    <row r="210" spans="4:35" ht="18" customHeight="1" x14ac:dyDescent="0.25">
      <c r="D210" s="74"/>
      <c r="E210" s="74"/>
      <c r="F210" s="74"/>
      <c r="G210" s="74"/>
      <c r="H210" s="74"/>
      <c r="I210" s="68"/>
      <c r="J210" s="68"/>
      <c r="K210" s="68"/>
      <c r="L210" s="68"/>
      <c r="M210" s="6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7"/>
      <c r="Z210" s="190"/>
      <c r="AA210" s="192"/>
      <c r="AB210" s="77"/>
      <c r="AC210" s="77"/>
      <c r="AD210" s="77"/>
      <c r="AE210" s="77"/>
      <c r="AF210" s="77"/>
      <c r="AG210" s="77"/>
      <c r="AH210" s="77"/>
      <c r="AI210" s="77"/>
    </row>
    <row r="211" spans="4:35" ht="18" customHeight="1" x14ac:dyDescent="0.25">
      <c r="D211" s="74"/>
      <c r="E211" s="74"/>
      <c r="F211" s="74"/>
      <c r="G211" s="74"/>
      <c r="H211" s="74"/>
      <c r="I211" s="68"/>
      <c r="J211" s="68"/>
      <c r="K211" s="68"/>
      <c r="L211" s="68"/>
      <c r="M211" s="6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7"/>
      <c r="Z211" s="190"/>
      <c r="AA211" s="192"/>
      <c r="AB211" s="77"/>
      <c r="AC211" s="77"/>
      <c r="AD211" s="77"/>
      <c r="AE211" s="77"/>
      <c r="AF211" s="77"/>
      <c r="AG211" s="77"/>
      <c r="AH211" s="77"/>
      <c r="AI211" s="77"/>
    </row>
    <row r="212" spans="4:35" ht="18" customHeight="1" x14ac:dyDescent="0.25">
      <c r="D212" s="74"/>
      <c r="E212" s="74"/>
      <c r="F212" s="74"/>
      <c r="G212" s="74"/>
      <c r="H212" s="74"/>
      <c r="I212" s="68"/>
      <c r="J212" s="68"/>
      <c r="K212" s="68"/>
      <c r="L212" s="68"/>
      <c r="M212" s="6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7"/>
      <c r="Z212" s="190"/>
      <c r="AA212" s="192"/>
      <c r="AB212" s="77"/>
      <c r="AC212" s="77"/>
      <c r="AD212" s="77"/>
      <c r="AE212" s="77"/>
      <c r="AF212" s="77"/>
      <c r="AG212" s="77"/>
      <c r="AH212" s="77"/>
      <c r="AI212" s="77"/>
    </row>
    <row r="213" spans="4:35" ht="18" customHeight="1" x14ac:dyDescent="0.25">
      <c r="D213" s="74"/>
      <c r="E213" s="74"/>
      <c r="F213" s="74"/>
      <c r="G213" s="74"/>
      <c r="H213" s="74"/>
      <c r="I213" s="68"/>
      <c r="J213" s="68"/>
      <c r="K213" s="68"/>
      <c r="L213" s="68"/>
      <c r="M213" s="6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7"/>
      <c r="Z213" s="190"/>
      <c r="AA213" s="192"/>
      <c r="AB213" s="77"/>
      <c r="AC213" s="77"/>
      <c r="AD213" s="77"/>
      <c r="AE213" s="77"/>
      <c r="AF213" s="77"/>
      <c r="AG213" s="77"/>
      <c r="AH213" s="77"/>
      <c r="AI213" s="77"/>
    </row>
    <row r="214" spans="4:35" ht="18" customHeight="1" x14ac:dyDescent="0.25">
      <c r="D214" s="74"/>
      <c r="E214" s="74"/>
      <c r="F214" s="74"/>
      <c r="G214" s="74"/>
      <c r="H214" s="74"/>
      <c r="I214" s="68"/>
      <c r="J214" s="68"/>
      <c r="K214" s="68"/>
      <c r="L214" s="68"/>
      <c r="M214" s="6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7"/>
      <c r="Z214" s="190"/>
      <c r="AA214" s="192"/>
      <c r="AB214" s="77"/>
      <c r="AC214" s="77"/>
      <c r="AD214" s="77"/>
      <c r="AE214" s="77"/>
      <c r="AF214" s="77"/>
      <c r="AG214" s="77"/>
      <c r="AH214" s="77"/>
      <c r="AI214" s="77"/>
    </row>
    <row r="215" spans="4:35" ht="18" customHeight="1" x14ac:dyDescent="0.25">
      <c r="D215" s="74"/>
      <c r="E215" s="74"/>
      <c r="F215" s="74"/>
      <c r="G215" s="74"/>
      <c r="H215" s="74"/>
      <c r="I215" s="68"/>
      <c r="J215" s="68"/>
      <c r="K215" s="68"/>
      <c r="L215" s="68"/>
      <c r="M215" s="6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7"/>
      <c r="Z215" s="190"/>
      <c r="AA215" s="192"/>
      <c r="AB215" s="77"/>
      <c r="AC215" s="77"/>
      <c r="AD215" s="77"/>
      <c r="AE215" s="77"/>
      <c r="AF215" s="77"/>
      <c r="AG215" s="77"/>
      <c r="AH215" s="77"/>
      <c r="AI215" s="77"/>
    </row>
    <row r="216" spans="4:35" ht="18" customHeight="1" x14ac:dyDescent="0.25">
      <c r="D216" s="74"/>
      <c r="E216" s="74"/>
      <c r="F216" s="74"/>
      <c r="G216" s="74"/>
      <c r="H216" s="74"/>
      <c r="I216" s="68"/>
      <c r="J216" s="68"/>
      <c r="K216" s="68"/>
      <c r="L216" s="68"/>
      <c r="M216" s="6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7"/>
      <c r="Z216" s="190"/>
      <c r="AA216" s="192"/>
      <c r="AB216" s="77"/>
      <c r="AC216" s="77"/>
      <c r="AD216" s="77"/>
      <c r="AE216" s="77"/>
      <c r="AF216" s="77"/>
      <c r="AG216" s="77"/>
      <c r="AH216" s="77"/>
      <c r="AI216" s="77"/>
    </row>
    <row r="217" spans="4:35" ht="18" customHeight="1" x14ac:dyDescent="0.25">
      <c r="D217" s="74"/>
      <c r="E217" s="74"/>
      <c r="F217" s="74"/>
      <c r="G217" s="74"/>
      <c r="H217" s="74"/>
      <c r="I217" s="68"/>
      <c r="J217" s="68"/>
      <c r="K217" s="68"/>
      <c r="L217" s="68"/>
      <c r="M217" s="6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7"/>
      <c r="Z217" s="190"/>
      <c r="AA217" s="192"/>
      <c r="AB217" s="77"/>
      <c r="AC217" s="77"/>
      <c r="AD217" s="77"/>
      <c r="AE217" s="77"/>
      <c r="AF217" s="77"/>
      <c r="AG217" s="77"/>
      <c r="AH217" s="77"/>
      <c r="AI217" s="77"/>
    </row>
    <row r="218" spans="4:35" ht="18" customHeight="1" x14ac:dyDescent="0.25">
      <c r="D218" s="74"/>
      <c r="E218" s="74"/>
      <c r="F218" s="74"/>
      <c r="G218" s="74"/>
      <c r="H218" s="74"/>
      <c r="I218" s="68"/>
      <c r="J218" s="68"/>
      <c r="K218" s="68"/>
      <c r="L218" s="68"/>
      <c r="M218" s="6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7"/>
      <c r="Z218" s="190"/>
      <c r="AA218" s="192"/>
      <c r="AB218" s="77"/>
      <c r="AC218" s="77"/>
      <c r="AD218" s="77"/>
      <c r="AE218" s="77"/>
      <c r="AF218" s="77"/>
      <c r="AG218" s="77"/>
      <c r="AH218" s="77"/>
      <c r="AI218" s="77"/>
    </row>
    <row r="219" spans="4:35" ht="18" customHeight="1" x14ac:dyDescent="0.25">
      <c r="D219" s="74"/>
      <c r="E219" s="74"/>
      <c r="F219" s="74"/>
      <c r="G219" s="74"/>
      <c r="H219" s="74"/>
      <c r="I219" s="68"/>
      <c r="J219" s="68"/>
      <c r="K219" s="68"/>
      <c r="L219" s="68"/>
      <c r="M219" s="6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7"/>
      <c r="Z219" s="190"/>
      <c r="AA219" s="192"/>
      <c r="AB219" s="77"/>
      <c r="AC219" s="77"/>
      <c r="AD219" s="77"/>
      <c r="AE219" s="77"/>
      <c r="AF219" s="77"/>
      <c r="AG219" s="77"/>
      <c r="AH219" s="77"/>
      <c r="AI219" s="77"/>
    </row>
    <row r="220" spans="4:35" ht="18" customHeight="1" x14ac:dyDescent="0.25">
      <c r="D220" s="74"/>
      <c r="E220" s="74"/>
      <c r="F220" s="74"/>
      <c r="G220" s="74"/>
      <c r="H220" s="74"/>
      <c r="I220" s="68"/>
      <c r="J220" s="68"/>
      <c r="K220" s="68"/>
      <c r="L220" s="68"/>
      <c r="M220" s="6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7"/>
      <c r="Z220" s="190"/>
      <c r="AA220" s="192"/>
      <c r="AB220" s="77"/>
      <c r="AC220" s="77"/>
      <c r="AD220" s="77"/>
      <c r="AE220" s="77"/>
      <c r="AF220" s="77"/>
      <c r="AG220" s="77"/>
      <c r="AH220" s="77"/>
      <c r="AI220" s="77"/>
    </row>
    <row r="221" spans="4:35" ht="18" customHeight="1" x14ac:dyDescent="0.25">
      <c r="D221" s="74"/>
      <c r="E221" s="74"/>
      <c r="F221" s="74"/>
      <c r="G221" s="74"/>
      <c r="H221" s="74"/>
      <c r="I221" s="68"/>
      <c r="J221" s="68"/>
      <c r="K221" s="68"/>
      <c r="L221" s="68"/>
      <c r="M221" s="6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7"/>
      <c r="Z221" s="190"/>
      <c r="AA221" s="192"/>
      <c r="AB221" s="77"/>
      <c r="AC221" s="77"/>
      <c r="AD221" s="77"/>
      <c r="AE221" s="77"/>
      <c r="AF221" s="77"/>
      <c r="AG221" s="77"/>
      <c r="AH221" s="77"/>
      <c r="AI221" s="77"/>
    </row>
    <row r="222" spans="4:35" ht="18" customHeight="1" x14ac:dyDescent="0.25">
      <c r="D222" s="74"/>
      <c r="E222" s="74"/>
      <c r="F222" s="74"/>
      <c r="G222" s="74"/>
      <c r="H222" s="74"/>
      <c r="I222" s="68"/>
      <c r="J222" s="68"/>
      <c r="K222" s="68"/>
      <c r="L222" s="68"/>
      <c r="M222" s="6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7"/>
      <c r="Z222" s="190"/>
      <c r="AA222" s="192"/>
      <c r="AB222" s="77"/>
      <c r="AC222" s="77"/>
      <c r="AD222" s="77"/>
      <c r="AE222" s="77"/>
      <c r="AF222" s="77"/>
      <c r="AG222" s="77"/>
      <c r="AH222" s="77"/>
      <c r="AI222" s="77"/>
    </row>
    <row r="223" spans="4:35" ht="18" customHeight="1" x14ac:dyDescent="0.25">
      <c r="D223" s="74"/>
      <c r="E223" s="74"/>
      <c r="F223" s="74"/>
      <c r="G223" s="74"/>
      <c r="H223" s="74"/>
      <c r="I223" s="68"/>
      <c r="J223" s="68"/>
      <c r="K223" s="68"/>
      <c r="L223" s="68"/>
      <c r="M223" s="6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7"/>
      <c r="Z223" s="190"/>
      <c r="AA223" s="192"/>
      <c r="AB223" s="77"/>
      <c r="AC223" s="77"/>
      <c r="AD223" s="77"/>
      <c r="AE223" s="77"/>
      <c r="AF223" s="77"/>
      <c r="AG223" s="77"/>
      <c r="AH223" s="77"/>
      <c r="AI223" s="77"/>
    </row>
    <row r="224" spans="4:35" ht="18" customHeight="1" x14ac:dyDescent="0.25">
      <c r="D224" s="74"/>
      <c r="E224" s="74"/>
      <c r="F224" s="74"/>
      <c r="G224" s="74"/>
      <c r="H224" s="74"/>
      <c r="I224" s="68"/>
      <c r="J224" s="68"/>
      <c r="K224" s="68"/>
      <c r="L224" s="68"/>
      <c r="M224" s="6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7"/>
      <c r="Z224" s="190"/>
      <c r="AA224" s="192"/>
      <c r="AB224" s="77"/>
      <c r="AC224" s="77"/>
      <c r="AD224" s="77"/>
      <c r="AE224" s="77"/>
      <c r="AF224" s="77"/>
      <c r="AG224" s="77"/>
      <c r="AH224" s="77"/>
      <c r="AI224" s="77"/>
    </row>
    <row r="225" spans="4:35" ht="18" customHeight="1" x14ac:dyDescent="0.25">
      <c r="D225" s="74"/>
      <c r="E225" s="74"/>
      <c r="F225" s="74"/>
      <c r="G225" s="74"/>
      <c r="H225" s="74"/>
      <c r="I225" s="68"/>
      <c r="J225" s="68"/>
      <c r="K225" s="68"/>
      <c r="L225" s="68"/>
      <c r="M225" s="6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7"/>
      <c r="Z225" s="190"/>
      <c r="AA225" s="192"/>
      <c r="AB225" s="77"/>
      <c r="AC225" s="77"/>
      <c r="AD225" s="77"/>
      <c r="AE225" s="77"/>
      <c r="AF225" s="77"/>
      <c r="AG225" s="77"/>
      <c r="AH225" s="77"/>
      <c r="AI225" s="77"/>
    </row>
    <row r="226" spans="4:35" ht="18" customHeight="1" x14ac:dyDescent="0.25">
      <c r="D226" s="74"/>
      <c r="E226" s="74"/>
      <c r="F226" s="74"/>
      <c r="G226" s="74"/>
      <c r="H226" s="74"/>
      <c r="K226" s="77"/>
      <c r="L226" s="77"/>
      <c r="M226" s="80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190"/>
      <c r="AA226" s="192"/>
      <c r="AB226" s="77"/>
      <c r="AC226" s="77"/>
      <c r="AD226" s="77"/>
      <c r="AE226" s="77"/>
      <c r="AF226" s="77"/>
      <c r="AG226" s="77"/>
      <c r="AH226" s="77"/>
      <c r="AI226" s="77"/>
    </row>
    <row r="227" spans="4:35" ht="18" customHeight="1" x14ac:dyDescent="0.25">
      <c r="D227" s="74"/>
      <c r="E227" s="74"/>
      <c r="F227" s="74"/>
      <c r="G227" s="74"/>
      <c r="H227" s="74"/>
      <c r="K227" s="77"/>
      <c r="L227" s="77"/>
      <c r="M227" s="80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190"/>
      <c r="AA227" s="192"/>
      <c r="AB227" s="77"/>
      <c r="AC227" s="77"/>
      <c r="AD227" s="77"/>
      <c r="AE227" s="77"/>
      <c r="AF227" s="77"/>
      <c r="AG227" s="77"/>
      <c r="AH227" s="77"/>
      <c r="AI227" s="77"/>
    </row>
    <row r="228" spans="4:35" ht="18" customHeight="1" x14ac:dyDescent="0.25">
      <c r="D228" s="74"/>
      <c r="E228" s="74"/>
      <c r="F228" s="74"/>
      <c r="G228" s="74"/>
      <c r="H228" s="74"/>
      <c r="K228" s="77"/>
      <c r="L228" s="77"/>
      <c r="M228" s="80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190"/>
      <c r="AA228" s="192"/>
      <c r="AB228" s="77"/>
      <c r="AC228" s="77"/>
      <c r="AD228" s="77"/>
      <c r="AE228" s="77"/>
      <c r="AF228" s="77"/>
      <c r="AG228" s="77"/>
      <c r="AH228" s="77"/>
      <c r="AI228" s="77"/>
    </row>
    <row r="229" spans="4:35" ht="18" customHeight="1" x14ac:dyDescent="0.25">
      <c r="D229" s="74"/>
      <c r="E229" s="74"/>
      <c r="F229" s="74"/>
      <c r="G229" s="74"/>
      <c r="H229" s="74"/>
      <c r="K229" s="81"/>
      <c r="L229" s="81"/>
      <c r="M229" s="80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190"/>
      <c r="AA229" s="192"/>
      <c r="AB229" s="77"/>
      <c r="AC229" s="77"/>
      <c r="AD229" s="77"/>
      <c r="AE229" s="77"/>
      <c r="AF229" s="77"/>
      <c r="AG229" s="77"/>
      <c r="AH229" s="77"/>
      <c r="AI229" s="77"/>
    </row>
    <row r="230" spans="4:35" ht="18" customHeight="1" x14ac:dyDescent="0.25">
      <c r="D230" s="74"/>
      <c r="E230" s="74"/>
      <c r="F230" s="74"/>
      <c r="G230" s="74"/>
      <c r="H230" s="74"/>
      <c r="K230" s="81"/>
      <c r="L230" s="81"/>
      <c r="M230" s="80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190"/>
      <c r="AA230" s="192"/>
      <c r="AB230" s="77"/>
      <c r="AC230" s="77"/>
      <c r="AD230" s="77"/>
      <c r="AE230" s="77"/>
      <c r="AF230" s="77"/>
      <c r="AG230" s="77"/>
      <c r="AH230" s="77"/>
      <c r="AI230" s="77"/>
    </row>
    <row r="231" spans="4:35" ht="18" customHeight="1" x14ac:dyDescent="0.25">
      <c r="D231" s="74"/>
      <c r="E231" s="74"/>
      <c r="F231" s="74"/>
      <c r="G231" s="74"/>
      <c r="H231" s="74"/>
      <c r="K231" s="81"/>
      <c r="L231" s="81"/>
      <c r="M231" s="80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190"/>
      <c r="AA231" s="192"/>
      <c r="AB231" s="77"/>
      <c r="AC231" s="77"/>
      <c r="AD231" s="77"/>
      <c r="AE231" s="77"/>
      <c r="AF231" s="77"/>
      <c r="AG231" s="77"/>
      <c r="AH231" s="77"/>
      <c r="AI231" s="77"/>
    </row>
    <row r="232" spans="4:35" ht="18" customHeight="1" x14ac:dyDescent="0.25">
      <c r="D232" s="74"/>
      <c r="E232" s="74"/>
      <c r="F232" s="74"/>
      <c r="G232" s="74"/>
      <c r="H232" s="74"/>
      <c r="K232" s="81"/>
      <c r="L232" s="81"/>
      <c r="M232" s="80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190"/>
      <c r="AA232" s="192"/>
      <c r="AB232" s="77"/>
      <c r="AC232" s="77"/>
      <c r="AD232" s="77"/>
      <c r="AE232" s="77"/>
      <c r="AF232" s="77"/>
      <c r="AG232" s="77"/>
      <c r="AH232" s="77"/>
      <c r="AI232" s="77"/>
    </row>
    <row r="233" spans="4:35" ht="18" customHeight="1" x14ac:dyDescent="0.25">
      <c r="D233" s="74"/>
      <c r="E233" s="74"/>
      <c r="F233" s="74"/>
      <c r="G233" s="74"/>
      <c r="H233" s="74"/>
      <c r="K233" s="81"/>
      <c r="L233" s="81"/>
      <c r="M233" s="80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190"/>
      <c r="AA233" s="192"/>
      <c r="AB233" s="77"/>
      <c r="AC233" s="77"/>
      <c r="AD233" s="77"/>
      <c r="AE233" s="77"/>
      <c r="AF233" s="77"/>
      <c r="AG233" s="77"/>
      <c r="AH233" s="77"/>
      <c r="AI233" s="77"/>
    </row>
    <row r="234" spans="4:35" ht="18" customHeight="1" x14ac:dyDescent="0.25">
      <c r="D234" s="74"/>
      <c r="E234" s="74"/>
      <c r="F234" s="74"/>
      <c r="G234" s="74"/>
      <c r="H234" s="74"/>
      <c r="K234" s="81"/>
      <c r="L234" s="81"/>
      <c r="M234" s="80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190"/>
      <c r="AA234" s="192"/>
      <c r="AB234" s="77"/>
      <c r="AC234" s="77"/>
      <c r="AD234" s="77"/>
      <c r="AE234" s="77"/>
      <c r="AF234" s="77"/>
      <c r="AG234" s="77"/>
      <c r="AH234" s="77"/>
      <c r="AI234" s="77"/>
    </row>
    <row r="235" spans="4:35" ht="18" customHeight="1" x14ac:dyDescent="0.25">
      <c r="D235" s="74"/>
      <c r="E235" s="74"/>
      <c r="F235" s="74"/>
      <c r="G235" s="74"/>
      <c r="H235" s="74"/>
      <c r="K235" s="81"/>
      <c r="L235" s="81"/>
      <c r="M235" s="80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190"/>
      <c r="AA235" s="192"/>
      <c r="AB235" s="77"/>
      <c r="AC235" s="77"/>
      <c r="AD235" s="77"/>
      <c r="AE235" s="77"/>
      <c r="AF235" s="77"/>
      <c r="AG235" s="77"/>
      <c r="AH235" s="77"/>
      <c r="AI235" s="77"/>
    </row>
    <row r="236" spans="4:35" ht="18" customHeight="1" x14ac:dyDescent="0.25">
      <c r="D236" s="74"/>
      <c r="E236" s="74"/>
      <c r="F236" s="74"/>
      <c r="G236" s="74"/>
      <c r="H236" s="74"/>
      <c r="K236" s="77"/>
      <c r="L236" s="77"/>
      <c r="M236" s="80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190"/>
      <c r="AA236" s="192"/>
      <c r="AB236" s="77"/>
      <c r="AC236" s="77"/>
      <c r="AD236" s="77"/>
      <c r="AE236" s="77"/>
      <c r="AF236" s="77"/>
      <c r="AG236" s="77"/>
      <c r="AH236" s="77"/>
      <c r="AI236" s="77"/>
    </row>
    <row r="237" spans="4:35" ht="18" customHeight="1" x14ac:dyDescent="0.25">
      <c r="D237" s="74"/>
      <c r="E237" s="74"/>
      <c r="F237" s="74"/>
      <c r="G237" s="74"/>
      <c r="H237" s="74"/>
      <c r="K237" s="77"/>
      <c r="L237" s="77"/>
      <c r="M237" s="80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190"/>
      <c r="AA237" s="192"/>
      <c r="AB237" s="77"/>
      <c r="AC237" s="77"/>
      <c r="AD237" s="77"/>
      <c r="AE237" s="77"/>
      <c r="AF237" s="77"/>
      <c r="AG237" s="77"/>
      <c r="AH237" s="77"/>
      <c r="AI237" s="77"/>
    </row>
    <row r="238" spans="4:35" ht="18" customHeight="1" x14ac:dyDescent="0.25">
      <c r="D238" s="74"/>
      <c r="E238" s="74"/>
      <c r="F238" s="74"/>
      <c r="G238" s="74"/>
      <c r="H238" s="74"/>
      <c r="K238" s="77"/>
      <c r="L238" s="77"/>
      <c r="M238" s="80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190"/>
      <c r="AA238" s="192"/>
      <c r="AB238" s="77"/>
      <c r="AC238" s="77"/>
      <c r="AD238" s="77"/>
      <c r="AE238" s="77"/>
      <c r="AF238" s="77"/>
      <c r="AG238" s="77"/>
      <c r="AH238" s="77"/>
      <c r="AI238" s="77"/>
    </row>
    <row r="239" spans="4:35" ht="18" customHeight="1" x14ac:dyDescent="0.25">
      <c r="D239" s="74"/>
      <c r="E239" s="74"/>
      <c r="F239" s="74"/>
      <c r="G239" s="74"/>
      <c r="H239" s="74"/>
      <c r="K239" s="77"/>
      <c r="L239" s="77"/>
      <c r="M239" s="80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190"/>
      <c r="AA239" s="192"/>
      <c r="AB239" s="77"/>
      <c r="AC239" s="77"/>
      <c r="AD239" s="77"/>
      <c r="AE239" s="77"/>
      <c r="AF239" s="77"/>
      <c r="AG239" s="77"/>
      <c r="AH239" s="77"/>
      <c r="AI239" s="77"/>
    </row>
    <row r="240" spans="4:35" ht="18" customHeight="1" x14ac:dyDescent="0.25">
      <c r="D240" s="74"/>
      <c r="E240" s="74"/>
      <c r="F240" s="74"/>
      <c r="G240" s="74"/>
      <c r="H240" s="74"/>
      <c r="K240" s="77"/>
      <c r="L240" s="77"/>
      <c r="M240" s="80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190"/>
      <c r="AA240" s="192"/>
      <c r="AB240" s="77"/>
      <c r="AC240" s="77"/>
      <c r="AD240" s="77"/>
      <c r="AE240" s="77"/>
      <c r="AF240" s="77"/>
      <c r="AG240" s="77"/>
      <c r="AH240" s="77"/>
      <c r="AI240" s="77"/>
    </row>
    <row r="241" spans="4:35" ht="18" customHeight="1" x14ac:dyDescent="0.25">
      <c r="D241" s="74"/>
      <c r="E241" s="74"/>
      <c r="F241" s="74"/>
      <c r="G241" s="74"/>
      <c r="H241" s="74"/>
      <c r="K241" s="77"/>
      <c r="L241" s="77"/>
      <c r="M241" s="80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190"/>
      <c r="AA241" s="192"/>
      <c r="AB241" s="77"/>
      <c r="AC241" s="77"/>
      <c r="AD241" s="77"/>
      <c r="AE241" s="77"/>
      <c r="AF241" s="77"/>
      <c r="AG241" s="77"/>
      <c r="AH241" s="77"/>
      <c r="AI241" s="77"/>
    </row>
    <row r="242" spans="4:35" ht="18" customHeight="1" x14ac:dyDescent="0.25">
      <c r="D242" s="74"/>
      <c r="E242" s="74"/>
      <c r="F242" s="74"/>
      <c r="G242" s="74"/>
      <c r="H242" s="74"/>
      <c r="K242" s="77"/>
      <c r="L242" s="77"/>
      <c r="M242" s="80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190"/>
      <c r="AA242" s="192"/>
      <c r="AB242" s="77"/>
      <c r="AC242" s="77"/>
      <c r="AD242" s="77"/>
      <c r="AE242" s="77"/>
      <c r="AF242" s="77"/>
      <c r="AG242" s="77"/>
      <c r="AH242" s="77"/>
      <c r="AI242" s="77"/>
    </row>
    <row r="243" spans="4:35" ht="18" customHeight="1" x14ac:dyDescent="0.25">
      <c r="D243" s="74"/>
      <c r="E243" s="74"/>
      <c r="F243" s="74"/>
      <c r="G243" s="74"/>
      <c r="H243" s="74"/>
      <c r="K243" s="77"/>
      <c r="L243" s="77"/>
      <c r="M243" s="80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190"/>
      <c r="AA243" s="192"/>
      <c r="AB243" s="77"/>
      <c r="AC243" s="77"/>
      <c r="AD243" s="77"/>
      <c r="AE243" s="77"/>
      <c r="AF243" s="77"/>
      <c r="AG243" s="77"/>
      <c r="AH243" s="77"/>
      <c r="AI243" s="77"/>
    </row>
    <row r="244" spans="4:35" ht="18" customHeight="1" x14ac:dyDescent="0.25">
      <c r="D244" s="74"/>
      <c r="E244" s="74"/>
      <c r="F244" s="74"/>
      <c r="G244" s="74"/>
      <c r="H244" s="74"/>
      <c r="K244" s="77"/>
      <c r="L244" s="77"/>
      <c r="M244" s="80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190"/>
      <c r="AA244" s="192"/>
      <c r="AB244" s="77"/>
      <c r="AC244" s="77"/>
      <c r="AD244" s="77"/>
      <c r="AE244" s="77"/>
      <c r="AF244" s="77"/>
      <c r="AG244" s="77"/>
      <c r="AH244" s="77"/>
      <c r="AI244" s="77"/>
    </row>
    <row r="245" spans="4:35" ht="18" customHeight="1" x14ac:dyDescent="0.25">
      <c r="D245" s="74"/>
      <c r="E245" s="74"/>
      <c r="F245" s="74"/>
      <c r="G245" s="74"/>
      <c r="H245" s="74"/>
      <c r="K245" s="77"/>
      <c r="L245" s="77"/>
      <c r="M245" s="80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190"/>
      <c r="AA245" s="192"/>
      <c r="AB245" s="77"/>
      <c r="AC245" s="77"/>
      <c r="AD245" s="77"/>
      <c r="AE245" s="77"/>
      <c r="AF245" s="77"/>
      <c r="AG245" s="77"/>
      <c r="AH245" s="77"/>
      <c r="AI245" s="77"/>
    </row>
    <row r="246" spans="4:35" ht="18" customHeight="1" x14ac:dyDescent="0.25">
      <c r="D246" s="74"/>
      <c r="E246" s="74"/>
      <c r="F246" s="74"/>
      <c r="G246" s="74"/>
      <c r="H246" s="74"/>
      <c r="K246" s="77"/>
      <c r="L246" s="77"/>
      <c r="M246" s="80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190"/>
      <c r="AA246" s="192"/>
      <c r="AB246" s="77"/>
      <c r="AC246" s="77"/>
      <c r="AD246" s="77"/>
      <c r="AE246" s="77"/>
      <c r="AF246" s="77"/>
      <c r="AG246" s="77"/>
      <c r="AH246" s="77"/>
      <c r="AI246" s="77"/>
    </row>
    <row r="247" spans="4:35" ht="18" customHeight="1" x14ac:dyDescent="0.25">
      <c r="D247" s="74"/>
      <c r="E247" s="74"/>
      <c r="F247" s="74"/>
      <c r="G247" s="74"/>
      <c r="H247" s="74"/>
      <c r="K247" s="77"/>
      <c r="L247" s="77"/>
      <c r="M247" s="80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190"/>
      <c r="AA247" s="192"/>
      <c r="AB247" s="77"/>
      <c r="AC247" s="77"/>
      <c r="AD247" s="77"/>
      <c r="AE247" s="77"/>
      <c r="AF247" s="77"/>
      <c r="AG247" s="77"/>
      <c r="AH247" s="77"/>
      <c r="AI247" s="77"/>
    </row>
    <row r="248" spans="4:35" ht="18" customHeight="1" x14ac:dyDescent="0.25">
      <c r="D248" s="74"/>
      <c r="E248" s="74"/>
      <c r="F248" s="74"/>
      <c r="G248" s="74"/>
      <c r="H248" s="74"/>
      <c r="K248" s="77"/>
      <c r="L248" s="77"/>
      <c r="M248" s="80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190"/>
      <c r="AA248" s="192"/>
      <c r="AB248" s="77"/>
      <c r="AC248" s="77"/>
      <c r="AD248" s="77"/>
      <c r="AE248" s="77"/>
      <c r="AF248" s="77"/>
      <c r="AG248" s="77"/>
      <c r="AH248" s="77"/>
      <c r="AI248" s="77"/>
    </row>
    <row r="249" spans="4:35" ht="18" customHeight="1" x14ac:dyDescent="0.25">
      <c r="D249" s="74"/>
      <c r="E249" s="74"/>
      <c r="F249" s="74"/>
      <c r="G249" s="74"/>
      <c r="H249" s="74"/>
      <c r="K249" s="77"/>
      <c r="L249" s="77"/>
      <c r="M249" s="80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190"/>
      <c r="AA249" s="192"/>
      <c r="AB249" s="77"/>
      <c r="AC249" s="77"/>
      <c r="AD249" s="77"/>
      <c r="AE249" s="77"/>
      <c r="AF249" s="77"/>
      <c r="AG249" s="77"/>
      <c r="AH249" s="77"/>
      <c r="AI249" s="77"/>
    </row>
    <row r="250" spans="4:35" ht="18" customHeight="1" x14ac:dyDescent="0.25">
      <c r="D250" s="74"/>
      <c r="E250" s="74"/>
      <c r="F250" s="74"/>
      <c r="G250" s="74"/>
      <c r="H250" s="74"/>
      <c r="K250" s="77"/>
      <c r="L250" s="77"/>
      <c r="M250" s="80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190"/>
      <c r="AA250" s="192"/>
      <c r="AB250" s="77"/>
      <c r="AC250" s="77"/>
      <c r="AD250" s="77"/>
      <c r="AE250" s="77"/>
      <c r="AF250" s="77"/>
      <c r="AG250" s="77"/>
      <c r="AH250" s="77"/>
      <c r="AI250" s="77"/>
    </row>
    <row r="251" spans="4:35" ht="18" customHeight="1" x14ac:dyDescent="0.25">
      <c r="D251" s="74"/>
      <c r="E251" s="74"/>
      <c r="F251" s="74"/>
      <c r="G251" s="74"/>
      <c r="H251" s="74"/>
      <c r="K251" s="77"/>
      <c r="L251" s="77"/>
      <c r="M251" s="80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190"/>
      <c r="AA251" s="192"/>
      <c r="AB251" s="77"/>
      <c r="AC251" s="77"/>
      <c r="AD251" s="77"/>
      <c r="AE251" s="77"/>
      <c r="AF251" s="77"/>
      <c r="AG251" s="77"/>
      <c r="AH251" s="77"/>
      <c r="AI251" s="77"/>
    </row>
    <row r="252" spans="4:35" ht="18" customHeight="1" x14ac:dyDescent="0.25">
      <c r="D252" s="74"/>
      <c r="E252" s="74"/>
      <c r="F252" s="74"/>
      <c r="G252" s="74"/>
      <c r="H252" s="74"/>
      <c r="K252" s="77"/>
      <c r="L252" s="77"/>
      <c r="M252" s="80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190"/>
      <c r="AA252" s="192"/>
      <c r="AB252" s="77"/>
      <c r="AC252" s="77"/>
      <c r="AD252" s="77"/>
      <c r="AE252" s="77"/>
      <c r="AF252" s="77"/>
      <c r="AG252" s="77"/>
      <c r="AH252" s="77"/>
      <c r="AI252" s="77"/>
    </row>
    <row r="253" spans="4:35" ht="18" customHeight="1" x14ac:dyDescent="0.25">
      <c r="D253" s="74"/>
      <c r="E253" s="74"/>
      <c r="F253" s="74"/>
      <c r="G253" s="74"/>
      <c r="H253" s="74"/>
      <c r="K253" s="81"/>
      <c r="L253" s="81"/>
      <c r="M253" s="80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190"/>
      <c r="AA253" s="192"/>
      <c r="AB253" s="77"/>
      <c r="AC253" s="77"/>
      <c r="AD253" s="77"/>
      <c r="AE253" s="77"/>
      <c r="AF253" s="77"/>
      <c r="AG253" s="77"/>
      <c r="AH253" s="77"/>
      <c r="AI253" s="77"/>
    </row>
    <row r="254" spans="4:35" ht="18" customHeight="1" x14ac:dyDescent="0.25">
      <c r="D254" s="74"/>
      <c r="E254" s="74"/>
      <c r="F254" s="74"/>
      <c r="G254" s="74"/>
      <c r="H254" s="74"/>
      <c r="K254" s="81"/>
      <c r="L254" s="81"/>
      <c r="M254" s="80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190"/>
      <c r="AA254" s="192"/>
      <c r="AB254" s="77"/>
      <c r="AC254" s="77"/>
      <c r="AD254" s="77"/>
      <c r="AE254" s="77"/>
      <c r="AF254" s="77"/>
      <c r="AG254" s="77"/>
      <c r="AH254" s="77"/>
      <c r="AI254" s="77"/>
    </row>
    <row r="255" spans="4:35" ht="18" customHeight="1" x14ac:dyDescent="0.25">
      <c r="D255" s="74"/>
      <c r="E255" s="74"/>
      <c r="F255" s="74"/>
      <c r="G255" s="74"/>
      <c r="H255" s="74"/>
      <c r="K255" s="81"/>
      <c r="L255" s="81"/>
      <c r="M255" s="80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190"/>
      <c r="AA255" s="192"/>
      <c r="AB255" s="77"/>
      <c r="AC255" s="77"/>
      <c r="AD255" s="77"/>
      <c r="AE255" s="77"/>
      <c r="AF255" s="77"/>
      <c r="AG255" s="77"/>
      <c r="AH255" s="77"/>
      <c r="AI255" s="77"/>
    </row>
    <row r="256" spans="4:35" ht="18" customHeight="1" x14ac:dyDescent="0.25">
      <c r="D256" s="74"/>
      <c r="E256" s="74"/>
      <c r="F256" s="74"/>
      <c r="G256" s="74"/>
      <c r="H256" s="74"/>
      <c r="K256" s="81"/>
      <c r="L256" s="81"/>
      <c r="M256" s="80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190"/>
      <c r="AA256" s="192"/>
      <c r="AB256" s="77"/>
      <c r="AC256" s="77"/>
      <c r="AD256" s="77"/>
      <c r="AE256" s="77"/>
      <c r="AF256" s="77"/>
      <c r="AG256" s="77"/>
      <c r="AH256" s="77"/>
      <c r="AI256" s="77"/>
    </row>
    <row r="257" spans="4:35" ht="18" customHeight="1" x14ac:dyDescent="0.25">
      <c r="D257" s="74"/>
      <c r="E257" s="74"/>
      <c r="F257" s="74"/>
      <c r="G257" s="74"/>
      <c r="H257" s="74"/>
      <c r="K257" s="81"/>
      <c r="L257" s="81"/>
      <c r="M257" s="80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190"/>
      <c r="AA257" s="192"/>
      <c r="AB257" s="77"/>
      <c r="AC257" s="77"/>
      <c r="AD257" s="77"/>
      <c r="AE257" s="77"/>
      <c r="AF257" s="77"/>
      <c r="AG257" s="77"/>
      <c r="AH257" s="77"/>
      <c r="AI257" s="77"/>
    </row>
    <row r="258" spans="4:35" ht="18" customHeight="1" x14ac:dyDescent="0.25">
      <c r="D258" s="74"/>
      <c r="E258" s="74"/>
      <c r="F258" s="74"/>
      <c r="G258" s="74"/>
      <c r="H258" s="74"/>
      <c r="K258" s="81"/>
      <c r="L258" s="81"/>
      <c r="M258" s="80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190"/>
      <c r="AA258" s="192"/>
      <c r="AB258" s="77"/>
      <c r="AC258" s="77"/>
      <c r="AD258" s="77"/>
      <c r="AE258" s="77"/>
      <c r="AF258" s="77"/>
      <c r="AG258" s="77"/>
      <c r="AH258" s="77"/>
      <c r="AI258" s="77"/>
    </row>
    <row r="259" spans="4:35" ht="18" customHeight="1" x14ac:dyDescent="0.25">
      <c r="D259" s="74"/>
      <c r="E259" s="74"/>
      <c r="F259" s="74"/>
      <c r="G259" s="74"/>
      <c r="H259" s="74"/>
      <c r="K259" s="81"/>
      <c r="L259" s="81"/>
      <c r="M259" s="80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190"/>
      <c r="AA259" s="192"/>
      <c r="AB259" s="77"/>
      <c r="AC259" s="77"/>
      <c r="AD259" s="77"/>
      <c r="AE259" s="77"/>
      <c r="AF259" s="77"/>
      <c r="AG259" s="77"/>
      <c r="AH259" s="77"/>
      <c r="AI259" s="77"/>
    </row>
    <row r="260" spans="4:35" ht="18" customHeight="1" x14ac:dyDescent="0.25">
      <c r="D260" s="74"/>
      <c r="E260" s="74"/>
      <c r="F260" s="74"/>
      <c r="G260" s="74"/>
      <c r="H260" s="74"/>
      <c r="K260" s="77"/>
      <c r="L260" s="77"/>
      <c r="M260" s="80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190"/>
      <c r="AA260" s="192"/>
      <c r="AB260" s="77"/>
      <c r="AC260" s="77"/>
      <c r="AD260" s="77"/>
      <c r="AE260" s="77"/>
      <c r="AF260" s="77"/>
      <c r="AG260" s="77"/>
      <c r="AH260" s="77"/>
      <c r="AI260" s="77"/>
    </row>
    <row r="261" spans="4:35" ht="18" customHeight="1" x14ac:dyDescent="0.25">
      <c r="D261" s="74"/>
      <c r="E261" s="74"/>
      <c r="F261" s="74"/>
      <c r="G261" s="74"/>
      <c r="H261" s="74"/>
      <c r="K261" s="77"/>
      <c r="L261" s="77"/>
      <c r="M261" s="80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190"/>
      <c r="AA261" s="192"/>
      <c r="AB261" s="77"/>
      <c r="AC261" s="77"/>
      <c r="AD261" s="77"/>
      <c r="AE261" s="77"/>
      <c r="AF261" s="77"/>
      <c r="AG261" s="77"/>
      <c r="AH261" s="77"/>
      <c r="AI261" s="77"/>
    </row>
    <row r="262" spans="4:35" ht="18" customHeight="1" x14ac:dyDescent="0.25">
      <c r="D262" s="74"/>
      <c r="E262" s="74"/>
      <c r="F262" s="74"/>
      <c r="G262" s="74"/>
      <c r="H262" s="74"/>
      <c r="K262" s="77"/>
      <c r="L262" s="77"/>
      <c r="M262" s="80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190"/>
      <c r="AA262" s="192"/>
      <c r="AB262" s="77"/>
      <c r="AC262" s="77"/>
      <c r="AD262" s="77"/>
      <c r="AE262" s="77"/>
      <c r="AF262" s="77"/>
      <c r="AG262" s="77"/>
      <c r="AH262" s="77"/>
      <c r="AI262" s="77"/>
    </row>
    <row r="263" spans="4:35" ht="18" customHeight="1" x14ac:dyDescent="0.25">
      <c r="D263" s="74"/>
      <c r="E263" s="74"/>
      <c r="F263" s="74"/>
      <c r="G263" s="74"/>
      <c r="H263" s="74"/>
      <c r="K263" s="77"/>
      <c r="L263" s="77"/>
      <c r="M263" s="80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190"/>
      <c r="AA263" s="192"/>
      <c r="AB263" s="77"/>
      <c r="AC263" s="77"/>
      <c r="AD263" s="77"/>
      <c r="AE263" s="77"/>
      <c r="AF263" s="77"/>
      <c r="AG263" s="77"/>
      <c r="AH263" s="77"/>
      <c r="AI263" s="77"/>
    </row>
    <row r="264" spans="4:35" ht="18" customHeight="1" x14ac:dyDescent="0.25">
      <c r="D264" s="74"/>
      <c r="E264" s="74"/>
      <c r="F264" s="74"/>
      <c r="G264" s="74"/>
      <c r="H264" s="74"/>
      <c r="K264" s="77"/>
      <c r="L264" s="77"/>
      <c r="M264" s="80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190"/>
      <c r="AA264" s="192"/>
      <c r="AB264" s="77"/>
      <c r="AC264" s="77"/>
      <c r="AD264" s="77"/>
      <c r="AE264" s="77"/>
      <c r="AF264" s="77"/>
      <c r="AG264" s="77"/>
      <c r="AH264" s="77"/>
      <c r="AI264" s="77"/>
    </row>
    <row r="265" spans="4:35" ht="18" customHeight="1" x14ac:dyDescent="0.25">
      <c r="D265" s="74"/>
      <c r="E265" s="74"/>
      <c r="F265" s="74"/>
      <c r="G265" s="74"/>
      <c r="H265" s="74"/>
      <c r="K265" s="77"/>
      <c r="L265" s="77"/>
      <c r="M265" s="80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190"/>
      <c r="AA265" s="192"/>
      <c r="AB265" s="77"/>
      <c r="AC265" s="77"/>
      <c r="AD265" s="77"/>
      <c r="AE265" s="77"/>
      <c r="AF265" s="77"/>
      <c r="AG265" s="77"/>
      <c r="AH265" s="77"/>
      <c r="AI265" s="77"/>
    </row>
    <row r="266" spans="4:35" ht="18" customHeight="1" x14ac:dyDescent="0.25">
      <c r="D266" s="74"/>
      <c r="E266" s="74"/>
      <c r="F266" s="74"/>
      <c r="G266" s="74"/>
      <c r="H266" s="74"/>
      <c r="K266" s="77"/>
      <c r="L266" s="77"/>
      <c r="M266" s="80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190"/>
      <c r="AA266" s="192"/>
      <c r="AB266" s="77"/>
      <c r="AC266" s="77"/>
      <c r="AD266" s="77"/>
      <c r="AE266" s="77"/>
      <c r="AF266" s="77"/>
      <c r="AG266" s="77"/>
      <c r="AH266" s="77"/>
      <c r="AI266" s="77"/>
    </row>
    <row r="267" spans="4:35" ht="18" customHeight="1" x14ac:dyDescent="0.25">
      <c r="D267" s="74"/>
      <c r="E267" s="74"/>
      <c r="F267" s="74"/>
      <c r="G267" s="74"/>
      <c r="H267" s="74"/>
      <c r="K267" s="77"/>
      <c r="L267" s="77"/>
      <c r="M267" s="80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190"/>
      <c r="AA267" s="192"/>
      <c r="AB267" s="77"/>
      <c r="AC267" s="77"/>
      <c r="AD267" s="77"/>
      <c r="AE267" s="77"/>
      <c r="AF267" s="77"/>
      <c r="AG267" s="77"/>
      <c r="AH267" s="77"/>
      <c r="AI267" s="77"/>
    </row>
    <row r="268" spans="4:35" ht="18" customHeight="1" x14ac:dyDescent="0.25">
      <c r="D268" s="74"/>
      <c r="E268" s="74"/>
      <c r="F268" s="74"/>
      <c r="G268" s="74"/>
      <c r="H268" s="74"/>
      <c r="K268" s="77"/>
      <c r="L268" s="77"/>
      <c r="M268" s="80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190"/>
      <c r="AA268" s="192"/>
      <c r="AB268" s="77"/>
      <c r="AC268" s="77"/>
      <c r="AD268" s="77"/>
      <c r="AE268" s="77"/>
      <c r="AF268" s="77"/>
      <c r="AG268" s="77"/>
      <c r="AH268" s="77"/>
      <c r="AI268" s="77"/>
    </row>
    <row r="269" spans="4:35" ht="18" customHeight="1" x14ac:dyDescent="0.25">
      <c r="D269" s="74"/>
      <c r="E269" s="74"/>
      <c r="F269" s="74"/>
      <c r="G269" s="74"/>
      <c r="H269" s="74"/>
      <c r="K269" s="77"/>
      <c r="L269" s="77"/>
      <c r="M269" s="80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190"/>
      <c r="AA269" s="192"/>
      <c r="AB269" s="77"/>
      <c r="AC269" s="77"/>
      <c r="AD269" s="77"/>
      <c r="AE269" s="77"/>
      <c r="AF269" s="77"/>
      <c r="AG269" s="77"/>
      <c r="AH269" s="77"/>
      <c r="AI269" s="77"/>
    </row>
    <row r="270" spans="4:35" ht="18" customHeight="1" x14ac:dyDescent="0.25">
      <c r="D270" s="74"/>
      <c r="E270" s="74"/>
      <c r="F270" s="74"/>
      <c r="G270" s="74"/>
      <c r="H270" s="74"/>
      <c r="K270" s="77"/>
      <c r="L270" s="77"/>
      <c r="M270" s="80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190"/>
      <c r="AA270" s="192"/>
      <c r="AB270" s="77"/>
      <c r="AC270" s="77"/>
      <c r="AD270" s="77"/>
      <c r="AE270" s="77"/>
      <c r="AF270" s="77"/>
      <c r="AG270" s="77"/>
      <c r="AH270" s="77"/>
      <c r="AI270" s="77"/>
    </row>
    <row r="271" spans="4:35" ht="18" customHeight="1" x14ac:dyDescent="0.25">
      <c r="D271" s="74"/>
      <c r="E271" s="74"/>
      <c r="F271" s="74"/>
      <c r="G271" s="74"/>
      <c r="H271" s="74"/>
      <c r="K271" s="77"/>
      <c r="L271" s="77"/>
      <c r="M271" s="80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190"/>
      <c r="AA271" s="192"/>
      <c r="AB271" s="77"/>
      <c r="AC271" s="77"/>
      <c r="AD271" s="77"/>
      <c r="AE271" s="77"/>
      <c r="AF271" s="77"/>
      <c r="AG271" s="77"/>
      <c r="AH271" s="77"/>
      <c r="AI271" s="77"/>
    </row>
    <row r="272" spans="4:35" ht="18" customHeight="1" x14ac:dyDescent="0.25">
      <c r="D272" s="74"/>
      <c r="E272" s="74"/>
      <c r="F272" s="74"/>
      <c r="G272" s="74"/>
      <c r="H272" s="74"/>
      <c r="K272" s="77"/>
      <c r="L272" s="77"/>
      <c r="M272" s="80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190"/>
      <c r="AA272" s="192"/>
      <c r="AB272" s="77"/>
      <c r="AC272" s="77"/>
      <c r="AD272" s="77"/>
      <c r="AE272" s="77"/>
      <c r="AF272" s="77"/>
      <c r="AG272" s="77"/>
      <c r="AH272" s="77"/>
      <c r="AI272" s="77"/>
    </row>
    <row r="273" spans="4:35" ht="18" customHeight="1" x14ac:dyDescent="0.25">
      <c r="D273" s="74"/>
      <c r="E273" s="74"/>
      <c r="F273" s="74"/>
      <c r="G273" s="74"/>
      <c r="H273" s="74"/>
      <c r="K273" s="77"/>
      <c r="L273" s="77"/>
      <c r="M273" s="80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190"/>
      <c r="AA273" s="192"/>
      <c r="AB273" s="77"/>
      <c r="AC273" s="77"/>
      <c r="AD273" s="77"/>
      <c r="AE273" s="77"/>
      <c r="AF273" s="77"/>
      <c r="AG273" s="77"/>
      <c r="AH273" s="77"/>
      <c r="AI273" s="77"/>
    </row>
    <row r="274" spans="4:35" ht="18" customHeight="1" x14ac:dyDescent="0.25">
      <c r="D274" s="74"/>
      <c r="E274" s="74"/>
      <c r="F274" s="74"/>
      <c r="G274" s="74"/>
      <c r="H274" s="74"/>
      <c r="K274" s="77"/>
      <c r="L274" s="77"/>
      <c r="M274" s="80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190"/>
      <c r="AA274" s="192"/>
      <c r="AB274" s="77"/>
      <c r="AC274" s="77"/>
      <c r="AD274" s="77"/>
      <c r="AE274" s="77"/>
      <c r="AF274" s="77"/>
      <c r="AG274" s="77"/>
      <c r="AH274" s="77"/>
      <c r="AI274" s="77"/>
    </row>
    <row r="275" spans="4:35" ht="18" customHeight="1" x14ac:dyDescent="0.25">
      <c r="D275" s="74"/>
      <c r="E275" s="74"/>
      <c r="F275" s="74"/>
      <c r="G275" s="74"/>
      <c r="H275" s="74"/>
      <c r="K275" s="77"/>
      <c r="L275" s="77"/>
      <c r="M275" s="80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190"/>
      <c r="AA275" s="192"/>
      <c r="AB275" s="77"/>
      <c r="AC275" s="77"/>
      <c r="AD275" s="77"/>
      <c r="AE275" s="77"/>
      <c r="AF275" s="77"/>
      <c r="AG275" s="77"/>
      <c r="AH275" s="77"/>
      <c r="AI275" s="77"/>
    </row>
    <row r="276" spans="4:35" ht="18" customHeight="1" x14ac:dyDescent="0.25">
      <c r="D276" s="74"/>
      <c r="E276" s="74"/>
      <c r="F276" s="74"/>
      <c r="G276" s="74"/>
      <c r="H276" s="74"/>
      <c r="K276" s="77"/>
      <c r="L276" s="77"/>
      <c r="M276" s="80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190"/>
      <c r="AA276" s="192"/>
      <c r="AB276" s="77"/>
      <c r="AC276" s="77"/>
      <c r="AD276" s="77"/>
      <c r="AE276" s="77"/>
      <c r="AF276" s="77"/>
      <c r="AG276" s="77"/>
      <c r="AH276" s="77"/>
      <c r="AI276" s="77"/>
    </row>
    <row r="277" spans="4:35" ht="18" customHeight="1" x14ac:dyDescent="0.25">
      <c r="D277" s="74"/>
      <c r="E277" s="74"/>
      <c r="F277" s="74"/>
      <c r="G277" s="74"/>
      <c r="H277" s="74"/>
      <c r="K277" s="81"/>
      <c r="L277" s="81"/>
      <c r="M277" s="80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190"/>
      <c r="AA277" s="192"/>
      <c r="AB277" s="77"/>
      <c r="AC277" s="77"/>
      <c r="AD277" s="77"/>
      <c r="AE277" s="77"/>
      <c r="AF277" s="77"/>
      <c r="AG277" s="77"/>
      <c r="AH277" s="77"/>
      <c r="AI277" s="77"/>
    </row>
    <row r="278" spans="4:35" ht="18" customHeight="1" x14ac:dyDescent="0.25">
      <c r="D278" s="74"/>
      <c r="E278" s="74"/>
      <c r="F278" s="74"/>
      <c r="G278" s="74"/>
      <c r="H278" s="74"/>
      <c r="K278" s="81"/>
      <c r="L278" s="81"/>
      <c r="M278" s="80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190"/>
      <c r="AA278" s="192"/>
      <c r="AB278" s="77"/>
      <c r="AC278" s="77"/>
      <c r="AD278" s="77"/>
      <c r="AE278" s="77"/>
      <c r="AF278" s="77"/>
      <c r="AG278" s="77"/>
      <c r="AH278" s="77"/>
      <c r="AI278" s="77"/>
    </row>
    <row r="279" spans="4:35" ht="18" customHeight="1" x14ac:dyDescent="0.25">
      <c r="D279" s="74"/>
      <c r="E279" s="74"/>
      <c r="F279" s="74"/>
      <c r="G279" s="74"/>
      <c r="H279" s="74"/>
      <c r="K279" s="81"/>
      <c r="L279" s="81"/>
      <c r="M279" s="80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190"/>
      <c r="AA279" s="192"/>
      <c r="AB279" s="77"/>
      <c r="AC279" s="77"/>
      <c r="AD279" s="77"/>
      <c r="AE279" s="77"/>
      <c r="AF279" s="77"/>
      <c r="AG279" s="77"/>
      <c r="AH279" s="77"/>
      <c r="AI279" s="77"/>
    </row>
    <row r="280" spans="4:35" ht="18" customHeight="1" x14ac:dyDescent="0.25">
      <c r="D280" s="74"/>
      <c r="E280" s="74"/>
      <c r="F280" s="74"/>
      <c r="G280" s="74"/>
      <c r="H280" s="74"/>
      <c r="K280" s="81"/>
      <c r="L280" s="81"/>
      <c r="M280" s="80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190"/>
      <c r="AA280" s="192"/>
      <c r="AB280" s="77"/>
      <c r="AC280" s="77"/>
      <c r="AD280" s="77"/>
      <c r="AE280" s="77"/>
      <c r="AF280" s="77"/>
      <c r="AG280" s="77"/>
      <c r="AH280" s="77"/>
      <c r="AI280" s="77"/>
    </row>
    <row r="281" spans="4:35" ht="18" customHeight="1" x14ac:dyDescent="0.25">
      <c r="D281" s="74"/>
      <c r="E281" s="74"/>
      <c r="F281" s="74"/>
      <c r="G281" s="74"/>
      <c r="H281" s="74"/>
      <c r="K281" s="81"/>
      <c r="L281" s="81"/>
      <c r="M281" s="80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190"/>
      <c r="AA281" s="192"/>
      <c r="AB281" s="77"/>
      <c r="AC281" s="77"/>
      <c r="AD281" s="77"/>
      <c r="AE281" s="77"/>
      <c r="AF281" s="77"/>
      <c r="AG281" s="77"/>
      <c r="AH281" s="77"/>
      <c r="AI281" s="77"/>
    </row>
    <row r="282" spans="4:35" ht="18" customHeight="1" x14ac:dyDescent="0.25">
      <c r="D282" s="74"/>
      <c r="E282" s="74"/>
      <c r="F282" s="74"/>
      <c r="G282" s="74"/>
      <c r="H282" s="74"/>
      <c r="K282" s="81"/>
      <c r="L282" s="81"/>
      <c r="M282" s="80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190"/>
      <c r="AA282" s="192"/>
      <c r="AB282" s="77"/>
      <c r="AC282" s="77"/>
      <c r="AD282" s="77"/>
      <c r="AE282" s="77"/>
      <c r="AF282" s="77"/>
      <c r="AG282" s="77"/>
      <c r="AH282" s="77"/>
      <c r="AI282" s="77"/>
    </row>
    <row r="283" spans="4:35" ht="18" customHeight="1" x14ac:dyDescent="0.25">
      <c r="D283" s="74"/>
      <c r="E283" s="74"/>
      <c r="F283" s="74"/>
      <c r="G283" s="74"/>
      <c r="H283" s="74"/>
      <c r="K283" s="81"/>
      <c r="L283" s="81"/>
      <c r="M283" s="80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190"/>
      <c r="AA283" s="192"/>
      <c r="AB283" s="77"/>
      <c r="AC283" s="77"/>
      <c r="AD283" s="77"/>
      <c r="AE283" s="77"/>
      <c r="AF283" s="77"/>
      <c r="AG283" s="77"/>
      <c r="AH283" s="77"/>
      <c r="AI283" s="77"/>
    </row>
    <row r="284" spans="4:35" ht="18" customHeight="1" x14ac:dyDescent="0.25">
      <c r="D284" s="74"/>
      <c r="E284" s="74"/>
      <c r="F284" s="74"/>
      <c r="G284" s="74"/>
      <c r="H284" s="74"/>
      <c r="K284" s="77"/>
      <c r="L284" s="77"/>
      <c r="M284" s="80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190"/>
      <c r="AA284" s="192"/>
      <c r="AB284" s="77"/>
      <c r="AC284" s="77"/>
      <c r="AD284" s="77"/>
      <c r="AE284" s="77"/>
      <c r="AF284" s="77"/>
      <c r="AG284" s="77"/>
      <c r="AH284" s="77"/>
      <c r="AI284" s="77"/>
    </row>
    <row r="285" spans="4:35" ht="18" customHeight="1" x14ac:dyDescent="0.25">
      <c r="D285" s="74"/>
      <c r="E285" s="74"/>
      <c r="F285" s="74"/>
      <c r="G285" s="74"/>
      <c r="H285" s="74"/>
      <c r="K285" s="77"/>
      <c r="L285" s="77"/>
      <c r="M285" s="80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190"/>
      <c r="AA285" s="192"/>
      <c r="AB285" s="77"/>
      <c r="AC285" s="77"/>
      <c r="AD285" s="77"/>
      <c r="AE285" s="77"/>
      <c r="AF285" s="77"/>
      <c r="AG285" s="77"/>
      <c r="AH285" s="77"/>
      <c r="AI285" s="77"/>
    </row>
    <row r="286" spans="4:35" ht="18" customHeight="1" x14ac:dyDescent="0.25">
      <c r="D286" s="74"/>
      <c r="E286" s="74"/>
      <c r="F286" s="74"/>
      <c r="G286" s="74"/>
      <c r="H286" s="74"/>
      <c r="K286" s="77"/>
      <c r="L286" s="77"/>
      <c r="M286" s="80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190"/>
      <c r="AA286" s="192"/>
      <c r="AB286" s="77"/>
      <c r="AC286" s="77"/>
      <c r="AD286" s="77"/>
      <c r="AE286" s="77"/>
      <c r="AF286" s="77"/>
      <c r="AG286" s="77"/>
      <c r="AH286" s="77"/>
      <c r="AI286" s="77"/>
    </row>
    <row r="287" spans="4:35" ht="18" customHeight="1" x14ac:dyDescent="0.25">
      <c r="D287" s="74"/>
      <c r="E287" s="74"/>
      <c r="F287" s="74"/>
      <c r="G287" s="74"/>
      <c r="H287" s="74"/>
      <c r="K287" s="77"/>
      <c r="L287" s="77"/>
      <c r="M287" s="80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190"/>
      <c r="AA287" s="192"/>
      <c r="AB287" s="77"/>
      <c r="AC287" s="77"/>
      <c r="AD287" s="77"/>
      <c r="AE287" s="77"/>
      <c r="AF287" s="77"/>
      <c r="AG287" s="77"/>
      <c r="AH287" s="77"/>
      <c r="AI287" s="77"/>
    </row>
    <row r="288" spans="4:35" ht="18" customHeight="1" x14ac:dyDescent="0.25">
      <c r="D288" s="74"/>
      <c r="E288" s="74"/>
      <c r="F288" s="74"/>
      <c r="G288" s="74"/>
      <c r="H288" s="74"/>
      <c r="K288" s="77"/>
      <c r="L288" s="77"/>
      <c r="M288" s="80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190"/>
      <c r="AA288" s="192"/>
      <c r="AB288" s="77"/>
      <c r="AC288" s="77"/>
      <c r="AD288" s="77"/>
      <c r="AE288" s="77"/>
      <c r="AF288" s="77"/>
      <c r="AG288" s="77"/>
      <c r="AH288" s="77"/>
      <c r="AI288" s="77"/>
    </row>
    <row r="289" spans="4:35" ht="18" customHeight="1" x14ac:dyDescent="0.25">
      <c r="D289" s="74"/>
      <c r="E289" s="74"/>
      <c r="F289" s="74"/>
      <c r="G289" s="74"/>
      <c r="H289" s="74"/>
      <c r="K289" s="77"/>
      <c r="L289" s="77"/>
      <c r="M289" s="80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190"/>
      <c r="AA289" s="192"/>
      <c r="AB289" s="77"/>
      <c r="AC289" s="77"/>
      <c r="AD289" s="77"/>
      <c r="AE289" s="77"/>
      <c r="AF289" s="77"/>
      <c r="AG289" s="77"/>
      <c r="AH289" s="77"/>
      <c r="AI289" s="77"/>
    </row>
    <row r="290" spans="4:35" ht="18" customHeight="1" x14ac:dyDescent="0.25">
      <c r="D290" s="74"/>
      <c r="E290" s="74"/>
      <c r="F290" s="74"/>
      <c r="G290" s="74"/>
      <c r="H290" s="74"/>
      <c r="K290" s="77"/>
      <c r="L290" s="77"/>
      <c r="M290" s="80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190"/>
      <c r="AA290" s="192"/>
      <c r="AB290" s="77"/>
      <c r="AC290" s="77"/>
      <c r="AD290" s="77"/>
      <c r="AE290" s="77"/>
      <c r="AF290" s="77"/>
      <c r="AG290" s="77"/>
      <c r="AH290" s="77"/>
      <c r="AI290" s="77"/>
    </row>
    <row r="291" spans="4:35" ht="18" customHeight="1" x14ac:dyDescent="0.25">
      <c r="D291" s="74"/>
      <c r="E291" s="74"/>
      <c r="F291" s="74"/>
      <c r="G291" s="74"/>
      <c r="H291" s="74"/>
      <c r="K291" s="77"/>
      <c r="L291" s="77"/>
      <c r="M291" s="80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190"/>
      <c r="AA291" s="192"/>
      <c r="AB291" s="77"/>
      <c r="AC291" s="77"/>
      <c r="AD291" s="77"/>
      <c r="AE291" s="77"/>
      <c r="AF291" s="77"/>
      <c r="AG291" s="77"/>
      <c r="AH291" s="77"/>
      <c r="AI291" s="77"/>
    </row>
    <row r="292" spans="4:35" ht="18" customHeight="1" x14ac:dyDescent="0.25">
      <c r="D292" s="74"/>
      <c r="E292" s="74"/>
      <c r="F292" s="74"/>
      <c r="G292" s="74"/>
      <c r="H292" s="74"/>
      <c r="K292" s="77"/>
      <c r="L292" s="77"/>
      <c r="M292" s="80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190"/>
      <c r="AA292" s="192"/>
      <c r="AB292" s="77"/>
      <c r="AC292" s="77"/>
      <c r="AD292" s="77"/>
      <c r="AE292" s="77"/>
      <c r="AF292" s="77"/>
      <c r="AG292" s="77"/>
      <c r="AH292" s="77"/>
      <c r="AI292" s="77"/>
    </row>
    <row r="293" spans="4:35" ht="18" customHeight="1" x14ac:dyDescent="0.25">
      <c r="D293" s="74"/>
      <c r="E293" s="74"/>
      <c r="F293" s="74"/>
      <c r="G293" s="74"/>
      <c r="H293" s="74"/>
      <c r="K293" s="77"/>
      <c r="L293" s="77"/>
      <c r="M293" s="80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190"/>
      <c r="AA293" s="192"/>
      <c r="AB293" s="77"/>
      <c r="AC293" s="77"/>
      <c r="AD293" s="77"/>
      <c r="AE293" s="77"/>
      <c r="AF293" s="77"/>
      <c r="AG293" s="77"/>
      <c r="AH293" s="77"/>
      <c r="AI293" s="77"/>
    </row>
    <row r="294" spans="4:35" ht="18" customHeight="1" x14ac:dyDescent="0.25">
      <c r="D294" s="74"/>
      <c r="E294" s="74"/>
      <c r="F294" s="74"/>
      <c r="G294" s="74"/>
      <c r="H294" s="74"/>
      <c r="K294" s="77"/>
      <c r="L294" s="77"/>
      <c r="M294" s="80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190"/>
      <c r="AA294" s="192"/>
      <c r="AB294" s="77"/>
      <c r="AC294" s="77"/>
      <c r="AD294" s="77"/>
      <c r="AE294" s="77"/>
      <c r="AF294" s="77"/>
      <c r="AG294" s="77"/>
      <c r="AH294" s="77"/>
      <c r="AI294" s="77"/>
    </row>
    <row r="295" spans="4:35" ht="18" customHeight="1" x14ac:dyDescent="0.25">
      <c r="D295" s="82"/>
      <c r="E295" s="82"/>
      <c r="F295" s="82"/>
      <c r="G295" s="82"/>
      <c r="H295" s="82"/>
      <c r="K295" s="77"/>
      <c r="L295" s="77"/>
      <c r="M295" s="80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190"/>
      <c r="AA295" s="192"/>
      <c r="AB295" s="77"/>
      <c r="AC295" s="77"/>
      <c r="AD295" s="77"/>
      <c r="AE295" s="77"/>
      <c r="AF295" s="77"/>
      <c r="AG295" s="77"/>
      <c r="AH295" s="77"/>
      <c r="AI295" s="77"/>
    </row>
    <row r="296" spans="4:35" ht="18" customHeight="1" x14ac:dyDescent="0.25">
      <c r="D296" s="82"/>
      <c r="E296" s="82"/>
      <c r="F296" s="82"/>
      <c r="G296" s="82"/>
      <c r="H296" s="82"/>
      <c r="K296" s="77"/>
      <c r="L296" s="77"/>
      <c r="M296" s="80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190"/>
      <c r="AA296" s="192"/>
      <c r="AB296" s="77"/>
      <c r="AC296" s="77"/>
      <c r="AD296" s="77"/>
      <c r="AE296" s="77"/>
      <c r="AF296" s="77"/>
      <c r="AG296" s="77"/>
      <c r="AH296" s="77"/>
      <c r="AI296" s="77"/>
    </row>
    <row r="297" spans="4:35" ht="18" customHeight="1" x14ac:dyDescent="0.25">
      <c r="D297" s="82"/>
      <c r="E297" s="82"/>
      <c r="F297" s="82"/>
      <c r="G297" s="82"/>
      <c r="H297" s="82"/>
      <c r="K297" s="77"/>
      <c r="L297" s="77"/>
      <c r="M297" s="80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190"/>
      <c r="AA297" s="192"/>
      <c r="AB297" s="77"/>
      <c r="AC297" s="77"/>
      <c r="AD297" s="77"/>
      <c r="AE297" s="77"/>
      <c r="AF297" s="77"/>
      <c r="AG297" s="77"/>
      <c r="AH297" s="77"/>
      <c r="AI297" s="77"/>
    </row>
    <row r="298" spans="4:35" ht="18" customHeight="1" x14ac:dyDescent="0.25">
      <c r="D298" s="82"/>
      <c r="E298" s="82"/>
      <c r="F298" s="82"/>
      <c r="G298" s="82"/>
      <c r="H298" s="82"/>
      <c r="K298" s="77"/>
      <c r="L298" s="77"/>
      <c r="M298" s="80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190"/>
      <c r="AA298" s="192"/>
      <c r="AB298" s="77"/>
      <c r="AC298" s="77"/>
      <c r="AD298" s="77"/>
      <c r="AE298" s="77"/>
      <c r="AF298" s="77"/>
      <c r="AG298" s="77"/>
      <c r="AH298" s="77"/>
      <c r="AI298" s="77"/>
    </row>
    <row r="299" spans="4:35" ht="18" customHeight="1" x14ac:dyDescent="0.25">
      <c r="D299" s="82"/>
      <c r="E299" s="82"/>
      <c r="F299" s="82"/>
      <c r="G299" s="82"/>
      <c r="H299" s="82"/>
      <c r="K299" s="77"/>
      <c r="L299" s="77"/>
      <c r="M299" s="80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190"/>
      <c r="AA299" s="192"/>
      <c r="AB299" s="77"/>
      <c r="AC299" s="77"/>
      <c r="AD299" s="77"/>
      <c r="AE299" s="77"/>
      <c r="AF299" s="77"/>
      <c r="AG299" s="77"/>
      <c r="AH299" s="77"/>
      <c r="AI299" s="77"/>
    </row>
    <row r="300" spans="4:35" ht="18" customHeight="1" x14ac:dyDescent="0.25">
      <c r="D300" s="82"/>
      <c r="E300" s="82"/>
      <c r="F300" s="82"/>
      <c r="G300" s="82"/>
      <c r="H300" s="82"/>
      <c r="K300" s="77"/>
      <c r="L300" s="77"/>
      <c r="M300" s="80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190"/>
      <c r="AA300" s="192"/>
      <c r="AB300" s="77"/>
      <c r="AC300" s="77"/>
      <c r="AD300" s="77"/>
      <c r="AE300" s="77"/>
      <c r="AF300" s="77"/>
      <c r="AG300" s="77"/>
      <c r="AH300" s="77"/>
      <c r="AI300" s="77"/>
    </row>
    <row r="301" spans="4:35" ht="18" customHeight="1" x14ac:dyDescent="0.25">
      <c r="D301" s="82"/>
      <c r="E301" s="82"/>
      <c r="F301" s="82"/>
      <c r="G301" s="82"/>
      <c r="H301" s="82"/>
      <c r="K301" s="81"/>
      <c r="L301" s="81"/>
      <c r="M301" s="80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190"/>
      <c r="AA301" s="192"/>
      <c r="AB301" s="77"/>
      <c r="AC301" s="77"/>
      <c r="AD301" s="77"/>
      <c r="AE301" s="77"/>
      <c r="AF301" s="77"/>
      <c r="AG301" s="77"/>
      <c r="AH301" s="77"/>
      <c r="AI301" s="77"/>
    </row>
    <row r="302" spans="4:35" ht="18" customHeight="1" x14ac:dyDescent="0.25">
      <c r="D302" s="82"/>
      <c r="E302" s="82"/>
      <c r="F302" s="82"/>
      <c r="G302" s="82"/>
      <c r="H302" s="82"/>
      <c r="K302" s="81"/>
      <c r="L302" s="81"/>
      <c r="M302" s="80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190"/>
      <c r="AA302" s="192"/>
      <c r="AB302" s="77"/>
      <c r="AC302" s="77"/>
      <c r="AD302" s="77"/>
      <c r="AE302" s="77"/>
      <c r="AF302" s="77"/>
      <c r="AG302" s="77"/>
      <c r="AH302" s="77"/>
      <c r="AI302" s="77"/>
    </row>
    <row r="303" spans="4:35" ht="18" customHeight="1" x14ac:dyDescent="0.25">
      <c r="D303" s="82"/>
      <c r="E303" s="82"/>
      <c r="F303" s="82"/>
      <c r="G303" s="82"/>
      <c r="H303" s="82"/>
      <c r="K303" s="81"/>
      <c r="L303" s="81"/>
      <c r="M303" s="80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190"/>
      <c r="AA303" s="192"/>
      <c r="AB303" s="77"/>
      <c r="AC303" s="77"/>
      <c r="AD303" s="77"/>
      <c r="AE303" s="77"/>
      <c r="AF303" s="77"/>
      <c r="AG303" s="77"/>
      <c r="AH303" s="77"/>
      <c r="AI303" s="77"/>
    </row>
    <row r="304" spans="4:35" ht="18" customHeight="1" x14ac:dyDescent="0.25">
      <c r="D304" s="82"/>
      <c r="E304" s="82"/>
      <c r="F304" s="82"/>
      <c r="G304" s="82"/>
      <c r="H304" s="82"/>
      <c r="K304" s="81"/>
      <c r="L304" s="81"/>
      <c r="M304" s="80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190"/>
      <c r="AA304" s="192"/>
      <c r="AB304" s="77"/>
      <c r="AC304" s="77"/>
      <c r="AD304" s="77"/>
      <c r="AE304" s="77"/>
      <c r="AF304" s="77"/>
      <c r="AG304" s="77"/>
      <c r="AH304" s="77"/>
      <c r="AI304" s="77"/>
    </row>
    <row r="305" spans="4:35" ht="18" customHeight="1" x14ac:dyDescent="0.25">
      <c r="D305" s="82"/>
      <c r="E305" s="82"/>
      <c r="F305" s="82"/>
      <c r="G305" s="82"/>
      <c r="H305" s="82"/>
      <c r="K305" s="81"/>
      <c r="L305" s="81"/>
      <c r="M305" s="80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190"/>
      <c r="AA305" s="192"/>
      <c r="AB305" s="77"/>
      <c r="AC305" s="77"/>
      <c r="AD305" s="77"/>
      <c r="AE305" s="77"/>
      <c r="AF305" s="77"/>
      <c r="AG305" s="77"/>
      <c r="AH305" s="77"/>
      <c r="AI305" s="77"/>
    </row>
    <row r="306" spans="4:35" ht="18" customHeight="1" x14ac:dyDescent="0.25">
      <c r="D306" s="82"/>
      <c r="E306" s="82"/>
      <c r="F306" s="82"/>
      <c r="G306" s="82"/>
      <c r="H306" s="82"/>
      <c r="K306" s="81"/>
      <c r="L306" s="81"/>
      <c r="M306" s="80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190"/>
      <c r="AA306" s="192"/>
      <c r="AB306" s="77"/>
      <c r="AC306" s="77"/>
      <c r="AD306" s="77"/>
      <c r="AE306" s="77"/>
      <c r="AF306" s="77"/>
      <c r="AG306" s="77"/>
      <c r="AH306" s="77"/>
      <c r="AI306" s="77"/>
    </row>
    <row r="307" spans="4:35" ht="18" customHeight="1" x14ac:dyDescent="0.25">
      <c r="D307" s="82"/>
      <c r="E307" s="82"/>
      <c r="F307" s="82"/>
      <c r="G307" s="82"/>
      <c r="H307" s="82"/>
      <c r="K307" s="81"/>
      <c r="L307" s="81"/>
      <c r="M307" s="80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190"/>
      <c r="AA307" s="192"/>
      <c r="AB307" s="77"/>
      <c r="AC307" s="77"/>
      <c r="AD307" s="77"/>
      <c r="AE307" s="77"/>
      <c r="AF307" s="77"/>
      <c r="AG307" s="77"/>
      <c r="AH307" s="77"/>
      <c r="AI307" s="77"/>
    </row>
    <row r="308" spans="4:35" ht="18" customHeight="1" x14ac:dyDescent="0.25">
      <c r="D308" s="82"/>
      <c r="E308" s="82"/>
      <c r="F308" s="82"/>
      <c r="G308" s="82"/>
      <c r="H308" s="82"/>
      <c r="K308" s="77"/>
      <c r="L308" s="77"/>
      <c r="M308" s="80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190"/>
      <c r="AA308" s="192"/>
      <c r="AB308" s="77"/>
      <c r="AC308" s="77"/>
      <c r="AD308" s="77"/>
      <c r="AE308" s="77"/>
      <c r="AF308" s="77"/>
      <c r="AG308" s="77"/>
      <c r="AH308" s="77"/>
      <c r="AI308" s="77"/>
    </row>
    <row r="309" spans="4:35" ht="18" customHeight="1" x14ac:dyDescent="0.25">
      <c r="D309" s="82"/>
      <c r="E309" s="82"/>
      <c r="F309" s="82"/>
      <c r="G309" s="82"/>
      <c r="H309" s="82"/>
      <c r="K309" s="77"/>
      <c r="L309" s="77"/>
      <c r="M309" s="80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190"/>
      <c r="AA309" s="192"/>
      <c r="AB309" s="77"/>
      <c r="AC309" s="77"/>
      <c r="AD309" s="77"/>
      <c r="AE309" s="77"/>
      <c r="AF309" s="77"/>
      <c r="AG309" s="77"/>
      <c r="AH309" s="77"/>
      <c r="AI309" s="77"/>
    </row>
    <row r="310" spans="4:35" ht="18" customHeight="1" x14ac:dyDescent="0.25">
      <c r="D310" s="82"/>
      <c r="E310" s="82"/>
      <c r="F310" s="82"/>
      <c r="G310" s="82"/>
      <c r="H310" s="82"/>
      <c r="K310" s="77"/>
      <c r="L310" s="77"/>
      <c r="M310" s="80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190"/>
      <c r="AA310" s="192"/>
      <c r="AB310" s="77"/>
      <c r="AC310" s="77"/>
      <c r="AD310" s="77"/>
      <c r="AE310" s="77"/>
      <c r="AF310" s="77"/>
      <c r="AG310" s="77"/>
      <c r="AH310" s="77"/>
      <c r="AI310" s="77"/>
    </row>
    <row r="311" spans="4:35" ht="18" customHeight="1" x14ac:dyDescent="0.25">
      <c r="D311" s="82"/>
      <c r="E311" s="82"/>
      <c r="F311" s="82"/>
      <c r="G311" s="82"/>
      <c r="H311" s="82"/>
      <c r="K311" s="77"/>
      <c r="L311" s="77"/>
      <c r="M311" s="80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190"/>
      <c r="AA311" s="192"/>
      <c r="AB311" s="77"/>
      <c r="AC311" s="77"/>
      <c r="AD311" s="77"/>
      <c r="AE311" s="77"/>
      <c r="AF311" s="77"/>
      <c r="AG311" s="77"/>
      <c r="AH311" s="77"/>
      <c r="AI311" s="77"/>
    </row>
    <row r="312" spans="4:35" ht="18" customHeight="1" x14ac:dyDescent="0.25">
      <c r="D312" s="82"/>
      <c r="E312" s="82"/>
      <c r="F312" s="82"/>
      <c r="G312" s="82"/>
      <c r="H312" s="82"/>
      <c r="K312" s="77"/>
      <c r="L312" s="77"/>
      <c r="M312" s="80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190"/>
      <c r="AA312" s="192"/>
      <c r="AB312" s="77"/>
      <c r="AC312" s="77"/>
      <c r="AD312" s="77"/>
      <c r="AE312" s="77"/>
      <c r="AF312" s="77"/>
      <c r="AG312" s="77"/>
      <c r="AH312" s="77"/>
      <c r="AI312" s="77"/>
    </row>
    <row r="313" spans="4:35" ht="18" customHeight="1" x14ac:dyDescent="0.25">
      <c r="D313" s="82"/>
      <c r="E313" s="82"/>
      <c r="F313" s="82"/>
      <c r="G313" s="82"/>
      <c r="H313" s="82"/>
      <c r="K313" s="77"/>
      <c r="L313" s="77"/>
      <c r="M313" s="80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190"/>
      <c r="AA313" s="192"/>
      <c r="AB313" s="77"/>
      <c r="AC313" s="77"/>
      <c r="AD313" s="77"/>
      <c r="AE313" s="77"/>
      <c r="AF313" s="77"/>
      <c r="AG313" s="77"/>
      <c r="AH313" s="77"/>
      <c r="AI313" s="77"/>
    </row>
    <row r="314" spans="4:35" ht="18" customHeight="1" x14ac:dyDescent="0.25">
      <c r="D314" s="82"/>
      <c r="E314" s="82"/>
      <c r="F314" s="82"/>
      <c r="G314" s="82"/>
      <c r="H314" s="82"/>
      <c r="K314" s="77"/>
      <c r="L314" s="77"/>
      <c r="M314" s="80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190"/>
      <c r="AA314" s="192"/>
      <c r="AB314" s="77"/>
      <c r="AC314" s="77"/>
      <c r="AD314" s="77"/>
      <c r="AE314" s="77"/>
      <c r="AF314" s="77"/>
      <c r="AG314" s="77"/>
      <c r="AH314" s="77"/>
      <c r="AI314" s="77"/>
    </row>
    <row r="315" spans="4:35" ht="18" customHeight="1" x14ac:dyDescent="0.25">
      <c r="D315" s="82"/>
      <c r="E315" s="82"/>
      <c r="F315" s="82"/>
      <c r="G315" s="82"/>
      <c r="H315" s="82"/>
      <c r="K315" s="77"/>
      <c r="L315" s="77"/>
      <c r="M315" s="80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190"/>
      <c r="AA315" s="192"/>
      <c r="AB315" s="77"/>
      <c r="AC315" s="77"/>
      <c r="AD315" s="77"/>
      <c r="AE315" s="77"/>
      <c r="AF315" s="77"/>
      <c r="AG315" s="77"/>
      <c r="AH315" s="77"/>
      <c r="AI315" s="77"/>
    </row>
    <row r="316" spans="4:35" ht="18" customHeight="1" x14ac:dyDescent="0.25">
      <c r="D316" s="82"/>
      <c r="E316" s="82"/>
      <c r="F316" s="82"/>
      <c r="G316" s="82"/>
      <c r="H316" s="82"/>
      <c r="K316" s="77"/>
      <c r="L316" s="77"/>
      <c r="M316" s="80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190"/>
      <c r="AA316" s="192"/>
      <c r="AB316" s="77"/>
      <c r="AC316" s="77"/>
      <c r="AD316" s="77"/>
      <c r="AE316" s="77"/>
      <c r="AF316" s="77"/>
      <c r="AG316" s="77"/>
      <c r="AH316" s="77"/>
      <c r="AI316" s="77"/>
    </row>
    <row r="317" spans="4:35" ht="18" customHeight="1" x14ac:dyDescent="0.25">
      <c r="D317" s="82"/>
      <c r="E317" s="82"/>
      <c r="F317" s="82"/>
      <c r="G317" s="82"/>
      <c r="H317" s="82"/>
      <c r="K317" s="77"/>
      <c r="L317" s="77"/>
      <c r="M317" s="80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190"/>
      <c r="AA317" s="192"/>
      <c r="AB317" s="77"/>
      <c r="AC317" s="77"/>
      <c r="AD317" s="77"/>
      <c r="AE317" s="77"/>
      <c r="AF317" s="77"/>
      <c r="AG317" s="77"/>
      <c r="AH317" s="77"/>
      <c r="AI317" s="77"/>
    </row>
    <row r="318" spans="4:35" ht="18" customHeight="1" x14ac:dyDescent="0.25">
      <c r="D318" s="82"/>
      <c r="E318" s="82"/>
      <c r="F318" s="82"/>
      <c r="G318" s="82"/>
      <c r="H318" s="82"/>
      <c r="K318" s="77"/>
      <c r="L318" s="77"/>
      <c r="M318" s="80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190"/>
      <c r="AA318" s="192"/>
      <c r="AB318" s="77"/>
      <c r="AC318" s="77"/>
      <c r="AD318" s="77"/>
      <c r="AE318" s="77"/>
      <c r="AF318" s="77"/>
      <c r="AG318" s="77"/>
      <c r="AH318" s="77"/>
      <c r="AI318" s="77"/>
    </row>
    <row r="319" spans="4:35" ht="18" customHeight="1" x14ac:dyDescent="0.25">
      <c r="D319" s="82"/>
      <c r="E319" s="82"/>
      <c r="F319" s="82"/>
      <c r="G319" s="82"/>
      <c r="H319" s="82"/>
      <c r="K319" s="77"/>
      <c r="L319" s="77"/>
      <c r="M319" s="80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190"/>
      <c r="AA319" s="192"/>
      <c r="AB319" s="77"/>
      <c r="AC319" s="77"/>
      <c r="AD319" s="77"/>
      <c r="AE319" s="77"/>
      <c r="AF319" s="77"/>
      <c r="AG319" s="77"/>
      <c r="AH319" s="77"/>
      <c r="AI319" s="77"/>
    </row>
    <row r="320" spans="4:35" ht="18" customHeight="1" x14ac:dyDescent="0.25">
      <c r="D320" s="82"/>
      <c r="E320" s="82"/>
      <c r="F320" s="82"/>
      <c r="G320" s="82"/>
      <c r="H320" s="82"/>
      <c r="K320" s="77"/>
      <c r="L320" s="77"/>
      <c r="M320" s="80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190"/>
      <c r="AA320" s="192"/>
      <c r="AB320" s="77"/>
      <c r="AC320" s="77"/>
      <c r="AD320" s="77"/>
      <c r="AE320" s="77"/>
      <c r="AF320" s="77"/>
      <c r="AG320" s="77"/>
      <c r="AH320" s="77"/>
      <c r="AI320" s="77"/>
    </row>
    <row r="321" spans="4:35" ht="18" customHeight="1" x14ac:dyDescent="0.25">
      <c r="D321" s="82"/>
      <c r="E321" s="82"/>
      <c r="F321" s="82"/>
      <c r="G321" s="82"/>
      <c r="H321" s="82"/>
      <c r="K321" s="77"/>
      <c r="L321" s="77"/>
      <c r="M321" s="80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190"/>
      <c r="AA321" s="192"/>
      <c r="AB321" s="77"/>
      <c r="AC321" s="77"/>
      <c r="AD321" s="77"/>
      <c r="AE321" s="77"/>
      <c r="AF321" s="77"/>
      <c r="AG321" s="77"/>
      <c r="AH321" s="77"/>
      <c r="AI321" s="77"/>
    </row>
    <row r="322" spans="4:35" ht="18" customHeight="1" x14ac:dyDescent="0.25">
      <c r="D322" s="82"/>
      <c r="E322" s="82"/>
      <c r="F322" s="82"/>
      <c r="G322" s="82"/>
      <c r="H322" s="82"/>
      <c r="K322" s="77"/>
      <c r="L322" s="77"/>
      <c r="M322" s="80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190"/>
      <c r="AA322" s="192"/>
      <c r="AB322" s="77"/>
      <c r="AC322" s="77"/>
      <c r="AD322" s="77"/>
      <c r="AE322" s="77"/>
      <c r="AF322" s="77"/>
      <c r="AG322" s="77"/>
      <c r="AH322" s="77"/>
      <c r="AI322" s="77"/>
    </row>
    <row r="323" spans="4:35" ht="18" customHeight="1" x14ac:dyDescent="0.25">
      <c r="D323" s="82"/>
      <c r="E323" s="82"/>
      <c r="F323" s="82"/>
      <c r="G323" s="82"/>
      <c r="H323" s="82"/>
      <c r="K323" s="77"/>
      <c r="L323" s="77"/>
      <c r="M323" s="80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190"/>
      <c r="AA323" s="192"/>
      <c r="AB323" s="77"/>
      <c r="AC323" s="77"/>
      <c r="AD323" s="77"/>
      <c r="AE323" s="77"/>
      <c r="AF323" s="77"/>
      <c r="AG323" s="77"/>
      <c r="AH323" s="77"/>
      <c r="AI323" s="77"/>
    </row>
    <row r="324" spans="4:35" ht="18" customHeight="1" x14ac:dyDescent="0.25">
      <c r="D324" s="82"/>
      <c r="E324" s="82"/>
      <c r="F324" s="82"/>
      <c r="G324" s="82"/>
      <c r="H324" s="82"/>
      <c r="K324" s="77"/>
      <c r="L324" s="77"/>
      <c r="M324" s="80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190"/>
      <c r="AA324" s="192"/>
      <c r="AB324" s="77"/>
      <c r="AC324" s="77"/>
      <c r="AD324" s="77"/>
      <c r="AE324" s="77"/>
      <c r="AF324" s="77"/>
      <c r="AG324" s="77"/>
      <c r="AH324" s="77"/>
      <c r="AI324" s="77"/>
    </row>
    <row r="325" spans="4:35" ht="18" customHeight="1" x14ac:dyDescent="0.25">
      <c r="D325" s="82"/>
      <c r="E325" s="82"/>
      <c r="F325" s="82"/>
      <c r="G325" s="82"/>
      <c r="H325" s="82"/>
      <c r="K325" s="81"/>
      <c r="L325" s="81"/>
      <c r="M325" s="80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190"/>
      <c r="AA325" s="192"/>
      <c r="AB325" s="77"/>
      <c r="AC325" s="77"/>
      <c r="AD325" s="77"/>
      <c r="AE325" s="77"/>
      <c r="AF325" s="77"/>
      <c r="AG325" s="77"/>
      <c r="AH325" s="77"/>
      <c r="AI325" s="77"/>
    </row>
    <row r="326" spans="4:35" ht="18" customHeight="1" x14ac:dyDescent="0.25">
      <c r="D326" s="82"/>
      <c r="E326" s="82"/>
      <c r="F326" s="82"/>
      <c r="G326" s="82"/>
      <c r="H326" s="82"/>
      <c r="K326" s="81"/>
      <c r="L326" s="81"/>
      <c r="M326" s="80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190"/>
      <c r="AA326" s="192"/>
      <c r="AB326" s="77"/>
      <c r="AC326" s="77"/>
      <c r="AD326" s="77"/>
      <c r="AE326" s="77"/>
      <c r="AF326" s="77"/>
      <c r="AG326" s="77"/>
      <c r="AH326" s="77"/>
      <c r="AI326" s="77"/>
    </row>
    <row r="327" spans="4:35" ht="18" customHeight="1" x14ac:dyDescent="0.25">
      <c r="D327" s="82"/>
      <c r="E327" s="82"/>
      <c r="F327" s="82"/>
      <c r="G327" s="82"/>
      <c r="H327" s="82"/>
      <c r="K327" s="81"/>
      <c r="L327" s="81"/>
      <c r="M327" s="80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190"/>
      <c r="AA327" s="192"/>
      <c r="AB327" s="77"/>
      <c r="AC327" s="77"/>
      <c r="AD327" s="77"/>
      <c r="AE327" s="77"/>
      <c r="AF327" s="77"/>
      <c r="AG327" s="77"/>
      <c r="AH327" s="77"/>
      <c r="AI327" s="77"/>
    </row>
    <row r="328" spans="4:35" ht="18" customHeight="1" x14ac:dyDescent="0.25">
      <c r="D328" s="82"/>
      <c r="E328" s="82"/>
      <c r="F328" s="82"/>
      <c r="G328" s="82"/>
      <c r="H328" s="82"/>
      <c r="K328" s="81"/>
      <c r="L328" s="81"/>
      <c r="M328" s="80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190"/>
      <c r="AA328" s="192"/>
      <c r="AB328" s="77"/>
      <c r="AC328" s="77"/>
      <c r="AD328" s="77"/>
      <c r="AE328" s="77"/>
      <c r="AF328" s="77"/>
      <c r="AG328" s="77"/>
      <c r="AH328" s="77"/>
      <c r="AI328" s="77"/>
    </row>
    <row r="329" spans="4:35" ht="18" customHeight="1" x14ac:dyDescent="0.25">
      <c r="D329" s="82"/>
      <c r="E329" s="82"/>
      <c r="F329" s="82"/>
      <c r="G329" s="82"/>
      <c r="H329" s="82"/>
      <c r="K329" s="81"/>
      <c r="L329" s="81"/>
      <c r="M329" s="80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190"/>
      <c r="AA329" s="192"/>
      <c r="AB329" s="77"/>
      <c r="AC329" s="77"/>
      <c r="AD329" s="77"/>
      <c r="AE329" s="77"/>
      <c r="AF329" s="77"/>
      <c r="AG329" s="77"/>
      <c r="AH329" s="77"/>
      <c r="AI329" s="77"/>
    </row>
    <row r="330" spans="4:35" ht="18" customHeight="1" x14ac:dyDescent="0.25">
      <c r="D330" s="82"/>
      <c r="E330" s="82"/>
      <c r="F330" s="82"/>
      <c r="G330" s="82"/>
      <c r="H330" s="82"/>
      <c r="K330" s="81"/>
      <c r="L330" s="81"/>
      <c r="M330" s="80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190"/>
      <c r="AA330" s="192"/>
      <c r="AB330" s="77"/>
      <c r="AC330" s="77"/>
      <c r="AD330" s="77"/>
      <c r="AE330" s="77"/>
      <c r="AF330" s="77"/>
      <c r="AG330" s="77"/>
      <c r="AH330" s="77"/>
      <c r="AI330" s="77"/>
    </row>
    <row r="331" spans="4:35" ht="18" customHeight="1" x14ac:dyDescent="0.25">
      <c r="D331" s="82"/>
      <c r="E331" s="82"/>
      <c r="F331" s="82"/>
      <c r="G331" s="82"/>
      <c r="H331" s="82"/>
      <c r="K331" s="81"/>
      <c r="L331" s="81"/>
      <c r="M331" s="80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190"/>
      <c r="AA331" s="192"/>
      <c r="AB331" s="77"/>
      <c r="AC331" s="77"/>
      <c r="AD331" s="77"/>
      <c r="AE331" s="77"/>
      <c r="AF331" s="77"/>
      <c r="AG331" s="77"/>
      <c r="AH331" s="77"/>
      <c r="AI331" s="77"/>
    </row>
    <row r="332" spans="4:35" ht="18" customHeight="1" x14ac:dyDescent="0.25">
      <c r="D332" s="82"/>
      <c r="E332" s="82"/>
      <c r="F332" s="82"/>
      <c r="G332" s="82"/>
      <c r="H332" s="82"/>
      <c r="K332" s="77"/>
      <c r="L332" s="77"/>
      <c r="M332" s="80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190"/>
      <c r="AA332" s="192"/>
      <c r="AB332" s="77"/>
      <c r="AC332" s="77"/>
      <c r="AD332" s="77"/>
      <c r="AE332" s="77"/>
      <c r="AF332" s="77"/>
      <c r="AG332" s="77"/>
      <c r="AH332" s="77"/>
      <c r="AI332" s="77"/>
    </row>
    <row r="333" spans="4:35" ht="18" customHeight="1" x14ac:dyDescent="0.25">
      <c r="D333" s="82"/>
      <c r="E333" s="82"/>
      <c r="F333" s="82"/>
      <c r="G333" s="82"/>
      <c r="H333" s="82"/>
      <c r="K333" s="77"/>
      <c r="L333" s="77"/>
      <c r="M333" s="80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190"/>
      <c r="AA333" s="192"/>
      <c r="AB333" s="77"/>
      <c r="AC333" s="77"/>
      <c r="AD333" s="77"/>
      <c r="AE333" s="77"/>
      <c r="AF333" s="77"/>
      <c r="AG333" s="77"/>
      <c r="AH333" s="77"/>
      <c r="AI333" s="77"/>
    </row>
    <row r="334" spans="4:35" ht="18" customHeight="1" x14ac:dyDescent="0.25">
      <c r="D334" s="82"/>
      <c r="E334" s="82"/>
      <c r="F334" s="82"/>
      <c r="G334" s="82"/>
      <c r="H334" s="82"/>
      <c r="K334" s="77"/>
      <c r="L334" s="77"/>
      <c r="M334" s="80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190"/>
      <c r="AA334" s="192"/>
      <c r="AB334" s="77"/>
      <c r="AC334" s="77"/>
      <c r="AD334" s="77"/>
      <c r="AE334" s="77"/>
      <c r="AF334" s="77"/>
      <c r="AG334" s="77"/>
      <c r="AH334" s="77"/>
      <c r="AI334" s="77"/>
    </row>
    <row r="335" spans="4:35" ht="18" customHeight="1" x14ac:dyDescent="0.25">
      <c r="D335" s="82"/>
      <c r="E335" s="82"/>
      <c r="F335" s="82"/>
      <c r="G335" s="82"/>
      <c r="H335" s="82"/>
      <c r="K335" s="77"/>
      <c r="L335" s="77"/>
      <c r="M335" s="80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190"/>
      <c r="AA335" s="192"/>
      <c r="AB335" s="77"/>
      <c r="AC335" s="77"/>
      <c r="AD335" s="77"/>
      <c r="AE335" s="77"/>
      <c r="AF335" s="77"/>
      <c r="AG335" s="77"/>
      <c r="AH335" s="77"/>
      <c r="AI335" s="77"/>
    </row>
    <row r="336" spans="4:35" ht="18" customHeight="1" x14ac:dyDescent="0.25">
      <c r="D336" s="82"/>
      <c r="E336" s="82"/>
      <c r="F336" s="82"/>
      <c r="G336" s="82"/>
      <c r="H336" s="82"/>
      <c r="K336" s="77"/>
      <c r="L336" s="77"/>
      <c r="M336" s="80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190"/>
      <c r="AA336" s="192"/>
      <c r="AB336" s="77"/>
      <c r="AC336" s="77"/>
      <c r="AD336" s="77"/>
      <c r="AE336" s="77"/>
      <c r="AF336" s="77"/>
      <c r="AG336" s="77"/>
      <c r="AH336" s="77"/>
      <c r="AI336" s="77"/>
    </row>
    <row r="337" spans="4:35" ht="18" customHeight="1" x14ac:dyDescent="0.25">
      <c r="D337" s="82"/>
      <c r="E337" s="82"/>
      <c r="F337" s="82"/>
      <c r="G337" s="82"/>
      <c r="H337" s="82"/>
      <c r="K337" s="77"/>
      <c r="L337" s="77"/>
      <c r="M337" s="80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190"/>
      <c r="AA337" s="192"/>
      <c r="AB337" s="77"/>
      <c r="AC337" s="77"/>
      <c r="AD337" s="77"/>
      <c r="AE337" s="77"/>
      <c r="AF337" s="77"/>
      <c r="AG337" s="77"/>
      <c r="AH337" s="77"/>
      <c r="AI337" s="77"/>
    </row>
    <row r="338" spans="4:35" ht="18" customHeight="1" x14ac:dyDescent="0.25">
      <c r="D338" s="82"/>
      <c r="E338" s="82"/>
      <c r="F338" s="82"/>
      <c r="G338" s="82"/>
      <c r="H338" s="82"/>
      <c r="K338" s="77"/>
      <c r="L338" s="77"/>
      <c r="M338" s="80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190"/>
      <c r="AA338" s="192"/>
      <c r="AB338" s="77"/>
      <c r="AC338" s="77"/>
      <c r="AD338" s="77"/>
      <c r="AE338" s="77"/>
      <c r="AF338" s="77"/>
      <c r="AG338" s="77"/>
      <c r="AH338" s="77"/>
      <c r="AI338" s="77"/>
    </row>
    <row r="339" spans="4:35" ht="18" customHeight="1" x14ac:dyDescent="0.25">
      <c r="D339" s="82"/>
      <c r="E339" s="82"/>
      <c r="F339" s="82"/>
      <c r="G339" s="82"/>
      <c r="H339" s="82"/>
      <c r="K339" s="77"/>
      <c r="L339" s="77"/>
      <c r="M339" s="80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190"/>
      <c r="AA339" s="192"/>
      <c r="AB339" s="77"/>
      <c r="AC339" s="77"/>
      <c r="AD339" s="77"/>
      <c r="AE339" s="77"/>
      <c r="AF339" s="77"/>
      <c r="AG339" s="77"/>
      <c r="AH339" s="77"/>
      <c r="AI339" s="77"/>
    </row>
    <row r="340" spans="4:35" ht="18" customHeight="1" x14ac:dyDescent="0.25">
      <c r="D340" s="82"/>
      <c r="E340" s="82"/>
      <c r="F340" s="82"/>
      <c r="G340" s="82"/>
      <c r="H340" s="82"/>
      <c r="K340" s="77"/>
      <c r="L340" s="77"/>
      <c r="M340" s="80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190"/>
      <c r="AA340" s="192"/>
      <c r="AB340" s="77"/>
      <c r="AC340" s="77"/>
      <c r="AD340" s="77"/>
      <c r="AE340" s="77"/>
      <c r="AF340" s="77"/>
      <c r="AG340" s="77"/>
      <c r="AH340" s="77"/>
      <c r="AI340" s="77"/>
    </row>
    <row r="341" spans="4:35" ht="18" customHeight="1" x14ac:dyDescent="0.25">
      <c r="D341" s="82"/>
      <c r="E341" s="82"/>
      <c r="F341" s="82"/>
      <c r="G341" s="82"/>
      <c r="H341" s="82"/>
      <c r="K341" s="77"/>
      <c r="L341" s="77"/>
      <c r="M341" s="80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190"/>
      <c r="AA341" s="192"/>
      <c r="AB341" s="77"/>
      <c r="AC341" s="77"/>
      <c r="AD341" s="77"/>
      <c r="AE341" s="77"/>
      <c r="AF341" s="77"/>
      <c r="AG341" s="77"/>
      <c r="AH341" s="77"/>
      <c r="AI341" s="77"/>
    </row>
    <row r="342" spans="4:35" ht="18" customHeight="1" x14ac:dyDescent="0.25">
      <c r="D342" s="82"/>
      <c r="E342" s="82"/>
      <c r="F342" s="82"/>
      <c r="G342" s="82"/>
      <c r="H342" s="82"/>
      <c r="K342" s="77"/>
      <c r="L342" s="77"/>
      <c r="M342" s="80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190"/>
      <c r="AA342" s="192"/>
      <c r="AB342" s="77"/>
      <c r="AC342" s="77"/>
      <c r="AD342" s="77"/>
      <c r="AE342" s="77"/>
      <c r="AF342" s="77"/>
      <c r="AG342" s="77"/>
      <c r="AH342" s="77"/>
      <c r="AI342" s="77"/>
    </row>
    <row r="343" spans="4:35" ht="18" customHeight="1" x14ac:dyDescent="0.25">
      <c r="D343" s="82"/>
      <c r="E343" s="82"/>
      <c r="F343" s="82"/>
      <c r="G343" s="82"/>
      <c r="H343" s="82"/>
      <c r="K343" s="77"/>
      <c r="L343" s="77"/>
      <c r="M343" s="80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190"/>
      <c r="AA343" s="192"/>
      <c r="AB343" s="77"/>
      <c r="AC343" s="77"/>
      <c r="AD343" s="77"/>
      <c r="AE343" s="77"/>
      <c r="AF343" s="77"/>
      <c r="AG343" s="77"/>
      <c r="AH343" s="77"/>
      <c r="AI343" s="77"/>
    </row>
    <row r="344" spans="4:35" ht="18" customHeight="1" x14ac:dyDescent="0.25">
      <c r="D344" s="82"/>
      <c r="E344" s="82"/>
      <c r="F344" s="82"/>
      <c r="G344" s="82"/>
      <c r="H344" s="82"/>
      <c r="K344" s="77"/>
      <c r="L344" s="77"/>
      <c r="M344" s="80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190"/>
      <c r="AA344" s="192"/>
      <c r="AB344" s="77"/>
      <c r="AC344" s="77"/>
      <c r="AD344" s="77"/>
      <c r="AE344" s="77"/>
      <c r="AF344" s="77"/>
      <c r="AG344" s="77"/>
      <c r="AH344" s="77"/>
      <c r="AI344" s="77"/>
    </row>
    <row r="345" spans="4:35" ht="18" customHeight="1" x14ac:dyDescent="0.25">
      <c r="D345" s="82"/>
      <c r="E345" s="82"/>
      <c r="F345" s="82"/>
      <c r="G345" s="82"/>
      <c r="H345" s="82"/>
      <c r="K345" s="77"/>
      <c r="L345" s="77"/>
      <c r="M345" s="80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190"/>
      <c r="AA345" s="192"/>
      <c r="AB345" s="77"/>
      <c r="AC345" s="77"/>
      <c r="AD345" s="77"/>
      <c r="AE345" s="77"/>
      <c r="AF345" s="77"/>
      <c r="AG345" s="77"/>
      <c r="AH345" s="77"/>
      <c r="AI345" s="77"/>
    </row>
    <row r="346" spans="4:35" ht="18" customHeight="1" x14ac:dyDescent="0.25">
      <c r="D346" s="82"/>
      <c r="E346" s="82"/>
      <c r="F346" s="82"/>
      <c r="G346" s="82"/>
      <c r="H346" s="82"/>
      <c r="K346" s="77"/>
      <c r="L346" s="77"/>
      <c r="M346" s="80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190"/>
      <c r="AA346" s="192"/>
      <c r="AB346" s="77"/>
      <c r="AC346" s="77"/>
      <c r="AD346" s="77"/>
      <c r="AE346" s="77"/>
      <c r="AF346" s="77"/>
      <c r="AG346" s="77"/>
      <c r="AH346" s="77"/>
      <c r="AI346" s="77"/>
    </row>
    <row r="347" spans="4:35" ht="18" customHeight="1" x14ac:dyDescent="0.25">
      <c r="D347" s="82"/>
      <c r="E347" s="82"/>
      <c r="F347" s="82"/>
      <c r="G347" s="82"/>
      <c r="H347" s="82"/>
      <c r="K347" s="77"/>
      <c r="L347" s="77"/>
      <c r="M347" s="80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190"/>
      <c r="AA347" s="192"/>
      <c r="AB347" s="77"/>
      <c r="AC347" s="77"/>
      <c r="AD347" s="77"/>
      <c r="AE347" s="77"/>
      <c r="AF347" s="77"/>
      <c r="AG347" s="77"/>
      <c r="AH347" s="77"/>
      <c r="AI347" s="77"/>
    </row>
    <row r="348" spans="4:35" ht="18" customHeight="1" x14ac:dyDescent="0.25">
      <c r="D348" s="82"/>
      <c r="E348" s="82"/>
      <c r="F348" s="82"/>
      <c r="G348" s="82"/>
      <c r="H348" s="82"/>
      <c r="K348" s="77"/>
      <c r="L348" s="77"/>
      <c r="M348" s="80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190"/>
      <c r="AA348" s="192"/>
      <c r="AB348" s="77"/>
      <c r="AC348" s="77"/>
      <c r="AD348" s="77"/>
      <c r="AE348" s="77"/>
      <c r="AF348" s="77"/>
      <c r="AG348" s="77"/>
      <c r="AH348" s="77"/>
      <c r="AI348" s="77"/>
    </row>
    <row r="349" spans="4:35" ht="18" customHeight="1" x14ac:dyDescent="0.25">
      <c r="D349" s="82"/>
      <c r="E349" s="82"/>
      <c r="F349" s="82"/>
      <c r="G349" s="82"/>
      <c r="H349" s="82"/>
      <c r="K349" s="81"/>
      <c r="L349" s="81"/>
      <c r="M349" s="80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190"/>
      <c r="AA349" s="192"/>
      <c r="AB349" s="77"/>
      <c r="AC349" s="77"/>
      <c r="AD349" s="77"/>
      <c r="AE349" s="77"/>
      <c r="AF349" s="77"/>
      <c r="AG349" s="77"/>
      <c r="AH349" s="77"/>
      <c r="AI349" s="77"/>
    </row>
    <row r="350" spans="4:35" ht="18" customHeight="1" x14ac:dyDescent="0.25">
      <c r="D350" s="82"/>
      <c r="E350" s="82"/>
      <c r="F350" s="82"/>
      <c r="G350" s="82"/>
      <c r="H350" s="82"/>
      <c r="K350" s="81"/>
      <c r="L350" s="81"/>
      <c r="M350" s="80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190"/>
      <c r="AA350" s="192"/>
      <c r="AB350" s="77"/>
      <c r="AC350" s="77"/>
      <c r="AD350" s="77"/>
      <c r="AE350" s="77"/>
      <c r="AF350" s="77"/>
      <c r="AG350" s="77"/>
      <c r="AH350" s="77"/>
      <c r="AI350" s="77"/>
    </row>
    <row r="351" spans="4:35" ht="18" customHeight="1" x14ac:dyDescent="0.25">
      <c r="D351" s="82"/>
      <c r="E351" s="82"/>
      <c r="F351" s="82"/>
      <c r="G351" s="82"/>
      <c r="H351" s="82"/>
      <c r="K351" s="81"/>
      <c r="L351" s="81"/>
      <c r="M351" s="80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190"/>
      <c r="AA351" s="192"/>
      <c r="AB351" s="77"/>
      <c r="AC351" s="77"/>
      <c r="AD351" s="77"/>
      <c r="AE351" s="77"/>
      <c r="AF351" s="77"/>
      <c r="AG351" s="77"/>
      <c r="AH351" s="77"/>
      <c r="AI351" s="77"/>
    </row>
    <row r="352" spans="4:35" ht="18" customHeight="1" x14ac:dyDescent="0.25">
      <c r="D352" s="82"/>
      <c r="E352" s="82"/>
      <c r="F352" s="82"/>
      <c r="G352" s="82"/>
      <c r="H352" s="82"/>
      <c r="K352" s="81"/>
      <c r="L352" s="81"/>
      <c r="M352" s="80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190"/>
      <c r="AA352" s="192"/>
      <c r="AB352" s="77"/>
      <c r="AC352" s="77"/>
      <c r="AD352" s="77"/>
      <c r="AE352" s="77"/>
      <c r="AF352" s="77"/>
      <c r="AG352" s="77"/>
      <c r="AH352" s="77"/>
      <c r="AI352" s="77"/>
    </row>
    <row r="353" spans="4:35" ht="18" customHeight="1" x14ac:dyDescent="0.25">
      <c r="D353" s="82"/>
      <c r="E353" s="82"/>
      <c r="F353" s="82"/>
      <c r="G353" s="82"/>
      <c r="H353" s="82"/>
      <c r="K353" s="81"/>
      <c r="L353" s="81"/>
      <c r="M353" s="80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190"/>
      <c r="AA353" s="192"/>
      <c r="AB353" s="77"/>
      <c r="AC353" s="77"/>
      <c r="AD353" s="77"/>
      <c r="AE353" s="77"/>
      <c r="AF353" s="77"/>
      <c r="AG353" s="77"/>
      <c r="AH353" s="77"/>
      <c r="AI353" s="77"/>
    </row>
    <row r="354" spans="4:35" ht="18" customHeight="1" x14ac:dyDescent="0.25">
      <c r="D354" s="82"/>
      <c r="E354" s="82"/>
      <c r="F354" s="82"/>
      <c r="G354" s="82"/>
      <c r="H354" s="82"/>
      <c r="K354" s="81"/>
      <c r="L354" s="81"/>
      <c r="M354" s="80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190"/>
      <c r="AA354" s="192"/>
      <c r="AB354" s="77"/>
      <c r="AC354" s="77"/>
      <c r="AD354" s="77"/>
      <c r="AE354" s="77"/>
      <c r="AF354" s="77"/>
      <c r="AG354" s="77"/>
      <c r="AH354" s="77"/>
      <c r="AI354" s="77"/>
    </row>
    <row r="355" spans="4:35" ht="18" customHeight="1" x14ac:dyDescent="0.25">
      <c r="D355" s="82"/>
      <c r="E355" s="82"/>
      <c r="F355" s="82"/>
      <c r="G355" s="82"/>
      <c r="H355" s="82"/>
      <c r="K355" s="81"/>
      <c r="L355" s="81"/>
      <c r="M355" s="80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190"/>
      <c r="AA355" s="192"/>
      <c r="AB355" s="77"/>
      <c r="AC355" s="77"/>
      <c r="AD355" s="77"/>
      <c r="AE355" s="77"/>
      <c r="AF355" s="77"/>
      <c r="AG355" s="77"/>
      <c r="AH355" s="77"/>
      <c r="AI355" s="77"/>
    </row>
    <row r="356" spans="4:35" ht="18" customHeight="1" x14ac:dyDescent="0.25">
      <c r="D356" s="82"/>
      <c r="E356" s="82"/>
      <c r="F356" s="82"/>
      <c r="G356" s="82"/>
      <c r="H356" s="82"/>
      <c r="K356" s="77"/>
      <c r="L356" s="77"/>
      <c r="M356" s="80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190"/>
      <c r="AA356" s="192"/>
      <c r="AB356" s="77"/>
      <c r="AC356" s="77"/>
      <c r="AD356" s="77"/>
      <c r="AE356" s="77"/>
      <c r="AF356" s="77"/>
      <c r="AG356" s="77"/>
      <c r="AH356" s="77"/>
      <c r="AI356" s="77"/>
    </row>
    <row r="357" spans="4:35" ht="18" customHeight="1" x14ac:dyDescent="0.25">
      <c r="D357" s="82"/>
      <c r="E357" s="82"/>
      <c r="F357" s="82"/>
      <c r="G357" s="82"/>
      <c r="H357" s="82"/>
      <c r="K357" s="77"/>
      <c r="L357" s="77"/>
      <c r="M357" s="80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190"/>
      <c r="AA357" s="192"/>
      <c r="AB357" s="77"/>
      <c r="AC357" s="77"/>
      <c r="AD357" s="77"/>
      <c r="AE357" s="77"/>
      <c r="AF357" s="77"/>
      <c r="AG357" s="77"/>
      <c r="AH357" s="77"/>
      <c r="AI357" s="77"/>
    </row>
    <row r="358" spans="4:35" ht="18" customHeight="1" x14ac:dyDescent="0.25">
      <c r="D358" s="82"/>
      <c r="E358" s="82"/>
      <c r="F358" s="82"/>
      <c r="G358" s="82"/>
      <c r="H358" s="82"/>
      <c r="K358" s="77"/>
      <c r="L358" s="77"/>
      <c r="M358" s="80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190"/>
      <c r="AA358" s="192"/>
      <c r="AB358" s="77"/>
      <c r="AC358" s="77"/>
      <c r="AD358" s="77"/>
      <c r="AE358" s="77"/>
      <c r="AF358" s="77"/>
      <c r="AG358" s="77"/>
      <c r="AH358" s="77"/>
      <c r="AI358" s="77"/>
    </row>
    <row r="359" spans="4:35" ht="18" customHeight="1" x14ac:dyDescent="0.25">
      <c r="D359" s="82"/>
      <c r="E359" s="82"/>
      <c r="F359" s="82"/>
      <c r="G359" s="82"/>
      <c r="H359" s="82"/>
      <c r="K359" s="77"/>
      <c r="L359" s="77"/>
      <c r="M359" s="80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190"/>
      <c r="AA359" s="192"/>
      <c r="AB359" s="77"/>
      <c r="AC359" s="77"/>
      <c r="AD359" s="77"/>
      <c r="AE359" s="77"/>
      <c r="AF359" s="77"/>
      <c r="AG359" s="77"/>
      <c r="AH359" s="77"/>
      <c r="AI359" s="77"/>
    </row>
    <row r="360" spans="4:35" ht="18" customHeight="1" x14ac:dyDescent="0.25">
      <c r="D360" s="82"/>
      <c r="E360" s="82"/>
      <c r="F360" s="82"/>
      <c r="G360" s="82"/>
      <c r="H360" s="82"/>
      <c r="K360" s="77"/>
      <c r="L360" s="77"/>
      <c r="M360" s="80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190"/>
      <c r="AA360" s="192"/>
      <c r="AB360" s="77"/>
      <c r="AC360" s="77"/>
      <c r="AD360" s="77"/>
      <c r="AE360" s="77"/>
      <c r="AF360" s="77"/>
      <c r="AG360" s="77"/>
      <c r="AH360" s="77"/>
      <c r="AI360" s="77"/>
    </row>
    <row r="361" spans="4:35" ht="18" customHeight="1" x14ac:dyDescent="0.25">
      <c r="D361" s="82"/>
      <c r="E361" s="82"/>
      <c r="F361" s="82"/>
      <c r="G361" s="82"/>
      <c r="H361" s="82"/>
      <c r="K361" s="77"/>
      <c r="L361" s="77"/>
      <c r="M361" s="80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190"/>
      <c r="AA361" s="192"/>
      <c r="AB361" s="77"/>
      <c r="AC361" s="77"/>
      <c r="AD361" s="77"/>
      <c r="AE361" s="77"/>
      <c r="AF361" s="77"/>
      <c r="AG361" s="77"/>
      <c r="AH361" s="77"/>
      <c r="AI361" s="77"/>
    </row>
    <row r="362" spans="4:35" ht="18" customHeight="1" x14ac:dyDescent="0.25">
      <c r="D362" s="82"/>
      <c r="E362" s="82"/>
      <c r="F362" s="82"/>
      <c r="G362" s="82"/>
      <c r="H362" s="82"/>
      <c r="K362" s="77"/>
      <c r="L362" s="77"/>
      <c r="M362" s="80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190"/>
      <c r="AA362" s="192"/>
      <c r="AB362" s="77"/>
      <c r="AC362" s="77"/>
      <c r="AD362" s="77"/>
      <c r="AE362" s="77"/>
      <c r="AF362" s="77"/>
      <c r="AG362" s="77"/>
      <c r="AH362" s="77"/>
      <c r="AI362" s="77"/>
    </row>
    <row r="363" spans="4:35" ht="18" customHeight="1" x14ac:dyDescent="0.25">
      <c r="D363" s="82"/>
      <c r="E363" s="82"/>
      <c r="F363" s="82"/>
      <c r="G363" s="82"/>
      <c r="H363" s="82"/>
      <c r="K363" s="77"/>
      <c r="L363" s="77"/>
      <c r="M363" s="80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190"/>
      <c r="AA363" s="192"/>
      <c r="AB363" s="77"/>
      <c r="AC363" s="77"/>
      <c r="AD363" s="77"/>
      <c r="AE363" s="77"/>
      <c r="AF363" s="77"/>
      <c r="AG363" s="77"/>
      <c r="AH363" s="77"/>
      <c r="AI363" s="77"/>
    </row>
    <row r="364" spans="4:35" ht="18" customHeight="1" x14ac:dyDescent="0.25">
      <c r="D364" s="82"/>
      <c r="E364" s="82"/>
      <c r="F364" s="82"/>
      <c r="G364" s="82"/>
      <c r="H364" s="82"/>
      <c r="K364" s="77"/>
      <c r="L364" s="77"/>
      <c r="M364" s="80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190"/>
      <c r="AA364" s="192"/>
      <c r="AB364" s="77"/>
      <c r="AC364" s="77"/>
      <c r="AD364" s="77"/>
      <c r="AE364" s="77"/>
      <c r="AF364" s="77"/>
      <c r="AG364" s="77"/>
      <c r="AH364" s="77"/>
      <c r="AI364" s="77"/>
    </row>
    <row r="365" spans="4:35" ht="18" customHeight="1" x14ac:dyDescent="0.25">
      <c r="D365" s="82"/>
      <c r="E365" s="82"/>
      <c r="F365" s="82"/>
      <c r="G365" s="82"/>
      <c r="H365" s="82"/>
      <c r="K365" s="77"/>
      <c r="L365" s="77"/>
      <c r="M365" s="80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190"/>
      <c r="AA365" s="192"/>
      <c r="AB365" s="77"/>
      <c r="AC365" s="77"/>
      <c r="AD365" s="77"/>
      <c r="AE365" s="77"/>
      <c r="AF365" s="77"/>
      <c r="AG365" s="77"/>
      <c r="AH365" s="77"/>
      <c r="AI365" s="77"/>
    </row>
    <row r="366" spans="4:35" ht="18" customHeight="1" x14ac:dyDescent="0.25">
      <c r="D366" s="82"/>
      <c r="E366" s="82"/>
      <c r="F366" s="82"/>
      <c r="G366" s="82"/>
      <c r="H366" s="82"/>
      <c r="K366" s="77"/>
      <c r="L366" s="77"/>
      <c r="M366" s="80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190"/>
      <c r="AA366" s="192"/>
      <c r="AB366" s="77"/>
      <c r="AC366" s="77"/>
      <c r="AD366" s="77"/>
      <c r="AE366" s="77"/>
      <c r="AF366" s="77"/>
      <c r="AG366" s="77"/>
      <c r="AH366" s="77"/>
      <c r="AI366" s="77"/>
    </row>
    <row r="367" spans="4:35" ht="18" customHeight="1" x14ac:dyDescent="0.25">
      <c r="D367" s="82"/>
      <c r="E367" s="82"/>
      <c r="F367" s="82"/>
      <c r="G367" s="82"/>
      <c r="H367" s="82"/>
      <c r="K367" s="77"/>
      <c r="L367" s="77"/>
      <c r="M367" s="80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190"/>
      <c r="AA367" s="192"/>
      <c r="AB367" s="77"/>
      <c r="AC367" s="77"/>
      <c r="AD367" s="77"/>
      <c r="AE367" s="77"/>
      <c r="AF367" s="77"/>
      <c r="AG367" s="77"/>
      <c r="AH367" s="77"/>
      <c r="AI367" s="77"/>
    </row>
    <row r="368" spans="4:35" ht="18" customHeight="1" x14ac:dyDescent="0.25">
      <c r="D368" s="82"/>
      <c r="E368" s="82"/>
      <c r="F368" s="82"/>
      <c r="G368" s="82"/>
      <c r="H368" s="82"/>
      <c r="K368" s="77"/>
      <c r="L368" s="77"/>
      <c r="M368" s="80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190"/>
      <c r="AA368" s="192"/>
      <c r="AB368" s="77"/>
      <c r="AC368" s="77"/>
      <c r="AD368" s="77"/>
      <c r="AE368" s="77"/>
      <c r="AF368" s="77"/>
      <c r="AG368" s="77"/>
      <c r="AH368" s="77"/>
      <c r="AI368" s="77"/>
    </row>
    <row r="369" spans="4:35" ht="18" customHeight="1" x14ac:dyDescent="0.25">
      <c r="D369" s="82"/>
      <c r="E369" s="82"/>
      <c r="F369" s="82"/>
      <c r="G369" s="82"/>
      <c r="H369" s="82"/>
      <c r="K369" s="77"/>
      <c r="L369" s="77"/>
      <c r="M369" s="80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190"/>
      <c r="AA369" s="192"/>
      <c r="AB369" s="77"/>
      <c r="AC369" s="77"/>
      <c r="AD369" s="77"/>
      <c r="AE369" s="77"/>
      <c r="AF369" s="77"/>
      <c r="AG369" s="77"/>
      <c r="AH369" s="77"/>
      <c r="AI369" s="77"/>
    </row>
    <row r="370" spans="4:35" ht="18" customHeight="1" x14ac:dyDescent="0.25">
      <c r="D370" s="82"/>
      <c r="E370" s="82"/>
      <c r="F370" s="82"/>
      <c r="G370" s="82"/>
      <c r="H370" s="82"/>
      <c r="K370" s="77"/>
      <c r="L370" s="77"/>
      <c r="M370" s="80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190"/>
      <c r="AA370" s="192"/>
      <c r="AB370" s="77"/>
      <c r="AC370" s="77"/>
      <c r="AD370" s="77"/>
      <c r="AE370" s="77"/>
      <c r="AF370" s="77"/>
      <c r="AG370" s="77"/>
      <c r="AH370" s="77"/>
      <c r="AI370" s="77"/>
    </row>
    <row r="371" spans="4:35" ht="18" customHeight="1" x14ac:dyDescent="0.25">
      <c r="D371" s="82"/>
      <c r="E371" s="82"/>
      <c r="F371" s="82"/>
      <c r="G371" s="82"/>
      <c r="H371" s="82"/>
      <c r="K371" s="77"/>
      <c r="L371" s="77"/>
      <c r="M371" s="80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190"/>
      <c r="AA371" s="192"/>
      <c r="AB371" s="77"/>
      <c r="AC371" s="77"/>
      <c r="AD371" s="77"/>
      <c r="AE371" s="77"/>
      <c r="AF371" s="77"/>
      <c r="AG371" s="77"/>
      <c r="AH371" s="77"/>
      <c r="AI371" s="77"/>
    </row>
    <row r="372" spans="4:35" ht="18" customHeight="1" x14ac:dyDescent="0.25">
      <c r="D372" s="82"/>
      <c r="E372" s="82"/>
      <c r="F372" s="82"/>
      <c r="G372" s="82"/>
      <c r="H372" s="82"/>
      <c r="K372" s="77"/>
      <c r="L372" s="77"/>
      <c r="M372" s="80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190"/>
      <c r="AA372" s="192"/>
      <c r="AB372" s="77"/>
      <c r="AC372" s="77"/>
      <c r="AD372" s="77"/>
      <c r="AE372" s="77"/>
      <c r="AF372" s="77"/>
      <c r="AG372" s="77"/>
      <c r="AH372" s="77"/>
      <c r="AI372" s="77"/>
    </row>
    <row r="373" spans="4:35" ht="18" customHeight="1" x14ac:dyDescent="0.25">
      <c r="D373" s="82"/>
      <c r="E373" s="82"/>
      <c r="F373" s="82"/>
      <c r="G373" s="82"/>
      <c r="H373" s="82"/>
      <c r="K373" s="81"/>
      <c r="L373" s="81"/>
      <c r="M373" s="80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190"/>
      <c r="AA373" s="192"/>
      <c r="AB373" s="77"/>
      <c r="AC373" s="77"/>
      <c r="AD373" s="77"/>
      <c r="AE373" s="77"/>
      <c r="AF373" s="77"/>
      <c r="AG373" s="77"/>
      <c r="AH373" s="77"/>
      <c r="AI373" s="77"/>
    </row>
    <row r="374" spans="4:35" ht="18" customHeight="1" x14ac:dyDescent="0.25">
      <c r="D374" s="82"/>
      <c r="E374" s="82"/>
      <c r="F374" s="82"/>
      <c r="G374" s="82"/>
      <c r="H374" s="82"/>
      <c r="K374" s="81"/>
      <c r="L374" s="81"/>
      <c r="M374" s="80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190"/>
      <c r="AA374" s="192"/>
      <c r="AB374" s="77"/>
      <c r="AC374" s="77"/>
      <c r="AD374" s="77"/>
      <c r="AE374" s="77"/>
      <c r="AF374" s="77"/>
      <c r="AG374" s="77"/>
      <c r="AH374" s="77"/>
      <c r="AI374" s="77"/>
    </row>
    <row r="375" spans="4:35" ht="18" customHeight="1" x14ac:dyDescent="0.25">
      <c r="D375" s="82"/>
      <c r="E375" s="82"/>
      <c r="F375" s="82"/>
      <c r="G375" s="82"/>
      <c r="H375" s="82"/>
      <c r="K375" s="81"/>
      <c r="L375" s="81"/>
      <c r="M375" s="80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190"/>
      <c r="AA375" s="192"/>
      <c r="AB375" s="77"/>
      <c r="AC375" s="77"/>
      <c r="AD375" s="77"/>
      <c r="AE375" s="77"/>
      <c r="AF375" s="77"/>
      <c r="AG375" s="77"/>
      <c r="AH375" s="77"/>
      <c r="AI375" s="77"/>
    </row>
    <row r="376" spans="4:35" ht="18" customHeight="1" x14ac:dyDescent="0.25">
      <c r="D376" s="82"/>
      <c r="E376" s="82"/>
      <c r="F376" s="82"/>
      <c r="G376" s="82"/>
      <c r="H376" s="82"/>
      <c r="K376" s="81"/>
      <c r="L376" s="81"/>
      <c r="M376" s="80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190"/>
      <c r="AA376" s="192"/>
      <c r="AB376" s="77"/>
      <c r="AC376" s="77"/>
      <c r="AD376" s="77"/>
      <c r="AE376" s="77"/>
      <c r="AF376" s="77"/>
      <c r="AG376" s="77"/>
      <c r="AH376" s="77"/>
      <c r="AI376" s="77"/>
    </row>
    <row r="377" spans="4:35" ht="18" customHeight="1" x14ac:dyDescent="0.25">
      <c r="D377" s="82"/>
      <c r="E377" s="82"/>
      <c r="F377" s="82"/>
      <c r="G377" s="82"/>
      <c r="H377" s="82"/>
      <c r="K377" s="81"/>
      <c r="L377" s="81"/>
      <c r="M377" s="80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190"/>
      <c r="AA377" s="192"/>
      <c r="AB377" s="77"/>
      <c r="AC377" s="77"/>
      <c r="AD377" s="77"/>
      <c r="AE377" s="77"/>
      <c r="AF377" s="77"/>
      <c r="AG377" s="77"/>
      <c r="AH377" s="77"/>
      <c r="AI377" s="77"/>
    </row>
    <row r="378" spans="4:35" ht="18" customHeight="1" x14ac:dyDescent="0.25">
      <c r="D378" s="82"/>
      <c r="E378" s="82"/>
      <c r="F378" s="82"/>
      <c r="G378" s="82"/>
      <c r="H378" s="82"/>
      <c r="K378" s="81"/>
      <c r="L378" s="81"/>
      <c r="M378" s="80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190"/>
      <c r="AA378" s="192"/>
      <c r="AB378" s="77"/>
      <c r="AC378" s="77"/>
      <c r="AD378" s="77"/>
      <c r="AE378" s="77"/>
      <c r="AF378" s="77"/>
      <c r="AG378" s="77"/>
      <c r="AH378" s="77"/>
      <c r="AI378" s="77"/>
    </row>
    <row r="379" spans="4:35" ht="18" customHeight="1" x14ac:dyDescent="0.25">
      <c r="D379" s="82"/>
      <c r="E379" s="82"/>
      <c r="F379" s="82"/>
      <c r="G379" s="82"/>
      <c r="H379" s="82"/>
      <c r="K379" s="81"/>
      <c r="L379" s="81"/>
      <c r="M379" s="80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190"/>
      <c r="AA379" s="192"/>
      <c r="AB379" s="77"/>
      <c r="AC379" s="77"/>
      <c r="AD379" s="77"/>
      <c r="AE379" s="77"/>
      <c r="AF379" s="77"/>
      <c r="AG379" s="77"/>
      <c r="AH379" s="77"/>
      <c r="AI379" s="77"/>
    </row>
    <row r="380" spans="4:35" ht="18" customHeight="1" x14ac:dyDescent="0.25">
      <c r="D380" s="82"/>
      <c r="E380" s="82"/>
      <c r="F380" s="82"/>
      <c r="G380" s="82"/>
      <c r="H380" s="82"/>
      <c r="K380" s="77"/>
      <c r="L380" s="77"/>
      <c r="M380" s="80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190"/>
      <c r="AA380" s="192"/>
      <c r="AB380" s="77"/>
      <c r="AC380" s="77"/>
      <c r="AD380" s="77"/>
      <c r="AE380" s="77"/>
      <c r="AF380" s="77"/>
      <c r="AG380" s="77"/>
      <c r="AH380" s="77"/>
      <c r="AI380" s="77"/>
    </row>
    <row r="381" spans="4:35" ht="18" customHeight="1" x14ac:dyDescent="0.25">
      <c r="D381" s="82"/>
      <c r="E381" s="82"/>
      <c r="F381" s="82"/>
      <c r="G381" s="82"/>
      <c r="H381" s="82"/>
      <c r="K381" s="77"/>
      <c r="L381" s="77"/>
      <c r="M381" s="80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190"/>
      <c r="AA381" s="192"/>
      <c r="AB381" s="77"/>
      <c r="AC381" s="77"/>
      <c r="AD381" s="77"/>
      <c r="AE381" s="77"/>
      <c r="AF381" s="77"/>
      <c r="AG381" s="77"/>
      <c r="AH381" s="77"/>
      <c r="AI381" s="77"/>
    </row>
    <row r="382" spans="4:35" ht="18" customHeight="1" x14ac:dyDescent="0.25">
      <c r="D382" s="82"/>
      <c r="E382" s="82"/>
      <c r="F382" s="82"/>
      <c r="G382" s="82"/>
      <c r="H382" s="82"/>
      <c r="K382" s="77"/>
      <c r="L382" s="77"/>
      <c r="M382" s="80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190"/>
      <c r="AA382" s="192"/>
      <c r="AB382" s="77"/>
      <c r="AC382" s="77"/>
      <c r="AD382" s="77"/>
      <c r="AE382" s="77"/>
      <c r="AF382" s="77"/>
      <c r="AG382" s="77"/>
      <c r="AH382" s="77"/>
      <c r="AI382" s="77"/>
    </row>
    <row r="383" spans="4:35" ht="18" customHeight="1" x14ac:dyDescent="0.25">
      <c r="D383" s="82"/>
      <c r="E383" s="82"/>
      <c r="F383" s="82"/>
      <c r="G383" s="82"/>
      <c r="H383" s="82"/>
      <c r="K383" s="77"/>
      <c r="L383" s="77"/>
      <c r="M383" s="80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190"/>
      <c r="AA383" s="192"/>
      <c r="AB383" s="77"/>
      <c r="AC383" s="77"/>
      <c r="AD383" s="77"/>
      <c r="AE383" s="77"/>
      <c r="AF383" s="77"/>
      <c r="AG383" s="77"/>
      <c r="AH383" s="77"/>
      <c r="AI383" s="77"/>
    </row>
    <row r="384" spans="4:35" ht="18" customHeight="1" x14ac:dyDescent="0.25">
      <c r="D384" s="82"/>
      <c r="E384" s="82"/>
      <c r="F384" s="82"/>
      <c r="G384" s="82"/>
      <c r="H384" s="82"/>
      <c r="K384" s="77"/>
      <c r="L384" s="77"/>
      <c r="M384" s="80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190"/>
      <c r="AA384" s="192"/>
      <c r="AB384" s="77"/>
      <c r="AC384" s="77"/>
      <c r="AD384" s="77"/>
      <c r="AE384" s="77"/>
      <c r="AF384" s="77"/>
      <c r="AG384" s="77"/>
      <c r="AH384" s="77"/>
      <c r="AI384" s="77"/>
    </row>
    <row r="385" spans="4:35" ht="18" customHeight="1" x14ac:dyDescent="0.25">
      <c r="D385" s="82"/>
      <c r="E385" s="82"/>
      <c r="F385" s="82"/>
      <c r="G385" s="82"/>
      <c r="H385" s="82"/>
      <c r="K385" s="77"/>
      <c r="L385" s="77"/>
      <c r="M385" s="80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190"/>
      <c r="AA385" s="192"/>
      <c r="AB385" s="77"/>
      <c r="AC385" s="77"/>
      <c r="AD385" s="77"/>
      <c r="AE385" s="77"/>
      <c r="AF385" s="77"/>
      <c r="AG385" s="77"/>
      <c r="AH385" s="77"/>
      <c r="AI385" s="77"/>
    </row>
    <row r="386" spans="4:35" ht="18" customHeight="1" x14ac:dyDescent="0.25">
      <c r="D386" s="82"/>
      <c r="E386" s="82"/>
      <c r="F386" s="82"/>
      <c r="G386" s="82"/>
      <c r="H386" s="82"/>
      <c r="K386" s="77"/>
      <c r="L386" s="77"/>
      <c r="M386" s="80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190"/>
      <c r="AA386" s="192"/>
      <c r="AB386" s="77"/>
      <c r="AC386" s="77"/>
      <c r="AD386" s="77"/>
      <c r="AE386" s="77"/>
      <c r="AF386" s="77"/>
      <c r="AG386" s="77"/>
      <c r="AH386" s="77"/>
      <c r="AI386" s="77"/>
    </row>
    <row r="387" spans="4:35" ht="18" customHeight="1" x14ac:dyDescent="0.25">
      <c r="D387" s="82"/>
      <c r="E387" s="82"/>
      <c r="F387" s="82"/>
      <c r="G387" s="82"/>
      <c r="H387" s="82"/>
      <c r="K387" s="77"/>
      <c r="L387" s="77"/>
      <c r="M387" s="80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190"/>
      <c r="AA387" s="192"/>
      <c r="AB387" s="77"/>
      <c r="AC387" s="77"/>
      <c r="AD387" s="77"/>
      <c r="AE387" s="77"/>
      <c r="AF387" s="77"/>
      <c r="AG387" s="77"/>
      <c r="AH387" s="77"/>
      <c r="AI387" s="77"/>
    </row>
    <row r="388" spans="4:35" ht="18" customHeight="1" x14ac:dyDescent="0.25">
      <c r="D388" s="82"/>
      <c r="E388" s="82"/>
      <c r="F388" s="82"/>
      <c r="G388" s="82"/>
      <c r="H388" s="82"/>
      <c r="K388" s="77"/>
      <c r="L388" s="77"/>
      <c r="M388" s="80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190"/>
      <c r="AA388" s="192"/>
      <c r="AB388" s="77"/>
      <c r="AC388" s="77"/>
      <c r="AD388" s="77"/>
      <c r="AE388" s="77"/>
      <c r="AF388" s="77"/>
      <c r="AG388" s="77"/>
      <c r="AH388" s="77"/>
      <c r="AI388" s="77"/>
    </row>
    <row r="389" spans="4:35" ht="18" customHeight="1" x14ac:dyDescent="0.25">
      <c r="D389" s="82"/>
      <c r="E389" s="82"/>
      <c r="F389" s="82"/>
      <c r="G389" s="82"/>
      <c r="H389" s="82"/>
      <c r="K389" s="77"/>
      <c r="L389" s="77"/>
      <c r="M389" s="80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190"/>
      <c r="AA389" s="192"/>
      <c r="AB389" s="77"/>
      <c r="AC389" s="77"/>
      <c r="AD389" s="77"/>
      <c r="AE389" s="77"/>
      <c r="AF389" s="77"/>
      <c r="AG389" s="77"/>
      <c r="AH389" s="77"/>
      <c r="AI389" s="77"/>
    </row>
    <row r="390" spans="4:35" ht="18" customHeight="1" x14ac:dyDescent="0.25">
      <c r="D390" s="82"/>
      <c r="E390" s="82"/>
      <c r="F390" s="82"/>
      <c r="G390" s="82"/>
      <c r="H390" s="82"/>
      <c r="K390" s="77"/>
      <c r="L390" s="77"/>
      <c r="M390" s="80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190"/>
      <c r="AA390" s="192"/>
      <c r="AB390" s="77"/>
      <c r="AC390" s="77"/>
      <c r="AD390" s="77"/>
      <c r="AE390" s="77"/>
      <c r="AF390" s="77"/>
      <c r="AG390" s="77"/>
      <c r="AH390" s="77"/>
      <c r="AI390" s="77"/>
    </row>
    <row r="391" spans="4:35" ht="18" customHeight="1" x14ac:dyDescent="0.25">
      <c r="D391" s="82"/>
      <c r="E391" s="82"/>
      <c r="F391" s="82"/>
      <c r="G391" s="82"/>
      <c r="H391" s="82"/>
      <c r="K391" s="77"/>
      <c r="L391" s="77"/>
      <c r="M391" s="80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190"/>
      <c r="AA391" s="192"/>
      <c r="AB391" s="77"/>
      <c r="AC391" s="77"/>
      <c r="AD391" s="77"/>
      <c r="AE391" s="77"/>
      <c r="AF391" s="77"/>
      <c r="AG391" s="77"/>
      <c r="AH391" s="77"/>
      <c r="AI391" s="77"/>
    </row>
    <row r="392" spans="4:35" ht="18" customHeight="1" x14ac:dyDescent="0.25">
      <c r="D392" s="82"/>
      <c r="E392" s="82"/>
      <c r="F392" s="82"/>
      <c r="G392" s="82"/>
      <c r="H392" s="82"/>
      <c r="K392" s="77"/>
      <c r="L392" s="77"/>
      <c r="M392" s="80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190"/>
      <c r="AA392" s="192"/>
      <c r="AB392" s="77"/>
      <c r="AC392" s="77"/>
      <c r="AD392" s="77"/>
      <c r="AE392" s="77"/>
      <c r="AF392" s="77"/>
      <c r="AG392" s="77"/>
      <c r="AH392" s="77"/>
      <c r="AI392" s="77"/>
    </row>
    <row r="393" spans="4:35" ht="18" customHeight="1" x14ac:dyDescent="0.25">
      <c r="D393" s="82"/>
      <c r="E393" s="82"/>
      <c r="F393" s="82"/>
      <c r="G393" s="82"/>
      <c r="H393" s="82"/>
      <c r="K393" s="77"/>
      <c r="L393" s="77"/>
      <c r="M393" s="80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190"/>
      <c r="AA393" s="192"/>
      <c r="AB393" s="77"/>
      <c r="AC393" s="77"/>
      <c r="AD393" s="77"/>
      <c r="AE393" s="77"/>
      <c r="AF393" s="77"/>
      <c r="AG393" s="77"/>
      <c r="AH393" s="77"/>
      <c r="AI393" s="77"/>
    </row>
    <row r="394" spans="4:35" ht="18" customHeight="1" x14ac:dyDescent="0.25">
      <c r="D394" s="82"/>
      <c r="E394" s="82"/>
      <c r="F394" s="82"/>
      <c r="G394" s="82"/>
      <c r="H394" s="82"/>
      <c r="K394" s="77"/>
      <c r="L394" s="77"/>
      <c r="M394" s="80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190"/>
      <c r="AA394" s="192"/>
      <c r="AB394" s="77"/>
      <c r="AC394" s="77"/>
      <c r="AD394" s="77"/>
      <c r="AE394" s="77"/>
      <c r="AF394" s="77"/>
      <c r="AG394" s="77"/>
      <c r="AH394" s="77"/>
      <c r="AI394" s="77"/>
    </row>
    <row r="395" spans="4:35" ht="18" customHeight="1" x14ac:dyDescent="0.25">
      <c r="D395" s="82"/>
      <c r="E395" s="82"/>
      <c r="F395" s="82"/>
      <c r="G395" s="82"/>
      <c r="H395" s="82"/>
      <c r="K395" s="77"/>
      <c r="L395" s="77"/>
      <c r="M395" s="80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190"/>
      <c r="AA395" s="192"/>
      <c r="AB395" s="77"/>
      <c r="AC395" s="77"/>
      <c r="AD395" s="77"/>
      <c r="AE395" s="77"/>
      <c r="AF395" s="77"/>
      <c r="AG395" s="77"/>
      <c r="AH395" s="77"/>
      <c r="AI395" s="77"/>
    </row>
    <row r="396" spans="4:35" ht="18" customHeight="1" x14ac:dyDescent="0.25">
      <c r="D396" s="82"/>
      <c r="E396" s="82"/>
      <c r="F396" s="82"/>
      <c r="G396" s="82"/>
      <c r="H396" s="82"/>
      <c r="K396" s="77"/>
      <c r="L396" s="77"/>
      <c r="M396" s="80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190"/>
      <c r="AA396" s="192"/>
      <c r="AB396" s="77"/>
      <c r="AC396" s="77"/>
      <c r="AD396" s="77"/>
      <c r="AE396" s="77"/>
      <c r="AF396" s="77"/>
      <c r="AG396" s="77"/>
      <c r="AH396" s="77"/>
      <c r="AI396" s="77"/>
    </row>
    <row r="397" spans="4:35" ht="18" customHeight="1" x14ac:dyDescent="0.25">
      <c r="D397" s="82"/>
      <c r="E397" s="82"/>
      <c r="F397" s="82"/>
      <c r="G397" s="82"/>
      <c r="H397" s="82"/>
      <c r="K397" s="81"/>
      <c r="L397" s="81"/>
      <c r="M397" s="80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190"/>
      <c r="AA397" s="192"/>
      <c r="AB397" s="77"/>
      <c r="AC397" s="77"/>
      <c r="AD397" s="77"/>
      <c r="AE397" s="77"/>
      <c r="AF397" s="77"/>
      <c r="AG397" s="77"/>
      <c r="AH397" s="77"/>
      <c r="AI397" s="77"/>
    </row>
    <row r="398" spans="4:35" ht="18" customHeight="1" x14ac:dyDescent="0.25">
      <c r="D398" s="82"/>
      <c r="E398" s="82"/>
      <c r="F398" s="82"/>
      <c r="G398" s="82"/>
      <c r="H398" s="82"/>
      <c r="K398" s="81"/>
      <c r="L398" s="81"/>
      <c r="M398" s="80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190"/>
      <c r="AA398" s="192"/>
      <c r="AB398" s="77"/>
      <c r="AC398" s="77"/>
      <c r="AD398" s="77"/>
      <c r="AE398" s="77"/>
      <c r="AF398" s="77"/>
      <c r="AG398" s="77"/>
      <c r="AH398" s="77"/>
      <c r="AI398" s="77"/>
    </row>
    <row r="399" spans="4:35" ht="18" customHeight="1" x14ac:dyDescent="0.25">
      <c r="D399" s="82"/>
      <c r="E399" s="82"/>
      <c r="F399" s="82"/>
      <c r="G399" s="82"/>
      <c r="H399" s="82"/>
      <c r="K399" s="81"/>
      <c r="L399" s="81"/>
      <c r="M399" s="80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190"/>
      <c r="AA399" s="192"/>
      <c r="AB399" s="77"/>
      <c r="AC399" s="77"/>
      <c r="AD399" s="77"/>
      <c r="AE399" s="77"/>
      <c r="AF399" s="77"/>
      <c r="AG399" s="77"/>
      <c r="AH399" s="77"/>
      <c r="AI399" s="77"/>
    </row>
    <row r="400" spans="4:35" ht="18" customHeight="1" x14ac:dyDescent="0.25">
      <c r="D400" s="82"/>
      <c r="E400" s="82"/>
      <c r="F400" s="82"/>
      <c r="G400" s="82"/>
      <c r="H400" s="82"/>
      <c r="K400" s="81"/>
      <c r="L400" s="81"/>
      <c r="M400" s="80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190"/>
      <c r="AA400" s="192"/>
      <c r="AB400" s="77"/>
      <c r="AC400" s="77"/>
      <c r="AD400" s="77"/>
      <c r="AE400" s="77"/>
      <c r="AF400" s="77"/>
      <c r="AG400" s="77"/>
      <c r="AH400" s="77"/>
      <c r="AI400" s="77"/>
    </row>
    <row r="401" spans="4:35" ht="18" customHeight="1" x14ac:dyDescent="0.25">
      <c r="D401" s="82"/>
      <c r="E401" s="82"/>
      <c r="F401" s="82"/>
      <c r="G401" s="82"/>
      <c r="H401" s="82"/>
      <c r="K401" s="81"/>
      <c r="L401" s="81"/>
      <c r="M401" s="80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190"/>
      <c r="AA401" s="192"/>
      <c r="AB401" s="77"/>
      <c r="AC401" s="77"/>
      <c r="AD401" s="77"/>
      <c r="AE401" s="77"/>
      <c r="AF401" s="77"/>
      <c r="AG401" s="77"/>
      <c r="AH401" s="77"/>
      <c r="AI401" s="77"/>
    </row>
    <row r="402" spans="4:35" ht="18" customHeight="1" x14ac:dyDescent="0.25">
      <c r="D402" s="82"/>
      <c r="E402" s="82"/>
      <c r="F402" s="82"/>
      <c r="G402" s="82"/>
      <c r="H402" s="82"/>
      <c r="K402" s="81"/>
      <c r="L402" s="81"/>
      <c r="M402" s="80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190"/>
      <c r="AA402" s="192"/>
      <c r="AB402" s="77"/>
      <c r="AC402" s="77"/>
      <c r="AD402" s="77"/>
      <c r="AE402" s="77"/>
      <c r="AF402" s="77"/>
      <c r="AG402" s="77"/>
      <c r="AH402" s="77"/>
      <c r="AI402" s="77"/>
    </row>
    <row r="403" spans="4:35" ht="18" customHeight="1" x14ac:dyDescent="0.25">
      <c r="D403" s="82"/>
      <c r="E403" s="82"/>
      <c r="F403" s="82"/>
      <c r="G403" s="82"/>
      <c r="H403" s="82"/>
      <c r="K403" s="81"/>
      <c r="L403" s="81"/>
      <c r="M403" s="80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190"/>
      <c r="AA403" s="192"/>
      <c r="AB403" s="77"/>
      <c r="AC403" s="77"/>
      <c r="AD403" s="77"/>
      <c r="AE403" s="77"/>
      <c r="AF403" s="77"/>
      <c r="AG403" s="77"/>
      <c r="AH403" s="77"/>
      <c r="AI403" s="77"/>
    </row>
    <row r="404" spans="4:35" ht="18" customHeight="1" x14ac:dyDescent="0.25">
      <c r="D404" s="82"/>
      <c r="E404" s="82"/>
      <c r="F404" s="82"/>
      <c r="G404" s="82"/>
      <c r="H404" s="82"/>
      <c r="K404" s="77"/>
      <c r="L404" s="77"/>
      <c r="M404" s="80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190"/>
      <c r="AA404" s="192"/>
      <c r="AB404" s="77"/>
      <c r="AC404" s="77"/>
      <c r="AD404" s="77"/>
      <c r="AE404" s="77"/>
      <c r="AF404" s="77"/>
      <c r="AG404" s="77"/>
      <c r="AH404" s="77"/>
      <c r="AI404" s="77"/>
    </row>
    <row r="405" spans="4:35" ht="18" customHeight="1" x14ac:dyDescent="0.25">
      <c r="D405" s="82"/>
      <c r="E405" s="82"/>
      <c r="F405" s="82"/>
      <c r="G405" s="82"/>
      <c r="H405" s="82"/>
      <c r="K405" s="77"/>
      <c r="L405" s="77"/>
      <c r="M405" s="80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190"/>
      <c r="AA405" s="192"/>
      <c r="AB405" s="77"/>
      <c r="AC405" s="77"/>
      <c r="AD405" s="77"/>
      <c r="AE405" s="77"/>
      <c r="AF405" s="77"/>
      <c r="AG405" s="77"/>
      <c r="AH405" s="77"/>
      <c r="AI405" s="77"/>
    </row>
    <row r="406" spans="4:35" ht="18" customHeight="1" x14ac:dyDescent="0.25">
      <c r="D406" s="82"/>
      <c r="E406" s="82"/>
      <c r="F406" s="82"/>
      <c r="G406" s="82"/>
      <c r="H406" s="82"/>
      <c r="K406" s="77"/>
      <c r="L406" s="77"/>
      <c r="M406" s="80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190"/>
      <c r="AA406" s="192"/>
      <c r="AB406" s="77"/>
      <c r="AC406" s="77"/>
      <c r="AD406" s="77"/>
      <c r="AE406" s="77"/>
      <c r="AF406" s="77"/>
      <c r="AG406" s="77"/>
      <c r="AH406" s="77"/>
      <c r="AI406" s="77"/>
    </row>
    <row r="407" spans="4:35" ht="18" customHeight="1" x14ac:dyDescent="0.25">
      <c r="D407" s="82"/>
      <c r="E407" s="82"/>
      <c r="F407" s="82"/>
      <c r="G407" s="82"/>
      <c r="H407" s="82"/>
      <c r="K407" s="77"/>
      <c r="L407" s="77"/>
      <c r="M407" s="80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190"/>
      <c r="AA407" s="192"/>
      <c r="AB407" s="77"/>
      <c r="AC407" s="77"/>
      <c r="AD407" s="77"/>
      <c r="AE407" s="77"/>
      <c r="AF407" s="77"/>
      <c r="AG407" s="77"/>
      <c r="AH407" s="77"/>
      <c r="AI407" s="77"/>
    </row>
    <row r="408" spans="4:35" ht="18" customHeight="1" x14ac:dyDescent="0.25">
      <c r="D408" s="82"/>
      <c r="E408" s="82"/>
      <c r="F408" s="82"/>
      <c r="G408" s="82"/>
      <c r="H408" s="82"/>
      <c r="K408" s="77"/>
      <c r="L408" s="77"/>
      <c r="M408" s="80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190"/>
      <c r="AA408" s="192"/>
      <c r="AB408" s="77"/>
      <c r="AC408" s="77"/>
      <c r="AD408" s="77"/>
      <c r="AE408" s="77"/>
      <c r="AF408" s="77"/>
      <c r="AG408" s="77"/>
      <c r="AH408" s="77"/>
      <c r="AI408" s="77"/>
    </row>
    <row r="409" spans="4:35" ht="18" customHeight="1" x14ac:dyDescent="0.25">
      <c r="D409" s="82"/>
      <c r="E409" s="82"/>
      <c r="F409" s="82"/>
      <c r="G409" s="82"/>
      <c r="H409" s="82"/>
      <c r="K409" s="77"/>
      <c r="L409" s="77"/>
      <c r="M409" s="80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190"/>
      <c r="AA409" s="192"/>
      <c r="AB409" s="77"/>
      <c r="AC409" s="77"/>
      <c r="AD409" s="77"/>
      <c r="AE409" s="77"/>
      <c r="AF409" s="77"/>
      <c r="AG409" s="77"/>
      <c r="AH409" s="77"/>
      <c r="AI409" s="77"/>
    </row>
    <row r="410" spans="4:35" ht="18" customHeight="1" x14ac:dyDescent="0.25">
      <c r="D410" s="82"/>
      <c r="E410" s="82"/>
      <c r="F410" s="82"/>
      <c r="G410" s="82"/>
      <c r="H410" s="82"/>
      <c r="K410" s="77"/>
      <c r="L410" s="77"/>
      <c r="M410" s="80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190"/>
      <c r="AA410" s="192"/>
      <c r="AB410" s="77"/>
      <c r="AC410" s="77"/>
      <c r="AD410" s="77"/>
      <c r="AE410" s="77"/>
      <c r="AF410" s="77"/>
      <c r="AG410" s="77"/>
      <c r="AH410" s="77"/>
      <c r="AI410" s="77"/>
    </row>
    <row r="411" spans="4:35" ht="18" customHeight="1" x14ac:dyDescent="0.25">
      <c r="D411" s="82"/>
      <c r="E411" s="82"/>
      <c r="F411" s="82"/>
      <c r="G411" s="82"/>
      <c r="H411" s="82"/>
      <c r="K411" s="77"/>
      <c r="L411" s="77"/>
      <c r="M411" s="80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190"/>
      <c r="AA411" s="192"/>
      <c r="AB411" s="77"/>
      <c r="AC411" s="77"/>
      <c r="AD411" s="77"/>
      <c r="AE411" s="77"/>
      <c r="AF411" s="77"/>
      <c r="AG411" s="77"/>
      <c r="AH411" s="77"/>
      <c r="AI411" s="77"/>
    </row>
    <row r="412" spans="4:35" ht="18" customHeight="1" x14ac:dyDescent="0.25">
      <c r="D412" s="82"/>
      <c r="E412" s="82"/>
      <c r="F412" s="82"/>
      <c r="G412" s="82"/>
      <c r="H412" s="82"/>
      <c r="K412" s="77"/>
      <c r="L412" s="77"/>
      <c r="M412" s="80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190"/>
      <c r="AA412" s="192"/>
      <c r="AB412" s="77"/>
      <c r="AC412" s="77"/>
      <c r="AD412" s="77"/>
      <c r="AE412" s="77"/>
      <c r="AF412" s="77"/>
      <c r="AG412" s="77"/>
      <c r="AH412" s="77"/>
      <c r="AI412" s="77"/>
    </row>
    <row r="413" spans="4:35" ht="18" customHeight="1" x14ac:dyDescent="0.25">
      <c r="D413" s="82"/>
      <c r="E413" s="82"/>
      <c r="F413" s="82"/>
      <c r="G413" s="82"/>
      <c r="H413" s="82"/>
      <c r="K413" s="77"/>
      <c r="L413" s="77"/>
      <c r="M413" s="80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190"/>
      <c r="AA413" s="192"/>
      <c r="AB413" s="77"/>
      <c r="AC413" s="77"/>
      <c r="AD413" s="77"/>
      <c r="AE413" s="77"/>
      <c r="AF413" s="77"/>
      <c r="AG413" s="77"/>
      <c r="AH413" s="77"/>
      <c r="AI413" s="77"/>
    </row>
    <row r="414" spans="4:35" ht="18" customHeight="1" x14ac:dyDescent="0.25">
      <c r="D414" s="82"/>
      <c r="E414" s="82"/>
      <c r="F414" s="82"/>
      <c r="G414" s="82"/>
      <c r="H414" s="82"/>
      <c r="K414" s="77"/>
      <c r="L414" s="77"/>
      <c r="M414" s="80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190"/>
      <c r="AA414" s="192"/>
      <c r="AB414" s="77"/>
      <c r="AC414" s="77"/>
      <c r="AD414" s="77"/>
      <c r="AE414" s="77"/>
      <c r="AF414" s="77"/>
      <c r="AG414" s="77"/>
      <c r="AH414" s="77"/>
      <c r="AI414" s="77"/>
    </row>
    <row r="415" spans="4:35" ht="18" customHeight="1" x14ac:dyDescent="0.25">
      <c r="D415" s="82"/>
      <c r="E415" s="82"/>
      <c r="F415" s="82"/>
      <c r="G415" s="82"/>
      <c r="H415" s="82"/>
      <c r="K415" s="77"/>
      <c r="L415" s="77"/>
      <c r="M415" s="80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190"/>
      <c r="AA415" s="192"/>
      <c r="AB415" s="77"/>
      <c r="AC415" s="77"/>
      <c r="AD415" s="77"/>
      <c r="AE415" s="77"/>
      <c r="AF415" s="77"/>
      <c r="AG415" s="77"/>
      <c r="AH415" s="77"/>
      <c r="AI415" s="77"/>
    </row>
    <row r="416" spans="4:35" ht="18" customHeight="1" x14ac:dyDescent="0.25">
      <c r="D416" s="82"/>
      <c r="E416" s="82"/>
      <c r="F416" s="82"/>
      <c r="G416" s="82"/>
      <c r="H416" s="82"/>
      <c r="K416" s="77"/>
      <c r="L416" s="77"/>
      <c r="M416" s="80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190"/>
      <c r="AA416" s="192"/>
      <c r="AB416" s="77"/>
      <c r="AC416" s="77"/>
      <c r="AD416" s="77"/>
      <c r="AE416" s="77"/>
      <c r="AF416" s="77"/>
      <c r="AG416" s="77"/>
      <c r="AH416" s="77"/>
      <c r="AI416" s="77"/>
    </row>
    <row r="417" spans="4:35" ht="18" customHeight="1" x14ac:dyDescent="0.25">
      <c r="D417" s="82"/>
      <c r="E417" s="82"/>
      <c r="F417" s="82"/>
      <c r="G417" s="82"/>
      <c r="H417" s="82"/>
      <c r="K417" s="77"/>
      <c r="L417" s="77"/>
      <c r="M417" s="80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190"/>
      <c r="AA417" s="192"/>
      <c r="AB417" s="77"/>
      <c r="AC417" s="77"/>
      <c r="AD417" s="77"/>
      <c r="AE417" s="77"/>
      <c r="AF417" s="77"/>
      <c r="AG417" s="77"/>
      <c r="AH417" s="77"/>
      <c r="AI417" s="77"/>
    </row>
    <row r="418" spans="4:35" ht="18" customHeight="1" x14ac:dyDescent="0.25">
      <c r="D418" s="82"/>
      <c r="E418" s="82"/>
      <c r="F418" s="82"/>
      <c r="G418" s="82"/>
      <c r="H418" s="82"/>
      <c r="K418" s="77"/>
      <c r="L418" s="77"/>
      <c r="M418" s="80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190"/>
      <c r="AA418" s="192"/>
      <c r="AB418" s="77"/>
      <c r="AC418" s="77"/>
      <c r="AD418" s="77"/>
      <c r="AE418" s="77"/>
      <c r="AF418" s="77"/>
      <c r="AG418" s="77"/>
      <c r="AH418" s="77"/>
      <c r="AI418" s="77"/>
    </row>
    <row r="419" spans="4:35" ht="18" customHeight="1" x14ac:dyDescent="0.25">
      <c r="D419" s="82"/>
      <c r="E419" s="82"/>
      <c r="F419" s="82"/>
      <c r="G419" s="82"/>
      <c r="H419" s="82"/>
      <c r="K419" s="77"/>
      <c r="L419" s="77"/>
      <c r="M419" s="80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190"/>
      <c r="AA419" s="192"/>
      <c r="AB419" s="77"/>
      <c r="AC419" s="77"/>
      <c r="AD419" s="77"/>
      <c r="AE419" s="77"/>
      <c r="AF419" s="77"/>
      <c r="AG419" s="77"/>
      <c r="AH419" s="77"/>
      <c r="AI419" s="77"/>
    </row>
    <row r="420" spans="4:35" ht="18" customHeight="1" x14ac:dyDescent="0.25">
      <c r="D420" s="82"/>
      <c r="E420" s="82"/>
      <c r="F420" s="82"/>
      <c r="G420" s="82"/>
      <c r="H420" s="82"/>
      <c r="K420" s="77"/>
      <c r="L420" s="77"/>
      <c r="M420" s="80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190"/>
      <c r="AA420" s="192"/>
      <c r="AB420" s="77"/>
      <c r="AC420" s="77"/>
      <c r="AD420" s="77"/>
      <c r="AE420" s="77"/>
      <c r="AF420" s="77"/>
      <c r="AG420" s="77"/>
      <c r="AH420" s="77"/>
      <c r="AI420" s="77"/>
    </row>
    <row r="421" spans="4:35" ht="18" customHeight="1" x14ac:dyDescent="0.25">
      <c r="D421" s="82"/>
      <c r="E421" s="82"/>
      <c r="F421" s="82"/>
      <c r="G421" s="82"/>
      <c r="H421" s="82"/>
      <c r="K421" s="81"/>
      <c r="L421" s="81"/>
      <c r="M421" s="80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190"/>
      <c r="AA421" s="192"/>
      <c r="AB421" s="77"/>
      <c r="AC421" s="77"/>
      <c r="AD421" s="77"/>
      <c r="AE421" s="77"/>
      <c r="AF421" s="77"/>
      <c r="AG421" s="77"/>
      <c r="AH421" s="77"/>
      <c r="AI421" s="77"/>
    </row>
    <row r="422" spans="4:35" ht="18" customHeight="1" x14ac:dyDescent="0.25">
      <c r="D422" s="82"/>
      <c r="E422" s="82"/>
      <c r="F422" s="82"/>
      <c r="G422" s="82"/>
      <c r="H422" s="82"/>
      <c r="K422" s="81"/>
      <c r="L422" s="81"/>
      <c r="M422" s="80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190"/>
      <c r="AA422" s="192"/>
      <c r="AB422" s="77"/>
      <c r="AC422" s="77"/>
      <c r="AD422" s="77"/>
      <c r="AE422" s="77"/>
      <c r="AF422" s="77"/>
      <c r="AG422" s="77"/>
      <c r="AH422" s="77"/>
      <c r="AI422" s="77"/>
    </row>
    <row r="423" spans="4:35" ht="18" customHeight="1" x14ac:dyDescent="0.25">
      <c r="D423" s="82"/>
      <c r="E423" s="82"/>
      <c r="F423" s="82"/>
      <c r="G423" s="82"/>
      <c r="H423" s="82"/>
      <c r="K423" s="81"/>
      <c r="L423" s="81"/>
      <c r="M423" s="80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190"/>
      <c r="AA423" s="192"/>
      <c r="AB423" s="77"/>
      <c r="AC423" s="77"/>
      <c r="AD423" s="77"/>
      <c r="AE423" s="77"/>
      <c r="AF423" s="77"/>
      <c r="AG423" s="77"/>
      <c r="AH423" s="77"/>
      <c r="AI423" s="77"/>
    </row>
    <row r="424" spans="4:35" ht="18" customHeight="1" x14ac:dyDescent="0.25">
      <c r="D424" s="82"/>
      <c r="E424" s="82"/>
      <c r="F424" s="82"/>
      <c r="G424" s="82"/>
      <c r="H424" s="82"/>
      <c r="K424" s="81"/>
      <c r="L424" s="81"/>
      <c r="M424" s="80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190"/>
      <c r="AA424" s="192"/>
      <c r="AB424" s="77"/>
      <c r="AC424" s="77"/>
      <c r="AD424" s="77"/>
      <c r="AE424" s="77"/>
      <c r="AF424" s="77"/>
      <c r="AG424" s="77"/>
      <c r="AH424" s="77"/>
      <c r="AI424" s="77"/>
    </row>
    <row r="425" spans="4:35" ht="18" customHeight="1" x14ac:dyDescent="0.25">
      <c r="D425" s="82"/>
      <c r="E425" s="82"/>
      <c r="F425" s="82"/>
      <c r="G425" s="82"/>
      <c r="H425" s="82"/>
      <c r="K425" s="81"/>
      <c r="L425" s="81"/>
      <c r="M425" s="80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190"/>
      <c r="AA425" s="192"/>
      <c r="AB425" s="77"/>
      <c r="AC425" s="77"/>
      <c r="AD425" s="77"/>
      <c r="AE425" s="77"/>
      <c r="AF425" s="77"/>
      <c r="AG425" s="77"/>
      <c r="AH425" s="77"/>
      <c r="AI425" s="77"/>
    </row>
    <row r="426" spans="4:35" ht="18" customHeight="1" x14ac:dyDescent="0.25">
      <c r="D426" s="82"/>
      <c r="E426" s="82"/>
      <c r="F426" s="82"/>
      <c r="G426" s="82"/>
      <c r="H426" s="82"/>
      <c r="K426" s="81"/>
      <c r="L426" s="81"/>
      <c r="M426" s="80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190"/>
      <c r="AA426" s="192"/>
      <c r="AB426" s="77"/>
      <c r="AC426" s="77"/>
      <c r="AD426" s="77"/>
      <c r="AE426" s="77"/>
      <c r="AF426" s="77"/>
      <c r="AG426" s="77"/>
      <c r="AH426" s="77"/>
      <c r="AI426" s="77"/>
    </row>
    <row r="427" spans="4:35" ht="18" customHeight="1" x14ac:dyDescent="0.25">
      <c r="D427" s="82"/>
      <c r="E427" s="82"/>
      <c r="F427" s="82"/>
      <c r="G427" s="82"/>
      <c r="H427" s="82"/>
      <c r="K427" s="81"/>
      <c r="L427" s="81"/>
      <c r="M427" s="80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190"/>
      <c r="AA427" s="192"/>
      <c r="AB427" s="77"/>
      <c r="AC427" s="77"/>
      <c r="AD427" s="77"/>
      <c r="AE427" s="77"/>
      <c r="AF427" s="77"/>
      <c r="AG427" s="77"/>
      <c r="AH427" s="77"/>
      <c r="AI427" s="77"/>
    </row>
    <row r="428" spans="4:35" ht="18" customHeight="1" x14ac:dyDescent="0.25">
      <c r="D428" s="82"/>
      <c r="E428" s="82"/>
      <c r="F428" s="82"/>
      <c r="G428" s="82"/>
      <c r="H428" s="82"/>
      <c r="K428" s="77"/>
      <c r="L428" s="77"/>
      <c r="M428" s="80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190"/>
      <c r="AA428" s="192"/>
      <c r="AB428" s="77"/>
      <c r="AC428" s="77"/>
      <c r="AD428" s="77"/>
      <c r="AE428" s="77"/>
      <c r="AF428" s="77"/>
      <c r="AG428" s="77"/>
      <c r="AH428" s="77"/>
      <c r="AI428" s="77"/>
    </row>
    <row r="429" spans="4:35" ht="18" customHeight="1" x14ac:dyDescent="0.25">
      <c r="D429" s="82"/>
      <c r="E429" s="82"/>
      <c r="F429" s="82"/>
      <c r="G429" s="82"/>
      <c r="H429" s="82"/>
      <c r="K429" s="77"/>
      <c r="L429" s="77"/>
      <c r="M429" s="80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190"/>
      <c r="AA429" s="192"/>
      <c r="AB429" s="77"/>
      <c r="AC429" s="77"/>
      <c r="AD429" s="77"/>
      <c r="AE429" s="77"/>
      <c r="AF429" s="77"/>
      <c r="AG429" s="77"/>
      <c r="AH429" s="77"/>
      <c r="AI429" s="77"/>
    </row>
    <row r="430" spans="4:35" ht="18" customHeight="1" x14ac:dyDescent="0.25">
      <c r="D430" s="82"/>
      <c r="E430" s="82"/>
      <c r="F430" s="82"/>
      <c r="G430" s="82"/>
      <c r="H430" s="82"/>
      <c r="K430" s="77"/>
      <c r="L430" s="77"/>
      <c r="M430" s="80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190"/>
      <c r="AA430" s="192"/>
      <c r="AB430" s="77"/>
      <c r="AC430" s="77"/>
      <c r="AD430" s="77"/>
      <c r="AE430" s="77"/>
      <c r="AF430" s="77"/>
      <c r="AG430" s="77"/>
      <c r="AH430" s="77"/>
      <c r="AI430" s="77"/>
    </row>
    <row r="431" spans="4:35" ht="18" customHeight="1" x14ac:dyDescent="0.25">
      <c r="D431" s="82"/>
      <c r="E431" s="82"/>
      <c r="F431" s="82"/>
      <c r="G431" s="82"/>
      <c r="H431" s="82"/>
      <c r="K431" s="77"/>
      <c r="L431" s="77"/>
      <c r="M431" s="80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190"/>
      <c r="AA431" s="192"/>
      <c r="AB431" s="77"/>
      <c r="AC431" s="77"/>
      <c r="AD431" s="77"/>
      <c r="AE431" s="77"/>
      <c r="AF431" s="77"/>
      <c r="AG431" s="77"/>
      <c r="AH431" s="77"/>
      <c r="AI431" s="77"/>
    </row>
    <row r="432" spans="4:35" ht="18" customHeight="1" x14ac:dyDescent="0.25">
      <c r="D432" s="82"/>
      <c r="E432" s="82"/>
      <c r="F432" s="82"/>
      <c r="G432" s="82"/>
      <c r="H432" s="82"/>
      <c r="K432" s="77"/>
      <c r="L432" s="77"/>
      <c r="M432" s="80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190"/>
      <c r="AA432" s="192"/>
      <c r="AB432" s="77"/>
      <c r="AC432" s="77"/>
      <c r="AD432" s="77"/>
      <c r="AE432" s="77"/>
      <c r="AF432" s="77"/>
      <c r="AG432" s="77"/>
      <c r="AH432" s="77"/>
      <c r="AI432" s="77"/>
    </row>
    <row r="433" spans="4:35" ht="18" customHeight="1" x14ac:dyDescent="0.25">
      <c r="D433" s="82"/>
      <c r="E433" s="82"/>
      <c r="F433" s="82"/>
      <c r="G433" s="82"/>
      <c r="H433" s="82"/>
      <c r="K433" s="77"/>
      <c r="L433" s="77"/>
      <c r="M433" s="80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190"/>
      <c r="AA433" s="192"/>
      <c r="AB433" s="77"/>
      <c r="AC433" s="77"/>
      <c r="AD433" s="77"/>
      <c r="AE433" s="77"/>
      <c r="AF433" s="77"/>
      <c r="AG433" s="77"/>
      <c r="AH433" s="77"/>
      <c r="AI433" s="77"/>
    </row>
    <row r="434" spans="4:35" ht="18" customHeight="1" x14ac:dyDescent="0.25">
      <c r="D434" s="82"/>
      <c r="E434" s="82"/>
      <c r="F434" s="82"/>
      <c r="G434" s="82"/>
      <c r="H434" s="82"/>
      <c r="K434" s="77"/>
      <c r="L434" s="77"/>
      <c r="M434" s="80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190"/>
      <c r="AA434" s="192"/>
      <c r="AB434" s="77"/>
      <c r="AC434" s="77"/>
      <c r="AD434" s="77"/>
      <c r="AE434" s="77"/>
      <c r="AF434" s="77"/>
      <c r="AG434" s="77"/>
      <c r="AH434" s="77"/>
      <c r="AI434" s="77"/>
    </row>
    <row r="435" spans="4:35" ht="18" customHeight="1" x14ac:dyDescent="0.25">
      <c r="D435" s="82"/>
      <c r="E435" s="82"/>
      <c r="F435" s="82"/>
      <c r="G435" s="82"/>
      <c r="H435" s="82"/>
      <c r="K435" s="77"/>
      <c r="L435" s="77"/>
      <c r="M435" s="80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190"/>
      <c r="AA435" s="192"/>
      <c r="AB435" s="77"/>
      <c r="AC435" s="77"/>
      <c r="AD435" s="77"/>
      <c r="AE435" s="77"/>
      <c r="AF435" s="77"/>
      <c r="AG435" s="77"/>
      <c r="AH435" s="77"/>
      <c r="AI435" s="77"/>
    </row>
    <row r="436" spans="4:35" ht="18" customHeight="1" x14ac:dyDescent="0.25">
      <c r="D436" s="82"/>
      <c r="E436" s="82"/>
      <c r="F436" s="82"/>
      <c r="G436" s="82"/>
      <c r="H436" s="82"/>
      <c r="K436" s="77"/>
      <c r="L436" s="77"/>
      <c r="M436" s="80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190"/>
      <c r="AA436" s="192"/>
      <c r="AB436" s="77"/>
      <c r="AC436" s="77"/>
      <c r="AD436" s="77"/>
      <c r="AE436" s="77"/>
      <c r="AF436" s="77"/>
      <c r="AG436" s="77"/>
      <c r="AH436" s="77"/>
      <c r="AI436" s="77"/>
    </row>
    <row r="437" spans="4:35" ht="18" customHeight="1" x14ac:dyDescent="0.25">
      <c r="D437" s="82"/>
      <c r="E437" s="82"/>
      <c r="F437" s="82"/>
      <c r="G437" s="82"/>
      <c r="H437" s="82"/>
      <c r="K437" s="77"/>
      <c r="L437" s="77"/>
      <c r="M437" s="80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190"/>
      <c r="AA437" s="192"/>
      <c r="AB437" s="77"/>
      <c r="AC437" s="77"/>
      <c r="AD437" s="77"/>
      <c r="AE437" s="77"/>
      <c r="AF437" s="77"/>
      <c r="AG437" s="77"/>
      <c r="AH437" s="77"/>
      <c r="AI437" s="77"/>
    </row>
    <row r="438" spans="4:35" ht="18" customHeight="1" x14ac:dyDescent="0.25">
      <c r="D438" s="82"/>
      <c r="E438" s="82"/>
      <c r="F438" s="82"/>
      <c r="G438" s="82"/>
      <c r="H438" s="82"/>
      <c r="K438" s="77"/>
      <c r="L438" s="77"/>
      <c r="M438" s="80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190"/>
      <c r="AA438" s="192"/>
      <c r="AB438" s="77"/>
      <c r="AC438" s="77"/>
      <c r="AD438" s="77"/>
      <c r="AE438" s="77"/>
      <c r="AF438" s="77"/>
      <c r="AG438" s="77"/>
      <c r="AH438" s="77"/>
      <c r="AI438" s="77"/>
    </row>
    <row r="439" spans="4:35" ht="18" customHeight="1" x14ac:dyDescent="0.25">
      <c r="D439" s="82"/>
      <c r="E439" s="82"/>
      <c r="F439" s="82"/>
      <c r="G439" s="82"/>
      <c r="H439" s="82"/>
      <c r="K439" s="77"/>
      <c r="L439" s="77"/>
      <c r="M439" s="80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190"/>
      <c r="AA439" s="192"/>
      <c r="AB439" s="77"/>
      <c r="AC439" s="77"/>
      <c r="AD439" s="77"/>
      <c r="AE439" s="77"/>
      <c r="AF439" s="77"/>
      <c r="AG439" s="77"/>
      <c r="AH439" s="77"/>
      <c r="AI439" s="77"/>
    </row>
    <row r="440" spans="4:35" ht="18" customHeight="1" x14ac:dyDescent="0.25">
      <c r="D440" s="82"/>
      <c r="E440" s="82"/>
      <c r="F440" s="82"/>
      <c r="G440" s="82"/>
      <c r="H440" s="82"/>
      <c r="K440" s="77"/>
      <c r="L440" s="77"/>
      <c r="M440" s="80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190"/>
      <c r="AA440" s="192"/>
      <c r="AB440" s="77"/>
      <c r="AC440" s="77"/>
      <c r="AD440" s="77"/>
      <c r="AE440" s="77"/>
      <c r="AF440" s="77"/>
      <c r="AG440" s="77"/>
      <c r="AH440" s="77"/>
      <c r="AI440" s="77"/>
    </row>
    <row r="441" spans="4:35" ht="18" customHeight="1" x14ac:dyDescent="0.25">
      <c r="D441" s="82"/>
      <c r="E441" s="82"/>
      <c r="F441" s="82"/>
      <c r="G441" s="82"/>
      <c r="H441" s="82"/>
      <c r="K441" s="77"/>
      <c r="L441" s="77"/>
      <c r="M441" s="80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190"/>
      <c r="AA441" s="192"/>
      <c r="AB441" s="77"/>
      <c r="AC441" s="77"/>
      <c r="AD441" s="77"/>
      <c r="AE441" s="77"/>
      <c r="AF441" s="77"/>
      <c r="AG441" s="77"/>
      <c r="AH441" s="77"/>
      <c r="AI441" s="77"/>
    </row>
    <row r="442" spans="4:35" ht="18" customHeight="1" x14ac:dyDescent="0.25">
      <c r="D442" s="82"/>
      <c r="E442" s="82"/>
      <c r="F442" s="82"/>
      <c r="G442" s="82"/>
      <c r="H442" s="82"/>
      <c r="K442" s="77"/>
      <c r="L442" s="77"/>
      <c r="M442" s="80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190"/>
      <c r="AA442" s="192"/>
      <c r="AB442" s="77"/>
      <c r="AC442" s="77"/>
      <c r="AD442" s="77"/>
      <c r="AE442" s="77"/>
      <c r="AF442" s="77"/>
      <c r="AG442" s="77"/>
      <c r="AH442" s="77"/>
      <c r="AI442" s="77"/>
    </row>
    <row r="443" spans="4:35" ht="18" customHeight="1" x14ac:dyDescent="0.25">
      <c r="D443" s="82"/>
      <c r="E443" s="82"/>
      <c r="F443" s="82"/>
      <c r="G443" s="82"/>
      <c r="H443" s="82"/>
      <c r="K443" s="77"/>
      <c r="L443" s="77"/>
      <c r="M443" s="80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190"/>
      <c r="AA443" s="192"/>
      <c r="AB443" s="77"/>
      <c r="AC443" s="77"/>
      <c r="AD443" s="77"/>
      <c r="AE443" s="77"/>
      <c r="AF443" s="77"/>
      <c r="AG443" s="77"/>
      <c r="AH443" s="77"/>
      <c r="AI443" s="77"/>
    </row>
    <row r="444" spans="4:35" ht="18" customHeight="1" x14ac:dyDescent="0.25">
      <c r="D444" s="82"/>
      <c r="E444" s="82"/>
      <c r="F444" s="82"/>
      <c r="G444" s="82"/>
      <c r="H444" s="82"/>
      <c r="K444" s="77"/>
      <c r="L444" s="77"/>
      <c r="M444" s="80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190"/>
      <c r="AA444" s="192"/>
      <c r="AB444" s="77"/>
      <c r="AC444" s="77"/>
      <c r="AD444" s="77"/>
      <c r="AE444" s="77"/>
      <c r="AF444" s="77"/>
      <c r="AG444" s="77"/>
      <c r="AH444" s="77"/>
      <c r="AI444" s="77"/>
    </row>
    <row r="445" spans="4:35" ht="18" customHeight="1" x14ac:dyDescent="0.25">
      <c r="D445" s="82"/>
      <c r="E445" s="82"/>
      <c r="F445" s="82"/>
      <c r="G445" s="82"/>
      <c r="H445" s="82"/>
      <c r="K445" s="81"/>
      <c r="L445" s="81"/>
      <c r="M445" s="80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190"/>
      <c r="AA445" s="192"/>
      <c r="AB445" s="77"/>
      <c r="AC445" s="77"/>
      <c r="AD445" s="77"/>
      <c r="AE445" s="77"/>
      <c r="AF445" s="77"/>
      <c r="AG445" s="77"/>
      <c r="AH445" s="77"/>
      <c r="AI445" s="77"/>
    </row>
    <row r="446" spans="4:35" ht="18" customHeight="1" x14ac:dyDescent="0.25">
      <c r="D446" s="82"/>
      <c r="E446" s="82"/>
      <c r="F446" s="82"/>
      <c r="G446" s="82"/>
      <c r="H446" s="82"/>
      <c r="K446" s="81"/>
      <c r="L446" s="81"/>
      <c r="M446" s="80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190"/>
      <c r="AA446" s="192"/>
      <c r="AB446" s="77"/>
      <c r="AC446" s="77"/>
      <c r="AD446" s="77"/>
      <c r="AE446" s="77"/>
      <c r="AF446" s="77"/>
      <c r="AG446" s="77"/>
      <c r="AH446" s="77"/>
      <c r="AI446" s="77"/>
    </row>
    <row r="447" spans="4:35" ht="18" customHeight="1" x14ac:dyDescent="0.25">
      <c r="D447" s="82"/>
      <c r="E447" s="82"/>
      <c r="F447" s="82"/>
      <c r="G447" s="82"/>
      <c r="H447" s="82"/>
      <c r="K447" s="81"/>
      <c r="L447" s="81"/>
      <c r="M447" s="80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190"/>
      <c r="AA447" s="192"/>
      <c r="AB447" s="77"/>
      <c r="AC447" s="77"/>
      <c r="AD447" s="77"/>
      <c r="AE447" s="77"/>
      <c r="AF447" s="77"/>
      <c r="AG447" s="77"/>
      <c r="AH447" s="77"/>
      <c r="AI447" s="77"/>
    </row>
    <row r="448" spans="4:35" ht="18" customHeight="1" x14ac:dyDescent="0.25">
      <c r="D448" s="82"/>
      <c r="E448" s="82"/>
      <c r="F448" s="82"/>
      <c r="G448" s="82"/>
      <c r="H448" s="82"/>
      <c r="K448" s="81"/>
      <c r="L448" s="81"/>
      <c r="M448" s="80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190"/>
      <c r="AA448" s="192"/>
      <c r="AB448" s="77"/>
      <c r="AC448" s="77"/>
      <c r="AD448" s="77"/>
      <c r="AE448" s="77"/>
      <c r="AF448" s="77"/>
      <c r="AG448" s="77"/>
      <c r="AH448" s="77"/>
      <c r="AI448" s="77"/>
    </row>
    <row r="449" spans="4:35" ht="18" customHeight="1" x14ac:dyDescent="0.25">
      <c r="D449" s="82"/>
      <c r="E449" s="82"/>
      <c r="F449" s="82"/>
      <c r="G449" s="82"/>
      <c r="H449" s="82"/>
      <c r="K449" s="81"/>
      <c r="L449" s="81"/>
      <c r="M449" s="80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190"/>
      <c r="AA449" s="192"/>
      <c r="AB449" s="77"/>
      <c r="AC449" s="77"/>
      <c r="AD449" s="77"/>
      <c r="AE449" s="77"/>
      <c r="AF449" s="77"/>
      <c r="AG449" s="77"/>
      <c r="AH449" s="77"/>
      <c r="AI449" s="77"/>
    </row>
    <row r="450" spans="4:35" ht="18" customHeight="1" x14ac:dyDescent="0.25">
      <c r="D450" s="82"/>
      <c r="E450" s="82"/>
      <c r="F450" s="82"/>
      <c r="G450" s="82"/>
      <c r="H450" s="82"/>
      <c r="K450" s="81"/>
      <c r="L450" s="81"/>
      <c r="M450" s="80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190"/>
      <c r="AA450" s="192"/>
      <c r="AB450" s="77"/>
      <c r="AC450" s="77"/>
      <c r="AD450" s="77"/>
      <c r="AE450" s="77"/>
      <c r="AF450" s="77"/>
      <c r="AG450" s="77"/>
      <c r="AH450" s="77"/>
      <c r="AI450" s="77"/>
    </row>
    <row r="451" spans="4:35" ht="18" customHeight="1" x14ac:dyDescent="0.25">
      <c r="D451" s="82"/>
      <c r="E451" s="82"/>
      <c r="F451" s="82"/>
      <c r="G451" s="82"/>
      <c r="H451" s="82"/>
      <c r="K451" s="81"/>
      <c r="L451" s="81"/>
      <c r="M451" s="80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190"/>
      <c r="AA451" s="192"/>
      <c r="AB451" s="77"/>
      <c r="AC451" s="77"/>
      <c r="AD451" s="77"/>
      <c r="AE451" s="77"/>
      <c r="AF451" s="77"/>
      <c r="AG451" s="77"/>
      <c r="AH451" s="77"/>
      <c r="AI451" s="77"/>
    </row>
    <row r="452" spans="4:35" ht="18" customHeight="1" x14ac:dyDescent="0.25">
      <c r="D452" s="82"/>
      <c r="E452" s="82"/>
      <c r="F452" s="82"/>
      <c r="G452" s="82"/>
      <c r="H452" s="82"/>
      <c r="K452" s="77"/>
      <c r="L452" s="77"/>
      <c r="M452" s="80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190"/>
      <c r="AA452" s="192"/>
      <c r="AB452" s="77"/>
      <c r="AC452" s="77"/>
      <c r="AD452" s="77"/>
      <c r="AE452" s="77"/>
      <c r="AF452" s="77"/>
      <c r="AG452" s="77"/>
      <c r="AH452" s="77"/>
      <c r="AI452" s="77"/>
    </row>
    <row r="453" spans="4:35" ht="18" customHeight="1" x14ac:dyDescent="0.25">
      <c r="D453" s="82"/>
      <c r="E453" s="82"/>
      <c r="F453" s="82"/>
      <c r="G453" s="82"/>
      <c r="H453" s="82"/>
      <c r="K453" s="77"/>
      <c r="L453" s="77"/>
      <c r="M453" s="80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190"/>
      <c r="AA453" s="192"/>
      <c r="AB453" s="77"/>
      <c r="AC453" s="77"/>
      <c r="AD453" s="77"/>
      <c r="AE453" s="77"/>
      <c r="AF453" s="77"/>
      <c r="AG453" s="77"/>
      <c r="AH453" s="77"/>
      <c r="AI453" s="77"/>
    </row>
    <row r="454" spans="4:35" ht="18" customHeight="1" x14ac:dyDescent="0.25">
      <c r="D454" s="82"/>
      <c r="E454" s="82"/>
      <c r="F454" s="82"/>
      <c r="G454" s="82"/>
      <c r="H454" s="82"/>
      <c r="K454" s="77"/>
      <c r="L454" s="77"/>
      <c r="M454" s="80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190"/>
      <c r="AA454" s="192"/>
      <c r="AB454" s="77"/>
      <c r="AC454" s="77"/>
      <c r="AD454" s="77"/>
      <c r="AE454" s="77"/>
      <c r="AF454" s="77"/>
      <c r="AG454" s="77"/>
      <c r="AH454" s="77"/>
      <c r="AI454" s="77"/>
    </row>
    <row r="455" spans="4:35" ht="18" customHeight="1" x14ac:dyDescent="0.25">
      <c r="D455" s="82"/>
      <c r="E455" s="82"/>
      <c r="F455" s="82"/>
      <c r="G455" s="82"/>
      <c r="H455" s="82"/>
      <c r="K455" s="77"/>
      <c r="L455" s="77"/>
      <c r="M455" s="80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190"/>
      <c r="AA455" s="192"/>
      <c r="AB455" s="77"/>
      <c r="AC455" s="77"/>
      <c r="AD455" s="77"/>
      <c r="AE455" s="77"/>
      <c r="AF455" s="77"/>
      <c r="AG455" s="77"/>
      <c r="AH455" s="77"/>
      <c r="AI455" s="77"/>
    </row>
    <row r="456" spans="4:35" ht="18" customHeight="1" x14ac:dyDescent="0.25">
      <c r="D456" s="82"/>
      <c r="E456" s="82"/>
      <c r="F456" s="82"/>
      <c r="G456" s="82"/>
      <c r="H456" s="82"/>
      <c r="K456" s="77"/>
      <c r="L456" s="77"/>
      <c r="M456" s="80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190"/>
      <c r="AA456" s="192"/>
      <c r="AB456" s="77"/>
      <c r="AC456" s="77"/>
      <c r="AD456" s="77"/>
      <c r="AE456" s="77"/>
      <c r="AF456" s="77"/>
      <c r="AG456" s="77"/>
      <c r="AH456" s="77"/>
      <c r="AI456" s="77"/>
    </row>
    <row r="457" spans="4:35" ht="18" customHeight="1" x14ac:dyDescent="0.25">
      <c r="D457" s="82"/>
      <c r="E457" s="82"/>
      <c r="F457" s="82"/>
      <c r="G457" s="82"/>
      <c r="H457" s="82"/>
      <c r="K457" s="77"/>
      <c r="L457" s="77"/>
      <c r="M457" s="80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190"/>
      <c r="AA457" s="192"/>
      <c r="AB457" s="77"/>
      <c r="AC457" s="77"/>
      <c r="AD457" s="77"/>
      <c r="AE457" s="77"/>
      <c r="AF457" s="77"/>
      <c r="AG457" s="77"/>
      <c r="AH457" s="77"/>
      <c r="AI457" s="77"/>
    </row>
    <row r="458" spans="4:35" ht="18" customHeight="1" x14ac:dyDescent="0.25">
      <c r="D458" s="82"/>
      <c r="E458" s="82"/>
      <c r="F458" s="82"/>
      <c r="G458" s="82"/>
      <c r="H458" s="82"/>
      <c r="K458" s="77"/>
      <c r="L458" s="77"/>
      <c r="M458" s="80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190"/>
      <c r="AA458" s="192"/>
      <c r="AB458" s="77"/>
      <c r="AC458" s="77"/>
      <c r="AD458" s="77"/>
      <c r="AE458" s="77"/>
      <c r="AF458" s="77"/>
      <c r="AG458" s="77"/>
      <c r="AH458" s="77"/>
      <c r="AI458" s="77"/>
    </row>
    <row r="459" spans="4:35" ht="18" customHeight="1" x14ac:dyDescent="0.25">
      <c r="D459" s="82"/>
      <c r="E459" s="82"/>
      <c r="F459" s="82"/>
      <c r="G459" s="82"/>
      <c r="H459" s="82"/>
      <c r="K459" s="77"/>
      <c r="L459" s="77"/>
      <c r="M459" s="80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190"/>
      <c r="AA459" s="192"/>
      <c r="AB459" s="77"/>
      <c r="AC459" s="77"/>
      <c r="AD459" s="77"/>
      <c r="AE459" s="77"/>
      <c r="AF459" s="77"/>
      <c r="AG459" s="77"/>
      <c r="AH459" s="77"/>
      <c r="AI459" s="77"/>
    </row>
    <row r="460" spans="4:35" ht="18" customHeight="1" x14ac:dyDescent="0.25">
      <c r="D460" s="82"/>
      <c r="E460" s="82"/>
      <c r="F460" s="82"/>
      <c r="G460" s="82"/>
      <c r="H460" s="82"/>
      <c r="K460" s="77"/>
      <c r="L460" s="77"/>
      <c r="M460" s="80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190"/>
      <c r="AA460" s="192"/>
      <c r="AB460" s="77"/>
      <c r="AC460" s="77"/>
      <c r="AD460" s="77"/>
      <c r="AE460" s="77"/>
      <c r="AF460" s="77"/>
      <c r="AG460" s="77"/>
      <c r="AH460" s="77"/>
      <c r="AI460" s="77"/>
    </row>
    <row r="461" spans="4:35" ht="18" customHeight="1" x14ac:dyDescent="0.25">
      <c r="D461" s="82"/>
      <c r="E461" s="82"/>
      <c r="F461" s="82"/>
      <c r="G461" s="82"/>
      <c r="H461" s="82"/>
      <c r="K461" s="77"/>
      <c r="L461" s="77"/>
      <c r="M461" s="80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190"/>
      <c r="AA461" s="192"/>
      <c r="AB461" s="77"/>
      <c r="AC461" s="77"/>
      <c r="AD461" s="77"/>
      <c r="AE461" s="77"/>
      <c r="AF461" s="77"/>
      <c r="AG461" s="77"/>
      <c r="AH461" s="77"/>
      <c r="AI461" s="77"/>
    </row>
    <row r="462" spans="4:35" ht="18" customHeight="1" x14ac:dyDescent="0.25">
      <c r="D462" s="82"/>
      <c r="E462" s="82"/>
      <c r="F462" s="82"/>
      <c r="G462" s="82"/>
      <c r="H462" s="82"/>
      <c r="K462" s="77"/>
      <c r="L462" s="77"/>
      <c r="M462" s="80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190"/>
      <c r="AA462" s="192"/>
      <c r="AB462" s="77"/>
      <c r="AC462" s="77"/>
      <c r="AD462" s="77"/>
      <c r="AE462" s="77"/>
      <c r="AF462" s="77"/>
      <c r="AG462" s="77"/>
      <c r="AH462" s="77"/>
      <c r="AI462" s="77"/>
    </row>
    <row r="463" spans="4:35" ht="18" customHeight="1" x14ac:dyDescent="0.25">
      <c r="D463" s="82"/>
      <c r="E463" s="82"/>
      <c r="F463" s="82"/>
      <c r="G463" s="82"/>
      <c r="H463" s="82"/>
      <c r="K463" s="77"/>
      <c r="L463" s="77"/>
      <c r="M463" s="80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190"/>
      <c r="AA463" s="192"/>
      <c r="AB463" s="77"/>
      <c r="AC463" s="77"/>
      <c r="AD463" s="77"/>
      <c r="AE463" s="77"/>
      <c r="AF463" s="77"/>
      <c r="AG463" s="77"/>
      <c r="AH463" s="77"/>
      <c r="AI463" s="77"/>
    </row>
    <row r="464" spans="4:35" ht="18" customHeight="1" x14ac:dyDescent="0.25">
      <c r="D464" s="82"/>
      <c r="E464" s="82"/>
      <c r="F464" s="82"/>
      <c r="G464" s="82"/>
      <c r="H464" s="82"/>
      <c r="K464" s="77"/>
      <c r="L464" s="77"/>
      <c r="M464" s="80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190"/>
      <c r="AA464" s="192"/>
      <c r="AB464" s="77"/>
      <c r="AC464" s="77"/>
      <c r="AD464" s="77"/>
      <c r="AE464" s="77"/>
      <c r="AF464" s="77"/>
      <c r="AG464" s="77"/>
      <c r="AH464" s="77"/>
      <c r="AI464" s="77"/>
    </row>
    <row r="465" spans="4:35" ht="18" customHeight="1" x14ac:dyDescent="0.25">
      <c r="D465" s="82"/>
      <c r="E465" s="82"/>
      <c r="F465" s="82"/>
      <c r="G465" s="82"/>
      <c r="H465" s="82"/>
      <c r="K465" s="77"/>
      <c r="L465" s="77"/>
      <c r="M465" s="80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190"/>
      <c r="AA465" s="192"/>
      <c r="AB465" s="77"/>
      <c r="AC465" s="77"/>
      <c r="AD465" s="77"/>
      <c r="AE465" s="77"/>
      <c r="AF465" s="77"/>
      <c r="AG465" s="77"/>
      <c r="AH465" s="77"/>
      <c r="AI465" s="77"/>
    </row>
    <row r="466" spans="4:35" ht="18" customHeight="1" x14ac:dyDescent="0.25">
      <c r="D466" s="82"/>
      <c r="E466" s="82"/>
      <c r="F466" s="82"/>
      <c r="G466" s="82"/>
      <c r="H466" s="82"/>
      <c r="K466" s="77"/>
      <c r="L466" s="77"/>
      <c r="M466" s="80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190"/>
      <c r="AA466" s="192"/>
      <c r="AB466" s="77"/>
      <c r="AC466" s="77"/>
      <c r="AD466" s="77"/>
      <c r="AE466" s="77"/>
      <c r="AF466" s="77"/>
      <c r="AG466" s="77"/>
      <c r="AH466" s="77"/>
      <c r="AI466" s="77"/>
    </row>
    <row r="467" spans="4:35" ht="18" customHeight="1" x14ac:dyDescent="0.25">
      <c r="D467" s="82"/>
      <c r="E467" s="82"/>
      <c r="F467" s="82"/>
      <c r="G467" s="82"/>
      <c r="H467" s="82"/>
      <c r="K467" s="77"/>
      <c r="L467" s="77"/>
      <c r="M467" s="80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190"/>
      <c r="AA467" s="192"/>
      <c r="AB467" s="77"/>
      <c r="AC467" s="77"/>
      <c r="AD467" s="77"/>
      <c r="AE467" s="77"/>
      <c r="AF467" s="77"/>
      <c r="AG467" s="77"/>
      <c r="AH467" s="77"/>
      <c r="AI467" s="77"/>
    </row>
    <row r="468" spans="4:35" ht="18" customHeight="1" x14ac:dyDescent="0.25">
      <c r="D468" s="82"/>
      <c r="E468" s="82"/>
      <c r="F468" s="82"/>
      <c r="G468" s="82"/>
      <c r="H468" s="82"/>
      <c r="K468" s="77"/>
      <c r="L468" s="77"/>
      <c r="M468" s="80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190"/>
      <c r="AA468" s="192"/>
      <c r="AB468" s="77"/>
      <c r="AC468" s="77"/>
      <c r="AD468" s="77"/>
      <c r="AE468" s="77"/>
      <c r="AF468" s="77"/>
      <c r="AG468" s="77"/>
      <c r="AH468" s="77"/>
      <c r="AI468" s="77"/>
    </row>
    <row r="469" spans="4:35" ht="18" customHeight="1" x14ac:dyDescent="0.25">
      <c r="D469" s="82"/>
      <c r="E469" s="82"/>
      <c r="F469" s="82"/>
      <c r="G469" s="82"/>
      <c r="H469" s="82"/>
      <c r="K469" s="81"/>
      <c r="L469" s="81"/>
      <c r="M469" s="80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190"/>
      <c r="AA469" s="192"/>
      <c r="AB469" s="77"/>
      <c r="AC469" s="77"/>
      <c r="AD469" s="77"/>
      <c r="AE469" s="77"/>
      <c r="AF469" s="77"/>
      <c r="AG469" s="77"/>
      <c r="AH469" s="77"/>
      <c r="AI469" s="77"/>
    </row>
    <row r="470" spans="4:35" ht="18" customHeight="1" x14ac:dyDescent="0.25">
      <c r="D470" s="82"/>
      <c r="E470" s="82"/>
      <c r="F470" s="82"/>
      <c r="G470" s="82"/>
      <c r="H470" s="82"/>
      <c r="K470" s="81"/>
      <c r="L470" s="81"/>
      <c r="M470" s="80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190"/>
      <c r="AA470" s="192"/>
      <c r="AB470" s="77"/>
      <c r="AC470" s="77"/>
      <c r="AD470" s="77"/>
      <c r="AE470" s="77"/>
      <c r="AF470" s="77"/>
      <c r="AG470" s="77"/>
      <c r="AH470" s="77"/>
      <c r="AI470" s="77"/>
    </row>
    <row r="471" spans="4:35" ht="18" customHeight="1" x14ac:dyDescent="0.25">
      <c r="D471" s="82"/>
      <c r="E471" s="82"/>
      <c r="F471" s="82"/>
      <c r="G471" s="82"/>
      <c r="H471" s="82"/>
      <c r="K471" s="81"/>
      <c r="L471" s="81"/>
      <c r="M471" s="80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190"/>
      <c r="AA471" s="192"/>
      <c r="AB471" s="77"/>
      <c r="AC471" s="77"/>
      <c r="AD471" s="77"/>
      <c r="AE471" s="77"/>
      <c r="AF471" s="77"/>
      <c r="AG471" s="77"/>
      <c r="AH471" s="77"/>
      <c r="AI471" s="77"/>
    </row>
    <row r="472" spans="4:35" ht="18" customHeight="1" x14ac:dyDescent="0.25">
      <c r="D472" s="82"/>
      <c r="E472" s="82"/>
      <c r="F472" s="82"/>
      <c r="G472" s="82"/>
      <c r="H472" s="82"/>
      <c r="K472" s="81"/>
      <c r="L472" s="81"/>
      <c r="M472" s="80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190"/>
      <c r="AA472" s="192"/>
      <c r="AB472" s="77"/>
      <c r="AC472" s="77"/>
      <c r="AD472" s="77"/>
      <c r="AE472" s="77"/>
      <c r="AF472" s="77"/>
      <c r="AG472" s="77"/>
      <c r="AH472" s="77"/>
      <c r="AI472" s="77"/>
    </row>
    <row r="473" spans="4:35" ht="18" customHeight="1" x14ac:dyDescent="0.25">
      <c r="D473" s="82"/>
      <c r="E473" s="82"/>
      <c r="F473" s="82"/>
      <c r="G473" s="82"/>
      <c r="H473" s="82"/>
      <c r="K473" s="81"/>
      <c r="L473" s="81"/>
      <c r="M473" s="80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190"/>
      <c r="AA473" s="192"/>
      <c r="AB473" s="77"/>
      <c r="AC473" s="77"/>
      <c r="AD473" s="77"/>
      <c r="AE473" s="77"/>
      <c r="AF473" s="77"/>
      <c r="AG473" s="77"/>
      <c r="AH473" s="77"/>
      <c r="AI473" s="77"/>
    </row>
    <row r="474" spans="4:35" ht="18" customHeight="1" x14ac:dyDescent="0.25">
      <c r="D474" s="82"/>
      <c r="E474" s="82"/>
      <c r="F474" s="82"/>
      <c r="G474" s="82"/>
      <c r="H474" s="82"/>
      <c r="K474" s="81"/>
      <c r="L474" s="81"/>
      <c r="M474" s="80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190"/>
      <c r="AA474" s="192"/>
      <c r="AB474" s="77"/>
      <c r="AC474" s="77"/>
      <c r="AD474" s="77"/>
      <c r="AE474" s="77"/>
      <c r="AF474" s="77"/>
      <c r="AG474" s="77"/>
      <c r="AH474" s="77"/>
      <c r="AI474" s="77"/>
    </row>
    <row r="475" spans="4:35" ht="18" customHeight="1" x14ac:dyDescent="0.25">
      <c r="D475" s="82"/>
      <c r="E475" s="82"/>
      <c r="F475" s="82"/>
      <c r="G475" s="82"/>
      <c r="H475" s="82"/>
      <c r="K475" s="81"/>
      <c r="L475" s="81"/>
      <c r="M475" s="80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190"/>
      <c r="AA475" s="192"/>
      <c r="AB475" s="77"/>
      <c r="AC475" s="77"/>
      <c r="AD475" s="77"/>
      <c r="AE475" s="77"/>
      <c r="AF475" s="77"/>
      <c r="AG475" s="77"/>
      <c r="AH475" s="77"/>
      <c r="AI475" s="77"/>
    </row>
    <row r="476" spans="4:35" ht="18" customHeight="1" x14ac:dyDescent="0.25">
      <c r="D476" s="82"/>
      <c r="E476" s="82"/>
      <c r="F476" s="82"/>
      <c r="G476" s="82"/>
      <c r="H476" s="82"/>
      <c r="K476" s="77"/>
      <c r="L476" s="77"/>
      <c r="M476" s="80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190"/>
      <c r="AA476" s="192"/>
      <c r="AB476" s="77"/>
      <c r="AC476" s="77"/>
      <c r="AD476" s="77"/>
      <c r="AE476" s="77"/>
      <c r="AF476" s="77"/>
      <c r="AG476" s="77"/>
      <c r="AH476" s="77"/>
      <c r="AI476" s="77"/>
    </row>
    <row r="477" spans="4:35" ht="18" customHeight="1" x14ac:dyDescent="0.25">
      <c r="D477" s="82"/>
      <c r="E477" s="82"/>
      <c r="F477" s="82"/>
      <c r="G477" s="82"/>
      <c r="H477" s="82"/>
      <c r="K477" s="77"/>
      <c r="L477" s="77"/>
      <c r="M477" s="80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190"/>
      <c r="AA477" s="192"/>
      <c r="AB477" s="77"/>
      <c r="AC477" s="77"/>
      <c r="AD477" s="77"/>
      <c r="AE477" s="77"/>
      <c r="AF477" s="77"/>
      <c r="AG477" s="77"/>
      <c r="AH477" s="77"/>
      <c r="AI477" s="77"/>
    </row>
    <row r="478" spans="4:35" ht="18" customHeight="1" x14ac:dyDescent="0.25">
      <c r="D478" s="82"/>
      <c r="E478" s="82"/>
      <c r="F478" s="82"/>
      <c r="G478" s="82"/>
      <c r="H478" s="82"/>
      <c r="K478" s="77"/>
      <c r="L478" s="77"/>
      <c r="M478" s="80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190"/>
      <c r="AA478" s="192"/>
      <c r="AB478" s="77"/>
      <c r="AC478" s="77"/>
      <c r="AD478" s="77"/>
      <c r="AE478" s="77"/>
      <c r="AF478" s="77"/>
      <c r="AG478" s="77"/>
      <c r="AH478" s="77"/>
      <c r="AI478" s="77"/>
    </row>
    <row r="479" spans="4:35" ht="18" customHeight="1" x14ac:dyDescent="0.25">
      <c r="D479" s="82"/>
      <c r="E479" s="82"/>
      <c r="F479" s="82"/>
      <c r="G479" s="82"/>
      <c r="H479" s="82"/>
      <c r="K479" s="77"/>
      <c r="L479" s="77"/>
      <c r="M479" s="80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190"/>
      <c r="AA479" s="192"/>
      <c r="AB479" s="77"/>
      <c r="AC479" s="77"/>
      <c r="AD479" s="77"/>
      <c r="AE479" s="77"/>
      <c r="AF479" s="77"/>
      <c r="AG479" s="77"/>
      <c r="AH479" s="77"/>
      <c r="AI479" s="77"/>
    </row>
    <row r="480" spans="4:35" ht="18" customHeight="1" x14ac:dyDescent="0.25">
      <c r="D480" s="82"/>
      <c r="E480" s="82"/>
      <c r="F480" s="82"/>
      <c r="G480" s="82"/>
      <c r="H480" s="82"/>
      <c r="K480" s="77"/>
      <c r="L480" s="77"/>
      <c r="M480" s="80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190"/>
      <c r="AA480" s="192"/>
      <c r="AB480" s="77"/>
      <c r="AC480" s="77"/>
      <c r="AD480" s="77"/>
      <c r="AE480" s="77"/>
      <c r="AF480" s="77"/>
      <c r="AG480" s="77"/>
      <c r="AH480" s="77"/>
      <c r="AI480" s="77"/>
    </row>
    <row r="481" spans="4:35" ht="18" customHeight="1" x14ac:dyDescent="0.25">
      <c r="D481" s="82"/>
      <c r="E481" s="82"/>
      <c r="F481" s="82"/>
      <c r="G481" s="82"/>
      <c r="H481" s="82"/>
      <c r="K481" s="77"/>
      <c r="L481" s="77"/>
      <c r="M481" s="80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190"/>
      <c r="AA481" s="192"/>
      <c r="AB481" s="77"/>
      <c r="AC481" s="77"/>
      <c r="AD481" s="77"/>
      <c r="AE481" s="77"/>
      <c r="AF481" s="77"/>
      <c r="AG481" s="77"/>
      <c r="AH481" s="77"/>
      <c r="AI481" s="77"/>
    </row>
    <row r="482" spans="4:35" ht="18" customHeight="1" x14ac:dyDescent="0.25">
      <c r="D482" s="82"/>
      <c r="E482" s="82"/>
      <c r="F482" s="82"/>
      <c r="G482" s="82"/>
      <c r="H482" s="82"/>
      <c r="K482" s="77"/>
      <c r="L482" s="77"/>
      <c r="M482" s="80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190"/>
      <c r="AA482" s="192"/>
      <c r="AB482" s="77"/>
      <c r="AC482" s="77"/>
      <c r="AD482" s="77"/>
      <c r="AE482" s="77"/>
      <c r="AF482" s="77"/>
      <c r="AG482" s="77"/>
      <c r="AH482" s="77"/>
      <c r="AI482" s="77"/>
    </row>
    <row r="483" spans="4:35" ht="18" customHeight="1" x14ac:dyDescent="0.25">
      <c r="D483" s="82"/>
      <c r="E483" s="82"/>
      <c r="F483" s="82"/>
      <c r="G483" s="82"/>
      <c r="H483" s="82"/>
      <c r="K483" s="77"/>
      <c r="L483" s="77"/>
      <c r="M483" s="80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190"/>
      <c r="AA483" s="192"/>
      <c r="AB483" s="77"/>
      <c r="AC483" s="77"/>
      <c r="AD483" s="77"/>
      <c r="AE483" s="77"/>
      <c r="AF483" s="77"/>
      <c r="AG483" s="77"/>
      <c r="AH483" s="77"/>
      <c r="AI483" s="77"/>
    </row>
    <row r="484" spans="4:35" ht="18" customHeight="1" x14ac:dyDescent="0.25">
      <c r="D484" s="82"/>
      <c r="E484" s="82"/>
      <c r="F484" s="82"/>
      <c r="G484" s="82"/>
      <c r="H484" s="82"/>
      <c r="K484" s="77"/>
      <c r="L484" s="77"/>
      <c r="M484" s="80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190"/>
      <c r="AA484" s="192"/>
      <c r="AB484" s="77"/>
      <c r="AC484" s="77"/>
      <c r="AD484" s="77"/>
      <c r="AE484" s="77"/>
      <c r="AF484" s="77"/>
      <c r="AG484" s="77"/>
      <c r="AH484" s="77"/>
      <c r="AI484" s="77"/>
    </row>
    <row r="485" spans="4:35" ht="18" customHeight="1" x14ac:dyDescent="0.25">
      <c r="D485" s="82"/>
      <c r="E485" s="82"/>
      <c r="F485" s="82"/>
      <c r="G485" s="82"/>
      <c r="H485" s="82"/>
      <c r="K485" s="77"/>
      <c r="L485" s="77"/>
      <c r="M485" s="80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190"/>
      <c r="AA485" s="192"/>
      <c r="AB485" s="77"/>
      <c r="AC485" s="77"/>
      <c r="AD485" s="77"/>
      <c r="AE485" s="77"/>
      <c r="AF485" s="77"/>
      <c r="AG485" s="77"/>
      <c r="AH485" s="77"/>
      <c r="AI485" s="77"/>
    </row>
    <row r="486" spans="4:35" ht="18" customHeight="1" x14ac:dyDescent="0.25">
      <c r="D486" s="82"/>
      <c r="E486" s="82"/>
      <c r="F486" s="82"/>
      <c r="G486" s="82"/>
      <c r="H486" s="82"/>
      <c r="K486" s="77"/>
      <c r="L486" s="77"/>
      <c r="M486" s="80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190"/>
      <c r="AA486" s="192"/>
      <c r="AB486" s="77"/>
      <c r="AC486" s="77"/>
      <c r="AD486" s="77"/>
      <c r="AE486" s="77"/>
      <c r="AF486" s="77"/>
      <c r="AG486" s="77"/>
      <c r="AH486" s="77"/>
      <c r="AI486" s="77"/>
    </row>
    <row r="487" spans="4:35" ht="18" customHeight="1" x14ac:dyDescent="0.25">
      <c r="D487" s="82"/>
      <c r="E487" s="82"/>
      <c r="F487" s="82"/>
      <c r="G487" s="82"/>
      <c r="H487" s="82"/>
      <c r="K487" s="77"/>
      <c r="L487" s="77"/>
      <c r="M487" s="80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190"/>
      <c r="AA487" s="192"/>
      <c r="AB487" s="77"/>
      <c r="AC487" s="77"/>
      <c r="AD487" s="77"/>
      <c r="AE487" s="77"/>
      <c r="AF487" s="77"/>
      <c r="AG487" s="77"/>
      <c r="AH487" s="77"/>
      <c r="AI487" s="77"/>
    </row>
    <row r="488" spans="4:35" ht="18" customHeight="1" x14ac:dyDescent="0.25">
      <c r="D488" s="82"/>
      <c r="E488" s="82"/>
      <c r="F488" s="82"/>
      <c r="G488" s="82"/>
      <c r="H488" s="82"/>
      <c r="K488" s="77"/>
      <c r="L488" s="77"/>
      <c r="M488" s="80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190"/>
      <c r="AA488" s="192"/>
      <c r="AB488" s="77"/>
      <c r="AC488" s="77"/>
      <c r="AD488" s="77"/>
      <c r="AE488" s="77"/>
      <c r="AF488" s="77"/>
      <c r="AG488" s="77"/>
      <c r="AH488" s="77"/>
      <c r="AI488" s="77"/>
    </row>
    <row r="489" spans="4:35" ht="18" customHeight="1" x14ac:dyDescent="0.25">
      <c r="D489" s="82"/>
      <c r="E489" s="82"/>
      <c r="F489" s="82"/>
      <c r="G489" s="82"/>
      <c r="H489" s="82"/>
      <c r="K489" s="77"/>
      <c r="L489" s="77"/>
      <c r="M489" s="80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190"/>
      <c r="AA489" s="192"/>
      <c r="AB489" s="77"/>
      <c r="AC489" s="77"/>
      <c r="AD489" s="77"/>
      <c r="AE489" s="77"/>
      <c r="AF489" s="77"/>
      <c r="AG489" s="77"/>
      <c r="AH489" s="77"/>
      <c r="AI489" s="77"/>
    </row>
    <row r="490" spans="4:35" ht="18" customHeight="1" x14ac:dyDescent="0.25">
      <c r="D490" s="82"/>
      <c r="E490" s="82"/>
      <c r="F490" s="82"/>
      <c r="G490" s="82"/>
      <c r="H490" s="82"/>
      <c r="K490" s="77"/>
      <c r="L490" s="77"/>
      <c r="M490" s="80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190"/>
      <c r="AA490" s="192"/>
      <c r="AB490" s="77"/>
      <c r="AC490" s="77"/>
      <c r="AD490" s="77"/>
      <c r="AE490" s="77"/>
      <c r="AF490" s="77"/>
      <c r="AG490" s="77"/>
      <c r="AH490" s="77"/>
      <c r="AI490" s="77"/>
    </row>
    <row r="491" spans="4:35" ht="18" customHeight="1" x14ac:dyDescent="0.25">
      <c r="D491" s="82"/>
      <c r="E491" s="82"/>
      <c r="F491" s="82"/>
      <c r="G491" s="82"/>
      <c r="H491" s="82"/>
      <c r="K491" s="77"/>
      <c r="L491" s="77"/>
      <c r="M491" s="80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190"/>
      <c r="AA491" s="192"/>
      <c r="AB491" s="77"/>
      <c r="AC491" s="77"/>
      <c r="AD491" s="77"/>
      <c r="AE491" s="77"/>
      <c r="AF491" s="77"/>
      <c r="AG491" s="77"/>
      <c r="AH491" s="77"/>
      <c r="AI491" s="77"/>
    </row>
    <row r="492" spans="4:35" ht="18" customHeight="1" x14ac:dyDescent="0.25">
      <c r="D492" s="82"/>
      <c r="E492" s="82"/>
      <c r="F492" s="82"/>
      <c r="G492" s="82"/>
      <c r="H492" s="82"/>
      <c r="K492" s="77"/>
      <c r="L492" s="77"/>
      <c r="M492" s="80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190"/>
      <c r="AA492" s="192"/>
      <c r="AB492" s="77"/>
      <c r="AC492" s="77"/>
      <c r="AD492" s="77"/>
      <c r="AE492" s="77"/>
      <c r="AF492" s="77"/>
      <c r="AG492" s="77"/>
      <c r="AH492" s="77"/>
      <c r="AI492" s="77"/>
    </row>
    <row r="493" spans="4:35" ht="18" customHeight="1" x14ac:dyDescent="0.25">
      <c r="D493" s="82"/>
      <c r="E493" s="82"/>
      <c r="F493" s="82"/>
      <c r="G493" s="82"/>
      <c r="H493" s="82"/>
      <c r="K493" s="81"/>
      <c r="L493" s="81"/>
      <c r="M493" s="80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190"/>
      <c r="AA493" s="192"/>
      <c r="AB493" s="77"/>
      <c r="AC493" s="77"/>
      <c r="AD493" s="77"/>
      <c r="AE493" s="77"/>
      <c r="AF493" s="77"/>
      <c r="AG493" s="77"/>
      <c r="AH493" s="77"/>
      <c r="AI493" s="77"/>
    </row>
    <row r="494" spans="4:35" ht="18" customHeight="1" x14ac:dyDescent="0.25">
      <c r="D494" s="82"/>
      <c r="E494" s="82"/>
      <c r="F494" s="82"/>
      <c r="G494" s="82"/>
      <c r="H494" s="82"/>
      <c r="K494" s="81"/>
      <c r="L494" s="81"/>
      <c r="M494" s="80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190"/>
      <c r="AA494" s="192"/>
      <c r="AB494" s="77"/>
      <c r="AC494" s="77"/>
      <c r="AD494" s="77"/>
      <c r="AE494" s="77"/>
      <c r="AF494" s="77"/>
      <c r="AG494" s="77"/>
      <c r="AH494" s="77"/>
      <c r="AI494" s="77"/>
    </row>
    <row r="495" spans="4:35" ht="18" customHeight="1" x14ac:dyDescent="0.25">
      <c r="D495" s="82"/>
      <c r="E495" s="82"/>
      <c r="F495" s="82"/>
      <c r="G495" s="82"/>
      <c r="H495" s="82"/>
      <c r="K495" s="81"/>
      <c r="L495" s="81"/>
      <c r="M495" s="80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190"/>
      <c r="AA495" s="192"/>
      <c r="AB495" s="77"/>
      <c r="AC495" s="77"/>
      <c r="AD495" s="77"/>
      <c r="AE495" s="77"/>
      <c r="AF495" s="77"/>
      <c r="AG495" s="77"/>
      <c r="AH495" s="77"/>
      <c r="AI495" s="77"/>
    </row>
    <row r="496" spans="4:35" ht="18" customHeight="1" x14ac:dyDescent="0.25">
      <c r="D496" s="82"/>
      <c r="E496" s="82"/>
      <c r="F496" s="82"/>
      <c r="G496" s="82"/>
      <c r="H496" s="82"/>
      <c r="K496" s="81"/>
      <c r="L496" s="81"/>
      <c r="M496" s="80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190"/>
      <c r="AA496" s="192"/>
      <c r="AB496" s="77"/>
      <c r="AC496" s="77"/>
      <c r="AD496" s="77"/>
      <c r="AE496" s="77"/>
      <c r="AF496" s="77"/>
      <c r="AG496" s="77"/>
      <c r="AH496" s="77"/>
      <c r="AI496" s="77"/>
    </row>
    <row r="497" spans="4:35" ht="18" customHeight="1" x14ac:dyDescent="0.25">
      <c r="D497" s="82"/>
      <c r="E497" s="82"/>
      <c r="F497" s="82"/>
      <c r="G497" s="82"/>
      <c r="H497" s="82"/>
      <c r="K497" s="81"/>
      <c r="L497" s="81"/>
      <c r="M497" s="80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190"/>
      <c r="AA497" s="192"/>
      <c r="AB497" s="77"/>
      <c r="AC497" s="77"/>
      <c r="AD497" s="77"/>
      <c r="AE497" s="77"/>
      <c r="AF497" s="77"/>
      <c r="AG497" s="77"/>
      <c r="AH497" s="77"/>
      <c r="AI497" s="77"/>
    </row>
    <row r="498" spans="4:35" ht="18" customHeight="1" x14ac:dyDescent="0.25">
      <c r="D498" s="82"/>
      <c r="E498" s="82"/>
      <c r="F498" s="82"/>
      <c r="G498" s="82"/>
      <c r="H498" s="82"/>
      <c r="K498" s="81"/>
      <c r="L498" s="81"/>
      <c r="M498" s="80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190"/>
      <c r="AA498" s="192"/>
      <c r="AB498" s="77"/>
      <c r="AC498" s="77"/>
      <c r="AD498" s="77"/>
      <c r="AE498" s="77"/>
      <c r="AF498" s="77"/>
      <c r="AG498" s="77"/>
      <c r="AH498" s="77"/>
      <c r="AI498" s="77"/>
    </row>
    <row r="499" spans="4:35" ht="18" customHeight="1" x14ac:dyDescent="0.25">
      <c r="D499" s="82"/>
      <c r="E499" s="82"/>
      <c r="F499" s="82"/>
      <c r="G499" s="82"/>
      <c r="H499" s="82"/>
      <c r="K499" s="81"/>
      <c r="L499" s="81"/>
      <c r="M499" s="80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190"/>
      <c r="AA499" s="192"/>
      <c r="AB499" s="77"/>
      <c r="AC499" s="77"/>
      <c r="AD499" s="77"/>
      <c r="AE499" s="77"/>
      <c r="AF499" s="77"/>
      <c r="AG499" s="77"/>
      <c r="AH499" s="77"/>
      <c r="AI499" s="77"/>
    </row>
    <row r="500" spans="4:35" ht="18" customHeight="1" x14ac:dyDescent="0.25">
      <c r="D500" s="82"/>
      <c r="E500" s="82"/>
      <c r="F500" s="82"/>
      <c r="G500" s="82"/>
      <c r="H500" s="82"/>
      <c r="K500" s="77"/>
      <c r="L500" s="77"/>
      <c r="M500" s="80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190"/>
      <c r="AA500" s="192"/>
      <c r="AB500" s="77"/>
      <c r="AC500" s="77"/>
      <c r="AD500" s="77"/>
      <c r="AE500" s="77"/>
      <c r="AF500" s="77"/>
      <c r="AG500" s="77"/>
      <c r="AH500" s="77"/>
      <c r="AI500" s="77"/>
    </row>
    <row r="501" spans="4:35" ht="18" customHeight="1" x14ac:dyDescent="0.25">
      <c r="D501" s="82"/>
      <c r="E501" s="82"/>
      <c r="F501" s="82"/>
      <c r="G501" s="82"/>
      <c r="H501" s="82"/>
      <c r="K501" s="77"/>
      <c r="L501" s="77"/>
      <c r="M501" s="80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190"/>
      <c r="AA501" s="192"/>
      <c r="AB501" s="77"/>
      <c r="AC501" s="77"/>
      <c r="AD501" s="77"/>
      <c r="AE501" s="77"/>
      <c r="AF501" s="77"/>
      <c r="AG501" s="77"/>
      <c r="AH501" s="77"/>
      <c r="AI501" s="77"/>
    </row>
    <row r="502" spans="4:35" ht="18" customHeight="1" x14ac:dyDescent="0.25">
      <c r="D502" s="82"/>
      <c r="E502" s="82"/>
      <c r="F502" s="82"/>
      <c r="G502" s="82"/>
      <c r="H502" s="82"/>
      <c r="K502" s="77"/>
      <c r="L502" s="77"/>
      <c r="M502" s="80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190"/>
      <c r="AA502" s="192"/>
      <c r="AB502" s="77"/>
      <c r="AC502" s="77"/>
      <c r="AD502" s="77"/>
      <c r="AE502" s="77"/>
      <c r="AF502" s="77"/>
      <c r="AG502" s="77"/>
      <c r="AH502" s="77"/>
      <c r="AI502" s="77"/>
    </row>
    <row r="503" spans="4:35" ht="18" customHeight="1" x14ac:dyDescent="0.25">
      <c r="D503" s="82"/>
      <c r="E503" s="82"/>
      <c r="F503" s="82"/>
      <c r="G503" s="82"/>
      <c r="H503" s="82"/>
      <c r="K503" s="77"/>
      <c r="L503" s="77"/>
      <c r="M503" s="80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190"/>
      <c r="AA503" s="192"/>
      <c r="AB503" s="77"/>
      <c r="AC503" s="77"/>
      <c r="AD503" s="77"/>
      <c r="AE503" s="77"/>
      <c r="AF503" s="77"/>
      <c r="AG503" s="77"/>
      <c r="AH503" s="77"/>
      <c r="AI503" s="77"/>
    </row>
    <row r="504" spans="4:35" ht="18" customHeight="1" x14ac:dyDescent="0.25">
      <c r="D504" s="82"/>
      <c r="E504" s="82"/>
      <c r="F504" s="82"/>
      <c r="G504" s="82"/>
      <c r="H504" s="82"/>
      <c r="K504" s="77"/>
      <c r="L504" s="77"/>
      <c r="M504" s="80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190"/>
      <c r="AA504" s="192"/>
      <c r="AB504" s="77"/>
      <c r="AC504" s="77"/>
      <c r="AD504" s="77"/>
      <c r="AE504" s="77"/>
      <c r="AF504" s="77"/>
      <c r="AG504" s="77"/>
      <c r="AH504" s="77"/>
      <c r="AI504" s="77"/>
    </row>
    <row r="505" spans="4:35" ht="18" customHeight="1" x14ac:dyDescent="0.25">
      <c r="D505" s="82"/>
      <c r="E505" s="82"/>
      <c r="F505" s="82"/>
      <c r="G505" s="82"/>
      <c r="H505" s="82"/>
      <c r="K505" s="77"/>
      <c r="L505" s="77"/>
      <c r="M505" s="80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190"/>
      <c r="AA505" s="192"/>
      <c r="AB505" s="77"/>
      <c r="AC505" s="77"/>
      <c r="AD505" s="77"/>
      <c r="AE505" s="77"/>
      <c r="AF505" s="77"/>
      <c r="AG505" s="77"/>
      <c r="AH505" s="77"/>
      <c r="AI505" s="77"/>
    </row>
    <row r="506" spans="4:35" ht="18" customHeight="1" x14ac:dyDescent="0.25">
      <c r="D506" s="82"/>
      <c r="E506" s="82"/>
      <c r="F506" s="82"/>
      <c r="G506" s="82"/>
      <c r="H506" s="82"/>
      <c r="K506" s="77"/>
      <c r="L506" s="77"/>
      <c r="M506" s="80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190"/>
      <c r="AA506" s="192"/>
      <c r="AB506" s="77"/>
      <c r="AC506" s="77"/>
      <c r="AD506" s="77"/>
      <c r="AE506" s="77"/>
      <c r="AF506" s="77"/>
      <c r="AG506" s="77"/>
      <c r="AH506" s="77"/>
      <c r="AI506" s="77"/>
    </row>
    <row r="507" spans="4:35" ht="18" customHeight="1" x14ac:dyDescent="0.25">
      <c r="D507" s="82"/>
      <c r="E507" s="82"/>
      <c r="F507" s="82"/>
      <c r="G507" s="82"/>
      <c r="H507" s="82"/>
      <c r="K507" s="77"/>
      <c r="L507" s="77"/>
      <c r="M507" s="80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190"/>
      <c r="AA507" s="192"/>
      <c r="AB507" s="77"/>
      <c r="AC507" s="77"/>
      <c r="AD507" s="77"/>
      <c r="AE507" s="77"/>
      <c r="AF507" s="77"/>
      <c r="AG507" s="77"/>
      <c r="AH507" s="77"/>
      <c r="AI507" s="77"/>
    </row>
    <row r="508" spans="4:35" ht="18" customHeight="1" x14ac:dyDescent="0.25">
      <c r="D508" s="82"/>
      <c r="E508" s="82"/>
      <c r="F508" s="82"/>
      <c r="G508" s="82"/>
      <c r="H508" s="82"/>
      <c r="K508" s="77"/>
      <c r="L508" s="77"/>
      <c r="M508" s="80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190"/>
      <c r="AA508" s="192"/>
      <c r="AB508" s="77"/>
      <c r="AC508" s="77"/>
      <c r="AD508" s="77"/>
      <c r="AE508" s="77"/>
      <c r="AF508" s="77"/>
      <c r="AG508" s="77"/>
      <c r="AH508" s="77"/>
      <c r="AI508" s="77"/>
    </row>
    <row r="509" spans="4:35" ht="18" customHeight="1" x14ac:dyDescent="0.25">
      <c r="D509" s="82"/>
      <c r="E509" s="82"/>
      <c r="F509" s="82"/>
      <c r="G509" s="82"/>
      <c r="H509" s="82"/>
      <c r="K509" s="77"/>
      <c r="L509" s="77"/>
      <c r="M509" s="80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190"/>
      <c r="AA509" s="192"/>
      <c r="AB509" s="77"/>
      <c r="AC509" s="77"/>
      <c r="AD509" s="77"/>
      <c r="AE509" s="77"/>
      <c r="AF509" s="77"/>
      <c r="AG509" s="77"/>
      <c r="AH509" s="77"/>
      <c r="AI509" s="77"/>
    </row>
    <row r="510" spans="4:35" ht="18" customHeight="1" x14ac:dyDescent="0.25">
      <c r="D510" s="82"/>
      <c r="E510" s="82"/>
      <c r="F510" s="82"/>
      <c r="G510" s="82"/>
      <c r="H510" s="82"/>
      <c r="K510" s="77"/>
      <c r="L510" s="77"/>
      <c r="M510" s="80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190"/>
      <c r="AA510" s="192"/>
      <c r="AB510" s="77"/>
      <c r="AC510" s="77"/>
      <c r="AD510" s="77"/>
      <c r="AE510" s="77"/>
      <c r="AF510" s="77"/>
      <c r="AG510" s="77"/>
      <c r="AH510" s="77"/>
      <c r="AI510" s="77"/>
    </row>
    <row r="511" spans="4:35" ht="18" customHeight="1" x14ac:dyDescent="0.25">
      <c r="D511" s="82"/>
      <c r="E511" s="82"/>
      <c r="F511" s="82"/>
      <c r="G511" s="82"/>
      <c r="H511" s="82"/>
      <c r="K511" s="77"/>
      <c r="L511" s="77"/>
      <c r="M511" s="80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190"/>
      <c r="AA511" s="192"/>
      <c r="AB511" s="77"/>
      <c r="AC511" s="77"/>
      <c r="AD511" s="77"/>
      <c r="AE511" s="77"/>
      <c r="AF511" s="77"/>
      <c r="AG511" s="77"/>
      <c r="AH511" s="77"/>
      <c r="AI511" s="77"/>
    </row>
    <row r="512" spans="4:35" ht="18" customHeight="1" x14ac:dyDescent="0.25">
      <c r="D512" s="82"/>
      <c r="E512" s="82"/>
      <c r="F512" s="82"/>
      <c r="G512" s="82"/>
      <c r="H512" s="82"/>
      <c r="K512" s="77"/>
      <c r="L512" s="77"/>
      <c r="M512" s="80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190"/>
      <c r="AA512" s="192"/>
      <c r="AB512" s="77"/>
      <c r="AC512" s="77"/>
      <c r="AD512" s="77"/>
      <c r="AE512" s="77"/>
      <c r="AF512" s="77"/>
      <c r="AG512" s="77"/>
      <c r="AH512" s="77"/>
      <c r="AI512" s="77"/>
    </row>
    <row r="513" spans="4:35" ht="18" customHeight="1" x14ac:dyDescent="0.25">
      <c r="D513" s="82"/>
      <c r="E513" s="82"/>
      <c r="F513" s="82"/>
      <c r="G513" s="82"/>
      <c r="H513" s="82"/>
      <c r="K513" s="77"/>
      <c r="L513" s="77"/>
      <c r="M513" s="80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190"/>
      <c r="AA513" s="192"/>
      <c r="AB513" s="77"/>
      <c r="AC513" s="77"/>
      <c r="AD513" s="77"/>
      <c r="AE513" s="77"/>
      <c r="AF513" s="77"/>
      <c r="AG513" s="77"/>
      <c r="AH513" s="77"/>
      <c r="AI513" s="77"/>
    </row>
    <row r="514" spans="4:35" ht="18" customHeight="1" x14ac:dyDescent="0.25">
      <c r="D514" s="82"/>
      <c r="E514" s="82"/>
      <c r="F514" s="82"/>
      <c r="G514" s="82"/>
      <c r="H514" s="82"/>
      <c r="K514" s="77"/>
      <c r="L514" s="77"/>
      <c r="M514" s="80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190"/>
      <c r="AA514" s="192"/>
      <c r="AB514" s="77"/>
      <c r="AC514" s="77"/>
      <c r="AD514" s="77"/>
      <c r="AE514" s="77"/>
      <c r="AF514" s="77"/>
      <c r="AG514" s="77"/>
      <c r="AH514" s="77"/>
      <c r="AI514" s="77"/>
    </row>
    <row r="515" spans="4:35" ht="18" customHeight="1" x14ac:dyDescent="0.25">
      <c r="D515" s="82"/>
      <c r="E515" s="82"/>
      <c r="F515" s="82"/>
      <c r="G515" s="82"/>
      <c r="H515" s="82"/>
      <c r="K515" s="77"/>
      <c r="L515" s="77"/>
      <c r="M515" s="80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190"/>
      <c r="AA515" s="192"/>
      <c r="AB515" s="77"/>
      <c r="AC515" s="77"/>
      <c r="AD515" s="77"/>
      <c r="AE515" s="77"/>
      <c r="AF515" s="77"/>
      <c r="AG515" s="77"/>
      <c r="AH515" s="77"/>
      <c r="AI515" s="77"/>
    </row>
    <row r="516" spans="4:35" ht="18" customHeight="1" x14ac:dyDescent="0.25">
      <c r="D516" s="82"/>
      <c r="E516" s="82"/>
      <c r="F516" s="82"/>
      <c r="G516" s="82"/>
      <c r="H516" s="82"/>
      <c r="K516" s="77"/>
      <c r="L516" s="77"/>
      <c r="M516" s="80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190"/>
      <c r="AA516" s="192"/>
      <c r="AB516" s="77"/>
      <c r="AC516" s="77"/>
      <c r="AD516" s="77"/>
      <c r="AE516" s="77"/>
      <c r="AF516" s="77"/>
      <c r="AG516" s="77"/>
      <c r="AH516" s="77"/>
      <c r="AI516" s="77"/>
    </row>
    <row r="517" spans="4:35" ht="18" customHeight="1" x14ac:dyDescent="0.25">
      <c r="D517" s="82"/>
      <c r="E517" s="82"/>
      <c r="F517" s="82"/>
      <c r="G517" s="82"/>
      <c r="H517" s="82"/>
      <c r="K517" s="81"/>
      <c r="L517" s="81"/>
      <c r="M517" s="80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190"/>
      <c r="AA517" s="192"/>
      <c r="AB517" s="77"/>
      <c r="AC517" s="77"/>
      <c r="AD517" s="77"/>
      <c r="AE517" s="77"/>
      <c r="AF517" s="77"/>
      <c r="AG517" s="77"/>
      <c r="AH517" s="77"/>
      <c r="AI517" s="77"/>
    </row>
    <row r="518" spans="4:35" ht="18" customHeight="1" x14ac:dyDescent="0.25">
      <c r="D518" s="82"/>
      <c r="E518" s="82"/>
      <c r="F518" s="82"/>
      <c r="G518" s="82"/>
      <c r="H518" s="82"/>
      <c r="K518" s="81"/>
      <c r="L518" s="81"/>
      <c r="M518" s="80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190"/>
      <c r="AA518" s="192"/>
      <c r="AB518" s="77"/>
      <c r="AC518" s="77"/>
      <c r="AD518" s="77"/>
      <c r="AE518" s="77"/>
      <c r="AF518" s="77"/>
      <c r="AG518" s="77"/>
      <c r="AH518" s="77"/>
      <c r="AI518" s="77"/>
    </row>
    <row r="519" spans="4:35" ht="18" customHeight="1" x14ac:dyDescent="0.25">
      <c r="D519" s="82"/>
      <c r="E519" s="82"/>
      <c r="F519" s="82"/>
      <c r="G519" s="82"/>
      <c r="H519" s="82"/>
      <c r="K519" s="81"/>
      <c r="L519" s="81"/>
      <c r="M519" s="80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190"/>
      <c r="AA519" s="192"/>
      <c r="AB519" s="77"/>
      <c r="AC519" s="77"/>
      <c r="AD519" s="77"/>
      <c r="AE519" s="77"/>
      <c r="AF519" s="77"/>
      <c r="AG519" s="77"/>
      <c r="AH519" s="77"/>
      <c r="AI519" s="77"/>
    </row>
    <row r="520" spans="4:35" ht="18" customHeight="1" x14ac:dyDescent="0.25">
      <c r="D520" s="82"/>
      <c r="E520" s="82"/>
      <c r="F520" s="82"/>
      <c r="G520" s="82"/>
      <c r="H520" s="82"/>
      <c r="K520" s="81"/>
      <c r="L520" s="81"/>
      <c r="M520" s="80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190"/>
      <c r="AA520" s="192"/>
      <c r="AB520" s="77"/>
      <c r="AC520" s="77"/>
      <c r="AD520" s="77"/>
      <c r="AE520" s="77"/>
      <c r="AF520" s="77"/>
      <c r="AG520" s="77"/>
      <c r="AH520" s="77"/>
      <c r="AI520" s="77"/>
    </row>
    <row r="521" spans="4:35" ht="18" customHeight="1" x14ac:dyDescent="0.25">
      <c r="D521" s="82"/>
      <c r="E521" s="82"/>
      <c r="F521" s="82"/>
      <c r="G521" s="82"/>
      <c r="H521" s="82"/>
      <c r="K521" s="81"/>
      <c r="L521" s="81"/>
      <c r="M521" s="80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190"/>
      <c r="AA521" s="192"/>
      <c r="AB521" s="77"/>
      <c r="AC521" s="77"/>
      <c r="AD521" s="77"/>
      <c r="AE521" s="77"/>
      <c r="AF521" s="77"/>
      <c r="AG521" s="77"/>
      <c r="AH521" s="77"/>
      <c r="AI521" s="77"/>
    </row>
    <row r="522" spans="4:35" ht="18" customHeight="1" x14ac:dyDescent="0.25">
      <c r="D522" s="82"/>
      <c r="E522" s="82"/>
      <c r="F522" s="82"/>
      <c r="G522" s="82"/>
      <c r="H522" s="82"/>
      <c r="K522" s="81"/>
      <c r="L522" s="81"/>
      <c r="M522" s="80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190"/>
      <c r="AA522" s="192"/>
      <c r="AB522" s="77"/>
      <c r="AC522" s="77"/>
      <c r="AD522" s="77"/>
      <c r="AE522" s="77"/>
      <c r="AF522" s="77"/>
      <c r="AG522" s="77"/>
      <c r="AH522" s="77"/>
      <c r="AI522" s="77"/>
    </row>
    <row r="523" spans="4:35" ht="18" customHeight="1" x14ac:dyDescent="0.25">
      <c r="D523" s="82"/>
      <c r="E523" s="82"/>
      <c r="F523" s="82"/>
      <c r="G523" s="82"/>
      <c r="H523" s="82"/>
      <c r="K523" s="81"/>
      <c r="L523" s="81"/>
      <c r="M523" s="80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190"/>
      <c r="AA523" s="192"/>
      <c r="AB523" s="77"/>
      <c r="AC523" s="77"/>
      <c r="AD523" s="77"/>
      <c r="AE523" s="77"/>
      <c r="AF523" s="77"/>
      <c r="AG523" s="77"/>
      <c r="AH523" s="77"/>
      <c r="AI523" s="77"/>
    </row>
    <row r="524" spans="4:35" ht="18" customHeight="1" x14ac:dyDescent="0.25">
      <c r="D524" s="82"/>
      <c r="E524" s="82"/>
      <c r="F524" s="82"/>
      <c r="G524" s="82"/>
      <c r="H524" s="82"/>
      <c r="K524" s="77"/>
      <c r="L524" s="77"/>
      <c r="M524" s="80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190"/>
      <c r="AA524" s="192"/>
      <c r="AB524" s="77"/>
      <c r="AC524" s="77"/>
      <c r="AD524" s="77"/>
      <c r="AE524" s="77"/>
      <c r="AF524" s="77"/>
      <c r="AG524" s="77"/>
      <c r="AH524" s="77"/>
      <c r="AI524" s="77"/>
    </row>
    <row r="525" spans="4:35" ht="18" customHeight="1" x14ac:dyDescent="0.25">
      <c r="D525" s="82"/>
      <c r="E525" s="82"/>
      <c r="F525" s="82"/>
      <c r="G525" s="82"/>
      <c r="H525" s="82"/>
      <c r="K525" s="77"/>
      <c r="L525" s="77"/>
      <c r="M525" s="80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190"/>
      <c r="AA525" s="192"/>
      <c r="AB525" s="77"/>
      <c r="AC525" s="77"/>
      <c r="AD525" s="77"/>
      <c r="AE525" s="77"/>
      <c r="AF525" s="77"/>
      <c r="AG525" s="77"/>
      <c r="AH525" s="77"/>
      <c r="AI525" s="77"/>
    </row>
    <row r="526" spans="4:35" ht="18" customHeight="1" x14ac:dyDescent="0.25">
      <c r="D526" s="82"/>
      <c r="E526" s="82"/>
      <c r="F526" s="82"/>
      <c r="G526" s="82"/>
      <c r="H526" s="82"/>
      <c r="K526" s="77"/>
      <c r="L526" s="77"/>
      <c r="M526" s="80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190"/>
      <c r="AA526" s="192"/>
      <c r="AB526" s="77"/>
      <c r="AC526" s="77"/>
      <c r="AD526" s="77"/>
      <c r="AE526" s="77"/>
      <c r="AF526" s="77"/>
      <c r="AG526" s="77"/>
      <c r="AH526" s="77"/>
      <c r="AI526" s="77"/>
    </row>
    <row r="527" spans="4:35" ht="18" customHeight="1" x14ac:dyDescent="0.25">
      <c r="D527" s="82"/>
      <c r="E527" s="82"/>
      <c r="F527" s="82"/>
      <c r="G527" s="82"/>
      <c r="H527" s="82"/>
      <c r="K527" s="77"/>
      <c r="L527" s="77"/>
      <c r="M527" s="80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190"/>
      <c r="AA527" s="192"/>
      <c r="AB527" s="77"/>
      <c r="AC527" s="77"/>
      <c r="AD527" s="77"/>
      <c r="AE527" s="77"/>
      <c r="AF527" s="77"/>
      <c r="AG527" s="77"/>
      <c r="AH527" s="77"/>
      <c r="AI527" s="77"/>
    </row>
    <row r="528" spans="4:35" ht="18" customHeight="1" x14ac:dyDescent="0.25">
      <c r="D528" s="82"/>
      <c r="E528" s="82"/>
      <c r="F528" s="82"/>
      <c r="G528" s="82"/>
      <c r="H528" s="82"/>
      <c r="K528" s="77"/>
      <c r="L528" s="77"/>
      <c r="M528" s="80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190"/>
      <c r="AA528" s="192"/>
      <c r="AB528" s="77"/>
      <c r="AC528" s="77"/>
      <c r="AD528" s="77"/>
      <c r="AE528" s="77"/>
      <c r="AF528" s="77"/>
      <c r="AG528" s="77"/>
      <c r="AH528" s="77"/>
      <c r="AI528" s="77"/>
    </row>
    <row r="529" spans="4:35" ht="18" customHeight="1" x14ac:dyDescent="0.25">
      <c r="D529" s="82"/>
      <c r="E529" s="82"/>
      <c r="F529" s="82"/>
      <c r="G529" s="82"/>
      <c r="H529" s="82"/>
      <c r="K529" s="77"/>
      <c r="L529" s="77"/>
      <c r="M529" s="80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190"/>
      <c r="AA529" s="192"/>
      <c r="AB529" s="77"/>
      <c r="AC529" s="77"/>
      <c r="AD529" s="77"/>
      <c r="AE529" s="77"/>
      <c r="AF529" s="77"/>
      <c r="AG529" s="77"/>
      <c r="AH529" s="77"/>
      <c r="AI529" s="77"/>
    </row>
    <row r="530" spans="4:35" ht="18" customHeight="1" x14ac:dyDescent="0.25">
      <c r="D530" s="82"/>
      <c r="E530" s="82"/>
      <c r="F530" s="82"/>
      <c r="G530" s="82"/>
      <c r="H530" s="82"/>
      <c r="K530" s="77"/>
      <c r="L530" s="77"/>
      <c r="M530" s="80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190"/>
      <c r="AA530" s="192"/>
      <c r="AB530" s="77"/>
      <c r="AC530" s="77"/>
      <c r="AD530" s="77"/>
      <c r="AE530" s="77"/>
      <c r="AF530" s="77"/>
      <c r="AG530" s="77"/>
      <c r="AH530" s="77"/>
      <c r="AI530" s="77"/>
    </row>
    <row r="531" spans="4:35" ht="18" customHeight="1" x14ac:dyDescent="0.25">
      <c r="D531" s="82"/>
      <c r="E531" s="82"/>
      <c r="F531" s="82"/>
      <c r="G531" s="82"/>
      <c r="H531" s="82"/>
      <c r="K531" s="77"/>
      <c r="L531" s="77"/>
      <c r="M531" s="80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190"/>
      <c r="AA531" s="192"/>
      <c r="AB531" s="77"/>
      <c r="AC531" s="77"/>
      <c r="AD531" s="77"/>
      <c r="AE531" s="77"/>
      <c r="AF531" s="77"/>
      <c r="AG531" s="77"/>
      <c r="AH531" s="77"/>
      <c r="AI531" s="77"/>
    </row>
    <row r="532" spans="4:35" ht="18" customHeight="1" x14ac:dyDescent="0.25">
      <c r="D532" s="82"/>
      <c r="E532" s="82"/>
      <c r="F532" s="82"/>
      <c r="G532" s="82"/>
      <c r="H532" s="82"/>
      <c r="K532" s="77"/>
      <c r="L532" s="77"/>
      <c r="M532" s="80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190"/>
      <c r="AA532" s="192"/>
      <c r="AB532" s="77"/>
      <c r="AC532" s="77"/>
      <c r="AD532" s="77"/>
      <c r="AE532" s="77"/>
      <c r="AF532" s="77"/>
      <c r="AG532" s="77"/>
      <c r="AH532" s="77"/>
      <c r="AI532" s="77"/>
    </row>
    <row r="533" spans="4:35" ht="18" customHeight="1" x14ac:dyDescent="0.25">
      <c r="D533" s="82"/>
      <c r="E533" s="82"/>
      <c r="F533" s="82"/>
      <c r="G533" s="82"/>
      <c r="H533" s="82"/>
      <c r="K533" s="77"/>
      <c r="L533" s="77"/>
      <c r="M533" s="80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190"/>
      <c r="AA533" s="192"/>
      <c r="AB533" s="77"/>
      <c r="AC533" s="77"/>
      <c r="AD533" s="77"/>
      <c r="AE533" s="77"/>
      <c r="AF533" s="77"/>
      <c r="AG533" s="77"/>
      <c r="AH533" s="77"/>
      <c r="AI533" s="77"/>
    </row>
    <row r="534" spans="4:35" ht="18" customHeight="1" x14ac:dyDescent="0.25">
      <c r="D534" s="82"/>
      <c r="E534" s="82"/>
      <c r="F534" s="82"/>
      <c r="G534" s="82"/>
      <c r="H534" s="82"/>
      <c r="K534" s="77"/>
      <c r="L534" s="77"/>
      <c r="M534" s="80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190"/>
      <c r="AA534" s="192"/>
      <c r="AB534" s="77"/>
      <c r="AC534" s="77"/>
      <c r="AD534" s="77"/>
      <c r="AE534" s="77"/>
      <c r="AF534" s="77"/>
      <c r="AG534" s="77"/>
      <c r="AH534" s="77"/>
      <c r="AI534" s="77"/>
    </row>
    <row r="535" spans="4:35" ht="18" customHeight="1" x14ac:dyDescent="0.25">
      <c r="D535" s="82"/>
      <c r="E535" s="82"/>
      <c r="F535" s="82"/>
      <c r="G535" s="82"/>
      <c r="H535" s="82"/>
      <c r="K535" s="77"/>
      <c r="L535" s="77"/>
      <c r="M535" s="80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190"/>
      <c r="AA535" s="192"/>
      <c r="AB535" s="77"/>
      <c r="AC535" s="77"/>
      <c r="AD535" s="77"/>
      <c r="AE535" s="77"/>
      <c r="AF535" s="77"/>
      <c r="AG535" s="77"/>
      <c r="AH535" s="77"/>
      <c r="AI535" s="77"/>
    </row>
    <row r="536" spans="4:35" ht="18" customHeight="1" x14ac:dyDescent="0.25">
      <c r="D536" s="82"/>
      <c r="E536" s="82"/>
      <c r="F536" s="82"/>
      <c r="G536" s="82"/>
      <c r="H536" s="82"/>
      <c r="K536" s="77"/>
      <c r="L536" s="77"/>
      <c r="M536" s="80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190"/>
      <c r="AA536" s="192"/>
      <c r="AB536" s="77"/>
      <c r="AC536" s="77"/>
      <c r="AD536" s="77"/>
      <c r="AE536" s="77"/>
      <c r="AF536" s="77"/>
      <c r="AG536" s="77"/>
      <c r="AH536" s="77"/>
      <c r="AI536" s="77"/>
    </row>
    <row r="537" spans="4:35" ht="18" customHeight="1" x14ac:dyDescent="0.25">
      <c r="D537" s="82"/>
      <c r="E537" s="82"/>
      <c r="F537" s="82"/>
      <c r="G537" s="82"/>
      <c r="H537" s="82"/>
      <c r="K537" s="77"/>
      <c r="L537" s="77"/>
      <c r="M537" s="80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190"/>
      <c r="AA537" s="192"/>
      <c r="AB537" s="77"/>
      <c r="AC537" s="77"/>
      <c r="AD537" s="77"/>
      <c r="AE537" s="77"/>
      <c r="AF537" s="77"/>
      <c r="AG537" s="77"/>
      <c r="AH537" s="77"/>
      <c r="AI537" s="77"/>
    </row>
    <row r="538" spans="4:35" ht="18" customHeight="1" x14ac:dyDescent="0.25">
      <c r="D538" s="82"/>
      <c r="E538" s="82"/>
      <c r="F538" s="82"/>
      <c r="G538" s="82"/>
      <c r="H538" s="82"/>
      <c r="K538" s="77"/>
      <c r="L538" s="77"/>
      <c r="M538" s="80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190"/>
      <c r="AA538" s="192"/>
      <c r="AB538" s="77"/>
      <c r="AC538" s="77"/>
      <c r="AD538" s="77"/>
      <c r="AE538" s="77"/>
      <c r="AF538" s="77"/>
      <c r="AG538" s="77"/>
      <c r="AH538" s="77"/>
      <c r="AI538" s="77"/>
    </row>
    <row r="539" spans="4:35" ht="18" customHeight="1" x14ac:dyDescent="0.25">
      <c r="D539" s="82"/>
      <c r="E539" s="82"/>
      <c r="F539" s="82"/>
      <c r="G539" s="82"/>
      <c r="H539" s="82"/>
      <c r="K539" s="77"/>
      <c r="L539" s="77"/>
      <c r="M539" s="80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190"/>
      <c r="AA539" s="192"/>
      <c r="AB539" s="77"/>
      <c r="AC539" s="77"/>
      <c r="AD539" s="77"/>
      <c r="AE539" s="77"/>
      <c r="AF539" s="77"/>
      <c r="AG539" s="77"/>
      <c r="AH539" s="77"/>
      <c r="AI539" s="77"/>
    </row>
    <row r="540" spans="4:35" ht="18" customHeight="1" x14ac:dyDescent="0.25">
      <c r="D540" s="82"/>
      <c r="E540" s="82"/>
      <c r="F540" s="82"/>
      <c r="G540" s="82"/>
      <c r="H540" s="82"/>
      <c r="K540" s="77"/>
      <c r="L540" s="77"/>
      <c r="M540" s="80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190"/>
      <c r="AA540" s="192"/>
      <c r="AB540" s="77"/>
      <c r="AC540" s="77"/>
      <c r="AD540" s="77"/>
      <c r="AE540" s="77"/>
      <c r="AF540" s="77"/>
      <c r="AG540" s="77"/>
      <c r="AH540" s="77"/>
      <c r="AI540" s="77"/>
    </row>
    <row r="541" spans="4:35" ht="18" customHeight="1" x14ac:dyDescent="0.25">
      <c r="D541" s="82"/>
      <c r="E541" s="82"/>
      <c r="F541" s="82"/>
      <c r="G541" s="82"/>
      <c r="H541" s="82"/>
      <c r="K541" s="81"/>
      <c r="L541" s="81"/>
      <c r="M541" s="80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190"/>
      <c r="AA541" s="192"/>
      <c r="AB541" s="77"/>
      <c r="AC541" s="77"/>
      <c r="AD541" s="77"/>
      <c r="AE541" s="77"/>
      <c r="AF541" s="77"/>
      <c r="AG541" s="77"/>
      <c r="AH541" s="77"/>
      <c r="AI541" s="77"/>
    </row>
    <row r="542" spans="4:35" ht="18" customHeight="1" x14ac:dyDescent="0.25">
      <c r="D542" s="82"/>
      <c r="E542" s="82"/>
      <c r="F542" s="82"/>
      <c r="G542" s="82"/>
      <c r="H542" s="82"/>
      <c r="K542" s="81"/>
      <c r="L542" s="81"/>
      <c r="M542" s="80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190"/>
      <c r="AA542" s="192"/>
      <c r="AB542" s="77"/>
      <c r="AC542" s="77"/>
      <c r="AD542" s="77"/>
      <c r="AE542" s="77"/>
      <c r="AF542" s="77"/>
      <c r="AG542" s="77"/>
      <c r="AH542" s="77"/>
      <c r="AI542" s="77"/>
    </row>
    <row r="543" spans="4:35" ht="18" customHeight="1" x14ac:dyDescent="0.25">
      <c r="D543" s="82"/>
      <c r="E543" s="82"/>
      <c r="F543" s="82"/>
      <c r="G543" s="82"/>
      <c r="H543" s="82"/>
      <c r="K543" s="81"/>
      <c r="L543" s="81"/>
      <c r="M543" s="80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190"/>
      <c r="AA543" s="192"/>
      <c r="AB543" s="77"/>
      <c r="AC543" s="77"/>
      <c r="AD543" s="77"/>
      <c r="AE543" s="77"/>
      <c r="AF543" s="77"/>
      <c r="AG543" s="77"/>
      <c r="AH543" s="77"/>
      <c r="AI543" s="77"/>
    </row>
    <row r="544" spans="4:35" ht="18" customHeight="1" x14ac:dyDescent="0.25">
      <c r="D544" s="82"/>
      <c r="E544" s="82"/>
      <c r="F544" s="82"/>
      <c r="G544" s="82"/>
      <c r="H544" s="82"/>
      <c r="K544" s="81"/>
      <c r="L544" s="81"/>
      <c r="M544" s="80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190"/>
      <c r="AA544" s="192"/>
      <c r="AB544" s="77"/>
      <c r="AC544" s="77"/>
      <c r="AD544" s="77"/>
      <c r="AE544" s="77"/>
      <c r="AF544" s="77"/>
      <c r="AG544" s="77"/>
      <c r="AH544" s="77"/>
      <c r="AI544" s="77"/>
    </row>
    <row r="545" spans="4:35" ht="18" customHeight="1" x14ac:dyDescent="0.25">
      <c r="D545" s="82"/>
      <c r="E545" s="82"/>
      <c r="F545" s="82"/>
      <c r="G545" s="82"/>
      <c r="H545" s="82"/>
      <c r="K545" s="81"/>
      <c r="L545" s="81"/>
      <c r="M545" s="80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190"/>
      <c r="AA545" s="192"/>
      <c r="AB545" s="77"/>
      <c r="AC545" s="77"/>
      <c r="AD545" s="77"/>
      <c r="AE545" s="77"/>
      <c r="AF545" s="77"/>
      <c r="AG545" s="77"/>
      <c r="AH545" s="77"/>
      <c r="AI545" s="77"/>
    </row>
    <row r="546" spans="4:35" ht="18" customHeight="1" x14ac:dyDescent="0.25">
      <c r="D546" s="82"/>
      <c r="E546" s="82"/>
      <c r="F546" s="82"/>
      <c r="G546" s="82"/>
      <c r="H546" s="82"/>
      <c r="K546" s="81"/>
      <c r="L546" s="81"/>
      <c r="M546" s="80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190"/>
      <c r="AA546" s="192"/>
      <c r="AB546" s="77"/>
      <c r="AC546" s="77"/>
      <c r="AD546" s="77"/>
      <c r="AE546" s="77"/>
      <c r="AF546" s="77"/>
      <c r="AG546" s="77"/>
      <c r="AH546" s="77"/>
      <c r="AI546" s="77"/>
    </row>
    <row r="547" spans="4:35" ht="18" customHeight="1" x14ac:dyDescent="0.25">
      <c r="D547" s="82"/>
      <c r="E547" s="82"/>
      <c r="F547" s="82"/>
      <c r="G547" s="82"/>
      <c r="H547" s="82"/>
      <c r="K547" s="81"/>
      <c r="L547" s="81"/>
      <c r="M547" s="80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190"/>
      <c r="AA547" s="192"/>
      <c r="AB547" s="77"/>
      <c r="AC547" s="77"/>
      <c r="AD547" s="77"/>
      <c r="AE547" s="77"/>
      <c r="AF547" s="77"/>
      <c r="AG547" s="77"/>
      <c r="AH547" s="77"/>
      <c r="AI547" s="77"/>
    </row>
    <row r="548" spans="4:35" ht="18" customHeight="1" x14ac:dyDescent="0.25">
      <c r="D548" s="82"/>
      <c r="E548" s="82"/>
      <c r="F548" s="82"/>
      <c r="G548" s="82"/>
      <c r="H548" s="82"/>
      <c r="K548" s="77"/>
      <c r="L548" s="77"/>
      <c r="M548" s="80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190"/>
      <c r="AA548" s="192"/>
      <c r="AB548" s="77"/>
      <c r="AC548" s="77"/>
      <c r="AD548" s="77"/>
      <c r="AE548" s="77"/>
      <c r="AF548" s="77"/>
      <c r="AG548" s="77"/>
      <c r="AH548" s="77"/>
      <c r="AI548" s="77"/>
    </row>
    <row r="549" spans="4:35" ht="18" customHeight="1" x14ac:dyDescent="0.25">
      <c r="D549" s="82"/>
      <c r="E549" s="82"/>
      <c r="F549" s="82"/>
      <c r="G549" s="82"/>
      <c r="H549" s="82"/>
      <c r="K549" s="77"/>
      <c r="L549" s="77"/>
      <c r="M549" s="80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190"/>
      <c r="AA549" s="192"/>
      <c r="AB549" s="77"/>
      <c r="AC549" s="77"/>
      <c r="AD549" s="77"/>
      <c r="AE549" s="77"/>
      <c r="AF549" s="77"/>
      <c r="AG549" s="77"/>
      <c r="AH549" s="77"/>
      <c r="AI549" s="77"/>
    </row>
    <row r="550" spans="4:35" ht="18" customHeight="1" x14ac:dyDescent="0.25">
      <c r="D550" s="82"/>
      <c r="E550" s="82"/>
      <c r="F550" s="82"/>
      <c r="G550" s="82"/>
      <c r="H550" s="82"/>
      <c r="K550" s="77"/>
      <c r="L550" s="77"/>
      <c r="M550" s="80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190"/>
      <c r="AA550" s="192"/>
      <c r="AB550" s="77"/>
      <c r="AC550" s="77"/>
      <c r="AD550" s="77"/>
      <c r="AE550" s="77"/>
      <c r="AF550" s="77"/>
      <c r="AG550" s="77"/>
      <c r="AH550" s="77"/>
      <c r="AI550" s="77"/>
    </row>
    <row r="551" spans="4:35" ht="18" customHeight="1" x14ac:dyDescent="0.25">
      <c r="D551" s="82"/>
      <c r="E551" s="82"/>
      <c r="F551" s="82"/>
      <c r="G551" s="82"/>
      <c r="H551" s="82"/>
      <c r="K551" s="77"/>
      <c r="L551" s="77"/>
      <c r="M551" s="80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190"/>
      <c r="AA551" s="192"/>
      <c r="AB551" s="77"/>
      <c r="AC551" s="77"/>
      <c r="AD551" s="77"/>
      <c r="AE551" s="77"/>
      <c r="AF551" s="77"/>
      <c r="AG551" s="77"/>
      <c r="AH551" s="77"/>
      <c r="AI551" s="77"/>
    </row>
    <row r="552" spans="4:35" ht="18" customHeight="1" x14ac:dyDescent="0.25">
      <c r="D552" s="82"/>
      <c r="E552" s="82"/>
      <c r="F552" s="82"/>
      <c r="G552" s="82"/>
      <c r="H552" s="82"/>
      <c r="K552" s="77"/>
      <c r="L552" s="77"/>
      <c r="M552" s="80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190"/>
      <c r="AA552" s="192"/>
      <c r="AB552" s="77"/>
      <c r="AC552" s="77"/>
      <c r="AD552" s="77"/>
      <c r="AE552" s="77"/>
      <c r="AF552" s="77"/>
      <c r="AG552" s="77"/>
      <c r="AH552" s="77"/>
      <c r="AI552" s="77"/>
    </row>
    <row r="553" spans="4:35" ht="18" customHeight="1" x14ac:dyDescent="0.25">
      <c r="D553" s="82"/>
      <c r="E553" s="82"/>
      <c r="F553" s="82"/>
      <c r="G553" s="82"/>
      <c r="H553" s="82"/>
      <c r="K553" s="77"/>
      <c r="L553" s="77"/>
      <c r="M553" s="80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190"/>
      <c r="AA553" s="192"/>
      <c r="AB553" s="77"/>
      <c r="AC553" s="77"/>
      <c r="AD553" s="77"/>
      <c r="AE553" s="77"/>
      <c r="AF553" s="77"/>
      <c r="AG553" s="77"/>
      <c r="AH553" s="77"/>
      <c r="AI553" s="77"/>
    </row>
    <row r="554" spans="4:35" ht="18" customHeight="1" x14ac:dyDescent="0.25">
      <c r="D554" s="82"/>
      <c r="E554" s="82"/>
      <c r="F554" s="82"/>
      <c r="G554" s="82"/>
      <c r="H554" s="82"/>
      <c r="K554" s="77"/>
      <c r="L554" s="77"/>
      <c r="M554" s="80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190"/>
      <c r="AA554" s="192"/>
      <c r="AB554" s="77"/>
      <c r="AC554" s="77"/>
      <c r="AD554" s="77"/>
      <c r="AE554" s="77"/>
      <c r="AF554" s="77"/>
      <c r="AG554" s="77"/>
      <c r="AH554" s="77"/>
      <c r="AI554" s="77"/>
    </row>
    <row r="555" spans="4:35" ht="18" customHeight="1" x14ac:dyDescent="0.25">
      <c r="D555" s="82"/>
      <c r="E555" s="82"/>
      <c r="F555" s="82"/>
      <c r="G555" s="82"/>
      <c r="H555" s="82"/>
      <c r="K555" s="77"/>
      <c r="L555" s="77"/>
      <c r="M555" s="80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190"/>
      <c r="AA555" s="192"/>
      <c r="AB555" s="77"/>
      <c r="AC555" s="77"/>
      <c r="AD555" s="77"/>
      <c r="AE555" s="77"/>
      <c r="AF555" s="77"/>
      <c r="AG555" s="77"/>
      <c r="AH555" s="77"/>
      <c r="AI555" s="77"/>
    </row>
    <row r="556" spans="4:35" ht="18" customHeight="1" x14ac:dyDescent="0.25">
      <c r="D556" s="82"/>
      <c r="E556" s="82"/>
      <c r="F556" s="82"/>
      <c r="G556" s="82"/>
      <c r="H556" s="82"/>
      <c r="K556" s="77"/>
      <c r="L556" s="77"/>
      <c r="M556" s="80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190"/>
      <c r="AA556" s="192"/>
      <c r="AB556" s="77"/>
      <c r="AC556" s="77"/>
      <c r="AD556" s="77"/>
      <c r="AE556" s="77"/>
      <c r="AF556" s="77"/>
      <c r="AG556" s="77"/>
      <c r="AH556" s="77"/>
      <c r="AI556" s="77"/>
    </row>
    <row r="557" spans="4:35" ht="18" customHeight="1" x14ac:dyDescent="0.25">
      <c r="D557" s="82"/>
      <c r="E557" s="82"/>
      <c r="F557" s="82"/>
      <c r="G557" s="82"/>
      <c r="H557" s="82"/>
      <c r="K557" s="77"/>
      <c r="L557" s="77"/>
      <c r="M557" s="80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190"/>
      <c r="AA557" s="192"/>
      <c r="AB557" s="77"/>
      <c r="AC557" s="77"/>
      <c r="AD557" s="77"/>
      <c r="AE557" s="77"/>
      <c r="AF557" s="77"/>
      <c r="AG557" s="77"/>
      <c r="AH557" s="77"/>
      <c r="AI557" s="77"/>
    </row>
    <row r="558" spans="4:35" ht="18" customHeight="1" x14ac:dyDescent="0.25">
      <c r="D558" s="82"/>
      <c r="E558" s="82"/>
      <c r="F558" s="82"/>
      <c r="G558" s="82"/>
      <c r="H558" s="82"/>
      <c r="K558" s="77"/>
      <c r="L558" s="77"/>
      <c r="M558" s="80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190"/>
      <c r="AA558" s="192"/>
      <c r="AB558" s="77"/>
      <c r="AC558" s="77"/>
      <c r="AD558" s="77"/>
      <c r="AE558" s="77"/>
      <c r="AF558" s="77"/>
      <c r="AG558" s="77"/>
      <c r="AH558" s="77"/>
      <c r="AI558" s="77"/>
    </row>
    <row r="559" spans="4:35" ht="18" customHeight="1" x14ac:dyDescent="0.25">
      <c r="D559" s="82"/>
      <c r="E559" s="82"/>
      <c r="F559" s="82"/>
      <c r="G559" s="82"/>
      <c r="H559" s="82"/>
      <c r="K559" s="77"/>
      <c r="L559" s="77"/>
      <c r="M559" s="80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190"/>
      <c r="AA559" s="192"/>
      <c r="AB559" s="77"/>
      <c r="AC559" s="77"/>
      <c r="AD559" s="77"/>
      <c r="AE559" s="77"/>
      <c r="AF559" s="77"/>
      <c r="AG559" s="77"/>
      <c r="AH559" s="77"/>
      <c r="AI559" s="77"/>
    </row>
    <row r="560" spans="4:35" ht="18" customHeight="1" x14ac:dyDescent="0.25">
      <c r="D560" s="82"/>
      <c r="E560" s="82"/>
      <c r="F560" s="82"/>
      <c r="G560" s="82"/>
      <c r="H560" s="82"/>
      <c r="K560" s="77"/>
      <c r="L560" s="77"/>
      <c r="M560" s="80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190"/>
      <c r="AA560" s="192"/>
      <c r="AB560" s="77"/>
      <c r="AC560" s="77"/>
      <c r="AD560" s="77"/>
      <c r="AE560" s="77"/>
      <c r="AF560" s="77"/>
      <c r="AG560" s="77"/>
      <c r="AH560" s="77"/>
      <c r="AI560" s="77"/>
    </row>
    <row r="561" spans="4:35" ht="18" customHeight="1" x14ac:dyDescent="0.25">
      <c r="D561" s="82"/>
      <c r="E561" s="82"/>
      <c r="F561" s="82"/>
      <c r="G561" s="82"/>
      <c r="H561" s="82"/>
      <c r="K561" s="77"/>
      <c r="L561" s="77"/>
      <c r="M561" s="80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190"/>
      <c r="AA561" s="192"/>
      <c r="AB561" s="77"/>
      <c r="AC561" s="77"/>
      <c r="AD561" s="77"/>
      <c r="AE561" s="77"/>
      <c r="AF561" s="77"/>
      <c r="AG561" s="77"/>
      <c r="AH561" s="77"/>
      <c r="AI561" s="77"/>
    </row>
    <row r="562" spans="4:35" ht="18" customHeight="1" x14ac:dyDescent="0.25">
      <c r="D562" s="82"/>
      <c r="E562" s="82"/>
      <c r="F562" s="82"/>
      <c r="G562" s="82"/>
      <c r="H562" s="82"/>
      <c r="K562" s="77"/>
      <c r="L562" s="77"/>
      <c r="M562" s="80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190"/>
      <c r="AA562" s="192"/>
      <c r="AB562" s="77"/>
      <c r="AC562" s="77"/>
      <c r="AD562" s="77"/>
      <c r="AE562" s="77"/>
      <c r="AF562" s="77"/>
      <c r="AG562" s="77"/>
      <c r="AH562" s="77"/>
      <c r="AI562" s="77"/>
    </row>
    <row r="563" spans="4:35" ht="18" customHeight="1" x14ac:dyDescent="0.25">
      <c r="D563" s="82"/>
      <c r="E563" s="82"/>
      <c r="F563" s="82"/>
      <c r="G563" s="82"/>
      <c r="H563" s="82"/>
      <c r="K563" s="77"/>
      <c r="L563" s="77"/>
      <c r="M563" s="80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190"/>
      <c r="AA563" s="192"/>
      <c r="AB563" s="77"/>
      <c r="AC563" s="77"/>
      <c r="AD563" s="77"/>
      <c r="AE563" s="77"/>
      <c r="AF563" s="77"/>
      <c r="AG563" s="77"/>
      <c r="AH563" s="77"/>
      <c r="AI563" s="77"/>
    </row>
    <row r="564" spans="4:35" ht="18" customHeight="1" x14ac:dyDescent="0.25">
      <c r="D564" s="82"/>
      <c r="E564" s="82"/>
      <c r="F564" s="82"/>
      <c r="G564" s="82"/>
      <c r="H564" s="82"/>
      <c r="K564" s="77"/>
      <c r="L564" s="77"/>
      <c r="M564" s="80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190"/>
      <c r="AA564" s="192"/>
      <c r="AB564" s="77"/>
      <c r="AC564" s="77"/>
      <c r="AD564" s="77"/>
      <c r="AE564" s="77"/>
      <c r="AF564" s="77"/>
      <c r="AG564" s="77"/>
      <c r="AH564" s="77"/>
      <c r="AI564" s="77"/>
    </row>
    <row r="565" spans="4:35" ht="18" customHeight="1" x14ac:dyDescent="0.25">
      <c r="D565" s="82"/>
      <c r="E565" s="82"/>
      <c r="F565" s="82"/>
      <c r="G565" s="82"/>
      <c r="H565" s="82"/>
      <c r="K565" s="81"/>
      <c r="L565" s="81"/>
      <c r="M565" s="80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190"/>
      <c r="AA565" s="192"/>
      <c r="AB565" s="77"/>
      <c r="AC565" s="77"/>
      <c r="AD565" s="77"/>
      <c r="AE565" s="77"/>
      <c r="AF565" s="77"/>
      <c r="AG565" s="77"/>
      <c r="AH565" s="77"/>
      <c r="AI565" s="77"/>
    </row>
    <row r="566" spans="4:35" ht="18" customHeight="1" x14ac:dyDescent="0.25">
      <c r="D566" s="82"/>
      <c r="E566" s="82"/>
      <c r="F566" s="82"/>
      <c r="G566" s="82"/>
      <c r="H566" s="82"/>
      <c r="K566" s="81"/>
      <c r="L566" s="81"/>
      <c r="M566" s="80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190"/>
      <c r="AA566" s="192"/>
      <c r="AB566" s="77"/>
      <c r="AC566" s="77"/>
      <c r="AD566" s="77"/>
      <c r="AE566" s="77"/>
      <c r="AF566" s="77"/>
      <c r="AG566" s="77"/>
      <c r="AH566" s="77"/>
      <c r="AI566" s="77"/>
    </row>
    <row r="567" spans="4:35" ht="18" customHeight="1" x14ac:dyDescent="0.25">
      <c r="D567" s="82"/>
      <c r="E567" s="82"/>
      <c r="F567" s="82"/>
      <c r="G567" s="82"/>
      <c r="H567" s="82"/>
      <c r="K567" s="81"/>
      <c r="L567" s="81"/>
      <c r="M567" s="80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190"/>
      <c r="AA567" s="192"/>
      <c r="AB567" s="77"/>
      <c r="AC567" s="77"/>
      <c r="AD567" s="77"/>
      <c r="AE567" s="77"/>
      <c r="AF567" s="77"/>
      <c r="AG567" s="77"/>
      <c r="AH567" s="77"/>
      <c r="AI567" s="77"/>
    </row>
    <row r="568" spans="4:35" ht="18" customHeight="1" x14ac:dyDescent="0.25">
      <c r="D568" s="82"/>
      <c r="E568" s="82"/>
      <c r="F568" s="82"/>
      <c r="G568" s="82"/>
      <c r="H568" s="82"/>
      <c r="K568" s="81"/>
      <c r="L568" s="81"/>
      <c r="M568" s="80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190"/>
      <c r="AA568" s="192"/>
      <c r="AB568" s="77"/>
      <c r="AC568" s="77"/>
      <c r="AD568" s="77"/>
      <c r="AE568" s="77"/>
      <c r="AF568" s="77"/>
      <c r="AG568" s="77"/>
      <c r="AH568" s="77"/>
      <c r="AI568" s="77"/>
    </row>
    <row r="569" spans="4:35" ht="18" customHeight="1" x14ac:dyDescent="0.25">
      <c r="D569" s="82"/>
      <c r="E569" s="82"/>
      <c r="F569" s="82"/>
      <c r="G569" s="82"/>
      <c r="H569" s="82"/>
      <c r="K569" s="81"/>
      <c r="L569" s="81"/>
      <c r="M569" s="80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190"/>
      <c r="AA569" s="192"/>
      <c r="AB569" s="77"/>
      <c r="AC569" s="77"/>
      <c r="AD569" s="77"/>
      <c r="AE569" s="77"/>
      <c r="AF569" s="77"/>
      <c r="AG569" s="77"/>
      <c r="AH569" s="77"/>
      <c r="AI569" s="77"/>
    </row>
    <row r="570" spans="4:35" ht="18" customHeight="1" x14ac:dyDescent="0.25">
      <c r="D570" s="82"/>
      <c r="E570" s="82"/>
      <c r="F570" s="82"/>
      <c r="G570" s="82"/>
      <c r="H570" s="82"/>
      <c r="K570" s="81"/>
      <c r="L570" s="81"/>
      <c r="M570" s="80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190"/>
      <c r="AA570" s="192"/>
      <c r="AB570" s="77"/>
      <c r="AC570" s="77"/>
      <c r="AD570" s="77"/>
      <c r="AE570" s="77"/>
      <c r="AF570" s="77"/>
      <c r="AG570" s="77"/>
      <c r="AH570" s="77"/>
      <c r="AI570" s="77"/>
    </row>
    <row r="571" spans="4:35" ht="18" customHeight="1" x14ac:dyDescent="0.25">
      <c r="D571" s="82"/>
      <c r="E571" s="82"/>
      <c r="F571" s="82"/>
      <c r="G571" s="82"/>
      <c r="H571" s="82"/>
      <c r="K571" s="81"/>
      <c r="L571" s="81"/>
      <c r="M571" s="80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190"/>
      <c r="AA571" s="192"/>
      <c r="AB571" s="77"/>
      <c r="AC571" s="77"/>
      <c r="AD571" s="77"/>
      <c r="AE571" s="77"/>
      <c r="AF571" s="77"/>
      <c r="AG571" s="77"/>
      <c r="AH571" s="77"/>
      <c r="AI571" s="77"/>
    </row>
    <row r="572" spans="4:35" ht="18" customHeight="1" x14ac:dyDescent="0.25">
      <c r="D572" s="82"/>
      <c r="E572" s="82"/>
      <c r="F572" s="82"/>
      <c r="G572" s="82"/>
      <c r="H572" s="82"/>
      <c r="K572" s="77"/>
      <c r="L572" s="77"/>
      <c r="M572" s="80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190"/>
      <c r="AA572" s="192"/>
      <c r="AB572" s="77"/>
      <c r="AC572" s="77"/>
      <c r="AD572" s="77"/>
      <c r="AE572" s="77"/>
      <c r="AF572" s="77"/>
      <c r="AG572" s="77"/>
      <c r="AH572" s="77"/>
      <c r="AI572" s="77"/>
    </row>
    <row r="573" spans="4:35" ht="18" customHeight="1" x14ac:dyDescent="0.25">
      <c r="D573" s="82"/>
      <c r="E573" s="82"/>
      <c r="F573" s="82"/>
      <c r="G573" s="82"/>
      <c r="H573" s="82"/>
      <c r="K573" s="77"/>
      <c r="L573" s="77"/>
      <c r="M573" s="80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190"/>
      <c r="AA573" s="192"/>
      <c r="AB573" s="77"/>
      <c r="AC573" s="77"/>
      <c r="AD573" s="77"/>
      <c r="AE573" s="77"/>
      <c r="AF573" s="77"/>
      <c r="AG573" s="77"/>
      <c r="AH573" s="77"/>
      <c r="AI573" s="77"/>
    </row>
    <row r="574" spans="4:35" ht="18" customHeight="1" x14ac:dyDescent="0.25">
      <c r="D574" s="82"/>
      <c r="E574" s="82"/>
      <c r="F574" s="82"/>
      <c r="G574" s="82"/>
      <c r="H574" s="82"/>
      <c r="K574" s="77"/>
      <c r="L574" s="77"/>
      <c r="M574" s="80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190"/>
      <c r="AA574" s="192"/>
      <c r="AB574" s="77"/>
      <c r="AC574" s="77"/>
      <c r="AD574" s="77"/>
      <c r="AE574" s="77"/>
      <c r="AF574" s="77"/>
      <c r="AG574" s="77"/>
      <c r="AH574" s="77"/>
      <c r="AI574" s="77"/>
    </row>
    <row r="575" spans="4:35" ht="18" customHeight="1" x14ac:dyDescent="0.25">
      <c r="D575" s="82"/>
      <c r="E575" s="82"/>
      <c r="F575" s="82"/>
      <c r="G575" s="82"/>
      <c r="H575" s="82"/>
      <c r="K575" s="77"/>
      <c r="L575" s="77"/>
      <c r="M575" s="80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190"/>
      <c r="AA575" s="192"/>
      <c r="AB575" s="77"/>
      <c r="AC575" s="77"/>
      <c r="AD575" s="77"/>
      <c r="AE575" s="77"/>
      <c r="AF575" s="77"/>
      <c r="AG575" s="77"/>
      <c r="AH575" s="77"/>
      <c r="AI575" s="77"/>
    </row>
    <row r="576" spans="4:35" ht="18" customHeight="1" x14ac:dyDescent="0.25">
      <c r="D576" s="82"/>
      <c r="E576" s="82"/>
      <c r="F576" s="82"/>
      <c r="G576" s="82"/>
      <c r="H576" s="82"/>
      <c r="K576" s="77"/>
      <c r="L576" s="77"/>
      <c r="M576" s="80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190"/>
      <c r="AA576" s="192"/>
      <c r="AB576" s="77"/>
      <c r="AC576" s="77"/>
      <c r="AD576" s="77"/>
      <c r="AE576" s="77"/>
      <c r="AF576" s="77"/>
      <c r="AG576" s="77"/>
      <c r="AH576" s="77"/>
      <c r="AI576" s="77"/>
    </row>
    <row r="577" spans="4:35" ht="18" customHeight="1" x14ac:dyDescent="0.25">
      <c r="D577" s="82"/>
      <c r="E577" s="82"/>
      <c r="F577" s="82"/>
      <c r="G577" s="82"/>
      <c r="H577" s="82"/>
      <c r="K577" s="77"/>
      <c r="L577" s="77"/>
      <c r="M577" s="80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190"/>
      <c r="AA577" s="192"/>
      <c r="AB577" s="77"/>
      <c r="AC577" s="77"/>
      <c r="AD577" s="77"/>
      <c r="AE577" s="77"/>
      <c r="AF577" s="77"/>
      <c r="AG577" s="77"/>
      <c r="AH577" s="77"/>
      <c r="AI577" s="77"/>
    </row>
    <row r="578" spans="4:35" ht="18" customHeight="1" x14ac:dyDescent="0.25">
      <c r="D578" s="82"/>
      <c r="E578" s="82"/>
      <c r="F578" s="82"/>
      <c r="G578" s="82"/>
      <c r="H578" s="82"/>
      <c r="K578" s="77"/>
      <c r="L578" s="77"/>
      <c r="M578" s="80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190"/>
      <c r="AA578" s="192"/>
      <c r="AB578" s="77"/>
      <c r="AC578" s="77"/>
      <c r="AD578" s="77"/>
      <c r="AE578" s="77"/>
      <c r="AF578" s="77"/>
      <c r="AG578" s="77"/>
      <c r="AH578" s="77"/>
      <c r="AI578" s="77"/>
    </row>
    <row r="579" spans="4:35" ht="18" customHeight="1" x14ac:dyDescent="0.25">
      <c r="D579" s="82"/>
      <c r="E579" s="82"/>
      <c r="F579" s="82"/>
      <c r="G579" s="82"/>
      <c r="H579" s="82"/>
      <c r="K579" s="77"/>
      <c r="L579" s="77"/>
      <c r="M579" s="80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190"/>
      <c r="AA579" s="192"/>
      <c r="AB579" s="77"/>
      <c r="AC579" s="77"/>
      <c r="AD579" s="77"/>
      <c r="AE579" s="77"/>
      <c r="AF579" s="77"/>
      <c r="AG579" s="77"/>
      <c r="AH579" s="77"/>
      <c r="AI579" s="77"/>
    </row>
    <row r="580" spans="4:35" ht="18" customHeight="1" x14ac:dyDescent="0.25">
      <c r="D580" s="82"/>
      <c r="E580" s="82"/>
      <c r="F580" s="82"/>
      <c r="G580" s="82"/>
      <c r="H580" s="82"/>
      <c r="K580" s="77"/>
      <c r="L580" s="77"/>
      <c r="M580" s="80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190"/>
      <c r="AA580" s="192"/>
      <c r="AB580" s="77"/>
      <c r="AC580" s="77"/>
      <c r="AD580" s="77"/>
      <c r="AE580" s="77"/>
      <c r="AF580" s="77"/>
      <c r="AG580" s="77"/>
      <c r="AH580" s="77"/>
      <c r="AI580" s="77"/>
    </row>
    <row r="581" spans="4:35" ht="18" customHeight="1" x14ac:dyDescent="0.25">
      <c r="D581" s="82"/>
      <c r="E581" s="82"/>
      <c r="F581" s="82"/>
      <c r="G581" s="82"/>
      <c r="H581" s="82"/>
      <c r="K581" s="77"/>
      <c r="L581" s="77"/>
      <c r="M581" s="80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190"/>
      <c r="AA581" s="192"/>
      <c r="AB581" s="77"/>
      <c r="AC581" s="77"/>
      <c r="AD581" s="77"/>
      <c r="AE581" s="77"/>
      <c r="AF581" s="77"/>
      <c r="AG581" s="77"/>
      <c r="AH581" s="77"/>
      <c r="AI581" s="77"/>
    </row>
    <row r="582" spans="4:35" ht="18" customHeight="1" x14ac:dyDescent="0.25">
      <c r="D582" s="82"/>
      <c r="E582" s="82"/>
      <c r="F582" s="82"/>
      <c r="G582" s="82"/>
      <c r="H582" s="82"/>
      <c r="K582" s="77"/>
      <c r="L582" s="77"/>
      <c r="M582" s="80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190"/>
      <c r="AA582" s="192"/>
      <c r="AB582" s="77"/>
      <c r="AC582" s="77"/>
      <c r="AD582" s="77"/>
      <c r="AE582" s="77"/>
      <c r="AF582" s="77"/>
      <c r="AG582" s="77"/>
      <c r="AH582" s="77"/>
      <c r="AI582" s="77"/>
    </row>
    <row r="583" spans="4:35" ht="18" customHeight="1" x14ac:dyDescent="0.25">
      <c r="D583" s="82"/>
      <c r="E583" s="82"/>
      <c r="F583" s="82"/>
      <c r="G583" s="82"/>
      <c r="H583" s="82"/>
      <c r="K583" s="77"/>
      <c r="L583" s="77"/>
      <c r="M583" s="80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190"/>
      <c r="AA583" s="192"/>
      <c r="AB583" s="77"/>
      <c r="AC583" s="77"/>
      <c r="AD583" s="77"/>
      <c r="AE583" s="77"/>
      <c r="AF583" s="77"/>
      <c r="AG583" s="77"/>
      <c r="AH583" s="77"/>
      <c r="AI583" s="77"/>
    </row>
    <row r="584" spans="4:35" ht="18" customHeight="1" x14ac:dyDescent="0.25">
      <c r="D584" s="82"/>
      <c r="E584" s="82"/>
      <c r="F584" s="82"/>
      <c r="G584" s="82"/>
      <c r="H584" s="82"/>
      <c r="K584" s="77"/>
      <c r="L584" s="77"/>
      <c r="M584" s="80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190"/>
      <c r="AA584" s="192"/>
      <c r="AB584" s="77"/>
      <c r="AC584" s="77"/>
      <c r="AD584" s="77"/>
      <c r="AE584" s="77"/>
      <c r="AF584" s="77"/>
      <c r="AG584" s="77"/>
      <c r="AH584" s="77"/>
      <c r="AI584" s="77"/>
    </row>
    <row r="585" spans="4:35" ht="18" customHeight="1" x14ac:dyDescent="0.25">
      <c r="D585" s="82"/>
      <c r="E585" s="82"/>
      <c r="F585" s="82"/>
      <c r="G585" s="82"/>
      <c r="H585" s="82"/>
      <c r="K585" s="77"/>
      <c r="L585" s="77"/>
      <c r="M585" s="80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190"/>
      <c r="AA585" s="192"/>
      <c r="AB585" s="77"/>
      <c r="AC585" s="77"/>
      <c r="AD585" s="77"/>
      <c r="AE585" s="77"/>
      <c r="AF585" s="77"/>
      <c r="AG585" s="77"/>
      <c r="AH585" s="77"/>
      <c r="AI585" s="77"/>
    </row>
    <row r="586" spans="4:35" ht="18" customHeight="1" x14ac:dyDescent="0.25">
      <c r="D586" s="82"/>
      <c r="E586" s="82"/>
      <c r="F586" s="82"/>
      <c r="G586" s="82"/>
      <c r="H586" s="82"/>
      <c r="K586" s="77"/>
      <c r="L586" s="77"/>
      <c r="M586" s="80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190"/>
      <c r="AA586" s="192"/>
      <c r="AB586" s="77"/>
      <c r="AC586" s="77"/>
      <c r="AD586" s="77"/>
      <c r="AE586" s="77"/>
      <c r="AF586" s="77"/>
      <c r="AG586" s="77"/>
      <c r="AH586" s="77"/>
      <c r="AI586" s="77"/>
    </row>
    <row r="587" spans="4:35" ht="18" customHeight="1" x14ac:dyDescent="0.25">
      <c r="D587" s="82"/>
      <c r="E587" s="82"/>
      <c r="F587" s="82"/>
      <c r="G587" s="82"/>
      <c r="H587" s="82"/>
      <c r="K587" s="77"/>
      <c r="L587" s="77"/>
      <c r="M587" s="80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190"/>
      <c r="AA587" s="192"/>
      <c r="AB587" s="77"/>
      <c r="AC587" s="77"/>
      <c r="AD587" s="77"/>
      <c r="AE587" s="77"/>
      <c r="AF587" s="77"/>
      <c r="AG587" s="77"/>
      <c r="AH587" s="77"/>
      <c r="AI587" s="77"/>
    </row>
    <row r="588" spans="4:35" ht="18" customHeight="1" x14ac:dyDescent="0.25">
      <c r="D588" s="82"/>
      <c r="E588" s="82"/>
      <c r="F588" s="82"/>
      <c r="G588" s="82"/>
      <c r="H588" s="82"/>
      <c r="K588" s="77"/>
      <c r="L588" s="77"/>
      <c r="M588" s="80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190"/>
      <c r="AA588" s="192"/>
      <c r="AB588" s="77"/>
      <c r="AC588" s="77"/>
      <c r="AD588" s="77"/>
      <c r="AE588" s="77"/>
      <c r="AF588" s="77"/>
      <c r="AG588" s="77"/>
      <c r="AH588" s="77"/>
      <c r="AI588" s="77"/>
    </row>
    <row r="589" spans="4:35" ht="18" customHeight="1" x14ac:dyDescent="0.25">
      <c r="D589" s="82"/>
      <c r="E589" s="82"/>
      <c r="F589" s="82"/>
      <c r="G589" s="82"/>
      <c r="H589" s="82"/>
      <c r="K589" s="81"/>
      <c r="L589" s="81"/>
      <c r="M589" s="80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190"/>
      <c r="AA589" s="192"/>
      <c r="AB589" s="77"/>
      <c r="AC589" s="77"/>
      <c r="AD589" s="77"/>
      <c r="AE589" s="77"/>
      <c r="AF589" s="77"/>
      <c r="AG589" s="77"/>
      <c r="AH589" s="77"/>
      <c r="AI589" s="77"/>
    </row>
    <row r="590" spans="4:35" ht="18" customHeight="1" x14ac:dyDescent="0.25">
      <c r="D590" s="82"/>
      <c r="E590" s="82"/>
      <c r="F590" s="82"/>
      <c r="G590" s="82"/>
      <c r="H590" s="82"/>
      <c r="K590" s="81"/>
      <c r="L590" s="81"/>
      <c r="M590" s="80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190"/>
      <c r="AA590" s="192"/>
      <c r="AB590" s="77"/>
      <c r="AC590" s="77"/>
      <c r="AD590" s="77"/>
      <c r="AE590" s="77"/>
      <c r="AF590" s="77"/>
      <c r="AG590" s="77"/>
      <c r="AH590" s="77"/>
      <c r="AI590" s="77"/>
    </row>
    <row r="591" spans="4:35" ht="18" customHeight="1" x14ac:dyDescent="0.25">
      <c r="D591" s="82"/>
      <c r="E591" s="82"/>
      <c r="F591" s="82"/>
      <c r="G591" s="82"/>
      <c r="H591" s="82"/>
      <c r="K591" s="81"/>
      <c r="L591" s="81"/>
      <c r="M591" s="80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190"/>
      <c r="AA591" s="192"/>
      <c r="AB591" s="77"/>
      <c r="AC591" s="77"/>
      <c r="AD591" s="77"/>
      <c r="AE591" s="77"/>
      <c r="AF591" s="77"/>
      <c r="AG591" s="77"/>
      <c r="AH591" s="77"/>
      <c r="AI591" s="77"/>
    </row>
    <row r="592" spans="4:35" ht="18" customHeight="1" x14ac:dyDescent="0.25">
      <c r="D592" s="82"/>
      <c r="E592" s="82"/>
      <c r="F592" s="82"/>
      <c r="G592" s="82"/>
      <c r="H592" s="82"/>
      <c r="K592" s="81"/>
      <c r="L592" s="81"/>
      <c r="M592" s="80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190"/>
      <c r="AA592" s="192"/>
      <c r="AB592" s="77"/>
      <c r="AC592" s="77"/>
      <c r="AD592" s="77"/>
      <c r="AE592" s="77"/>
      <c r="AF592" s="77"/>
      <c r="AG592" s="77"/>
      <c r="AH592" s="77"/>
      <c r="AI592" s="77"/>
    </row>
    <row r="593" spans="4:35" ht="18" customHeight="1" x14ac:dyDescent="0.25">
      <c r="D593" s="82"/>
      <c r="E593" s="82"/>
      <c r="F593" s="82"/>
      <c r="G593" s="82"/>
      <c r="H593" s="82"/>
      <c r="K593" s="81"/>
      <c r="L593" s="81"/>
      <c r="M593" s="80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190"/>
      <c r="AA593" s="192"/>
      <c r="AB593" s="77"/>
      <c r="AC593" s="77"/>
      <c r="AD593" s="77"/>
      <c r="AE593" s="77"/>
      <c r="AF593" s="77"/>
      <c r="AG593" s="77"/>
      <c r="AH593" s="77"/>
      <c r="AI593" s="77"/>
    </row>
    <row r="594" spans="4:35" ht="18" customHeight="1" x14ac:dyDescent="0.25">
      <c r="D594" s="82"/>
      <c r="E594" s="82"/>
      <c r="F594" s="82"/>
      <c r="G594" s="82"/>
      <c r="H594" s="82"/>
      <c r="K594" s="81"/>
      <c r="L594" s="81"/>
      <c r="M594" s="80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190"/>
      <c r="AA594" s="192"/>
      <c r="AB594" s="77"/>
      <c r="AC594" s="77"/>
      <c r="AD594" s="77"/>
      <c r="AE594" s="77"/>
      <c r="AF594" s="77"/>
      <c r="AG594" s="77"/>
      <c r="AH594" s="77"/>
      <c r="AI594" s="77"/>
    </row>
    <row r="595" spans="4:35" ht="18" customHeight="1" x14ac:dyDescent="0.25">
      <c r="D595" s="82"/>
      <c r="E595" s="82"/>
      <c r="F595" s="82"/>
      <c r="G595" s="82"/>
      <c r="H595" s="82"/>
      <c r="K595" s="81"/>
      <c r="L595" s="81"/>
      <c r="M595" s="80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190"/>
      <c r="AA595" s="192"/>
      <c r="AB595" s="77"/>
      <c r="AC595" s="77"/>
      <c r="AD595" s="77"/>
      <c r="AE595" s="77"/>
      <c r="AF595" s="77"/>
      <c r="AG595" s="77"/>
      <c r="AH595" s="77"/>
      <c r="AI595" s="77"/>
    </row>
    <row r="596" spans="4:35" ht="18" customHeight="1" x14ac:dyDescent="0.25">
      <c r="D596" s="82"/>
      <c r="E596" s="82"/>
      <c r="F596" s="82"/>
      <c r="G596" s="82"/>
      <c r="H596" s="82"/>
      <c r="K596" s="77"/>
      <c r="L596" s="77"/>
      <c r="M596" s="80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190"/>
      <c r="AA596" s="192"/>
      <c r="AB596" s="77"/>
      <c r="AC596" s="77"/>
      <c r="AD596" s="77"/>
      <c r="AE596" s="77"/>
      <c r="AF596" s="77"/>
      <c r="AG596" s="77"/>
      <c r="AH596" s="77"/>
      <c r="AI596" s="77"/>
    </row>
    <row r="597" spans="4:35" ht="18" customHeight="1" x14ac:dyDescent="0.25">
      <c r="D597" s="82"/>
      <c r="E597" s="82"/>
      <c r="F597" s="82"/>
      <c r="G597" s="82"/>
      <c r="H597" s="82"/>
      <c r="K597" s="77"/>
      <c r="L597" s="77"/>
      <c r="M597" s="80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190"/>
      <c r="AA597" s="192"/>
      <c r="AB597" s="77"/>
      <c r="AC597" s="77"/>
      <c r="AD597" s="77"/>
      <c r="AE597" s="77"/>
      <c r="AF597" s="77"/>
      <c r="AG597" s="77"/>
      <c r="AH597" s="77"/>
      <c r="AI597" s="77"/>
    </row>
    <row r="598" spans="4:35" ht="18" customHeight="1" x14ac:dyDescent="0.25">
      <c r="D598" s="82"/>
      <c r="E598" s="82"/>
      <c r="F598" s="82"/>
      <c r="G598" s="82"/>
      <c r="H598" s="82"/>
      <c r="K598" s="77"/>
      <c r="L598" s="77"/>
      <c r="M598" s="80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190"/>
      <c r="AA598" s="192"/>
      <c r="AB598" s="77"/>
      <c r="AC598" s="77"/>
      <c r="AD598" s="77"/>
      <c r="AE598" s="77"/>
      <c r="AF598" s="77"/>
      <c r="AG598" s="77"/>
      <c r="AH598" s="77"/>
      <c r="AI598" s="77"/>
    </row>
    <row r="599" spans="4:35" ht="18" customHeight="1" x14ac:dyDescent="0.25">
      <c r="D599" s="82"/>
      <c r="E599" s="82"/>
      <c r="F599" s="82"/>
      <c r="G599" s="82"/>
      <c r="H599" s="82"/>
      <c r="K599" s="77"/>
      <c r="L599" s="77"/>
      <c r="M599" s="80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190"/>
      <c r="AA599" s="192"/>
      <c r="AB599" s="77"/>
      <c r="AC599" s="77"/>
      <c r="AD599" s="77"/>
      <c r="AE599" s="77"/>
      <c r="AF599" s="77"/>
      <c r="AG599" s="77"/>
      <c r="AH599" s="77"/>
      <c r="AI599" s="77"/>
    </row>
    <row r="600" spans="4:35" ht="18" customHeight="1" x14ac:dyDescent="0.25">
      <c r="D600" s="82"/>
      <c r="E600" s="82"/>
      <c r="F600" s="82"/>
      <c r="G600" s="82"/>
      <c r="H600" s="82"/>
      <c r="K600" s="77"/>
      <c r="L600" s="77"/>
      <c r="M600" s="80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190"/>
      <c r="AA600" s="192"/>
      <c r="AB600" s="77"/>
      <c r="AC600" s="77"/>
      <c r="AD600" s="77"/>
      <c r="AE600" s="77"/>
      <c r="AF600" s="77"/>
      <c r="AG600" s="77"/>
      <c r="AH600" s="77"/>
      <c r="AI600" s="77"/>
    </row>
    <row r="601" spans="4:35" ht="18" customHeight="1" x14ac:dyDescent="0.25">
      <c r="D601" s="82"/>
      <c r="E601" s="82"/>
      <c r="F601" s="82"/>
      <c r="G601" s="82"/>
      <c r="H601" s="82"/>
      <c r="K601" s="77"/>
      <c r="L601" s="77"/>
      <c r="M601" s="80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190"/>
      <c r="AA601" s="192"/>
      <c r="AB601" s="77"/>
      <c r="AC601" s="77"/>
      <c r="AD601" s="77"/>
      <c r="AE601" s="77"/>
      <c r="AF601" s="77"/>
      <c r="AG601" s="77"/>
      <c r="AH601" s="77"/>
      <c r="AI601" s="77"/>
    </row>
    <row r="602" spans="4:35" ht="18" customHeight="1" x14ac:dyDescent="0.25">
      <c r="D602" s="82"/>
      <c r="E602" s="82"/>
      <c r="F602" s="82"/>
      <c r="G602" s="82"/>
      <c r="H602" s="82"/>
      <c r="K602" s="77"/>
      <c r="L602" s="77"/>
      <c r="M602" s="80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190"/>
      <c r="AA602" s="192"/>
      <c r="AB602" s="77"/>
      <c r="AC602" s="77"/>
      <c r="AD602" s="77"/>
      <c r="AE602" s="77"/>
      <c r="AF602" s="77"/>
      <c r="AG602" s="77"/>
      <c r="AH602" s="77"/>
      <c r="AI602" s="77"/>
    </row>
    <row r="603" spans="4:35" ht="18" customHeight="1" x14ac:dyDescent="0.25">
      <c r="D603" s="82"/>
      <c r="E603" s="82"/>
      <c r="F603" s="82"/>
      <c r="G603" s="82"/>
      <c r="H603" s="82"/>
      <c r="K603" s="77"/>
      <c r="L603" s="77"/>
      <c r="M603" s="80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190"/>
      <c r="AA603" s="192"/>
      <c r="AB603" s="77"/>
      <c r="AC603" s="77"/>
      <c r="AD603" s="77"/>
      <c r="AE603" s="77"/>
      <c r="AF603" s="77"/>
      <c r="AG603" s="77"/>
      <c r="AH603" s="77"/>
      <c r="AI603" s="77"/>
    </row>
    <row r="604" spans="4:35" ht="18" customHeight="1" x14ac:dyDescent="0.25">
      <c r="D604" s="82"/>
      <c r="E604" s="82"/>
      <c r="F604" s="82"/>
      <c r="G604" s="82"/>
      <c r="H604" s="82"/>
      <c r="K604" s="77"/>
      <c r="L604" s="77"/>
      <c r="M604" s="80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190"/>
      <c r="AA604" s="192"/>
      <c r="AB604" s="77"/>
      <c r="AC604" s="77"/>
      <c r="AD604" s="77"/>
      <c r="AE604" s="77"/>
      <c r="AF604" s="77"/>
      <c r="AG604" s="77"/>
      <c r="AH604" s="77"/>
      <c r="AI604" s="77"/>
    </row>
    <row r="605" spans="4:35" ht="18" customHeight="1" x14ac:dyDescent="0.25">
      <c r="D605" s="82"/>
      <c r="E605" s="82"/>
      <c r="F605" s="82"/>
      <c r="G605" s="82"/>
      <c r="H605" s="82"/>
      <c r="K605" s="77"/>
      <c r="L605" s="77"/>
      <c r="M605" s="80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190"/>
      <c r="AA605" s="192"/>
      <c r="AB605" s="77"/>
      <c r="AC605" s="77"/>
      <c r="AD605" s="77"/>
      <c r="AE605" s="77"/>
      <c r="AF605" s="77"/>
      <c r="AG605" s="77"/>
      <c r="AH605" s="77"/>
      <c r="AI605" s="77"/>
    </row>
    <row r="606" spans="4:35" ht="18" customHeight="1" x14ac:dyDescent="0.25">
      <c r="D606" s="82"/>
      <c r="E606" s="82"/>
      <c r="F606" s="82"/>
      <c r="G606" s="82"/>
      <c r="H606" s="82"/>
      <c r="K606" s="77"/>
      <c r="L606" s="77"/>
      <c r="M606" s="80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190"/>
      <c r="AA606" s="192"/>
      <c r="AB606" s="77"/>
      <c r="AC606" s="77"/>
      <c r="AD606" s="77"/>
      <c r="AE606" s="77"/>
      <c r="AF606" s="77"/>
      <c r="AG606" s="77"/>
      <c r="AH606" s="77"/>
      <c r="AI606" s="77"/>
    </row>
    <row r="607" spans="4:35" ht="18" customHeight="1" x14ac:dyDescent="0.25">
      <c r="D607" s="82"/>
      <c r="E607" s="82"/>
      <c r="F607" s="82"/>
      <c r="G607" s="82"/>
      <c r="H607" s="82"/>
      <c r="K607" s="77"/>
      <c r="L607" s="77"/>
      <c r="M607" s="80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190"/>
      <c r="AA607" s="192"/>
      <c r="AB607" s="77"/>
      <c r="AC607" s="77"/>
      <c r="AD607" s="77"/>
      <c r="AE607" s="77"/>
      <c r="AF607" s="77"/>
      <c r="AG607" s="77"/>
      <c r="AH607" s="77"/>
      <c r="AI607" s="77"/>
    </row>
    <row r="608" spans="4:35" ht="18" customHeight="1" x14ac:dyDescent="0.25">
      <c r="D608" s="82"/>
      <c r="E608" s="82"/>
      <c r="F608" s="82"/>
      <c r="G608" s="82"/>
      <c r="H608" s="82"/>
      <c r="K608" s="77"/>
      <c r="L608" s="77"/>
      <c r="M608" s="80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190"/>
      <c r="AA608" s="192"/>
      <c r="AB608" s="77"/>
      <c r="AC608" s="77"/>
      <c r="AD608" s="77"/>
      <c r="AE608" s="77"/>
      <c r="AF608" s="77"/>
      <c r="AG608" s="77"/>
      <c r="AH608" s="77"/>
      <c r="AI608" s="77"/>
    </row>
    <row r="609" spans="4:35" ht="18" customHeight="1" x14ac:dyDescent="0.25">
      <c r="D609" s="82"/>
      <c r="E609" s="82"/>
      <c r="F609" s="82"/>
      <c r="G609" s="82"/>
      <c r="H609" s="82"/>
      <c r="K609" s="77"/>
      <c r="L609" s="77"/>
      <c r="M609" s="80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190"/>
      <c r="AA609" s="192"/>
      <c r="AB609" s="77"/>
      <c r="AC609" s="77"/>
      <c r="AD609" s="77"/>
      <c r="AE609" s="77"/>
      <c r="AF609" s="77"/>
      <c r="AG609" s="77"/>
      <c r="AH609" s="77"/>
      <c r="AI609" s="77"/>
    </row>
    <row r="610" spans="4:35" ht="18" customHeight="1" x14ac:dyDescent="0.25">
      <c r="D610" s="82"/>
      <c r="E610" s="82"/>
      <c r="F610" s="82"/>
      <c r="G610" s="82"/>
      <c r="H610" s="82"/>
      <c r="K610" s="77"/>
      <c r="L610" s="77"/>
      <c r="M610" s="80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190"/>
      <c r="AA610" s="192"/>
      <c r="AB610" s="77"/>
      <c r="AC610" s="77"/>
      <c r="AD610" s="77"/>
      <c r="AE610" s="77"/>
      <c r="AF610" s="77"/>
      <c r="AG610" s="77"/>
      <c r="AH610" s="77"/>
      <c r="AI610" s="77"/>
    </row>
    <row r="611" spans="4:35" ht="18" customHeight="1" x14ac:dyDescent="0.25">
      <c r="D611" s="82"/>
      <c r="E611" s="82"/>
      <c r="F611" s="82"/>
      <c r="G611" s="82"/>
      <c r="H611" s="82"/>
      <c r="K611" s="77"/>
      <c r="L611" s="77"/>
      <c r="M611" s="80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190"/>
      <c r="AA611" s="192"/>
      <c r="AB611" s="77"/>
      <c r="AC611" s="77"/>
      <c r="AD611" s="77"/>
      <c r="AE611" s="77"/>
      <c r="AF611" s="77"/>
      <c r="AG611" s="77"/>
      <c r="AH611" s="77"/>
      <c r="AI611" s="77"/>
    </row>
    <row r="612" spans="4:35" ht="18" customHeight="1" x14ac:dyDescent="0.25">
      <c r="D612" s="82"/>
      <c r="E612" s="82"/>
      <c r="F612" s="82"/>
      <c r="G612" s="82"/>
      <c r="H612" s="82"/>
      <c r="K612" s="77"/>
      <c r="L612" s="77"/>
      <c r="M612" s="80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190"/>
      <c r="AA612" s="192"/>
      <c r="AB612" s="77"/>
      <c r="AC612" s="77"/>
      <c r="AD612" s="77"/>
      <c r="AE612" s="77"/>
      <c r="AF612" s="77"/>
      <c r="AG612" s="77"/>
      <c r="AH612" s="77"/>
      <c r="AI612" s="77"/>
    </row>
    <row r="613" spans="4:35" ht="18" customHeight="1" x14ac:dyDescent="0.25">
      <c r="D613" s="82"/>
      <c r="E613" s="82"/>
      <c r="F613" s="82"/>
      <c r="G613" s="82"/>
      <c r="H613" s="82"/>
      <c r="K613" s="81"/>
      <c r="L613" s="81"/>
      <c r="M613" s="80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190"/>
      <c r="AA613" s="192"/>
      <c r="AB613" s="77"/>
      <c r="AC613" s="77"/>
      <c r="AD613" s="77"/>
      <c r="AE613" s="77"/>
      <c r="AF613" s="77"/>
      <c r="AG613" s="77"/>
      <c r="AH613" s="77"/>
      <c r="AI613" s="77"/>
    </row>
    <row r="614" spans="4:35" ht="18" customHeight="1" x14ac:dyDescent="0.25">
      <c r="D614" s="82"/>
      <c r="E614" s="82"/>
      <c r="F614" s="82"/>
      <c r="G614" s="82"/>
      <c r="H614" s="82"/>
      <c r="K614" s="81"/>
      <c r="L614" s="81"/>
      <c r="M614" s="80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190"/>
      <c r="AA614" s="192"/>
      <c r="AB614" s="77"/>
      <c r="AC614" s="77"/>
      <c r="AD614" s="77"/>
      <c r="AE614" s="77"/>
      <c r="AF614" s="77"/>
      <c r="AG614" s="77"/>
      <c r="AH614" s="77"/>
      <c r="AI614" s="77"/>
    </row>
    <row r="615" spans="4:35" ht="18" customHeight="1" x14ac:dyDescent="0.25">
      <c r="D615" s="82"/>
      <c r="E615" s="82"/>
      <c r="F615" s="82"/>
      <c r="G615" s="82"/>
      <c r="H615" s="82"/>
      <c r="K615" s="81"/>
      <c r="L615" s="81"/>
      <c r="M615" s="80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190"/>
      <c r="AA615" s="192"/>
      <c r="AB615" s="77"/>
      <c r="AC615" s="77"/>
      <c r="AD615" s="77"/>
      <c r="AE615" s="77"/>
      <c r="AF615" s="77"/>
      <c r="AG615" s="77"/>
      <c r="AH615" s="77"/>
      <c r="AI615" s="77"/>
    </row>
    <row r="616" spans="4:35" ht="18" customHeight="1" x14ac:dyDescent="0.25">
      <c r="D616" s="82"/>
      <c r="E616" s="82"/>
      <c r="F616" s="82"/>
      <c r="G616" s="82"/>
      <c r="H616" s="82"/>
      <c r="K616" s="81"/>
      <c r="L616" s="81"/>
      <c r="M616" s="80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190"/>
      <c r="AA616" s="192"/>
      <c r="AB616" s="77"/>
      <c r="AC616" s="77"/>
      <c r="AD616" s="77"/>
      <c r="AE616" s="77"/>
      <c r="AF616" s="77"/>
      <c r="AG616" s="77"/>
      <c r="AH616" s="77"/>
      <c r="AI616" s="77"/>
    </row>
    <row r="617" spans="4:35" ht="18" customHeight="1" x14ac:dyDescent="0.25">
      <c r="D617" s="82"/>
      <c r="E617" s="82"/>
      <c r="F617" s="82"/>
      <c r="G617" s="82"/>
      <c r="H617" s="82"/>
      <c r="K617" s="81"/>
      <c r="L617" s="81"/>
      <c r="M617" s="80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190"/>
      <c r="AA617" s="192"/>
      <c r="AB617" s="77"/>
      <c r="AC617" s="77"/>
      <c r="AD617" s="77"/>
      <c r="AE617" s="77"/>
      <c r="AF617" s="77"/>
      <c r="AG617" s="77"/>
      <c r="AH617" s="77"/>
      <c r="AI617" s="77"/>
    </row>
    <row r="618" spans="4:35" ht="18" customHeight="1" x14ac:dyDescent="0.25">
      <c r="D618" s="82"/>
      <c r="E618" s="82"/>
      <c r="F618" s="82"/>
      <c r="G618" s="82"/>
      <c r="H618" s="82"/>
      <c r="K618" s="81"/>
      <c r="L618" s="81"/>
      <c r="M618" s="80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190"/>
      <c r="AA618" s="192"/>
      <c r="AB618" s="77"/>
      <c r="AC618" s="77"/>
      <c r="AD618" s="77"/>
      <c r="AE618" s="77"/>
      <c r="AF618" s="77"/>
      <c r="AG618" s="77"/>
      <c r="AH618" s="77"/>
      <c r="AI618" s="77"/>
    </row>
    <row r="619" spans="4:35" ht="18" customHeight="1" x14ac:dyDescent="0.25">
      <c r="D619" s="82"/>
      <c r="E619" s="82"/>
      <c r="F619" s="82"/>
      <c r="G619" s="82"/>
      <c r="H619" s="82"/>
      <c r="K619" s="81"/>
      <c r="L619" s="81"/>
      <c r="M619" s="80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190"/>
      <c r="AA619" s="192"/>
      <c r="AB619" s="77"/>
      <c r="AC619" s="77"/>
      <c r="AD619" s="77"/>
      <c r="AE619" s="77"/>
      <c r="AF619" s="77"/>
      <c r="AG619" s="77"/>
      <c r="AH619" s="77"/>
      <c r="AI619" s="77"/>
    </row>
    <row r="620" spans="4:35" ht="18" customHeight="1" x14ac:dyDescent="0.25">
      <c r="D620" s="82"/>
      <c r="E620" s="82"/>
      <c r="F620" s="82"/>
      <c r="G620" s="82"/>
      <c r="H620" s="82"/>
      <c r="K620" s="77"/>
      <c r="L620" s="77"/>
      <c r="M620" s="80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190"/>
      <c r="AA620" s="192"/>
      <c r="AB620" s="77"/>
      <c r="AC620" s="77"/>
      <c r="AD620" s="77"/>
      <c r="AE620" s="77"/>
      <c r="AF620" s="77"/>
      <c r="AG620" s="77"/>
      <c r="AH620" s="77"/>
      <c r="AI620" s="77"/>
    </row>
    <row r="621" spans="4:35" ht="18" customHeight="1" x14ac:dyDescent="0.25">
      <c r="D621" s="82"/>
      <c r="E621" s="82"/>
      <c r="F621" s="82"/>
      <c r="G621" s="82"/>
      <c r="H621" s="82"/>
      <c r="K621" s="77"/>
      <c r="L621" s="77"/>
      <c r="M621" s="80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190"/>
      <c r="AA621" s="192"/>
      <c r="AB621" s="77"/>
      <c r="AC621" s="77"/>
      <c r="AD621" s="77"/>
      <c r="AE621" s="77"/>
      <c r="AF621" s="77"/>
      <c r="AG621" s="77"/>
      <c r="AH621" s="77"/>
      <c r="AI621" s="77"/>
    </row>
    <row r="622" spans="4:35" ht="18" customHeight="1" x14ac:dyDescent="0.25">
      <c r="D622" s="82"/>
      <c r="E622" s="82"/>
      <c r="F622" s="82"/>
      <c r="G622" s="82"/>
      <c r="H622" s="82"/>
      <c r="K622" s="77"/>
      <c r="L622" s="77"/>
      <c r="M622" s="80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190"/>
      <c r="AA622" s="192"/>
      <c r="AB622" s="77"/>
      <c r="AC622" s="77"/>
      <c r="AD622" s="77"/>
      <c r="AE622" s="77"/>
      <c r="AF622" s="77"/>
      <c r="AG622" s="77"/>
      <c r="AH622" s="77"/>
      <c r="AI622" s="77"/>
    </row>
    <row r="623" spans="4:35" ht="18" customHeight="1" x14ac:dyDescent="0.25">
      <c r="D623" s="82"/>
      <c r="E623" s="82"/>
      <c r="F623" s="82"/>
      <c r="G623" s="82"/>
      <c r="H623" s="82"/>
      <c r="K623" s="77"/>
      <c r="L623" s="77"/>
      <c r="M623" s="80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190"/>
      <c r="AA623" s="192"/>
      <c r="AB623" s="77"/>
      <c r="AC623" s="77"/>
      <c r="AD623" s="77"/>
      <c r="AE623" s="77"/>
      <c r="AF623" s="77"/>
      <c r="AG623" s="77"/>
      <c r="AH623" s="77"/>
      <c r="AI623" s="77"/>
    </row>
    <row r="624" spans="4:35" ht="18" customHeight="1" x14ac:dyDescent="0.25">
      <c r="D624" s="82"/>
      <c r="E624" s="82"/>
      <c r="F624" s="82"/>
      <c r="G624" s="82"/>
      <c r="H624" s="82"/>
      <c r="K624" s="77"/>
      <c r="L624" s="77"/>
      <c r="M624" s="80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190"/>
      <c r="AA624" s="192"/>
      <c r="AB624" s="77"/>
      <c r="AC624" s="77"/>
      <c r="AD624" s="77"/>
      <c r="AE624" s="77"/>
      <c r="AF624" s="77"/>
      <c r="AG624" s="77"/>
      <c r="AH624" s="77"/>
      <c r="AI624" s="77"/>
    </row>
    <row r="625" spans="4:35" ht="18" customHeight="1" x14ac:dyDescent="0.25">
      <c r="D625" s="82"/>
      <c r="E625" s="82"/>
      <c r="F625" s="82"/>
      <c r="G625" s="82"/>
      <c r="H625" s="82"/>
      <c r="K625" s="77"/>
      <c r="L625" s="77"/>
      <c r="M625" s="80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190"/>
      <c r="AA625" s="192"/>
      <c r="AB625" s="77"/>
      <c r="AC625" s="77"/>
      <c r="AD625" s="77"/>
      <c r="AE625" s="77"/>
      <c r="AF625" s="77"/>
      <c r="AG625" s="77"/>
      <c r="AH625" s="77"/>
      <c r="AI625" s="77"/>
    </row>
    <row r="626" spans="4:35" ht="18" customHeight="1" x14ac:dyDescent="0.25">
      <c r="D626" s="82"/>
      <c r="E626" s="82"/>
      <c r="F626" s="82"/>
      <c r="G626" s="82"/>
      <c r="H626" s="82"/>
      <c r="K626" s="77"/>
      <c r="L626" s="77"/>
      <c r="M626" s="80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190"/>
      <c r="AA626" s="192"/>
      <c r="AB626" s="77"/>
      <c r="AC626" s="77"/>
      <c r="AD626" s="77"/>
      <c r="AE626" s="77"/>
      <c r="AF626" s="77"/>
      <c r="AG626" s="77"/>
      <c r="AH626" s="77"/>
      <c r="AI626" s="77"/>
    </row>
    <row r="627" spans="4:35" ht="18" customHeight="1" x14ac:dyDescent="0.25">
      <c r="D627" s="82"/>
      <c r="E627" s="82"/>
      <c r="F627" s="82"/>
      <c r="G627" s="82"/>
      <c r="H627" s="82"/>
      <c r="K627" s="77"/>
      <c r="L627" s="77"/>
      <c r="M627" s="80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190"/>
      <c r="AA627" s="192"/>
      <c r="AB627" s="77"/>
      <c r="AC627" s="77"/>
      <c r="AD627" s="77"/>
      <c r="AE627" s="77"/>
      <c r="AF627" s="77"/>
      <c r="AG627" s="77"/>
      <c r="AH627" s="77"/>
      <c r="AI627" s="77"/>
    </row>
    <row r="628" spans="4:35" ht="18" customHeight="1" x14ac:dyDescent="0.25">
      <c r="D628" s="82"/>
      <c r="E628" s="82"/>
      <c r="F628" s="82"/>
      <c r="G628" s="82"/>
      <c r="H628" s="82"/>
      <c r="K628" s="77"/>
      <c r="L628" s="77"/>
      <c r="M628" s="80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190"/>
      <c r="AA628" s="192"/>
      <c r="AB628" s="77"/>
      <c r="AC628" s="77"/>
      <c r="AD628" s="77"/>
      <c r="AE628" s="77"/>
      <c r="AF628" s="77"/>
      <c r="AG628" s="77"/>
      <c r="AH628" s="77"/>
      <c r="AI628" s="77"/>
    </row>
    <row r="629" spans="4:35" ht="18" customHeight="1" x14ac:dyDescent="0.25">
      <c r="D629" s="82"/>
      <c r="E629" s="82"/>
      <c r="F629" s="82"/>
      <c r="G629" s="82"/>
      <c r="H629" s="82"/>
      <c r="K629" s="77"/>
      <c r="L629" s="77"/>
      <c r="M629" s="80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190"/>
      <c r="AA629" s="192"/>
      <c r="AB629" s="77"/>
      <c r="AC629" s="77"/>
      <c r="AD629" s="77"/>
      <c r="AE629" s="77"/>
      <c r="AF629" s="77"/>
      <c r="AG629" s="77"/>
      <c r="AH629" s="77"/>
      <c r="AI629" s="77"/>
    </row>
    <row r="630" spans="4:35" ht="18" customHeight="1" x14ac:dyDescent="0.25">
      <c r="D630" s="82"/>
      <c r="E630" s="82"/>
      <c r="F630" s="82"/>
      <c r="G630" s="82"/>
      <c r="H630" s="82"/>
      <c r="K630" s="77"/>
      <c r="L630" s="77"/>
      <c r="M630" s="80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190"/>
      <c r="AA630" s="192"/>
      <c r="AB630" s="77"/>
      <c r="AC630" s="77"/>
      <c r="AD630" s="77"/>
      <c r="AE630" s="77"/>
      <c r="AF630" s="77"/>
      <c r="AG630" s="77"/>
      <c r="AH630" s="77"/>
      <c r="AI630" s="77"/>
    </row>
    <row r="631" spans="4:35" ht="18" customHeight="1" x14ac:dyDescent="0.25">
      <c r="D631" s="82"/>
      <c r="E631" s="82"/>
      <c r="F631" s="82"/>
      <c r="G631" s="82"/>
      <c r="H631" s="82"/>
      <c r="K631" s="77"/>
      <c r="L631" s="77"/>
      <c r="M631" s="80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190"/>
      <c r="AA631" s="192"/>
      <c r="AB631" s="77"/>
      <c r="AC631" s="77"/>
      <c r="AD631" s="77"/>
      <c r="AE631" s="77"/>
      <c r="AF631" s="77"/>
      <c r="AG631" s="77"/>
      <c r="AH631" s="77"/>
      <c r="AI631" s="77"/>
    </row>
    <row r="632" spans="4:35" ht="18" customHeight="1" x14ac:dyDescent="0.25">
      <c r="D632" s="82"/>
      <c r="E632" s="82"/>
      <c r="F632" s="82"/>
      <c r="G632" s="82"/>
      <c r="H632" s="82"/>
      <c r="K632" s="77"/>
      <c r="L632" s="77"/>
      <c r="M632" s="80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190"/>
      <c r="AA632" s="192"/>
      <c r="AB632" s="77"/>
      <c r="AC632" s="77"/>
      <c r="AD632" s="77"/>
      <c r="AE632" s="77"/>
      <c r="AF632" s="77"/>
      <c r="AG632" s="77"/>
      <c r="AH632" s="77"/>
      <c r="AI632" s="77"/>
    </row>
    <row r="633" spans="4:35" ht="18" customHeight="1" x14ac:dyDescent="0.25">
      <c r="D633" s="82"/>
      <c r="E633" s="82"/>
      <c r="F633" s="82"/>
      <c r="G633" s="82"/>
      <c r="H633" s="82"/>
      <c r="K633" s="77"/>
      <c r="L633" s="77"/>
      <c r="M633" s="80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190"/>
      <c r="AA633" s="192"/>
      <c r="AB633" s="77"/>
      <c r="AC633" s="77"/>
      <c r="AD633" s="77"/>
      <c r="AE633" s="77"/>
      <c r="AF633" s="77"/>
      <c r="AG633" s="77"/>
      <c r="AH633" s="77"/>
      <c r="AI633" s="77"/>
    </row>
    <row r="634" spans="4:35" ht="18" customHeight="1" x14ac:dyDescent="0.25">
      <c r="D634" s="82"/>
      <c r="E634" s="82"/>
      <c r="F634" s="82"/>
      <c r="G634" s="82"/>
      <c r="H634" s="82"/>
      <c r="K634" s="77"/>
      <c r="L634" s="77"/>
      <c r="M634" s="80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190"/>
      <c r="AA634" s="192"/>
      <c r="AB634" s="77"/>
      <c r="AC634" s="77"/>
      <c r="AD634" s="77"/>
      <c r="AE634" s="77"/>
      <c r="AF634" s="77"/>
      <c r="AG634" s="77"/>
      <c r="AH634" s="77"/>
      <c r="AI634" s="77"/>
    </row>
    <row r="635" spans="4:35" ht="18" customHeight="1" x14ac:dyDescent="0.25">
      <c r="D635" s="82"/>
      <c r="E635" s="82"/>
      <c r="F635" s="82"/>
      <c r="G635" s="82"/>
      <c r="H635" s="82"/>
      <c r="K635" s="77"/>
      <c r="L635" s="77"/>
      <c r="M635" s="80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190"/>
      <c r="AA635" s="192"/>
      <c r="AB635" s="77"/>
      <c r="AC635" s="77"/>
      <c r="AD635" s="77"/>
      <c r="AE635" s="77"/>
      <c r="AF635" s="77"/>
      <c r="AG635" s="77"/>
      <c r="AH635" s="77"/>
      <c r="AI635" s="77"/>
    </row>
    <row r="636" spans="4:35" ht="18" customHeight="1" x14ac:dyDescent="0.25">
      <c r="D636" s="82"/>
      <c r="E636" s="82"/>
      <c r="F636" s="82"/>
      <c r="G636" s="82"/>
      <c r="H636" s="82"/>
      <c r="K636" s="77"/>
      <c r="L636" s="77"/>
      <c r="M636" s="80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190"/>
      <c r="AA636" s="192"/>
      <c r="AB636" s="77"/>
      <c r="AC636" s="77"/>
      <c r="AD636" s="77"/>
      <c r="AE636" s="77"/>
      <c r="AF636" s="77"/>
      <c r="AG636" s="77"/>
      <c r="AH636" s="77"/>
      <c r="AI636" s="77"/>
    </row>
    <row r="637" spans="4:35" ht="18" customHeight="1" x14ac:dyDescent="0.25">
      <c r="D637" s="82"/>
      <c r="E637" s="82"/>
      <c r="F637" s="82"/>
      <c r="G637" s="82"/>
      <c r="H637" s="82"/>
      <c r="K637" s="81"/>
      <c r="L637" s="81"/>
      <c r="M637" s="80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190"/>
      <c r="AA637" s="192"/>
      <c r="AB637" s="77"/>
      <c r="AC637" s="77"/>
      <c r="AD637" s="77"/>
      <c r="AE637" s="77"/>
      <c r="AF637" s="77"/>
      <c r="AG637" s="77"/>
      <c r="AH637" s="77"/>
      <c r="AI637" s="77"/>
    </row>
    <row r="638" spans="4:35" ht="18" customHeight="1" x14ac:dyDescent="0.25">
      <c r="D638" s="82"/>
      <c r="E638" s="82"/>
      <c r="F638" s="82"/>
      <c r="G638" s="82"/>
      <c r="H638" s="82"/>
      <c r="K638" s="81"/>
      <c r="L638" s="81"/>
      <c r="M638" s="80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190"/>
      <c r="AA638" s="192"/>
      <c r="AB638" s="77"/>
      <c r="AC638" s="77"/>
      <c r="AD638" s="77"/>
      <c r="AE638" s="77"/>
      <c r="AF638" s="77"/>
      <c r="AG638" s="77"/>
      <c r="AH638" s="77"/>
      <c r="AI638" s="77"/>
    </row>
    <row r="639" spans="4:35" ht="18" customHeight="1" x14ac:dyDescent="0.25">
      <c r="D639" s="82"/>
      <c r="E639" s="82"/>
      <c r="F639" s="82"/>
      <c r="G639" s="82"/>
      <c r="H639" s="82"/>
      <c r="K639" s="81"/>
      <c r="L639" s="81"/>
      <c r="M639" s="80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190"/>
      <c r="AA639" s="192"/>
      <c r="AB639" s="77"/>
      <c r="AC639" s="77"/>
      <c r="AD639" s="77"/>
      <c r="AE639" s="77"/>
      <c r="AF639" s="77"/>
      <c r="AG639" s="77"/>
      <c r="AH639" s="77"/>
      <c r="AI639" s="77"/>
    </row>
    <row r="640" spans="4:35" ht="18" customHeight="1" x14ac:dyDescent="0.25">
      <c r="D640" s="82"/>
      <c r="E640" s="82"/>
      <c r="F640" s="82"/>
      <c r="G640" s="82"/>
      <c r="H640" s="82"/>
      <c r="K640" s="81"/>
      <c r="L640" s="81"/>
      <c r="M640" s="80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190"/>
      <c r="AA640" s="192"/>
      <c r="AB640" s="77"/>
      <c r="AC640" s="77"/>
      <c r="AD640" s="77"/>
      <c r="AE640" s="77"/>
      <c r="AF640" s="77"/>
      <c r="AG640" s="77"/>
      <c r="AH640" s="77"/>
      <c r="AI640" s="77"/>
    </row>
    <row r="641" spans="4:35" ht="18" customHeight="1" x14ac:dyDescent="0.25">
      <c r="D641" s="82"/>
      <c r="E641" s="82"/>
      <c r="F641" s="82"/>
      <c r="G641" s="82"/>
      <c r="H641" s="82"/>
      <c r="K641" s="81"/>
      <c r="L641" s="81"/>
      <c r="M641" s="80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190"/>
      <c r="AA641" s="192"/>
      <c r="AB641" s="77"/>
      <c r="AC641" s="77"/>
      <c r="AD641" s="77"/>
      <c r="AE641" s="77"/>
      <c r="AF641" s="77"/>
      <c r="AG641" s="77"/>
      <c r="AH641" s="77"/>
      <c r="AI641" s="77"/>
    </row>
    <row r="642" spans="4:35" ht="18" customHeight="1" x14ac:dyDescent="0.25">
      <c r="D642" s="82"/>
      <c r="E642" s="82"/>
      <c r="F642" s="82"/>
      <c r="G642" s="82"/>
      <c r="H642" s="82"/>
      <c r="K642" s="81"/>
      <c r="L642" s="81"/>
      <c r="M642" s="80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190"/>
      <c r="AA642" s="192"/>
      <c r="AB642" s="77"/>
      <c r="AC642" s="77"/>
      <c r="AD642" s="77"/>
      <c r="AE642" s="77"/>
      <c r="AF642" s="77"/>
      <c r="AG642" s="77"/>
      <c r="AH642" s="77"/>
      <c r="AI642" s="77"/>
    </row>
    <row r="643" spans="4:35" ht="18" customHeight="1" x14ac:dyDescent="0.25">
      <c r="D643" s="82"/>
      <c r="E643" s="82"/>
      <c r="F643" s="82"/>
      <c r="G643" s="82"/>
      <c r="H643" s="82"/>
      <c r="K643" s="81"/>
      <c r="L643" s="81"/>
      <c r="M643" s="80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190"/>
      <c r="AA643" s="192"/>
      <c r="AB643" s="77"/>
      <c r="AC643" s="77"/>
      <c r="AD643" s="77"/>
      <c r="AE643" s="77"/>
      <c r="AF643" s="77"/>
      <c r="AG643" s="77"/>
      <c r="AH643" s="77"/>
      <c r="AI643" s="77"/>
    </row>
    <row r="644" spans="4:35" ht="18" customHeight="1" x14ac:dyDescent="0.25">
      <c r="D644" s="82"/>
      <c r="E644" s="82"/>
      <c r="F644" s="82"/>
      <c r="G644" s="82"/>
      <c r="H644" s="82"/>
      <c r="K644" s="77"/>
      <c r="L644" s="77"/>
      <c r="M644" s="80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190"/>
      <c r="AA644" s="192"/>
      <c r="AB644" s="77"/>
      <c r="AC644" s="77"/>
      <c r="AD644" s="77"/>
      <c r="AE644" s="77"/>
      <c r="AF644" s="77"/>
      <c r="AG644" s="77"/>
      <c r="AH644" s="77"/>
      <c r="AI644" s="77"/>
    </row>
    <row r="645" spans="4:35" ht="18" customHeight="1" x14ac:dyDescent="0.25">
      <c r="D645" s="82"/>
      <c r="E645" s="82"/>
      <c r="F645" s="82"/>
      <c r="G645" s="82"/>
      <c r="H645" s="82"/>
      <c r="K645" s="77"/>
      <c r="L645" s="77"/>
      <c r="M645" s="80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190"/>
      <c r="AA645" s="192"/>
      <c r="AB645" s="77"/>
      <c r="AC645" s="77"/>
      <c r="AD645" s="77"/>
      <c r="AE645" s="77"/>
      <c r="AF645" s="77"/>
      <c r="AG645" s="77"/>
      <c r="AH645" s="77"/>
      <c r="AI645" s="77"/>
    </row>
    <row r="646" spans="4:35" ht="18" customHeight="1" x14ac:dyDescent="0.25">
      <c r="D646" s="82"/>
      <c r="E646" s="82"/>
      <c r="F646" s="82"/>
      <c r="G646" s="82"/>
      <c r="H646" s="82"/>
      <c r="K646" s="77"/>
      <c r="L646" s="77"/>
      <c r="M646" s="80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190"/>
      <c r="AA646" s="192"/>
      <c r="AB646" s="77"/>
      <c r="AC646" s="77"/>
      <c r="AD646" s="77"/>
      <c r="AE646" s="77"/>
      <c r="AF646" s="77"/>
      <c r="AG646" s="77"/>
      <c r="AH646" s="77"/>
      <c r="AI646" s="77"/>
    </row>
    <row r="647" spans="4:35" ht="18" customHeight="1" x14ac:dyDescent="0.25">
      <c r="D647" s="82"/>
      <c r="E647" s="82"/>
      <c r="F647" s="82"/>
      <c r="G647" s="82"/>
      <c r="H647" s="82"/>
      <c r="K647" s="77"/>
      <c r="L647" s="77"/>
      <c r="M647" s="80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190"/>
      <c r="AA647" s="192"/>
      <c r="AB647" s="77"/>
      <c r="AC647" s="77"/>
      <c r="AD647" s="77"/>
      <c r="AE647" s="77"/>
      <c r="AF647" s="77"/>
      <c r="AG647" s="77"/>
      <c r="AH647" s="77"/>
      <c r="AI647" s="77"/>
    </row>
    <row r="648" spans="4:35" ht="18" customHeight="1" x14ac:dyDescent="0.25">
      <c r="D648" s="82"/>
      <c r="E648" s="82"/>
      <c r="F648" s="82"/>
      <c r="G648" s="82"/>
      <c r="H648" s="82"/>
      <c r="K648" s="77"/>
      <c r="L648" s="77"/>
      <c r="M648" s="80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190"/>
      <c r="AA648" s="192"/>
      <c r="AB648" s="77"/>
      <c r="AC648" s="77"/>
      <c r="AD648" s="77"/>
      <c r="AE648" s="77"/>
      <c r="AF648" s="77"/>
      <c r="AG648" s="77"/>
      <c r="AH648" s="77"/>
      <c r="AI648" s="77"/>
    </row>
    <row r="649" spans="4:35" ht="18" customHeight="1" x14ac:dyDescent="0.25">
      <c r="D649" s="82"/>
      <c r="E649" s="82"/>
      <c r="F649" s="82"/>
      <c r="G649" s="82"/>
      <c r="H649" s="82"/>
      <c r="K649" s="77"/>
      <c r="L649" s="77"/>
      <c r="M649" s="80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190"/>
      <c r="AA649" s="192"/>
      <c r="AB649" s="77"/>
      <c r="AC649" s="77"/>
      <c r="AD649" s="77"/>
      <c r="AE649" s="77"/>
      <c r="AF649" s="77"/>
      <c r="AG649" s="77"/>
      <c r="AH649" s="77"/>
      <c r="AI649" s="77"/>
    </row>
    <row r="650" spans="4:35" ht="18" customHeight="1" x14ac:dyDescent="0.25">
      <c r="D650" s="82"/>
      <c r="E650" s="82"/>
      <c r="F650" s="82"/>
      <c r="G650" s="82"/>
      <c r="H650" s="82"/>
      <c r="K650" s="77"/>
      <c r="L650" s="77"/>
      <c r="M650" s="80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190"/>
      <c r="AA650" s="192"/>
      <c r="AB650" s="77"/>
      <c r="AC650" s="77"/>
      <c r="AD650" s="77"/>
      <c r="AE650" s="77"/>
      <c r="AF650" s="77"/>
      <c r="AG650" s="77"/>
      <c r="AH650" s="77"/>
      <c r="AI650" s="77"/>
    </row>
    <row r="651" spans="4:35" ht="18" customHeight="1" x14ac:dyDescent="0.25">
      <c r="D651" s="82"/>
      <c r="E651" s="82"/>
      <c r="F651" s="82"/>
      <c r="G651" s="82"/>
      <c r="H651" s="82"/>
      <c r="K651" s="77"/>
      <c r="L651" s="77"/>
      <c r="M651" s="80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190"/>
      <c r="AA651" s="192"/>
      <c r="AB651" s="77"/>
      <c r="AC651" s="77"/>
      <c r="AD651" s="77"/>
      <c r="AE651" s="77"/>
      <c r="AF651" s="77"/>
      <c r="AG651" s="77"/>
      <c r="AH651" s="77"/>
      <c r="AI651" s="77"/>
    </row>
    <row r="652" spans="4:35" ht="18" customHeight="1" x14ac:dyDescent="0.25">
      <c r="D652" s="82"/>
      <c r="E652" s="82"/>
      <c r="F652" s="82"/>
      <c r="G652" s="82"/>
      <c r="H652" s="82"/>
      <c r="K652" s="77"/>
      <c r="L652" s="77"/>
      <c r="M652" s="80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190"/>
      <c r="AA652" s="192"/>
      <c r="AB652" s="77"/>
      <c r="AC652" s="77"/>
      <c r="AD652" s="77"/>
      <c r="AE652" s="77"/>
      <c r="AF652" s="77"/>
      <c r="AG652" s="77"/>
      <c r="AH652" s="77"/>
      <c r="AI652" s="77"/>
    </row>
    <row r="653" spans="4:35" ht="18" customHeight="1" x14ac:dyDescent="0.25">
      <c r="D653" s="82"/>
      <c r="E653" s="82"/>
      <c r="F653" s="82"/>
      <c r="G653" s="82"/>
      <c r="H653" s="82"/>
      <c r="K653" s="77"/>
      <c r="L653" s="77"/>
      <c r="M653" s="80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190"/>
      <c r="AA653" s="192"/>
      <c r="AB653" s="77"/>
      <c r="AC653" s="77"/>
      <c r="AD653" s="77"/>
      <c r="AE653" s="77"/>
      <c r="AF653" s="77"/>
      <c r="AG653" s="77"/>
      <c r="AH653" s="77"/>
      <c r="AI653" s="77"/>
    </row>
    <row r="654" spans="4:35" ht="18" customHeight="1" x14ac:dyDescent="0.25">
      <c r="D654" s="82"/>
      <c r="E654" s="82"/>
      <c r="F654" s="82"/>
      <c r="G654" s="82"/>
      <c r="H654" s="82"/>
      <c r="K654" s="77"/>
      <c r="L654" s="77"/>
      <c r="M654" s="80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190"/>
      <c r="AA654" s="192"/>
      <c r="AB654" s="77"/>
      <c r="AC654" s="77"/>
      <c r="AD654" s="77"/>
      <c r="AE654" s="77"/>
      <c r="AF654" s="77"/>
      <c r="AG654" s="77"/>
      <c r="AH654" s="77"/>
      <c r="AI654" s="77"/>
    </row>
    <row r="655" spans="4:35" ht="18" customHeight="1" x14ac:dyDescent="0.25">
      <c r="D655" s="82"/>
      <c r="E655" s="82"/>
      <c r="F655" s="82"/>
      <c r="G655" s="82"/>
      <c r="H655" s="82"/>
      <c r="K655" s="77"/>
      <c r="L655" s="77"/>
      <c r="M655" s="80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190"/>
      <c r="AA655" s="192"/>
      <c r="AB655" s="77"/>
      <c r="AC655" s="77"/>
      <c r="AD655" s="77"/>
      <c r="AE655" s="77"/>
      <c r="AF655" s="77"/>
      <c r="AG655" s="77"/>
      <c r="AH655" s="77"/>
      <c r="AI655" s="77"/>
    </row>
    <row r="656" spans="4:35" ht="18" customHeight="1" x14ac:dyDescent="0.25">
      <c r="D656" s="82"/>
      <c r="E656" s="82"/>
      <c r="F656" s="82"/>
      <c r="G656" s="82"/>
      <c r="H656" s="82"/>
      <c r="K656" s="77"/>
      <c r="L656" s="77"/>
      <c r="M656" s="80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190"/>
      <c r="AA656" s="192"/>
      <c r="AB656" s="77"/>
      <c r="AC656" s="77"/>
      <c r="AD656" s="77"/>
      <c r="AE656" s="77"/>
      <c r="AF656" s="77"/>
      <c r="AG656" s="77"/>
      <c r="AH656" s="77"/>
      <c r="AI656" s="77"/>
    </row>
    <row r="657" spans="4:35" ht="18" customHeight="1" x14ac:dyDescent="0.25">
      <c r="D657" s="82"/>
      <c r="E657" s="82"/>
      <c r="F657" s="82"/>
      <c r="G657" s="82"/>
      <c r="H657" s="82"/>
      <c r="K657" s="77"/>
      <c r="L657" s="77"/>
      <c r="M657" s="80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190"/>
      <c r="AA657" s="192"/>
      <c r="AB657" s="77"/>
      <c r="AC657" s="77"/>
      <c r="AD657" s="77"/>
      <c r="AE657" s="77"/>
      <c r="AF657" s="77"/>
      <c r="AG657" s="77"/>
      <c r="AH657" s="77"/>
      <c r="AI657" s="77"/>
    </row>
    <row r="658" spans="4:35" ht="18" customHeight="1" x14ac:dyDescent="0.25">
      <c r="D658" s="82"/>
      <c r="E658" s="82"/>
      <c r="F658" s="82"/>
      <c r="G658" s="82"/>
      <c r="H658" s="82"/>
      <c r="K658" s="77"/>
      <c r="L658" s="77"/>
      <c r="M658" s="80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190"/>
      <c r="AA658" s="192"/>
      <c r="AB658" s="77"/>
      <c r="AC658" s="77"/>
      <c r="AD658" s="77"/>
      <c r="AE658" s="77"/>
      <c r="AF658" s="77"/>
      <c r="AG658" s="77"/>
      <c r="AH658" s="77"/>
      <c r="AI658" s="77"/>
    </row>
    <row r="659" spans="4:35" ht="18" customHeight="1" x14ac:dyDescent="0.25">
      <c r="D659" s="82"/>
      <c r="E659" s="82"/>
      <c r="F659" s="82"/>
      <c r="G659" s="82"/>
      <c r="H659" s="82"/>
      <c r="K659" s="77"/>
      <c r="L659" s="77"/>
      <c r="M659" s="80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190"/>
      <c r="AA659" s="192"/>
      <c r="AB659" s="77"/>
      <c r="AC659" s="77"/>
      <c r="AD659" s="77"/>
      <c r="AE659" s="77"/>
      <c r="AF659" s="77"/>
      <c r="AG659" s="77"/>
      <c r="AH659" s="77"/>
      <c r="AI659" s="77"/>
    </row>
    <row r="660" spans="4:35" ht="18" customHeight="1" x14ac:dyDescent="0.25">
      <c r="D660" s="82"/>
      <c r="E660" s="82"/>
      <c r="F660" s="82"/>
      <c r="G660" s="82"/>
      <c r="H660" s="82"/>
      <c r="K660" s="77"/>
      <c r="L660" s="77"/>
      <c r="M660" s="80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190"/>
      <c r="AA660" s="192"/>
      <c r="AB660" s="77"/>
      <c r="AC660" s="77"/>
      <c r="AD660" s="77"/>
      <c r="AE660" s="77"/>
      <c r="AF660" s="77"/>
      <c r="AG660" s="77"/>
      <c r="AH660" s="77"/>
      <c r="AI660" s="77"/>
    </row>
    <row r="661" spans="4:35" ht="18" customHeight="1" x14ac:dyDescent="0.25">
      <c r="D661" s="82"/>
      <c r="E661" s="82"/>
      <c r="F661" s="82"/>
      <c r="G661" s="82"/>
      <c r="H661" s="82"/>
      <c r="K661" s="81"/>
      <c r="L661" s="81"/>
      <c r="M661" s="80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190"/>
      <c r="AA661" s="192"/>
      <c r="AB661" s="77"/>
      <c r="AC661" s="77"/>
      <c r="AD661" s="77"/>
      <c r="AE661" s="77"/>
      <c r="AF661" s="77"/>
      <c r="AG661" s="77"/>
      <c r="AH661" s="77"/>
      <c r="AI661" s="77"/>
    </row>
    <row r="662" spans="4:35" ht="18" customHeight="1" x14ac:dyDescent="0.25">
      <c r="D662" s="82"/>
      <c r="E662" s="82"/>
      <c r="F662" s="82"/>
      <c r="G662" s="82"/>
      <c r="H662" s="82"/>
      <c r="K662" s="81"/>
      <c r="L662" s="81"/>
      <c r="M662" s="80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190"/>
      <c r="AA662" s="192"/>
      <c r="AB662" s="77"/>
      <c r="AC662" s="77"/>
      <c r="AD662" s="77"/>
      <c r="AE662" s="77"/>
      <c r="AF662" s="77"/>
      <c r="AG662" s="77"/>
      <c r="AH662" s="77"/>
      <c r="AI662" s="77"/>
    </row>
    <row r="663" spans="4:35" ht="18" customHeight="1" x14ac:dyDescent="0.25">
      <c r="D663" s="82"/>
      <c r="E663" s="82"/>
      <c r="F663" s="82"/>
      <c r="G663" s="82"/>
      <c r="H663" s="82"/>
      <c r="K663" s="81"/>
      <c r="L663" s="81"/>
      <c r="M663" s="80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190"/>
      <c r="AA663" s="192"/>
      <c r="AB663" s="77"/>
      <c r="AC663" s="77"/>
      <c r="AD663" s="77"/>
      <c r="AE663" s="77"/>
      <c r="AF663" s="77"/>
      <c r="AG663" s="77"/>
      <c r="AH663" s="77"/>
      <c r="AI663" s="77"/>
    </row>
    <row r="664" spans="4:35" ht="18" customHeight="1" x14ac:dyDescent="0.25">
      <c r="D664" s="82"/>
      <c r="E664" s="82"/>
      <c r="F664" s="82"/>
      <c r="G664" s="82"/>
      <c r="H664" s="82"/>
      <c r="K664" s="81"/>
      <c r="L664" s="81"/>
      <c r="M664" s="80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190"/>
      <c r="AA664" s="192"/>
      <c r="AB664" s="77"/>
      <c r="AC664" s="77"/>
      <c r="AD664" s="77"/>
      <c r="AE664" s="77"/>
      <c r="AF664" s="77"/>
      <c r="AG664" s="77"/>
      <c r="AH664" s="77"/>
      <c r="AI664" s="77"/>
    </row>
    <row r="665" spans="4:35" ht="18" customHeight="1" x14ac:dyDescent="0.25">
      <c r="D665" s="82"/>
      <c r="E665" s="82"/>
      <c r="F665" s="82"/>
      <c r="G665" s="82"/>
      <c r="H665" s="82"/>
      <c r="K665" s="81"/>
      <c r="L665" s="81"/>
      <c r="M665" s="80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190"/>
      <c r="AA665" s="192"/>
      <c r="AB665" s="77"/>
      <c r="AC665" s="77"/>
      <c r="AD665" s="77"/>
      <c r="AE665" s="77"/>
      <c r="AF665" s="77"/>
      <c r="AG665" s="77"/>
      <c r="AH665" s="77"/>
      <c r="AI665" s="77"/>
    </row>
    <row r="666" spans="4:35" ht="18" customHeight="1" x14ac:dyDescent="0.25">
      <c r="D666" s="82"/>
      <c r="E666" s="82"/>
      <c r="F666" s="82"/>
      <c r="G666" s="82"/>
      <c r="H666" s="82"/>
      <c r="K666" s="81"/>
      <c r="L666" s="81"/>
      <c r="M666" s="80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190"/>
      <c r="AA666" s="192"/>
      <c r="AB666" s="77"/>
      <c r="AC666" s="77"/>
      <c r="AD666" s="77"/>
      <c r="AE666" s="77"/>
      <c r="AF666" s="77"/>
      <c r="AG666" s="77"/>
      <c r="AH666" s="77"/>
      <c r="AI666" s="77"/>
    </row>
    <row r="667" spans="4:35" ht="18" customHeight="1" x14ac:dyDescent="0.25">
      <c r="D667" s="82"/>
      <c r="E667" s="82"/>
      <c r="F667" s="82"/>
      <c r="G667" s="82"/>
      <c r="H667" s="82"/>
      <c r="K667" s="81"/>
      <c r="L667" s="81"/>
      <c r="M667" s="80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190"/>
      <c r="AA667" s="192"/>
      <c r="AB667" s="77"/>
      <c r="AC667" s="77"/>
      <c r="AD667" s="77"/>
      <c r="AE667" s="77"/>
      <c r="AF667" s="77"/>
      <c r="AG667" s="77"/>
      <c r="AH667" s="77"/>
      <c r="AI667" s="77"/>
    </row>
    <row r="668" spans="4:35" ht="18" customHeight="1" x14ac:dyDescent="0.25">
      <c r="D668" s="82"/>
      <c r="E668" s="82"/>
      <c r="F668" s="82"/>
      <c r="G668" s="82"/>
      <c r="H668" s="82"/>
      <c r="K668" s="77"/>
      <c r="L668" s="77"/>
      <c r="M668" s="80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190"/>
      <c r="AA668" s="192"/>
      <c r="AB668" s="77"/>
      <c r="AC668" s="77"/>
      <c r="AD668" s="77"/>
      <c r="AE668" s="77"/>
      <c r="AF668" s="77"/>
      <c r="AG668" s="77"/>
      <c r="AH668" s="77"/>
      <c r="AI668" s="77"/>
    </row>
    <row r="669" spans="4:35" ht="18" customHeight="1" x14ac:dyDescent="0.25">
      <c r="D669" s="82"/>
      <c r="E669" s="82"/>
      <c r="F669" s="82"/>
      <c r="G669" s="82"/>
      <c r="H669" s="82"/>
      <c r="K669" s="77"/>
      <c r="L669" s="77"/>
      <c r="M669" s="80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190"/>
      <c r="AA669" s="192"/>
      <c r="AB669" s="77"/>
      <c r="AC669" s="77"/>
      <c r="AD669" s="77"/>
      <c r="AE669" s="77"/>
      <c r="AF669" s="77"/>
      <c r="AG669" s="77"/>
      <c r="AH669" s="77"/>
      <c r="AI669" s="77"/>
    </row>
    <row r="670" spans="4:35" ht="18" customHeight="1" x14ac:dyDescent="0.25">
      <c r="D670" s="82"/>
      <c r="E670" s="82"/>
      <c r="F670" s="82"/>
      <c r="G670" s="82"/>
      <c r="H670" s="82"/>
      <c r="K670" s="77"/>
      <c r="L670" s="77"/>
      <c r="M670" s="80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190"/>
      <c r="AA670" s="192"/>
      <c r="AB670" s="77"/>
      <c r="AC670" s="77"/>
      <c r="AD670" s="77"/>
      <c r="AE670" s="77"/>
      <c r="AF670" s="77"/>
      <c r="AG670" s="77"/>
      <c r="AH670" s="77"/>
      <c r="AI670" s="77"/>
    </row>
    <row r="671" spans="4:35" ht="18" customHeight="1" x14ac:dyDescent="0.25">
      <c r="D671" s="82"/>
      <c r="E671" s="82"/>
      <c r="F671" s="82"/>
      <c r="G671" s="82"/>
      <c r="H671" s="82"/>
      <c r="K671" s="77"/>
      <c r="L671" s="77"/>
      <c r="M671" s="80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190"/>
      <c r="AA671" s="192"/>
      <c r="AB671" s="77"/>
      <c r="AC671" s="77"/>
      <c r="AD671" s="77"/>
      <c r="AE671" s="77"/>
      <c r="AF671" s="77"/>
      <c r="AG671" s="77"/>
      <c r="AH671" s="77"/>
      <c r="AI671" s="77"/>
    </row>
    <row r="672" spans="4:35" ht="18" customHeight="1" x14ac:dyDescent="0.25">
      <c r="D672" s="82"/>
      <c r="E672" s="82"/>
      <c r="F672" s="82"/>
      <c r="G672" s="82"/>
      <c r="H672" s="82"/>
      <c r="K672" s="77"/>
      <c r="L672" s="77"/>
      <c r="M672" s="80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190"/>
      <c r="AA672" s="192"/>
      <c r="AB672" s="77"/>
      <c r="AC672" s="77"/>
      <c r="AD672" s="77"/>
      <c r="AE672" s="77"/>
      <c r="AF672" s="77"/>
      <c r="AG672" s="77"/>
      <c r="AH672" s="77"/>
      <c r="AI672" s="77"/>
    </row>
    <row r="673" spans="4:35" ht="18" customHeight="1" x14ac:dyDescent="0.25">
      <c r="D673" s="82"/>
      <c r="E673" s="82"/>
      <c r="F673" s="82"/>
      <c r="G673" s="82"/>
      <c r="H673" s="82"/>
      <c r="K673" s="77"/>
      <c r="L673" s="77"/>
      <c r="M673" s="80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190"/>
      <c r="AA673" s="192"/>
      <c r="AB673" s="77"/>
      <c r="AC673" s="77"/>
      <c r="AD673" s="77"/>
      <c r="AE673" s="77"/>
      <c r="AF673" s="77"/>
      <c r="AG673" s="77"/>
      <c r="AH673" s="77"/>
      <c r="AI673" s="77"/>
    </row>
    <row r="674" spans="4:35" ht="18" customHeight="1" x14ac:dyDescent="0.25">
      <c r="D674" s="82"/>
      <c r="E674" s="82"/>
      <c r="F674" s="82"/>
      <c r="G674" s="82"/>
      <c r="H674" s="82"/>
      <c r="K674" s="77"/>
      <c r="L674" s="77"/>
      <c r="M674" s="80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190"/>
      <c r="AA674" s="192"/>
      <c r="AB674" s="77"/>
      <c r="AC674" s="77"/>
      <c r="AD674" s="77"/>
      <c r="AE674" s="77"/>
      <c r="AF674" s="77"/>
      <c r="AG674" s="77"/>
      <c r="AH674" s="77"/>
      <c r="AI674" s="77"/>
    </row>
    <row r="675" spans="4:35" ht="18" customHeight="1" x14ac:dyDescent="0.25">
      <c r="D675" s="82"/>
      <c r="E675" s="82"/>
      <c r="F675" s="82"/>
      <c r="G675" s="82"/>
      <c r="H675" s="82"/>
      <c r="K675" s="77"/>
      <c r="L675" s="77"/>
      <c r="M675" s="80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190"/>
      <c r="AA675" s="192"/>
      <c r="AB675" s="77"/>
      <c r="AC675" s="77"/>
      <c r="AD675" s="77"/>
      <c r="AE675" s="77"/>
      <c r="AF675" s="77"/>
      <c r="AG675" s="77"/>
      <c r="AH675" s="77"/>
      <c r="AI675" s="77"/>
    </row>
    <row r="676" spans="4:35" ht="18" customHeight="1" x14ac:dyDescent="0.25">
      <c r="D676" s="82"/>
      <c r="E676" s="82"/>
      <c r="F676" s="82"/>
      <c r="G676" s="82"/>
      <c r="H676" s="82"/>
      <c r="K676" s="77"/>
      <c r="L676" s="77"/>
      <c r="M676" s="80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190"/>
      <c r="AA676" s="192"/>
      <c r="AB676" s="77"/>
      <c r="AC676" s="77"/>
      <c r="AD676" s="77"/>
      <c r="AE676" s="77"/>
      <c r="AF676" s="77"/>
      <c r="AG676" s="77"/>
      <c r="AH676" s="77"/>
      <c r="AI676" s="77"/>
    </row>
    <row r="677" spans="4:35" ht="18" customHeight="1" x14ac:dyDescent="0.25">
      <c r="D677" s="82"/>
      <c r="E677" s="82"/>
      <c r="F677" s="82"/>
      <c r="G677" s="82"/>
      <c r="H677" s="82"/>
      <c r="K677" s="77"/>
      <c r="L677" s="77"/>
      <c r="M677" s="80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190"/>
      <c r="AA677" s="192"/>
      <c r="AB677" s="77"/>
      <c r="AC677" s="77"/>
      <c r="AD677" s="77"/>
      <c r="AE677" s="77"/>
      <c r="AF677" s="77"/>
      <c r="AG677" s="77"/>
      <c r="AH677" s="77"/>
      <c r="AI677" s="77"/>
    </row>
    <row r="678" spans="4:35" ht="18" customHeight="1" x14ac:dyDescent="0.25">
      <c r="D678" s="82"/>
      <c r="E678" s="82"/>
      <c r="F678" s="82"/>
      <c r="G678" s="82"/>
      <c r="H678" s="82"/>
      <c r="K678" s="77"/>
      <c r="L678" s="77"/>
      <c r="M678" s="80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190"/>
      <c r="AA678" s="192"/>
      <c r="AB678" s="77"/>
      <c r="AC678" s="77"/>
      <c r="AD678" s="77"/>
      <c r="AE678" s="77"/>
      <c r="AF678" s="77"/>
      <c r="AG678" s="77"/>
      <c r="AH678" s="77"/>
      <c r="AI678" s="77"/>
    </row>
    <row r="679" spans="4:35" ht="18" customHeight="1" x14ac:dyDescent="0.25">
      <c r="D679" s="82"/>
      <c r="E679" s="82"/>
      <c r="F679" s="82"/>
      <c r="G679" s="82"/>
      <c r="H679" s="82"/>
      <c r="K679" s="77"/>
      <c r="L679" s="77"/>
      <c r="M679" s="80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190"/>
      <c r="AA679" s="192"/>
      <c r="AB679" s="77"/>
      <c r="AC679" s="77"/>
      <c r="AD679" s="77"/>
      <c r="AE679" s="77"/>
      <c r="AF679" s="77"/>
      <c r="AG679" s="77"/>
      <c r="AH679" s="77"/>
      <c r="AI679" s="77"/>
    </row>
    <row r="680" spans="4:35" ht="18" customHeight="1" x14ac:dyDescent="0.25">
      <c r="D680" s="82"/>
      <c r="E680" s="82"/>
      <c r="F680" s="82"/>
      <c r="G680" s="82"/>
      <c r="H680" s="82"/>
      <c r="K680" s="77"/>
      <c r="L680" s="77"/>
      <c r="M680" s="80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190"/>
      <c r="AA680" s="192"/>
      <c r="AB680" s="77"/>
      <c r="AC680" s="77"/>
      <c r="AD680" s="77"/>
      <c r="AE680" s="77"/>
      <c r="AF680" s="77"/>
      <c r="AG680" s="77"/>
      <c r="AH680" s="77"/>
      <c r="AI680" s="77"/>
    </row>
    <row r="681" spans="4:35" ht="18" customHeight="1" x14ac:dyDescent="0.25">
      <c r="D681" s="82"/>
      <c r="E681" s="82"/>
      <c r="F681" s="82"/>
      <c r="G681" s="82"/>
      <c r="H681" s="82"/>
      <c r="K681" s="77"/>
      <c r="L681" s="77"/>
      <c r="M681" s="80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190"/>
      <c r="AA681" s="192"/>
      <c r="AB681" s="77"/>
      <c r="AC681" s="77"/>
      <c r="AD681" s="77"/>
      <c r="AE681" s="77"/>
      <c r="AF681" s="77"/>
      <c r="AG681" s="77"/>
      <c r="AH681" s="77"/>
      <c r="AI681" s="77"/>
    </row>
    <row r="682" spans="4:35" ht="18" customHeight="1" x14ac:dyDescent="0.25">
      <c r="D682" s="82"/>
      <c r="E682" s="82"/>
      <c r="F682" s="82"/>
      <c r="G682" s="82"/>
      <c r="H682" s="82"/>
      <c r="K682" s="77"/>
      <c r="L682" s="77"/>
      <c r="M682" s="80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190"/>
      <c r="AA682" s="192"/>
      <c r="AB682" s="77"/>
      <c r="AC682" s="77"/>
      <c r="AD682" s="77"/>
      <c r="AE682" s="77"/>
      <c r="AF682" s="77"/>
      <c r="AG682" s="77"/>
      <c r="AH682" s="77"/>
      <c r="AI682" s="77"/>
    </row>
    <row r="683" spans="4:35" ht="18" customHeight="1" x14ac:dyDescent="0.25">
      <c r="D683" s="82"/>
      <c r="E683" s="82"/>
      <c r="F683" s="82"/>
      <c r="G683" s="82"/>
      <c r="H683" s="82"/>
      <c r="K683" s="77"/>
      <c r="L683" s="77"/>
      <c r="M683" s="80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190"/>
      <c r="AA683" s="192"/>
      <c r="AB683" s="77"/>
      <c r="AC683" s="77"/>
      <c r="AD683" s="77"/>
      <c r="AE683" s="77"/>
      <c r="AF683" s="77"/>
      <c r="AG683" s="77"/>
      <c r="AH683" s="77"/>
      <c r="AI683" s="77"/>
    </row>
    <row r="684" spans="4:35" ht="18" customHeight="1" x14ac:dyDescent="0.25">
      <c r="D684" s="82"/>
      <c r="E684" s="82"/>
      <c r="F684" s="82"/>
      <c r="G684" s="82"/>
      <c r="H684" s="82"/>
      <c r="K684" s="77"/>
      <c r="L684" s="77"/>
      <c r="M684" s="80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190"/>
      <c r="AA684" s="192"/>
      <c r="AB684" s="77"/>
      <c r="AC684" s="77"/>
      <c r="AD684" s="77"/>
      <c r="AE684" s="77"/>
      <c r="AF684" s="77"/>
      <c r="AG684" s="77"/>
      <c r="AH684" s="77"/>
      <c r="AI684" s="77"/>
    </row>
    <row r="685" spans="4:35" ht="18" customHeight="1" x14ac:dyDescent="0.25">
      <c r="D685" s="82"/>
      <c r="E685" s="82"/>
      <c r="F685" s="82"/>
      <c r="G685" s="82"/>
      <c r="H685" s="82"/>
      <c r="K685" s="81"/>
      <c r="L685" s="81"/>
      <c r="M685" s="80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190"/>
      <c r="AA685" s="192"/>
      <c r="AB685" s="77"/>
      <c r="AC685" s="77"/>
      <c r="AD685" s="77"/>
      <c r="AE685" s="77"/>
      <c r="AF685" s="77"/>
      <c r="AG685" s="77"/>
      <c r="AH685" s="77"/>
      <c r="AI685" s="77"/>
    </row>
    <row r="686" spans="4:35" ht="18" customHeight="1" x14ac:dyDescent="0.25">
      <c r="D686" s="82"/>
      <c r="E686" s="82"/>
      <c r="F686" s="82"/>
      <c r="G686" s="82"/>
      <c r="H686" s="82"/>
      <c r="K686" s="81"/>
      <c r="L686" s="81"/>
      <c r="M686" s="80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190"/>
      <c r="AA686" s="192"/>
      <c r="AB686" s="77"/>
      <c r="AC686" s="77"/>
      <c r="AD686" s="77"/>
      <c r="AE686" s="77"/>
      <c r="AF686" s="77"/>
      <c r="AG686" s="77"/>
      <c r="AH686" s="77"/>
      <c r="AI686" s="77"/>
    </row>
    <row r="687" spans="4:35" ht="18" customHeight="1" x14ac:dyDescent="0.25">
      <c r="D687" s="82"/>
      <c r="E687" s="82"/>
      <c r="F687" s="82"/>
      <c r="G687" s="82"/>
      <c r="H687" s="82"/>
      <c r="K687" s="81"/>
      <c r="L687" s="81"/>
      <c r="M687" s="80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190"/>
      <c r="AA687" s="192"/>
      <c r="AB687" s="77"/>
      <c r="AC687" s="77"/>
      <c r="AD687" s="77"/>
      <c r="AE687" s="77"/>
      <c r="AF687" s="77"/>
      <c r="AG687" s="77"/>
      <c r="AH687" s="77"/>
      <c r="AI687" s="77"/>
    </row>
    <row r="688" spans="4:35" ht="18" customHeight="1" x14ac:dyDescent="0.25">
      <c r="D688" s="82"/>
      <c r="E688" s="82"/>
      <c r="F688" s="82"/>
      <c r="G688" s="82"/>
      <c r="H688" s="82"/>
      <c r="K688" s="81"/>
      <c r="L688" s="81"/>
      <c r="M688" s="80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190"/>
      <c r="AA688" s="192"/>
      <c r="AB688" s="77"/>
      <c r="AC688" s="77"/>
      <c r="AD688" s="77"/>
      <c r="AE688" s="77"/>
      <c r="AF688" s="77"/>
      <c r="AG688" s="77"/>
      <c r="AH688" s="77"/>
      <c r="AI688" s="77"/>
    </row>
    <row r="689" spans="4:35" ht="18" customHeight="1" x14ac:dyDescent="0.25">
      <c r="D689" s="82"/>
      <c r="E689" s="82"/>
      <c r="F689" s="82"/>
      <c r="G689" s="82"/>
      <c r="H689" s="82"/>
      <c r="K689" s="81"/>
      <c r="L689" s="81"/>
      <c r="M689" s="80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190"/>
      <c r="AA689" s="192"/>
      <c r="AB689" s="77"/>
      <c r="AC689" s="77"/>
      <c r="AD689" s="77"/>
      <c r="AE689" s="77"/>
      <c r="AF689" s="77"/>
      <c r="AG689" s="77"/>
      <c r="AH689" s="77"/>
      <c r="AI689" s="77"/>
    </row>
    <row r="690" spans="4:35" ht="18" customHeight="1" x14ac:dyDescent="0.25">
      <c r="D690" s="82"/>
      <c r="E690" s="82"/>
      <c r="F690" s="82"/>
      <c r="G690" s="82"/>
      <c r="H690" s="82"/>
      <c r="K690" s="81"/>
      <c r="L690" s="81"/>
      <c r="M690" s="80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190"/>
      <c r="AA690" s="192"/>
      <c r="AB690" s="77"/>
      <c r="AC690" s="77"/>
      <c r="AD690" s="77"/>
      <c r="AE690" s="77"/>
      <c r="AF690" s="77"/>
      <c r="AG690" s="77"/>
      <c r="AH690" s="77"/>
      <c r="AI690" s="77"/>
    </row>
    <row r="691" spans="4:35" ht="18" customHeight="1" x14ac:dyDescent="0.25">
      <c r="D691" s="82"/>
      <c r="E691" s="82"/>
      <c r="F691" s="82"/>
      <c r="G691" s="82"/>
      <c r="H691" s="82"/>
      <c r="K691" s="81"/>
      <c r="L691" s="81"/>
      <c r="M691" s="80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190"/>
      <c r="AA691" s="192"/>
      <c r="AB691" s="77"/>
      <c r="AC691" s="77"/>
      <c r="AD691" s="77"/>
      <c r="AE691" s="77"/>
      <c r="AF691" s="77"/>
      <c r="AG691" s="77"/>
      <c r="AH691" s="77"/>
      <c r="AI691" s="77"/>
    </row>
    <row r="692" spans="4:35" ht="18" customHeight="1" x14ac:dyDescent="0.25">
      <c r="D692" s="82"/>
      <c r="E692" s="82"/>
      <c r="F692" s="82"/>
      <c r="G692" s="82"/>
      <c r="H692" s="82"/>
      <c r="K692" s="77"/>
      <c r="L692" s="77"/>
      <c r="M692" s="80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190"/>
      <c r="AA692" s="192"/>
      <c r="AB692" s="77"/>
      <c r="AC692" s="77"/>
      <c r="AD692" s="77"/>
      <c r="AE692" s="77"/>
      <c r="AF692" s="77"/>
      <c r="AG692" s="77"/>
      <c r="AH692" s="77"/>
      <c r="AI692" s="77"/>
    </row>
    <row r="693" spans="4:35" ht="18" customHeight="1" x14ac:dyDescent="0.25">
      <c r="D693" s="82"/>
      <c r="E693" s="82"/>
      <c r="F693" s="82"/>
      <c r="G693" s="82"/>
      <c r="H693" s="82"/>
      <c r="K693" s="77"/>
      <c r="L693" s="77"/>
      <c r="M693" s="80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190"/>
      <c r="AA693" s="192"/>
      <c r="AB693" s="77"/>
      <c r="AC693" s="77"/>
      <c r="AD693" s="77"/>
      <c r="AE693" s="77"/>
      <c r="AF693" s="77"/>
      <c r="AG693" s="77"/>
      <c r="AH693" s="77"/>
      <c r="AI693" s="77"/>
    </row>
    <row r="694" spans="4:35" ht="18" customHeight="1" x14ac:dyDescent="0.25">
      <c r="D694" s="82"/>
      <c r="E694" s="82"/>
      <c r="F694" s="82"/>
      <c r="G694" s="82"/>
      <c r="H694" s="82"/>
      <c r="K694" s="77"/>
      <c r="L694" s="77"/>
      <c r="M694" s="80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190"/>
      <c r="AA694" s="192"/>
      <c r="AB694" s="77"/>
      <c r="AC694" s="77"/>
      <c r="AD694" s="77"/>
      <c r="AE694" s="77"/>
      <c r="AF694" s="77"/>
      <c r="AG694" s="77"/>
      <c r="AH694" s="77"/>
      <c r="AI694" s="77"/>
    </row>
    <row r="695" spans="4:35" ht="18" customHeight="1" x14ac:dyDescent="0.25">
      <c r="D695" s="82"/>
      <c r="E695" s="82"/>
      <c r="F695" s="82"/>
      <c r="G695" s="82"/>
      <c r="H695" s="82"/>
      <c r="K695" s="77"/>
      <c r="L695" s="77"/>
      <c r="M695" s="80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190"/>
      <c r="AA695" s="192"/>
      <c r="AB695" s="77"/>
      <c r="AC695" s="77"/>
      <c r="AD695" s="77"/>
      <c r="AE695" s="77"/>
      <c r="AF695" s="77"/>
      <c r="AG695" s="77"/>
      <c r="AH695" s="77"/>
      <c r="AI695" s="77"/>
    </row>
    <row r="696" spans="4:35" ht="18" customHeight="1" x14ac:dyDescent="0.25">
      <c r="D696" s="82"/>
      <c r="E696" s="82"/>
      <c r="F696" s="82"/>
      <c r="G696" s="82"/>
      <c r="H696" s="82"/>
      <c r="K696" s="77"/>
      <c r="L696" s="77"/>
      <c r="M696" s="80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190"/>
      <c r="AA696" s="192"/>
      <c r="AB696" s="77"/>
      <c r="AC696" s="77"/>
      <c r="AD696" s="77"/>
      <c r="AE696" s="77"/>
      <c r="AF696" s="77"/>
      <c r="AG696" s="77"/>
      <c r="AH696" s="77"/>
      <c r="AI696" s="77"/>
    </row>
    <row r="697" spans="4:35" ht="18" customHeight="1" x14ac:dyDescent="0.25">
      <c r="D697" s="82"/>
      <c r="E697" s="82"/>
      <c r="F697" s="82"/>
      <c r="G697" s="82"/>
      <c r="H697" s="82"/>
      <c r="K697" s="77"/>
      <c r="L697" s="77"/>
      <c r="M697" s="80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190"/>
      <c r="AA697" s="192"/>
      <c r="AB697" s="77"/>
      <c r="AC697" s="77"/>
      <c r="AD697" s="77"/>
      <c r="AE697" s="77"/>
      <c r="AF697" s="77"/>
      <c r="AG697" s="77"/>
      <c r="AH697" s="77"/>
      <c r="AI697" s="77"/>
    </row>
    <row r="698" spans="4:35" ht="18" customHeight="1" x14ac:dyDescent="0.25">
      <c r="D698" s="82"/>
      <c r="E698" s="82"/>
      <c r="F698" s="82"/>
      <c r="G698" s="82"/>
      <c r="H698" s="82"/>
      <c r="K698" s="77"/>
      <c r="L698" s="77"/>
      <c r="M698" s="80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190"/>
      <c r="AA698" s="192"/>
      <c r="AB698" s="77"/>
      <c r="AC698" s="77"/>
      <c r="AD698" s="77"/>
      <c r="AE698" s="77"/>
      <c r="AF698" s="77"/>
      <c r="AG698" s="77"/>
      <c r="AH698" s="77"/>
      <c r="AI698" s="77"/>
    </row>
    <row r="699" spans="4:35" ht="18" customHeight="1" x14ac:dyDescent="0.25">
      <c r="D699" s="82"/>
      <c r="E699" s="82"/>
      <c r="F699" s="82"/>
      <c r="G699" s="82"/>
      <c r="H699" s="82"/>
      <c r="K699" s="77"/>
      <c r="L699" s="77"/>
      <c r="M699" s="80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190"/>
      <c r="AA699" s="192"/>
      <c r="AB699" s="77"/>
      <c r="AC699" s="77"/>
      <c r="AD699" s="77"/>
      <c r="AE699" s="77"/>
      <c r="AF699" s="77"/>
      <c r="AG699" s="77"/>
      <c r="AH699" s="77"/>
      <c r="AI699" s="77"/>
    </row>
    <row r="700" spans="4:35" ht="18" customHeight="1" x14ac:dyDescent="0.25">
      <c r="D700" s="82"/>
      <c r="E700" s="82"/>
      <c r="F700" s="82"/>
      <c r="G700" s="82"/>
      <c r="H700" s="82"/>
      <c r="K700" s="77"/>
      <c r="L700" s="77"/>
      <c r="M700" s="80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190"/>
      <c r="AA700" s="192"/>
      <c r="AB700" s="77"/>
      <c r="AC700" s="77"/>
      <c r="AD700" s="77"/>
      <c r="AE700" s="77"/>
      <c r="AF700" s="77"/>
      <c r="AG700" s="77"/>
      <c r="AH700" s="77"/>
      <c r="AI700" s="77"/>
    </row>
    <row r="701" spans="4:35" ht="18" customHeight="1" x14ac:dyDescent="0.25">
      <c r="D701" s="82"/>
      <c r="E701" s="82"/>
      <c r="F701" s="82"/>
      <c r="G701" s="82"/>
      <c r="H701" s="82"/>
      <c r="K701" s="77"/>
      <c r="L701" s="77"/>
      <c r="M701" s="80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190"/>
      <c r="AA701" s="192"/>
      <c r="AB701" s="77"/>
      <c r="AC701" s="77"/>
      <c r="AD701" s="77"/>
      <c r="AE701" s="77"/>
      <c r="AF701" s="77"/>
      <c r="AG701" s="77"/>
      <c r="AH701" s="77"/>
      <c r="AI701" s="77"/>
    </row>
    <row r="702" spans="4:35" ht="18" customHeight="1" x14ac:dyDescent="0.25">
      <c r="D702" s="82"/>
      <c r="E702" s="82"/>
      <c r="F702" s="82"/>
      <c r="G702" s="82"/>
      <c r="H702" s="82"/>
      <c r="K702" s="77"/>
      <c r="L702" s="77"/>
      <c r="M702" s="80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190"/>
      <c r="AA702" s="192"/>
      <c r="AB702" s="77"/>
      <c r="AC702" s="77"/>
      <c r="AD702" s="77"/>
      <c r="AE702" s="77"/>
      <c r="AF702" s="77"/>
      <c r="AG702" s="77"/>
      <c r="AH702" s="77"/>
      <c r="AI702" s="77"/>
    </row>
    <row r="703" spans="4:35" ht="18" customHeight="1" x14ac:dyDescent="0.25">
      <c r="D703" s="82"/>
      <c r="E703" s="82"/>
      <c r="F703" s="82"/>
      <c r="G703" s="82"/>
      <c r="H703" s="82"/>
      <c r="K703" s="77"/>
      <c r="L703" s="77"/>
      <c r="M703" s="80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190"/>
      <c r="AA703" s="192"/>
      <c r="AB703" s="77"/>
      <c r="AC703" s="77"/>
      <c r="AD703" s="77"/>
      <c r="AE703" s="77"/>
      <c r="AF703" s="77"/>
      <c r="AG703" s="77"/>
      <c r="AH703" s="77"/>
      <c r="AI703" s="77"/>
    </row>
    <row r="704" spans="4:35" ht="18" customHeight="1" x14ac:dyDescent="0.25">
      <c r="D704" s="82"/>
      <c r="E704" s="82"/>
      <c r="F704" s="82"/>
      <c r="G704" s="82"/>
      <c r="H704" s="82"/>
      <c r="K704" s="77"/>
      <c r="L704" s="77"/>
      <c r="M704" s="80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190"/>
      <c r="AA704" s="192"/>
      <c r="AB704" s="77"/>
      <c r="AC704" s="77"/>
      <c r="AD704" s="77"/>
      <c r="AE704" s="77"/>
      <c r="AF704" s="77"/>
      <c r="AG704" s="77"/>
      <c r="AH704" s="77"/>
      <c r="AI704" s="77"/>
    </row>
    <row r="705" spans="4:35" ht="18" customHeight="1" x14ac:dyDescent="0.25">
      <c r="D705" s="82"/>
      <c r="E705" s="82"/>
      <c r="F705" s="82"/>
      <c r="G705" s="82"/>
      <c r="H705" s="82"/>
      <c r="K705" s="77"/>
      <c r="L705" s="77"/>
      <c r="M705" s="80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190"/>
      <c r="AA705" s="192"/>
      <c r="AB705" s="77"/>
      <c r="AC705" s="77"/>
      <c r="AD705" s="77"/>
      <c r="AE705" s="77"/>
      <c r="AF705" s="77"/>
      <c r="AG705" s="77"/>
      <c r="AH705" s="77"/>
      <c r="AI705" s="77"/>
    </row>
    <row r="706" spans="4:35" ht="18" customHeight="1" x14ac:dyDescent="0.25">
      <c r="D706" s="82"/>
      <c r="E706" s="82"/>
      <c r="F706" s="82"/>
      <c r="G706" s="82"/>
      <c r="H706" s="82"/>
      <c r="K706" s="77"/>
      <c r="L706" s="77"/>
      <c r="M706" s="80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190"/>
      <c r="AA706" s="192"/>
      <c r="AB706" s="77"/>
      <c r="AC706" s="77"/>
      <c r="AD706" s="77"/>
      <c r="AE706" s="77"/>
      <c r="AF706" s="77"/>
      <c r="AG706" s="77"/>
      <c r="AH706" s="77"/>
      <c r="AI706" s="77"/>
    </row>
    <row r="707" spans="4:35" ht="18" customHeight="1" x14ac:dyDescent="0.25">
      <c r="D707" s="82"/>
      <c r="E707" s="82"/>
      <c r="F707" s="82"/>
      <c r="G707" s="82"/>
      <c r="H707" s="82"/>
      <c r="K707" s="77"/>
      <c r="L707" s="77"/>
      <c r="M707" s="80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190"/>
      <c r="AA707" s="192"/>
      <c r="AB707" s="77"/>
      <c r="AC707" s="77"/>
      <c r="AD707" s="77"/>
      <c r="AE707" s="77"/>
      <c r="AF707" s="77"/>
      <c r="AG707" s="77"/>
      <c r="AH707" s="77"/>
      <c r="AI707" s="77"/>
    </row>
    <row r="708" spans="4:35" ht="18" customHeight="1" x14ac:dyDescent="0.25">
      <c r="D708" s="82"/>
      <c r="E708" s="82"/>
      <c r="F708" s="82"/>
      <c r="G708" s="82"/>
      <c r="H708" s="82"/>
      <c r="K708" s="77"/>
      <c r="L708" s="77"/>
      <c r="M708" s="80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190"/>
      <c r="AA708" s="192"/>
      <c r="AB708" s="77"/>
      <c r="AC708" s="77"/>
      <c r="AD708" s="77"/>
      <c r="AE708" s="77"/>
      <c r="AF708" s="77"/>
      <c r="AG708" s="77"/>
      <c r="AH708" s="77"/>
      <c r="AI708" s="77"/>
    </row>
    <row r="709" spans="4:35" ht="18" customHeight="1" x14ac:dyDescent="0.25">
      <c r="D709" s="82"/>
      <c r="E709" s="82"/>
      <c r="F709" s="82"/>
      <c r="G709" s="82"/>
      <c r="H709" s="82"/>
      <c r="K709" s="81"/>
      <c r="L709" s="81"/>
      <c r="M709" s="80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190"/>
      <c r="AA709" s="192"/>
      <c r="AB709" s="77"/>
      <c r="AC709" s="77"/>
      <c r="AD709" s="77"/>
      <c r="AE709" s="77"/>
      <c r="AF709" s="77"/>
      <c r="AG709" s="77"/>
      <c r="AH709" s="77"/>
      <c r="AI709" s="77"/>
    </row>
    <row r="710" spans="4:35" ht="18" customHeight="1" x14ac:dyDescent="0.25">
      <c r="D710" s="82"/>
      <c r="E710" s="82"/>
      <c r="F710" s="82"/>
      <c r="G710" s="82"/>
      <c r="H710" s="82"/>
      <c r="K710" s="81"/>
      <c r="L710" s="81"/>
      <c r="M710" s="80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190"/>
      <c r="AA710" s="192"/>
      <c r="AB710" s="77"/>
      <c r="AC710" s="77"/>
      <c r="AD710" s="77"/>
      <c r="AE710" s="77"/>
      <c r="AF710" s="77"/>
      <c r="AG710" s="77"/>
      <c r="AH710" s="77"/>
      <c r="AI710" s="77"/>
    </row>
    <row r="711" spans="4:35" ht="18" customHeight="1" x14ac:dyDescent="0.25">
      <c r="D711" s="82"/>
      <c r="E711" s="82"/>
      <c r="F711" s="82"/>
      <c r="G711" s="82"/>
      <c r="H711" s="82"/>
      <c r="K711" s="81"/>
      <c r="L711" s="81"/>
      <c r="M711" s="80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190"/>
      <c r="AA711" s="192"/>
      <c r="AB711" s="77"/>
      <c r="AC711" s="77"/>
      <c r="AD711" s="77"/>
      <c r="AE711" s="77"/>
      <c r="AF711" s="77"/>
      <c r="AG711" s="77"/>
      <c r="AH711" s="77"/>
      <c r="AI711" s="77"/>
    </row>
    <row r="712" spans="4:35" ht="18" customHeight="1" x14ac:dyDescent="0.25">
      <c r="D712" s="82"/>
      <c r="E712" s="82"/>
      <c r="F712" s="82"/>
      <c r="G712" s="82"/>
      <c r="H712" s="82"/>
      <c r="K712" s="81"/>
      <c r="L712" s="81"/>
      <c r="M712" s="80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190"/>
      <c r="AA712" s="192"/>
      <c r="AB712" s="77"/>
      <c r="AC712" s="77"/>
      <c r="AD712" s="77"/>
      <c r="AE712" s="77"/>
      <c r="AF712" s="77"/>
      <c r="AG712" s="77"/>
      <c r="AH712" s="77"/>
      <c r="AI712" s="77"/>
    </row>
    <row r="713" spans="4:35" ht="18" customHeight="1" x14ac:dyDescent="0.25">
      <c r="D713" s="82"/>
      <c r="E713" s="82"/>
      <c r="F713" s="82"/>
      <c r="G713" s="82"/>
      <c r="H713" s="82"/>
      <c r="K713" s="81"/>
      <c r="L713" s="81"/>
      <c r="M713" s="80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190"/>
      <c r="AA713" s="192"/>
      <c r="AB713" s="77"/>
      <c r="AC713" s="77"/>
      <c r="AD713" s="77"/>
      <c r="AE713" s="77"/>
      <c r="AF713" s="77"/>
      <c r="AG713" s="77"/>
      <c r="AH713" s="77"/>
      <c r="AI713" s="77"/>
    </row>
    <row r="714" spans="4:35" ht="18" customHeight="1" x14ac:dyDescent="0.25">
      <c r="D714" s="82"/>
      <c r="E714" s="82"/>
      <c r="F714" s="82"/>
      <c r="G714" s="82"/>
      <c r="H714" s="82"/>
      <c r="K714" s="81"/>
      <c r="L714" s="81"/>
      <c r="M714" s="80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190"/>
      <c r="AA714" s="192"/>
      <c r="AB714" s="77"/>
      <c r="AC714" s="77"/>
      <c r="AD714" s="77"/>
      <c r="AE714" s="77"/>
      <c r="AF714" s="77"/>
      <c r="AG714" s="77"/>
      <c r="AH714" s="77"/>
      <c r="AI714" s="77"/>
    </row>
    <row r="715" spans="4:35" ht="18" customHeight="1" x14ac:dyDescent="0.25">
      <c r="D715" s="82"/>
      <c r="E715" s="82"/>
      <c r="F715" s="82"/>
      <c r="G715" s="82"/>
      <c r="H715" s="82"/>
      <c r="K715" s="81"/>
      <c r="L715" s="81"/>
      <c r="M715" s="80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190"/>
      <c r="AA715" s="192"/>
      <c r="AB715" s="77"/>
      <c r="AC715" s="77"/>
      <c r="AD715" s="77"/>
      <c r="AE715" s="77"/>
      <c r="AF715" s="77"/>
      <c r="AG715" s="77"/>
      <c r="AH715" s="77"/>
      <c r="AI715" s="77"/>
    </row>
    <row r="716" spans="4:35" ht="18" customHeight="1" x14ac:dyDescent="0.25">
      <c r="D716" s="82"/>
      <c r="E716" s="82"/>
      <c r="F716" s="82"/>
      <c r="G716" s="82"/>
      <c r="H716" s="82"/>
      <c r="K716" s="77"/>
      <c r="L716" s="77"/>
      <c r="M716" s="80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190"/>
      <c r="AA716" s="192"/>
      <c r="AB716" s="77"/>
      <c r="AC716" s="77"/>
      <c r="AD716" s="77"/>
      <c r="AE716" s="77"/>
      <c r="AF716" s="77"/>
      <c r="AG716" s="77"/>
      <c r="AH716" s="77"/>
      <c r="AI716" s="77"/>
    </row>
    <row r="717" spans="4:35" ht="18" customHeight="1" x14ac:dyDescent="0.25">
      <c r="D717" s="82"/>
      <c r="E717" s="82"/>
      <c r="F717" s="82"/>
      <c r="G717" s="82"/>
      <c r="H717" s="82"/>
      <c r="K717" s="77"/>
      <c r="L717" s="77"/>
      <c r="M717" s="80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190"/>
      <c r="AA717" s="192"/>
      <c r="AB717" s="77"/>
      <c r="AC717" s="77"/>
      <c r="AD717" s="77"/>
      <c r="AE717" s="77"/>
      <c r="AF717" s="77"/>
      <c r="AG717" s="77"/>
      <c r="AH717" s="77"/>
      <c r="AI717" s="77"/>
    </row>
    <row r="718" spans="4:35" ht="18" customHeight="1" x14ac:dyDescent="0.25">
      <c r="D718" s="82"/>
      <c r="E718" s="82"/>
      <c r="F718" s="82"/>
      <c r="G718" s="82"/>
      <c r="H718" s="82"/>
      <c r="K718" s="77"/>
      <c r="L718" s="77"/>
      <c r="M718" s="80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190"/>
      <c r="AA718" s="192"/>
      <c r="AB718" s="77"/>
      <c r="AC718" s="77"/>
      <c r="AD718" s="77"/>
      <c r="AE718" s="77"/>
      <c r="AF718" s="77"/>
      <c r="AG718" s="77"/>
      <c r="AH718" s="77"/>
      <c r="AI718" s="77"/>
    </row>
    <row r="719" spans="4:35" ht="18" customHeight="1" x14ac:dyDescent="0.25">
      <c r="D719" s="82"/>
      <c r="E719" s="82"/>
      <c r="F719" s="82"/>
      <c r="G719" s="82"/>
      <c r="H719" s="82"/>
      <c r="K719" s="77"/>
      <c r="L719" s="77"/>
      <c r="M719" s="80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190"/>
      <c r="AA719" s="192"/>
      <c r="AB719" s="77"/>
      <c r="AC719" s="77"/>
      <c r="AD719" s="77"/>
      <c r="AE719" s="77"/>
      <c r="AF719" s="77"/>
      <c r="AG719" s="77"/>
      <c r="AH719" s="77"/>
      <c r="AI719" s="77"/>
    </row>
    <row r="720" spans="4:35" ht="18" customHeight="1" x14ac:dyDescent="0.25">
      <c r="D720" s="82"/>
      <c r="E720" s="82"/>
      <c r="F720" s="82"/>
      <c r="G720" s="82"/>
      <c r="H720" s="82"/>
      <c r="K720" s="77"/>
      <c r="L720" s="77"/>
      <c r="M720" s="80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190"/>
      <c r="AA720" s="192"/>
      <c r="AB720" s="77"/>
      <c r="AC720" s="77"/>
      <c r="AD720" s="77"/>
      <c r="AE720" s="77"/>
      <c r="AF720" s="77"/>
      <c r="AG720" s="77"/>
      <c r="AH720" s="77"/>
      <c r="AI720" s="77"/>
    </row>
    <row r="721" spans="4:35" ht="18" customHeight="1" x14ac:dyDescent="0.25">
      <c r="D721" s="82"/>
      <c r="E721" s="82"/>
      <c r="F721" s="82"/>
      <c r="G721" s="82"/>
      <c r="H721" s="82"/>
      <c r="K721" s="77"/>
      <c r="L721" s="77"/>
      <c r="M721" s="80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190"/>
      <c r="AA721" s="192"/>
      <c r="AB721" s="77"/>
      <c r="AC721" s="77"/>
      <c r="AD721" s="77"/>
      <c r="AE721" s="77"/>
      <c r="AF721" s="77"/>
      <c r="AG721" s="77"/>
      <c r="AH721" s="77"/>
      <c r="AI721" s="77"/>
    </row>
    <row r="722" spans="4:35" ht="18" customHeight="1" x14ac:dyDescent="0.25">
      <c r="D722" s="82"/>
      <c r="E722" s="82"/>
      <c r="F722" s="82"/>
      <c r="G722" s="82"/>
      <c r="H722" s="82"/>
      <c r="K722" s="77"/>
      <c r="L722" s="77"/>
      <c r="M722" s="80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190"/>
      <c r="AA722" s="192"/>
      <c r="AB722" s="77"/>
      <c r="AC722" s="77"/>
      <c r="AD722" s="77"/>
      <c r="AE722" s="77"/>
      <c r="AF722" s="77"/>
      <c r="AG722" s="77"/>
      <c r="AH722" s="77"/>
      <c r="AI722" s="77"/>
    </row>
    <row r="723" spans="4:35" ht="18" customHeight="1" x14ac:dyDescent="0.25">
      <c r="D723" s="82"/>
      <c r="E723" s="82"/>
      <c r="F723" s="82"/>
      <c r="G723" s="82"/>
      <c r="H723" s="82"/>
      <c r="K723" s="77"/>
      <c r="L723" s="77"/>
      <c r="M723" s="80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190"/>
      <c r="AA723" s="192"/>
      <c r="AB723" s="77"/>
      <c r="AC723" s="77"/>
      <c r="AD723" s="77"/>
      <c r="AE723" s="77"/>
      <c r="AF723" s="77"/>
      <c r="AG723" s="77"/>
      <c r="AH723" s="77"/>
      <c r="AI723" s="77"/>
    </row>
    <row r="724" spans="4:35" ht="18" customHeight="1" x14ac:dyDescent="0.25">
      <c r="D724" s="82"/>
      <c r="E724" s="82"/>
      <c r="F724" s="82"/>
      <c r="G724" s="82"/>
      <c r="H724" s="82"/>
      <c r="K724" s="77"/>
      <c r="L724" s="77"/>
      <c r="M724" s="80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190"/>
      <c r="AA724" s="192"/>
      <c r="AB724" s="77"/>
      <c r="AC724" s="77"/>
      <c r="AD724" s="77"/>
      <c r="AE724" s="77"/>
      <c r="AF724" s="77"/>
      <c r="AG724" s="77"/>
      <c r="AH724" s="77"/>
      <c r="AI724" s="77"/>
    </row>
    <row r="725" spans="4:35" ht="18" customHeight="1" x14ac:dyDescent="0.25">
      <c r="D725" s="82"/>
      <c r="E725" s="82"/>
      <c r="F725" s="82"/>
      <c r="G725" s="82"/>
      <c r="H725" s="82"/>
      <c r="K725" s="77"/>
      <c r="L725" s="77"/>
      <c r="M725" s="80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190"/>
      <c r="AA725" s="192"/>
      <c r="AB725" s="77"/>
      <c r="AC725" s="77"/>
      <c r="AD725" s="77"/>
      <c r="AE725" s="77"/>
      <c r="AF725" s="77"/>
      <c r="AG725" s="77"/>
      <c r="AH725" s="77"/>
      <c r="AI725" s="77"/>
    </row>
    <row r="726" spans="4:35" ht="18" customHeight="1" x14ac:dyDescent="0.25">
      <c r="D726" s="82"/>
      <c r="E726" s="82"/>
      <c r="F726" s="82"/>
      <c r="G726" s="82"/>
      <c r="H726" s="82"/>
      <c r="K726" s="77"/>
      <c r="L726" s="77"/>
      <c r="M726" s="80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190"/>
      <c r="AA726" s="192"/>
      <c r="AB726" s="77"/>
      <c r="AC726" s="77"/>
      <c r="AD726" s="77"/>
      <c r="AE726" s="77"/>
      <c r="AF726" s="77"/>
      <c r="AG726" s="77"/>
      <c r="AH726" s="77"/>
      <c r="AI726" s="77"/>
    </row>
    <row r="727" spans="4:35" ht="18" customHeight="1" x14ac:dyDescent="0.25">
      <c r="D727" s="82"/>
      <c r="E727" s="82"/>
      <c r="F727" s="82"/>
      <c r="G727" s="82"/>
      <c r="H727" s="82"/>
      <c r="K727" s="77"/>
      <c r="L727" s="77"/>
      <c r="M727" s="80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190"/>
      <c r="AA727" s="192"/>
      <c r="AB727" s="77"/>
      <c r="AC727" s="77"/>
      <c r="AD727" s="77"/>
      <c r="AE727" s="77"/>
      <c r="AF727" s="77"/>
      <c r="AG727" s="77"/>
      <c r="AH727" s="77"/>
      <c r="AI727" s="77"/>
    </row>
    <row r="728" spans="4:35" ht="18" customHeight="1" x14ac:dyDescent="0.25">
      <c r="D728" s="82"/>
      <c r="E728" s="82"/>
      <c r="F728" s="82"/>
      <c r="G728" s="82"/>
      <c r="H728" s="82"/>
      <c r="K728" s="77"/>
      <c r="L728" s="77"/>
      <c r="M728" s="80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190"/>
      <c r="AA728" s="192"/>
      <c r="AB728" s="77"/>
      <c r="AC728" s="77"/>
      <c r="AD728" s="77"/>
      <c r="AE728" s="77"/>
      <c r="AF728" s="77"/>
      <c r="AG728" s="77"/>
      <c r="AH728" s="77"/>
      <c r="AI728" s="77"/>
    </row>
    <row r="729" spans="4:35" ht="18" customHeight="1" x14ac:dyDescent="0.25">
      <c r="D729" s="82"/>
      <c r="E729" s="82"/>
      <c r="F729" s="82"/>
      <c r="G729" s="82"/>
      <c r="H729" s="82"/>
      <c r="K729" s="77"/>
      <c r="L729" s="77"/>
      <c r="M729" s="80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190"/>
      <c r="AA729" s="192"/>
      <c r="AB729" s="77"/>
      <c r="AC729" s="77"/>
      <c r="AD729" s="77"/>
      <c r="AE729" s="77"/>
      <c r="AF729" s="77"/>
      <c r="AG729" s="77"/>
      <c r="AH729" s="77"/>
      <c r="AI729" s="77"/>
    </row>
    <row r="730" spans="4:35" ht="18" customHeight="1" x14ac:dyDescent="0.25">
      <c r="D730" s="82"/>
      <c r="E730" s="82"/>
      <c r="F730" s="82"/>
      <c r="G730" s="82"/>
      <c r="H730" s="82"/>
      <c r="K730" s="77"/>
      <c r="L730" s="77"/>
      <c r="M730" s="80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190"/>
      <c r="AA730" s="192"/>
      <c r="AB730" s="77"/>
      <c r="AC730" s="77"/>
      <c r="AD730" s="77"/>
      <c r="AE730" s="77"/>
      <c r="AF730" s="77"/>
      <c r="AG730" s="77"/>
      <c r="AH730" s="77"/>
      <c r="AI730" s="77"/>
    </row>
    <row r="731" spans="4:35" ht="18" customHeight="1" x14ac:dyDescent="0.25">
      <c r="D731" s="82"/>
      <c r="E731" s="82"/>
      <c r="F731" s="82"/>
      <c r="G731" s="82"/>
      <c r="H731" s="82"/>
      <c r="K731" s="77"/>
      <c r="L731" s="77"/>
      <c r="M731" s="80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190"/>
      <c r="AA731" s="192"/>
      <c r="AB731" s="77"/>
      <c r="AC731" s="77"/>
      <c r="AD731" s="77"/>
      <c r="AE731" s="77"/>
      <c r="AF731" s="77"/>
      <c r="AG731" s="77"/>
      <c r="AH731" s="77"/>
      <c r="AI731" s="77"/>
    </row>
    <row r="732" spans="4:35" ht="18" customHeight="1" x14ac:dyDescent="0.25">
      <c r="D732" s="82"/>
      <c r="E732" s="82"/>
      <c r="F732" s="82"/>
      <c r="G732" s="82"/>
      <c r="H732" s="82"/>
      <c r="K732" s="77"/>
      <c r="L732" s="77"/>
      <c r="M732" s="80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190"/>
      <c r="AA732" s="192"/>
      <c r="AB732" s="77"/>
      <c r="AC732" s="77"/>
      <c r="AD732" s="77"/>
      <c r="AE732" s="77"/>
      <c r="AF732" s="77"/>
      <c r="AG732" s="77"/>
      <c r="AH732" s="77"/>
      <c r="AI732" s="77"/>
    </row>
    <row r="733" spans="4:35" ht="18" customHeight="1" x14ac:dyDescent="0.25">
      <c r="D733" s="82"/>
      <c r="E733" s="82"/>
      <c r="F733" s="82"/>
      <c r="G733" s="82"/>
      <c r="H733" s="82"/>
      <c r="K733" s="81"/>
      <c r="L733" s="81"/>
      <c r="M733" s="80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190"/>
      <c r="AA733" s="192"/>
      <c r="AB733" s="77"/>
      <c r="AC733" s="77"/>
      <c r="AD733" s="77"/>
      <c r="AE733" s="77"/>
      <c r="AF733" s="77"/>
      <c r="AG733" s="77"/>
      <c r="AH733" s="77"/>
      <c r="AI733" s="77"/>
    </row>
    <row r="734" spans="4:35" ht="18" customHeight="1" x14ac:dyDescent="0.25">
      <c r="D734" s="82"/>
      <c r="E734" s="82"/>
      <c r="F734" s="82"/>
      <c r="G734" s="82"/>
      <c r="H734" s="82"/>
      <c r="K734" s="81"/>
      <c r="L734" s="81"/>
      <c r="M734" s="80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190"/>
      <c r="AA734" s="192"/>
      <c r="AB734" s="77"/>
      <c r="AC734" s="77"/>
      <c r="AD734" s="77"/>
      <c r="AE734" s="77"/>
      <c r="AF734" s="77"/>
      <c r="AG734" s="77"/>
      <c r="AH734" s="77"/>
      <c r="AI734" s="77"/>
    </row>
    <row r="735" spans="4:35" ht="18" customHeight="1" x14ac:dyDescent="0.25">
      <c r="D735" s="82"/>
      <c r="E735" s="82"/>
      <c r="F735" s="82"/>
      <c r="G735" s="82"/>
      <c r="H735" s="82"/>
      <c r="K735" s="81"/>
      <c r="L735" s="81"/>
      <c r="M735" s="80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190"/>
      <c r="AA735" s="192"/>
      <c r="AB735" s="77"/>
      <c r="AC735" s="77"/>
      <c r="AD735" s="77"/>
      <c r="AE735" s="77"/>
      <c r="AF735" s="77"/>
      <c r="AG735" s="77"/>
      <c r="AH735" s="77"/>
      <c r="AI735" s="77"/>
    </row>
    <row r="736" spans="4:35" ht="18" customHeight="1" x14ac:dyDescent="0.25">
      <c r="D736" s="82"/>
      <c r="E736" s="82"/>
      <c r="F736" s="82"/>
      <c r="G736" s="82"/>
      <c r="H736" s="82"/>
      <c r="K736" s="81"/>
      <c r="L736" s="81"/>
      <c r="M736" s="80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190"/>
      <c r="AA736" s="192"/>
      <c r="AB736" s="77"/>
      <c r="AC736" s="77"/>
      <c r="AD736" s="77"/>
      <c r="AE736" s="77"/>
      <c r="AF736" s="77"/>
      <c r="AG736" s="77"/>
      <c r="AH736" s="77"/>
      <c r="AI736" s="77"/>
    </row>
    <row r="737" spans="4:35" ht="18" customHeight="1" x14ac:dyDescent="0.25">
      <c r="D737" s="82"/>
      <c r="E737" s="82"/>
      <c r="F737" s="82"/>
      <c r="G737" s="82"/>
      <c r="H737" s="82"/>
      <c r="K737" s="81"/>
      <c r="L737" s="81"/>
      <c r="M737" s="80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190"/>
      <c r="AA737" s="192"/>
      <c r="AB737" s="77"/>
      <c r="AC737" s="77"/>
      <c r="AD737" s="77"/>
      <c r="AE737" s="77"/>
      <c r="AF737" s="77"/>
      <c r="AG737" s="77"/>
      <c r="AH737" s="77"/>
      <c r="AI737" s="77"/>
    </row>
    <row r="738" spans="4:35" ht="18" customHeight="1" x14ac:dyDescent="0.25">
      <c r="D738" s="82"/>
      <c r="E738" s="82"/>
      <c r="F738" s="82"/>
      <c r="G738" s="82"/>
      <c r="H738" s="82"/>
      <c r="K738" s="81"/>
      <c r="L738" s="81"/>
      <c r="M738" s="80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190"/>
      <c r="AA738" s="192"/>
      <c r="AB738" s="77"/>
      <c r="AC738" s="77"/>
      <c r="AD738" s="77"/>
      <c r="AE738" s="77"/>
      <c r="AF738" s="77"/>
      <c r="AG738" s="77"/>
      <c r="AH738" s="77"/>
      <c r="AI738" s="77"/>
    </row>
    <row r="739" spans="4:35" ht="18" customHeight="1" x14ac:dyDescent="0.25">
      <c r="D739" s="82"/>
      <c r="E739" s="82"/>
      <c r="F739" s="82"/>
      <c r="G739" s="82"/>
      <c r="H739" s="82"/>
      <c r="K739" s="81"/>
      <c r="L739" s="81"/>
      <c r="M739" s="80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190"/>
      <c r="AA739" s="192"/>
      <c r="AB739" s="77"/>
      <c r="AC739" s="77"/>
      <c r="AD739" s="77"/>
      <c r="AE739" s="77"/>
      <c r="AF739" s="77"/>
      <c r="AG739" s="77"/>
      <c r="AH739" s="77"/>
      <c r="AI739" s="77"/>
    </row>
    <row r="740" spans="4:35" ht="18" customHeight="1" x14ac:dyDescent="0.25">
      <c r="D740" s="82"/>
      <c r="E740" s="82"/>
      <c r="F740" s="82"/>
      <c r="G740" s="82"/>
      <c r="H740" s="82"/>
      <c r="K740" s="77"/>
      <c r="L740" s="77"/>
      <c r="M740" s="80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190"/>
      <c r="AA740" s="192"/>
      <c r="AB740" s="77"/>
      <c r="AC740" s="77"/>
      <c r="AD740" s="77"/>
      <c r="AE740" s="77"/>
      <c r="AF740" s="77"/>
      <c r="AG740" s="77"/>
      <c r="AH740" s="77"/>
      <c r="AI740" s="77"/>
    </row>
    <row r="741" spans="4:35" ht="18" customHeight="1" x14ac:dyDescent="0.25">
      <c r="D741" s="82"/>
      <c r="E741" s="82"/>
      <c r="F741" s="82"/>
      <c r="G741" s="82"/>
      <c r="H741" s="82"/>
      <c r="K741" s="77"/>
      <c r="L741" s="77"/>
      <c r="M741" s="80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190"/>
      <c r="AA741" s="192"/>
      <c r="AB741" s="77"/>
      <c r="AC741" s="77"/>
      <c r="AD741" s="77"/>
      <c r="AE741" s="77"/>
      <c r="AF741" s="77"/>
      <c r="AG741" s="77"/>
      <c r="AH741" s="77"/>
      <c r="AI741" s="77"/>
    </row>
    <row r="742" spans="4:35" ht="18" customHeight="1" x14ac:dyDescent="0.25">
      <c r="D742" s="82"/>
      <c r="E742" s="82"/>
      <c r="F742" s="82"/>
      <c r="G742" s="82"/>
      <c r="H742" s="82"/>
      <c r="K742" s="77"/>
      <c r="L742" s="77"/>
      <c r="M742" s="80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190"/>
      <c r="AA742" s="192"/>
      <c r="AB742" s="77"/>
      <c r="AC742" s="77"/>
      <c r="AD742" s="77"/>
      <c r="AE742" s="77"/>
      <c r="AF742" s="77"/>
      <c r="AG742" s="77"/>
      <c r="AH742" s="77"/>
      <c r="AI742" s="77"/>
    </row>
    <row r="743" spans="4:35" ht="18" customHeight="1" x14ac:dyDescent="0.25">
      <c r="D743" s="82"/>
      <c r="E743" s="82"/>
      <c r="F743" s="82"/>
      <c r="G743" s="82"/>
      <c r="H743" s="82"/>
      <c r="K743" s="77"/>
      <c r="L743" s="77"/>
      <c r="M743" s="80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190"/>
      <c r="AA743" s="192"/>
      <c r="AB743" s="77"/>
      <c r="AC743" s="77"/>
      <c r="AD743" s="77"/>
      <c r="AE743" s="77"/>
      <c r="AF743" s="77"/>
      <c r="AG743" s="77"/>
      <c r="AH743" s="77"/>
      <c r="AI743" s="77"/>
    </row>
    <row r="744" spans="4:35" ht="18" customHeight="1" x14ac:dyDescent="0.25">
      <c r="D744" s="82"/>
      <c r="E744" s="82"/>
      <c r="F744" s="82"/>
      <c r="G744" s="82"/>
      <c r="H744" s="82"/>
      <c r="K744" s="77"/>
      <c r="L744" s="77"/>
      <c r="M744" s="80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190"/>
      <c r="AA744" s="192"/>
      <c r="AB744" s="77"/>
      <c r="AC744" s="77"/>
      <c r="AD744" s="77"/>
      <c r="AE744" s="77"/>
      <c r="AF744" s="77"/>
      <c r="AG744" s="77"/>
      <c r="AH744" s="77"/>
      <c r="AI744" s="77"/>
    </row>
    <row r="745" spans="4:35" ht="18" customHeight="1" x14ac:dyDescent="0.25">
      <c r="D745" s="82"/>
      <c r="E745" s="82"/>
      <c r="F745" s="82"/>
      <c r="G745" s="82"/>
      <c r="H745" s="82"/>
      <c r="K745" s="77"/>
      <c r="L745" s="77"/>
      <c r="M745" s="80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190"/>
      <c r="AA745" s="192"/>
      <c r="AB745" s="77"/>
      <c r="AC745" s="77"/>
      <c r="AD745" s="77"/>
      <c r="AE745" s="77"/>
      <c r="AF745" s="77"/>
      <c r="AG745" s="77"/>
      <c r="AH745" s="77"/>
      <c r="AI745" s="77"/>
    </row>
    <row r="746" spans="4:35" ht="18" customHeight="1" x14ac:dyDescent="0.25">
      <c r="D746" s="82"/>
      <c r="E746" s="82"/>
      <c r="F746" s="82"/>
      <c r="G746" s="82"/>
      <c r="H746" s="82"/>
      <c r="K746" s="77"/>
      <c r="L746" s="77"/>
      <c r="M746" s="80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190"/>
      <c r="AA746" s="192"/>
      <c r="AB746" s="77"/>
      <c r="AC746" s="77"/>
      <c r="AD746" s="77"/>
      <c r="AE746" s="77"/>
      <c r="AF746" s="77"/>
      <c r="AG746" s="77"/>
      <c r="AH746" s="77"/>
      <c r="AI746" s="77"/>
    </row>
    <row r="747" spans="4:35" ht="18" customHeight="1" x14ac:dyDescent="0.25">
      <c r="D747" s="82"/>
      <c r="E747" s="82"/>
      <c r="F747" s="82"/>
      <c r="G747" s="82"/>
      <c r="H747" s="82"/>
      <c r="K747" s="77"/>
      <c r="L747" s="77"/>
      <c r="M747" s="80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190"/>
      <c r="AA747" s="192"/>
      <c r="AB747" s="77"/>
      <c r="AC747" s="77"/>
      <c r="AD747" s="77"/>
      <c r="AE747" s="77"/>
      <c r="AF747" s="77"/>
      <c r="AG747" s="77"/>
      <c r="AH747" s="77"/>
      <c r="AI747" s="77"/>
    </row>
    <row r="748" spans="4:35" ht="18" customHeight="1" x14ac:dyDescent="0.25">
      <c r="D748" s="82"/>
      <c r="E748" s="82"/>
      <c r="F748" s="82"/>
      <c r="G748" s="82"/>
      <c r="H748" s="82"/>
      <c r="K748" s="77"/>
      <c r="L748" s="77"/>
      <c r="M748" s="80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190"/>
      <c r="AA748" s="192"/>
      <c r="AB748" s="77"/>
      <c r="AC748" s="77"/>
      <c r="AD748" s="77"/>
      <c r="AE748" s="77"/>
      <c r="AF748" s="77"/>
      <c r="AG748" s="77"/>
      <c r="AH748" s="77"/>
      <c r="AI748" s="77"/>
    </row>
    <row r="749" spans="4:35" ht="18" customHeight="1" x14ac:dyDescent="0.25">
      <c r="D749" s="82"/>
      <c r="E749" s="82"/>
      <c r="F749" s="82"/>
      <c r="G749" s="82"/>
      <c r="H749" s="82"/>
      <c r="K749" s="77"/>
      <c r="L749" s="77"/>
      <c r="M749" s="80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190"/>
      <c r="AA749" s="192"/>
      <c r="AB749" s="77"/>
      <c r="AC749" s="77"/>
      <c r="AD749" s="77"/>
      <c r="AE749" s="77"/>
      <c r="AF749" s="77"/>
      <c r="AG749" s="77"/>
      <c r="AH749" s="77"/>
      <c r="AI749" s="77"/>
    </row>
    <row r="750" spans="4:35" ht="18" customHeight="1" x14ac:dyDescent="0.25">
      <c r="D750" s="82"/>
      <c r="E750" s="82"/>
      <c r="F750" s="82"/>
      <c r="G750" s="82"/>
      <c r="H750" s="82"/>
      <c r="K750" s="77"/>
      <c r="L750" s="77"/>
      <c r="M750" s="80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190"/>
      <c r="AA750" s="192"/>
      <c r="AB750" s="77"/>
      <c r="AC750" s="77"/>
      <c r="AD750" s="77"/>
      <c r="AE750" s="77"/>
      <c r="AF750" s="77"/>
      <c r="AG750" s="77"/>
      <c r="AH750" s="77"/>
      <c r="AI750" s="77"/>
    </row>
    <row r="751" spans="4:35" ht="18" customHeight="1" x14ac:dyDescent="0.25">
      <c r="D751" s="82"/>
      <c r="E751" s="82"/>
      <c r="F751" s="82"/>
      <c r="G751" s="82"/>
      <c r="H751" s="82"/>
      <c r="K751" s="77"/>
      <c r="L751" s="77"/>
      <c r="M751" s="80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190"/>
      <c r="AA751" s="192"/>
      <c r="AB751" s="77"/>
      <c r="AC751" s="77"/>
      <c r="AD751" s="77"/>
      <c r="AE751" s="77"/>
      <c r="AF751" s="77"/>
      <c r="AG751" s="77"/>
      <c r="AH751" s="77"/>
      <c r="AI751" s="77"/>
    </row>
    <row r="752" spans="4:35" ht="18" customHeight="1" x14ac:dyDescent="0.25">
      <c r="D752" s="82"/>
      <c r="E752" s="82"/>
      <c r="F752" s="82"/>
      <c r="G752" s="82"/>
      <c r="H752" s="82"/>
      <c r="K752" s="77"/>
      <c r="L752" s="77"/>
      <c r="M752" s="80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190"/>
      <c r="AA752" s="192"/>
      <c r="AB752" s="77"/>
      <c r="AC752" s="77"/>
      <c r="AD752" s="77"/>
      <c r="AE752" s="77"/>
      <c r="AF752" s="77"/>
      <c r="AG752" s="77"/>
      <c r="AH752" s="77"/>
      <c r="AI752" s="77"/>
    </row>
    <row r="753" spans="4:35" ht="18" customHeight="1" x14ac:dyDescent="0.25">
      <c r="D753" s="82"/>
      <c r="E753" s="82"/>
      <c r="F753" s="82"/>
      <c r="G753" s="82"/>
      <c r="H753" s="82"/>
      <c r="K753" s="77"/>
      <c r="L753" s="77"/>
      <c r="M753" s="80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190"/>
      <c r="AA753" s="192"/>
      <c r="AB753" s="77"/>
      <c r="AC753" s="77"/>
      <c r="AD753" s="77"/>
      <c r="AE753" s="77"/>
      <c r="AF753" s="77"/>
      <c r="AG753" s="77"/>
      <c r="AH753" s="77"/>
      <c r="AI753" s="77"/>
    </row>
    <row r="754" spans="4:35" ht="18" customHeight="1" x14ac:dyDescent="0.25">
      <c r="D754" s="82"/>
      <c r="E754" s="82"/>
      <c r="F754" s="82"/>
      <c r="G754" s="82"/>
      <c r="H754" s="82"/>
      <c r="K754" s="77"/>
      <c r="L754" s="77"/>
      <c r="M754" s="80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190"/>
      <c r="AA754" s="192"/>
      <c r="AB754" s="77"/>
      <c r="AC754" s="77"/>
      <c r="AD754" s="77"/>
      <c r="AE754" s="77"/>
      <c r="AF754" s="77"/>
      <c r="AG754" s="77"/>
      <c r="AH754" s="77"/>
      <c r="AI754" s="77"/>
    </row>
    <row r="755" spans="4:35" ht="18" customHeight="1" x14ac:dyDescent="0.25">
      <c r="D755" s="82"/>
      <c r="E755" s="82"/>
      <c r="F755" s="82"/>
      <c r="G755" s="82"/>
      <c r="H755" s="82"/>
      <c r="K755" s="77"/>
      <c r="L755" s="77"/>
      <c r="M755" s="80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190"/>
      <c r="AA755" s="192"/>
      <c r="AB755" s="77"/>
      <c r="AC755" s="77"/>
      <c r="AD755" s="77"/>
      <c r="AE755" s="77"/>
      <c r="AF755" s="77"/>
      <c r="AG755" s="77"/>
      <c r="AH755" s="77"/>
      <c r="AI755" s="77"/>
    </row>
    <row r="756" spans="4:35" ht="18" customHeight="1" x14ac:dyDescent="0.25">
      <c r="D756" s="82"/>
      <c r="E756" s="82"/>
      <c r="F756" s="82"/>
      <c r="G756" s="82"/>
      <c r="H756" s="82"/>
      <c r="K756" s="77"/>
      <c r="L756" s="77"/>
      <c r="M756" s="80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190"/>
      <c r="AA756" s="192"/>
      <c r="AB756" s="77"/>
      <c r="AC756" s="77"/>
      <c r="AD756" s="77"/>
      <c r="AE756" s="77"/>
      <c r="AF756" s="77"/>
      <c r="AG756" s="77"/>
      <c r="AH756" s="77"/>
      <c r="AI756" s="77"/>
    </row>
    <row r="757" spans="4:35" ht="18" customHeight="1" x14ac:dyDescent="0.25">
      <c r="D757" s="82"/>
      <c r="E757" s="82"/>
      <c r="F757" s="82"/>
      <c r="G757" s="82"/>
      <c r="H757" s="82"/>
      <c r="K757" s="81"/>
      <c r="L757" s="81"/>
      <c r="M757" s="80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190"/>
      <c r="AA757" s="192"/>
      <c r="AB757" s="77"/>
      <c r="AC757" s="77"/>
      <c r="AD757" s="77"/>
      <c r="AE757" s="77"/>
      <c r="AF757" s="77"/>
      <c r="AG757" s="77"/>
      <c r="AH757" s="77"/>
      <c r="AI757" s="77"/>
    </row>
    <row r="758" spans="4:35" ht="18" customHeight="1" x14ac:dyDescent="0.25">
      <c r="D758" s="82"/>
      <c r="E758" s="82"/>
      <c r="F758" s="82"/>
      <c r="G758" s="82"/>
      <c r="H758" s="82"/>
      <c r="K758" s="81"/>
      <c r="L758" s="81"/>
      <c r="M758" s="80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190"/>
      <c r="AA758" s="192"/>
      <c r="AB758" s="77"/>
      <c r="AC758" s="77"/>
      <c r="AD758" s="77"/>
      <c r="AE758" s="77"/>
      <c r="AF758" s="77"/>
      <c r="AG758" s="77"/>
      <c r="AH758" s="77"/>
      <c r="AI758" s="77"/>
    </row>
    <row r="759" spans="4:35" ht="18" customHeight="1" x14ac:dyDescent="0.25">
      <c r="D759" s="82"/>
      <c r="E759" s="82"/>
      <c r="F759" s="82"/>
      <c r="G759" s="82"/>
      <c r="H759" s="82"/>
      <c r="K759" s="81"/>
      <c r="L759" s="81"/>
      <c r="M759" s="80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190"/>
      <c r="AA759" s="192"/>
      <c r="AB759" s="77"/>
      <c r="AC759" s="77"/>
      <c r="AD759" s="77"/>
      <c r="AE759" s="77"/>
      <c r="AF759" s="77"/>
      <c r="AG759" s="77"/>
      <c r="AH759" s="77"/>
      <c r="AI759" s="77"/>
    </row>
    <row r="760" spans="4:35" ht="18" customHeight="1" x14ac:dyDescent="0.25">
      <c r="D760" s="82"/>
      <c r="E760" s="82"/>
      <c r="F760" s="82"/>
      <c r="G760" s="82"/>
      <c r="H760" s="82"/>
      <c r="K760" s="81"/>
      <c r="L760" s="81"/>
      <c r="M760" s="80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190"/>
      <c r="AA760" s="192"/>
      <c r="AB760" s="77"/>
      <c r="AC760" s="77"/>
      <c r="AD760" s="77"/>
      <c r="AE760" s="77"/>
      <c r="AF760" s="77"/>
      <c r="AG760" s="77"/>
      <c r="AH760" s="77"/>
      <c r="AI760" s="77"/>
    </row>
    <row r="761" spans="4:35" ht="18" customHeight="1" x14ac:dyDescent="0.25">
      <c r="D761" s="82"/>
      <c r="E761" s="82"/>
      <c r="F761" s="82"/>
      <c r="G761" s="82"/>
      <c r="H761" s="82"/>
      <c r="K761" s="81"/>
      <c r="L761" s="81"/>
      <c r="M761" s="80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190"/>
      <c r="AA761" s="192"/>
      <c r="AB761" s="77"/>
      <c r="AC761" s="77"/>
      <c r="AD761" s="77"/>
      <c r="AE761" s="77"/>
      <c r="AF761" s="77"/>
      <c r="AG761" s="77"/>
      <c r="AH761" s="77"/>
      <c r="AI761" s="77"/>
    </row>
    <row r="762" spans="4:35" ht="18" customHeight="1" x14ac:dyDescent="0.25">
      <c r="D762" s="82"/>
      <c r="E762" s="82"/>
      <c r="F762" s="82"/>
      <c r="G762" s="82"/>
      <c r="H762" s="82"/>
      <c r="K762" s="81"/>
      <c r="L762" s="81"/>
      <c r="M762" s="80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190"/>
      <c r="AA762" s="192"/>
      <c r="AB762" s="77"/>
      <c r="AC762" s="77"/>
      <c r="AD762" s="77"/>
      <c r="AE762" s="77"/>
      <c r="AF762" s="77"/>
      <c r="AG762" s="77"/>
      <c r="AH762" s="77"/>
      <c r="AI762" s="77"/>
    </row>
    <row r="763" spans="4:35" ht="18" customHeight="1" x14ac:dyDescent="0.25">
      <c r="D763" s="82"/>
      <c r="E763" s="82"/>
      <c r="F763" s="82"/>
      <c r="G763" s="82"/>
      <c r="H763" s="82"/>
      <c r="K763" s="81"/>
      <c r="L763" s="81"/>
      <c r="M763" s="80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190"/>
      <c r="AA763" s="192"/>
      <c r="AB763" s="77"/>
      <c r="AC763" s="77"/>
      <c r="AD763" s="77"/>
      <c r="AE763" s="77"/>
      <c r="AF763" s="77"/>
      <c r="AG763" s="77"/>
      <c r="AH763" s="77"/>
      <c r="AI763" s="77"/>
    </row>
    <row r="764" spans="4:35" ht="18" customHeight="1" x14ac:dyDescent="0.25">
      <c r="D764" s="82"/>
      <c r="E764" s="82"/>
      <c r="F764" s="82"/>
      <c r="G764" s="82"/>
      <c r="H764" s="82"/>
      <c r="K764" s="77"/>
      <c r="L764" s="77"/>
      <c r="M764" s="80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190"/>
      <c r="AA764" s="192"/>
      <c r="AB764" s="77"/>
      <c r="AC764" s="77"/>
      <c r="AD764" s="77"/>
      <c r="AE764" s="77"/>
      <c r="AF764" s="77"/>
      <c r="AG764" s="77"/>
      <c r="AH764" s="77"/>
      <c r="AI764" s="77"/>
    </row>
    <row r="765" spans="4:35" ht="18" customHeight="1" x14ac:dyDescent="0.25">
      <c r="D765" s="82"/>
      <c r="E765" s="82"/>
      <c r="F765" s="82"/>
      <c r="G765" s="82"/>
      <c r="H765" s="82"/>
      <c r="K765" s="77"/>
      <c r="L765" s="77"/>
      <c r="M765" s="80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190"/>
      <c r="AA765" s="192"/>
      <c r="AB765" s="77"/>
      <c r="AC765" s="77"/>
      <c r="AD765" s="77"/>
      <c r="AE765" s="77"/>
      <c r="AF765" s="77"/>
      <c r="AG765" s="77"/>
      <c r="AH765" s="77"/>
      <c r="AI765" s="77"/>
    </row>
    <row r="766" spans="4:35" ht="18" customHeight="1" x14ac:dyDescent="0.25">
      <c r="D766" s="82"/>
      <c r="E766" s="82"/>
      <c r="F766" s="82"/>
      <c r="G766" s="82"/>
      <c r="H766" s="82"/>
      <c r="K766" s="77"/>
      <c r="L766" s="77"/>
      <c r="M766" s="80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190"/>
      <c r="AA766" s="192"/>
      <c r="AB766" s="77"/>
      <c r="AC766" s="77"/>
      <c r="AD766" s="77"/>
      <c r="AE766" s="77"/>
      <c r="AF766" s="77"/>
      <c r="AG766" s="77"/>
      <c r="AH766" s="77"/>
      <c r="AI766" s="77"/>
    </row>
    <row r="767" spans="4:35" ht="18" customHeight="1" x14ac:dyDescent="0.25">
      <c r="D767" s="82"/>
      <c r="E767" s="82"/>
      <c r="F767" s="82"/>
      <c r="G767" s="82"/>
      <c r="H767" s="82"/>
      <c r="K767" s="77"/>
      <c r="L767" s="77"/>
      <c r="M767" s="80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190"/>
      <c r="AA767" s="192"/>
      <c r="AB767" s="77"/>
      <c r="AC767" s="77"/>
      <c r="AD767" s="77"/>
      <c r="AE767" s="77"/>
      <c r="AF767" s="77"/>
      <c r="AG767" s="77"/>
      <c r="AH767" s="77"/>
      <c r="AI767" s="77"/>
    </row>
    <row r="768" spans="4:35" ht="18" customHeight="1" x14ac:dyDescent="0.25">
      <c r="D768" s="82"/>
      <c r="E768" s="82"/>
      <c r="F768" s="82"/>
      <c r="G768" s="82"/>
      <c r="H768" s="82"/>
      <c r="K768" s="77"/>
      <c r="L768" s="77"/>
      <c r="M768" s="80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190"/>
      <c r="AA768" s="192"/>
      <c r="AB768" s="77"/>
      <c r="AC768" s="77"/>
      <c r="AD768" s="77"/>
      <c r="AE768" s="77"/>
      <c r="AF768" s="77"/>
      <c r="AG768" s="77"/>
      <c r="AH768" s="77"/>
      <c r="AI768" s="77"/>
    </row>
    <row r="769" spans="4:35" ht="18" customHeight="1" x14ac:dyDescent="0.25">
      <c r="D769" s="82"/>
      <c r="E769" s="82"/>
      <c r="F769" s="82"/>
      <c r="G769" s="82"/>
      <c r="H769" s="82"/>
      <c r="K769" s="77"/>
      <c r="L769" s="77"/>
      <c r="M769" s="80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190"/>
      <c r="AA769" s="192"/>
      <c r="AB769" s="77"/>
      <c r="AC769" s="77"/>
      <c r="AD769" s="77"/>
      <c r="AE769" s="77"/>
      <c r="AF769" s="77"/>
      <c r="AG769" s="77"/>
      <c r="AH769" s="77"/>
      <c r="AI769" s="77"/>
    </row>
    <row r="770" spans="4:35" ht="18" customHeight="1" x14ac:dyDescent="0.25">
      <c r="D770" s="82"/>
      <c r="E770" s="82"/>
      <c r="F770" s="82"/>
      <c r="G770" s="82"/>
      <c r="H770" s="82"/>
      <c r="K770" s="77"/>
      <c r="L770" s="77"/>
      <c r="M770" s="80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190"/>
      <c r="AA770" s="192"/>
      <c r="AB770" s="77"/>
      <c r="AC770" s="77"/>
      <c r="AD770" s="77"/>
      <c r="AE770" s="77"/>
      <c r="AF770" s="77"/>
      <c r="AG770" s="77"/>
      <c r="AH770" s="77"/>
      <c r="AI770" s="77"/>
    </row>
    <row r="771" spans="4:35" ht="18" customHeight="1" x14ac:dyDescent="0.25">
      <c r="D771" s="82"/>
      <c r="E771" s="82"/>
      <c r="F771" s="82"/>
      <c r="G771" s="82"/>
      <c r="H771" s="82"/>
      <c r="K771" s="77"/>
      <c r="L771" s="77"/>
      <c r="M771" s="80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190"/>
      <c r="AA771" s="192"/>
      <c r="AB771" s="77"/>
      <c r="AC771" s="77"/>
      <c r="AD771" s="77"/>
      <c r="AE771" s="77"/>
      <c r="AF771" s="77"/>
      <c r="AG771" s="77"/>
      <c r="AH771" s="77"/>
      <c r="AI771" s="77"/>
    </row>
    <row r="772" spans="4:35" ht="18" customHeight="1" x14ac:dyDescent="0.25">
      <c r="D772" s="82"/>
      <c r="E772" s="82"/>
      <c r="F772" s="82"/>
      <c r="G772" s="82"/>
      <c r="H772" s="82"/>
      <c r="K772" s="77"/>
      <c r="L772" s="77"/>
      <c r="M772" s="80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190"/>
      <c r="AA772" s="192"/>
      <c r="AB772" s="77"/>
      <c r="AC772" s="77"/>
      <c r="AD772" s="77"/>
      <c r="AE772" s="77"/>
      <c r="AF772" s="77"/>
      <c r="AG772" s="77"/>
      <c r="AH772" s="77"/>
      <c r="AI772" s="77"/>
    </row>
    <row r="773" spans="4:35" ht="18" customHeight="1" x14ac:dyDescent="0.25">
      <c r="D773" s="82"/>
      <c r="E773" s="82"/>
      <c r="F773" s="82"/>
      <c r="G773" s="82"/>
      <c r="H773" s="82"/>
      <c r="K773" s="77"/>
      <c r="L773" s="77"/>
      <c r="M773" s="80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190"/>
      <c r="AA773" s="192"/>
      <c r="AB773" s="77"/>
      <c r="AC773" s="77"/>
      <c r="AD773" s="77"/>
      <c r="AE773" s="77"/>
      <c r="AF773" s="77"/>
      <c r="AG773" s="77"/>
      <c r="AH773" s="77"/>
      <c r="AI773" s="77"/>
    </row>
    <row r="774" spans="4:35" ht="18" customHeight="1" x14ac:dyDescent="0.25">
      <c r="D774" s="82"/>
      <c r="E774" s="82"/>
      <c r="F774" s="82"/>
      <c r="G774" s="82"/>
      <c r="H774" s="82"/>
      <c r="K774" s="77"/>
      <c r="L774" s="77"/>
      <c r="M774" s="80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190"/>
      <c r="AA774" s="192"/>
      <c r="AB774" s="77"/>
      <c r="AC774" s="77"/>
      <c r="AD774" s="77"/>
      <c r="AE774" s="77"/>
      <c r="AF774" s="77"/>
      <c r="AG774" s="77"/>
      <c r="AH774" s="77"/>
      <c r="AI774" s="77"/>
    </row>
    <row r="775" spans="4:35" ht="18" customHeight="1" x14ac:dyDescent="0.25">
      <c r="D775" s="82"/>
      <c r="E775" s="82"/>
      <c r="F775" s="82"/>
      <c r="G775" s="82"/>
      <c r="H775" s="82"/>
      <c r="K775" s="77"/>
      <c r="L775" s="77"/>
      <c r="M775" s="80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190"/>
      <c r="AA775" s="192"/>
      <c r="AB775" s="77"/>
      <c r="AC775" s="77"/>
      <c r="AD775" s="77"/>
      <c r="AE775" s="77"/>
      <c r="AF775" s="77"/>
      <c r="AG775" s="77"/>
      <c r="AH775" s="77"/>
      <c r="AI775" s="77"/>
    </row>
    <row r="776" spans="4:35" ht="18" customHeight="1" x14ac:dyDescent="0.25">
      <c r="D776" s="82"/>
      <c r="E776" s="82"/>
      <c r="F776" s="82"/>
      <c r="G776" s="82"/>
      <c r="H776" s="82"/>
      <c r="K776" s="77"/>
      <c r="L776" s="77"/>
      <c r="M776" s="80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190"/>
      <c r="AA776" s="192"/>
      <c r="AB776" s="77"/>
      <c r="AC776" s="77"/>
      <c r="AD776" s="77"/>
      <c r="AE776" s="77"/>
      <c r="AF776" s="77"/>
      <c r="AG776" s="77"/>
      <c r="AH776" s="77"/>
      <c r="AI776" s="77"/>
    </row>
    <row r="777" spans="4:35" ht="18" customHeight="1" x14ac:dyDescent="0.25">
      <c r="D777" s="82"/>
      <c r="E777" s="82"/>
      <c r="F777" s="82"/>
      <c r="G777" s="82"/>
      <c r="H777" s="82"/>
      <c r="K777" s="77"/>
      <c r="L777" s="77"/>
      <c r="M777" s="80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190"/>
      <c r="AA777" s="192"/>
      <c r="AB777" s="77"/>
      <c r="AC777" s="77"/>
      <c r="AD777" s="77"/>
      <c r="AE777" s="77"/>
      <c r="AF777" s="77"/>
      <c r="AG777" s="77"/>
      <c r="AH777" s="77"/>
      <c r="AI777" s="77"/>
    </row>
    <row r="778" spans="4:35" ht="18" customHeight="1" x14ac:dyDescent="0.25">
      <c r="D778" s="82"/>
      <c r="E778" s="82"/>
      <c r="F778" s="82"/>
      <c r="G778" s="82"/>
      <c r="H778" s="82"/>
      <c r="K778" s="77"/>
      <c r="L778" s="77"/>
      <c r="M778" s="80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190"/>
      <c r="AA778" s="192"/>
      <c r="AB778" s="77"/>
      <c r="AC778" s="77"/>
      <c r="AD778" s="77"/>
      <c r="AE778" s="77"/>
      <c r="AF778" s="77"/>
      <c r="AG778" s="77"/>
      <c r="AH778" s="77"/>
      <c r="AI778" s="77"/>
    </row>
    <row r="779" spans="4:35" ht="18" customHeight="1" x14ac:dyDescent="0.25">
      <c r="D779" s="82"/>
      <c r="E779" s="82"/>
      <c r="F779" s="82"/>
      <c r="G779" s="82"/>
      <c r="H779" s="82"/>
      <c r="K779" s="77"/>
      <c r="L779" s="77"/>
      <c r="M779" s="80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190"/>
      <c r="AA779" s="192"/>
      <c r="AB779" s="77"/>
      <c r="AC779" s="77"/>
      <c r="AD779" s="77"/>
      <c r="AE779" s="77"/>
      <c r="AF779" s="77"/>
      <c r="AG779" s="77"/>
      <c r="AH779" s="77"/>
      <c r="AI779" s="77"/>
    </row>
    <row r="780" spans="4:35" ht="18" customHeight="1" x14ac:dyDescent="0.25">
      <c r="D780" s="82"/>
      <c r="E780" s="82"/>
      <c r="F780" s="82"/>
      <c r="G780" s="82"/>
      <c r="H780" s="82"/>
      <c r="K780" s="77"/>
      <c r="L780" s="77"/>
      <c r="M780" s="80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190"/>
      <c r="AA780" s="192"/>
      <c r="AB780" s="77"/>
      <c r="AC780" s="77"/>
      <c r="AD780" s="77"/>
      <c r="AE780" s="77"/>
      <c r="AF780" s="77"/>
      <c r="AG780" s="77"/>
      <c r="AH780" s="77"/>
      <c r="AI780" s="77"/>
    </row>
    <row r="781" spans="4:35" ht="18" customHeight="1" x14ac:dyDescent="0.25">
      <c r="D781" s="82"/>
      <c r="E781" s="82"/>
      <c r="F781" s="82"/>
      <c r="G781" s="82"/>
      <c r="H781" s="82"/>
      <c r="K781" s="81"/>
      <c r="L781" s="81"/>
      <c r="M781" s="80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190"/>
      <c r="AA781" s="192"/>
      <c r="AB781" s="77"/>
      <c r="AC781" s="77"/>
      <c r="AD781" s="77"/>
      <c r="AE781" s="77"/>
      <c r="AF781" s="77"/>
      <c r="AG781" s="77"/>
      <c r="AH781" s="77"/>
      <c r="AI781" s="77"/>
    </row>
    <row r="782" spans="4:35" ht="18" customHeight="1" x14ac:dyDescent="0.25">
      <c r="D782" s="82"/>
      <c r="E782" s="82"/>
      <c r="F782" s="82"/>
      <c r="G782" s="82"/>
      <c r="H782" s="82"/>
      <c r="K782" s="81"/>
      <c r="L782" s="81"/>
      <c r="M782" s="80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190"/>
      <c r="AA782" s="192"/>
      <c r="AB782" s="77"/>
      <c r="AC782" s="77"/>
      <c r="AD782" s="77"/>
      <c r="AE782" s="77"/>
      <c r="AF782" s="77"/>
      <c r="AG782" s="77"/>
      <c r="AH782" s="77"/>
      <c r="AI782" s="77"/>
    </row>
    <row r="783" spans="4:35" ht="18" customHeight="1" x14ac:dyDescent="0.25">
      <c r="D783" s="82"/>
      <c r="E783" s="82"/>
      <c r="F783" s="82"/>
      <c r="G783" s="82"/>
      <c r="H783" s="82"/>
      <c r="K783" s="81"/>
      <c r="L783" s="81"/>
      <c r="M783" s="80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190"/>
      <c r="AA783" s="192"/>
      <c r="AB783" s="77"/>
      <c r="AC783" s="77"/>
      <c r="AD783" s="77"/>
      <c r="AE783" s="77"/>
      <c r="AF783" s="77"/>
      <c r="AG783" s="77"/>
      <c r="AH783" s="77"/>
      <c r="AI783" s="77"/>
    </row>
    <row r="784" spans="4:35" ht="18" customHeight="1" x14ac:dyDescent="0.25">
      <c r="D784" s="82"/>
      <c r="E784" s="82"/>
      <c r="F784" s="82"/>
      <c r="G784" s="82"/>
      <c r="H784" s="82"/>
      <c r="K784" s="81"/>
      <c r="L784" s="81"/>
      <c r="M784" s="80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190"/>
      <c r="AA784" s="192"/>
      <c r="AB784" s="77"/>
      <c r="AC784" s="77"/>
      <c r="AD784" s="77"/>
      <c r="AE784" s="77"/>
      <c r="AF784" s="77"/>
      <c r="AG784" s="77"/>
      <c r="AH784" s="77"/>
      <c r="AI784" s="77"/>
    </row>
    <row r="785" spans="4:35" ht="18" customHeight="1" x14ac:dyDescent="0.25">
      <c r="D785" s="82"/>
      <c r="E785" s="82"/>
      <c r="F785" s="82"/>
      <c r="G785" s="82"/>
      <c r="H785" s="82"/>
      <c r="K785" s="81"/>
      <c r="L785" s="81"/>
      <c r="M785" s="80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190"/>
      <c r="AA785" s="192"/>
      <c r="AB785" s="77"/>
      <c r="AC785" s="77"/>
      <c r="AD785" s="77"/>
      <c r="AE785" s="77"/>
      <c r="AF785" s="77"/>
      <c r="AG785" s="77"/>
      <c r="AH785" s="77"/>
      <c r="AI785" s="77"/>
    </row>
    <row r="786" spans="4:35" ht="18" customHeight="1" x14ac:dyDescent="0.25">
      <c r="D786" s="82"/>
      <c r="E786" s="82"/>
      <c r="F786" s="82"/>
      <c r="G786" s="82"/>
      <c r="H786" s="82"/>
      <c r="K786" s="81"/>
      <c r="L786" s="81"/>
      <c r="M786" s="80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190"/>
      <c r="AA786" s="192"/>
      <c r="AB786" s="77"/>
      <c r="AC786" s="77"/>
      <c r="AD786" s="77"/>
      <c r="AE786" s="77"/>
      <c r="AF786" s="77"/>
      <c r="AG786" s="77"/>
      <c r="AH786" s="77"/>
      <c r="AI786" s="77"/>
    </row>
    <row r="787" spans="4:35" ht="18" customHeight="1" x14ac:dyDescent="0.25">
      <c r="D787" s="82"/>
      <c r="E787" s="82"/>
      <c r="F787" s="82"/>
      <c r="G787" s="82"/>
      <c r="H787" s="82"/>
      <c r="K787" s="81"/>
      <c r="L787" s="81"/>
      <c r="M787" s="80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190"/>
      <c r="AA787" s="192"/>
      <c r="AB787" s="77"/>
      <c r="AC787" s="77"/>
      <c r="AD787" s="77"/>
      <c r="AE787" s="77"/>
      <c r="AF787" s="77"/>
      <c r="AG787" s="77"/>
      <c r="AH787" s="77"/>
      <c r="AI787" s="77"/>
    </row>
    <row r="788" spans="4:35" ht="18" customHeight="1" x14ac:dyDescent="0.25">
      <c r="D788" s="82"/>
      <c r="E788" s="82"/>
      <c r="F788" s="82"/>
      <c r="G788" s="82"/>
      <c r="H788" s="82"/>
      <c r="K788" s="77"/>
      <c r="L788" s="77"/>
      <c r="M788" s="80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190"/>
      <c r="AA788" s="192"/>
      <c r="AB788" s="77"/>
      <c r="AC788" s="77"/>
      <c r="AD788" s="77"/>
      <c r="AE788" s="77"/>
      <c r="AF788" s="77"/>
      <c r="AG788" s="77"/>
      <c r="AH788" s="77"/>
      <c r="AI788" s="77"/>
    </row>
    <row r="789" spans="4:35" ht="18" customHeight="1" x14ac:dyDescent="0.25">
      <c r="D789" s="82"/>
      <c r="E789" s="82"/>
      <c r="F789" s="82"/>
      <c r="G789" s="82"/>
      <c r="H789" s="82"/>
      <c r="K789" s="77"/>
      <c r="L789" s="77"/>
      <c r="M789" s="80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190"/>
      <c r="AA789" s="192"/>
      <c r="AB789" s="77"/>
      <c r="AC789" s="77"/>
      <c r="AD789" s="77"/>
      <c r="AE789" s="77"/>
      <c r="AF789" s="77"/>
      <c r="AG789" s="77"/>
      <c r="AH789" s="77"/>
      <c r="AI789" s="77"/>
    </row>
    <row r="790" spans="4:35" ht="18" customHeight="1" x14ac:dyDescent="0.25">
      <c r="D790" s="82"/>
      <c r="E790" s="82"/>
      <c r="F790" s="82"/>
      <c r="G790" s="82"/>
      <c r="H790" s="82"/>
      <c r="K790" s="77"/>
      <c r="L790" s="77"/>
      <c r="M790" s="80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190"/>
      <c r="AA790" s="192"/>
      <c r="AB790" s="77"/>
      <c r="AC790" s="77"/>
      <c r="AD790" s="77"/>
      <c r="AE790" s="77"/>
      <c r="AF790" s="77"/>
      <c r="AG790" s="77"/>
      <c r="AH790" s="77"/>
      <c r="AI790" s="77"/>
    </row>
    <row r="791" spans="4:35" ht="18" customHeight="1" x14ac:dyDescent="0.25">
      <c r="D791" s="82"/>
      <c r="E791" s="82"/>
      <c r="F791" s="82"/>
      <c r="G791" s="82"/>
      <c r="H791" s="82"/>
      <c r="K791" s="77"/>
      <c r="L791" s="77"/>
      <c r="M791" s="80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190"/>
      <c r="AA791" s="192"/>
      <c r="AB791" s="77"/>
      <c r="AC791" s="77"/>
      <c r="AD791" s="77"/>
      <c r="AE791" s="77"/>
      <c r="AF791" s="77"/>
      <c r="AG791" s="77"/>
      <c r="AH791" s="77"/>
      <c r="AI791" s="77"/>
    </row>
    <row r="792" spans="4:35" ht="18" customHeight="1" x14ac:dyDescent="0.25">
      <c r="D792" s="82"/>
      <c r="E792" s="82"/>
      <c r="F792" s="82"/>
      <c r="G792" s="82"/>
      <c r="H792" s="82"/>
      <c r="K792" s="77"/>
      <c r="L792" s="77"/>
      <c r="M792" s="80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190"/>
      <c r="AA792" s="192"/>
      <c r="AB792" s="77"/>
      <c r="AC792" s="77"/>
      <c r="AD792" s="77"/>
      <c r="AE792" s="77"/>
      <c r="AF792" s="77"/>
      <c r="AG792" s="77"/>
      <c r="AH792" s="77"/>
      <c r="AI792" s="77"/>
    </row>
    <row r="793" spans="4:35" ht="18" customHeight="1" x14ac:dyDescent="0.25">
      <c r="D793" s="82"/>
      <c r="E793" s="82"/>
      <c r="F793" s="82"/>
      <c r="G793" s="82"/>
      <c r="H793" s="82"/>
      <c r="K793" s="77"/>
      <c r="L793" s="77"/>
      <c r="M793" s="80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190"/>
      <c r="AA793" s="192"/>
      <c r="AB793" s="77"/>
      <c r="AC793" s="77"/>
      <c r="AD793" s="77"/>
      <c r="AE793" s="77"/>
      <c r="AF793" s="77"/>
      <c r="AG793" s="77"/>
      <c r="AH793" s="77"/>
      <c r="AI793" s="77"/>
    </row>
    <row r="794" spans="4:35" ht="18" customHeight="1" x14ac:dyDescent="0.25">
      <c r="D794" s="82"/>
      <c r="E794" s="82"/>
      <c r="F794" s="82"/>
      <c r="G794" s="82"/>
      <c r="H794" s="82"/>
      <c r="K794" s="77"/>
      <c r="L794" s="77"/>
      <c r="M794" s="80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190"/>
      <c r="AA794" s="192"/>
      <c r="AB794" s="77"/>
      <c r="AC794" s="77"/>
      <c r="AD794" s="77"/>
      <c r="AE794" s="77"/>
      <c r="AF794" s="77"/>
      <c r="AG794" s="77"/>
      <c r="AH794" s="77"/>
      <c r="AI794" s="77"/>
    </row>
    <row r="795" spans="4:35" ht="18" customHeight="1" x14ac:dyDescent="0.25">
      <c r="D795" s="82"/>
      <c r="E795" s="82"/>
      <c r="F795" s="82"/>
      <c r="G795" s="82"/>
      <c r="H795" s="82"/>
      <c r="K795" s="77"/>
      <c r="L795" s="77"/>
      <c r="M795" s="80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190"/>
      <c r="AA795" s="192"/>
      <c r="AB795" s="77"/>
      <c r="AC795" s="77"/>
      <c r="AD795" s="77"/>
      <c r="AE795" s="77"/>
      <c r="AF795" s="77"/>
      <c r="AG795" s="77"/>
      <c r="AH795" s="77"/>
      <c r="AI795" s="77"/>
    </row>
    <row r="796" spans="4:35" ht="18" customHeight="1" x14ac:dyDescent="0.25">
      <c r="D796" s="82"/>
      <c r="E796" s="82"/>
      <c r="F796" s="82"/>
      <c r="G796" s="82"/>
      <c r="H796" s="82"/>
      <c r="K796" s="77"/>
      <c r="L796" s="77"/>
      <c r="M796" s="80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190"/>
      <c r="AA796" s="192"/>
      <c r="AB796" s="77"/>
      <c r="AC796" s="77"/>
      <c r="AD796" s="77"/>
      <c r="AE796" s="77"/>
      <c r="AF796" s="77"/>
      <c r="AG796" s="77"/>
      <c r="AH796" s="77"/>
      <c r="AI796" s="77"/>
    </row>
    <row r="797" spans="4:35" ht="18" customHeight="1" x14ac:dyDescent="0.25">
      <c r="D797" s="82"/>
      <c r="E797" s="82"/>
      <c r="F797" s="82"/>
      <c r="G797" s="82"/>
      <c r="H797" s="82"/>
      <c r="K797" s="77"/>
      <c r="L797" s="77"/>
      <c r="M797" s="80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190"/>
      <c r="AA797" s="192"/>
      <c r="AB797" s="77"/>
      <c r="AC797" s="77"/>
      <c r="AD797" s="77"/>
      <c r="AE797" s="77"/>
      <c r="AF797" s="77"/>
      <c r="AG797" s="77"/>
      <c r="AH797" s="77"/>
      <c r="AI797" s="77"/>
    </row>
    <row r="798" spans="4:35" ht="18" customHeight="1" x14ac:dyDescent="0.25">
      <c r="D798" s="82"/>
      <c r="E798" s="82"/>
      <c r="F798" s="82"/>
      <c r="G798" s="82"/>
      <c r="H798" s="82"/>
      <c r="K798" s="77"/>
      <c r="L798" s="77"/>
      <c r="M798" s="80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190"/>
      <c r="AA798" s="192"/>
      <c r="AB798" s="77"/>
      <c r="AC798" s="77"/>
      <c r="AD798" s="77"/>
      <c r="AE798" s="77"/>
      <c r="AF798" s="77"/>
      <c r="AG798" s="77"/>
      <c r="AH798" s="77"/>
      <c r="AI798" s="77"/>
    </row>
    <row r="799" spans="4:35" ht="18" customHeight="1" x14ac:dyDescent="0.25">
      <c r="D799" s="82"/>
      <c r="E799" s="82"/>
      <c r="F799" s="82"/>
      <c r="G799" s="82"/>
      <c r="H799" s="82"/>
      <c r="K799" s="77"/>
      <c r="L799" s="77"/>
      <c r="M799" s="80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190"/>
      <c r="AA799" s="192"/>
      <c r="AB799" s="77"/>
      <c r="AC799" s="77"/>
      <c r="AD799" s="77"/>
      <c r="AE799" s="77"/>
      <c r="AF799" s="77"/>
      <c r="AG799" s="77"/>
      <c r="AH799" s="77"/>
      <c r="AI799" s="77"/>
    </row>
    <row r="800" spans="4:35" ht="18" customHeight="1" x14ac:dyDescent="0.25">
      <c r="D800" s="82"/>
      <c r="E800" s="82"/>
      <c r="F800" s="82"/>
      <c r="G800" s="82"/>
      <c r="H800" s="82"/>
      <c r="K800" s="77"/>
      <c r="L800" s="77"/>
      <c r="M800" s="80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190"/>
      <c r="AA800" s="192"/>
      <c r="AB800" s="77"/>
      <c r="AC800" s="77"/>
      <c r="AD800" s="77"/>
      <c r="AE800" s="77"/>
      <c r="AF800" s="77"/>
      <c r="AG800" s="77"/>
      <c r="AH800" s="77"/>
      <c r="AI800" s="77"/>
    </row>
    <row r="801" spans="4:35" ht="18" customHeight="1" x14ac:dyDescent="0.25">
      <c r="D801" s="82"/>
      <c r="E801" s="82"/>
      <c r="F801" s="82"/>
      <c r="G801" s="82"/>
      <c r="H801" s="82"/>
      <c r="K801" s="77"/>
      <c r="L801" s="77"/>
      <c r="M801" s="80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190"/>
      <c r="AA801" s="192"/>
      <c r="AB801" s="77"/>
      <c r="AC801" s="77"/>
      <c r="AD801" s="77"/>
      <c r="AE801" s="77"/>
      <c r="AF801" s="77"/>
      <c r="AG801" s="77"/>
      <c r="AH801" s="77"/>
      <c r="AI801" s="77"/>
    </row>
    <row r="802" spans="4:35" ht="18" customHeight="1" x14ac:dyDescent="0.25">
      <c r="D802" s="82"/>
      <c r="E802" s="82"/>
      <c r="F802" s="82"/>
      <c r="G802" s="82"/>
      <c r="H802" s="82"/>
      <c r="K802" s="77"/>
      <c r="L802" s="77"/>
      <c r="M802" s="80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190"/>
      <c r="AA802" s="192"/>
      <c r="AB802" s="77"/>
      <c r="AC802" s="77"/>
      <c r="AD802" s="77"/>
      <c r="AE802" s="77"/>
      <c r="AF802" s="77"/>
      <c r="AG802" s="77"/>
      <c r="AH802" s="77"/>
      <c r="AI802" s="77"/>
    </row>
    <row r="803" spans="4:35" ht="18" customHeight="1" x14ac:dyDescent="0.25">
      <c r="D803" s="82"/>
      <c r="E803" s="82"/>
      <c r="F803" s="82"/>
      <c r="G803" s="82"/>
      <c r="H803" s="82"/>
      <c r="K803" s="77"/>
      <c r="L803" s="77"/>
      <c r="M803" s="80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190"/>
      <c r="AA803" s="192"/>
      <c r="AB803" s="77"/>
      <c r="AC803" s="77"/>
      <c r="AD803" s="77"/>
      <c r="AE803" s="77"/>
      <c r="AF803" s="77"/>
      <c r="AG803" s="77"/>
      <c r="AH803" s="77"/>
      <c r="AI803" s="77"/>
    </row>
    <row r="804" spans="4:35" ht="18" customHeight="1" x14ac:dyDescent="0.25">
      <c r="D804" s="82"/>
      <c r="E804" s="82"/>
      <c r="F804" s="82"/>
      <c r="G804" s="82"/>
      <c r="H804" s="82"/>
      <c r="K804" s="77"/>
      <c r="L804" s="77"/>
      <c r="M804" s="80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190"/>
      <c r="AA804" s="192"/>
      <c r="AB804" s="77"/>
      <c r="AC804" s="77"/>
      <c r="AD804" s="77"/>
      <c r="AE804" s="77"/>
      <c r="AF804" s="77"/>
      <c r="AG804" s="77"/>
      <c r="AH804" s="77"/>
      <c r="AI804" s="77"/>
    </row>
    <row r="805" spans="4:35" ht="18" customHeight="1" x14ac:dyDescent="0.25">
      <c r="D805" s="82"/>
      <c r="E805" s="82"/>
      <c r="F805" s="82"/>
      <c r="G805" s="82"/>
      <c r="H805" s="82"/>
      <c r="K805" s="81"/>
      <c r="L805" s="81"/>
      <c r="M805" s="80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190"/>
      <c r="AA805" s="192"/>
      <c r="AB805" s="77"/>
      <c r="AC805" s="77"/>
      <c r="AD805" s="77"/>
      <c r="AE805" s="77"/>
      <c r="AF805" s="77"/>
      <c r="AG805" s="77"/>
      <c r="AH805" s="77"/>
      <c r="AI805" s="77"/>
    </row>
    <row r="806" spans="4:35" ht="18" customHeight="1" x14ac:dyDescent="0.25">
      <c r="D806" s="82"/>
      <c r="E806" s="82"/>
      <c r="F806" s="82"/>
      <c r="G806" s="82"/>
      <c r="H806" s="82"/>
      <c r="K806" s="81"/>
      <c r="L806" s="81"/>
      <c r="M806" s="80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190"/>
      <c r="AA806" s="192"/>
      <c r="AB806" s="77"/>
      <c r="AC806" s="77"/>
      <c r="AD806" s="77"/>
      <c r="AE806" s="77"/>
      <c r="AF806" s="77"/>
      <c r="AG806" s="77"/>
      <c r="AH806" s="77"/>
      <c r="AI806" s="77"/>
    </row>
    <row r="807" spans="4:35" ht="18" customHeight="1" x14ac:dyDescent="0.25">
      <c r="D807" s="82"/>
      <c r="E807" s="82"/>
      <c r="F807" s="82"/>
      <c r="G807" s="82"/>
      <c r="H807" s="82"/>
      <c r="K807" s="81"/>
      <c r="L807" s="81"/>
      <c r="M807" s="80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190"/>
      <c r="AA807" s="192"/>
      <c r="AB807" s="77"/>
      <c r="AC807" s="77"/>
      <c r="AD807" s="77"/>
      <c r="AE807" s="77"/>
      <c r="AF807" s="77"/>
      <c r="AG807" s="77"/>
      <c r="AH807" s="77"/>
      <c r="AI807" s="77"/>
    </row>
    <row r="808" spans="4:35" ht="18" customHeight="1" x14ac:dyDescent="0.25">
      <c r="D808" s="82"/>
      <c r="E808" s="82"/>
      <c r="F808" s="82"/>
      <c r="G808" s="82"/>
      <c r="H808" s="82"/>
      <c r="K808" s="81"/>
      <c r="L808" s="81"/>
      <c r="M808" s="80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190"/>
      <c r="AA808" s="192"/>
      <c r="AB808" s="77"/>
      <c r="AC808" s="77"/>
      <c r="AD808" s="77"/>
      <c r="AE808" s="77"/>
      <c r="AF808" s="77"/>
      <c r="AG808" s="77"/>
      <c r="AH808" s="77"/>
      <c r="AI808" s="77"/>
    </row>
    <row r="809" spans="4:35" ht="18" customHeight="1" x14ac:dyDescent="0.25">
      <c r="D809" s="82"/>
      <c r="E809" s="82"/>
      <c r="F809" s="82"/>
      <c r="G809" s="82"/>
      <c r="H809" s="82"/>
      <c r="K809" s="81"/>
      <c r="L809" s="81"/>
      <c r="M809" s="80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190"/>
      <c r="AA809" s="192"/>
      <c r="AB809" s="77"/>
      <c r="AC809" s="77"/>
      <c r="AD809" s="77"/>
      <c r="AE809" s="77"/>
      <c r="AF809" s="77"/>
      <c r="AG809" s="77"/>
      <c r="AH809" s="77"/>
      <c r="AI809" s="77"/>
    </row>
    <row r="810" spans="4:35" ht="18" customHeight="1" x14ac:dyDescent="0.25">
      <c r="D810" s="82"/>
      <c r="E810" s="82"/>
      <c r="F810" s="82"/>
      <c r="G810" s="82"/>
      <c r="H810" s="82"/>
      <c r="K810" s="81"/>
      <c r="L810" s="81"/>
      <c r="M810" s="80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190"/>
      <c r="AA810" s="192"/>
      <c r="AB810" s="77"/>
      <c r="AC810" s="77"/>
      <c r="AD810" s="77"/>
      <c r="AE810" s="77"/>
      <c r="AF810" s="77"/>
      <c r="AG810" s="77"/>
      <c r="AH810" s="77"/>
      <c r="AI810" s="77"/>
    </row>
    <row r="811" spans="4:35" ht="18" customHeight="1" x14ac:dyDescent="0.25">
      <c r="D811" s="82"/>
      <c r="E811" s="82"/>
      <c r="F811" s="82"/>
      <c r="G811" s="82"/>
      <c r="H811" s="82"/>
      <c r="K811" s="81"/>
      <c r="L811" s="81"/>
      <c r="M811" s="80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190"/>
      <c r="AA811" s="192"/>
      <c r="AB811" s="77"/>
      <c r="AC811" s="77"/>
      <c r="AD811" s="77"/>
      <c r="AE811" s="77"/>
      <c r="AF811" s="77"/>
      <c r="AG811" s="77"/>
      <c r="AH811" s="77"/>
      <c r="AI811" s="77"/>
    </row>
    <row r="812" spans="4:35" ht="18" customHeight="1" x14ac:dyDescent="0.25">
      <c r="D812" s="82"/>
      <c r="E812" s="82"/>
      <c r="F812" s="82"/>
      <c r="G812" s="82"/>
      <c r="H812" s="82"/>
      <c r="K812" s="77"/>
      <c r="L812" s="77"/>
      <c r="M812" s="80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190"/>
      <c r="AA812" s="192"/>
      <c r="AB812" s="77"/>
      <c r="AC812" s="77"/>
      <c r="AD812" s="77"/>
      <c r="AE812" s="77"/>
      <c r="AF812" s="77"/>
      <c r="AG812" s="77"/>
      <c r="AH812" s="77"/>
      <c r="AI812" s="77"/>
    </row>
    <row r="813" spans="4:35" ht="18" customHeight="1" x14ac:dyDescent="0.25">
      <c r="D813" s="82"/>
      <c r="E813" s="82"/>
      <c r="F813" s="82"/>
      <c r="G813" s="82"/>
      <c r="H813" s="82"/>
      <c r="K813" s="77"/>
      <c r="L813" s="77"/>
      <c r="M813" s="80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190"/>
      <c r="AA813" s="192"/>
      <c r="AB813" s="77"/>
      <c r="AC813" s="77"/>
      <c r="AD813" s="77"/>
      <c r="AE813" s="77"/>
      <c r="AF813" s="77"/>
      <c r="AG813" s="77"/>
      <c r="AH813" s="77"/>
      <c r="AI813" s="77"/>
    </row>
    <row r="814" spans="4:35" ht="18" customHeight="1" x14ac:dyDescent="0.25">
      <c r="D814" s="82"/>
      <c r="E814" s="82"/>
      <c r="F814" s="82"/>
      <c r="G814" s="82"/>
      <c r="H814" s="82"/>
      <c r="K814" s="77"/>
      <c r="L814" s="77"/>
      <c r="M814" s="80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190"/>
      <c r="AA814" s="192"/>
      <c r="AB814" s="77"/>
      <c r="AC814" s="77"/>
      <c r="AD814" s="77"/>
      <c r="AE814" s="77"/>
      <c r="AF814" s="77"/>
      <c r="AG814" s="77"/>
      <c r="AH814" s="77"/>
      <c r="AI814" s="77"/>
    </row>
    <row r="815" spans="4:35" ht="18" customHeight="1" x14ac:dyDescent="0.25">
      <c r="D815" s="82"/>
      <c r="E815" s="82"/>
      <c r="F815" s="82"/>
      <c r="G815" s="82"/>
      <c r="H815" s="82"/>
      <c r="K815" s="77"/>
      <c r="L815" s="77"/>
      <c r="M815" s="80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190"/>
      <c r="AA815" s="192"/>
      <c r="AB815" s="77"/>
      <c r="AC815" s="77"/>
      <c r="AD815" s="77"/>
      <c r="AE815" s="77"/>
      <c r="AF815" s="77"/>
      <c r="AG815" s="77"/>
      <c r="AH815" s="77"/>
      <c r="AI815" s="77"/>
    </row>
    <row r="816" spans="4:35" ht="18" customHeight="1" x14ac:dyDescent="0.25">
      <c r="D816" s="82"/>
      <c r="E816" s="82"/>
      <c r="F816" s="82"/>
      <c r="G816" s="82"/>
      <c r="H816" s="82"/>
      <c r="K816" s="77"/>
      <c r="L816" s="77"/>
      <c r="M816" s="80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190"/>
      <c r="AA816" s="192"/>
      <c r="AB816" s="77"/>
      <c r="AC816" s="77"/>
      <c r="AD816" s="77"/>
      <c r="AE816" s="77"/>
      <c r="AF816" s="77"/>
      <c r="AG816" s="77"/>
      <c r="AH816" s="77"/>
      <c r="AI816" s="77"/>
    </row>
    <row r="817" spans="4:35" ht="18" customHeight="1" x14ac:dyDescent="0.25">
      <c r="D817" s="82"/>
      <c r="E817" s="82"/>
      <c r="F817" s="82"/>
      <c r="G817" s="82"/>
      <c r="H817" s="82"/>
      <c r="K817" s="77"/>
      <c r="L817" s="77"/>
      <c r="M817" s="80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190"/>
      <c r="AA817" s="192"/>
      <c r="AB817" s="77"/>
      <c r="AC817" s="77"/>
      <c r="AD817" s="77"/>
      <c r="AE817" s="77"/>
      <c r="AF817" s="77"/>
      <c r="AG817" s="77"/>
      <c r="AH817" s="77"/>
      <c r="AI817" s="77"/>
    </row>
    <row r="818" spans="4:35" ht="18" customHeight="1" x14ac:dyDescent="0.25">
      <c r="D818" s="82"/>
      <c r="E818" s="82"/>
      <c r="F818" s="82"/>
      <c r="G818" s="82"/>
      <c r="H818" s="82"/>
      <c r="K818" s="77"/>
      <c r="L818" s="77"/>
      <c r="M818" s="80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190"/>
      <c r="AA818" s="192"/>
      <c r="AB818" s="77"/>
      <c r="AC818" s="77"/>
      <c r="AD818" s="77"/>
      <c r="AE818" s="77"/>
      <c r="AF818" s="77"/>
      <c r="AG818" s="77"/>
      <c r="AH818" s="77"/>
      <c r="AI818" s="77"/>
    </row>
    <row r="819" spans="4:35" ht="18" customHeight="1" x14ac:dyDescent="0.25">
      <c r="D819" s="82"/>
      <c r="E819" s="82"/>
      <c r="F819" s="82"/>
      <c r="G819" s="82"/>
      <c r="H819" s="82"/>
      <c r="K819" s="77"/>
      <c r="L819" s="77"/>
      <c r="M819" s="80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190"/>
      <c r="AA819" s="192"/>
      <c r="AB819" s="77"/>
      <c r="AC819" s="77"/>
      <c r="AD819" s="77"/>
      <c r="AE819" s="77"/>
      <c r="AF819" s="77"/>
      <c r="AG819" s="77"/>
      <c r="AH819" s="77"/>
      <c r="AI819" s="77"/>
    </row>
    <row r="820" spans="4:35" ht="18" customHeight="1" x14ac:dyDescent="0.25">
      <c r="D820" s="82"/>
      <c r="E820" s="82"/>
      <c r="F820" s="82"/>
      <c r="G820" s="82"/>
      <c r="H820" s="82"/>
      <c r="K820" s="77"/>
      <c r="L820" s="77"/>
      <c r="M820" s="80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190"/>
      <c r="AA820" s="192"/>
      <c r="AB820" s="77"/>
      <c r="AC820" s="77"/>
      <c r="AD820" s="77"/>
      <c r="AE820" s="77"/>
      <c r="AF820" s="77"/>
      <c r="AG820" s="77"/>
      <c r="AH820" s="77"/>
      <c r="AI820" s="77"/>
    </row>
    <row r="821" spans="4:35" ht="18" customHeight="1" x14ac:dyDescent="0.25">
      <c r="D821" s="82"/>
      <c r="E821" s="82"/>
      <c r="F821" s="82"/>
      <c r="G821" s="82"/>
      <c r="H821" s="82"/>
      <c r="K821" s="77"/>
      <c r="L821" s="77"/>
      <c r="M821" s="80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190"/>
      <c r="AA821" s="192"/>
      <c r="AB821" s="77"/>
      <c r="AC821" s="77"/>
      <c r="AD821" s="77"/>
      <c r="AE821" s="77"/>
      <c r="AF821" s="77"/>
      <c r="AG821" s="77"/>
      <c r="AH821" s="77"/>
      <c r="AI821" s="77"/>
    </row>
    <row r="822" spans="4:35" ht="18" customHeight="1" x14ac:dyDescent="0.25">
      <c r="D822" s="82"/>
      <c r="E822" s="82"/>
      <c r="F822" s="82"/>
      <c r="G822" s="82"/>
      <c r="H822" s="82"/>
      <c r="K822" s="77"/>
      <c r="L822" s="77"/>
      <c r="M822" s="80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190"/>
      <c r="AA822" s="192"/>
      <c r="AB822" s="77"/>
      <c r="AC822" s="77"/>
      <c r="AD822" s="77"/>
      <c r="AE822" s="77"/>
      <c r="AF822" s="77"/>
      <c r="AG822" s="77"/>
      <c r="AH822" s="77"/>
      <c r="AI822" s="77"/>
    </row>
    <row r="823" spans="4:35" ht="18" customHeight="1" x14ac:dyDescent="0.25">
      <c r="D823" s="82"/>
      <c r="E823" s="82"/>
      <c r="F823" s="82"/>
      <c r="G823" s="82"/>
      <c r="H823" s="82"/>
      <c r="K823" s="77"/>
      <c r="L823" s="77"/>
      <c r="M823" s="80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190"/>
      <c r="AA823" s="192"/>
      <c r="AB823" s="77"/>
      <c r="AC823" s="77"/>
      <c r="AD823" s="77"/>
      <c r="AE823" s="77"/>
      <c r="AF823" s="77"/>
      <c r="AG823" s="77"/>
      <c r="AH823" s="77"/>
      <c r="AI823" s="77"/>
    </row>
    <row r="824" spans="4:35" ht="18" customHeight="1" x14ac:dyDescent="0.25">
      <c r="D824" s="82"/>
      <c r="E824" s="82"/>
      <c r="F824" s="82"/>
      <c r="G824" s="82"/>
      <c r="H824" s="82"/>
      <c r="K824" s="77"/>
      <c r="L824" s="77"/>
      <c r="M824" s="80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190"/>
      <c r="AA824" s="192"/>
      <c r="AB824" s="77"/>
      <c r="AC824" s="77"/>
      <c r="AD824" s="77"/>
      <c r="AE824" s="77"/>
      <c r="AF824" s="77"/>
      <c r="AG824" s="77"/>
      <c r="AH824" s="77"/>
      <c r="AI824" s="77"/>
    </row>
    <row r="825" spans="4:35" ht="18" customHeight="1" x14ac:dyDescent="0.25">
      <c r="D825" s="82"/>
      <c r="E825" s="82"/>
      <c r="F825" s="82"/>
      <c r="G825" s="82"/>
      <c r="H825" s="82"/>
      <c r="K825" s="77"/>
      <c r="L825" s="77"/>
      <c r="M825" s="80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190"/>
      <c r="AA825" s="192"/>
      <c r="AB825" s="77"/>
      <c r="AC825" s="77"/>
      <c r="AD825" s="77"/>
      <c r="AE825" s="77"/>
      <c r="AF825" s="77"/>
      <c r="AG825" s="77"/>
      <c r="AH825" s="77"/>
      <c r="AI825" s="77"/>
    </row>
    <row r="826" spans="4:35" ht="18" customHeight="1" x14ac:dyDescent="0.25">
      <c r="D826" s="82"/>
      <c r="E826" s="82"/>
      <c r="F826" s="82"/>
      <c r="G826" s="82"/>
      <c r="H826" s="82"/>
      <c r="K826" s="77"/>
      <c r="L826" s="77"/>
      <c r="M826" s="80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190"/>
      <c r="AA826" s="192"/>
      <c r="AB826" s="77"/>
      <c r="AC826" s="77"/>
      <c r="AD826" s="77"/>
      <c r="AE826" s="77"/>
      <c r="AF826" s="77"/>
      <c r="AG826" s="77"/>
      <c r="AH826" s="77"/>
      <c r="AI826" s="77"/>
    </row>
    <row r="827" spans="4:35" ht="18" customHeight="1" x14ac:dyDescent="0.25">
      <c r="D827" s="82"/>
      <c r="E827" s="82"/>
      <c r="F827" s="82"/>
      <c r="G827" s="82"/>
      <c r="H827" s="82"/>
      <c r="K827" s="77"/>
      <c r="L827" s="77"/>
      <c r="M827" s="80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190"/>
      <c r="AA827" s="192"/>
      <c r="AB827" s="77"/>
      <c r="AC827" s="77"/>
      <c r="AD827" s="77"/>
      <c r="AE827" s="77"/>
      <c r="AF827" s="77"/>
      <c r="AG827" s="77"/>
      <c r="AH827" s="77"/>
      <c r="AI827" s="77"/>
    </row>
    <row r="828" spans="4:35" ht="18" customHeight="1" x14ac:dyDescent="0.25">
      <c r="D828" s="82"/>
      <c r="E828" s="82"/>
      <c r="F828" s="82"/>
      <c r="G828" s="82"/>
      <c r="H828" s="82"/>
      <c r="K828" s="77"/>
      <c r="L828" s="77"/>
      <c r="M828" s="80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190"/>
      <c r="AA828" s="192"/>
      <c r="AB828" s="77"/>
      <c r="AC828" s="77"/>
      <c r="AD828" s="77"/>
      <c r="AE828" s="77"/>
      <c r="AF828" s="77"/>
      <c r="AG828" s="77"/>
      <c r="AH828" s="77"/>
      <c r="AI828" s="77"/>
    </row>
    <row r="829" spans="4:35" ht="18" customHeight="1" x14ac:dyDescent="0.25">
      <c r="D829" s="82"/>
      <c r="E829" s="82"/>
      <c r="F829" s="82"/>
      <c r="G829" s="82"/>
      <c r="H829" s="82"/>
      <c r="K829" s="81"/>
      <c r="L829" s="81"/>
      <c r="M829" s="80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190"/>
      <c r="AA829" s="192"/>
      <c r="AB829" s="77"/>
      <c r="AC829" s="77"/>
      <c r="AD829" s="77"/>
      <c r="AE829" s="77"/>
      <c r="AF829" s="77"/>
      <c r="AG829" s="77"/>
      <c r="AH829" s="77"/>
      <c r="AI829" s="77"/>
    </row>
    <row r="830" spans="4:35" ht="18" customHeight="1" x14ac:dyDescent="0.25">
      <c r="D830" s="82"/>
      <c r="E830" s="82"/>
      <c r="F830" s="82"/>
      <c r="G830" s="82"/>
      <c r="H830" s="82"/>
      <c r="K830" s="81"/>
      <c r="L830" s="81"/>
      <c r="M830" s="80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190"/>
      <c r="AA830" s="192"/>
      <c r="AB830" s="77"/>
      <c r="AC830" s="77"/>
      <c r="AD830" s="77"/>
      <c r="AE830" s="77"/>
      <c r="AF830" s="77"/>
      <c r="AG830" s="77"/>
      <c r="AH830" s="77"/>
      <c r="AI830" s="77"/>
    </row>
    <row r="831" spans="4:35" ht="18" customHeight="1" x14ac:dyDescent="0.25">
      <c r="D831" s="82"/>
      <c r="E831" s="82"/>
      <c r="F831" s="82"/>
      <c r="G831" s="82"/>
      <c r="H831" s="82"/>
      <c r="K831" s="81"/>
      <c r="L831" s="81"/>
      <c r="M831" s="80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190"/>
      <c r="AA831" s="192"/>
      <c r="AB831" s="77"/>
      <c r="AC831" s="77"/>
      <c r="AD831" s="77"/>
      <c r="AE831" s="77"/>
      <c r="AF831" s="77"/>
      <c r="AG831" s="77"/>
      <c r="AH831" s="77"/>
      <c r="AI831" s="77"/>
    </row>
    <row r="832" spans="4:35" ht="18" customHeight="1" x14ac:dyDescent="0.25">
      <c r="D832" s="82"/>
      <c r="E832" s="82"/>
      <c r="F832" s="82"/>
      <c r="G832" s="82"/>
      <c r="H832" s="82"/>
      <c r="K832" s="81"/>
      <c r="L832" s="81"/>
      <c r="M832" s="80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190"/>
      <c r="AA832" s="192"/>
      <c r="AB832" s="77"/>
      <c r="AC832" s="77"/>
      <c r="AD832" s="77"/>
      <c r="AE832" s="77"/>
      <c r="AF832" s="77"/>
      <c r="AG832" s="77"/>
      <c r="AH832" s="77"/>
      <c r="AI832" s="77"/>
    </row>
    <row r="833" spans="4:35" ht="18" customHeight="1" x14ac:dyDescent="0.25">
      <c r="D833" s="82"/>
      <c r="E833" s="82"/>
      <c r="F833" s="82"/>
      <c r="G833" s="82"/>
      <c r="H833" s="82"/>
      <c r="K833" s="81"/>
      <c r="L833" s="81"/>
      <c r="M833" s="80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190"/>
      <c r="AA833" s="192"/>
      <c r="AB833" s="77"/>
      <c r="AC833" s="77"/>
      <c r="AD833" s="77"/>
      <c r="AE833" s="77"/>
      <c r="AF833" s="77"/>
      <c r="AG833" s="77"/>
      <c r="AH833" s="77"/>
      <c r="AI833" s="77"/>
    </row>
    <row r="834" spans="4:35" ht="18" customHeight="1" x14ac:dyDescent="0.25">
      <c r="D834" s="82"/>
      <c r="E834" s="82"/>
      <c r="F834" s="82"/>
      <c r="G834" s="82"/>
      <c r="H834" s="82"/>
      <c r="K834" s="81"/>
      <c r="L834" s="81"/>
      <c r="M834" s="80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190"/>
      <c r="AA834" s="192"/>
      <c r="AB834" s="77"/>
      <c r="AC834" s="77"/>
      <c r="AD834" s="77"/>
      <c r="AE834" s="77"/>
      <c r="AF834" s="77"/>
      <c r="AG834" s="77"/>
      <c r="AH834" s="77"/>
      <c r="AI834" s="77"/>
    </row>
    <row r="835" spans="4:35" ht="18" customHeight="1" x14ac:dyDescent="0.25">
      <c r="D835" s="82"/>
      <c r="E835" s="82"/>
      <c r="F835" s="82"/>
      <c r="G835" s="82"/>
      <c r="H835" s="82"/>
      <c r="K835" s="81"/>
      <c r="L835" s="81"/>
      <c r="M835" s="80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190"/>
      <c r="AA835" s="192"/>
      <c r="AB835" s="77"/>
      <c r="AC835" s="77"/>
      <c r="AD835" s="77"/>
      <c r="AE835" s="77"/>
      <c r="AF835" s="77"/>
      <c r="AG835" s="77"/>
      <c r="AH835" s="77"/>
      <c r="AI835" s="77"/>
    </row>
    <row r="836" spans="4:35" ht="18" customHeight="1" x14ac:dyDescent="0.25">
      <c r="D836" s="82"/>
      <c r="E836" s="82"/>
      <c r="F836" s="82"/>
      <c r="G836" s="82"/>
      <c r="H836" s="82"/>
      <c r="K836" s="77"/>
      <c r="L836" s="77"/>
      <c r="M836" s="80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190"/>
      <c r="AA836" s="192"/>
      <c r="AB836" s="77"/>
      <c r="AC836" s="77"/>
      <c r="AD836" s="77"/>
      <c r="AE836" s="77"/>
      <c r="AF836" s="77"/>
      <c r="AG836" s="77"/>
      <c r="AH836" s="77"/>
      <c r="AI836" s="77"/>
    </row>
    <row r="837" spans="4:35" ht="18" customHeight="1" x14ac:dyDescent="0.25">
      <c r="D837" s="82"/>
      <c r="E837" s="82"/>
      <c r="F837" s="82"/>
      <c r="G837" s="82"/>
      <c r="H837" s="82"/>
      <c r="K837" s="77"/>
      <c r="L837" s="77"/>
      <c r="M837" s="80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190"/>
      <c r="AA837" s="192"/>
      <c r="AB837" s="77"/>
      <c r="AC837" s="77"/>
      <c r="AD837" s="77"/>
      <c r="AE837" s="77"/>
      <c r="AF837" s="77"/>
      <c r="AG837" s="77"/>
      <c r="AH837" s="77"/>
      <c r="AI837" s="77"/>
    </row>
    <row r="838" spans="4:35" ht="18" customHeight="1" x14ac:dyDescent="0.25">
      <c r="D838" s="82"/>
      <c r="E838" s="82"/>
      <c r="F838" s="82"/>
      <c r="G838" s="82"/>
      <c r="H838" s="82"/>
      <c r="K838" s="77"/>
      <c r="L838" s="77"/>
      <c r="M838" s="80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190"/>
      <c r="AA838" s="192"/>
      <c r="AB838" s="77"/>
      <c r="AC838" s="77"/>
      <c r="AD838" s="77"/>
      <c r="AE838" s="77"/>
      <c r="AF838" s="77"/>
      <c r="AG838" s="77"/>
      <c r="AH838" s="77"/>
      <c r="AI838" s="77"/>
    </row>
    <row r="839" spans="4:35" ht="18" customHeight="1" x14ac:dyDescent="0.25">
      <c r="D839" s="82"/>
      <c r="E839" s="82"/>
      <c r="F839" s="82"/>
      <c r="G839" s="82"/>
      <c r="H839" s="82"/>
      <c r="K839" s="77"/>
      <c r="L839" s="77"/>
      <c r="M839" s="80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190"/>
      <c r="AA839" s="192"/>
      <c r="AB839" s="77"/>
      <c r="AC839" s="77"/>
      <c r="AD839" s="77"/>
      <c r="AE839" s="77"/>
      <c r="AF839" s="77"/>
      <c r="AG839" s="77"/>
      <c r="AH839" s="77"/>
      <c r="AI839" s="77"/>
    </row>
    <row r="840" spans="4:35" ht="18" customHeight="1" x14ac:dyDescent="0.25">
      <c r="D840" s="82"/>
      <c r="E840" s="82"/>
      <c r="F840" s="82"/>
      <c r="G840" s="82"/>
      <c r="H840" s="82"/>
      <c r="K840" s="77"/>
      <c r="L840" s="77"/>
      <c r="M840" s="80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190"/>
      <c r="AA840" s="192"/>
      <c r="AB840" s="77"/>
      <c r="AC840" s="77"/>
      <c r="AD840" s="77"/>
      <c r="AE840" s="77"/>
      <c r="AF840" s="77"/>
      <c r="AG840" s="77"/>
      <c r="AH840" s="77"/>
      <c r="AI840" s="77"/>
    </row>
    <row r="841" spans="4:35" ht="18" customHeight="1" x14ac:dyDescent="0.25">
      <c r="D841" s="82"/>
      <c r="E841" s="82"/>
      <c r="F841" s="82"/>
      <c r="G841" s="82"/>
      <c r="H841" s="82"/>
      <c r="K841" s="77"/>
      <c r="L841" s="77"/>
      <c r="M841" s="80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190"/>
      <c r="AA841" s="192"/>
      <c r="AB841" s="77"/>
      <c r="AC841" s="77"/>
      <c r="AD841" s="77"/>
      <c r="AE841" s="77"/>
      <c r="AF841" s="77"/>
      <c r="AG841" s="77"/>
      <c r="AH841" s="77"/>
      <c r="AI841" s="77"/>
    </row>
    <row r="842" spans="4:35" ht="18" customHeight="1" x14ac:dyDescent="0.25">
      <c r="D842" s="82"/>
      <c r="E842" s="82"/>
      <c r="F842" s="82"/>
      <c r="G842" s="82"/>
      <c r="H842" s="82"/>
      <c r="K842" s="77"/>
      <c r="L842" s="77"/>
      <c r="M842" s="80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190"/>
      <c r="AA842" s="192"/>
      <c r="AB842" s="77"/>
      <c r="AC842" s="77"/>
      <c r="AD842" s="77"/>
      <c r="AE842" s="77"/>
      <c r="AF842" s="77"/>
      <c r="AG842" s="77"/>
      <c r="AH842" s="77"/>
      <c r="AI842" s="77"/>
    </row>
    <row r="843" spans="4:35" ht="18" customHeight="1" x14ac:dyDescent="0.25">
      <c r="D843" s="82"/>
      <c r="E843" s="82"/>
      <c r="F843" s="82"/>
      <c r="G843" s="82"/>
      <c r="H843" s="82"/>
      <c r="K843" s="77"/>
      <c r="L843" s="77"/>
      <c r="M843" s="80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190"/>
      <c r="AA843" s="192"/>
      <c r="AB843" s="77"/>
      <c r="AC843" s="77"/>
      <c r="AD843" s="77"/>
      <c r="AE843" s="77"/>
      <c r="AF843" s="77"/>
      <c r="AG843" s="77"/>
      <c r="AH843" s="77"/>
      <c r="AI843" s="77"/>
    </row>
    <row r="844" spans="4:35" ht="18" customHeight="1" x14ac:dyDescent="0.25">
      <c r="D844" s="82"/>
      <c r="E844" s="82"/>
      <c r="F844" s="82"/>
      <c r="G844" s="82"/>
      <c r="H844" s="82"/>
      <c r="K844" s="77"/>
      <c r="L844" s="77"/>
      <c r="M844" s="80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190"/>
      <c r="AA844" s="192"/>
      <c r="AB844" s="77"/>
      <c r="AC844" s="77"/>
      <c r="AD844" s="77"/>
      <c r="AE844" s="77"/>
      <c r="AF844" s="77"/>
      <c r="AG844" s="77"/>
      <c r="AH844" s="77"/>
      <c r="AI844" s="77"/>
    </row>
    <row r="845" spans="4:35" ht="18" customHeight="1" x14ac:dyDescent="0.25">
      <c r="D845" s="82"/>
      <c r="E845" s="82"/>
      <c r="F845" s="82"/>
      <c r="G845" s="82"/>
      <c r="H845" s="82"/>
      <c r="K845" s="77"/>
      <c r="L845" s="77"/>
      <c r="M845" s="80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190"/>
      <c r="AA845" s="192"/>
      <c r="AB845" s="77"/>
      <c r="AC845" s="77"/>
      <c r="AD845" s="77"/>
      <c r="AE845" s="77"/>
      <c r="AF845" s="77"/>
      <c r="AG845" s="77"/>
      <c r="AH845" s="77"/>
      <c r="AI845" s="77"/>
    </row>
    <row r="846" spans="4:35" ht="18" customHeight="1" x14ac:dyDescent="0.25">
      <c r="D846" s="82"/>
      <c r="E846" s="82"/>
      <c r="F846" s="82"/>
      <c r="G846" s="82"/>
      <c r="H846" s="82"/>
      <c r="K846" s="77"/>
      <c r="L846" s="77"/>
      <c r="M846" s="80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190"/>
      <c r="AA846" s="192"/>
      <c r="AB846" s="77"/>
      <c r="AC846" s="77"/>
      <c r="AD846" s="77"/>
      <c r="AE846" s="77"/>
      <c r="AF846" s="77"/>
      <c r="AG846" s="77"/>
      <c r="AH846" s="77"/>
      <c r="AI846" s="77"/>
    </row>
    <row r="847" spans="4:35" ht="18" customHeight="1" x14ac:dyDescent="0.25">
      <c r="D847" s="82"/>
      <c r="E847" s="82"/>
      <c r="F847" s="82"/>
      <c r="G847" s="82"/>
      <c r="H847" s="82"/>
      <c r="K847" s="77"/>
      <c r="L847" s="77"/>
      <c r="M847" s="80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190"/>
      <c r="AA847" s="192"/>
      <c r="AB847" s="77"/>
      <c r="AC847" s="77"/>
      <c r="AD847" s="77"/>
      <c r="AE847" s="77"/>
      <c r="AF847" s="77"/>
      <c r="AG847" s="77"/>
      <c r="AH847" s="77"/>
      <c r="AI847" s="77"/>
    </row>
    <row r="848" spans="4:35" ht="18" customHeight="1" x14ac:dyDescent="0.25">
      <c r="D848" s="82"/>
      <c r="E848" s="82"/>
      <c r="F848" s="82"/>
      <c r="G848" s="82"/>
      <c r="H848" s="82"/>
      <c r="K848" s="77"/>
      <c r="L848" s="77"/>
      <c r="M848" s="80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190"/>
      <c r="AA848" s="192"/>
      <c r="AB848" s="77"/>
      <c r="AC848" s="77"/>
      <c r="AD848" s="77"/>
      <c r="AE848" s="77"/>
      <c r="AF848" s="77"/>
      <c r="AG848" s="77"/>
      <c r="AH848" s="77"/>
      <c r="AI848" s="77"/>
    </row>
    <row r="849" spans="4:35" ht="18" customHeight="1" x14ac:dyDescent="0.25">
      <c r="D849" s="82"/>
      <c r="E849" s="82"/>
      <c r="F849" s="82"/>
      <c r="G849" s="82"/>
      <c r="H849" s="82"/>
      <c r="K849" s="77"/>
      <c r="L849" s="77"/>
      <c r="M849" s="80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190"/>
      <c r="AA849" s="192"/>
      <c r="AB849" s="77"/>
      <c r="AC849" s="77"/>
      <c r="AD849" s="77"/>
      <c r="AE849" s="77"/>
      <c r="AF849" s="77"/>
      <c r="AG849" s="77"/>
      <c r="AH849" s="77"/>
      <c r="AI849" s="77"/>
    </row>
    <row r="850" spans="4:35" ht="18" customHeight="1" x14ac:dyDescent="0.25">
      <c r="D850" s="82"/>
      <c r="E850" s="82"/>
      <c r="F850" s="82"/>
      <c r="G850" s="82"/>
      <c r="H850" s="82"/>
      <c r="K850" s="77"/>
      <c r="L850" s="77"/>
      <c r="M850" s="80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190"/>
      <c r="AA850" s="192"/>
      <c r="AB850" s="77"/>
      <c r="AC850" s="77"/>
      <c r="AD850" s="77"/>
      <c r="AE850" s="77"/>
      <c r="AF850" s="77"/>
      <c r="AG850" s="77"/>
      <c r="AH850" s="77"/>
      <c r="AI850" s="77"/>
    </row>
    <row r="851" spans="4:35" ht="18" customHeight="1" x14ac:dyDescent="0.25">
      <c r="D851" s="82"/>
      <c r="E851" s="82"/>
      <c r="F851" s="82"/>
      <c r="G851" s="82"/>
      <c r="H851" s="82"/>
      <c r="K851" s="77"/>
      <c r="L851" s="77"/>
      <c r="M851" s="80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190"/>
      <c r="AA851" s="192"/>
      <c r="AB851" s="77"/>
      <c r="AC851" s="77"/>
      <c r="AD851" s="77"/>
      <c r="AE851" s="77"/>
      <c r="AF851" s="77"/>
      <c r="AG851" s="77"/>
      <c r="AH851" s="77"/>
      <c r="AI851" s="77"/>
    </row>
    <row r="852" spans="4:35" ht="18" customHeight="1" x14ac:dyDescent="0.25">
      <c r="D852" s="82"/>
      <c r="E852" s="82"/>
      <c r="F852" s="82"/>
      <c r="G852" s="82"/>
      <c r="H852" s="82"/>
      <c r="K852" s="77"/>
      <c r="L852" s="77"/>
      <c r="M852" s="80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190"/>
      <c r="AA852" s="192"/>
      <c r="AB852" s="77"/>
      <c r="AC852" s="77"/>
      <c r="AD852" s="77"/>
      <c r="AE852" s="77"/>
      <c r="AF852" s="77"/>
      <c r="AG852" s="77"/>
      <c r="AH852" s="77"/>
      <c r="AI852" s="77"/>
    </row>
    <row r="853" spans="4:35" ht="18" customHeight="1" x14ac:dyDescent="0.25">
      <c r="D853" s="82"/>
      <c r="E853" s="82"/>
      <c r="F853" s="82"/>
      <c r="G853" s="82"/>
      <c r="H853" s="82"/>
      <c r="K853" s="81"/>
      <c r="L853" s="81"/>
      <c r="M853" s="80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190"/>
      <c r="AA853" s="192"/>
      <c r="AB853" s="77"/>
      <c r="AC853" s="77"/>
      <c r="AD853" s="77"/>
      <c r="AE853" s="77"/>
      <c r="AF853" s="77"/>
      <c r="AG853" s="77"/>
      <c r="AH853" s="77"/>
      <c r="AI853" s="77"/>
    </row>
    <row r="854" spans="4:35" ht="18" customHeight="1" x14ac:dyDescent="0.25">
      <c r="D854" s="82"/>
      <c r="E854" s="82"/>
      <c r="F854" s="82"/>
      <c r="G854" s="82"/>
      <c r="H854" s="82"/>
      <c r="K854" s="81"/>
      <c r="L854" s="81"/>
      <c r="M854" s="80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190"/>
      <c r="AA854" s="192"/>
      <c r="AB854" s="77"/>
      <c r="AC854" s="77"/>
      <c r="AD854" s="77"/>
      <c r="AE854" s="77"/>
      <c r="AF854" s="77"/>
      <c r="AG854" s="77"/>
      <c r="AH854" s="77"/>
      <c r="AI854" s="77"/>
    </row>
    <row r="855" spans="4:35" ht="18" customHeight="1" x14ac:dyDescent="0.25">
      <c r="D855" s="82"/>
      <c r="E855" s="82"/>
      <c r="F855" s="82"/>
      <c r="G855" s="82"/>
      <c r="H855" s="82"/>
      <c r="K855" s="81"/>
      <c r="L855" s="81"/>
      <c r="M855" s="80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190"/>
      <c r="AA855" s="192"/>
      <c r="AB855" s="77"/>
      <c r="AC855" s="77"/>
      <c r="AD855" s="77"/>
      <c r="AE855" s="77"/>
      <c r="AF855" s="77"/>
      <c r="AG855" s="77"/>
      <c r="AH855" s="77"/>
      <c r="AI855" s="77"/>
    </row>
    <row r="856" spans="4:35" ht="18" customHeight="1" x14ac:dyDescent="0.25">
      <c r="D856" s="82"/>
      <c r="E856" s="82"/>
      <c r="F856" s="82"/>
      <c r="G856" s="82"/>
      <c r="H856" s="82"/>
      <c r="K856" s="81"/>
      <c r="L856" s="81"/>
      <c r="M856" s="80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190"/>
      <c r="AA856" s="192"/>
      <c r="AB856" s="77"/>
      <c r="AC856" s="77"/>
      <c r="AD856" s="77"/>
      <c r="AE856" s="77"/>
      <c r="AF856" s="77"/>
      <c r="AG856" s="77"/>
      <c r="AH856" s="77"/>
      <c r="AI856" s="77"/>
    </row>
    <row r="857" spans="4:35" ht="18" customHeight="1" x14ac:dyDescent="0.25">
      <c r="D857" s="82"/>
      <c r="E857" s="82"/>
      <c r="F857" s="82"/>
      <c r="G857" s="82"/>
      <c r="H857" s="82"/>
      <c r="K857" s="81"/>
      <c r="L857" s="81"/>
      <c r="M857" s="80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190"/>
      <c r="AA857" s="192"/>
      <c r="AB857" s="77"/>
      <c r="AC857" s="77"/>
      <c r="AD857" s="77"/>
      <c r="AE857" s="77"/>
      <c r="AF857" s="77"/>
      <c r="AG857" s="77"/>
      <c r="AH857" s="77"/>
      <c r="AI857" s="77"/>
    </row>
    <row r="858" spans="4:35" ht="18" customHeight="1" x14ac:dyDescent="0.25">
      <c r="D858" s="82"/>
      <c r="E858" s="82"/>
      <c r="F858" s="82"/>
      <c r="G858" s="82"/>
      <c r="H858" s="82"/>
      <c r="K858" s="81"/>
      <c r="L858" s="81"/>
      <c r="M858" s="80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190"/>
      <c r="AA858" s="192"/>
      <c r="AB858" s="77"/>
      <c r="AC858" s="77"/>
      <c r="AD858" s="77"/>
      <c r="AE858" s="77"/>
      <c r="AF858" s="77"/>
      <c r="AG858" s="77"/>
      <c r="AH858" s="77"/>
      <c r="AI858" s="77"/>
    </row>
    <row r="859" spans="4:35" ht="18" customHeight="1" x14ac:dyDescent="0.25">
      <c r="D859" s="82"/>
      <c r="E859" s="82"/>
      <c r="F859" s="82"/>
      <c r="G859" s="82"/>
      <c r="H859" s="82"/>
      <c r="K859" s="81"/>
      <c r="L859" s="81"/>
      <c r="M859" s="80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190"/>
      <c r="AA859" s="192"/>
      <c r="AB859" s="77"/>
      <c r="AC859" s="77"/>
      <c r="AD859" s="77"/>
      <c r="AE859" s="77"/>
      <c r="AF859" s="77"/>
      <c r="AG859" s="77"/>
      <c r="AH859" s="77"/>
      <c r="AI859" s="77"/>
    </row>
    <row r="860" spans="4:35" ht="18" customHeight="1" x14ac:dyDescent="0.25">
      <c r="D860" s="82"/>
      <c r="E860" s="82"/>
      <c r="F860" s="82"/>
      <c r="G860" s="82"/>
      <c r="H860" s="82"/>
      <c r="K860" s="77"/>
      <c r="L860" s="77"/>
      <c r="M860" s="80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190"/>
      <c r="AA860" s="192"/>
      <c r="AB860" s="77"/>
      <c r="AC860" s="77"/>
      <c r="AD860" s="77"/>
      <c r="AE860" s="77"/>
      <c r="AF860" s="77"/>
      <c r="AG860" s="77"/>
      <c r="AH860" s="77"/>
      <c r="AI860" s="77"/>
    </row>
    <row r="861" spans="4:35" ht="18" customHeight="1" x14ac:dyDescent="0.25">
      <c r="D861" s="82"/>
      <c r="E861" s="82"/>
      <c r="F861" s="82"/>
      <c r="G861" s="82"/>
      <c r="H861" s="82"/>
      <c r="K861" s="77"/>
      <c r="L861" s="77"/>
      <c r="M861" s="80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190"/>
      <c r="AA861" s="192"/>
      <c r="AB861" s="77"/>
      <c r="AC861" s="77"/>
      <c r="AD861" s="77"/>
      <c r="AE861" s="77"/>
      <c r="AF861" s="77"/>
      <c r="AG861" s="77"/>
      <c r="AH861" s="77"/>
      <c r="AI861" s="77"/>
    </row>
    <row r="862" spans="4:35" ht="18" customHeight="1" x14ac:dyDescent="0.25">
      <c r="D862" s="82"/>
      <c r="E862" s="82"/>
      <c r="F862" s="82"/>
      <c r="G862" s="82"/>
      <c r="H862" s="82"/>
      <c r="K862" s="77"/>
      <c r="L862" s="77"/>
      <c r="M862" s="80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190"/>
      <c r="AA862" s="192"/>
      <c r="AB862" s="77"/>
      <c r="AC862" s="77"/>
      <c r="AD862" s="77"/>
      <c r="AE862" s="77"/>
      <c r="AF862" s="77"/>
      <c r="AG862" s="77"/>
      <c r="AH862" s="77"/>
      <c r="AI862" s="77"/>
    </row>
    <row r="863" spans="4:35" ht="18" customHeight="1" x14ac:dyDescent="0.25">
      <c r="D863" s="82"/>
      <c r="E863" s="82"/>
      <c r="F863" s="82"/>
      <c r="G863" s="82"/>
      <c r="H863" s="82"/>
      <c r="K863" s="77"/>
      <c r="L863" s="77"/>
      <c r="M863" s="80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190"/>
      <c r="AA863" s="192"/>
      <c r="AB863" s="77"/>
      <c r="AC863" s="77"/>
      <c r="AD863" s="77"/>
      <c r="AE863" s="77"/>
      <c r="AF863" s="77"/>
      <c r="AG863" s="77"/>
      <c r="AH863" s="77"/>
      <c r="AI863" s="77"/>
    </row>
    <row r="864" spans="4:35" ht="18" customHeight="1" x14ac:dyDescent="0.25">
      <c r="D864" s="82"/>
      <c r="E864" s="82"/>
      <c r="F864" s="82"/>
      <c r="G864" s="82"/>
      <c r="H864" s="82"/>
      <c r="K864" s="77"/>
      <c r="L864" s="77"/>
      <c r="M864" s="80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190"/>
      <c r="AA864" s="192"/>
      <c r="AB864" s="77"/>
      <c r="AC864" s="77"/>
      <c r="AD864" s="77"/>
      <c r="AE864" s="77"/>
      <c r="AF864" s="77"/>
      <c r="AG864" s="77"/>
      <c r="AH864" s="77"/>
      <c r="AI864" s="77"/>
    </row>
    <row r="865" spans="4:35" ht="18" customHeight="1" x14ac:dyDescent="0.25">
      <c r="D865" s="82"/>
      <c r="E865" s="82"/>
      <c r="F865" s="82"/>
      <c r="G865" s="82"/>
      <c r="H865" s="82"/>
      <c r="K865" s="77"/>
      <c r="L865" s="77"/>
      <c r="M865" s="80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190"/>
      <c r="AA865" s="192"/>
      <c r="AB865" s="77"/>
      <c r="AC865" s="77"/>
      <c r="AD865" s="77"/>
      <c r="AE865" s="77"/>
      <c r="AF865" s="77"/>
      <c r="AG865" s="77"/>
      <c r="AH865" s="77"/>
      <c r="AI865" s="77"/>
    </row>
    <row r="866" spans="4:35" ht="18" customHeight="1" x14ac:dyDescent="0.25">
      <c r="D866" s="82"/>
      <c r="E866" s="82"/>
      <c r="F866" s="82"/>
      <c r="G866" s="82"/>
      <c r="H866" s="82"/>
      <c r="K866" s="77"/>
      <c r="L866" s="77"/>
      <c r="M866" s="80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190"/>
      <c r="AA866" s="192"/>
      <c r="AB866" s="77"/>
      <c r="AC866" s="77"/>
      <c r="AD866" s="77"/>
      <c r="AE866" s="77"/>
      <c r="AF866" s="77"/>
      <c r="AG866" s="77"/>
      <c r="AH866" s="77"/>
      <c r="AI866" s="77"/>
    </row>
    <row r="867" spans="4:35" ht="18" customHeight="1" x14ac:dyDescent="0.25">
      <c r="D867" s="82"/>
      <c r="E867" s="82"/>
      <c r="F867" s="82"/>
      <c r="G867" s="82"/>
      <c r="H867" s="82"/>
      <c r="K867" s="77"/>
      <c r="L867" s="77"/>
      <c r="M867" s="80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190"/>
      <c r="AA867" s="192"/>
      <c r="AB867" s="77"/>
      <c r="AC867" s="77"/>
      <c r="AD867" s="77"/>
      <c r="AE867" s="77"/>
      <c r="AF867" s="77"/>
      <c r="AG867" s="77"/>
      <c r="AH867" s="77"/>
      <c r="AI867" s="77"/>
    </row>
    <row r="868" spans="4:35" ht="18" customHeight="1" x14ac:dyDescent="0.25">
      <c r="D868" s="82"/>
      <c r="E868" s="82"/>
      <c r="F868" s="82"/>
      <c r="G868" s="82"/>
      <c r="H868" s="82"/>
      <c r="K868" s="77"/>
      <c r="L868" s="77"/>
      <c r="M868" s="80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190"/>
      <c r="AA868" s="192"/>
      <c r="AB868" s="77"/>
      <c r="AC868" s="77"/>
      <c r="AD868" s="77"/>
      <c r="AE868" s="77"/>
      <c r="AF868" s="77"/>
      <c r="AG868" s="77"/>
      <c r="AH868" s="77"/>
      <c r="AI868" s="77"/>
    </row>
    <row r="869" spans="4:35" ht="18" customHeight="1" x14ac:dyDescent="0.25">
      <c r="D869" s="82"/>
      <c r="E869" s="82"/>
      <c r="F869" s="82"/>
      <c r="G869" s="82"/>
      <c r="H869" s="82"/>
      <c r="K869" s="77"/>
      <c r="L869" s="77"/>
      <c r="M869" s="80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190"/>
      <c r="AA869" s="192"/>
      <c r="AB869" s="77"/>
      <c r="AC869" s="77"/>
      <c r="AD869" s="77"/>
      <c r="AE869" s="77"/>
      <c r="AF869" s="77"/>
      <c r="AG869" s="77"/>
      <c r="AH869" s="77"/>
      <c r="AI869" s="77"/>
    </row>
    <row r="870" spans="4:35" ht="18" customHeight="1" x14ac:dyDescent="0.25">
      <c r="D870" s="82"/>
      <c r="E870" s="82"/>
      <c r="F870" s="82"/>
      <c r="G870" s="82"/>
      <c r="H870" s="82"/>
      <c r="K870" s="77"/>
      <c r="L870" s="77"/>
      <c r="M870" s="80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190"/>
      <c r="AA870" s="192"/>
      <c r="AB870" s="77"/>
      <c r="AC870" s="77"/>
      <c r="AD870" s="77"/>
      <c r="AE870" s="77"/>
      <c r="AF870" s="77"/>
      <c r="AG870" s="77"/>
      <c r="AH870" s="77"/>
      <c r="AI870" s="77"/>
    </row>
    <row r="871" spans="4:35" ht="18" customHeight="1" x14ac:dyDescent="0.25">
      <c r="D871" s="82"/>
      <c r="E871" s="82"/>
      <c r="F871" s="82"/>
      <c r="G871" s="82"/>
      <c r="H871" s="82"/>
      <c r="K871" s="77"/>
      <c r="L871" s="77"/>
      <c r="M871" s="80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190"/>
      <c r="AA871" s="192"/>
      <c r="AB871" s="77"/>
      <c r="AC871" s="77"/>
      <c r="AD871" s="77"/>
      <c r="AE871" s="77"/>
      <c r="AF871" s="77"/>
      <c r="AG871" s="77"/>
      <c r="AH871" s="77"/>
      <c r="AI871" s="77"/>
    </row>
    <row r="872" spans="4:35" ht="18" customHeight="1" x14ac:dyDescent="0.25">
      <c r="D872" s="82"/>
      <c r="E872" s="82"/>
      <c r="F872" s="82"/>
      <c r="G872" s="82"/>
      <c r="H872" s="82"/>
      <c r="K872" s="77"/>
      <c r="L872" s="77"/>
      <c r="M872" s="80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190"/>
      <c r="AA872" s="192"/>
      <c r="AB872" s="77"/>
      <c r="AC872" s="77"/>
      <c r="AD872" s="77"/>
      <c r="AE872" s="77"/>
      <c r="AF872" s="77"/>
      <c r="AG872" s="77"/>
      <c r="AH872" s="77"/>
      <c r="AI872" s="77"/>
    </row>
    <row r="873" spans="4:35" ht="18" customHeight="1" x14ac:dyDescent="0.25">
      <c r="D873" s="82"/>
      <c r="E873" s="82"/>
      <c r="F873" s="82"/>
      <c r="G873" s="82"/>
      <c r="H873" s="82"/>
      <c r="K873" s="77"/>
      <c r="L873" s="77"/>
      <c r="M873" s="80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190"/>
      <c r="AA873" s="192"/>
      <c r="AB873" s="77"/>
      <c r="AC873" s="77"/>
      <c r="AD873" s="77"/>
      <c r="AE873" s="77"/>
      <c r="AF873" s="77"/>
      <c r="AG873" s="77"/>
      <c r="AH873" s="77"/>
      <c r="AI873" s="77"/>
    </row>
    <row r="874" spans="4:35" ht="18" customHeight="1" x14ac:dyDescent="0.25">
      <c r="D874" s="82"/>
      <c r="E874" s="82"/>
      <c r="F874" s="82"/>
      <c r="G874" s="82"/>
      <c r="H874" s="82"/>
      <c r="K874" s="77"/>
      <c r="L874" s="77"/>
      <c r="M874" s="80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190"/>
      <c r="AA874" s="192"/>
      <c r="AB874" s="77"/>
      <c r="AC874" s="77"/>
      <c r="AD874" s="77"/>
      <c r="AE874" s="77"/>
      <c r="AF874" s="77"/>
      <c r="AG874" s="77"/>
      <c r="AH874" s="77"/>
      <c r="AI874" s="77"/>
    </row>
    <row r="875" spans="4:35" ht="18" customHeight="1" x14ac:dyDescent="0.25">
      <c r="D875" s="82"/>
      <c r="E875" s="82"/>
      <c r="F875" s="82"/>
      <c r="G875" s="82"/>
      <c r="H875" s="82"/>
      <c r="K875" s="77"/>
      <c r="L875" s="77"/>
      <c r="M875" s="80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190"/>
      <c r="AA875" s="192"/>
      <c r="AB875" s="77"/>
      <c r="AC875" s="77"/>
      <c r="AD875" s="77"/>
      <c r="AE875" s="77"/>
      <c r="AF875" s="77"/>
      <c r="AG875" s="77"/>
      <c r="AH875" s="77"/>
      <c r="AI875" s="77"/>
    </row>
    <row r="876" spans="4:35" ht="18" customHeight="1" x14ac:dyDescent="0.25">
      <c r="D876" s="82"/>
      <c r="E876" s="82"/>
      <c r="F876" s="82"/>
      <c r="G876" s="82"/>
      <c r="H876" s="82"/>
      <c r="K876" s="77"/>
      <c r="L876" s="77"/>
      <c r="M876" s="80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190"/>
      <c r="AA876" s="192"/>
      <c r="AB876" s="77"/>
      <c r="AC876" s="77"/>
      <c r="AD876" s="77"/>
      <c r="AE876" s="77"/>
      <c r="AF876" s="77"/>
      <c r="AG876" s="77"/>
      <c r="AH876" s="77"/>
      <c r="AI876" s="77"/>
    </row>
    <row r="877" spans="4:35" ht="18" customHeight="1" x14ac:dyDescent="0.25">
      <c r="D877" s="82"/>
      <c r="E877" s="82"/>
      <c r="F877" s="82"/>
      <c r="G877" s="82"/>
      <c r="H877" s="82"/>
      <c r="K877" s="81"/>
      <c r="L877" s="81"/>
      <c r="M877" s="80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190"/>
      <c r="AA877" s="192"/>
      <c r="AB877" s="77"/>
      <c r="AC877" s="77"/>
      <c r="AD877" s="77"/>
      <c r="AE877" s="77"/>
      <c r="AF877" s="77"/>
      <c r="AG877" s="77"/>
      <c r="AH877" s="77"/>
      <c r="AI877" s="77"/>
    </row>
    <row r="878" spans="4:35" ht="18" customHeight="1" x14ac:dyDescent="0.25">
      <c r="D878" s="82"/>
      <c r="E878" s="82"/>
      <c r="F878" s="82"/>
      <c r="G878" s="82"/>
      <c r="H878" s="82"/>
      <c r="K878" s="81"/>
      <c r="L878" s="81"/>
      <c r="M878" s="80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190"/>
      <c r="AA878" s="192"/>
      <c r="AB878" s="77"/>
      <c r="AC878" s="77"/>
      <c r="AD878" s="77"/>
      <c r="AE878" s="77"/>
      <c r="AF878" s="77"/>
      <c r="AG878" s="77"/>
      <c r="AH878" s="77"/>
      <c r="AI878" s="77"/>
    </row>
    <row r="879" spans="4:35" ht="18" customHeight="1" x14ac:dyDescent="0.25">
      <c r="D879" s="82"/>
      <c r="E879" s="82"/>
      <c r="F879" s="82"/>
      <c r="G879" s="82"/>
      <c r="H879" s="82"/>
      <c r="K879" s="81"/>
      <c r="L879" s="81"/>
      <c r="M879" s="80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190"/>
      <c r="AA879" s="192"/>
      <c r="AB879" s="77"/>
      <c r="AC879" s="77"/>
      <c r="AD879" s="77"/>
      <c r="AE879" s="77"/>
      <c r="AF879" s="77"/>
      <c r="AG879" s="77"/>
      <c r="AH879" s="77"/>
      <c r="AI879" s="77"/>
    </row>
    <row r="880" spans="4:35" ht="18" customHeight="1" x14ac:dyDescent="0.25">
      <c r="D880" s="82"/>
      <c r="E880" s="82"/>
      <c r="F880" s="82"/>
      <c r="G880" s="82"/>
      <c r="H880" s="82"/>
      <c r="K880" s="81"/>
      <c r="L880" s="81"/>
      <c r="M880" s="80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190"/>
      <c r="AA880" s="192"/>
      <c r="AB880" s="77"/>
      <c r="AC880" s="77"/>
      <c r="AD880" s="77"/>
      <c r="AE880" s="77"/>
      <c r="AF880" s="77"/>
      <c r="AG880" s="77"/>
      <c r="AH880" s="77"/>
      <c r="AI880" s="77"/>
    </row>
    <row r="881" spans="4:35" ht="18" customHeight="1" x14ac:dyDescent="0.25">
      <c r="D881" s="82"/>
      <c r="E881" s="82"/>
      <c r="F881" s="82"/>
      <c r="G881" s="82"/>
      <c r="H881" s="82"/>
      <c r="K881" s="81"/>
      <c r="L881" s="81"/>
      <c r="M881" s="80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190"/>
      <c r="AA881" s="192"/>
      <c r="AB881" s="77"/>
      <c r="AC881" s="77"/>
      <c r="AD881" s="77"/>
      <c r="AE881" s="77"/>
      <c r="AF881" s="77"/>
      <c r="AG881" s="77"/>
      <c r="AH881" s="77"/>
      <c r="AI881" s="77"/>
    </row>
    <row r="882" spans="4:35" ht="18" customHeight="1" x14ac:dyDescent="0.25">
      <c r="D882" s="82"/>
      <c r="E882" s="82"/>
      <c r="F882" s="82"/>
      <c r="G882" s="82"/>
      <c r="H882" s="82"/>
      <c r="K882" s="81"/>
      <c r="L882" s="81"/>
      <c r="M882" s="80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190"/>
      <c r="AA882" s="192"/>
      <c r="AB882" s="77"/>
      <c r="AC882" s="77"/>
      <c r="AD882" s="77"/>
      <c r="AE882" s="77"/>
      <c r="AF882" s="77"/>
      <c r="AG882" s="77"/>
      <c r="AH882" s="77"/>
      <c r="AI882" s="77"/>
    </row>
    <row r="883" spans="4:35" ht="18" customHeight="1" x14ac:dyDescent="0.25">
      <c r="D883" s="82"/>
      <c r="E883" s="82"/>
      <c r="F883" s="82"/>
      <c r="G883" s="82"/>
      <c r="H883" s="82"/>
      <c r="K883" s="81"/>
      <c r="L883" s="81"/>
      <c r="M883" s="80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190"/>
      <c r="AA883" s="192"/>
      <c r="AB883" s="77"/>
      <c r="AC883" s="77"/>
      <c r="AD883" s="77"/>
      <c r="AE883" s="77"/>
      <c r="AF883" s="77"/>
      <c r="AG883" s="77"/>
      <c r="AH883" s="77"/>
      <c r="AI883" s="77"/>
    </row>
    <row r="884" spans="4:35" ht="18" customHeight="1" x14ac:dyDescent="0.25">
      <c r="D884" s="82"/>
      <c r="E884" s="82"/>
      <c r="F884" s="82"/>
      <c r="G884" s="82"/>
      <c r="H884" s="82"/>
      <c r="K884" s="77"/>
      <c r="L884" s="77"/>
      <c r="M884" s="80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190"/>
      <c r="AA884" s="192"/>
      <c r="AB884" s="77"/>
      <c r="AC884" s="77"/>
      <c r="AD884" s="77"/>
      <c r="AE884" s="77"/>
      <c r="AF884" s="77"/>
      <c r="AG884" s="77"/>
      <c r="AH884" s="77"/>
      <c r="AI884" s="77"/>
    </row>
    <row r="885" spans="4:35" ht="18" customHeight="1" x14ac:dyDescent="0.25">
      <c r="D885" s="82"/>
      <c r="E885" s="82"/>
      <c r="F885" s="82"/>
      <c r="G885" s="82"/>
      <c r="H885" s="82"/>
      <c r="K885" s="77"/>
      <c r="L885" s="77"/>
      <c r="M885" s="80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190"/>
      <c r="AA885" s="192"/>
      <c r="AB885" s="77"/>
      <c r="AC885" s="77"/>
      <c r="AD885" s="77"/>
      <c r="AE885" s="77"/>
      <c r="AF885" s="77"/>
      <c r="AG885" s="77"/>
      <c r="AH885" s="77"/>
      <c r="AI885" s="77"/>
    </row>
    <row r="886" spans="4:35" ht="18" customHeight="1" x14ac:dyDescent="0.25">
      <c r="D886" s="82"/>
      <c r="E886" s="82"/>
      <c r="F886" s="82"/>
      <c r="G886" s="82"/>
      <c r="H886" s="82"/>
      <c r="K886" s="77"/>
      <c r="L886" s="77"/>
      <c r="M886" s="80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190"/>
      <c r="AA886" s="192"/>
      <c r="AB886" s="77"/>
      <c r="AC886" s="77"/>
      <c r="AD886" s="77"/>
      <c r="AE886" s="77"/>
      <c r="AF886" s="77"/>
      <c r="AG886" s="77"/>
      <c r="AH886" s="77"/>
      <c r="AI886" s="77"/>
    </row>
    <row r="887" spans="4:35" ht="18" customHeight="1" x14ac:dyDescent="0.25">
      <c r="D887" s="82"/>
      <c r="E887" s="82"/>
      <c r="F887" s="82"/>
      <c r="G887" s="82"/>
      <c r="H887" s="82"/>
      <c r="K887" s="77"/>
      <c r="L887" s="77"/>
      <c r="M887" s="80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190"/>
      <c r="AA887" s="192"/>
      <c r="AB887" s="77"/>
      <c r="AC887" s="77"/>
      <c r="AD887" s="77"/>
      <c r="AE887" s="77"/>
      <c r="AF887" s="77"/>
      <c r="AG887" s="77"/>
      <c r="AH887" s="77"/>
      <c r="AI887" s="77"/>
    </row>
    <row r="888" spans="4:35" ht="18" customHeight="1" x14ac:dyDescent="0.25">
      <c r="D888" s="82"/>
      <c r="E888" s="82"/>
      <c r="F888" s="82"/>
      <c r="G888" s="82"/>
      <c r="H888" s="82"/>
      <c r="K888" s="77"/>
      <c r="L888" s="77"/>
      <c r="M888" s="80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190"/>
      <c r="AA888" s="192"/>
      <c r="AB888" s="77"/>
      <c r="AC888" s="77"/>
      <c r="AD888" s="77"/>
      <c r="AE888" s="77"/>
      <c r="AF888" s="77"/>
      <c r="AG888" s="77"/>
      <c r="AH888" s="77"/>
      <c r="AI888" s="77"/>
    </row>
    <row r="889" spans="4:35" ht="18" customHeight="1" x14ac:dyDescent="0.25">
      <c r="D889" s="82"/>
      <c r="E889" s="82"/>
      <c r="F889" s="82"/>
      <c r="G889" s="82"/>
      <c r="H889" s="82"/>
      <c r="K889" s="77"/>
      <c r="L889" s="77"/>
      <c r="M889" s="80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190"/>
      <c r="AA889" s="192"/>
      <c r="AB889" s="77"/>
      <c r="AC889" s="77"/>
      <c r="AD889" s="77"/>
      <c r="AE889" s="77"/>
      <c r="AF889" s="77"/>
      <c r="AG889" s="77"/>
      <c r="AH889" s="77"/>
      <c r="AI889" s="77"/>
    </row>
    <row r="890" spans="4:35" ht="18" customHeight="1" x14ac:dyDescent="0.25">
      <c r="D890" s="82"/>
      <c r="E890" s="82"/>
      <c r="F890" s="82"/>
      <c r="G890" s="82"/>
      <c r="H890" s="82"/>
      <c r="K890" s="77"/>
      <c r="L890" s="77"/>
      <c r="M890" s="80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190"/>
      <c r="AA890" s="192"/>
      <c r="AB890" s="77"/>
      <c r="AC890" s="77"/>
      <c r="AD890" s="77"/>
      <c r="AE890" s="77"/>
      <c r="AF890" s="77"/>
      <c r="AG890" s="77"/>
      <c r="AH890" s="77"/>
      <c r="AI890" s="77"/>
    </row>
    <row r="891" spans="4:35" ht="18" customHeight="1" x14ac:dyDescent="0.25">
      <c r="D891" s="82"/>
      <c r="E891" s="82"/>
      <c r="F891" s="82"/>
      <c r="G891" s="82"/>
      <c r="H891" s="82"/>
      <c r="K891" s="77"/>
      <c r="L891" s="77"/>
      <c r="M891" s="80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190"/>
      <c r="AA891" s="192"/>
      <c r="AB891" s="77"/>
      <c r="AC891" s="77"/>
      <c r="AD891" s="77"/>
      <c r="AE891" s="77"/>
      <c r="AF891" s="77"/>
      <c r="AG891" s="77"/>
      <c r="AH891" s="77"/>
      <c r="AI891" s="77"/>
    </row>
    <row r="892" spans="4:35" ht="18" customHeight="1" x14ac:dyDescent="0.25">
      <c r="D892" s="82"/>
      <c r="E892" s="82"/>
      <c r="F892" s="82"/>
      <c r="G892" s="82"/>
      <c r="H892" s="82"/>
      <c r="K892" s="77"/>
      <c r="L892" s="77"/>
      <c r="M892" s="80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190"/>
      <c r="AA892" s="192"/>
      <c r="AB892" s="77"/>
      <c r="AC892" s="77"/>
      <c r="AD892" s="77"/>
      <c r="AE892" s="77"/>
      <c r="AF892" s="77"/>
      <c r="AG892" s="77"/>
      <c r="AH892" s="77"/>
      <c r="AI892" s="77"/>
    </row>
    <row r="893" spans="4:35" ht="18" customHeight="1" x14ac:dyDescent="0.25">
      <c r="D893" s="82"/>
      <c r="E893" s="82"/>
      <c r="F893" s="82"/>
      <c r="G893" s="82"/>
      <c r="H893" s="82"/>
      <c r="K893" s="77"/>
      <c r="L893" s="77"/>
      <c r="M893" s="80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190"/>
      <c r="AA893" s="192"/>
      <c r="AB893" s="77"/>
      <c r="AC893" s="77"/>
      <c r="AD893" s="77"/>
      <c r="AE893" s="77"/>
      <c r="AF893" s="77"/>
      <c r="AG893" s="77"/>
      <c r="AH893" s="77"/>
      <c r="AI893" s="77"/>
    </row>
    <row r="894" spans="4:35" ht="18" customHeight="1" x14ac:dyDescent="0.25">
      <c r="D894" s="82"/>
      <c r="E894" s="82"/>
      <c r="F894" s="82"/>
      <c r="G894" s="82"/>
      <c r="H894" s="82"/>
      <c r="K894" s="77"/>
      <c r="L894" s="77"/>
      <c r="M894" s="80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190"/>
      <c r="AA894" s="192"/>
      <c r="AB894" s="77"/>
      <c r="AC894" s="77"/>
      <c r="AD894" s="77"/>
      <c r="AE894" s="77"/>
      <c r="AF894" s="77"/>
      <c r="AG894" s="77"/>
      <c r="AH894" s="77"/>
      <c r="AI894" s="77"/>
    </row>
    <row r="895" spans="4:35" ht="18" customHeight="1" x14ac:dyDescent="0.25">
      <c r="D895" s="82"/>
      <c r="E895" s="82"/>
      <c r="F895" s="82"/>
      <c r="G895" s="82"/>
      <c r="H895" s="82"/>
      <c r="K895" s="77"/>
      <c r="L895" s="77"/>
      <c r="M895" s="80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190"/>
      <c r="AA895" s="192"/>
      <c r="AB895" s="77"/>
      <c r="AC895" s="77"/>
      <c r="AD895" s="77"/>
      <c r="AE895" s="77"/>
      <c r="AF895" s="77"/>
      <c r="AG895" s="77"/>
      <c r="AH895" s="77"/>
      <c r="AI895" s="77"/>
    </row>
    <row r="896" spans="4:35" ht="18" customHeight="1" x14ac:dyDescent="0.25">
      <c r="D896" s="82"/>
      <c r="E896" s="82"/>
      <c r="F896" s="82"/>
      <c r="G896" s="82"/>
      <c r="H896" s="82"/>
      <c r="K896" s="77"/>
      <c r="L896" s="77"/>
      <c r="M896" s="80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190"/>
      <c r="AA896" s="192"/>
      <c r="AB896" s="77"/>
      <c r="AC896" s="77"/>
      <c r="AD896" s="77"/>
      <c r="AE896" s="77"/>
      <c r="AF896" s="77"/>
      <c r="AG896" s="77"/>
      <c r="AH896" s="77"/>
      <c r="AI896" s="77"/>
    </row>
    <row r="897" spans="4:35" ht="18" customHeight="1" x14ac:dyDescent="0.25">
      <c r="D897" s="82"/>
      <c r="E897" s="82"/>
      <c r="F897" s="82"/>
      <c r="G897" s="82"/>
      <c r="H897" s="82"/>
      <c r="K897" s="77"/>
      <c r="L897" s="77"/>
      <c r="M897" s="80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190"/>
      <c r="AA897" s="192"/>
      <c r="AB897" s="77"/>
      <c r="AC897" s="77"/>
      <c r="AD897" s="77"/>
      <c r="AE897" s="77"/>
      <c r="AF897" s="77"/>
      <c r="AG897" s="77"/>
      <c r="AH897" s="77"/>
      <c r="AI897" s="77"/>
    </row>
    <row r="898" spans="4:35" ht="18" customHeight="1" x14ac:dyDescent="0.25">
      <c r="D898" s="82"/>
      <c r="E898" s="82"/>
      <c r="F898" s="82"/>
      <c r="G898" s="82"/>
      <c r="H898" s="82"/>
      <c r="K898" s="77"/>
      <c r="L898" s="77"/>
      <c r="M898" s="80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190"/>
      <c r="AA898" s="192"/>
      <c r="AB898" s="77"/>
      <c r="AC898" s="77"/>
      <c r="AD898" s="77"/>
      <c r="AE898" s="77"/>
      <c r="AF898" s="77"/>
      <c r="AG898" s="77"/>
      <c r="AH898" s="77"/>
      <c r="AI898" s="77"/>
    </row>
    <row r="899" spans="4:35" ht="18" customHeight="1" x14ac:dyDescent="0.25">
      <c r="D899" s="82"/>
      <c r="E899" s="82"/>
      <c r="F899" s="82"/>
      <c r="G899" s="82"/>
      <c r="H899" s="82"/>
      <c r="K899" s="77"/>
      <c r="L899" s="77"/>
      <c r="M899" s="80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190"/>
      <c r="AA899" s="192"/>
      <c r="AB899" s="77"/>
      <c r="AC899" s="77"/>
      <c r="AD899" s="77"/>
      <c r="AE899" s="77"/>
      <c r="AF899" s="77"/>
      <c r="AG899" s="77"/>
      <c r="AH899" s="77"/>
      <c r="AI899" s="77"/>
    </row>
    <row r="900" spans="4:35" ht="18" customHeight="1" x14ac:dyDescent="0.25">
      <c r="D900" s="82"/>
      <c r="E900" s="82"/>
      <c r="F900" s="82"/>
      <c r="G900" s="82"/>
      <c r="H900" s="82"/>
      <c r="K900" s="77"/>
      <c r="L900" s="77"/>
      <c r="M900" s="80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190"/>
      <c r="AA900" s="192"/>
      <c r="AB900" s="77"/>
      <c r="AC900" s="77"/>
      <c r="AD900" s="77"/>
      <c r="AE900" s="77"/>
      <c r="AF900" s="77"/>
      <c r="AG900" s="77"/>
      <c r="AH900" s="77"/>
      <c r="AI900" s="77"/>
    </row>
    <row r="901" spans="4:35" ht="18" customHeight="1" x14ac:dyDescent="0.25">
      <c r="D901" s="82"/>
      <c r="E901" s="82"/>
      <c r="F901" s="82"/>
      <c r="G901" s="82"/>
      <c r="H901" s="82"/>
      <c r="K901" s="81"/>
      <c r="L901" s="81"/>
      <c r="M901" s="80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190"/>
      <c r="AA901" s="192"/>
      <c r="AB901" s="77"/>
      <c r="AC901" s="77"/>
      <c r="AD901" s="77"/>
      <c r="AE901" s="77"/>
      <c r="AF901" s="77"/>
      <c r="AG901" s="77"/>
      <c r="AH901" s="77"/>
      <c r="AI901" s="77"/>
    </row>
    <row r="902" spans="4:35" ht="18" customHeight="1" x14ac:dyDescent="0.25">
      <c r="D902" s="82"/>
      <c r="E902" s="82"/>
      <c r="F902" s="82"/>
      <c r="G902" s="82"/>
      <c r="H902" s="82"/>
      <c r="K902" s="81"/>
      <c r="L902" s="81"/>
      <c r="M902" s="80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190"/>
      <c r="AA902" s="192"/>
      <c r="AB902" s="77"/>
      <c r="AC902" s="77"/>
      <c r="AD902" s="77"/>
      <c r="AE902" s="77"/>
      <c r="AF902" s="77"/>
      <c r="AG902" s="77"/>
      <c r="AH902" s="77"/>
      <c r="AI902" s="77"/>
    </row>
    <row r="903" spans="4:35" ht="18" customHeight="1" x14ac:dyDescent="0.25">
      <c r="D903" s="82"/>
      <c r="E903" s="82"/>
      <c r="F903" s="82"/>
      <c r="G903" s="82"/>
      <c r="H903" s="82"/>
      <c r="K903" s="81"/>
      <c r="L903" s="81"/>
      <c r="M903" s="80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190"/>
      <c r="AA903" s="192"/>
      <c r="AB903" s="77"/>
      <c r="AC903" s="77"/>
      <c r="AD903" s="77"/>
      <c r="AE903" s="77"/>
      <c r="AF903" s="77"/>
      <c r="AG903" s="77"/>
      <c r="AH903" s="77"/>
      <c r="AI903" s="77"/>
    </row>
    <row r="904" spans="4:35" ht="18" customHeight="1" x14ac:dyDescent="0.25">
      <c r="D904" s="82"/>
      <c r="E904" s="82"/>
      <c r="F904" s="82"/>
      <c r="G904" s="82"/>
      <c r="H904" s="82"/>
      <c r="K904" s="81"/>
      <c r="L904" s="81"/>
      <c r="M904" s="80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190"/>
      <c r="AA904" s="192"/>
      <c r="AB904" s="77"/>
      <c r="AC904" s="77"/>
      <c r="AD904" s="77"/>
      <c r="AE904" s="77"/>
      <c r="AF904" s="77"/>
      <c r="AG904" s="77"/>
      <c r="AH904" s="77"/>
      <c r="AI904" s="77"/>
    </row>
    <row r="905" spans="4:35" ht="18" customHeight="1" x14ac:dyDescent="0.25">
      <c r="D905" s="82"/>
      <c r="E905" s="82"/>
      <c r="F905" s="82"/>
      <c r="G905" s="82"/>
      <c r="H905" s="82"/>
      <c r="K905" s="81"/>
      <c r="L905" s="81"/>
      <c r="M905" s="80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190"/>
      <c r="AA905" s="192"/>
      <c r="AB905" s="77"/>
      <c r="AC905" s="77"/>
      <c r="AD905" s="77"/>
      <c r="AE905" s="77"/>
      <c r="AF905" s="77"/>
      <c r="AG905" s="77"/>
      <c r="AH905" s="77"/>
      <c r="AI905" s="77"/>
    </row>
    <row r="906" spans="4:35" ht="18" customHeight="1" x14ac:dyDescent="0.25">
      <c r="D906" s="82"/>
      <c r="E906" s="82"/>
      <c r="F906" s="82"/>
      <c r="G906" s="82"/>
      <c r="H906" s="82"/>
      <c r="K906" s="81"/>
      <c r="L906" s="81"/>
      <c r="M906" s="80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190"/>
      <c r="AA906" s="192"/>
      <c r="AB906" s="77"/>
      <c r="AC906" s="77"/>
      <c r="AD906" s="77"/>
      <c r="AE906" s="77"/>
      <c r="AF906" s="77"/>
      <c r="AG906" s="77"/>
      <c r="AH906" s="77"/>
      <c r="AI906" s="77"/>
    </row>
    <row r="907" spans="4:35" ht="18" customHeight="1" x14ac:dyDescent="0.25">
      <c r="D907" s="82"/>
      <c r="E907" s="82"/>
      <c r="F907" s="82"/>
      <c r="G907" s="82"/>
      <c r="H907" s="82"/>
      <c r="K907" s="81"/>
      <c r="L907" s="81"/>
      <c r="M907" s="80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190"/>
      <c r="AA907" s="192"/>
      <c r="AB907" s="77"/>
      <c r="AC907" s="77"/>
      <c r="AD907" s="77"/>
      <c r="AE907" s="77"/>
      <c r="AF907" s="77"/>
      <c r="AG907" s="77"/>
      <c r="AH907" s="77"/>
      <c r="AI907" s="77"/>
    </row>
    <row r="908" spans="4:35" ht="18" customHeight="1" x14ac:dyDescent="0.25">
      <c r="D908" s="82"/>
      <c r="E908" s="82"/>
      <c r="F908" s="82"/>
      <c r="G908" s="82"/>
      <c r="H908" s="82"/>
      <c r="K908" s="77"/>
      <c r="L908" s="77"/>
      <c r="M908" s="80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190"/>
      <c r="AA908" s="192"/>
      <c r="AB908" s="77"/>
      <c r="AC908" s="77"/>
      <c r="AD908" s="77"/>
      <c r="AE908" s="77"/>
      <c r="AF908" s="77"/>
      <c r="AG908" s="77"/>
      <c r="AH908" s="77"/>
      <c r="AI908" s="77"/>
    </row>
    <row r="909" spans="4:35" ht="18" customHeight="1" x14ac:dyDescent="0.25">
      <c r="D909" s="82"/>
      <c r="E909" s="82"/>
      <c r="F909" s="82"/>
      <c r="G909" s="82"/>
      <c r="H909" s="82"/>
      <c r="K909" s="77"/>
      <c r="L909" s="77"/>
      <c r="M909" s="80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190"/>
      <c r="AA909" s="192"/>
      <c r="AB909" s="77"/>
      <c r="AC909" s="77"/>
      <c r="AD909" s="77"/>
      <c r="AE909" s="77"/>
      <c r="AF909" s="77"/>
      <c r="AG909" s="77"/>
      <c r="AH909" s="77"/>
      <c r="AI909" s="77"/>
    </row>
    <row r="910" spans="4:35" ht="18" customHeight="1" x14ac:dyDescent="0.25">
      <c r="D910" s="82"/>
      <c r="E910" s="82"/>
      <c r="F910" s="82"/>
      <c r="G910" s="82"/>
      <c r="H910" s="82"/>
      <c r="K910" s="77"/>
      <c r="L910" s="77"/>
      <c r="M910" s="80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190"/>
      <c r="AA910" s="192"/>
      <c r="AB910" s="77"/>
      <c r="AC910" s="77"/>
      <c r="AD910" s="77"/>
      <c r="AE910" s="77"/>
      <c r="AF910" s="77"/>
      <c r="AG910" s="77"/>
      <c r="AH910" s="77"/>
      <c r="AI910" s="77"/>
    </row>
    <row r="911" spans="4:35" ht="18" customHeight="1" x14ac:dyDescent="0.25">
      <c r="D911" s="82"/>
      <c r="E911" s="82"/>
      <c r="F911" s="82"/>
      <c r="G911" s="82"/>
      <c r="H911" s="82"/>
      <c r="K911" s="77"/>
      <c r="L911" s="77"/>
      <c r="M911" s="80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190"/>
      <c r="AA911" s="192"/>
      <c r="AB911" s="77"/>
      <c r="AC911" s="77"/>
      <c r="AD911" s="77"/>
      <c r="AE911" s="77"/>
      <c r="AF911" s="77"/>
      <c r="AG911" s="77"/>
      <c r="AH911" s="77"/>
      <c r="AI911" s="77"/>
    </row>
    <row r="912" spans="4:35" ht="18" customHeight="1" x14ac:dyDescent="0.25">
      <c r="D912" s="82"/>
      <c r="E912" s="82"/>
      <c r="F912" s="82"/>
      <c r="G912" s="82"/>
      <c r="H912" s="82"/>
      <c r="K912" s="77"/>
      <c r="L912" s="77"/>
      <c r="M912" s="80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190"/>
      <c r="AA912" s="192"/>
      <c r="AB912" s="77"/>
      <c r="AC912" s="77"/>
      <c r="AD912" s="77"/>
      <c r="AE912" s="77"/>
      <c r="AF912" s="77"/>
      <c r="AG912" s="77"/>
      <c r="AH912" s="77"/>
      <c r="AI912" s="77"/>
    </row>
    <row r="913" spans="4:35" ht="18" customHeight="1" x14ac:dyDescent="0.25">
      <c r="D913" s="82"/>
      <c r="E913" s="82"/>
      <c r="F913" s="82"/>
      <c r="G913" s="82"/>
      <c r="H913" s="82"/>
      <c r="K913" s="77"/>
      <c r="L913" s="77"/>
      <c r="M913" s="80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190"/>
      <c r="AA913" s="192"/>
      <c r="AB913" s="77"/>
      <c r="AC913" s="77"/>
      <c r="AD913" s="77"/>
      <c r="AE913" s="77"/>
      <c r="AF913" s="77"/>
      <c r="AG913" s="77"/>
      <c r="AH913" s="77"/>
      <c r="AI913" s="77"/>
    </row>
    <row r="914" spans="4:35" ht="18" customHeight="1" x14ac:dyDescent="0.25">
      <c r="D914" s="82"/>
      <c r="E914" s="82"/>
      <c r="F914" s="82"/>
      <c r="G914" s="82"/>
      <c r="H914" s="82"/>
      <c r="K914" s="77"/>
      <c r="L914" s="77"/>
      <c r="M914" s="80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190"/>
      <c r="AA914" s="192"/>
      <c r="AB914" s="77"/>
      <c r="AC914" s="77"/>
      <c r="AD914" s="77"/>
      <c r="AE914" s="77"/>
      <c r="AF914" s="77"/>
      <c r="AG914" s="77"/>
      <c r="AH914" s="77"/>
      <c r="AI914" s="77"/>
    </row>
    <row r="915" spans="4:35" ht="18" customHeight="1" x14ac:dyDescent="0.25">
      <c r="D915" s="82"/>
      <c r="E915" s="82"/>
      <c r="F915" s="82"/>
      <c r="G915" s="82"/>
      <c r="H915" s="82"/>
      <c r="K915" s="77"/>
      <c r="L915" s="77"/>
      <c r="M915" s="80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190"/>
      <c r="AA915" s="192"/>
      <c r="AB915" s="77"/>
      <c r="AC915" s="77"/>
      <c r="AD915" s="77"/>
      <c r="AE915" s="77"/>
      <c r="AF915" s="77"/>
      <c r="AG915" s="77"/>
      <c r="AH915" s="77"/>
      <c r="AI915" s="77"/>
    </row>
    <row r="916" spans="4:35" ht="18" customHeight="1" x14ac:dyDescent="0.25">
      <c r="D916" s="82"/>
      <c r="E916" s="82"/>
      <c r="F916" s="82"/>
      <c r="G916" s="82"/>
      <c r="H916" s="82"/>
      <c r="K916" s="77"/>
      <c r="L916" s="77"/>
      <c r="M916" s="80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190"/>
      <c r="AA916" s="192"/>
      <c r="AB916" s="77"/>
      <c r="AC916" s="77"/>
      <c r="AD916" s="77"/>
      <c r="AE916" s="77"/>
      <c r="AF916" s="77"/>
      <c r="AG916" s="77"/>
      <c r="AH916" s="77"/>
      <c r="AI916" s="77"/>
    </row>
    <row r="917" spans="4:35" ht="18" customHeight="1" x14ac:dyDescent="0.25">
      <c r="D917" s="82"/>
      <c r="E917" s="82"/>
      <c r="F917" s="82"/>
      <c r="G917" s="82"/>
      <c r="H917" s="82"/>
      <c r="K917" s="77"/>
      <c r="L917" s="77"/>
      <c r="M917" s="80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190"/>
      <c r="AA917" s="192"/>
      <c r="AB917" s="77"/>
      <c r="AC917" s="77"/>
      <c r="AD917" s="77"/>
      <c r="AE917" s="77"/>
      <c r="AF917" s="77"/>
      <c r="AG917" s="77"/>
      <c r="AH917" s="77"/>
      <c r="AI917" s="77"/>
    </row>
    <row r="918" spans="4:35" ht="18" customHeight="1" x14ac:dyDescent="0.25">
      <c r="D918" s="82"/>
      <c r="E918" s="82"/>
      <c r="F918" s="82"/>
      <c r="G918" s="82"/>
      <c r="H918" s="82"/>
      <c r="K918" s="77"/>
      <c r="L918" s="77"/>
      <c r="M918" s="80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190"/>
      <c r="AA918" s="192"/>
      <c r="AB918" s="77"/>
      <c r="AC918" s="77"/>
      <c r="AD918" s="77"/>
      <c r="AE918" s="77"/>
      <c r="AF918" s="77"/>
      <c r="AG918" s="77"/>
      <c r="AH918" s="77"/>
      <c r="AI918" s="77"/>
    </row>
    <row r="919" spans="4:35" ht="18" customHeight="1" x14ac:dyDescent="0.25">
      <c r="D919" s="82"/>
      <c r="E919" s="82"/>
      <c r="F919" s="82"/>
      <c r="G919" s="82"/>
      <c r="H919" s="82"/>
      <c r="K919" s="77"/>
      <c r="L919" s="77"/>
      <c r="M919" s="80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190"/>
      <c r="AA919" s="192"/>
      <c r="AB919" s="77"/>
      <c r="AC919" s="77"/>
      <c r="AD919" s="77"/>
      <c r="AE919" s="77"/>
      <c r="AF919" s="77"/>
      <c r="AG919" s="77"/>
      <c r="AH919" s="77"/>
      <c r="AI919" s="77"/>
    </row>
    <row r="920" spans="4:35" ht="18" customHeight="1" x14ac:dyDescent="0.25">
      <c r="D920" s="82"/>
      <c r="E920" s="82"/>
      <c r="F920" s="82"/>
      <c r="G920" s="82"/>
      <c r="H920" s="82"/>
      <c r="K920" s="77"/>
      <c r="L920" s="77"/>
      <c r="M920" s="80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190"/>
      <c r="AA920" s="192"/>
      <c r="AB920" s="77"/>
      <c r="AC920" s="77"/>
      <c r="AD920" s="77"/>
      <c r="AE920" s="77"/>
      <c r="AF920" s="77"/>
      <c r="AG920" s="77"/>
      <c r="AH920" s="77"/>
      <c r="AI920" s="77"/>
    </row>
    <row r="921" spans="4:35" ht="18" customHeight="1" x14ac:dyDescent="0.25">
      <c r="D921" s="82"/>
      <c r="E921" s="82"/>
      <c r="F921" s="82"/>
      <c r="G921" s="82"/>
      <c r="H921" s="82"/>
      <c r="K921" s="77"/>
      <c r="L921" s="77"/>
      <c r="M921" s="80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190"/>
      <c r="AA921" s="192"/>
      <c r="AB921" s="77"/>
      <c r="AC921" s="77"/>
      <c r="AD921" s="77"/>
      <c r="AE921" s="77"/>
      <c r="AF921" s="77"/>
      <c r="AG921" s="77"/>
      <c r="AH921" s="77"/>
      <c r="AI921" s="77"/>
    </row>
    <row r="922" spans="4:35" ht="18" customHeight="1" x14ac:dyDescent="0.25">
      <c r="D922" s="82"/>
      <c r="E922" s="82"/>
      <c r="F922" s="82"/>
      <c r="G922" s="82"/>
      <c r="H922" s="82"/>
      <c r="K922" s="77"/>
      <c r="L922" s="77"/>
      <c r="M922" s="80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190"/>
      <c r="AA922" s="192"/>
      <c r="AB922" s="77"/>
      <c r="AC922" s="77"/>
      <c r="AD922" s="77"/>
      <c r="AE922" s="77"/>
      <c r="AF922" s="77"/>
      <c r="AG922" s="77"/>
      <c r="AH922" s="77"/>
      <c r="AI922" s="77"/>
    </row>
    <row r="923" spans="4:35" ht="18" customHeight="1" x14ac:dyDescent="0.25">
      <c r="D923" s="82"/>
      <c r="E923" s="82"/>
      <c r="F923" s="82"/>
      <c r="G923" s="82"/>
      <c r="H923" s="82"/>
      <c r="K923" s="77"/>
      <c r="L923" s="77"/>
      <c r="M923" s="80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190"/>
      <c r="AA923" s="192"/>
      <c r="AB923" s="77"/>
      <c r="AC923" s="77"/>
      <c r="AD923" s="77"/>
      <c r="AE923" s="77"/>
      <c r="AF923" s="77"/>
      <c r="AG923" s="77"/>
      <c r="AH923" s="77"/>
      <c r="AI923" s="77"/>
    </row>
    <row r="924" spans="4:35" ht="18" customHeight="1" x14ac:dyDescent="0.25">
      <c r="D924" s="82"/>
      <c r="E924" s="82"/>
      <c r="F924" s="82"/>
      <c r="G924" s="82"/>
      <c r="H924" s="82"/>
      <c r="K924" s="77"/>
      <c r="L924" s="77"/>
      <c r="M924" s="80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190"/>
      <c r="AA924" s="192"/>
      <c r="AB924" s="77"/>
      <c r="AC924" s="77"/>
      <c r="AD924" s="77"/>
      <c r="AE924" s="77"/>
      <c r="AF924" s="77"/>
      <c r="AG924" s="77"/>
      <c r="AH924" s="77"/>
      <c r="AI924" s="77"/>
    </row>
    <row r="925" spans="4:35" ht="18" customHeight="1" x14ac:dyDescent="0.25">
      <c r="D925" s="82"/>
      <c r="E925" s="82"/>
      <c r="F925" s="82"/>
      <c r="G925" s="82"/>
      <c r="H925" s="82"/>
      <c r="K925" s="81"/>
      <c r="L925" s="81"/>
      <c r="M925" s="80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190"/>
      <c r="AA925" s="192"/>
      <c r="AB925" s="77"/>
      <c r="AC925" s="77"/>
      <c r="AD925" s="77"/>
      <c r="AE925" s="77"/>
      <c r="AF925" s="77"/>
      <c r="AG925" s="77"/>
      <c r="AH925" s="77"/>
      <c r="AI925" s="77"/>
    </row>
    <row r="926" spans="4:35" ht="18" customHeight="1" x14ac:dyDescent="0.25">
      <c r="D926" s="82"/>
      <c r="E926" s="82"/>
      <c r="F926" s="82"/>
      <c r="G926" s="82"/>
      <c r="H926" s="82"/>
      <c r="K926" s="81"/>
      <c r="L926" s="81"/>
      <c r="M926" s="80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190"/>
      <c r="AA926" s="192"/>
      <c r="AB926" s="77"/>
      <c r="AC926" s="77"/>
      <c r="AD926" s="77"/>
      <c r="AE926" s="77"/>
      <c r="AF926" s="77"/>
      <c r="AG926" s="77"/>
      <c r="AH926" s="77"/>
      <c r="AI926" s="77"/>
    </row>
    <row r="927" spans="4:35" ht="18" customHeight="1" x14ac:dyDescent="0.25">
      <c r="D927" s="82"/>
      <c r="E927" s="82"/>
      <c r="F927" s="82"/>
      <c r="G927" s="82"/>
      <c r="H927" s="82"/>
      <c r="K927" s="81"/>
      <c r="L927" s="81"/>
      <c r="M927" s="80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190"/>
      <c r="AA927" s="192"/>
      <c r="AB927" s="77"/>
      <c r="AC927" s="77"/>
      <c r="AD927" s="77"/>
      <c r="AE927" s="77"/>
      <c r="AF927" s="77"/>
      <c r="AG927" s="77"/>
      <c r="AH927" s="77"/>
      <c r="AI927" s="77"/>
    </row>
    <row r="928" spans="4:35" ht="18" customHeight="1" x14ac:dyDescent="0.25">
      <c r="D928" s="82"/>
      <c r="E928" s="82"/>
      <c r="F928" s="82"/>
      <c r="G928" s="82"/>
      <c r="H928" s="82"/>
      <c r="K928" s="81"/>
      <c r="L928" s="81"/>
      <c r="M928" s="80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190"/>
      <c r="AA928" s="192"/>
      <c r="AB928" s="77"/>
      <c r="AC928" s="77"/>
      <c r="AD928" s="77"/>
      <c r="AE928" s="77"/>
      <c r="AF928" s="77"/>
      <c r="AG928" s="77"/>
      <c r="AH928" s="77"/>
      <c r="AI928" s="77"/>
    </row>
    <row r="929" spans="4:35" ht="18" customHeight="1" x14ac:dyDescent="0.25">
      <c r="D929" s="82"/>
      <c r="E929" s="82"/>
      <c r="F929" s="82"/>
      <c r="G929" s="82"/>
      <c r="H929" s="82"/>
      <c r="K929" s="81"/>
      <c r="L929" s="81"/>
      <c r="M929" s="80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190"/>
      <c r="AA929" s="192"/>
      <c r="AB929" s="77"/>
      <c r="AC929" s="77"/>
      <c r="AD929" s="77"/>
      <c r="AE929" s="77"/>
      <c r="AF929" s="77"/>
      <c r="AG929" s="77"/>
      <c r="AH929" s="77"/>
      <c r="AI929" s="77"/>
    </row>
    <row r="930" spans="4:35" ht="18" customHeight="1" x14ac:dyDescent="0.25">
      <c r="D930" s="82"/>
      <c r="E930" s="82"/>
      <c r="F930" s="82"/>
      <c r="G930" s="82"/>
      <c r="H930" s="82"/>
      <c r="K930" s="81"/>
      <c r="L930" s="81"/>
      <c r="M930" s="80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190"/>
      <c r="AA930" s="192"/>
      <c r="AB930" s="77"/>
      <c r="AC930" s="77"/>
      <c r="AD930" s="77"/>
      <c r="AE930" s="77"/>
      <c r="AF930" s="77"/>
      <c r="AG930" s="77"/>
      <c r="AH930" s="77"/>
      <c r="AI930" s="77"/>
    </row>
    <row r="931" spans="4:35" ht="18" customHeight="1" x14ac:dyDescent="0.25">
      <c r="D931" s="82"/>
      <c r="E931" s="82"/>
      <c r="F931" s="82"/>
      <c r="G931" s="82"/>
      <c r="H931" s="82"/>
      <c r="K931" s="81"/>
      <c r="L931" s="81"/>
      <c r="M931" s="80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190"/>
      <c r="AA931" s="192"/>
      <c r="AB931" s="77"/>
      <c r="AC931" s="77"/>
      <c r="AD931" s="77"/>
      <c r="AE931" s="77"/>
      <c r="AF931" s="77"/>
      <c r="AG931" s="77"/>
      <c r="AH931" s="77"/>
      <c r="AI931" s="77"/>
    </row>
    <row r="932" spans="4:35" ht="18" customHeight="1" x14ac:dyDescent="0.25">
      <c r="D932" s="82"/>
      <c r="E932" s="82"/>
      <c r="F932" s="82"/>
      <c r="G932" s="82"/>
      <c r="H932" s="82"/>
      <c r="K932" s="77"/>
      <c r="L932" s="77"/>
      <c r="M932" s="80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190"/>
      <c r="AA932" s="192"/>
      <c r="AB932" s="77"/>
      <c r="AC932" s="77"/>
      <c r="AD932" s="77"/>
      <c r="AE932" s="77"/>
      <c r="AF932" s="77"/>
      <c r="AG932" s="77"/>
      <c r="AH932" s="77"/>
      <c r="AI932" s="77"/>
    </row>
    <row r="933" spans="4:35" ht="18" customHeight="1" x14ac:dyDescent="0.25">
      <c r="D933" s="82"/>
      <c r="E933" s="82"/>
      <c r="F933" s="82"/>
      <c r="G933" s="82"/>
      <c r="H933" s="82"/>
      <c r="K933" s="77"/>
      <c r="L933" s="77"/>
      <c r="M933" s="80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190"/>
      <c r="AA933" s="192"/>
      <c r="AB933" s="77"/>
      <c r="AC933" s="77"/>
      <c r="AD933" s="77"/>
      <c r="AE933" s="77"/>
      <c r="AF933" s="77"/>
      <c r="AG933" s="77"/>
      <c r="AH933" s="77"/>
      <c r="AI933" s="77"/>
    </row>
    <row r="934" spans="4:35" ht="18" customHeight="1" x14ac:dyDescent="0.25">
      <c r="D934" s="82"/>
      <c r="E934" s="82"/>
      <c r="F934" s="82"/>
      <c r="G934" s="82"/>
      <c r="H934" s="82"/>
      <c r="K934" s="77"/>
      <c r="L934" s="77"/>
      <c r="M934" s="80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190"/>
      <c r="AA934" s="192"/>
      <c r="AB934" s="77"/>
      <c r="AC934" s="77"/>
      <c r="AD934" s="77"/>
      <c r="AE934" s="77"/>
      <c r="AF934" s="77"/>
      <c r="AG934" s="77"/>
      <c r="AH934" s="77"/>
      <c r="AI934" s="77"/>
    </row>
    <row r="935" spans="4:35" ht="18" customHeight="1" x14ac:dyDescent="0.25">
      <c r="D935" s="82"/>
      <c r="E935" s="82"/>
      <c r="F935" s="82"/>
      <c r="G935" s="82"/>
      <c r="H935" s="82"/>
      <c r="K935" s="77"/>
      <c r="L935" s="77"/>
      <c r="M935" s="80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190"/>
      <c r="AA935" s="192"/>
      <c r="AB935" s="77"/>
      <c r="AC935" s="77"/>
      <c r="AD935" s="77"/>
      <c r="AE935" s="77"/>
      <c r="AF935" s="77"/>
      <c r="AG935" s="77"/>
      <c r="AH935" s="77"/>
      <c r="AI935" s="77"/>
    </row>
    <row r="936" spans="4:35" ht="18" customHeight="1" x14ac:dyDescent="0.25">
      <c r="D936" s="82"/>
      <c r="E936" s="82"/>
      <c r="F936" s="82"/>
      <c r="G936" s="82"/>
      <c r="H936" s="82"/>
      <c r="K936" s="77"/>
      <c r="L936" s="77"/>
      <c r="M936" s="80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190"/>
      <c r="AA936" s="192"/>
      <c r="AB936" s="77"/>
      <c r="AC936" s="77"/>
      <c r="AD936" s="77"/>
      <c r="AE936" s="77"/>
      <c r="AF936" s="77"/>
      <c r="AG936" s="77"/>
      <c r="AH936" s="77"/>
      <c r="AI936" s="77"/>
    </row>
    <row r="937" spans="4:35" ht="18" customHeight="1" x14ac:dyDescent="0.25">
      <c r="D937" s="82"/>
      <c r="E937" s="82"/>
      <c r="F937" s="82"/>
      <c r="G937" s="82"/>
      <c r="H937" s="82"/>
      <c r="K937" s="77"/>
      <c r="L937" s="77"/>
      <c r="M937" s="80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190"/>
      <c r="AA937" s="192"/>
      <c r="AB937" s="77"/>
      <c r="AC937" s="77"/>
      <c r="AD937" s="77"/>
      <c r="AE937" s="77"/>
      <c r="AF937" s="77"/>
      <c r="AG937" s="77"/>
      <c r="AH937" s="77"/>
      <c r="AI937" s="77"/>
    </row>
    <row r="938" spans="4:35" ht="18" customHeight="1" x14ac:dyDescent="0.25">
      <c r="D938" s="82"/>
      <c r="E938" s="82"/>
      <c r="F938" s="82"/>
      <c r="G938" s="82"/>
      <c r="H938" s="82"/>
      <c r="K938" s="77"/>
      <c r="L938" s="77"/>
      <c r="M938" s="80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190"/>
      <c r="AA938" s="192"/>
      <c r="AB938" s="77"/>
      <c r="AC938" s="77"/>
      <c r="AD938" s="77"/>
      <c r="AE938" s="77"/>
      <c r="AF938" s="77"/>
      <c r="AG938" s="77"/>
      <c r="AH938" s="77"/>
      <c r="AI938" s="77"/>
    </row>
    <row r="939" spans="4:35" ht="18" customHeight="1" x14ac:dyDescent="0.25">
      <c r="D939" s="82"/>
      <c r="E939" s="82"/>
      <c r="F939" s="82"/>
      <c r="G939" s="82"/>
      <c r="H939" s="82"/>
      <c r="K939" s="77"/>
      <c r="L939" s="77"/>
      <c r="M939" s="80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190"/>
      <c r="AA939" s="192"/>
      <c r="AB939" s="77"/>
      <c r="AC939" s="77"/>
      <c r="AD939" s="77"/>
      <c r="AE939" s="77"/>
      <c r="AF939" s="77"/>
      <c r="AG939" s="77"/>
      <c r="AH939" s="77"/>
      <c r="AI939" s="77"/>
    </row>
    <row r="940" spans="4:35" ht="18" customHeight="1" x14ac:dyDescent="0.25">
      <c r="D940" s="82"/>
      <c r="E940" s="82"/>
      <c r="F940" s="82"/>
      <c r="G940" s="82"/>
      <c r="H940" s="82"/>
      <c r="K940" s="77"/>
      <c r="L940" s="77"/>
      <c r="M940" s="80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190"/>
      <c r="AA940" s="192"/>
      <c r="AB940" s="77"/>
      <c r="AC940" s="77"/>
      <c r="AD940" s="77"/>
      <c r="AE940" s="77"/>
      <c r="AF940" s="77"/>
      <c r="AG940" s="77"/>
      <c r="AH940" s="77"/>
      <c r="AI940" s="77"/>
    </row>
    <row r="941" spans="4:35" ht="18" customHeight="1" x14ac:dyDescent="0.25">
      <c r="D941" s="82"/>
      <c r="E941" s="82"/>
      <c r="F941" s="82"/>
      <c r="G941" s="82"/>
      <c r="H941" s="82"/>
      <c r="K941" s="77"/>
      <c r="L941" s="77"/>
      <c r="M941" s="80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190"/>
      <c r="AA941" s="192"/>
      <c r="AB941" s="77"/>
      <c r="AC941" s="77"/>
      <c r="AD941" s="77"/>
      <c r="AE941" s="77"/>
      <c r="AF941" s="77"/>
      <c r="AG941" s="77"/>
      <c r="AH941" s="77"/>
      <c r="AI941" s="77"/>
    </row>
    <row r="942" spans="4:35" ht="18" customHeight="1" x14ac:dyDescent="0.25">
      <c r="D942" s="82"/>
      <c r="E942" s="82"/>
      <c r="F942" s="82"/>
      <c r="G942" s="82"/>
      <c r="H942" s="82"/>
      <c r="K942" s="77"/>
      <c r="L942" s="77"/>
      <c r="M942" s="80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190"/>
      <c r="AA942" s="192"/>
      <c r="AB942" s="77"/>
      <c r="AC942" s="77"/>
      <c r="AD942" s="77"/>
      <c r="AE942" s="77"/>
      <c r="AF942" s="77"/>
      <c r="AG942" s="77"/>
      <c r="AH942" s="77"/>
      <c r="AI942" s="77"/>
    </row>
    <row r="943" spans="4:35" ht="18" customHeight="1" x14ac:dyDescent="0.25">
      <c r="D943" s="82"/>
      <c r="E943" s="82"/>
      <c r="F943" s="82"/>
      <c r="G943" s="82"/>
      <c r="H943" s="82"/>
      <c r="K943" s="77"/>
      <c r="L943" s="77"/>
      <c r="M943" s="80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190"/>
      <c r="AA943" s="192"/>
      <c r="AB943" s="77"/>
      <c r="AC943" s="77"/>
      <c r="AD943" s="77"/>
      <c r="AE943" s="77"/>
      <c r="AF943" s="77"/>
      <c r="AG943" s="77"/>
      <c r="AH943" s="77"/>
      <c r="AI943" s="77"/>
    </row>
    <row r="944" spans="4:35" ht="18" customHeight="1" x14ac:dyDescent="0.25">
      <c r="D944" s="82"/>
      <c r="E944" s="82"/>
      <c r="F944" s="82"/>
      <c r="G944" s="82"/>
      <c r="H944" s="82"/>
      <c r="K944" s="77"/>
      <c r="L944" s="77"/>
      <c r="M944" s="80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190"/>
      <c r="AA944" s="192"/>
      <c r="AB944" s="77"/>
      <c r="AC944" s="77"/>
      <c r="AD944" s="77"/>
      <c r="AE944" s="77"/>
      <c r="AF944" s="77"/>
      <c r="AG944" s="77"/>
      <c r="AH944" s="77"/>
      <c r="AI944" s="77"/>
    </row>
    <row r="945" spans="4:35" ht="18" customHeight="1" x14ac:dyDescent="0.25">
      <c r="D945" s="82"/>
      <c r="E945" s="82"/>
      <c r="F945" s="82"/>
      <c r="G945" s="82"/>
      <c r="H945" s="82"/>
      <c r="K945" s="77"/>
      <c r="L945" s="77"/>
      <c r="M945" s="80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190"/>
      <c r="AA945" s="192"/>
      <c r="AB945" s="77"/>
      <c r="AC945" s="77"/>
      <c r="AD945" s="77"/>
      <c r="AE945" s="77"/>
      <c r="AF945" s="77"/>
      <c r="AG945" s="77"/>
      <c r="AH945" s="77"/>
      <c r="AI945" s="77"/>
    </row>
    <row r="946" spans="4:35" ht="18" customHeight="1" x14ac:dyDescent="0.25">
      <c r="D946" s="82"/>
      <c r="E946" s="82"/>
      <c r="F946" s="82"/>
      <c r="G946" s="82"/>
      <c r="H946" s="82"/>
      <c r="K946" s="77"/>
      <c r="L946" s="77"/>
      <c r="M946" s="80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190"/>
      <c r="AA946" s="192"/>
      <c r="AB946" s="77"/>
      <c r="AC946" s="77"/>
      <c r="AD946" s="77"/>
      <c r="AE946" s="77"/>
      <c r="AF946" s="77"/>
      <c r="AG946" s="77"/>
      <c r="AH946" s="77"/>
      <c r="AI946" s="77"/>
    </row>
    <row r="947" spans="4:35" ht="18" customHeight="1" x14ac:dyDescent="0.25">
      <c r="D947" s="82"/>
      <c r="E947" s="82"/>
      <c r="F947" s="82"/>
      <c r="G947" s="82"/>
      <c r="H947" s="82"/>
      <c r="K947" s="77"/>
      <c r="L947" s="77"/>
      <c r="M947" s="80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190"/>
      <c r="AA947" s="192"/>
      <c r="AB947" s="77"/>
      <c r="AC947" s="77"/>
      <c r="AD947" s="77"/>
      <c r="AE947" s="77"/>
      <c r="AF947" s="77"/>
      <c r="AG947" s="77"/>
      <c r="AH947" s="77"/>
      <c r="AI947" s="77"/>
    </row>
    <row r="948" spans="4:35" ht="18" customHeight="1" x14ac:dyDescent="0.25">
      <c r="D948" s="82"/>
      <c r="E948" s="82"/>
      <c r="F948" s="82"/>
      <c r="G948" s="82"/>
      <c r="H948" s="82"/>
      <c r="K948" s="77"/>
      <c r="L948" s="77"/>
      <c r="M948" s="80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190"/>
      <c r="AA948" s="192"/>
      <c r="AB948" s="77"/>
      <c r="AC948" s="77"/>
      <c r="AD948" s="77"/>
      <c r="AE948" s="77"/>
      <c r="AF948" s="77"/>
      <c r="AG948" s="77"/>
      <c r="AH948" s="77"/>
      <c r="AI948" s="77"/>
    </row>
    <row r="949" spans="4:35" ht="18" customHeight="1" x14ac:dyDescent="0.25">
      <c r="D949" s="82"/>
      <c r="E949" s="82"/>
      <c r="F949" s="82"/>
      <c r="G949" s="82"/>
      <c r="H949" s="82"/>
      <c r="K949" s="81"/>
      <c r="L949" s="81"/>
      <c r="M949" s="80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190"/>
      <c r="AA949" s="192"/>
      <c r="AB949" s="77"/>
      <c r="AC949" s="77"/>
      <c r="AD949" s="77"/>
      <c r="AE949" s="77"/>
      <c r="AF949" s="77"/>
      <c r="AG949" s="77"/>
      <c r="AH949" s="77"/>
      <c r="AI949" s="77"/>
    </row>
    <row r="950" spans="4:35" ht="18" customHeight="1" x14ac:dyDescent="0.25">
      <c r="D950" s="82"/>
      <c r="E950" s="82"/>
      <c r="F950" s="82"/>
      <c r="G950" s="82"/>
      <c r="H950" s="82"/>
      <c r="K950" s="81"/>
      <c r="L950" s="81"/>
      <c r="M950" s="80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190"/>
      <c r="AA950" s="192"/>
      <c r="AB950" s="77"/>
      <c r="AC950" s="77"/>
      <c r="AD950" s="77"/>
      <c r="AE950" s="77"/>
      <c r="AF950" s="77"/>
      <c r="AG950" s="77"/>
      <c r="AH950" s="77"/>
      <c r="AI950" s="77"/>
    </row>
    <row r="951" spans="4:35" ht="18" customHeight="1" x14ac:dyDescent="0.25">
      <c r="D951" s="82"/>
      <c r="E951" s="82"/>
      <c r="F951" s="82"/>
      <c r="G951" s="82"/>
      <c r="H951" s="82"/>
      <c r="K951" s="81"/>
      <c r="L951" s="81"/>
      <c r="M951" s="80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190"/>
      <c r="AA951" s="192"/>
      <c r="AB951" s="77"/>
      <c r="AC951" s="77"/>
      <c r="AD951" s="77"/>
      <c r="AE951" s="77"/>
      <c r="AF951" s="77"/>
      <c r="AG951" s="77"/>
      <c r="AH951" s="77"/>
      <c r="AI951" s="77"/>
    </row>
    <row r="952" spans="4:35" ht="18" customHeight="1" x14ac:dyDescent="0.25">
      <c r="D952" s="82"/>
      <c r="E952" s="82"/>
      <c r="F952" s="82"/>
      <c r="G952" s="82"/>
      <c r="H952" s="82"/>
      <c r="K952" s="81"/>
      <c r="L952" s="81"/>
      <c r="M952" s="80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190"/>
      <c r="AA952" s="192"/>
      <c r="AB952" s="77"/>
      <c r="AC952" s="77"/>
      <c r="AD952" s="77"/>
      <c r="AE952" s="77"/>
      <c r="AF952" s="77"/>
      <c r="AG952" s="77"/>
      <c r="AH952" s="77"/>
      <c r="AI952" s="77"/>
    </row>
    <row r="953" spans="4:35" ht="18" customHeight="1" x14ac:dyDescent="0.25">
      <c r="D953" s="82"/>
      <c r="E953" s="82"/>
      <c r="F953" s="82"/>
      <c r="G953" s="82"/>
      <c r="H953" s="82"/>
      <c r="K953" s="81"/>
      <c r="L953" s="81"/>
      <c r="M953" s="80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190"/>
      <c r="AA953" s="192"/>
      <c r="AB953" s="77"/>
      <c r="AC953" s="77"/>
      <c r="AD953" s="77"/>
      <c r="AE953" s="77"/>
      <c r="AF953" s="77"/>
      <c r="AG953" s="77"/>
      <c r="AH953" s="77"/>
      <c r="AI953" s="77"/>
    </row>
    <row r="954" spans="4:35" ht="18" customHeight="1" x14ac:dyDescent="0.25">
      <c r="D954" s="82"/>
      <c r="E954" s="82"/>
      <c r="F954" s="82"/>
      <c r="G954" s="82"/>
      <c r="H954" s="82"/>
      <c r="K954" s="81"/>
      <c r="L954" s="81"/>
      <c r="M954" s="80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190"/>
      <c r="AA954" s="192"/>
      <c r="AB954" s="77"/>
      <c r="AC954" s="77"/>
      <c r="AD954" s="77"/>
      <c r="AE954" s="77"/>
      <c r="AF954" s="77"/>
      <c r="AG954" s="77"/>
      <c r="AH954" s="77"/>
      <c r="AI954" s="77"/>
    </row>
    <row r="955" spans="4:35" ht="18" customHeight="1" x14ac:dyDescent="0.25">
      <c r="D955" s="82"/>
      <c r="E955" s="82"/>
      <c r="F955" s="82"/>
      <c r="G955" s="82"/>
      <c r="H955" s="82"/>
      <c r="K955" s="81"/>
      <c r="L955" s="81"/>
      <c r="M955" s="80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190"/>
      <c r="AA955" s="192"/>
      <c r="AB955" s="77"/>
      <c r="AC955" s="77"/>
      <c r="AD955" s="77"/>
      <c r="AE955" s="77"/>
      <c r="AF955" s="77"/>
      <c r="AG955" s="77"/>
      <c r="AH955" s="77"/>
      <c r="AI955" s="77"/>
    </row>
    <row r="956" spans="4:35" ht="18" customHeight="1" x14ac:dyDescent="0.25">
      <c r="D956" s="82"/>
      <c r="E956" s="82"/>
      <c r="F956" s="82"/>
      <c r="G956" s="82"/>
      <c r="H956" s="82"/>
      <c r="K956" s="77"/>
      <c r="L956" s="77"/>
      <c r="M956" s="80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190"/>
      <c r="AA956" s="192"/>
      <c r="AB956" s="77"/>
      <c r="AC956" s="77"/>
      <c r="AD956" s="77"/>
      <c r="AE956" s="77"/>
      <c r="AF956" s="77"/>
      <c r="AG956" s="77"/>
      <c r="AH956" s="77"/>
      <c r="AI956" s="77"/>
    </row>
    <row r="957" spans="4:35" ht="18" customHeight="1" x14ac:dyDescent="0.25">
      <c r="D957" s="82"/>
      <c r="E957" s="82"/>
      <c r="F957" s="82"/>
      <c r="G957" s="82"/>
      <c r="H957" s="82"/>
      <c r="K957" s="77"/>
      <c r="L957" s="77"/>
      <c r="M957" s="80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190"/>
      <c r="AA957" s="192"/>
      <c r="AB957" s="77"/>
      <c r="AC957" s="77"/>
      <c r="AD957" s="77"/>
      <c r="AE957" s="77"/>
      <c r="AF957" s="77"/>
      <c r="AG957" s="77"/>
      <c r="AH957" s="77"/>
      <c r="AI957" s="77"/>
    </row>
    <row r="958" spans="4:35" ht="18" customHeight="1" x14ac:dyDescent="0.25">
      <c r="D958" s="82"/>
      <c r="E958" s="82"/>
      <c r="F958" s="82"/>
      <c r="G958" s="82"/>
      <c r="H958" s="82"/>
      <c r="K958" s="77"/>
      <c r="L958" s="77"/>
      <c r="M958" s="80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190"/>
      <c r="AA958" s="192"/>
      <c r="AB958" s="77"/>
      <c r="AC958" s="77"/>
      <c r="AD958" s="77"/>
      <c r="AE958" s="77"/>
      <c r="AF958" s="77"/>
      <c r="AG958" s="77"/>
      <c r="AH958" s="77"/>
      <c r="AI958" s="77"/>
    </row>
    <row r="959" spans="4:35" ht="18" customHeight="1" x14ac:dyDescent="0.25">
      <c r="D959" s="82"/>
      <c r="E959" s="82"/>
      <c r="F959" s="82"/>
      <c r="G959" s="82"/>
      <c r="H959" s="82"/>
      <c r="K959" s="77"/>
      <c r="L959" s="77"/>
      <c r="M959" s="80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190"/>
      <c r="AA959" s="192"/>
      <c r="AB959" s="77"/>
      <c r="AC959" s="77"/>
      <c r="AD959" s="77"/>
      <c r="AE959" s="77"/>
      <c r="AF959" s="77"/>
      <c r="AG959" s="77"/>
      <c r="AH959" s="77"/>
      <c r="AI959" s="77"/>
    </row>
    <row r="960" spans="4:35" ht="18" customHeight="1" x14ac:dyDescent="0.25">
      <c r="D960" s="82"/>
      <c r="E960" s="82"/>
      <c r="F960" s="82"/>
      <c r="G960" s="82"/>
      <c r="H960" s="82"/>
      <c r="K960" s="77"/>
      <c r="L960" s="77"/>
      <c r="M960" s="80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190"/>
      <c r="AA960" s="192"/>
      <c r="AB960" s="77"/>
      <c r="AC960" s="77"/>
      <c r="AD960" s="77"/>
      <c r="AE960" s="77"/>
      <c r="AF960" s="77"/>
      <c r="AG960" s="77"/>
      <c r="AH960" s="77"/>
      <c r="AI960" s="77"/>
    </row>
    <row r="961" spans="4:35" ht="18" customHeight="1" x14ac:dyDescent="0.25">
      <c r="D961" s="82"/>
      <c r="E961" s="82"/>
      <c r="F961" s="82"/>
      <c r="G961" s="82"/>
      <c r="H961" s="82"/>
      <c r="K961" s="77"/>
      <c r="L961" s="77"/>
      <c r="M961" s="80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190"/>
      <c r="AA961" s="192"/>
      <c r="AB961" s="77"/>
      <c r="AC961" s="77"/>
      <c r="AD961" s="77"/>
      <c r="AE961" s="77"/>
      <c r="AF961" s="77"/>
      <c r="AG961" s="77"/>
      <c r="AH961" s="77"/>
      <c r="AI961" s="77"/>
    </row>
    <row r="962" spans="4:35" ht="18" customHeight="1" x14ac:dyDescent="0.25">
      <c r="D962" s="82"/>
      <c r="E962" s="82"/>
      <c r="F962" s="82"/>
      <c r="G962" s="82"/>
      <c r="H962" s="82"/>
      <c r="K962" s="77"/>
      <c r="L962" s="77"/>
      <c r="M962" s="80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190"/>
      <c r="AA962" s="192"/>
      <c r="AB962" s="77"/>
      <c r="AC962" s="77"/>
      <c r="AD962" s="77"/>
      <c r="AE962" s="77"/>
      <c r="AF962" s="77"/>
      <c r="AG962" s="77"/>
      <c r="AH962" s="77"/>
      <c r="AI962" s="77"/>
    </row>
    <row r="963" spans="4:35" ht="18" customHeight="1" x14ac:dyDescent="0.25">
      <c r="D963" s="82"/>
      <c r="E963" s="82"/>
      <c r="F963" s="82"/>
      <c r="G963" s="82"/>
      <c r="H963" s="82"/>
      <c r="K963" s="77"/>
      <c r="L963" s="77"/>
      <c r="M963" s="80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190"/>
      <c r="AA963" s="192"/>
      <c r="AB963" s="77"/>
      <c r="AC963" s="77"/>
      <c r="AD963" s="77"/>
      <c r="AE963" s="77"/>
      <c r="AF963" s="77"/>
      <c r="AG963" s="77"/>
      <c r="AH963" s="77"/>
      <c r="AI963" s="77"/>
    </row>
    <row r="964" spans="4:35" ht="18" customHeight="1" x14ac:dyDescent="0.25">
      <c r="D964" s="82"/>
      <c r="E964" s="82"/>
      <c r="F964" s="82"/>
      <c r="G964" s="82"/>
      <c r="H964" s="82"/>
      <c r="K964" s="77"/>
      <c r="L964" s="77"/>
      <c r="M964" s="80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190"/>
      <c r="AA964" s="192"/>
      <c r="AB964" s="77"/>
      <c r="AC964" s="77"/>
      <c r="AD964" s="77"/>
      <c r="AE964" s="77"/>
      <c r="AF964" s="77"/>
      <c r="AG964" s="77"/>
      <c r="AH964" s="77"/>
      <c r="AI964" s="77"/>
    </row>
    <row r="965" spans="4:35" ht="18" customHeight="1" x14ac:dyDescent="0.25">
      <c r="D965" s="82"/>
      <c r="E965" s="82"/>
      <c r="F965" s="82"/>
      <c r="G965" s="82"/>
      <c r="H965" s="82"/>
      <c r="K965" s="77"/>
      <c r="L965" s="77"/>
      <c r="M965" s="80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190"/>
      <c r="AA965" s="192"/>
      <c r="AB965" s="77"/>
      <c r="AC965" s="77"/>
      <c r="AD965" s="77"/>
      <c r="AE965" s="77"/>
      <c r="AF965" s="77"/>
      <c r="AG965" s="77"/>
      <c r="AH965" s="77"/>
      <c r="AI965" s="77"/>
    </row>
    <row r="966" spans="4:35" ht="18" customHeight="1" x14ac:dyDescent="0.25">
      <c r="D966" s="82"/>
      <c r="E966" s="82"/>
      <c r="F966" s="82"/>
      <c r="G966" s="82"/>
      <c r="H966" s="82"/>
      <c r="K966" s="77"/>
      <c r="L966" s="77"/>
      <c r="M966" s="80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190"/>
      <c r="AA966" s="192"/>
      <c r="AB966" s="77"/>
      <c r="AC966" s="77"/>
      <c r="AD966" s="77"/>
      <c r="AE966" s="77"/>
      <c r="AF966" s="77"/>
      <c r="AG966" s="77"/>
      <c r="AH966" s="77"/>
      <c r="AI966" s="77"/>
    </row>
    <row r="967" spans="4:35" ht="18" customHeight="1" x14ac:dyDescent="0.25">
      <c r="D967" s="82"/>
      <c r="E967" s="82"/>
      <c r="F967" s="82"/>
      <c r="G967" s="82"/>
      <c r="H967" s="82"/>
      <c r="K967" s="77"/>
      <c r="L967" s="77"/>
      <c r="M967" s="80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190"/>
      <c r="AA967" s="192"/>
      <c r="AB967" s="77"/>
      <c r="AC967" s="77"/>
      <c r="AD967" s="77"/>
      <c r="AE967" s="77"/>
      <c r="AF967" s="77"/>
      <c r="AG967" s="77"/>
      <c r="AH967" s="77"/>
      <c r="AI967" s="77"/>
    </row>
    <row r="968" spans="4:35" ht="18" customHeight="1" x14ac:dyDescent="0.25">
      <c r="D968" s="82"/>
      <c r="E968" s="82"/>
      <c r="F968" s="82"/>
      <c r="G968" s="82"/>
      <c r="H968" s="82"/>
      <c r="K968" s="77"/>
      <c r="L968" s="77"/>
      <c r="M968" s="80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190"/>
      <c r="AA968" s="192"/>
      <c r="AB968" s="77"/>
      <c r="AC968" s="77"/>
      <c r="AD968" s="77"/>
      <c r="AE968" s="77"/>
      <c r="AF968" s="77"/>
      <c r="AG968" s="77"/>
      <c r="AH968" s="77"/>
      <c r="AI968" s="77"/>
    </row>
    <row r="969" spans="4:35" ht="18" customHeight="1" x14ac:dyDescent="0.25">
      <c r="D969" s="82"/>
      <c r="E969" s="82"/>
      <c r="F969" s="82"/>
      <c r="G969" s="82"/>
      <c r="H969" s="82"/>
      <c r="K969" s="77"/>
      <c r="L969" s="77"/>
      <c r="M969" s="80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190"/>
      <c r="AA969" s="192"/>
      <c r="AB969" s="77"/>
      <c r="AC969" s="77"/>
      <c r="AD969" s="77"/>
      <c r="AE969" s="77"/>
      <c r="AF969" s="77"/>
      <c r="AG969" s="77"/>
      <c r="AH969" s="77"/>
      <c r="AI969" s="77"/>
    </row>
    <row r="970" spans="4:35" ht="18" customHeight="1" x14ac:dyDescent="0.25">
      <c r="D970" s="82"/>
      <c r="E970" s="82"/>
      <c r="F970" s="82"/>
      <c r="G970" s="82"/>
      <c r="H970" s="82"/>
      <c r="K970" s="77"/>
      <c r="L970" s="77"/>
      <c r="M970" s="80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190"/>
      <c r="AA970" s="192"/>
      <c r="AB970" s="77"/>
      <c r="AC970" s="77"/>
      <c r="AD970" s="77"/>
      <c r="AE970" s="77"/>
      <c r="AF970" s="77"/>
      <c r="AG970" s="77"/>
      <c r="AH970" s="77"/>
      <c r="AI970" s="77"/>
    </row>
    <row r="971" spans="4:35" ht="18" customHeight="1" x14ac:dyDescent="0.25">
      <c r="D971" s="82"/>
      <c r="E971" s="82"/>
      <c r="F971" s="82"/>
      <c r="G971" s="82"/>
      <c r="H971" s="82"/>
      <c r="K971" s="77"/>
      <c r="L971" s="77"/>
      <c r="M971" s="80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190"/>
      <c r="AA971" s="192"/>
      <c r="AB971" s="77"/>
      <c r="AC971" s="77"/>
      <c r="AD971" s="77"/>
      <c r="AE971" s="77"/>
      <c r="AF971" s="77"/>
      <c r="AG971" s="77"/>
      <c r="AH971" s="77"/>
      <c r="AI971" s="77"/>
    </row>
    <row r="972" spans="4:35" ht="18" customHeight="1" x14ac:dyDescent="0.25">
      <c r="D972" s="82"/>
      <c r="E972" s="82"/>
      <c r="F972" s="82"/>
      <c r="G972" s="82"/>
      <c r="H972" s="82"/>
      <c r="K972" s="77"/>
      <c r="L972" s="77"/>
      <c r="M972" s="80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190"/>
      <c r="AA972" s="192"/>
      <c r="AB972" s="77"/>
      <c r="AC972" s="77"/>
      <c r="AD972" s="77"/>
      <c r="AE972" s="77"/>
      <c r="AF972" s="77"/>
      <c r="AG972" s="77"/>
      <c r="AH972" s="77"/>
      <c r="AI972" s="77"/>
    </row>
    <row r="973" spans="4:35" ht="18" customHeight="1" x14ac:dyDescent="0.25">
      <c r="D973" s="82"/>
      <c r="E973" s="82"/>
      <c r="F973" s="82"/>
      <c r="G973" s="82"/>
      <c r="H973" s="82"/>
      <c r="K973" s="81"/>
      <c r="L973" s="81"/>
      <c r="M973" s="80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190"/>
      <c r="AA973" s="192"/>
      <c r="AB973" s="77"/>
      <c r="AC973" s="77"/>
      <c r="AD973" s="77"/>
      <c r="AE973" s="77"/>
      <c r="AF973" s="77"/>
      <c r="AG973" s="77"/>
      <c r="AH973" s="77"/>
      <c r="AI973" s="77"/>
    </row>
    <row r="974" spans="4:35" ht="18" customHeight="1" x14ac:dyDescent="0.25">
      <c r="D974" s="82"/>
      <c r="E974" s="82"/>
      <c r="F974" s="82"/>
      <c r="G974" s="82"/>
      <c r="H974" s="82"/>
      <c r="K974" s="81"/>
      <c r="L974" s="81"/>
      <c r="M974" s="80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190"/>
      <c r="AA974" s="192"/>
      <c r="AB974" s="77"/>
      <c r="AC974" s="77"/>
      <c r="AD974" s="77"/>
      <c r="AE974" s="77"/>
      <c r="AF974" s="77"/>
      <c r="AG974" s="77"/>
      <c r="AH974" s="77"/>
      <c r="AI974" s="77"/>
    </row>
    <row r="975" spans="4:35" ht="18" customHeight="1" x14ac:dyDescent="0.25">
      <c r="D975" s="82"/>
      <c r="E975" s="82"/>
      <c r="F975" s="82"/>
      <c r="G975" s="82"/>
      <c r="H975" s="82"/>
      <c r="K975" s="81"/>
      <c r="L975" s="81"/>
      <c r="M975" s="80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190"/>
      <c r="AA975" s="192"/>
      <c r="AB975" s="77"/>
      <c r="AC975" s="77"/>
      <c r="AD975" s="77"/>
      <c r="AE975" s="77"/>
      <c r="AF975" s="77"/>
      <c r="AG975" s="77"/>
      <c r="AH975" s="77"/>
      <c r="AI975" s="77"/>
    </row>
    <row r="976" spans="4:35" ht="18" customHeight="1" x14ac:dyDescent="0.25">
      <c r="D976" s="82"/>
      <c r="E976" s="82"/>
      <c r="F976" s="82"/>
      <c r="G976" s="82"/>
      <c r="H976" s="82"/>
      <c r="K976" s="81"/>
      <c r="L976" s="81"/>
      <c r="M976" s="80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190"/>
      <c r="AA976" s="192"/>
      <c r="AB976" s="77"/>
      <c r="AC976" s="77"/>
      <c r="AD976" s="77"/>
      <c r="AE976" s="77"/>
      <c r="AF976" s="77"/>
      <c r="AG976" s="77"/>
      <c r="AH976" s="77"/>
      <c r="AI976" s="77"/>
    </row>
    <row r="977" spans="4:35" ht="18" customHeight="1" x14ac:dyDescent="0.25">
      <c r="D977" s="82"/>
      <c r="E977" s="82"/>
      <c r="F977" s="82"/>
      <c r="G977" s="82"/>
      <c r="H977" s="82"/>
      <c r="K977" s="81"/>
      <c r="L977" s="81"/>
      <c r="M977" s="80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190"/>
      <c r="AA977" s="192"/>
      <c r="AB977" s="77"/>
      <c r="AC977" s="77"/>
      <c r="AD977" s="77"/>
      <c r="AE977" s="77"/>
      <c r="AF977" s="77"/>
      <c r="AG977" s="77"/>
      <c r="AH977" s="77"/>
      <c r="AI977" s="77"/>
    </row>
    <row r="978" spans="4:35" ht="18" customHeight="1" x14ac:dyDescent="0.25">
      <c r="D978" s="82"/>
      <c r="E978" s="82"/>
      <c r="F978" s="82"/>
      <c r="G978" s="82"/>
      <c r="H978" s="82"/>
      <c r="K978" s="81"/>
      <c r="L978" s="81"/>
      <c r="M978" s="80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190"/>
      <c r="AA978" s="192"/>
      <c r="AB978" s="77"/>
      <c r="AC978" s="77"/>
      <c r="AD978" s="77"/>
      <c r="AE978" s="77"/>
      <c r="AF978" s="77"/>
      <c r="AG978" s="77"/>
      <c r="AH978" s="77"/>
      <c r="AI978" s="77"/>
    </row>
    <row r="979" spans="4:35" ht="18" customHeight="1" x14ac:dyDescent="0.25">
      <c r="D979" s="82"/>
      <c r="E979" s="82"/>
      <c r="F979" s="82"/>
      <c r="G979" s="82"/>
      <c r="H979" s="82"/>
      <c r="K979" s="81"/>
      <c r="L979" s="81"/>
      <c r="M979" s="80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190"/>
      <c r="AA979" s="192"/>
      <c r="AB979" s="77"/>
      <c r="AC979" s="77"/>
      <c r="AD979" s="77"/>
      <c r="AE979" s="77"/>
      <c r="AF979" s="77"/>
      <c r="AG979" s="77"/>
      <c r="AH979" s="77"/>
      <c r="AI979" s="77"/>
    </row>
    <row r="980" spans="4:35" ht="18" customHeight="1" x14ac:dyDescent="0.25">
      <c r="D980" s="82"/>
      <c r="E980" s="82"/>
      <c r="F980" s="82"/>
      <c r="G980" s="82"/>
      <c r="H980" s="82"/>
      <c r="K980" s="77"/>
      <c r="L980" s="77"/>
      <c r="M980" s="80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190"/>
      <c r="AA980" s="192"/>
      <c r="AB980" s="77"/>
      <c r="AC980" s="77"/>
      <c r="AD980" s="77"/>
      <c r="AE980" s="77"/>
      <c r="AF980" s="77"/>
      <c r="AG980" s="77"/>
      <c r="AH980" s="77"/>
      <c r="AI980" s="77"/>
    </row>
    <row r="981" spans="4:35" ht="18" customHeight="1" x14ac:dyDescent="0.25">
      <c r="D981" s="82"/>
      <c r="E981" s="82"/>
      <c r="F981" s="82"/>
      <c r="G981" s="82"/>
      <c r="H981" s="82"/>
      <c r="K981" s="77"/>
      <c r="L981" s="77"/>
      <c r="M981" s="80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190"/>
      <c r="AA981" s="192"/>
      <c r="AB981" s="77"/>
      <c r="AC981" s="77"/>
      <c r="AD981" s="77"/>
      <c r="AE981" s="77"/>
      <c r="AF981" s="77"/>
      <c r="AG981" s="77"/>
      <c r="AH981" s="77"/>
      <c r="AI981" s="77"/>
    </row>
    <row r="982" spans="4:35" ht="18" customHeight="1" x14ac:dyDescent="0.25">
      <c r="D982" s="82"/>
      <c r="E982" s="82"/>
      <c r="F982" s="82"/>
      <c r="G982" s="82"/>
      <c r="H982" s="82"/>
      <c r="K982" s="77"/>
      <c r="L982" s="77"/>
      <c r="M982" s="80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190"/>
      <c r="AA982" s="192"/>
      <c r="AB982" s="77"/>
      <c r="AC982" s="77"/>
      <c r="AD982" s="77"/>
      <c r="AE982" s="77"/>
      <c r="AF982" s="77"/>
      <c r="AG982" s="77"/>
      <c r="AH982" s="77"/>
      <c r="AI982" s="77"/>
    </row>
    <row r="983" spans="4:35" ht="18" customHeight="1" x14ac:dyDescent="0.25">
      <c r="D983" s="82"/>
      <c r="E983" s="82"/>
      <c r="F983" s="82"/>
      <c r="G983" s="82"/>
      <c r="H983" s="82"/>
      <c r="K983" s="77"/>
      <c r="L983" s="77"/>
      <c r="M983" s="80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190"/>
      <c r="AA983" s="192"/>
      <c r="AB983" s="77"/>
      <c r="AC983" s="77"/>
      <c r="AD983" s="77"/>
      <c r="AE983" s="77"/>
      <c r="AF983" s="77"/>
      <c r="AG983" s="77"/>
      <c r="AH983" s="77"/>
      <c r="AI983" s="77"/>
    </row>
    <row r="984" spans="4:35" ht="18" customHeight="1" x14ac:dyDescent="0.25">
      <c r="D984" s="82"/>
      <c r="E984" s="82"/>
      <c r="F984" s="82"/>
      <c r="G984" s="82"/>
      <c r="H984" s="82"/>
      <c r="K984" s="77"/>
      <c r="L984" s="77"/>
      <c r="M984" s="80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190"/>
      <c r="AA984" s="192"/>
      <c r="AB984" s="77"/>
      <c r="AC984" s="77"/>
      <c r="AD984" s="77"/>
      <c r="AE984" s="77"/>
      <c r="AF984" s="77"/>
      <c r="AG984" s="77"/>
      <c r="AH984" s="77"/>
      <c r="AI984" s="77"/>
    </row>
    <row r="985" spans="4:35" ht="18" customHeight="1" x14ac:dyDescent="0.25">
      <c r="D985" s="82"/>
      <c r="E985" s="82"/>
      <c r="F985" s="82"/>
      <c r="G985" s="82"/>
      <c r="H985" s="82"/>
      <c r="K985" s="77"/>
      <c r="L985" s="77"/>
      <c r="M985" s="80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190"/>
      <c r="AA985" s="192"/>
      <c r="AB985" s="77"/>
      <c r="AC985" s="77"/>
      <c r="AD985" s="77"/>
      <c r="AE985" s="77"/>
      <c r="AF985" s="77"/>
      <c r="AG985" s="77"/>
      <c r="AH985" s="77"/>
      <c r="AI985" s="77"/>
    </row>
    <row r="986" spans="4:35" ht="18" customHeight="1" x14ac:dyDescent="0.25">
      <c r="D986" s="82"/>
      <c r="E986" s="82"/>
      <c r="F986" s="82"/>
      <c r="G986" s="82"/>
      <c r="H986" s="82"/>
      <c r="K986" s="77"/>
      <c r="L986" s="77"/>
      <c r="M986" s="80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190"/>
      <c r="AA986" s="192"/>
      <c r="AB986" s="77"/>
      <c r="AC986" s="77"/>
      <c r="AD986" s="77"/>
      <c r="AE986" s="77"/>
      <c r="AF986" s="77"/>
      <c r="AG986" s="77"/>
      <c r="AH986" s="77"/>
      <c r="AI986" s="77"/>
    </row>
    <row r="987" spans="4:35" ht="18" customHeight="1" x14ac:dyDescent="0.25">
      <c r="D987" s="82"/>
      <c r="E987" s="82"/>
      <c r="F987" s="82"/>
      <c r="G987" s="82"/>
      <c r="H987" s="82"/>
      <c r="K987" s="77"/>
      <c r="L987" s="77"/>
      <c r="M987" s="80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190"/>
      <c r="AA987" s="192"/>
      <c r="AB987" s="77"/>
      <c r="AC987" s="77"/>
      <c r="AD987" s="77"/>
      <c r="AE987" s="77"/>
      <c r="AF987" s="77"/>
      <c r="AG987" s="77"/>
      <c r="AH987" s="77"/>
      <c r="AI987" s="77"/>
    </row>
    <row r="988" spans="4:35" ht="18" customHeight="1" x14ac:dyDescent="0.25">
      <c r="D988" s="82"/>
      <c r="E988" s="82"/>
      <c r="F988" s="82"/>
      <c r="G988" s="82"/>
      <c r="H988" s="82"/>
      <c r="K988" s="77"/>
      <c r="L988" s="77"/>
      <c r="M988" s="80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190"/>
      <c r="AA988" s="192"/>
      <c r="AB988" s="77"/>
      <c r="AC988" s="77"/>
      <c r="AD988" s="77"/>
      <c r="AE988" s="77"/>
      <c r="AF988" s="77"/>
      <c r="AG988" s="77"/>
      <c r="AH988" s="77"/>
      <c r="AI988" s="77"/>
    </row>
    <row r="989" spans="4:35" ht="18" customHeight="1" x14ac:dyDescent="0.25">
      <c r="D989" s="82"/>
      <c r="E989" s="82"/>
      <c r="F989" s="82"/>
      <c r="G989" s="82"/>
      <c r="H989" s="82"/>
      <c r="K989" s="77"/>
      <c r="L989" s="77"/>
      <c r="M989" s="80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190"/>
      <c r="AA989" s="192"/>
      <c r="AB989" s="77"/>
      <c r="AC989" s="77"/>
      <c r="AD989" s="77"/>
      <c r="AE989" s="77"/>
      <c r="AF989" s="77"/>
      <c r="AG989" s="77"/>
      <c r="AH989" s="77"/>
      <c r="AI989" s="77"/>
    </row>
    <row r="990" spans="4:35" ht="18" customHeight="1" x14ac:dyDescent="0.25">
      <c r="D990" s="82"/>
      <c r="E990" s="82"/>
      <c r="F990" s="82"/>
      <c r="G990" s="82"/>
      <c r="H990" s="82"/>
      <c r="K990" s="77"/>
      <c r="L990" s="77"/>
      <c r="M990" s="80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190"/>
      <c r="AA990" s="192"/>
      <c r="AB990" s="77"/>
      <c r="AC990" s="77"/>
      <c r="AD990" s="77"/>
      <c r="AE990" s="77"/>
      <c r="AF990" s="77"/>
      <c r="AG990" s="77"/>
      <c r="AH990" s="77"/>
      <c r="AI990" s="77"/>
    </row>
    <row r="991" spans="4:35" ht="18" customHeight="1" x14ac:dyDescent="0.25">
      <c r="D991" s="82"/>
      <c r="E991" s="82"/>
      <c r="F991" s="82"/>
      <c r="G991" s="82"/>
      <c r="H991" s="82"/>
      <c r="K991" s="77"/>
      <c r="L991" s="77"/>
      <c r="M991" s="80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190"/>
      <c r="AA991" s="192"/>
      <c r="AB991" s="77"/>
      <c r="AC991" s="77"/>
      <c r="AD991" s="77"/>
      <c r="AE991" s="77"/>
      <c r="AF991" s="77"/>
      <c r="AG991" s="77"/>
      <c r="AH991" s="77"/>
      <c r="AI991" s="77"/>
    </row>
    <row r="992" spans="4:35" ht="18" customHeight="1" x14ac:dyDescent="0.25">
      <c r="D992" s="82"/>
      <c r="E992" s="82"/>
      <c r="F992" s="82"/>
      <c r="G992" s="82"/>
      <c r="H992" s="82"/>
      <c r="K992" s="77"/>
      <c r="L992" s="77"/>
      <c r="M992" s="80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190"/>
      <c r="AA992" s="192"/>
      <c r="AB992" s="77"/>
      <c r="AC992" s="77"/>
      <c r="AD992" s="77"/>
      <c r="AE992" s="77"/>
      <c r="AF992" s="77"/>
      <c r="AG992" s="77"/>
      <c r="AH992" s="77"/>
      <c r="AI992" s="77"/>
    </row>
    <row r="993" spans="4:35" ht="18" customHeight="1" x14ac:dyDescent="0.25">
      <c r="D993" s="82"/>
      <c r="E993" s="82"/>
      <c r="F993" s="82"/>
      <c r="G993" s="82"/>
      <c r="H993" s="82"/>
      <c r="K993" s="77"/>
      <c r="L993" s="77"/>
      <c r="M993" s="80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190"/>
      <c r="AA993" s="192"/>
      <c r="AB993" s="77"/>
      <c r="AC993" s="77"/>
      <c r="AD993" s="77"/>
      <c r="AE993" s="77"/>
      <c r="AF993" s="77"/>
      <c r="AG993" s="77"/>
      <c r="AH993" s="77"/>
      <c r="AI993" s="77"/>
    </row>
    <row r="994" spans="4:35" ht="18" customHeight="1" x14ac:dyDescent="0.25">
      <c r="D994" s="82"/>
      <c r="E994" s="82"/>
      <c r="F994" s="82"/>
      <c r="G994" s="82"/>
      <c r="H994" s="82"/>
      <c r="K994" s="77"/>
      <c r="L994" s="77"/>
      <c r="M994" s="80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190"/>
      <c r="AA994" s="192"/>
      <c r="AB994" s="77"/>
      <c r="AC994" s="77"/>
      <c r="AD994" s="77"/>
      <c r="AE994" s="77"/>
      <c r="AF994" s="77"/>
      <c r="AG994" s="77"/>
      <c r="AH994" s="77"/>
      <c r="AI994" s="77"/>
    </row>
    <row r="995" spans="4:35" ht="18" customHeight="1" x14ac:dyDescent="0.25">
      <c r="D995" s="82"/>
      <c r="E995" s="82"/>
      <c r="F995" s="82"/>
      <c r="G995" s="82"/>
      <c r="H995" s="82"/>
      <c r="K995" s="77"/>
      <c r="L995" s="77"/>
      <c r="M995" s="80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190"/>
      <c r="AA995" s="192"/>
      <c r="AB995" s="77"/>
      <c r="AC995" s="77"/>
      <c r="AD995" s="77"/>
      <c r="AE995" s="77"/>
      <c r="AF995" s="77"/>
      <c r="AG995" s="77"/>
      <c r="AH995" s="77"/>
      <c r="AI995" s="77"/>
    </row>
    <row r="996" spans="4:35" ht="18" customHeight="1" x14ac:dyDescent="0.25">
      <c r="D996" s="82"/>
      <c r="E996" s="82"/>
      <c r="F996" s="82"/>
      <c r="G996" s="82"/>
      <c r="H996" s="82"/>
      <c r="K996" s="77"/>
      <c r="L996" s="77"/>
      <c r="M996" s="80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190"/>
      <c r="AA996" s="192"/>
      <c r="AB996" s="77"/>
      <c r="AC996" s="77"/>
      <c r="AD996" s="77"/>
      <c r="AE996" s="77"/>
      <c r="AF996" s="77"/>
      <c r="AG996" s="77"/>
      <c r="AH996" s="77"/>
      <c r="AI996" s="77"/>
    </row>
    <row r="997" spans="4:35" ht="18" customHeight="1" x14ac:dyDescent="0.25">
      <c r="D997" s="82"/>
      <c r="E997" s="82"/>
      <c r="F997" s="82"/>
      <c r="G997" s="82"/>
      <c r="H997" s="82"/>
      <c r="K997" s="81"/>
      <c r="L997" s="81"/>
      <c r="M997" s="80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190"/>
      <c r="AA997" s="192"/>
      <c r="AB997" s="77"/>
      <c r="AC997" s="77"/>
      <c r="AD997" s="77"/>
      <c r="AE997" s="77"/>
      <c r="AF997" s="77"/>
      <c r="AG997" s="77"/>
      <c r="AH997" s="77"/>
      <c r="AI997" s="77"/>
    </row>
    <row r="998" spans="4:35" ht="18" customHeight="1" x14ac:dyDescent="0.25">
      <c r="D998" s="82"/>
      <c r="E998" s="82"/>
      <c r="F998" s="82"/>
      <c r="G998" s="82"/>
      <c r="H998" s="82"/>
      <c r="K998" s="81"/>
      <c r="L998" s="81"/>
      <c r="M998" s="80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190"/>
      <c r="AA998" s="192"/>
      <c r="AB998" s="77"/>
      <c r="AC998" s="77"/>
      <c r="AD998" s="77"/>
      <c r="AE998" s="77"/>
      <c r="AF998" s="77"/>
      <c r="AG998" s="77"/>
      <c r="AH998" s="77"/>
      <c r="AI998" s="77"/>
    </row>
    <row r="999" spans="4:35" ht="18" customHeight="1" x14ac:dyDescent="0.25">
      <c r="D999" s="82"/>
      <c r="E999" s="82"/>
      <c r="F999" s="82"/>
      <c r="G999" s="82"/>
      <c r="H999" s="82"/>
      <c r="K999" s="81"/>
      <c r="L999" s="81"/>
      <c r="M999" s="80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190"/>
      <c r="AA999" s="192"/>
      <c r="AB999" s="77"/>
      <c r="AC999" s="77"/>
      <c r="AD999" s="77"/>
      <c r="AE999" s="77"/>
      <c r="AF999" s="77"/>
      <c r="AG999" s="77"/>
      <c r="AH999" s="77"/>
      <c r="AI999" s="77"/>
    </row>
    <row r="1000" spans="4:35" ht="18" customHeight="1" x14ac:dyDescent="0.25">
      <c r="D1000" s="82"/>
      <c r="E1000" s="82"/>
      <c r="F1000" s="82"/>
      <c r="G1000" s="82"/>
      <c r="H1000" s="82"/>
      <c r="K1000" s="81"/>
      <c r="L1000" s="81"/>
      <c r="M1000" s="80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190"/>
      <c r="AA1000" s="192"/>
      <c r="AB1000" s="77"/>
      <c r="AC1000" s="77"/>
      <c r="AD1000" s="77"/>
      <c r="AE1000" s="77"/>
      <c r="AF1000" s="77"/>
      <c r="AG1000" s="77"/>
      <c r="AH1000" s="77"/>
      <c r="AI1000" s="77"/>
    </row>
    <row r="1001" spans="4:35" ht="18" customHeight="1" x14ac:dyDescent="0.25">
      <c r="D1001" s="82"/>
      <c r="E1001" s="82"/>
      <c r="F1001" s="82"/>
      <c r="G1001" s="82"/>
      <c r="H1001" s="82"/>
      <c r="K1001" s="81"/>
      <c r="L1001" s="81"/>
      <c r="M1001" s="80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190"/>
      <c r="AA1001" s="192"/>
      <c r="AB1001" s="77"/>
      <c r="AC1001" s="77"/>
      <c r="AD1001" s="77"/>
      <c r="AE1001" s="77"/>
      <c r="AF1001" s="77"/>
      <c r="AG1001" s="77"/>
      <c r="AH1001" s="77"/>
      <c r="AI1001" s="77"/>
    </row>
    <row r="1002" spans="4:35" ht="18" customHeight="1" x14ac:dyDescent="0.25">
      <c r="D1002" s="82"/>
      <c r="E1002" s="82"/>
      <c r="F1002" s="82"/>
      <c r="G1002" s="82"/>
      <c r="H1002" s="82"/>
      <c r="K1002" s="81"/>
      <c r="L1002" s="81"/>
      <c r="M1002" s="80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190"/>
      <c r="AA1002" s="192"/>
      <c r="AB1002" s="77"/>
      <c r="AC1002" s="77"/>
      <c r="AD1002" s="77"/>
      <c r="AE1002" s="77"/>
      <c r="AF1002" s="77"/>
      <c r="AG1002" s="77"/>
      <c r="AH1002" s="77"/>
      <c r="AI1002" s="77"/>
    </row>
    <row r="1003" spans="4:35" ht="18" customHeight="1" x14ac:dyDescent="0.25">
      <c r="D1003" s="82"/>
      <c r="E1003" s="82"/>
      <c r="F1003" s="82"/>
      <c r="G1003" s="82"/>
      <c r="H1003" s="82"/>
      <c r="K1003" s="81"/>
      <c r="L1003" s="81"/>
      <c r="M1003" s="80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190"/>
      <c r="AA1003" s="192"/>
      <c r="AB1003" s="77"/>
      <c r="AC1003" s="77"/>
      <c r="AD1003" s="77"/>
      <c r="AE1003" s="77"/>
      <c r="AF1003" s="77"/>
      <c r="AG1003" s="77"/>
      <c r="AH1003" s="77"/>
      <c r="AI1003" s="77"/>
    </row>
    <row r="1004" spans="4:35" ht="18" customHeight="1" x14ac:dyDescent="0.25">
      <c r="D1004" s="82"/>
      <c r="E1004" s="82"/>
      <c r="F1004" s="82"/>
      <c r="G1004" s="82"/>
      <c r="H1004" s="82"/>
      <c r="K1004" s="77"/>
      <c r="L1004" s="77"/>
      <c r="M1004" s="80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190"/>
      <c r="AA1004" s="192"/>
      <c r="AB1004" s="77"/>
      <c r="AC1004" s="77"/>
      <c r="AD1004" s="77"/>
      <c r="AE1004" s="77"/>
      <c r="AF1004" s="77"/>
      <c r="AG1004" s="77"/>
      <c r="AH1004" s="77"/>
      <c r="AI1004" s="77"/>
    </row>
    <row r="1005" spans="4:35" ht="18" customHeight="1" x14ac:dyDescent="0.25">
      <c r="D1005" s="82"/>
      <c r="E1005" s="82"/>
      <c r="F1005" s="82"/>
      <c r="G1005" s="82"/>
      <c r="H1005" s="82"/>
      <c r="K1005" s="77"/>
      <c r="L1005" s="77"/>
      <c r="M1005" s="80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190"/>
      <c r="AA1005" s="192"/>
      <c r="AB1005" s="77"/>
      <c r="AC1005" s="77"/>
      <c r="AD1005" s="77"/>
      <c r="AE1005" s="77"/>
      <c r="AF1005" s="77"/>
      <c r="AG1005" s="77"/>
      <c r="AH1005" s="77"/>
      <c r="AI1005" s="77"/>
    </row>
    <row r="1006" spans="4:35" ht="18" customHeight="1" x14ac:dyDescent="0.25">
      <c r="D1006" s="82"/>
      <c r="E1006" s="82"/>
      <c r="F1006" s="82"/>
      <c r="G1006" s="82"/>
      <c r="H1006" s="82"/>
      <c r="K1006" s="77"/>
      <c r="L1006" s="77"/>
      <c r="M1006" s="80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190"/>
      <c r="AA1006" s="192"/>
      <c r="AB1006" s="77"/>
      <c r="AC1006" s="77"/>
      <c r="AD1006" s="77"/>
      <c r="AE1006" s="77"/>
      <c r="AF1006" s="77"/>
      <c r="AG1006" s="77"/>
      <c r="AH1006" s="77"/>
      <c r="AI1006" s="77"/>
    </row>
    <row r="1007" spans="4:35" ht="18" customHeight="1" x14ac:dyDescent="0.25">
      <c r="D1007" s="82"/>
      <c r="E1007" s="82"/>
      <c r="F1007" s="82"/>
      <c r="G1007" s="82"/>
      <c r="H1007" s="82"/>
      <c r="K1007" s="77"/>
      <c r="L1007" s="77"/>
      <c r="M1007" s="80"/>
      <c r="N1007" s="77"/>
      <c r="O1007" s="77"/>
      <c r="P1007" s="77"/>
      <c r="Q1007" s="77"/>
      <c r="R1007" s="77"/>
      <c r="S1007" s="77"/>
      <c r="T1007" s="77"/>
      <c r="U1007" s="77"/>
      <c r="V1007" s="77"/>
      <c r="W1007" s="77"/>
      <c r="X1007" s="77"/>
      <c r="Y1007" s="77"/>
      <c r="Z1007" s="190"/>
      <c r="AA1007" s="192"/>
      <c r="AB1007" s="77"/>
      <c r="AC1007" s="77"/>
      <c r="AD1007" s="77"/>
      <c r="AE1007" s="77"/>
      <c r="AF1007" s="77"/>
      <c r="AG1007" s="77"/>
      <c r="AH1007" s="77"/>
      <c r="AI1007" s="77"/>
    </row>
    <row r="1008" spans="4:35" ht="18" customHeight="1" x14ac:dyDescent="0.25">
      <c r="D1008" s="82"/>
      <c r="E1008" s="82"/>
      <c r="F1008" s="82"/>
      <c r="G1008" s="82"/>
      <c r="H1008" s="82"/>
      <c r="K1008" s="77"/>
      <c r="L1008" s="77"/>
      <c r="M1008" s="80"/>
      <c r="N1008" s="77"/>
      <c r="O1008" s="77"/>
      <c r="P1008" s="77"/>
      <c r="Q1008" s="77"/>
      <c r="R1008" s="77"/>
      <c r="S1008" s="77"/>
      <c r="T1008" s="77"/>
      <c r="U1008" s="77"/>
      <c r="V1008" s="77"/>
      <c r="W1008" s="77"/>
      <c r="X1008" s="77"/>
      <c r="Y1008" s="77"/>
      <c r="Z1008" s="190"/>
      <c r="AA1008" s="192"/>
      <c r="AB1008" s="77"/>
      <c r="AC1008" s="77"/>
      <c r="AD1008" s="77"/>
      <c r="AE1008" s="77"/>
      <c r="AF1008" s="77"/>
      <c r="AG1008" s="77"/>
      <c r="AH1008" s="77"/>
      <c r="AI1008" s="77"/>
    </row>
    <row r="1009" spans="4:35" ht="18" customHeight="1" x14ac:dyDescent="0.25">
      <c r="D1009" s="82"/>
      <c r="E1009" s="82"/>
      <c r="F1009" s="82"/>
      <c r="G1009" s="82"/>
      <c r="H1009" s="82"/>
      <c r="K1009" s="77"/>
      <c r="L1009" s="77"/>
      <c r="M1009" s="80"/>
      <c r="N1009" s="77"/>
      <c r="O1009" s="77"/>
      <c r="P1009" s="77"/>
      <c r="Q1009" s="77"/>
      <c r="R1009" s="77"/>
      <c r="S1009" s="77"/>
      <c r="T1009" s="77"/>
      <c r="U1009" s="77"/>
      <c r="V1009" s="77"/>
      <c r="W1009" s="77"/>
      <c r="X1009" s="77"/>
      <c r="Y1009" s="77"/>
      <c r="Z1009" s="190"/>
      <c r="AA1009" s="192"/>
      <c r="AB1009" s="77"/>
      <c r="AC1009" s="77"/>
      <c r="AD1009" s="77"/>
      <c r="AE1009" s="77"/>
      <c r="AF1009" s="77"/>
      <c r="AG1009" s="77"/>
      <c r="AH1009" s="77"/>
      <c r="AI1009" s="77"/>
    </row>
    <row r="1010" spans="4:35" ht="18" customHeight="1" x14ac:dyDescent="0.25">
      <c r="D1010" s="82"/>
      <c r="E1010" s="82"/>
      <c r="F1010" s="82"/>
      <c r="G1010" s="82"/>
      <c r="H1010" s="82"/>
      <c r="K1010" s="77"/>
      <c r="L1010" s="77"/>
      <c r="M1010" s="80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190"/>
      <c r="AA1010" s="192"/>
      <c r="AB1010" s="77"/>
      <c r="AC1010" s="77"/>
      <c r="AD1010" s="77"/>
      <c r="AE1010" s="77"/>
      <c r="AF1010" s="77"/>
      <c r="AG1010" s="77"/>
      <c r="AH1010" s="77"/>
      <c r="AI1010" s="77"/>
    </row>
    <row r="1011" spans="4:35" ht="18" customHeight="1" x14ac:dyDescent="0.25">
      <c r="D1011" s="82"/>
      <c r="E1011" s="82"/>
      <c r="F1011" s="82"/>
      <c r="G1011" s="82"/>
      <c r="H1011" s="82"/>
      <c r="K1011" s="77"/>
      <c r="L1011" s="77"/>
      <c r="M1011" s="80"/>
      <c r="N1011" s="77"/>
      <c r="O1011" s="77"/>
      <c r="P1011" s="77"/>
      <c r="Q1011" s="77"/>
      <c r="R1011" s="77"/>
      <c r="S1011" s="77"/>
      <c r="T1011" s="77"/>
      <c r="U1011" s="77"/>
      <c r="V1011" s="77"/>
      <c r="W1011" s="77"/>
      <c r="X1011" s="77"/>
      <c r="Y1011" s="77"/>
      <c r="Z1011" s="190"/>
      <c r="AA1011" s="192"/>
      <c r="AB1011" s="77"/>
      <c r="AC1011" s="77"/>
      <c r="AD1011" s="77"/>
      <c r="AE1011" s="77"/>
      <c r="AF1011" s="77"/>
      <c r="AG1011" s="77"/>
      <c r="AH1011" s="77"/>
      <c r="AI1011" s="77"/>
    </row>
    <row r="1012" spans="4:35" ht="18" customHeight="1" x14ac:dyDescent="0.25">
      <c r="D1012" s="82"/>
      <c r="E1012" s="82"/>
      <c r="F1012" s="82"/>
      <c r="G1012" s="82"/>
      <c r="H1012" s="82"/>
      <c r="K1012" s="77"/>
      <c r="L1012" s="77"/>
      <c r="M1012" s="80"/>
      <c r="N1012" s="77"/>
      <c r="O1012" s="77"/>
      <c r="P1012" s="77"/>
      <c r="Q1012" s="77"/>
      <c r="R1012" s="77"/>
      <c r="S1012" s="77"/>
      <c r="T1012" s="77"/>
      <c r="U1012" s="77"/>
      <c r="V1012" s="77"/>
      <c r="W1012" s="77"/>
      <c r="X1012" s="77"/>
      <c r="Y1012" s="77"/>
      <c r="Z1012" s="190"/>
      <c r="AA1012" s="192"/>
      <c r="AB1012" s="77"/>
      <c r="AC1012" s="77"/>
      <c r="AD1012" s="77"/>
      <c r="AE1012" s="77"/>
      <c r="AF1012" s="77"/>
      <c r="AG1012" s="77"/>
      <c r="AH1012" s="77"/>
      <c r="AI1012" s="77"/>
    </row>
    <row r="1013" spans="4:35" ht="18" customHeight="1" x14ac:dyDescent="0.25">
      <c r="D1013" s="82"/>
      <c r="E1013" s="82"/>
      <c r="F1013" s="82"/>
      <c r="G1013" s="82"/>
      <c r="H1013" s="82"/>
      <c r="K1013" s="77"/>
      <c r="L1013" s="77"/>
      <c r="M1013" s="80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190"/>
      <c r="AA1013" s="192"/>
      <c r="AB1013" s="77"/>
      <c r="AC1013" s="77"/>
      <c r="AD1013" s="77"/>
      <c r="AE1013" s="77"/>
      <c r="AF1013" s="77"/>
      <c r="AG1013" s="77"/>
      <c r="AH1013" s="77"/>
      <c r="AI1013" s="77"/>
    </row>
    <row r="1014" spans="4:35" ht="18" customHeight="1" x14ac:dyDescent="0.25">
      <c r="D1014" s="82"/>
      <c r="E1014" s="82"/>
      <c r="F1014" s="82"/>
      <c r="G1014" s="82"/>
      <c r="H1014" s="82"/>
      <c r="K1014" s="77"/>
      <c r="L1014" s="77"/>
      <c r="M1014" s="80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190"/>
      <c r="AA1014" s="192"/>
      <c r="AB1014" s="77"/>
      <c r="AC1014" s="77"/>
      <c r="AD1014" s="77"/>
      <c r="AE1014" s="77"/>
      <c r="AF1014" s="77"/>
      <c r="AG1014" s="77"/>
      <c r="AH1014" s="77"/>
      <c r="AI1014" s="77"/>
    </row>
    <row r="1015" spans="4:35" ht="18" customHeight="1" x14ac:dyDescent="0.25">
      <c r="D1015" s="82"/>
      <c r="E1015" s="82"/>
      <c r="F1015" s="82"/>
      <c r="G1015" s="82"/>
      <c r="H1015" s="82"/>
      <c r="K1015" s="77"/>
      <c r="L1015" s="77"/>
      <c r="M1015" s="80"/>
      <c r="N1015" s="77"/>
      <c r="O1015" s="77"/>
      <c r="P1015" s="77"/>
      <c r="Q1015" s="77"/>
      <c r="R1015" s="77"/>
      <c r="S1015" s="77"/>
      <c r="T1015" s="77"/>
      <c r="U1015" s="77"/>
      <c r="V1015" s="77"/>
      <c r="W1015" s="77"/>
      <c r="X1015" s="77"/>
      <c r="Y1015" s="77"/>
      <c r="Z1015" s="190"/>
      <c r="AA1015" s="192"/>
      <c r="AB1015" s="77"/>
      <c r="AC1015" s="77"/>
      <c r="AD1015" s="77"/>
      <c r="AE1015" s="77"/>
      <c r="AF1015" s="77"/>
      <c r="AG1015" s="77"/>
      <c r="AH1015" s="77"/>
      <c r="AI1015" s="77"/>
    </row>
    <row r="1016" spans="4:35" ht="18" customHeight="1" x14ac:dyDescent="0.25">
      <c r="D1016" s="82"/>
      <c r="E1016" s="82"/>
      <c r="F1016" s="82"/>
      <c r="G1016" s="82"/>
      <c r="H1016" s="82"/>
      <c r="K1016" s="77"/>
      <c r="L1016" s="77"/>
      <c r="M1016" s="80"/>
      <c r="N1016" s="77"/>
      <c r="O1016" s="77"/>
      <c r="P1016" s="77"/>
      <c r="Q1016" s="77"/>
      <c r="R1016" s="77"/>
      <c r="S1016" s="77"/>
      <c r="T1016" s="77"/>
      <c r="U1016" s="77"/>
      <c r="V1016" s="77"/>
      <c r="W1016" s="77"/>
      <c r="X1016" s="77"/>
      <c r="Y1016" s="77"/>
      <c r="Z1016" s="190"/>
      <c r="AA1016" s="192"/>
      <c r="AB1016" s="77"/>
      <c r="AC1016" s="77"/>
      <c r="AD1016" s="77"/>
      <c r="AE1016" s="77"/>
      <c r="AF1016" s="77"/>
      <c r="AG1016" s="77"/>
      <c r="AH1016" s="77"/>
      <c r="AI1016" s="77"/>
    </row>
    <row r="1017" spans="4:35" ht="18" customHeight="1" x14ac:dyDescent="0.25">
      <c r="D1017" s="82"/>
      <c r="E1017" s="82"/>
      <c r="F1017" s="82"/>
      <c r="G1017" s="82"/>
      <c r="H1017" s="82"/>
      <c r="K1017" s="77"/>
      <c r="L1017" s="77"/>
      <c r="M1017" s="80"/>
      <c r="N1017" s="77"/>
      <c r="O1017" s="77"/>
      <c r="P1017" s="77"/>
      <c r="Q1017" s="77"/>
      <c r="R1017" s="77"/>
      <c r="S1017" s="77"/>
      <c r="T1017" s="77"/>
      <c r="U1017" s="77"/>
      <c r="V1017" s="77"/>
      <c r="W1017" s="77"/>
      <c r="X1017" s="77"/>
      <c r="Y1017" s="77"/>
      <c r="Z1017" s="190"/>
      <c r="AA1017" s="192"/>
      <c r="AB1017" s="77"/>
      <c r="AC1017" s="77"/>
      <c r="AD1017" s="77"/>
      <c r="AE1017" s="77"/>
      <c r="AF1017" s="77"/>
      <c r="AG1017" s="77"/>
      <c r="AH1017" s="77"/>
      <c r="AI1017" s="77"/>
    </row>
    <row r="1018" spans="4:35" ht="18" customHeight="1" x14ac:dyDescent="0.25">
      <c r="D1018" s="82"/>
      <c r="E1018" s="82"/>
      <c r="F1018" s="82"/>
      <c r="G1018" s="82"/>
      <c r="H1018" s="82"/>
      <c r="K1018" s="77"/>
      <c r="L1018" s="77"/>
      <c r="M1018" s="80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190"/>
      <c r="AA1018" s="192"/>
      <c r="AB1018" s="77"/>
      <c r="AC1018" s="77"/>
      <c r="AD1018" s="77"/>
      <c r="AE1018" s="77"/>
      <c r="AF1018" s="77"/>
      <c r="AG1018" s="77"/>
      <c r="AH1018" s="77"/>
      <c r="AI1018" s="77"/>
    </row>
    <row r="1019" spans="4:35" ht="18" customHeight="1" x14ac:dyDescent="0.25">
      <c r="D1019" s="82"/>
      <c r="E1019" s="82"/>
      <c r="F1019" s="82"/>
      <c r="G1019" s="82"/>
      <c r="H1019" s="82"/>
      <c r="K1019" s="77"/>
      <c r="L1019" s="77"/>
      <c r="M1019" s="80"/>
      <c r="N1019" s="77"/>
      <c r="O1019" s="77"/>
      <c r="P1019" s="77"/>
      <c r="Q1019" s="77"/>
      <c r="R1019" s="77"/>
      <c r="S1019" s="77"/>
      <c r="T1019" s="77"/>
      <c r="U1019" s="77"/>
      <c r="V1019" s="77"/>
      <c r="W1019" s="77"/>
      <c r="X1019" s="77"/>
      <c r="Y1019" s="77"/>
      <c r="Z1019" s="190"/>
      <c r="AA1019" s="192"/>
      <c r="AB1019" s="77"/>
      <c r="AC1019" s="77"/>
      <c r="AD1019" s="77"/>
      <c r="AE1019" s="77"/>
      <c r="AF1019" s="77"/>
      <c r="AG1019" s="77"/>
      <c r="AH1019" s="77"/>
      <c r="AI1019" s="77"/>
    </row>
    <row r="1020" spans="4:35" ht="18" customHeight="1" x14ac:dyDescent="0.25">
      <c r="D1020" s="82"/>
      <c r="E1020" s="82"/>
      <c r="F1020" s="82"/>
      <c r="G1020" s="82"/>
      <c r="H1020" s="82"/>
      <c r="K1020" s="77"/>
      <c r="L1020" s="77"/>
      <c r="M1020" s="80"/>
      <c r="N1020" s="77"/>
      <c r="O1020" s="77"/>
      <c r="P1020" s="77"/>
      <c r="Q1020" s="77"/>
      <c r="R1020" s="77"/>
      <c r="S1020" s="77"/>
      <c r="T1020" s="77"/>
      <c r="U1020" s="77"/>
      <c r="V1020" s="77"/>
      <c r="W1020" s="77"/>
      <c r="X1020" s="77"/>
      <c r="Y1020" s="77"/>
      <c r="Z1020" s="190"/>
      <c r="AA1020" s="192"/>
      <c r="AB1020" s="77"/>
      <c r="AC1020" s="77"/>
      <c r="AD1020" s="77"/>
      <c r="AE1020" s="77"/>
      <c r="AF1020" s="77"/>
      <c r="AG1020" s="77"/>
      <c r="AH1020" s="77"/>
      <c r="AI1020" s="77"/>
    </row>
    <row r="1021" spans="4:35" ht="18" customHeight="1" x14ac:dyDescent="0.25">
      <c r="D1021" s="82"/>
      <c r="E1021" s="82"/>
      <c r="F1021" s="82"/>
      <c r="G1021" s="82"/>
      <c r="H1021" s="82"/>
      <c r="K1021" s="81"/>
      <c r="L1021" s="81"/>
      <c r="M1021" s="80"/>
      <c r="N1021" s="77"/>
      <c r="O1021" s="77"/>
      <c r="P1021" s="77"/>
      <c r="Q1021" s="77"/>
      <c r="R1021" s="77"/>
      <c r="S1021" s="77"/>
      <c r="T1021" s="77"/>
      <c r="U1021" s="77"/>
      <c r="V1021" s="77"/>
      <c r="W1021" s="77"/>
      <c r="X1021" s="77"/>
      <c r="Y1021" s="77"/>
      <c r="Z1021" s="190"/>
      <c r="AA1021" s="192"/>
      <c r="AB1021" s="77"/>
      <c r="AC1021" s="77"/>
      <c r="AD1021" s="77"/>
      <c r="AE1021" s="77"/>
      <c r="AF1021" s="77"/>
      <c r="AG1021" s="77"/>
      <c r="AH1021" s="77"/>
      <c r="AI1021" s="77"/>
    </row>
    <row r="1022" spans="4:35" ht="18" customHeight="1" x14ac:dyDescent="0.25">
      <c r="D1022" s="82"/>
      <c r="E1022" s="82"/>
      <c r="F1022" s="82"/>
      <c r="G1022" s="82"/>
      <c r="H1022" s="82"/>
      <c r="K1022" s="81"/>
      <c r="L1022" s="81"/>
      <c r="M1022" s="80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7"/>
      <c r="Z1022" s="190"/>
      <c r="AA1022" s="192"/>
      <c r="AB1022" s="77"/>
      <c r="AC1022" s="77"/>
      <c r="AD1022" s="77"/>
      <c r="AE1022" s="77"/>
      <c r="AF1022" s="77"/>
      <c r="AG1022" s="77"/>
      <c r="AH1022" s="77"/>
      <c r="AI1022" s="77"/>
    </row>
    <row r="1023" spans="4:35" ht="18" customHeight="1" x14ac:dyDescent="0.25">
      <c r="D1023" s="82"/>
      <c r="E1023" s="82"/>
      <c r="F1023" s="82"/>
      <c r="G1023" s="82"/>
      <c r="H1023" s="82"/>
      <c r="K1023" s="81"/>
      <c r="L1023" s="81"/>
      <c r="M1023" s="80"/>
      <c r="N1023" s="77"/>
      <c r="O1023" s="77"/>
      <c r="P1023" s="77"/>
      <c r="Q1023" s="77"/>
      <c r="R1023" s="77"/>
      <c r="S1023" s="77"/>
      <c r="T1023" s="77"/>
      <c r="U1023" s="77"/>
      <c r="V1023" s="77"/>
      <c r="W1023" s="77"/>
      <c r="X1023" s="77"/>
      <c r="Y1023" s="77"/>
      <c r="Z1023" s="190"/>
      <c r="AA1023" s="192"/>
      <c r="AB1023" s="77"/>
      <c r="AC1023" s="77"/>
      <c r="AD1023" s="77"/>
      <c r="AE1023" s="77"/>
      <c r="AF1023" s="77"/>
      <c r="AG1023" s="77"/>
      <c r="AH1023" s="77"/>
      <c r="AI1023" s="77"/>
    </row>
    <row r="1024" spans="4:35" ht="18" customHeight="1" x14ac:dyDescent="0.25">
      <c r="D1024" s="82"/>
      <c r="E1024" s="82"/>
      <c r="F1024" s="82"/>
      <c r="G1024" s="82"/>
      <c r="H1024" s="82"/>
      <c r="K1024" s="81"/>
      <c r="L1024" s="81"/>
      <c r="M1024" s="80"/>
      <c r="N1024" s="77"/>
      <c r="O1024" s="77"/>
      <c r="P1024" s="77"/>
      <c r="Q1024" s="77"/>
      <c r="R1024" s="77"/>
      <c r="S1024" s="77"/>
      <c r="T1024" s="77"/>
      <c r="U1024" s="77"/>
      <c r="V1024" s="77"/>
      <c r="W1024" s="77"/>
      <c r="X1024" s="77"/>
      <c r="Y1024" s="77"/>
      <c r="Z1024" s="190"/>
      <c r="AA1024" s="192"/>
      <c r="AB1024" s="77"/>
      <c r="AC1024" s="77"/>
      <c r="AD1024" s="77"/>
      <c r="AE1024" s="77"/>
      <c r="AF1024" s="77"/>
      <c r="AG1024" s="77"/>
      <c r="AH1024" s="77"/>
      <c r="AI1024" s="77"/>
    </row>
    <row r="1025" spans="4:35" ht="18" customHeight="1" x14ac:dyDescent="0.25">
      <c r="D1025" s="82"/>
      <c r="E1025" s="82"/>
      <c r="F1025" s="82"/>
      <c r="G1025" s="82"/>
      <c r="H1025" s="82"/>
      <c r="K1025" s="81"/>
      <c r="L1025" s="81"/>
      <c r="M1025" s="80"/>
      <c r="N1025" s="77"/>
      <c r="O1025" s="77"/>
      <c r="P1025" s="77"/>
      <c r="Q1025" s="77"/>
      <c r="R1025" s="77"/>
      <c r="S1025" s="77"/>
      <c r="T1025" s="77"/>
      <c r="U1025" s="77"/>
      <c r="V1025" s="77"/>
      <c r="W1025" s="77"/>
      <c r="X1025" s="77"/>
      <c r="Y1025" s="77"/>
      <c r="Z1025" s="190"/>
      <c r="AA1025" s="192"/>
      <c r="AB1025" s="77"/>
      <c r="AC1025" s="77"/>
      <c r="AD1025" s="77"/>
      <c r="AE1025" s="77"/>
      <c r="AF1025" s="77"/>
      <c r="AG1025" s="77"/>
      <c r="AH1025" s="77"/>
      <c r="AI1025" s="77"/>
    </row>
    <row r="1026" spans="4:35" ht="18" customHeight="1" x14ac:dyDescent="0.25">
      <c r="D1026" s="82"/>
      <c r="E1026" s="82"/>
      <c r="F1026" s="82"/>
      <c r="G1026" s="82"/>
      <c r="H1026" s="82"/>
      <c r="K1026" s="81"/>
      <c r="L1026" s="81"/>
      <c r="M1026" s="80"/>
      <c r="N1026" s="77"/>
      <c r="O1026" s="77"/>
      <c r="P1026" s="77"/>
      <c r="Q1026" s="77"/>
      <c r="R1026" s="77"/>
      <c r="S1026" s="77"/>
      <c r="T1026" s="77"/>
      <c r="U1026" s="77"/>
      <c r="V1026" s="77"/>
      <c r="W1026" s="77"/>
      <c r="X1026" s="77"/>
      <c r="Y1026" s="77"/>
      <c r="Z1026" s="190"/>
      <c r="AA1026" s="192"/>
      <c r="AB1026" s="77"/>
      <c r="AC1026" s="77"/>
      <c r="AD1026" s="77"/>
      <c r="AE1026" s="77"/>
      <c r="AF1026" s="77"/>
      <c r="AG1026" s="77"/>
      <c r="AH1026" s="77"/>
      <c r="AI1026" s="77"/>
    </row>
    <row r="1027" spans="4:35" ht="18" customHeight="1" x14ac:dyDescent="0.25">
      <c r="D1027" s="82"/>
      <c r="E1027" s="82"/>
      <c r="F1027" s="82"/>
      <c r="G1027" s="82"/>
      <c r="H1027" s="82"/>
      <c r="K1027" s="81"/>
      <c r="L1027" s="81"/>
      <c r="M1027" s="80"/>
      <c r="N1027" s="77"/>
      <c r="O1027" s="77"/>
      <c r="P1027" s="77"/>
      <c r="Q1027" s="77"/>
      <c r="R1027" s="77"/>
      <c r="S1027" s="77"/>
      <c r="T1027" s="77"/>
      <c r="U1027" s="77"/>
      <c r="V1027" s="77"/>
      <c r="W1027" s="77"/>
      <c r="X1027" s="77"/>
      <c r="Y1027" s="77"/>
      <c r="Z1027" s="190"/>
      <c r="AA1027" s="192"/>
      <c r="AB1027" s="77"/>
      <c r="AC1027" s="77"/>
      <c r="AD1027" s="77"/>
      <c r="AE1027" s="77"/>
      <c r="AF1027" s="77"/>
      <c r="AG1027" s="77"/>
      <c r="AH1027" s="77"/>
      <c r="AI1027" s="77"/>
    </row>
    <row r="1028" spans="4:35" ht="18" customHeight="1" x14ac:dyDescent="0.25">
      <c r="D1028" s="82"/>
      <c r="E1028" s="82"/>
      <c r="F1028" s="82"/>
      <c r="G1028" s="82"/>
      <c r="H1028" s="82"/>
      <c r="K1028" s="77"/>
      <c r="L1028" s="77"/>
      <c r="M1028" s="80"/>
      <c r="N1028" s="77"/>
      <c r="O1028" s="77"/>
      <c r="P1028" s="77"/>
      <c r="Q1028" s="77"/>
      <c r="R1028" s="77"/>
      <c r="S1028" s="77"/>
      <c r="T1028" s="77"/>
      <c r="U1028" s="77"/>
      <c r="V1028" s="77"/>
      <c r="W1028" s="77"/>
      <c r="X1028" s="77"/>
      <c r="Y1028" s="77"/>
      <c r="Z1028" s="190"/>
      <c r="AA1028" s="192"/>
      <c r="AB1028" s="77"/>
      <c r="AC1028" s="77"/>
      <c r="AD1028" s="77"/>
      <c r="AE1028" s="77"/>
      <c r="AF1028" s="77"/>
      <c r="AG1028" s="77"/>
      <c r="AH1028" s="77"/>
      <c r="AI1028" s="77"/>
    </row>
    <row r="1029" spans="4:35" ht="18" customHeight="1" x14ac:dyDescent="0.25">
      <c r="D1029" s="82"/>
      <c r="E1029" s="82"/>
      <c r="F1029" s="82"/>
      <c r="G1029" s="82"/>
      <c r="H1029" s="82"/>
      <c r="K1029" s="77"/>
      <c r="L1029" s="77"/>
      <c r="M1029" s="80"/>
      <c r="N1029" s="77"/>
      <c r="O1029" s="77"/>
      <c r="P1029" s="77"/>
      <c r="Q1029" s="77"/>
      <c r="R1029" s="77"/>
      <c r="S1029" s="77"/>
      <c r="T1029" s="77"/>
      <c r="U1029" s="77"/>
      <c r="V1029" s="77"/>
      <c r="W1029" s="77"/>
      <c r="X1029" s="77"/>
      <c r="Y1029" s="77"/>
      <c r="Z1029" s="190"/>
      <c r="AA1029" s="192"/>
      <c r="AB1029" s="77"/>
      <c r="AC1029" s="77"/>
      <c r="AD1029" s="77"/>
      <c r="AE1029" s="77"/>
      <c r="AF1029" s="77"/>
      <c r="AG1029" s="77"/>
      <c r="AH1029" s="77"/>
      <c r="AI1029" s="77"/>
    </row>
    <row r="1030" spans="4:35" ht="18" customHeight="1" x14ac:dyDescent="0.25">
      <c r="D1030" s="82"/>
      <c r="E1030" s="82"/>
      <c r="F1030" s="82"/>
      <c r="G1030" s="82"/>
      <c r="H1030" s="82"/>
      <c r="K1030" s="77"/>
      <c r="L1030" s="77"/>
      <c r="M1030" s="80"/>
      <c r="N1030" s="77"/>
      <c r="O1030" s="77"/>
      <c r="P1030" s="77"/>
      <c r="Q1030" s="77"/>
      <c r="R1030" s="77"/>
      <c r="S1030" s="77"/>
      <c r="T1030" s="77"/>
      <c r="U1030" s="77"/>
      <c r="V1030" s="77"/>
      <c r="W1030" s="77"/>
      <c r="X1030" s="77"/>
      <c r="Y1030" s="77"/>
      <c r="Z1030" s="190"/>
      <c r="AA1030" s="192"/>
      <c r="AB1030" s="77"/>
      <c r="AC1030" s="77"/>
      <c r="AD1030" s="77"/>
      <c r="AE1030" s="77"/>
      <c r="AF1030" s="77"/>
      <c r="AG1030" s="77"/>
      <c r="AH1030" s="77"/>
      <c r="AI1030" s="77"/>
    </row>
    <row r="1031" spans="4:35" ht="18" customHeight="1" x14ac:dyDescent="0.25">
      <c r="D1031" s="82"/>
      <c r="E1031" s="82"/>
      <c r="F1031" s="82"/>
      <c r="G1031" s="82"/>
      <c r="H1031" s="82"/>
      <c r="K1031" s="77"/>
      <c r="L1031" s="77"/>
      <c r="M1031" s="80"/>
      <c r="N1031" s="77"/>
      <c r="O1031" s="77"/>
      <c r="P1031" s="77"/>
      <c r="Q1031" s="77"/>
      <c r="R1031" s="77"/>
      <c r="S1031" s="77"/>
      <c r="T1031" s="77"/>
      <c r="U1031" s="77"/>
      <c r="V1031" s="77"/>
      <c r="W1031" s="77"/>
      <c r="X1031" s="77"/>
      <c r="Y1031" s="77"/>
      <c r="Z1031" s="190"/>
      <c r="AA1031" s="192"/>
      <c r="AB1031" s="77"/>
      <c r="AC1031" s="77"/>
      <c r="AD1031" s="77"/>
      <c r="AE1031" s="77"/>
      <c r="AF1031" s="77"/>
      <c r="AG1031" s="77"/>
      <c r="AH1031" s="77"/>
      <c r="AI1031" s="77"/>
    </row>
    <row r="1032" spans="4:35" ht="18" customHeight="1" x14ac:dyDescent="0.25">
      <c r="D1032" s="82"/>
      <c r="E1032" s="82"/>
      <c r="F1032" s="82"/>
      <c r="G1032" s="82"/>
      <c r="H1032" s="82"/>
      <c r="K1032" s="77"/>
      <c r="L1032" s="77"/>
      <c r="M1032" s="80"/>
      <c r="N1032" s="77"/>
      <c r="O1032" s="77"/>
      <c r="P1032" s="77"/>
      <c r="Q1032" s="77"/>
      <c r="R1032" s="77"/>
      <c r="S1032" s="77"/>
      <c r="T1032" s="77"/>
      <c r="U1032" s="77"/>
      <c r="V1032" s="77"/>
      <c r="W1032" s="77"/>
      <c r="X1032" s="77"/>
      <c r="Y1032" s="77"/>
      <c r="Z1032" s="190"/>
      <c r="AA1032" s="192"/>
      <c r="AB1032" s="77"/>
      <c r="AC1032" s="77"/>
      <c r="AD1032" s="77"/>
      <c r="AE1032" s="77"/>
      <c r="AF1032" s="77"/>
      <c r="AG1032" s="77"/>
      <c r="AH1032" s="77"/>
      <c r="AI1032" s="77"/>
    </row>
    <row r="1033" spans="4:35" ht="18" customHeight="1" x14ac:dyDescent="0.25">
      <c r="D1033" s="82"/>
      <c r="E1033" s="82"/>
      <c r="F1033" s="82"/>
      <c r="G1033" s="82"/>
      <c r="H1033" s="82"/>
      <c r="K1033" s="77"/>
      <c r="L1033" s="77"/>
      <c r="M1033" s="80"/>
      <c r="N1033" s="77"/>
      <c r="O1033" s="77"/>
      <c r="P1033" s="77"/>
      <c r="Q1033" s="77"/>
      <c r="R1033" s="77"/>
      <c r="S1033" s="77"/>
      <c r="T1033" s="77"/>
      <c r="U1033" s="77"/>
      <c r="V1033" s="77"/>
      <c r="W1033" s="77"/>
      <c r="X1033" s="77"/>
      <c r="Y1033" s="77"/>
      <c r="Z1033" s="190"/>
      <c r="AA1033" s="192"/>
      <c r="AB1033" s="77"/>
      <c r="AC1033" s="77"/>
      <c r="AD1033" s="77"/>
      <c r="AE1033" s="77"/>
      <c r="AF1033" s="77"/>
      <c r="AG1033" s="77"/>
      <c r="AH1033" s="77"/>
      <c r="AI1033" s="77"/>
    </row>
    <row r="1034" spans="4:35" ht="18" customHeight="1" x14ac:dyDescent="0.25">
      <c r="D1034" s="82"/>
      <c r="E1034" s="82"/>
      <c r="F1034" s="82"/>
      <c r="G1034" s="82"/>
      <c r="H1034" s="82"/>
      <c r="K1034" s="77"/>
      <c r="L1034" s="77"/>
      <c r="M1034" s="80"/>
      <c r="N1034" s="77"/>
      <c r="O1034" s="77"/>
      <c r="P1034" s="77"/>
      <c r="Q1034" s="77"/>
      <c r="R1034" s="77"/>
      <c r="S1034" s="77"/>
      <c r="T1034" s="77"/>
      <c r="U1034" s="77"/>
      <c r="V1034" s="77"/>
      <c r="W1034" s="77"/>
      <c r="X1034" s="77"/>
      <c r="Y1034" s="77"/>
      <c r="Z1034" s="190"/>
      <c r="AA1034" s="192"/>
      <c r="AB1034" s="77"/>
      <c r="AC1034" s="77"/>
      <c r="AD1034" s="77"/>
      <c r="AE1034" s="77"/>
      <c r="AF1034" s="77"/>
      <c r="AG1034" s="77"/>
      <c r="AH1034" s="77"/>
      <c r="AI1034" s="77"/>
    </row>
    <row r="1035" spans="4:35" ht="18" customHeight="1" x14ac:dyDescent="0.25">
      <c r="D1035" s="82"/>
      <c r="E1035" s="82"/>
      <c r="F1035" s="82"/>
      <c r="G1035" s="82"/>
      <c r="H1035" s="82"/>
      <c r="K1035" s="77"/>
      <c r="L1035" s="77"/>
      <c r="M1035" s="80"/>
      <c r="N1035" s="77"/>
      <c r="O1035" s="77"/>
      <c r="P1035" s="77"/>
      <c r="Q1035" s="77"/>
      <c r="R1035" s="77"/>
      <c r="S1035" s="77"/>
      <c r="T1035" s="77"/>
      <c r="U1035" s="77"/>
      <c r="V1035" s="77"/>
      <c r="W1035" s="77"/>
      <c r="X1035" s="77"/>
      <c r="Y1035" s="77"/>
      <c r="Z1035" s="190"/>
      <c r="AA1035" s="192"/>
      <c r="AB1035" s="77"/>
      <c r="AC1035" s="77"/>
      <c r="AD1035" s="77"/>
      <c r="AE1035" s="77"/>
      <c r="AF1035" s="77"/>
      <c r="AG1035" s="77"/>
      <c r="AH1035" s="77"/>
      <c r="AI1035" s="77"/>
    </row>
    <row r="1036" spans="4:35" ht="18" customHeight="1" x14ac:dyDescent="0.25">
      <c r="D1036" s="82"/>
      <c r="E1036" s="82"/>
      <c r="F1036" s="82"/>
      <c r="G1036" s="82"/>
      <c r="H1036" s="82"/>
      <c r="K1036" s="77"/>
      <c r="L1036" s="77"/>
      <c r="M1036" s="80"/>
      <c r="N1036" s="77"/>
      <c r="O1036" s="77"/>
      <c r="P1036" s="77"/>
      <c r="Q1036" s="77"/>
      <c r="R1036" s="77"/>
      <c r="S1036" s="77"/>
      <c r="T1036" s="77"/>
      <c r="U1036" s="77"/>
      <c r="V1036" s="77"/>
      <c r="W1036" s="77"/>
      <c r="X1036" s="77"/>
      <c r="Y1036" s="77"/>
      <c r="Z1036" s="190"/>
      <c r="AA1036" s="192"/>
      <c r="AB1036" s="77"/>
      <c r="AC1036" s="77"/>
      <c r="AD1036" s="77"/>
      <c r="AE1036" s="77"/>
      <c r="AF1036" s="77"/>
      <c r="AG1036" s="77"/>
      <c r="AH1036" s="77"/>
      <c r="AI1036" s="77"/>
    </row>
    <row r="1037" spans="4:35" ht="18" customHeight="1" x14ac:dyDescent="0.25">
      <c r="D1037" s="82"/>
      <c r="E1037" s="82"/>
      <c r="F1037" s="82"/>
      <c r="G1037" s="82"/>
      <c r="H1037" s="82"/>
      <c r="K1037" s="77"/>
      <c r="L1037" s="77"/>
      <c r="M1037" s="80"/>
      <c r="N1037" s="77"/>
      <c r="O1037" s="77"/>
      <c r="P1037" s="77"/>
      <c r="Q1037" s="77"/>
      <c r="R1037" s="77"/>
      <c r="S1037" s="77"/>
      <c r="T1037" s="77"/>
      <c r="U1037" s="77"/>
      <c r="V1037" s="77"/>
      <c r="W1037" s="77"/>
      <c r="X1037" s="77"/>
      <c r="Y1037" s="77"/>
      <c r="Z1037" s="190"/>
      <c r="AA1037" s="192"/>
      <c r="AB1037" s="77"/>
      <c r="AC1037" s="77"/>
      <c r="AD1037" s="77"/>
      <c r="AE1037" s="77"/>
      <c r="AF1037" s="77"/>
      <c r="AG1037" s="77"/>
      <c r="AH1037" s="77"/>
      <c r="AI1037" s="77"/>
    </row>
    <row r="1038" spans="4:35" ht="18" customHeight="1" x14ac:dyDescent="0.25">
      <c r="D1038" s="82"/>
      <c r="E1038" s="82"/>
      <c r="F1038" s="82"/>
      <c r="G1038" s="82"/>
      <c r="H1038" s="82"/>
      <c r="K1038" s="77"/>
      <c r="L1038" s="77"/>
      <c r="M1038" s="80"/>
      <c r="N1038" s="77"/>
      <c r="O1038" s="77"/>
      <c r="P1038" s="77"/>
      <c r="Q1038" s="77"/>
      <c r="R1038" s="77"/>
      <c r="S1038" s="77"/>
      <c r="T1038" s="77"/>
      <c r="U1038" s="77"/>
      <c r="V1038" s="77"/>
      <c r="W1038" s="77"/>
      <c r="X1038" s="77"/>
      <c r="Y1038" s="77"/>
      <c r="Z1038" s="190"/>
      <c r="AA1038" s="192"/>
      <c r="AB1038" s="77"/>
      <c r="AC1038" s="77"/>
      <c r="AD1038" s="77"/>
      <c r="AE1038" s="77"/>
      <c r="AF1038" s="77"/>
      <c r="AG1038" s="77"/>
      <c r="AH1038" s="77"/>
      <c r="AI1038" s="77"/>
    </row>
    <row r="1039" spans="4:35" ht="18" customHeight="1" x14ac:dyDescent="0.25">
      <c r="D1039" s="82"/>
      <c r="E1039" s="82"/>
      <c r="F1039" s="82"/>
      <c r="G1039" s="82"/>
      <c r="H1039" s="82"/>
      <c r="K1039" s="77"/>
      <c r="L1039" s="77"/>
      <c r="M1039" s="80"/>
      <c r="N1039" s="77"/>
      <c r="O1039" s="77"/>
      <c r="P1039" s="77"/>
      <c r="Q1039" s="77"/>
      <c r="R1039" s="77"/>
      <c r="S1039" s="77"/>
      <c r="T1039" s="77"/>
      <c r="U1039" s="77"/>
      <c r="V1039" s="77"/>
      <c r="W1039" s="77"/>
      <c r="X1039" s="77"/>
      <c r="Y1039" s="77"/>
      <c r="Z1039" s="190"/>
      <c r="AA1039" s="192"/>
      <c r="AB1039" s="77"/>
      <c r="AC1039" s="77"/>
      <c r="AD1039" s="77"/>
      <c r="AE1039" s="77"/>
      <c r="AF1039" s="77"/>
      <c r="AG1039" s="77"/>
      <c r="AH1039" s="77"/>
      <c r="AI1039" s="77"/>
    </row>
    <row r="1040" spans="4:35" ht="18" customHeight="1" x14ac:dyDescent="0.25">
      <c r="D1040" s="82"/>
      <c r="E1040" s="82"/>
      <c r="F1040" s="82"/>
      <c r="G1040" s="82"/>
      <c r="H1040" s="82"/>
      <c r="K1040" s="77"/>
      <c r="L1040" s="77"/>
      <c r="M1040" s="80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190"/>
      <c r="AA1040" s="192"/>
      <c r="AB1040" s="77"/>
      <c r="AC1040" s="77"/>
      <c r="AD1040" s="77"/>
      <c r="AE1040" s="77"/>
      <c r="AF1040" s="77"/>
      <c r="AG1040" s="77"/>
      <c r="AH1040" s="77"/>
      <c r="AI1040" s="77"/>
    </row>
    <row r="1041" spans="4:35" ht="18" customHeight="1" x14ac:dyDescent="0.25">
      <c r="D1041" s="82"/>
      <c r="E1041" s="82"/>
      <c r="F1041" s="82"/>
      <c r="G1041" s="82"/>
      <c r="H1041" s="82"/>
      <c r="K1041" s="77"/>
      <c r="L1041" s="77"/>
      <c r="M1041" s="80"/>
      <c r="N1041" s="77"/>
      <c r="O1041" s="77"/>
      <c r="P1041" s="77"/>
      <c r="Q1041" s="77"/>
      <c r="R1041" s="77"/>
      <c r="S1041" s="77"/>
      <c r="T1041" s="77"/>
      <c r="U1041" s="77"/>
      <c r="V1041" s="77"/>
      <c r="W1041" s="77"/>
      <c r="X1041" s="77"/>
      <c r="Y1041" s="77"/>
      <c r="Z1041" s="190"/>
      <c r="AA1041" s="192"/>
      <c r="AB1041" s="77"/>
      <c r="AC1041" s="77"/>
      <c r="AD1041" s="77"/>
      <c r="AE1041" s="77"/>
      <c r="AF1041" s="77"/>
      <c r="AG1041" s="77"/>
      <c r="AH1041" s="77"/>
      <c r="AI1041" s="77"/>
    </row>
    <row r="1042" spans="4:35" ht="18" customHeight="1" x14ac:dyDescent="0.25">
      <c r="D1042" s="82"/>
      <c r="E1042" s="82"/>
      <c r="F1042" s="82"/>
      <c r="G1042" s="82"/>
      <c r="H1042" s="82"/>
      <c r="K1042" s="77"/>
      <c r="L1042" s="77"/>
      <c r="M1042" s="80"/>
      <c r="N1042" s="77"/>
      <c r="O1042" s="77"/>
      <c r="P1042" s="77"/>
      <c r="Q1042" s="77"/>
      <c r="R1042" s="77"/>
      <c r="S1042" s="77"/>
      <c r="T1042" s="77"/>
      <c r="U1042" s="77"/>
      <c r="V1042" s="77"/>
      <c r="W1042" s="77"/>
      <c r="X1042" s="77"/>
      <c r="Y1042" s="77"/>
      <c r="Z1042" s="190"/>
      <c r="AA1042" s="192"/>
      <c r="AB1042" s="77"/>
      <c r="AC1042" s="77"/>
      <c r="AD1042" s="77"/>
      <c r="AE1042" s="77"/>
      <c r="AF1042" s="77"/>
      <c r="AG1042" s="77"/>
      <c r="AH1042" s="77"/>
      <c r="AI1042" s="77"/>
    </row>
    <row r="1043" spans="4:35" ht="18" customHeight="1" x14ac:dyDescent="0.25">
      <c r="D1043" s="82"/>
      <c r="E1043" s="82"/>
      <c r="F1043" s="82"/>
      <c r="G1043" s="82"/>
      <c r="H1043" s="82"/>
      <c r="K1043" s="77"/>
      <c r="L1043" s="77"/>
      <c r="M1043" s="80"/>
      <c r="N1043" s="77"/>
      <c r="O1043" s="77"/>
      <c r="P1043" s="77"/>
      <c r="Q1043" s="77"/>
      <c r="R1043" s="77"/>
      <c r="S1043" s="77"/>
      <c r="T1043" s="77"/>
      <c r="U1043" s="77"/>
      <c r="V1043" s="77"/>
      <c r="W1043" s="77"/>
      <c r="X1043" s="77"/>
      <c r="Y1043" s="77"/>
      <c r="Z1043" s="190"/>
      <c r="AA1043" s="192"/>
      <c r="AB1043" s="77"/>
      <c r="AC1043" s="77"/>
      <c r="AD1043" s="77"/>
      <c r="AE1043" s="77"/>
      <c r="AF1043" s="77"/>
      <c r="AG1043" s="77"/>
      <c r="AH1043" s="77"/>
      <c r="AI1043" s="77"/>
    </row>
    <row r="1044" spans="4:35" ht="18" customHeight="1" x14ac:dyDescent="0.25">
      <c r="D1044" s="82"/>
      <c r="E1044" s="82"/>
      <c r="F1044" s="82"/>
      <c r="G1044" s="82"/>
      <c r="H1044" s="82"/>
      <c r="K1044" s="77"/>
      <c r="L1044" s="77"/>
      <c r="M1044" s="80"/>
      <c r="N1044" s="77"/>
      <c r="O1044" s="77"/>
      <c r="P1044" s="77"/>
      <c r="Q1044" s="77"/>
      <c r="R1044" s="77"/>
      <c r="S1044" s="77"/>
      <c r="T1044" s="77"/>
      <c r="U1044" s="77"/>
      <c r="V1044" s="77"/>
      <c r="W1044" s="77"/>
      <c r="X1044" s="77"/>
      <c r="Y1044" s="77"/>
      <c r="Z1044" s="190"/>
      <c r="AA1044" s="192"/>
      <c r="AB1044" s="77"/>
      <c r="AC1044" s="77"/>
      <c r="AD1044" s="77"/>
      <c r="AE1044" s="77"/>
      <c r="AF1044" s="77"/>
      <c r="AG1044" s="77"/>
      <c r="AH1044" s="77"/>
      <c r="AI1044" s="77"/>
    </row>
    <row r="1045" spans="4:35" ht="18" customHeight="1" x14ac:dyDescent="0.25">
      <c r="D1045" s="82"/>
      <c r="E1045" s="82"/>
      <c r="F1045" s="82"/>
      <c r="G1045" s="82"/>
      <c r="H1045" s="82"/>
      <c r="K1045" s="81"/>
      <c r="L1045" s="81"/>
      <c r="M1045" s="80"/>
      <c r="N1045" s="77"/>
      <c r="O1045" s="77"/>
      <c r="P1045" s="77"/>
      <c r="Q1045" s="77"/>
      <c r="R1045" s="77"/>
      <c r="S1045" s="77"/>
      <c r="T1045" s="77"/>
      <c r="U1045" s="77"/>
      <c r="V1045" s="77"/>
      <c r="W1045" s="77"/>
      <c r="X1045" s="77"/>
      <c r="Y1045" s="77"/>
      <c r="Z1045" s="190"/>
      <c r="AA1045" s="192"/>
      <c r="AB1045" s="77"/>
      <c r="AC1045" s="77"/>
      <c r="AD1045" s="77"/>
      <c r="AE1045" s="77"/>
      <c r="AF1045" s="77"/>
      <c r="AG1045" s="77"/>
      <c r="AH1045" s="77"/>
      <c r="AI1045" s="77"/>
    </row>
    <row r="1046" spans="4:35" ht="18" customHeight="1" x14ac:dyDescent="0.25">
      <c r="D1046" s="82"/>
      <c r="E1046" s="82"/>
      <c r="F1046" s="82"/>
      <c r="G1046" s="82"/>
      <c r="H1046" s="82"/>
      <c r="K1046" s="81"/>
      <c r="L1046" s="81"/>
      <c r="M1046" s="80"/>
      <c r="N1046" s="77"/>
      <c r="O1046" s="77"/>
      <c r="P1046" s="77"/>
      <c r="Q1046" s="77"/>
      <c r="R1046" s="77"/>
      <c r="S1046" s="77"/>
      <c r="T1046" s="77"/>
      <c r="U1046" s="77"/>
      <c r="V1046" s="77"/>
      <c r="W1046" s="77"/>
      <c r="X1046" s="77"/>
      <c r="Y1046" s="77"/>
      <c r="Z1046" s="190"/>
      <c r="AA1046" s="192"/>
      <c r="AB1046" s="77"/>
      <c r="AC1046" s="77"/>
      <c r="AD1046" s="77"/>
      <c r="AE1046" s="77"/>
      <c r="AF1046" s="77"/>
      <c r="AG1046" s="77"/>
      <c r="AH1046" s="77"/>
      <c r="AI1046" s="77"/>
    </row>
    <row r="1047" spans="4:35" ht="18" customHeight="1" x14ac:dyDescent="0.25">
      <c r="D1047" s="82"/>
      <c r="E1047" s="82"/>
      <c r="F1047" s="82"/>
      <c r="G1047" s="82"/>
      <c r="H1047" s="82"/>
      <c r="K1047" s="81"/>
      <c r="L1047" s="81"/>
      <c r="M1047" s="80"/>
      <c r="N1047" s="77"/>
      <c r="O1047" s="77"/>
      <c r="P1047" s="77"/>
      <c r="Q1047" s="77"/>
      <c r="R1047" s="77"/>
      <c r="S1047" s="77"/>
      <c r="T1047" s="77"/>
      <c r="U1047" s="77"/>
      <c r="V1047" s="77"/>
      <c r="W1047" s="77"/>
      <c r="X1047" s="77"/>
      <c r="Y1047" s="77"/>
      <c r="Z1047" s="190"/>
      <c r="AA1047" s="192"/>
      <c r="AB1047" s="77"/>
      <c r="AC1047" s="77"/>
      <c r="AD1047" s="77"/>
      <c r="AE1047" s="77"/>
      <c r="AF1047" s="77"/>
      <c r="AG1047" s="77"/>
      <c r="AH1047" s="77"/>
      <c r="AI1047" s="77"/>
    </row>
    <row r="1048" spans="4:35" ht="18" customHeight="1" x14ac:dyDescent="0.25">
      <c r="D1048" s="82"/>
      <c r="E1048" s="82"/>
      <c r="F1048" s="82"/>
      <c r="G1048" s="82"/>
      <c r="H1048" s="82"/>
      <c r="K1048" s="81"/>
      <c r="L1048" s="81"/>
      <c r="M1048" s="80"/>
      <c r="N1048" s="77"/>
      <c r="O1048" s="77"/>
      <c r="P1048" s="77"/>
      <c r="Q1048" s="77"/>
      <c r="R1048" s="77"/>
      <c r="S1048" s="77"/>
      <c r="T1048" s="77"/>
      <c r="U1048" s="77"/>
      <c r="V1048" s="77"/>
      <c r="W1048" s="77"/>
      <c r="X1048" s="77"/>
      <c r="Y1048" s="77"/>
      <c r="Z1048" s="190"/>
      <c r="AA1048" s="192"/>
      <c r="AB1048" s="77"/>
      <c r="AC1048" s="77"/>
      <c r="AD1048" s="77"/>
      <c r="AE1048" s="77"/>
      <c r="AF1048" s="77"/>
      <c r="AG1048" s="77"/>
      <c r="AH1048" s="77"/>
      <c r="AI1048" s="77"/>
    </row>
    <row r="1049" spans="4:35" ht="18" customHeight="1" x14ac:dyDescent="0.25">
      <c r="D1049" s="82"/>
      <c r="E1049" s="82"/>
      <c r="F1049" s="82"/>
      <c r="G1049" s="82"/>
      <c r="H1049" s="82"/>
      <c r="K1049" s="81"/>
      <c r="L1049" s="81"/>
      <c r="M1049" s="80"/>
      <c r="N1049" s="77"/>
      <c r="O1049" s="77"/>
      <c r="P1049" s="77"/>
      <c r="Q1049" s="77"/>
      <c r="R1049" s="77"/>
      <c r="S1049" s="77"/>
      <c r="T1049" s="77"/>
      <c r="U1049" s="77"/>
      <c r="V1049" s="77"/>
      <c r="W1049" s="77"/>
      <c r="X1049" s="77"/>
      <c r="Y1049" s="77"/>
      <c r="Z1049" s="190"/>
      <c r="AA1049" s="192"/>
      <c r="AB1049" s="77"/>
      <c r="AC1049" s="77"/>
      <c r="AD1049" s="77"/>
      <c r="AE1049" s="77"/>
      <c r="AF1049" s="77"/>
      <c r="AG1049" s="77"/>
      <c r="AH1049" s="77"/>
      <c r="AI1049" s="77"/>
    </row>
    <row r="1050" spans="4:35" ht="18" customHeight="1" x14ac:dyDescent="0.25">
      <c r="D1050" s="82"/>
      <c r="E1050" s="82"/>
      <c r="F1050" s="82"/>
      <c r="G1050" s="82"/>
      <c r="H1050" s="82"/>
      <c r="K1050" s="81"/>
      <c r="L1050" s="81"/>
      <c r="M1050" s="80"/>
      <c r="N1050" s="77"/>
      <c r="O1050" s="77"/>
      <c r="P1050" s="77"/>
      <c r="Q1050" s="77"/>
      <c r="R1050" s="77"/>
      <c r="S1050" s="77"/>
      <c r="T1050" s="77"/>
      <c r="U1050" s="77"/>
      <c r="V1050" s="77"/>
      <c r="W1050" s="77"/>
      <c r="X1050" s="77"/>
      <c r="Y1050" s="77"/>
      <c r="Z1050" s="190"/>
      <c r="AA1050" s="192"/>
      <c r="AB1050" s="77"/>
      <c r="AC1050" s="77"/>
      <c r="AD1050" s="77"/>
      <c r="AE1050" s="77"/>
      <c r="AF1050" s="77"/>
      <c r="AG1050" s="77"/>
      <c r="AH1050" s="77"/>
      <c r="AI1050" s="77"/>
    </row>
    <row r="1051" spans="4:35" ht="18" customHeight="1" x14ac:dyDescent="0.25">
      <c r="D1051" s="82"/>
      <c r="E1051" s="82"/>
      <c r="F1051" s="82"/>
      <c r="G1051" s="82"/>
      <c r="H1051" s="82"/>
      <c r="K1051" s="81"/>
      <c r="L1051" s="81"/>
      <c r="M1051" s="80"/>
      <c r="N1051" s="77"/>
      <c r="O1051" s="77"/>
      <c r="P1051" s="77"/>
      <c r="Q1051" s="77"/>
      <c r="R1051" s="77"/>
      <c r="S1051" s="77"/>
      <c r="T1051" s="77"/>
      <c r="U1051" s="77"/>
      <c r="V1051" s="77"/>
      <c r="W1051" s="77"/>
      <c r="X1051" s="77"/>
      <c r="Y1051" s="77"/>
      <c r="Z1051" s="190"/>
      <c r="AA1051" s="192"/>
      <c r="AB1051" s="77"/>
      <c r="AC1051" s="77"/>
      <c r="AD1051" s="77"/>
      <c r="AE1051" s="77"/>
      <c r="AF1051" s="77"/>
      <c r="AG1051" s="77"/>
      <c r="AH1051" s="77"/>
      <c r="AI1051" s="77"/>
    </row>
    <row r="1052" spans="4:35" ht="18" customHeight="1" x14ac:dyDescent="0.25">
      <c r="D1052" s="82"/>
      <c r="E1052" s="82"/>
      <c r="F1052" s="82"/>
      <c r="G1052" s="82"/>
      <c r="H1052" s="82"/>
      <c r="K1052" s="77"/>
      <c r="L1052" s="77"/>
      <c r="M1052" s="80"/>
      <c r="N1052" s="77"/>
      <c r="O1052" s="77"/>
      <c r="P1052" s="77"/>
      <c r="Q1052" s="77"/>
      <c r="R1052" s="77"/>
      <c r="S1052" s="77"/>
      <c r="T1052" s="77"/>
      <c r="U1052" s="77"/>
      <c r="V1052" s="77"/>
      <c r="W1052" s="77"/>
      <c r="X1052" s="77"/>
      <c r="Y1052" s="77"/>
      <c r="Z1052" s="190"/>
      <c r="AA1052" s="192"/>
      <c r="AB1052" s="77"/>
      <c r="AC1052" s="77"/>
      <c r="AD1052" s="77"/>
      <c r="AE1052" s="77"/>
      <c r="AF1052" s="77"/>
      <c r="AG1052" s="77"/>
      <c r="AH1052" s="77"/>
      <c r="AI1052" s="77"/>
    </row>
    <row r="1053" spans="4:35" ht="18" customHeight="1" x14ac:dyDescent="0.25">
      <c r="D1053" s="82"/>
      <c r="E1053" s="82"/>
      <c r="F1053" s="82"/>
      <c r="G1053" s="82"/>
      <c r="H1053" s="82"/>
      <c r="K1053" s="77"/>
      <c r="L1053" s="77"/>
      <c r="M1053" s="80"/>
      <c r="N1053" s="77"/>
      <c r="O1053" s="77"/>
      <c r="P1053" s="77"/>
      <c r="Q1053" s="77"/>
      <c r="R1053" s="77"/>
      <c r="S1053" s="77"/>
      <c r="T1053" s="77"/>
      <c r="U1053" s="77"/>
      <c r="V1053" s="77"/>
      <c r="W1053" s="77"/>
      <c r="X1053" s="77"/>
      <c r="Y1053" s="77"/>
      <c r="Z1053" s="190"/>
      <c r="AA1053" s="192"/>
      <c r="AB1053" s="77"/>
      <c r="AC1053" s="77"/>
      <c r="AD1053" s="77"/>
      <c r="AE1053" s="77"/>
      <c r="AF1053" s="77"/>
      <c r="AG1053" s="77"/>
      <c r="AH1053" s="77"/>
      <c r="AI1053" s="77"/>
    </row>
    <row r="1054" spans="4:35" ht="18" customHeight="1" x14ac:dyDescent="0.25">
      <c r="D1054" s="82"/>
      <c r="E1054" s="82"/>
      <c r="F1054" s="82"/>
      <c r="G1054" s="82"/>
      <c r="H1054" s="82"/>
      <c r="K1054" s="77"/>
      <c r="L1054" s="77"/>
      <c r="M1054" s="80"/>
      <c r="N1054" s="77"/>
      <c r="O1054" s="77"/>
      <c r="P1054" s="77"/>
      <c r="Q1054" s="77"/>
      <c r="R1054" s="77"/>
      <c r="S1054" s="77"/>
      <c r="T1054" s="77"/>
      <c r="U1054" s="77"/>
      <c r="V1054" s="77"/>
      <c r="W1054" s="77"/>
      <c r="X1054" s="77"/>
      <c r="Y1054" s="77"/>
      <c r="Z1054" s="190"/>
      <c r="AA1054" s="192"/>
      <c r="AB1054" s="77"/>
      <c r="AC1054" s="77"/>
      <c r="AD1054" s="77"/>
      <c r="AE1054" s="77"/>
      <c r="AF1054" s="77"/>
      <c r="AG1054" s="77"/>
      <c r="AH1054" s="77"/>
      <c r="AI1054" s="77"/>
    </row>
    <row r="1055" spans="4:35" ht="18" customHeight="1" x14ac:dyDescent="0.25">
      <c r="D1055" s="82"/>
      <c r="E1055" s="82"/>
      <c r="F1055" s="82"/>
      <c r="G1055" s="82"/>
      <c r="H1055" s="82"/>
      <c r="K1055" s="77"/>
      <c r="L1055" s="77"/>
      <c r="M1055" s="80"/>
      <c r="N1055" s="77"/>
      <c r="O1055" s="77"/>
      <c r="P1055" s="77"/>
      <c r="Q1055" s="77"/>
      <c r="R1055" s="77"/>
      <c r="S1055" s="77"/>
      <c r="T1055" s="77"/>
      <c r="U1055" s="77"/>
      <c r="V1055" s="77"/>
      <c r="W1055" s="77"/>
      <c r="X1055" s="77"/>
      <c r="Y1055" s="77"/>
      <c r="Z1055" s="190"/>
      <c r="AA1055" s="192"/>
      <c r="AB1055" s="77"/>
      <c r="AC1055" s="77"/>
      <c r="AD1055" s="77"/>
      <c r="AE1055" s="77"/>
      <c r="AF1055" s="77"/>
      <c r="AG1055" s="77"/>
      <c r="AH1055" s="77"/>
      <c r="AI1055" s="77"/>
    </row>
    <row r="1056" spans="4:35" ht="18" customHeight="1" x14ac:dyDescent="0.25">
      <c r="D1056" s="82"/>
      <c r="E1056" s="82"/>
      <c r="F1056" s="82"/>
      <c r="G1056" s="82"/>
      <c r="H1056" s="82"/>
      <c r="K1056" s="77"/>
      <c r="L1056" s="77"/>
      <c r="M1056" s="80"/>
      <c r="N1056" s="77"/>
      <c r="O1056" s="77"/>
      <c r="P1056" s="77"/>
      <c r="Q1056" s="77"/>
      <c r="R1056" s="77"/>
      <c r="S1056" s="77"/>
      <c r="T1056" s="77"/>
      <c r="U1056" s="77"/>
      <c r="V1056" s="77"/>
      <c r="W1056" s="77"/>
      <c r="X1056" s="77"/>
      <c r="Y1056" s="77"/>
      <c r="Z1056" s="190"/>
      <c r="AA1056" s="192"/>
      <c r="AB1056" s="77"/>
      <c r="AC1056" s="77"/>
      <c r="AD1056" s="77"/>
      <c r="AE1056" s="77"/>
      <c r="AF1056" s="77"/>
      <c r="AG1056" s="77"/>
      <c r="AH1056" s="77"/>
      <c r="AI1056" s="77"/>
    </row>
    <row r="1057" spans="4:35" ht="18" customHeight="1" x14ac:dyDescent="0.25">
      <c r="D1057" s="82"/>
      <c r="E1057" s="82"/>
      <c r="F1057" s="82"/>
      <c r="G1057" s="82"/>
      <c r="H1057" s="82"/>
      <c r="K1057" s="77"/>
      <c r="L1057" s="77"/>
      <c r="M1057" s="80"/>
      <c r="N1057" s="77"/>
      <c r="O1057" s="77"/>
      <c r="P1057" s="77"/>
      <c r="Q1057" s="77"/>
      <c r="R1057" s="77"/>
      <c r="S1057" s="77"/>
      <c r="T1057" s="77"/>
      <c r="U1057" s="77"/>
      <c r="V1057" s="77"/>
      <c r="W1057" s="77"/>
      <c r="X1057" s="77"/>
      <c r="Y1057" s="77"/>
      <c r="Z1057" s="190"/>
      <c r="AA1057" s="192"/>
      <c r="AB1057" s="77"/>
      <c r="AC1057" s="77"/>
      <c r="AD1057" s="77"/>
      <c r="AE1057" s="77"/>
      <c r="AF1057" s="77"/>
      <c r="AG1057" s="77"/>
      <c r="AH1057" s="77"/>
      <c r="AI1057" s="77"/>
    </row>
    <row r="1058" spans="4:35" ht="18" customHeight="1" x14ac:dyDescent="0.25">
      <c r="D1058" s="82"/>
      <c r="E1058" s="82"/>
      <c r="F1058" s="82"/>
      <c r="G1058" s="82"/>
      <c r="H1058" s="82"/>
      <c r="K1058" s="77"/>
      <c r="L1058" s="77"/>
      <c r="M1058" s="80"/>
      <c r="N1058" s="77"/>
      <c r="O1058" s="77"/>
      <c r="P1058" s="77"/>
      <c r="Q1058" s="77"/>
      <c r="R1058" s="77"/>
      <c r="S1058" s="77"/>
      <c r="T1058" s="77"/>
      <c r="U1058" s="77"/>
      <c r="V1058" s="77"/>
      <c r="W1058" s="77"/>
      <c r="X1058" s="77"/>
      <c r="Y1058" s="77"/>
      <c r="Z1058" s="190"/>
      <c r="AA1058" s="192"/>
      <c r="AB1058" s="77"/>
      <c r="AC1058" s="77"/>
      <c r="AD1058" s="77"/>
      <c r="AE1058" s="77"/>
      <c r="AF1058" s="77"/>
      <c r="AG1058" s="77"/>
      <c r="AH1058" s="77"/>
      <c r="AI1058" s="77"/>
    </row>
    <row r="1059" spans="4:35" ht="18" customHeight="1" x14ac:dyDescent="0.25">
      <c r="D1059" s="82"/>
      <c r="E1059" s="82"/>
      <c r="F1059" s="82"/>
      <c r="G1059" s="82"/>
      <c r="H1059" s="82"/>
      <c r="K1059" s="77"/>
      <c r="L1059" s="77"/>
      <c r="M1059" s="80"/>
      <c r="N1059" s="77"/>
      <c r="O1059" s="77"/>
      <c r="P1059" s="77"/>
      <c r="Q1059" s="77"/>
      <c r="R1059" s="77"/>
      <c r="S1059" s="77"/>
      <c r="T1059" s="77"/>
      <c r="U1059" s="77"/>
      <c r="V1059" s="77"/>
      <c r="W1059" s="77"/>
      <c r="X1059" s="77"/>
      <c r="Y1059" s="77"/>
      <c r="Z1059" s="190"/>
      <c r="AA1059" s="192"/>
      <c r="AB1059" s="77"/>
      <c r="AC1059" s="77"/>
      <c r="AD1059" s="77"/>
      <c r="AE1059" s="77"/>
      <c r="AF1059" s="77"/>
      <c r="AG1059" s="77"/>
      <c r="AH1059" s="77"/>
      <c r="AI1059" s="77"/>
    </row>
    <row r="1060" spans="4:35" ht="18" customHeight="1" x14ac:dyDescent="0.25">
      <c r="D1060" s="82"/>
      <c r="E1060" s="82"/>
      <c r="F1060" s="82"/>
      <c r="G1060" s="82"/>
      <c r="H1060" s="82"/>
      <c r="K1060" s="77"/>
      <c r="L1060" s="77"/>
      <c r="M1060" s="80"/>
      <c r="N1060" s="77"/>
      <c r="O1060" s="77"/>
      <c r="P1060" s="77"/>
      <c r="Q1060" s="77"/>
      <c r="R1060" s="77"/>
      <c r="S1060" s="77"/>
      <c r="T1060" s="77"/>
      <c r="U1060" s="77"/>
      <c r="V1060" s="77"/>
      <c r="W1060" s="77"/>
      <c r="X1060" s="77"/>
      <c r="Y1060" s="77"/>
      <c r="Z1060" s="190"/>
      <c r="AA1060" s="192"/>
      <c r="AB1060" s="77"/>
      <c r="AC1060" s="77"/>
      <c r="AD1060" s="77"/>
      <c r="AE1060" s="77"/>
      <c r="AF1060" s="77"/>
      <c r="AG1060" s="77"/>
      <c r="AH1060" s="77"/>
      <c r="AI1060" s="77"/>
    </row>
    <row r="1061" spans="4:35" ht="18" customHeight="1" x14ac:dyDescent="0.25">
      <c r="D1061" s="82"/>
      <c r="E1061" s="82"/>
      <c r="F1061" s="82"/>
      <c r="G1061" s="82"/>
      <c r="H1061" s="82"/>
      <c r="K1061" s="77"/>
      <c r="L1061" s="77"/>
      <c r="M1061" s="80"/>
      <c r="N1061" s="77"/>
      <c r="O1061" s="77"/>
      <c r="P1061" s="77"/>
      <c r="Q1061" s="77"/>
      <c r="R1061" s="77"/>
      <c r="S1061" s="77"/>
      <c r="T1061" s="77"/>
      <c r="U1061" s="77"/>
      <c r="V1061" s="77"/>
      <c r="W1061" s="77"/>
      <c r="X1061" s="77"/>
      <c r="Y1061" s="77"/>
      <c r="Z1061" s="190"/>
      <c r="AA1061" s="192"/>
      <c r="AB1061" s="77"/>
      <c r="AC1061" s="77"/>
      <c r="AD1061" s="77"/>
      <c r="AE1061" s="77"/>
      <c r="AF1061" s="77"/>
      <c r="AG1061" s="77"/>
      <c r="AH1061" s="77"/>
      <c r="AI1061" s="77"/>
    </row>
    <row r="1062" spans="4:35" ht="18" customHeight="1" x14ac:dyDescent="0.25">
      <c r="D1062" s="82"/>
      <c r="E1062" s="82"/>
      <c r="F1062" s="82"/>
      <c r="G1062" s="82"/>
      <c r="H1062" s="82"/>
      <c r="K1062" s="77"/>
      <c r="L1062" s="77"/>
      <c r="M1062" s="80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190"/>
      <c r="AA1062" s="192"/>
      <c r="AB1062" s="77"/>
      <c r="AC1062" s="77"/>
      <c r="AD1062" s="77"/>
      <c r="AE1062" s="77"/>
      <c r="AF1062" s="77"/>
      <c r="AG1062" s="77"/>
      <c r="AH1062" s="77"/>
      <c r="AI1062" s="77"/>
    </row>
    <row r="1063" spans="4:35" ht="18" customHeight="1" x14ac:dyDescent="0.25">
      <c r="D1063" s="82"/>
      <c r="E1063" s="82"/>
      <c r="F1063" s="82"/>
      <c r="G1063" s="82"/>
      <c r="H1063" s="82"/>
      <c r="K1063" s="77"/>
      <c r="L1063" s="77"/>
      <c r="M1063" s="80"/>
      <c r="N1063" s="77"/>
      <c r="O1063" s="77"/>
      <c r="P1063" s="77"/>
      <c r="Q1063" s="77"/>
      <c r="R1063" s="77"/>
      <c r="S1063" s="77"/>
      <c r="T1063" s="77"/>
      <c r="U1063" s="77"/>
      <c r="V1063" s="77"/>
      <c r="W1063" s="77"/>
      <c r="X1063" s="77"/>
      <c r="Y1063" s="77"/>
      <c r="Z1063" s="190"/>
      <c r="AA1063" s="192"/>
      <c r="AB1063" s="77"/>
      <c r="AC1063" s="77"/>
      <c r="AD1063" s="77"/>
      <c r="AE1063" s="77"/>
      <c r="AF1063" s="77"/>
      <c r="AG1063" s="77"/>
      <c r="AH1063" s="77"/>
      <c r="AI1063" s="77"/>
    </row>
    <row r="1064" spans="4:35" ht="18" customHeight="1" x14ac:dyDescent="0.25">
      <c r="D1064" s="82"/>
      <c r="E1064" s="82"/>
      <c r="F1064" s="82"/>
      <c r="G1064" s="82"/>
      <c r="H1064" s="82"/>
      <c r="K1064" s="77"/>
      <c r="L1064" s="77"/>
      <c r="M1064" s="80"/>
      <c r="N1064" s="77"/>
      <c r="O1064" s="77"/>
      <c r="P1064" s="77"/>
      <c r="Q1064" s="77"/>
      <c r="R1064" s="77"/>
      <c r="S1064" s="77"/>
      <c r="T1064" s="77"/>
      <c r="U1064" s="77"/>
      <c r="V1064" s="77"/>
      <c r="W1064" s="77"/>
      <c r="X1064" s="77"/>
      <c r="Y1064" s="77"/>
      <c r="Z1064" s="190"/>
      <c r="AA1064" s="192"/>
      <c r="AB1064" s="77"/>
      <c r="AC1064" s="77"/>
      <c r="AD1064" s="77"/>
      <c r="AE1064" s="77"/>
      <c r="AF1064" s="77"/>
      <c r="AG1064" s="77"/>
      <c r="AH1064" s="77"/>
      <c r="AI1064" s="77"/>
    </row>
    <row r="1065" spans="4:35" ht="18" customHeight="1" x14ac:dyDescent="0.25">
      <c r="D1065" s="82"/>
      <c r="E1065" s="82"/>
      <c r="F1065" s="82"/>
      <c r="G1065" s="82"/>
      <c r="H1065" s="82"/>
      <c r="K1065" s="77"/>
      <c r="L1065" s="77"/>
      <c r="M1065" s="80"/>
      <c r="N1065" s="77"/>
      <c r="O1065" s="77"/>
      <c r="P1065" s="77"/>
      <c r="Q1065" s="77"/>
      <c r="R1065" s="77"/>
      <c r="S1065" s="77"/>
      <c r="T1065" s="77"/>
      <c r="U1065" s="77"/>
      <c r="V1065" s="77"/>
      <c r="W1065" s="77"/>
      <c r="X1065" s="77"/>
      <c r="Y1065" s="77"/>
      <c r="Z1065" s="190"/>
      <c r="AA1065" s="192"/>
      <c r="AB1065" s="77"/>
      <c r="AC1065" s="77"/>
      <c r="AD1065" s="77"/>
      <c r="AE1065" s="77"/>
      <c r="AF1065" s="77"/>
      <c r="AG1065" s="77"/>
      <c r="AH1065" s="77"/>
      <c r="AI1065" s="77"/>
    </row>
    <row r="1066" spans="4:35" ht="18" customHeight="1" x14ac:dyDescent="0.25">
      <c r="D1066" s="82"/>
      <c r="E1066" s="82"/>
      <c r="F1066" s="82"/>
      <c r="G1066" s="82"/>
      <c r="H1066" s="82"/>
      <c r="K1066" s="77"/>
      <c r="L1066" s="77"/>
      <c r="M1066" s="80"/>
      <c r="N1066" s="77"/>
      <c r="O1066" s="77"/>
      <c r="P1066" s="77"/>
      <c r="Q1066" s="77"/>
      <c r="R1066" s="77"/>
      <c r="S1066" s="77"/>
      <c r="T1066" s="77"/>
      <c r="U1066" s="77"/>
      <c r="V1066" s="77"/>
      <c r="W1066" s="77"/>
      <c r="X1066" s="77"/>
      <c r="Y1066" s="77"/>
      <c r="Z1066" s="190"/>
      <c r="AA1066" s="192"/>
      <c r="AB1066" s="77"/>
      <c r="AC1066" s="77"/>
      <c r="AD1066" s="77"/>
      <c r="AE1066" s="77"/>
      <c r="AF1066" s="77"/>
      <c r="AG1066" s="77"/>
      <c r="AH1066" s="77"/>
      <c r="AI1066" s="77"/>
    </row>
    <row r="1067" spans="4:35" ht="18" customHeight="1" x14ac:dyDescent="0.25">
      <c r="D1067" s="82"/>
      <c r="E1067" s="82"/>
      <c r="F1067" s="82"/>
      <c r="G1067" s="82"/>
      <c r="H1067" s="82"/>
      <c r="K1067" s="77"/>
      <c r="L1067" s="77"/>
      <c r="M1067" s="80"/>
      <c r="N1067" s="77"/>
      <c r="O1067" s="77"/>
      <c r="P1067" s="77"/>
      <c r="Q1067" s="77"/>
      <c r="R1067" s="77"/>
      <c r="S1067" s="77"/>
      <c r="T1067" s="77"/>
      <c r="U1067" s="77"/>
      <c r="V1067" s="77"/>
      <c r="W1067" s="77"/>
      <c r="X1067" s="77"/>
      <c r="Y1067" s="77"/>
      <c r="Z1067" s="190"/>
      <c r="AA1067" s="192"/>
      <c r="AB1067" s="77"/>
      <c r="AC1067" s="77"/>
      <c r="AD1067" s="77"/>
      <c r="AE1067" s="77"/>
      <c r="AF1067" s="77"/>
      <c r="AG1067" s="77"/>
      <c r="AH1067" s="77"/>
      <c r="AI1067" s="77"/>
    </row>
    <row r="1068" spans="4:35" ht="18" customHeight="1" x14ac:dyDescent="0.25">
      <c r="D1068" s="82"/>
      <c r="E1068" s="82"/>
      <c r="F1068" s="82"/>
      <c r="G1068" s="82"/>
      <c r="H1068" s="82"/>
      <c r="K1068" s="77"/>
      <c r="L1068" s="77"/>
      <c r="M1068" s="80"/>
      <c r="N1068" s="77"/>
      <c r="O1068" s="77"/>
      <c r="P1068" s="77"/>
      <c r="Q1068" s="77"/>
      <c r="R1068" s="77"/>
      <c r="S1068" s="77"/>
      <c r="T1068" s="77"/>
      <c r="U1068" s="77"/>
      <c r="V1068" s="77"/>
      <c r="W1068" s="77"/>
      <c r="X1068" s="77"/>
      <c r="Y1068" s="77"/>
      <c r="Z1068" s="190"/>
      <c r="AA1068" s="192"/>
      <c r="AB1068" s="77"/>
      <c r="AC1068" s="77"/>
      <c r="AD1068" s="77"/>
      <c r="AE1068" s="77"/>
      <c r="AF1068" s="77"/>
      <c r="AG1068" s="77"/>
      <c r="AH1068" s="77"/>
      <c r="AI1068" s="77"/>
    </row>
    <row r="1069" spans="4:35" ht="18" customHeight="1" x14ac:dyDescent="0.25">
      <c r="D1069" s="82"/>
      <c r="E1069" s="82"/>
      <c r="F1069" s="82"/>
      <c r="G1069" s="82"/>
      <c r="H1069" s="82"/>
      <c r="K1069" s="81"/>
      <c r="L1069" s="81"/>
      <c r="M1069" s="80"/>
      <c r="N1069" s="77"/>
      <c r="O1069" s="77"/>
      <c r="P1069" s="77"/>
      <c r="Q1069" s="77"/>
      <c r="R1069" s="77"/>
      <c r="S1069" s="77"/>
      <c r="T1069" s="77"/>
      <c r="U1069" s="77"/>
      <c r="V1069" s="77"/>
      <c r="W1069" s="77"/>
      <c r="X1069" s="77"/>
      <c r="Y1069" s="77"/>
      <c r="Z1069" s="190"/>
      <c r="AA1069" s="192"/>
      <c r="AB1069" s="77"/>
      <c r="AC1069" s="77"/>
      <c r="AD1069" s="77"/>
      <c r="AE1069" s="77"/>
      <c r="AF1069" s="77"/>
      <c r="AG1069" s="77"/>
      <c r="AH1069" s="77"/>
      <c r="AI1069" s="77"/>
    </row>
    <row r="1070" spans="4:35" ht="18" customHeight="1" x14ac:dyDescent="0.25">
      <c r="D1070" s="82"/>
      <c r="E1070" s="82"/>
      <c r="F1070" s="82"/>
      <c r="G1070" s="82"/>
      <c r="H1070" s="82"/>
      <c r="K1070" s="81"/>
      <c r="L1070" s="81"/>
      <c r="M1070" s="80"/>
      <c r="N1070" s="77"/>
      <c r="O1070" s="77"/>
      <c r="P1070" s="77"/>
      <c r="Q1070" s="77"/>
      <c r="R1070" s="77"/>
      <c r="S1070" s="77"/>
      <c r="T1070" s="77"/>
      <c r="U1070" s="77"/>
      <c r="V1070" s="77"/>
      <c r="W1070" s="77"/>
      <c r="X1070" s="77"/>
      <c r="Y1070" s="77"/>
      <c r="Z1070" s="190"/>
      <c r="AA1070" s="192"/>
      <c r="AB1070" s="77"/>
      <c r="AC1070" s="77"/>
      <c r="AD1070" s="77"/>
      <c r="AE1070" s="77"/>
      <c r="AF1070" s="77"/>
      <c r="AG1070" s="77"/>
      <c r="AH1070" s="77"/>
      <c r="AI1070" s="77"/>
    </row>
    <row r="1071" spans="4:35" ht="18" customHeight="1" x14ac:dyDescent="0.25">
      <c r="D1071" s="82"/>
      <c r="E1071" s="82"/>
      <c r="F1071" s="82"/>
      <c r="G1071" s="82"/>
      <c r="H1071" s="82"/>
      <c r="K1071" s="81"/>
      <c r="L1071" s="81"/>
      <c r="M1071" s="80"/>
      <c r="N1071" s="77"/>
      <c r="O1071" s="77"/>
      <c r="P1071" s="77"/>
      <c r="Q1071" s="77"/>
      <c r="R1071" s="77"/>
      <c r="S1071" s="77"/>
      <c r="T1071" s="77"/>
      <c r="U1071" s="77"/>
      <c r="V1071" s="77"/>
      <c r="W1071" s="77"/>
      <c r="X1071" s="77"/>
      <c r="Y1071" s="77"/>
      <c r="Z1071" s="190"/>
      <c r="AA1071" s="192"/>
      <c r="AB1071" s="77"/>
      <c r="AC1071" s="77"/>
      <c r="AD1071" s="77"/>
      <c r="AE1071" s="77"/>
      <c r="AF1071" s="77"/>
      <c r="AG1071" s="77"/>
      <c r="AH1071" s="77"/>
      <c r="AI1071" s="77"/>
    </row>
    <row r="1072" spans="4:35" ht="18" customHeight="1" x14ac:dyDescent="0.25">
      <c r="D1072" s="82"/>
      <c r="E1072" s="82"/>
      <c r="F1072" s="82"/>
      <c r="G1072" s="82"/>
      <c r="H1072" s="82"/>
      <c r="K1072" s="81"/>
      <c r="L1072" s="81"/>
      <c r="M1072" s="80"/>
      <c r="N1072" s="77"/>
      <c r="O1072" s="77"/>
      <c r="P1072" s="77"/>
      <c r="Q1072" s="77"/>
      <c r="R1072" s="77"/>
      <c r="S1072" s="77"/>
      <c r="T1072" s="77"/>
      <c r="U1072" s="77"/>
      <c r="V1072" s="77"/>
      <c r="W1072" s="77"/>
      <c r="X1072" s="77"/>
      <c r="Y1072" s="77"/>
      <c r="Z1072" s="190"/>
      <c r="AA1072" s="192"/>
      <c r="AB1072" s="77"/>
      <c r="AC1072" s="77"/>
      <c r="AD1072" s="77"/>
      <c r="AE1072" s="77"/>
      <c r="AF1072" s="77"/>
      <c r="AG1072" s="77"/>
      <c r="AH1072" s="77"/>
      <c r="AI1072" s="77"/>
    </row>
    <row r="1073" spans="4:35" ht="18" customHeight="1" x14ac:dyDescent="0.25">
      <c r="D1073" s="82"/>
      <c r="E1073" s="82"/>
      <c r="F1073" s="82"/>
      <c r="G1073" s="82"/>
      <c r="H1073" s="82"/>
      <c r="K1073" s="81"/>
      <c r="L1073" s="81"/>
      <c r="M1073" s="80"/>
      <c r="N1073" s="77"/>
      <c r="O1073" s="77"/>
      <c r="P1073" s="77"/>
      <c r="Q1073" s="77"/>
      <c r="R1073" s="77"/>
      <c r="S1073" s="77"/>
      <c r="T1073" s="77"/>
      <c r="U1073" s="77"/>
      <c r="V1073" s="77"/>
      <c r="W1073" s="77"/>
      <c r="X1073" s="77"/>
      <c r="Y1073" s="77"/>
      <c r="Z1073" s="190"/>
      <c r="AA1073" s="192"/>
      <c r="AB1073" s="77"/>
      <c r="AC1073" s="77"/>
      <c r="AD1073" s="77"/>
      <c r="AE1073" s="77"/>
      <c r="AF1073" s="77"/>
      <c r="AG1073" s="77"/>
      <c r="AH1073" s="77"/>
      <c r="AI1073" s="77"/>
    </row>
    <row r="1074" spans="4:35" ht="18" customHeight="1" x14ac:dyDescent="0.25">
      <c r="D1074" s="82"/>
      <c r="E1074" s="82"/>
      <c r="F1074" s="82"/>
      <c r="G1074" s="82"/>
      <c r="H1074" s="82"/>
      <c r="K1074" s="81"/>
      <c r="L1074" s="81"/>
      <c r="M1074" s="80"/>
      <c r="N1074" s="77"/>
      <c r="O1074" s="77"/>
      <c r="P1074" s="77"/>
      <c r="Q1074" s="77"/>
      <c r="R1074" s="77"/>
      <c r="S1074" s="77"/>
      <c r="T1074" s="77"/>
      <c r="U1074" s="77"/>
      <c r="V1074" s="77"/>
      <c r="W1074" s="77"/>
      <c r="X1074" s="77"/>
      <c r="Y1074" s="77"/>
      <c r="Z1074" s="190"/>
      <c r="AA1074" s="192"/>
      <c r="AB1074" s="77"/>
      <c r="AC1074" s="77"/>
      <c r="AD1074" s="77"/>
      <c r="AE1074" s="77"/>
      <c r="AF1074" s="77"/>
      <c r="AG1074" s="77"/>
      <c r="AH1074" s="77"/>
      <c r="AI1074" s="77"/>
    </row>
    <row r="1075" spans="4:35" ht="18" customHeight="1" x14ac:dyDescent="0.25">
      <c r="D1075" s="82"/>
      <c r="E1075" s="82"/>
      <c r="F1075" s="82"/>
      <c r="G1075" s="82"/>
      <c r="H1075" s="82"/>
      <c r="K1075" s="81"/>
      <c r="L1075" s="81"/>
      <c r="M1075" s="80"/>
      <c r="N1075" s="77"/>
      <c r="O1075" s="77"/>
      <c r="P1075" s="77"/>
      <c r="Q1075" s="77"/>
      <c r="R1075" s="77"/>
      <c r="S1075" s="77"/>
      <c r="T1075" s="77"/>
      <c r="U1075" s="77"/>
      <c r="V1075" s="77"/>
      <c r="W1075" s="77"/>
      <c r="X1075" s="77"/>
      <c r="Y1075" s="77"/>
      <c r="Z1075" s="190"/>
      <c r="AA1075" s="192"/>
      <c r="AB1075" s="77"/>
      <c r="AC1075" s="77"/>
      <c r="AD1075" s="77"/>
      <c r="AE1075" s="77"/>
      <c r="AF1075" s="77"/>
      <c r="AG1075" s="77"/>
      <c r="AH1075" s="77"/>
      <c r="AI1075" s="77"/>
    </row>
    <row r="1076" spans="4:35" ht="18" customHeight="1" x14ac:dyDescent="0.25">
      <c r="D1076" s="82"/>
      <c r="E1076" s="82"/>
      <c r="F1076" s="82"/>
      <c r="G1076" s="82"/>
      <c r="H1076" s="82"/>
      <c r="K1076" s="77"/>
      <c r="L1076" s="77"/>
      <c r="M1076" s="80"/>
      <c r="N1076" s="77"/>
      <c r="O1076" s="77"/>
      <c r="P1076" s="77"/>
      <c r="Q1076" s="77"/>
      <c r="R1076" s="77"/>
      <c r="S1076" s="77"/>
      <c r="T1076" s="77"/>
      <c r="U1076" s="77"/>
      <c r="V1076" s="77"/>
      <c r="W1076" s="77"/>
      <c r="X1076" s="77"/>
      <c r="Y1076" s="77"/>
      <c r="Z1076" s="190"/>
      <c r="AA1076" s="192"/>
      <c r="AB1076" s="77"/>
      <c r="AC1076" s="77"/>
      <c r="AD1076" s="77"/>
      <c r="AE1076" s="77"/>
      <c r="AF1076" s="77"/>
      <c r="AG1076" s="77"/>
      <c r="AH1076" s="77"/>
      <c r="AI1076" s="77"/>
    </row>
    <row r="1077" spans="4:35" ht="18" customHeight="1" x14ac:dyDescent="0.25">
      <c r="D1077" s="82"/>
      <c r="E1077" s="82"/>
      <c r="F1077" s="82"/>
      <c r="G1077" s="82"/>
      <c r="H1077" s="82"/>
      <c r="K1077" s="77"/>
      <c r="L1077" s="77"/>
      <c r="M1077" s="80"/>
      <c r="N1077" s="77"/>
      <c r="O1077" s="77"/>
      <c r="P1077" s="77"/>
      <c r="Q1077" s="77"/>
      <c r="R1077" s="77"/>
      <c r="S1077" s="77"/>
      <c r="T1077" s="77"/>
      <c r="U1077" s="77"/>
      <c r="V1077" s="77"/>
      <c r="W1077" s="77"/>
      <c r="X1077" s="77"/>
      <c r="Y1077" s="77"/>
      <c r="Z1077" s="190"/>
      <c r="AA1077" s="192"/>
      <c r="AB1077" s="77"/>
      <c r="AC1077" s="77"/>
      <c r="AD1077" s="77"/>
      <c r="AE1077" s="77"/>
      <c r="AF1077" s="77"/>
      <c r="AG1077" s="77"/>
      <c r="AH1077" s="77"/>
      <c r="AI1077" s="77"/>
    </row>
    <row r="1078" spans="4:35" ht="18" customHeight="1" x14ac:dyDescent="0.25">
      <c r="D1078" s="82"/>
      <c r="E1078" s="82"/>
      <c r="F1078" s="82"/>
      <c r="G1078" s="82"/>
      <c r="H1078" s="82"/>
      <c r="K1078" s="77"/>
      <c r="L1078" s="77"/>
      <c r="M1078" s="80"/>
      <c r="N1078" s="77"/>
      <c r="O1078" s="77"/>
      <c r="P1078" s="77"/>
      <c r="Q1078" s="77"/>
      <c r="R1078" s="77"/>
      <c r="S1078" s="77"/>
      <c r="T1078" s="77"/>
      <c r="U1078" s="77"/>
      <c r="V1078" s="77"/>
      <c r="W1078" s="77"/>
      <c r="X1078" s="77"/>
      <c r="Y1078" s="77"/>
      <c r="Z1078" s="190"/>
      <c r="AA1078" s="192"/>
      <c r="AB1078" s="77"/>
      <c r="AC1078" s="77"/>
      <c r="AD1078" s="77"/>
      <c r="AE1078" s="77"/>
      <c r="AF1078" s="77"/>
      <c r="AG1078" s="77"/>
      <c r="AH1078" s="77"/>
      <c r="AI1078" s="77"/>
    </row>
    <row r="1079" spans="4:35" ht="18" customHeight="1" x14ac:dyDescent="0.25">
      <c r="D1079" s="82"/>
      <c r="E1079" s="82"/>
      <c r="F1079" s="82"/>
      <c r="G1079" s="82"/>
      <c r="H1079" s="82"/>
      <c r="K1079" s="77"/>
      <c r="L1079" s="77"/>
      <c r="M1079" s="80"/>
      <c r="N1079" s="77"/>
      <c r="O1079" s="77"/>
      <c r="P1079" s="77"/>
      <c r="Q1079" s="77"/>
      <c r="R1079" s="77"/>
      <c r="S1079" s="77"/>
      <c r="T1079" s="77"/>
      <c r="U1079" s="77"/>
      <c r="V1079" s="77"/>
      <c r="W1079" s="77"/>
      <c r="X1079" s="77"/>
      <c r="Y1079" s="77"/>
      <c r="Z1079" s="190"/>
      <c r="AA1079" s="192"/>
      <c r="AB1079" s="77"/>
      <c r="AC1079" s="77"/>
      <c r="AD1079" s="77"/>
      <c r="AE1079" s="77"/>
      <c r="AF1079" s="77"/>
      <c r="AG1079" s="77"/>
      <c r="AH1079" s="77"/>
      <c r="AI1079" s="77"/>
    </row>
    <row r="1080" spans="4:35" ht="18" customHeight="1" x14ac:dyDescent="0.25">
      <c r="D1080" s="82"/>
      <c r="E1080" s="82"/>
      <c r="F1080" s="82"/>
      <c r="G1080" s="82"/>
      <c r="H1080" s="82"/>
      <c r="K1080" s="77"/>
      <c r="L1080" s="77"/>
      <c r="M1080" s="80"/>
      <c r="N1080" s="77"/>
      <c r="O1080" s="77"/>
      <c r="P1080" s="77"/>
      <c r="Q1080" s="77"/>
      <c r="R1080" s="77"/>
      <c r="S1080" s="77"/>
      <c r="T1080" s="77"/>
      <c r="U1080" s="77"/>
      <c r="V1080" s="77"/>
      <c r="W1080" s="77"/>
      <c r="X1080" s="77"/>
      <c r="Y1080" s="77"/>
      <c r="Z1080" s="190"/>
      <c r="AA1080" s="192"/>
      <c r="AB1080" s="77"/>
      <c r="AC1080" s="77"/>
      <c r="AD1080" s="77"/>
      <c r="AE1080" s="77"/>
      <c r="AF1080" s="77"/>
      <c r="AG1080" s="77"/>
      <c r="AH1080" s="77"/>
      <c r="AI1080" s="77"/>
    </row>
    <row r="1081" spans="4:35" ht="18" customHeight="1" x14ac:dyDescent="0.25">
      <c r="D1081" s="82"/>
      <c r="E1081" s="82"/>
      <c r="F1081" s="82"/>
      <c r="G1081" s="82"/>
      <c r="H1081" s="82"/>
      <c r="K1081" s="77"/>
      <c r="L1081" s="77"/>
      <c r="M1081" s="80"/>
      <c r="N1081" s="77"/>
      <c r="O1081" s="77"/>
      <c r="P1081" s="77"/>
      <c r="Q1081" s="77"/>
      <c r="R1081" s="77"/>
      <c r="S1081" s="77"/>
      <c r="T1081" s="77"/>
      <c r="U1081" s="77"/>
      <c r="V1081" s="77"/>
      <c r="W1081" s="77"/>
      <c r="X1081" s="77"/>
      <c r="Y1081" s="77"/>
      <c r="Z1081" s="190"/>
      <c r="AA1081" s="192"/>
      <c r="AB1081" s="77"/>
      <c r="AC1081" s="77"/>
      <c r="AD1081" s="77"/>
      <c r="AE1081" s="77"/>
      <c r="AF1081" s="77"/>
      <c r="AG1081" s="77"/>
      <c r="AH1081" s="77"/>
      <c r="AI1081" s="77"/>
    </row>
    <row r="1082" spans="4:35" ht="18" customHeight="1" x14ac:dyDescent="0.25">
      <c r="D1082" s="82"/>
      <c r="E1082" s="82"/>
      <c r="F1082" s="82"/>
      <c r="G1082" s="82"/>
      <c r="H1082" s="82"/>
      <c r="K1082" s="77"/>
      <c r="L1082" s="77"/>
      <c r="M1082" s="80"/>
      <c r="N1082" s="77"/>
      <c r="O1082" s="77"/>
      <c r="P1082" s="77"/>
      <c r="Q1082" s="77"/>
      <c r="R1082" s="77"/>
      <c r="S1082" s="77"/>
      <c r="T1082" s="77"/>
      <c r="U1082" s="77"/>
      <c r="V1082" s="77"/>
      <c r="W1082" s="77"/>
      <c r="X1082" s="77"/>
      <c r="Y1082" s="77"/>
      <c r="Z1082" s="190"/>
      <c r="AA1082" s="192"/>
      <c r="AB1082" s="77"/>
      <c r="AC1082" s="77"/>
      <c r="AD1082" s="77"/>
      <c r="AE1082" s="77"/>
      <c r="AF1082" s="77"/>
      <c r="AG1082" s="77"/>
      <c r="AH1082" s="77"/>
      <c r="AI1082" s="77"/>
    </row>
    <row r="1083" spans="4:35" ht="18" customHeight="1" x14ac:dyDescent="0.25">
      <c r="D1083" s="82"/>
      <c r="E1083" s="82"/>
      <c r="F1083" s="82"/>
      <c r="G1083" s="82"/>
      <c r="H1083" s="82"/>
      <c r="K1083" s="77"/>
      <c r="L1083" s="77"/>
      <c r="M1083" s="80"/>
      <c r="N1083" s="77"/>
      <c r="O1083" s="77"/>
      <c r="P1083" s="77"/>
      <c r="Q1083" s="77"/>
      <c r="R1083" s="77"/>
      <c r="S1083" s="77"/>
      <c r="T1083" s="77"/>
      <c r="U1083" s="77"/>
      <c r="V1083" s="77"/>
      <c r="W1083" s="77"/>
      <c r="X1083" s="77"/>
      <c r="Y1083" s="77"/>
      <c r="Z1083" s="190"/>
      <c r="AA1083" s="192"/>
      <c r="AB1083" s="77"/>
      <c r="AC1083" s="77"/>
      <c r="AD1083" s="77"/>
      <c r="AE1083" s="77"/>
      <c r="AF1083" s="77"/>
      <c r="AG1083" s="77"/>
      <c r="AH1083" s="77"/>
      <c r="AI1083" s="77"/>
    </row>
    <row r="1084" spans="4:35" ht="18" customHeight="1" x14ac:dyDescent="0.25">
      <c r="D1084" s="82"/>
      <c r="E1084" s="82"/>
      <c r="F1084" s="82"/>
      <c r="G1084" s="82"/>
      <c r="H1084" s="82"/>
      <c r="K1084" s="77"/>
      <c r="L1084" s="77"/>
      <c r="M1084" s="80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190"/>
      <c r="AA1084" s="192"/>
      <c r="AB1084" s="77"/>
      <c r="AC1084" s="77"/>
      <c r="AD1084" s="77"/>
      <c r="AE1084" s="77"/>
      <c r="AF1084" s="77"/>
      <c r="AG1084" s="77"/>
      <c r="AH1084" s="77"/>
      <c r="AI1084" s="77"/>
    </row>
    <row r="1085" spans="4:35" ht="18" customHeight="1" x14ac:dyDescent="0.25">
      <c r="D1085" s="82"/>
      <c r="E1085" s="82"/>
      <c r="F1085" s="82"/>
      <c r="G1085" s="82"/>
      <c r="H1085" s="82"/>
      <c r="K1085" s="77"/>
      <c r="L1085" s="77"/>
      <c r="M1085" s="80"/>
      <c r="N1085" s="77"/>
      <c r="O1085" s="77"/>
      <c r="P1085" s="77"/>
      <c r="Q1085" s="77"/>
      <c r="R1085" s="77"/>
      <c r="S1085" s="77"/>
      <c r="T1085" s="77"/>
      <c r="U1085" s="77"/>
      <c r="V1085" s="77"/>
      <c r="W1085" s="77"/>
      <c r="X1085" s="77"/>
      <c r="Y1085" s="77"/>
      <c r="Z1085" s="190"/>
      <c r="AA1085" s="192"/>
      <c r="AB1085" s="77"/>
      <c r="AC1085" s="77"/>
      <c r="AD1085" s="77"/>
      <c r="AE1085" s="77"/>
      <c r="AF1085" s="77"/>
      <c r="AG1085" s="77"/>
      <c r="AH1085" s="77"/>
      <c r="AI1085" s="77"/>
    </row>
    <row r="1086" spans="4:35" ht="18" customHeight="1" x14ac:dyDescent="0.25">
      <c r="D1086" s="82"/>
      <c r="E1086" s="82"/>
      <c r="F1086" s="82"/>
      <c r="G1086" s="82"/>
      <c r="H1086" s="82"/>
      <c r="K1086" s="77"/>
      <c r="L1086" s="77"/>
      <c r="M1086" s="80"/>
      <c r="N1086" s="77"/>
      <c r="O1086" s="77"/>
      <c r="P1086" s="77"/>
      <c r="Q1086" s="77"/>
      <c r="R1086" s="77"/>
      <c r="S1086" s="77"/>
      <c r="T1086" s="77"/>
      <c r="U1086" s="77"/>
      <c r="V1086" s="77"/>
      <c r="W1086" s="77"/>
      <c r="X1086" s="77"/>
      <c r="Y1086" s="77"/>
      <c r="Z1086" s="190"/>
      <c r="AA1086" s="192"/>
      <c r="AB1086" s="77"/>
      <c r="AC1086" s="77"/>
      <c r="AD1086" s="77"/>
      <c r="AE1086" s="77"/>
      <c r="AF1086" s="77"/>
      <c r="AG1086" s="77"/>
      <c r="AH1086" s="77"/>
      <c r="AI1086" s="77"/>
    </row>
    <row r="1087" spans="4:35" ht="18" customHeight="1" x14ac:dyDescent="0.25">
      <c r="D1087" s="82"/>
      <c r="E1087" s="82"/>
      <c r="F1087" s="82"/>
      <c r="G1087" s="82"/>
      <c r="H1087" s="82"/>
      <c r="K1087" s="77"/>
      <c r="L1087" s="77"/>
      <c r="M1087" s="80"/>
      <c r="N1087" s="77"/>
      <c r="O1087" s="77"/>
      <c r="P1087" s="77"/>
      <c r="Q1087" s="77"/>
      <c r="R1087" s="77"/>
      <c r="S1087" s="77"/>
      <c r="T1087" s="77"/>
      <c r="U1087" s="77"/>
      <c r="V1087" s="77"/>
      <c r="W1087" s="77"/>
      <c r="X1087" s="77"/>
      <c r="Y1087" s="77"/>
      <c r="Z1087" s="190"/>
      <c r="AA1087" s="192"/>
      <c r="AB1087" s="77"/>
      <c r="AC1087" s="77"/>
      <c r="AD1087" s="77"/>
      <c r="AE1087" s="77"/>
      <c r="AF1087" s="77"/>
      <c r="AG1087" s="77"/>
      <c r="AH1087" s="77"/>
      <c r="AI1087" s="77"/>
    </row>
    <row r="1088" spans="4:35" ht="18" customHeight="1" x14ac:dyDescent="0.25">
      <c r="D1088" s="82"/>
      <c r="E1088" s="82"/>
      <c r="F1088" s="82"/>
      <c r="G1088" s="82"/>
      <c r="H1088" s="82"/>
      <c r="K1088" s="77"/>
      <c r="L1088" s="77"/>
      <c r="M1088" s="80"/>
      <c r="N1088" s="77"/>
      <c r="O1088" s="77"/>
      <c r="P1088" s="77"/>
      <c r="Q1088" s="77"/>
      <c r="R1088" s="77"/>
      <c r="S1088" s="77"/>
      <c r="T1088" s="77"/>
      <c r="U1088" s="77"/>
      <c r="V1088" s="77"/>
      <c r="W1088" s="77"/>
      <c r="X1088" s="77"/>
      <c r="Y1088" s="77"/>
      <c r="Z1088" s="190"/>
      <c r="AA1088" s="192"/>
      <c r="AB1088" s="77"/>
      <c r="AC1088" s="77"/>
      <c r="AD1088" s="77"/>
      <c r="AE1088" s="77"/>
      <c r="AF1088" s="77"/>
      <c r="AG1088" s="77"/>
      <c r="AH1088" s="77"/>
      <c r="AI1088" s="77"/>
    </row>
    <row r="1089" spans="4:35" ht="18" customHeight="1" x14ac:dyDescent="0.25">
      <c r="D1089" s="82"/>
      <c r="E1089" s="82"/>
      <c r="F1089" s="82"/>
      <c r="G1089" s="82"/>
      <c r="H1089" s="82"/>
      <c r="K1089" s="77"/>
      <c r="L1089" s="77"/>
      <c r="M1089" s="80"/>
      <c r="N1089" s="77"/>
      <c r="O1089" s="77"/>
      <c r="P1089" s="77"/>
      <c r="Q1089" s="77"/>
      <c r="R1089" s="77"/>
      <c r="S1089" s="77"/>
      <c r="T1089" s="77"/>
      <c r="U1089" s="77"/>
      <c r="V1089" s="77"/>
      <c r="W1089" s="77"/>
      <c r="X1089" s="77"/>
      <c r="Y1089" s="77"/>
      <c r="Z1089" s="190"/>
      <c r="AA1089" s="192"/>
      <c r="AB1089" s="77"/>
      <c r="AC1089" s="77"/>
      <c r="AD1089" s="77"/>
      <c r="AE1089" s="77"/>
      <c r="AF1089" s="77"/>
      <c r="AG1089" s="77"/>
      <c r="AH1089" s="77"/>
      <c r="AI1089" s="77"/>
    </row>
    <row r="1090" spans="4:35" ht="18" customHeight="1" x14ac:dyDescent="0.25">
      <c r="D1090" s="82"/>
      <c r="E1090" s="82"/>
      <c r="F1090" s="82"/>
      <c r="G1090" s="82"/>
      <c r="H1090" s="82"/>
      <c r="K1090" s="77"/>
      <c r="L1090" s="77"/>
      <c r="M1090" s="80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7"/>
      <c r="Z1090" s="190"/>
      <c r="AA1090" s="192"/>
      <c r="AB1090" s="77"/>
      <c r="AC1090" s="77"/>
      <c r="AD1090" s="77"/>
      <c r="AE1090" s="77"/>
      <c r="AF1090" s="77"/>
      <c r="AG1090" s="77"/>
      <c r="AH1090" s="77"/>
      <c r="AI1090" s="77"/>
    </row>
    <row r="1091" spans="4:35" ht="18" customHeight="1" x14ac:dyDescent="0.25">
      <c r="D1091" s="82"/>
      <c r="E1091" s="82"/>
      <c r="F1091" s="82"/>
      <c r="G1091" s="82"/>
      <c r="H1091" s="82"/>
      <c r="K1091" s="77"/>
      <c r="L1091" s="77"/>
      <c r="M1091" s="80"/>
      <c r="N1091" s="77"/>
      <c r="O1091" s="77"/>
      <c r="P1091" s="77"/>
      <c r="Q1091" s="77"/>
      <c r="R1091" s="77"/>
      <c r="S1091" s="77"/>
      <c r="T1091" s="77"/>
      <c r="U1091" s="77"/>
      <c r="V1091" s="77"/>
      <c r="W1091" s="77"/>
      <c r="X1091" s="77"/>
      <c r="Y1091" s="77"/>
      <c r="Z1091" s="190"/>
      <c r="AA1091" s="192"/>
      <c r="AB1091" s="77"/>
      <c r="AC1091" s="77"/>
      <c r="AD1091" s="77"/>
      <c r="AE1091" s="77"/>
      <c r="AF1091" s="77"/>
      <c r="AG1091" s="77"/>
      <c r="AH1091" s="77"/>
      <c r="AI1091" s="77"/>
    </row>
    <row r="1092" spans="4:35" ht="18" customHeight="1" x14ac:dyDescent="0.25">
      <c r="D1092" s="82"/>
      <c r="E1092" s="82"/>
      <c r="F1092" s="82"/>
      <c r="G1092" s="82"/>
      <c r="H1092" s="82"/>
      <c r="K1092" s="77"/>
      <c r="L1092" s="77"/>
      <c r="M1092" s="80"/>
      <c r="N1092" s="77"/>
      <c r="O1092" s="77"/>
      <c r="P1092" s="77"/>
      <c r="Q1092" s="77"/>
      <c r="R1092" s="77"/>
      <c r="S1092" s="77"/>
      <c r="T1092" s="77"/>
      <c r="U1092" s="77"/>
      <c r="V1092" s="77"/>
      <c r="W1092" s="77"/>
      <c r="X1092" s="77"/>
      <c r="Y1092" s="77"/>
      <c r="Z1092" s="190"/>
      <c r="AA1092" s="192"/>
      <c r="AB1092" s="77"/>
      <c r="AC1092" s="77"/>
      <c r="AD1092" s="77"/>
      <c r="AE1092" s="77"/>
      <c r="AF1092" s="77"/>
      <c r="AG1092" s="77"/>
      <c r="AH1092" s="77"/>
      <c r="AI1092" s="77"/>
    </row>
    <row r="1093" spans="4:35" ht="18" customHeight="1" x14ac:dyDescent="0.25">
      <c r="D1093" s="82"/>
      <c r="E1093" s="82"/>
      <c r="F1093" s="82"/>
      <c r="G1093" s="82"/>
      <c r="H1093" s="82"/>
      <c r="K1093" s="81"/>
      <c r="L1093" s="81"/>
      <c r="M1093" s="80"/>
      <c r="N1093" s="77"/>
      <c r="O1093" s="77"/>
      <c r="P1093" s="77"/>
      <c r="Q1093" s="77"/>
      <c r="R1093" s="77"/>
      <c r="S1093" s="77"/>
      <c r="T1093" s="77"/>
      <c r="U1093" s="77"/>
      <c r="V1093" s="77"/>
      <c r="W1093" s="77"/>
      <c r="X1093" s="77"/>
      <c r="Y1093" s="77"/>
      <c r="Z1093" s="190"/>
      <c r="AA1093" s="192"/>
      <c r="AB1093" s="77"/>
      <c r="AC1093" s="77"/>
      <c r="AD1093" s="77"/>
      <c r="AE1093" s="77"/>
      <c r="AF1093" s="77"/>
      <c r="AG1093" s="77"/>
      <c r="AH1093" s="77"/>
      <c r="AI1093" s="77"/>
    </row>
    <row r="1094" spans="4:35" ht="18" customHeight="1" x14ac:dyDescent="0.25">
      <c r="D1094" s="82"/>
      <c r="E1094" s="82"/>
      <c r="F1094" s="82"/>
      <c r="G1094" s="82"/>
      <c r="H1094" s="82"/>
      <c r="K1094" s="81"/>
      <c r="L1094" s="81"/>
      <c r="M1094" s="80"/>
      <c r="N1094" s="77"/>
      <c r="O1094" s="77"/>
      <c r="P1094" s="77"/>
      <c r="Q1094" s="77"/>
      <c r="R1094" s="77"/>
      <c r="S1094" s="77"/>
      <c r="T1094" s="77"/>
      <c r="U1094" s="77"/>
      <c r="V1094" s="77"/>
      <c r="W1094" s="77"/>
      <c r="X1094" s="77"/>
      <c r="Y1094" s="77"/>
      <c r="Z1094" s="190"/>
      <c r="AA1094" s="192"/>
      <c r="AB1094" s="77"/>
      <c r="AC1094" s="77"/>
      <c r="AD1094" s="77"/>
      <c r="AE1094" s="77"/>
      <c r="AF1094" s="77"/>
      <c r="AG1094" s="77"/>
      <c r="AH1094" s="77"/>
      <c r="AI1094" s="77"/>
    </row>
    <row r="1095" spans="4:35" ht="18" customHeight="1" x14ac:dyDescent="0.25">
      <c r="D1095" s="82"/>
      <c r="E1095" s="82"/>
      <c r="F1095" s="82"/>
      <c r="G1095" s="82"/>
      <c r="H1095" s="82"/>
      <c r="K1095" s="81"/>
      <c r="L1095" s="81"/>
      <c r="M1095" s="80"/>
      <c r="N1095" s="77"/>
      <c r="O1095" s="77"/>
      <c r="P1095" s="77"/>
      <c r="Q1095" s="77"/>
      <c r="R1095" s="77"/>
      <c r="S1095" s="77"/>
      <c r="T1095" s="77"/>
      <c r="U1095" s="77"/>
      <c r="V1095" s="77"/>
      <c r="W1095" s="77"/>
      <c r="X1095" s="77"/>
      <c r="Y1095" s="77"/>
      <c r="Z1095" s="190"/>
      <c r="AA1095" s="192"/>
      <c r="AB1095" s="77"/>
      <c r="AC1095" s="77"/>
      <c r="AD1095" s="77"/>
      <c r="AE1095" s="77"/>
      <c r="AF1095" s="77"/>
      <c r="AG1095" s="77"/>
      <c r="AH1095" s="77"/>
      <c r="AI1095" s="77"/>
    </row>
    <row r="1096" spans="4:35" ht="18" customHeight="1" x14ac:dyDescent="0.25">
      <c r="D1096" s="82"/>
      <c r="E1096" s="82"/>
      <c r="F1096" s="82"/>
      <c r="G1096" s="82"/>
      <c r="H1096" s="82"/>
      <c r="K1096" s="81"/>
      <c r="L1096" s="81"/>
      <c r="M1096" s="80"/>
      <c r="N1096" s="77"/>
      <c r="O1096" s="77"/>
      <c r="P1096" s="77"/>
      <c r="Q1096" s="77"/>
      <c r="R1096" s="77"/>
      <c r="S1096" s="77"/>
      <c r="T1096" s="77"/>
      <c r="U1096" s="77"/>
      <c r="V1096" s="77"/>
      <c r="W1096" s="77"/>
      <c r="X1096" s="77"/>
      <c r="Y1096" s="77"/>
      <c r="Z1096" s="190"/>
      <c r="AA1096" s="192"/>
      <c r="AB1096" s="77"/>
      <c r="AC1096" s="77"/>
      <c r="AD1096" s="77"/>
      <c r="AE1096" s="77"/>
      <c r="AF1096" s="77"/>
      <c r="AG1096" s="77"/>
      <c r="AH1096" s="77"/>
      <c r="AI1096" s="77"/>
    </row>
    <row r="1097" spans="4:35" ht="18" customHeight="1" x14ac:dyDescent="0.25">
      <c r="D1097" s="82"/>
      <c r="E1097" s="82"/>
      <c r="F1097" s="82"/>
      <c r="G1097" s="82"/>
      <c r="H1097" s="82"/>
      <c r="K1097" s="81"/>
      <c r="L1097" s="81"/>
      <c r="M1097" s="80"/>
      <c r="N1097" s="77"/>
      <c r="O1097" s="77"/>
      <c r="P1097" s="77"/>
      <c r="Q1097" s="77"/>
      <c r="R1097" s="77"/>
      <c r="S1097" s="77"/>
      <c r="T1097" s="77"/>
      <c r="U1097" s="77"/>
      <c r="V1097" s="77"/>
      <c r="W1097" s="77"/>
      <c r="X1097" s="77"/>
      <c r="Y1097" s="77"/>
      <c r="Z1097" s="190"/>
      <c r="AA1097" s="192"/>
      <c r="AB1097" s="77"/>
      <c r="AC1097" s="77"/>
      <c r="AD1097" s="77"/>
      <c r="AE1097" s="77"/>
      <c r="AF1097" s="77"/>
      <c r="AG1097" s="77"/>
      <c r="AH1097" s="77"/>
      <c r="AI1097" s="77"/>
    </row>
    <row r="1098" spans="4:35" ht="18" customHeight="1" x14ac:dyDescent="0.25">
      <c r="D1098" s="82"/>
      <c r="E1098" s="82"/>
      <c r="F1098" s="82"/>
      <c r="G1098" s="82"/>
      <c r="H1098" s="82"/>
      <c r="K1098" s="81"/>
      <c r="L1098" s="81"/>
      <c r="M1098" s="80"/>
      <c r="N1098" s="77"/>
      <c r="O1098" s="77"/>
      <c r="P1098" s="77"/>
      <c r="Q1098" s="77"/>
      <c r="R1098" s="77"/>
      <c r="S1098" s="77"/>
      <c r="T1098" s="77"/>
      <c r="U1098" s="77"/>
      <c r="V1098" s="77"/>
      <c r="W1098" s="77"/>
      <c r="X1098" s="77"/>
      <c r="Y1098" s="77"/>
      <c r="Z1098" s="190"/>
      <c r="AA1098" s="192"/>
      <c r="AB1098" s="77"/>
      <c r="AC1098" s="77"/>
      <c r="AD1098" s="77"/>
      <c r="AE1098" s="77"/>
      <c r="AF1098" s="77"/>
      <c r="AG1098" s="77"/>
      <c r="AH1098" s="77"/>
      <c r="AI1098" s="77"/>
    </row>
    <row r="1099" spans="4:35" ht="18" customHeight="1" x14ac:dyDescent="0.25">
      <c r="D1099" s="82"/>
      <c r="E1099" s="82"/>
      <c r="F1099" s="82"/>
      <c r="G1099" s="82"/>
      <c r="H1099" s="82"/>
      <c r="K1099" s="81"/>
      <c r="L1099" s="81"/>
      <c r="M1099" s="80"/>
      <c r="N1099" s="77"/>
      <c r="O1099" s="77"/>
      <c r="P1099" s="77"/>
      <c r="Q1099" s="77"/>
      <c r="R1099" s="77"/>
      <c r="S1099" s="77"/>
      <c r="T1099" s="77"/>
      <c r="U1099" s="77"/>
      <c r="V1099" s="77"/>
      <c r="W1099" s="77"/>
      <c r="X1099" s="77"/>
      <c r="Y1099" s="77"/>
      <c r="Z1099" s="190"/>
      <c r="AA1099" s="192"/>
      <c r="AB1099" s="77"/>
      <c r="AC1099" s="77"/>
      <c r="AD1099" s="77"/>
      <c r="AE1099" s="77"/>
      <c r="AF1099" s="77"/>
      <c r="AG1099" s="77"/>
      <c r="AH1099" s="77"/>
      <c r="AI1099" s="77"/>
    </row>
    <row r="1100" spans="4:35" ht="18" customHeight="1" x14ac:dyDescent="0.25">
      <c r="D1100" s="82"/>
      <c r="E1100" s="82"/>
      <c r="F1100" s="82"/>
      <c r="G1100" s="82"/>
      <c r="H1100" s="82"/>
      <c r="K1100" s="77"/>
      <c r="L1100" s="77"/>
      <c r="M1100" s="80"/>
      <c r="N1100" s="77"/>
      <c r="O1100" s="77"/>
      <c r="P1100" s="77"/>
      <c r="Q1100" s="77"/>
      <c r="R1100" s="77"/>
      <c r="S1100" s="77"/>
      <c r="T1100" s="77"/>
      <c r="U1100" s="77"/>
      <c r="V1100" s="77"/>
      <c r="W1100" s="77"/>
      <c r="X1100" s="77"/>
      <c r="Y1100" s="77"/>
      <c r="Z1100" s="190"/>
      <c r="AA1100" s="192"/>
      <c r="AB1100" s="77"/>
      <c r="AC1100" s="77"/>
      <c r="AD1100" s="77"/>
      <c r="AE1100" s="77"/>
      <c r="AF1100" s="77"/>
      <c r="AG1100" s="77"/>
      <c r="AH1100" s="77"/>
      <c r="AI1100" s="77"/>
    </row>
    <row r="1101" spans="4:35" ht="18" customHeight="1" x14ac:dyDescent="0.25">
      <c r="D1101" s="82"/>
      <c r="E1101" s="82"/>
      <c r="F1101" s="82"/>
      <c r="G1101" s="82"/>
      <c r="H1101" s="82"/>
      <c r="K1101" s="77"/>
      <c r="L1101" s="77"/>
      <c r="M1101" s="80"/>
      <c r="N1101" s="77"/>
      <c r="O1101" s="77"/>
      <c r="P1101" s="77"/>
      <c r="Q1101" s="77"/>
      <c r="R1101" s="77"/>
      <c r="S1101" s="77"/>
      <c r="T1101" s="77"/>
      <c r="U1101" s="77"/>
      <c r="V1101" s="77"/>
      <c r="W1101" s="77"/>
      <c r="X1101" s="77"/>
      <c r="Y1101" s="77"/>
      <c r="Z1101" s="190"/>
      <c r="AA1101" s="192"/>
      <c r="AB1101" s="77"/>
      <c r="AC1101" s="77"/>
      <c r="AD1101" s="77"/>
      <c r="AE1101" s="77"/>
      <c r="AF1101" s="77"/>
      <c r="AG1101" s="77"/>
      <c r="AH1101" s="77"/>
      <c r="AI1101" s="77"/>
    </row>
    <row r="1102" spans="4:35" ht="18" customHeight="1" x14ac:dyDescent="0.25">
      <c r="D1102" s="82"/>
      <c r="E1102" s="82"/>
      <c r="F1102" s="82"/>
      <c r="G1102" s="82"/>
      <c r="H1102" s="82"/>
      <c r="K1102" s="77"/>
      <c r="L1102" s="77"/>
      <c r="M1102" s="80"/>
      <c r="N1102" s="77"/>
      <c r="O1102" s="77"/>
      <c r="P1102" s="77"/>
      <c r="Q1102" s="77"/>
      <c r="R1102" s="77"/>
      <c r="S1102" s="77"/>
      <c r="T1102" s="77"/>
      <c r="U1102" s="77"/>
      <c r="V1102" s="77"/>
      <c r="W1102" s="77"/>
      <c r="X1102" s="77"/>
      <c r="Y1102" s="77"/>
      <c r="Z1102" s="190"/>
      <c r="AA1102" s="192"/>
      <c r="AB1102" s="77"/>
      <c r="AC1102" s="77"/>
      <c r="AD1102" s="77"/>
      <c r="AE1102" s="77"/>
      <c r="AF1102" s="77"/>
      <c r="AG1102" s="77"/>
      <c r="AH1102" s="77"/>
      <c r="AI1102" s="77"/>
    </row>
    <row r="1103" spans="4:35" ht="18" customHeight="1" x14ac:dyDescent="0.25">
      <c r="D1103" s="82"/>
      <c r="E1103" s="82"/>
      <c r="F1103" s="82"/>
      <c r="G1103" s="82"/>
      <c r="H1103" s="82"/>
      <c r="K1103" s="77"/>
      <c r="L1103" s="77"/>
      <c r="M1103" s="80"/>
      <c r="N1103" s="77"/>
      <c r="O1103" s="77"/>
      <c r="P1103" s="77"/>
      <c r="Q1103" s="77"/>
      <c r="R1103" s="77"/>
      <c r="S1103" s="77"/>
      <c r="T1103" s="77"/>
      <c r="U1103" s="77"/>
      <c r="V1103" s="77"/>
      <c r="W1103" s="77"/>
      <c r="X1103" s="77"/>
      <c r="Y1103" s="77"/>
      <c r="Z1103" s="190"/>
      <c r="AA1103" s="192"/>
      <c r="AB1103" s="77"/>
      <c r="AC1103" s="77"/>
      <c r="AD1103" s="77"/>
      <c r="AE1103" s="77"/>
      <c r="AF1103" s="77"/>
      <c r="AG1103" s="77"/>
      <c r="AH1103" s="77"/>
      <c r="AI1103" s="77"/>
    </row>
    <row r="1104" spans="4:35" ht="18" customHeight="1" x14ac:dyDescent="0.25">
      <c r="D1104" s="82"/>
      <c r="E1104" s="82"/>
      <c r="F1104" s="82"/>
      <c r="G1104" s="82"/>
      <c r="H1104" s="82"/>
      <c r="K1104" s="77"/>
      <c r="L1104" s="77"/>
      <c r="M1104" s="80"/>
      <c r="N1104" s="77"/>
      <c r="O1104" s="77"/>
      <c r="P1104" s="77"/>
      <c r="Q1104" s="77"/>
      <c r="R1104" s="77"/>
      <c r="S1104" s="77"/>
      <c r="T1104" s="77"/>
      <c r="U1104" s="77"/>
      <c r="V1104" s="77"/>
      <c r="W1104" s="77"/>
      <c r="X1104" s="77"/>
      <c r="Y1104" s="77"/>
      <c r="Z1104" s="190"/>
      <c r="AA1104" s="192"/>
      <c r="AB1104" s="77"/>
      <c r="AC1104" s="77"/>
      <c r="AD1104" s="77"/>
      <c r="AE1104" s="77"/>
      <c r="AF1104" s="77"/>
      <c r="AG1104" s="77"/>
      <c r="AH1104" s="77"/>
      <c r="AI1104" s="77"/>
    </row>
    <row r="1105" spans="4:35" ht="18" customHeight="1" x14ac:dyDescent="0.25">
      <c r="D1105" s="82"/>
      <c r="E1105" s="82"/>
      <c r="F1105" s="82"/>
      <c r="G1105" s="82"/>
      <c r="H1105" s="82"/>
      <c r="K1105" s="77"/>
      <c r="L1105" s="77"/>
      <c r="M1105" s="80"/>
      <c r="N1105" s="77"/>
      <c r="O1105" s="77"/>
      <c r="P1105" s="77"/>
      <c r="Q1105" s="77"/>
      <c r="R1105" s="77"/>
      <c r="S1105" s="77"/>
      <c r="T1105" s="77"/>
      <c r="U1105" s="77"/>
      <c r="V1105" s="77"/>
      <c r="W1105" s="77"/>
      <c r="X1105" s="77"/>
      <c r="Y1105" s="77"/>
      <c r="Z1105" s="190"/>
      <c r="AA1105" s="192"/>
      <c r="AB1105" s="77"/>
      <c r="AC1105" s="77"/>
      <c r="AD1105" s="77"/>
      <c r="AE1105" s="77"/>
      <c r="AF1105" s="77"/>
      <c r="AG1105" s="77"/>
      <c r="AH1105" s="77"/>
      <c r="AI1105" s="77"/>
    </row>
    <row r="1106" spans="4:35" ht="18" customHeight="1" x14ac:dyDescent="0.25">
      <c r="D1106" s="82"/>
      <c r="E1106" s="82"/>
      <c r="F1106" s="82"/>
      <c r="G1106" s="82"/>
      <c r="H1106" s="82"/>
      <c r="K1106" s="77"/>
      <c r="L1106" s="77"/>
      <c r="M1106" s="80"/>
      <c r="N1106" s="77"/>
      <c r="O1106" s="77"/>
      <c r="P1106" s="77"/>
      <c r="Q1106" s="77"/>
      <c r="R1106" s="77"/>
      <c r="S1106" s="77"/>
      <c r="T1106" s="77"/>
      <c r="U1106" s="77"/>
      <c r="V1106" s="77"/>
      <c r="W1106" s="77"/>
      <c r="X1106" s="77"/>
      <c r="Y1106" s="77"/>
      <c r="Z1106" s="190"/>
      <c r="AA1106" s="192"/>
      <c r="AB1106" s="77"/>
      <c r="AC1106" s="77"/>
      <c r="AD1106" s="77"/>
      <c r="AE1106" s="77"/>
      <c r="AF1106" s="77"/>
      <c r="AG1106" s="77"/>
      <c r="AH1106" s="77"/>
      <c r="AI1106" s="77"/>
    </row>
    <row r="1107" spans="4:35" ht="18" customHeight="1" x14ac:dyDescent="0.25">
      <c r="D1107" s="82"/>
      <c r="E1107" s="82"/>
      <c r="F1107" s="82"/>
      <c r="G1107" s="82"/>
      <c r="H1107" s="82"/>
      <c r="K1107" s="77"/>
      <c r="L1107" s="77"/>
      <c r="M1107" s="80"/>
      <c r="N1107" s="77"/>
      <c r="O1107" s="77"/>
      <c r="P1107" s="77"/>
      <c r="Q1107" s="77"/>
      <c r="R1107" s="77"/>
      <c r="S1107" s="77"/>
      <c r="T1107" s="77"/>
      <c r="U1107" s="77"/>
      <c r="V1107" s="77"/>
      <c r="W1107" s="77"/>
      <c r="X1107" s="77"/>
      <c r="Y1107" s="77"/>
      <c r="Z1107" s="190"/>
      <c r="AA1107" s="192"/>
      <c r="AB1107" s="77"/>
      <c r="AC1107" s="77"/>
      <c r="AD1107" s="77"/>
      <c r="AE1107" s="77"/>
      <c r="AF1107" s="77"/>
      <c r="AG1107" s="77"/>
      <c r="AH1107" s="77"/>
      <c r="AI1107" s="77"/>
    </row>
    <row r="1108" spans="4:35" ht="18" customHeight="1" x14ac:dyDescent="0.25">
      <c r="D1108" s="82"/>
      <c r="E1108" s="82"/>
      <c r="F1108" s="82"/>
      <c r="G1108" s="82"/>
      <c r="H1108" s="82"/>
      <c r="K1108" s="77"/>
      <c r="L1108" s="77"/>
      <c r="M1108" s="80"/>
      <c r="N1108" s="77"/>
      <c r="O1108" s="77"/>
      <c r="P1108" s="77"/>
      <c r="Q1108" s="77"/>
      <c r="R1108" s="77"/>
      <c r="S1108" s="77"/>
      <c r="T1108" s="77"/>
      <c r="U1108" s="77"/>
      <c r="V1108" s="77"/>
      <c r="W1108" s="77"/>
      <c r="X1108" s="77"/>
      <c r="Y1108" s="77"/>
      <c r="Z1108" s="190"/>
      <c r="AA1108" s="192"/>
      <c r="AB1108" s="77"/>
      <c r="AC1108" s="77"/>
      <c r="AD1108" s="77"/>
      <c r="AE1108" s="77"/>
      <c r="AF1108" s="77"/>
      <c r="AG1108" s="77"/>
      <c r="AH1108" s="77"/>
      <c r="AI1108" s="77"/>
    </row>
    <row r="1109" spans="4:35" ht="18" customHeight="1" x14ac:dyDescent="0.25">
      <c r="D1109" s="82"/>
      <c r="E1109" s="82"/>
      <c r="F1109" s="82"/>
      <c r="G1109" s="82"/>
      <c r="H1109" s="82"/>
      <c r="K1109" s="77"/>
      <c r="L1109" s="77"/>
      <c r="M1109" s="80"/>
      <c r="N1109" s="77"/>
      <c r="O1109" s="77"/>
      <c r="P1109" s="77"/>
      <c r="Q1109" s="77"/>
      <c r="R1109" s="77"/>
      <c r="S1109" s="77"/>
      <c r="T1109" s="77"/>
      <c r="U1109" s="77"/>
      <c r="V1109" s="77"/>
      <c r="W1109" s="77"/>
      <c r="X1109" s="77"/>
      <c r="Y1109" s="77"/>
      <c r="Z1109" s="190"/>
      <c r="AA1109" s="192"/>
      <c r="AB1109" s="77"/>
      <c r="AC1109" s="77"/>
      <c r="AD1109" s="77"/>
      <c r="AE1109" s="77"/>
      <c r="AF1109" s="77"/>
      <c r="AG1109" s="77"/>
      <c r="AH1109" s="77"/>
      <c r="AI1109" s="77"/>
    </row>
    <row r="1110" spans="4:35" ht="18" customHeight="1" x14ac:dyDescent="0.25">
      <c r="D1110" s="82"/>
      <c r="E1110" s="82"/>
      <c r="F1110" s="82"/>
      <c r="G1110" s="82"/>
      <c r="H1110" s="82"/>
      <c r="K1110" s="77"/>
      <c r="L1110" s="77"/>
      <c r="M1110" s="80"/>
      <c r="N1110" s="77"/>
      <c r="O1110" s="77"/>
      <c r="P1110" s="77"/>
      <c r="Q1110" s="77"/>
      <c r="R1110" s="77"/>
      <c r="S1110" s="77"/>
      <c r="T1110" s="77"/>
      <c r="U1110" s="77"/>
      <c r="V1110" s="77"/>
      <c r="W1110" s="77"/>
      <c r="X1110" s="77"/>
      <c r="Y1110" s="77"/>
      <c r="Z1110" s="190"/>
      <c r="AA1110" s="192"/>
      <c r="AB1110" s="77"/>
      <c r="AC1110" s="77"/>
      <c r="AD1110" s="77"/>
      <c r="AE1110" s="77"/>
      <c r="AF1110" s="77"/>
      <c r="AG1110" s="77"/>
      <c r="AH1110" s="77"/>
      <c r="AI1110" s="77"/>
    </row>
    <row r="1111" spans="4:35" ht="18" customHeight="1" x14ac:dyDescent="0.25">
      <c r="D1111" s="82"/>
      <c r="E1111" s="82"/>
      <c r="F1111" s="82"/>
      <c r="G1111" s="82"/>
      <c r="H1111" s="82"/>
      <c r="K1111" s="77"/>
      <c r="L1111" s="77"/>
      <c r="M1111" s="80"/>
      <c r="N1111" s="77"/>
      <c r="O1111" s="77"/>
      <c r="P1111" s="77"/>
      <c r="Q1111" s="77"/>
      <c r="R1111" s="77"/>
      <c r="S1111" s="77"/>
      <c r="T1111" s="77"/>
      <c r="U1111" s="77"/>
      <c r="V1111" s="77"/>
      <c r="W1111" s="77"/>
      <c r="X1111" s="77"/>
      <c r="Y1111" s="77"/>
      <c r="Z1111" s="190"/>
      <c r="AA1111" s="192"/>
      <c r="AB1111" s="77"/>
      <c r="AC1111" s="77"/>
      <c r="AD1111" s="77"/>
      <c r="AE1111" s="77"/>
      <c r="AF1111" s="77"/>
      <c r="AG1111" s="77"/>
      <c r="AH1111" s="77"/>
      <c r="AI1111" s="77"/>
    </row>
    <row r="1112" spans="4:35" ht="18" customHeight="1" x14ac:dyDescent="0.25">
      <c r="D1112" s="82"/>
      <c r="E1112" s="82"/>
      <c r="F1112" s="82"/>
      <c r="G1112" s="82"/>
      <c r="H1112" s="82"/>
      <c r="K1112" s="77"/>
      <c r="L1112" s="77"/>
      <c r="M1112" s="80"/>
      <c r="N1112" s="77"/>
      <c r="O1112" s="77"/>
      <c r="P1112" s="77"/>
      <c r="Q1112" s="77"/>
      <c r="R1112" s="77"/>
      <c r="S1112" s="77"/>
      <c r="T1112" s="77"/>
      <c r="U1112" s="77"/>
      <c r="V1112" s="77"/>
      <c r="W1112" s="77"/>
      <c r="X1112" s="77"/>
      <c r="Y1112" s="77"/>
      <c r="Z1112" s="190"/>
      <c r="AA1112" s="192"/>
      <c r="AB1112" s="77"/>
      <c r="AC1112" s="77"/>
      <c r="AD1112" s="77"/>
      <c r="AE1112" s="77"/>
      <c r="AF1112" s="77"/>
      <c r="AG1112" s="77"/>
      <c r="AH1112" s="77"/>
      <c r="AI1112" s="77"/>
    </row>
    <row r="1113" spans="4:35" ht="18" customHeight="1" x14ac:dyDescent="0.25">
      <c r="D1113" s="82"/>
      <c r="E1113" s="82"/>
      <c r="F1113" s="82"/>
      <c r="G1113" s="82"/>
      <c r="H1113" s="82"/>
      <c r="K1113" s="77"/>
      <c r="L1113" s="77"/>
      <c r="M1113" s="80"/>
      <c r="N1113" s="77"/>
      <c r="O1113" s="77"/>
      <c r="P1113" s="77"/>
      <c r="Q1113" s="77"/>
      <c r="R1113" s="77"/>
      <c r="S1113" s="77"/>
      <c r="T1113" s="77"/>
      <c r="U1113" s="77"/>
      <c r="V1113" s="77"/>
      <c r="W1113" s="77"/>
      <c r="X1113" s="77"/>
      <c r="Y1113" s="77"/>
      <c r="Z1113" s="190"/>
      <c r="AA1113" s="192"/>
      <c r="AB1113" s="77"/>
      <c r="AC1113" s="77"/>
      <c r="AD1113" s="77"/>
      <c r="AE1113" s="77"/>
      <c r="AF1113" s="77"/>
      <c r="AG1113" s="77"/>
      <c r="AH1113" s="77"/>
      <c r="AI1113" s="77"/>
    </row>
    <row r="1114" spans="4:35" ht="18" customHeight="1" x14ac:dyDescent="0.25">
      <c r="D1114" s="82"/>
      <c r="E1114" s="82"/>
      <c r="F1114" s="82"/>
      <c r="G1114" s="82"/>
      <c r="H1114" s="82"/>
      <c r="K1114" s="77"/>
      <c r="L1114" s="77"/>
      <c r="M1114" s="80"/>
      <c r="N1114" s="77"/>
      <c r="O1114" s="77"/>
      <c r="P1114" s="77"/>
      <c r="Q1114" s="77"/>
      <c r="R1114" s="77"/>
      <c r="S1114" s="77"/>
      <c r="T1114" s="77"/>
      <c r="U1114" s="77"/>
      <c r="V1114" s="77"/>
      <c r="W1114" s="77"/>
      <c r="X1114" s="77"/>
      <c r="Y1114" s="77"/>
      <c r="Z1114" s="190"/>
      <c r="AA1114" s="192"/>
      <c r="AB1114" s="77"/>
      <c r="AC1114" s="77"/>
      <c r="AD1114" s="77"/>
      <c r="AE1114" s="77"/>
      <c r="AF1114" s="77"/>
      <c r="AG1114" s="77"/>
      <c r="AH1114" s="77"/>
      <c r="AI1114" s="77"/>
    </row>
    <row r="1115" spans="4:35" ht="18" customHeight="1" x14ac:dyDescent="0.25">
      <c r="D1115" s="82"/>
      <c r="E1115" s="82"/>
      <c r="F1115" s="82"/>
      <c r="G1115" s="82"/>
      <c r="H1115" s="82"/>
      <c r="K1115" s="77"/>
      <c r="L1115" s="77"/>
      <c r="M1115" s="80"/>
      <c r="N1115" s="77"/>
      <c r="O1115" s="77"/>
      <c r="P1115" s="77"/>
      <c r="Q1115" s="77"/>
      <c r="R1115" s="77"/>
      <c r="S1115" s="77"/>
      <c r="T1115" s="77"/>
      <c r="U1115" s="77"/>
      <c r="V1115" s="77"/>
      <c r="W1115" s="77"/>
      <c r="X1115" s="77"/>
      <c r="Y1115" s="77"/>
      <c r="Z1115" s="190"/>
      <c r="AA1115" s="192"/>
      <c r="AB1115" s="77"/>
      <c r="AC1115" s="77"/>
      <c r="AD1115" s="77"/>
      <c r="AE1115" s="77"/>
      <c r="AF1115" s="77"/>
      <c r="AG1115" s="77"/>
      <c r="AH1115" s="77"/>
      <c r="AI1115" s="77"/>
    </row>
    <row r="1116" spans="4:35" ht="18" customHeight="1" x14ac:dyDescent="0.25">
      <c r="D1116" s="82"/>
      <c r="E1116" s="82"/>
      <c r="F1116" s="82"/>
      <c r="G1116" s="82"/>
      <c r="H1116" s="82"/>
      <c r="K1116" s="77"/>
      <c r="L1116" s="77"/>
      <c r="M1116" s="80"/>
      <c r="N1116" s="77"/>
      <c r="O1116" s="77"/>
      <c r="P1116" s="77"/>
      <c r="Q1116" s="77"/>
      <c r="R1116" s="77"/>
      <c r="S1116" s="77"/>
      <c r="T1116" s="77"/>
      <c r="U1116" s="77"/>
      <c r="V1116" s="77"/>
      <c r="W1116" s="77"/>
      <c r="X1116" s="77"/>
      <c r="Y1116" s="77"/>
      <c r="Z1116" s="190"/>
      <c r="AA1116" s="192"/>
      <c r="AB1116" s="77"/>
      <c r="AC1116" s="77"/>
      <c r="AD1116" s="77"/>
      <c r="AE1116" s="77"/>
      <c r="AF1116" s="77"/>
      <c r="AG1116" s="77"/>
      <c r="AH1116" s="77"/>
      <c r="AI1116" s="77"/>
    </row>
    <row r="1117" spans="4:35" ht="18" customHeight="1" x14ac:dyDescent="0.25">
      <c r="D1117" s="82"/>
      <c r="E1117" s="82"/>
      <c r="F1117" s="82"/>
      <c r="G1117" s="82"/>
      <c r="H1117" s="82"/>
      <c r="K1117" s="81"/>
      <c r="L1117" s="81"/>
      <c r="M1117" s="80"/>
      <c r="N1117" s="77"/>
      <c r="O1117" s="77"/>
      <c r="P1117" s="77"/>
      <c r="Q1117" s="77"/>
      <c r="R1117" s="77"/>
      <c r="S1117" s="77"/>
      <c r="T1117" s="77"/>
      <c r="U1117" s="77"/>
      <c r="V1117" s="77"/>
      <c r="W1117" s="77"/>
      <c r="X1117" s="77"/>
      <c r="Y1117" s="77"/>
      <c r="Z1117" s="190"/>
      <c r="AA1117" s="192"/>
      <c r="AB1117" s="77"/>
      <c r="AC1117" s="77"/>
      <c r="AD1117" s="77"/>
      <c r="AE1117" s="77"/>
      <c r="AF1117" s="77"/>
      <c r="AG1117" s="77"/>
      <c r="AH1117" s="77"/>
      <c r="AI1117" s="77"/>
    </row>
    <row r="1118" spans="4:35" ht="18" customHeight="1" x14ac:dyDescent="0.25">
      <c r="D1118" s="82"/>
      <c r="E1118" s="82"/>
      <c r="F1118" s="82"/>
      <c r="G1118" s="82"/>
      <c r="H1118" s="82"/>
      <c r="K1118" s="81"/>
      <c r="L1118" s="81"/>
      <c r="M1118" s="80"/>
      <c r="N1118" s="77"/>
      <c r="O1118" s="77"/>
      <c r="P1118" s="77"/>
      <c r="Q1118" s="77"/>
      <c r="R1118" s="77"/>
      <c r="S1118" s="77"/>
      <c r="T1118" s="77"/>
      <c r="U1118" s="77"/>
      <c r="V1118" s="77"/>
      <c r="W1118" s="77"/>
      <c r="X1118" s="77"/>
      <c r="Y1118" s="77"/>
      <c r="Z1118" s="190"/>
      <c r="AA1118" s="192"/>
      <c r="AB1118" s="77"/>
      <c r="AC1118" s="77"/>
      <c r="AD1118" s="77"/>
      <c r="AE1118" s="77"/>
      <c r="AF1118" s="77"/>
      <c r="AG1118" s="77"/>
      <c r="AH1118" s="77"/>
      <c r="AI1118" s="77"/>
    </row>
    <row r="1119" spans="4:35" ht="18" customHeight="1" x14ac:dyDescent="0.25">
      <c r="D1119" s="82"/>
      <c r="E1119" s="82"/>
      <c r="F1119" s="82"/>
      <c r="G1119" s="82"/>
      <c r="H1119" s="82"/>
      <c r="K1119" s="81"/>
      <c r="L1119" s="81"/>
      <c r="M1119" s="80"/>
      <c r="N1119" s="77"/>
      <c r="O1119" s="77"/>
      <c r="P1119" s="77"/>
      <c r="Q1119" s="77"/>
      <c r="R1119" s="77"/>
      <c r="S1119" s="77"/>
      <c r="T1119" s="77"/>
      <c r="U1119" s="77"/>
      <c r="V1119" s="77"/>
      <c r="W1119" s="77"/>
      <c r="X1119" s="77"/>
      <c r="Y1119" s="77"/>
      <c r="Z1119" s="190"/>
      <c r="AA1119" s="192"/>
      <c r="AB1119" s="77"/>
      <c r="AC1119" s="77"/>
      <c r="AD1119" s="77"/>
      <c r="AE1119" s="77"/>
      <c r="AF1119" s="77"/>
      <c r="AG1119" s="77"/>
      <c r="AH1119" s="77"/>
      <c r="AI1119" s="77"/>
    </row>
    <row r="1120" spans="4:35" ht="18" customHeight="1" x14ac:dyDescent="0.25">
      <c r="D1120" s="82"/>
      <c r="E1120" s="82"/>
      <c r="F1120" s="82"/>
      <c r="G1120" s="82"/>
      <c r="H1120" s="82"/>
      <c r="K1120" s="81"/>
      <c r="L1120" s="81"/>
      <c r="M1120" s="80"/>
      <c r="N1120" s="77"/>
      <c r="O1120" s="77"/>
      <c r="P1120" s="77"/>
      <c r="Q1120" s="77"/>
      <c r="R1120" s="77"/>
      <c r="S1120" s="77"/>
      <c r="T1120" s="77"/>
      <c r="U1120" s="77"/>
      <c r="V1120" s="77"/>
      <c r="W1120" s="77"/>
      <c r="X1120" s="77"/>
      <c r="Y1120" s="77"/>
      <c r="Z1120" s="190"/>
      <c r="AA1120" s="192"/>
      <c r="AB1120" s="77"/>
      <c r="AC1120" s="77"/>
      <c r="AD1120" s="77"/>
      <c r="AE1120" s="77"/>
      <c r="AF1120" s="77"/>
      <c r="AG1120" s="77"/>
      <c r="AH1120" s="77"/>
      <c r="AI1120" s="77"/>
    </row>
    <row r="1121" spans="4:35" ht="18" customHeight="1" x14ac:dyDescent="0.25">
      <c r="D1121" s="82"/>
      <c r="E1121" s="82"/>
      <c r="F1121" s="82"/>
      <c r="G1121" s="82"/>
      <c r="H1121" s="82"/>
      <c r="K1121" s="81"/>
      <c r="L1121" s="81"/>
      <c r="M1121" s="80"/>
      <c r="N1121" s="77"/>
      <c r="O1121" s="77"/>
      <c r="P1121" s="77"/>
      <c r="Q1121" s="77"/>
      <c r="R1121" s="77"/>
      <c r="S1121" s="77"/>
      <c r="T1121" s="77"/>
      <c r="U1121" s="77"/>
      <c r="V1121" s="77"/>
      <c r="W1121" s="77"/>
      <c r="X1121" s="77"/>
      <c r="Y1121" s="77"/>
      <c r="Z1121" s="190"/>
      <c r="AA1121" s="192"/>
      <c r="AB1121" s="77"/>
      <c r="AC1121" s="77"/>
      <c r="AD1121" s="77"/>
      <c r="AE1121" s="77"/>
      <c r="AF1121" s="77"/>
      <c r="AG1121" s="77"/>
      <c r="AH1121" s="77"/>
      <c r="AI1121" s="77"/>
    </row>
    <row r="1122" spans="4:35" ht="18" customHeight="1" x14ac:dyDescent="0.25">
      <c r="D1122" s="82"/>
      <c r="E1122" s="82"/>
      <c r="F1122" s="82"/>
      <c r="G1122" s="82"/>
      <c r="H1122" s="82"/>
      <c r="K1122" s="81"/>
      <c r="L1122" s="81"/>
      <c r="M1122" s="80"/>
      <c r="N1122" s="77"/>
      <c r="O1122" s="77"/>
      <c r="P1122" s="77"/>
      <c r="Q1122" s="77"/>
      <c r="R1122" s="77"/>
      <c r="S1122" s="77"/>
      <c r="T1122" s="77"/>
      <c r="U1122" s="77"/>
      <c r="V1122" s="77"/>
      <c r="W1122" s="77"/>
      <c r="X1122" s="77"/>
      <c r="Y1122" s="77"/>
      <c r="Z1122" s="190"/>
      <c r="AA1122" s="192"/>
      <c r="AB1122" s="77"/>
      <c r="AC1122" s="77"/>
      <c r="AD1122" s="77"/>
      <c r="AE1122" s="77"/>
      <c r="AF1122" s="77"/>
      <c r="AG1122" s="77"/>
      <c r="AH1122" s="77"/>
      <c r="AI1122" s="77"/>
    </row>
    <row r="1123" spans="4:35" ht="18" customHeight="1" x14ac:dyDescent="0.25">
      <c r="D1123" s="82"/>
      <c r="E1123" s="82"/>
      <c r="F1123" s="82"/>
      <c r="G1123" s="82"/>
      <c r="H1123" s="82"/>
      <c r="K1123" s="81"/>
      <c r="L1123" s="81"/>
      <c r="M1123" s="80"/>
      <c r="N1123" s="77"/>
      <c r="O1123" s="77"/>
      <c r="P1123" s="77"/>
      <c r="Q1123" s="77"/>
      <c r="R1123" s="77"/>
      <c r="S1123" s="77"/>
      <c r="T1123" s="77"/>
      <c r="U1123" s="77"/>
      <c r="V1123" s="77"/>
      <c r="W1123" s="77"/>
      <c r="X1123" s="77"/>
      <c r="Y1123" s="77"/>
      <c r="Z1123" s="190"/>
      <c r="AA1123" s="192"/>
      <c r="AB1123" s="77"/>
      <c r="AC1123" s="77"/>
      <c r="AD1123" s="77"/>
      <c r="AE1123" s="77"/>
      <c r="AF1123" s="77"/>
      <c r="AG1123" s="77"/>
      <c r="AH1123" s="77"/>
      <c r="AI1123" s="77"/>
    </row>
    <row r="1124" spans="4:35" ht="18" customHeight="1" x14ac:dyDescent="0.25">
      <c r="D1124" s="82"/>
      <c r="E1124" s="82"/>
      <c r="F1124" s="82"/>
      <c r="G1124" s="82"/>
      <c r="H1124" s="82"/>
      <c r="K1124" s="77"/>
      <c r="L1124" s="77"/>
      <c r="M1124" s="80"/>
      <c r="N1124" s="77"/>
      <c r="O1124" s="77"/>
      <c r="P1124" s="77"/>
      <c r="Q1124" s="77"/>
      <c r="R1124" s="77"/>
      <c r="S1124" s="77"/>
      <c r="T1124" s="77"/>
      <c r="U1124" s="77"/>
      <c r="V1124" s="77"/>
      <c r="W1124" s="77"/>
      <c r="X1124" s="77"/>
      <c r="Y1124" s="77"/>
      <c r="Z1124" s="190"/>
      <c r="AA1124" s="192"/>
      <c r="AB1124" s="77"/>
      <c r="AC1124" s="77"/>
      <c r="AD1124" s="77"/>
      <c r="AE1124" s="77"/>
      <c r="AF1124" s="77"/>
      <c r="AG1124" s="77"/>
      <c r="AH1124" s="77"/>
      <c r="AI1124" s="77"/>
    </row>
    <row r="1125" spans="4:35" ht="18" customHeight="1" x14ac:dyDescent="0.25">
      <c r="D1125" s="82"/>
      <c r="E1125" s="82"/>
      <c r="F1125" s="82"/>
      <c r="G1125" s="82"/>
      <c r="H1125" s="82"/>
      <c r="K1125" s="77"/>
      <c r="L1125" s="77"/>
      <c r="M1125" s="80"/>
      <c r="N1125" s="77"/>
      <c r="O1125" s="77"/>
      <c r="P1125" s="77"/>
      <c r="Q1125" s="77"/>
      <c r="R1125" s="77"/>
      <c r="S1125" s="77"/>
      <c r="T1125" s="77"/>
      <c r="U1125" s="77"/>
      <c r="V1125" s="77"/>
      <c r="W1125" s="77"/>
      <c r="X1125" s="77"/>
      <c r="Y1125" s="77"/>
      <c r="Z1125" s="190"/>
      <c r="AA1125" s="192"/>
      <c r="AB1125" s="77"/>
      <c r="AC1125" s="77"/>
      <c r="AD1125" s="77"/>
      <c r="AE1125" s="77"/>
      <c r="AF1125" s="77"/>
      <c r="AG1125" s="77"/>
      <c r="AH1125" s="77"/>
      <c r="AI1125" s="77"/>
    </row>
    <row r="1126" spans="4:35" ht="18" customHeight="1" x14ac:dyDescent="0.25">
      <c r="D1126" s="82"/>
      <c r="E1126" s="82"/>
      <c r="F1126" s="82"/>
      <c r="G1126" s="82"/>
      <c r="H1126" s="82"/>
      <c r="K1126" s="77"/>
      <c r="L1126" s="77"/>
      <c r="M1126" s="80"/>
      <c r="N1126" s="77"/>
      <c r="O1126" s="77"/>
      <c r="P1126" s="77"/>
      <c r="Q1126" s="77"/>
      <c r="R1126" s="77"/>
      <c r="S1126" s="77"/>
      <c r="T1126" s="77"/>
      <c r="U1126" s="77"/>
      <c r="V1126" s="77"/>
      <c r="W1126" s="77"/>
      <c r="X1126" s="77"/>
      <c r="Y1126" s="77"/>
      <c r="Z1126" s="190"/>
      <c r="AA1126" s="192"/>
      <c r="AB1126" s="77"/>
      <c r="AC1126" s="77"/>
      <c r="AD1126" s="77"/>
      <c r="AE1126" s="77"/>
      <c r="AF1126" s="77"/>
      <c r="AG1126" s="77"/>
      <c r="AH1126" s="77"/>
      <c r="AI1126" s="77"/>
    </row>
    <row r="1127" spans="4:35" ht="18" customHeight="1" x14ac:dyDescent="0.25">
      <c r="D1127" s="82"/>
      <c r="E1127" s="82"/>
      <c r="F1127" s="82"/>
      <c r="G1127" s="82"/>
      <c r="H1127" s="82"/>
      <c r="K1127" s="77"/>
      <c r="L1127" s="77"/>
      <c r="M1127" s="80"/>
      <c r="N1127" s="77"/>
      <c r="O1127" s="77"/>
      <c r="P1127" s="77"/>
      <c r="Q1127" s="77"/>
      <c r="R1127" s="77"/>
      <c r="S1127" s="77"/>
      <c r="T1127" s="77"/>
      <c r="U1127" s="77"/>
      <c r="V1127" s="77"/>
      <c r="W1127" s="77"/>
      <c r="X1127" s="77"/>
      <c r="Y1127" s="77"/>
      <c r="Z1127" s="190"/>
      <c r="AA1127" s="192"/>
      <c r="AB1127" s="77"/>
      <c r="AC1127" s="77"/>
      <c r="AD1127" s="77"/>
      <c r="AE1127" s="77"/>
      <c r="AF1127" s="77"/>
      <c r="AG1127" s="77"/>
      <c r="AH1127" s="77"/>
      <c r="AI1127" s="77"/>
    </row>
    <row r="1128" spans="4:35" ht="18" customHeight="1" x14ac:dyDescent="0.25">
      <c r="D1128" s="82"/>
      <c r="E1128" s="82"/>
      <c r="F1128" s="82"/>
      <c r="G1128" s="82"/>
      <c r="H1128" s="82"/>
      <c r="K1128" s="77"/>
      <c r="L1128" s="77"/>
      <c r="M1128" s="80"/>
      <c r="N1128" s="77"/>
      <c r="O1128" s="77"/>
      <c r="P1128" s="77"/>
      <c r="Q1128" s="77"/>
      <c r="R1128" s="77"/>
      <c r="S1128" s="77"/>
      <c r="T1128" s="77"/>
      <c r="U1128" s="77"/>
      <c r="V1128" s="77"/>
      <c r="W1128" s="77"/>
      <c r="X1128" s="77"/>
      <c r="Y1128" s="77"/>
      <c r="Z1128" s="190"/>
      <c r="AA1128" s="192"/>
      <c r="AB1128" s="77"/>
      <c r="AC1128" s="77"/>
      <c r="AD1128" s="77"/>
      <c r="AE1128" s="77"/>
      <c r="AF1128" s="77"/>
      <c r="AG1128" s="77"/>
      <c r="AH1128" s="77"/>
      <c r="AI1128" s="77"/>
    </row>
    <row r="1129" spans="4:35" ht="18" customHeight="1" x14ac:dyDescent="0.25">
      <c r="D1129" s="82"/>
      <c r="E1129" s="82"/>
      <c r="F1129" s="82"/>
      <c r="G1129" s="82"/>
      <c r="H1129" s="82"/>
      <c r="K1129" s="77"/>
      <c r="L1129" s="77"/>
      <c r="M1129" s="80"/>
      <c r="N1129" s="77"/>
      <c r="O1129" s="77"/>
      <c r="P1129" s="77"/>
      <c r="Q1129" s="77"/>
      <c r="R1129" s="77"/>
      <c r="S1129" s="77"/>
      <c r="T1129" s="77"/>
      <c r="U1129" s="77"/>
      <c r="V1129" s="77"/>
      <c r="W1129" s="77"/>
      <c r="X1129" s="77"/>
      <c r="Y1129" s="77"/>
      <c r="Z1129" s="190"/>
      <c r="AA1129" s="192"/>
      <c r="AB1129" s="77"/>
      <c r="AC1129" s="77"/>
      <c r="AD1129" s="77"/>
      <c r="AE1129" s="77"/>
      <c r="AF1129" s="77"/>
      <c r="AG1129" s="77"/>
      <c r="AH1129" s="77"/>
      <c r="AI1129" s="77"/>
    </row>
    <row r="1130" spans="4:35" ht="18" customHeight="1" x14ac:dyDescent="0.25">
      <c r="D1130" s="82"/>
      <c r="E1130" s="82"/>
      <c r="F1130" s="82"/>
      <c r="G1130" s="82"/>
      <c r="H1130" s="82"/>
      <c r="K1130" s="77"/>
      <c r="L1130" s="77"/>
      <c r="M1130" s="80"/>
      <c r="N1130" s="77"/>
      <c r="O1130" s="77"/>
      <c r="P1130" s="77"/>
      <c r="Q1130" s="77"/>
      <c r="R1130" s="77"/>
      <c r="S1130" s="77"/>
      <c r="T1130" s="77"/>
      <c r="U1130" s="77"/>
      <c r="V1130" s="77"/>
      <c r="W1130" s="77"/>
      <c r="X1130" s="77"/>
      <c r="Y1130" s="77"/>
      <c r="Z1130" s="190"/>
      <c r="AA1130" s="192"/>
      <c r="AB1130" s="77"/>
      <c r="AC1130" s="77"/>
      <c r="AD1130" s="77"/>
      <c r="AE1130" s="77"/>
      <c r="AF1130" s="77"/>
      <c r="AG1130" s="77"/>
      <c r="AH1130" s="77"/>
      <c r="AI1130" s="77"/>
    </row>
    <row r="1131" spans="4:35" ht="18" customHeight="1" x14ac:dyDescent="0.25">
      <c r="D1131" s="82"/>
      <c r="E1131" s="82"/>
      <c r="F1131" s="82"/>
      <c r="G1131" s="82"/>
      <c r="H1131" s="82"/>
      <c r="K1131" s="77"/>
      <c r="L1131" s="77"/>
      <c r="M1131" s="80"/>
      <c r="N1131" s="77"/>
      <c r="O1131" s="77"/>
      <c r="P1131" s="77"/>
      <c r="Q1131" s="77"/>
      <c r="R1131" s="77"/>
      <c r="S1131" s="77"/>
      <c r="T1131" s="77"/>
      <c r="U1131" s="77"/>
      <c r="V1131" s="77"/>
      <c r="W1131" s="77"/>
      <c r="X1131" s="77"/>
      <c r="Y1131" s="77"/>
      <c r="Z1131" s="190"/>
      <c r="AA1131" s="192"/>
      <c r="AB1131" s="77"/>
      <c r="AC1131" s="77"/>
      <c r="AD1131" s="77"/>
      <c r="AE1131" s="77"/>
      <c r="AF1131" s="77"/>
      <c r="AG1131" s="77"/>
      <c r="AH1131" s="77"/>
      <c r="AI1131" s="77"/>
    </row>
    <row r="1132" spans="4:35" ht="18" customHeight="1" x14ac:dyDescent="0.25">
      <c r="D1132" s="82"/>
      <c r="E1132" s="82"/>
      <c r="F1132" s="82"/>
      <c r="G1132" s="82"/>
      <c r="H1132" s="82"/>
      <c r="K1132" s="77"/>
      <c r="L1132" s="77"/>
      <c r="M1132" s="80"/>
      <c r="N1132" s="77"/>
      <c r="O1132" s="77"/>
      <c r="P1132" s="77"/>
      <c r="Q1132" s="77"/>
      <c r="R1132" s="77"/>
      <c r="S1132" s="77"/>
      <c r="T1132" s="77"/>
      <c r="U1132" s="77"/>
      <c r="V1132" s="77"/>
      <c r="W1132" s="77"/>
      <c r="X1132" s="77"/>
      <c r="Y1132" s="77"/>
      <c r="Z1132" s="190"/>
      <c r="AA1132" s="192"/>
      <c r="AB1132" s="77"/>
      <c r="AC1132" s="77"/>
      <c r="AD1132" s="77"/>
      <c r="AE1132" s="77"/>
      <c r="AF1132" s="77"/>
      <c r="AG1132" s="77"/>
      <c r="AH1132" s="77"/>
      <c r="AI1132" s="77"/>
    </row>
    <row r="1133" spans="4:35" ht="18" customHeight="1" x14ac:dyDescent="0.25">
      <c r="D1133" s="82"/>
      <c r="E1133" s="82"/>
      <c r="F1133" s="82"/>
      <c r="G1133" s="82"/>
      <c r="H1133" s="82"/>
      <c r="K1133" s="77"/>
      <c r="L1133" s="77"/>
      <c r="M1133" s="80"/>
      <c r="N1133" s="77"/>
      <c r="O1133" s="77"/>
      <c r="P1133" s="77"/>
      <c r="Q1133" s="77"/>
      <c r="R1133" s="77"/>
      <c r="S1133" s="77"/>
      <c r="T1133" s="77"/>
      <c r="U1133" s="77"/>
      <c r="V1133" s="77"/>
      <c r="W1133" s="77"/>
      <c r="X1133" s="77"/>
      <c r="Y1133" s="77"/>
      <c r="Z1133" s="190"/>
      <c r="AA1133" s="192"/>
      <c r="AB1133" s="77"/>
      <c r="AC1133" s="77"/>
      <c r="AD1133" s="77"/>
      <c r="AE1133" s="77"/>
      <c r="AF1133" s="77"/>
      <c r="AG1133" s="77"/>
      <c r="AH1133" s="77"/>
      <c r="AI1133" s="77"/>
    </row>
    <row r="1134" spans="4:35" ht="18" customHeight="1" x14ac:dyDescent="0.25">
      <c r="D1134" s="82"/>
      <c r="E1134" s="82"/>
      <c r="F1134" s="82"/>
      <c r="G1134" s="82"/>
      <c r="H1134" s="82"/>
      <c r="K1134" s="77"/>
      <c r="L1134" s="77"/>
      <c r="M1134" s="80"/>
      <c r="N1134" s="77"/>
      <c r="O1134" s="77"/>
      <c r="P1134" s="77"/>
      <c r="Q1134" s="77"/>
      <c r="R1134" s="77"/>
      <c r="S1134" s="77"/>
      <c r="T1134" s="77"/>
      <c r="U1134" s="77"/>
      <c r="V1134" s="77"/>
      <c r="W1134" s="77"/>
      <c r="X1134" s="77"/>
      <c r="Y1134" s="77"/>
      <c r="Z1134" s="190"/>
      <c r="AA1134" s="192"/>
      <c r="AB1134" s="77"/>
      <c r="AC1134" s="77"/>
      <c r="AD1134" s="77"/>
      <c r="AE1134" s="77"/>
      <c r="AF1134" s="77"/>
      <c r="AG1134" s="77"/>
      <c r="AH1134" s="77"/>
      <c r="AI1134" s="77"/>
    </row>
    <row r="1135" spans="4:35" ht="18" customHeight="1" x14ac:dyDescent="0.25">
      <c r="D1135" s="82"/>
      <c r="E1135" s="82"/>
      <c r="F1135" s="82"/>
      <c r="G1135" s="82"/>
      <c r="H1135" s="82"/>
      <c r="K1135" s="77"/>
      <c r="L1135" s="77"/>
      <c r="M1135" s="80"/>
      <c r="N1135" s="77"/>
      <c r="O1135" s="77"/>
      <c r="P1135" s="77"/>
      <c r="Q1135" s="77"/>
      <c r="R1135" s="77"/>
      <c r="S1135" s="77"/>
      <c r="T1135" s="77"/>
      <c r="U1135" s="77"/>
      <c r="V1135" s="77"/>
      <c r="W1135" s="77"/>
      <c r="X1135" s="77"/>
      <c r="Y1135" s="77"/>
      <c r="Z1135" s="190"/>
      <c r="AA1135" s="192"/>
      <c r="AB1135" s="77"/>
      <c r="AC1135" s="77"/>
      <c r="AD1135" s="77"/>
      <c r="AE1135" s="77"/>
      <c r="AF1135" s="77"/>
      <c r="AG1135" s="77"/>
      <c r="AH1135" s="77"/>
      <c r="AI1135" s="77"/>
    </row>
    <row r="1136" spans="4:35" ht="18" customHeight="1" x14ac:dyDescent="0.25">
      <c r="D1136" s="82"/>
      <c r="E1136" s="82"/>
      <c r="F1136" s="82"/>
      <c r="G1136" s="82"/>
      <c r="H1136" s="82"/>
      <c r="K1136" s="77"/>
      <c r="L1136" s="77"/>
      <c r="M1136" s="80"/>
      <c r="N1136" s="77"/>
      <c r="O1136" s="77"/>
      <c r="P1136" s="77"/>
      <c r="Q1136" s="77"/>
      <c r="R1136" s="77"/>
      <c r="S1136" s="77"/>
      <c r="T1136" s="77"/>
      <c r="U1136" s="77"/>
      <c r="V1136" s="77"/>
      <c r="W1136" s="77"/>
      <c r="X1136" s="77"/>
      <c r="Y1136" s="77"/>
      <c r="Z1136" s="190"/>
      <c r="AA1136" s="192"/>
      <c r="AB1136" s="77"/>
      <c r="AC1136" s="77"/>
      <c r="AD1136" s="77"/>
      <c r="AE1136" s="77"/>
      <c r="AF1136" s="77"/>
      <c r="AG1136" s="77"/>
      <c r="AH1136" s="77"/>
      <c r="AI1136" s="77"/>
    </row>
    <row r="1137" spans="4:35" ht="18" customHeight="1" x14ac:dyDescent="0.25">
      <c r="D1137" s="82"/>
      <c r="E1137" s="82"/>
      <c r="F1137" s="82"/>
      <c r="G1137" s="82"/>
      <c r="H1137" s="82"/>
      <c r="K1137" s="77"/>
      <c r="L1137" s="77"/>
      <c r="M1137" s="80"/>
      <c r="N1137" s="77"/>
      <c r="O1137" s="77"/>
      <c r="P1137" s="77"/>
      <c r="Q1137" s="77"/>
      <c r="R1137" s="77"/>
      <c r="S1137" s="77"/>
      <c r="T1137" s="77"/>
      <c r="U1137" s="77"/>
      <c r="V1137" s="77"/>
      <c r="W1137" s="77"/>
      <c r="X1137" s="77"/>
      <c r="Y1137" s="77"/>
      <c r="Z1137" s="190"/>
      <c r="AA1137" s="192"/>
      <c r="AB1137" s="77"/>
      <c r="AC1137" s="77"/>
      <c r="AD1137" s="77"/>
      <c r="AE1137" s="77"/>
      <c r="AF1137" s="77"/>
      <c r="AG1137" s="77"/>
      <c r="AH1137" s="77"/>
      <c r="AI1137" s="77"/>
    </row>
    <row r="1138" spans="4:35" ht="18" customHeight="1" x14ac:dyDescent="0.25">
      <c r="D1138" s="82"/>
      <c r="E1138" s="82"/>
      <c r="F1138" s="82"/>
      <c r="G1138" s="82"/>
      <c r="H1138" s="82"/>
      <c r="K1138" s="77"/>
      <c r="L1138" s="77"/>
      <c r="M1138" s="80"/>
      <c r="N1138" s="77"/>
      <c r="O1138" s="77"/>
      <c r="P1138" s="77"/>
      <c r="Q1138" s="77"/>
      <c r="R1138" s="77"/>
      <c r="S1138" s="77"/>
      <c r="T1138" s="77"/>
      <c r="U1138" s="77"/>
      <c r="V1138" s="77"/>
      <c r="W1138" s="77"/>
      <c r="X1138" s="77"/>
      <c r="Y1138" s="77"/>
      <c r="Z1138" s="190"/>
      <c r="AA1138" s="192"/>
      <c r="AB1138" s="77"/>
      <c r="AC1138" s="77"/>
      <c r="AD1138" s="77"/>
      <c r="AE1138" s="77"/>
      <c r="AF1138" s="77"/>
      <c r="AG1138" s="77"/>
      <c r="AH1138" s="77"/>
      <c r="AI1138" s="77"/>
    </row>
    <row r="1139" spans="4:35" ht="18" customHeight="1" x14ac:dyDescent="0.25">
      <c r="D1139" s="82"/>
      <c r="E1139" s="82"/>
      <c r="F1139" s="82"/>
      <c r="G1139" s="82"/>
      <c r="H1139" s="82"/>
      <c r="K1139" s="77"/>
      <c r="L1139" s="77"/>
      <c r="M1139" s="80"/>
      <c r="N1139" s="77"/>
      <c r="O1139" s="77"/>
      <c r="P1139" s="77"/>
      <c r="Q1139" s="77"/>
      <c r="R1139" s="77"/>
      <c r="S1139" s="77"/>
      <c r="T1139" s="77"/>
      <c r="U1139" s="77"/>
      <c r="V1139" s="77"/>
      <c r="W1139" s="77"/>
      <c r="X1139" s="77"/>
      <c r="Y1139" s="77"/>
      <c r="Z1139" s="190"/>
      <c r="AA1139" s="192"/>
      <c r="AB1139" s="77"/>
      <c r="AC1139" s="77"/>
      <c r="AD1139" s="77"/>
      <c r="AE1139" s="77"/>
      <c r="AF1139" s="77"/>
      <c r="AG1139" s="77"/>
      <c r="AH1139" s="77"/>
      <c r="AI1139" s="77"/>
    </row>
    <row r="1140" spans="4:35" ht="18" customHeight="1" x14ac:dyDescent="0.25">
      <c r="D1140" s="82"/>
      <c r="E1140" s="82"/>
      <c r="F1140" s="82"/>
      <c r="G1140" s="82"/>
      <c r="H1140" s="82"/>
      <c r="K1140" s="77"/>
      <c r="L1140" s="77"/>
      <c r="M1140" s="80"/>
      <c r="N1140" s="77"/>
      <c r="O1140" s="77"/>
      <c r="P1140" s="77"/>
      <c r="Q1140" s="77"/>
      <c r="R1140" s="77"/>
      <c r="S1140" s="77"/>
      <c r="T1140" s="77"/>
      <c r="U1140" s="77"/>
      <c r="V1140" s="77"/>
      <c r="W1140" s="77"/>
      <c r="X1140" s="77"/>
      <c r="Y1140" s="77"/>
      <c r="Z1140" s="190"/>
      <c r="AA1140" s="192"/>
      <c r="AB1140" s="77"/>
      <c r="AC1140" s="77"/>
      <c r="AD1140" s="77"/>
      <c r="AE1140" s="77"/>
      <c r="AF1140" s="77"/>
      <c r="AG1140" s="77"/>
      <c r="AH1140" s="77"/>
      <c r="AI1140" s="77"/>
    </row>
    <row r="1141" spans="4:35" ht="18" customHeight="1" x14ac:dyDescent="0.25">
      <c r="D1141" s="82"/>
      <c r="E1141" s="82"/>
      <c r="F1141" s="82"/>
      <c r="G1141" s="82"/>
      <c r="H1141" s="82"/>
      <c r="K1141" s="81"/>
      <c r="L1141" s="81"/>
      <c r="M1141" s="80"/>
      <c r="N1141" s="77"/>
      <c r="O1141" s="77"/>
      <c r="P1141" s="77"/>
      <c r="Q1141" s="77"/>
      <c r="R1141" s="77"/>
      <c r="S1141" s="77"/>
      <c r="T1141" s="77"/>
      <c r="U1141" s="77"/>
      <c r="V1141" s="77"/>
      <c r="W1141" s="77"/>
      <c r="X1141" s="77"/>
      <c r="Y1141" s="77"/>
      <c r="Z1141" s="190"/>
      <c r="AA1141" s="192"/>
      <c r="AB1141" s="77"/>
      <c r="AC1141" s="77"/>
      <c r="AD1141" s="77"/>
      <c r="AE1141" s="77"/>
      <c r="AF1141" s="77"/>
      <c r="AG1141" s="77"/>
      <c r="AH1141" s="77"/>
      <c r="AI1141" s="77"/>
    </row>
    <row r="1142" spans="4:35" ht="18" customHeight="1" x14ac:dyDescent="0.25">
      <c r="D1142" s="82"/>
      <c r="E1142" s="82"/>
      <c r="F1142" s="82"/>
      <c r="G1142" s="82"/>
      <c r="H1142" s="82"/>
      <c r="K1142" s="81"/>
      <c r="L1142" s="81"/>
      <c r="M1142" s="80"/>
      <c r="N1142" s="77"/>
      <c r="O1142" s="77"/>
      <c r="P1142" s="77"/>
      <c r="Q1142" s="77"/>
      <c r="R1142" s="77"/>
      <c r="S1142" s="77"/>
      <c r="T1142" s="77"/>
      <c r="U1142" s="77"/>
      <c r="V1142" s="77"/>
      <c r="W1142" s="77"/>
      <c r="X1142" s="77"/>
      <c r="Y1142" s="77"/>
      <c r="Z1142" s="190"/>
      <c r="AA1142" s="192"/>
      <c r="AB1142" s="77"/>
      <c r="AC1142" s="77"/>
      <c r="AD1142" s="77"/>
      <c r="AE1142" s="77"/>
      <c r="AF1142" s="77"/>
      <c r="AG1142" s="77"/>
      <c r="AH1142" s="77"/>
      <c r="AI1142" s="77"/>
    </row>
    <row r="1143" spans="4:35" ht="18" customHeight="1" x14ac:dyDescent="0.25">
      <c r="D1143" s="82"/>
      <c r="E1143" s="82"/>
      <c r="F1143" s="82"/>
      <c r="G1143" s="82"/>
      <c r="H1143" s="82"/>
      <c r="K1143" s="81"/>
      <c r="L1143" s="81"/>
      <c r="M1143" s="80"/>
      <c r="N1143" s="77"/>
      <c r="O1143" s="77"/>
      <c r="P1143" s="77"/>
      <c r="Q1143" s="77"/>
      <c r="R1143" s="77"/>
      <c r="S1143" s="77"/>
      <c r="T1143" s="77"/>
      <c r="U1143" s="77"/>
      <c r="V1143" s="77"/>
      <c r="W1143" s="77"/>
      <c r="X1143" s="77"/>
      <c r="Y1143" s="77"/>
      <c r="Z1143" s="190"/>
      <c r="AA1143" s="192"/>
      <c r="AB1143" s="77"/>
      <c r="AC1143" s="77"/>
      <c r="AD1143" s="77"/>
      <c r="AE1143" s="77"/>
      <c r="AF1143" s="77"/>
      <c r="AG1143" s="77"/>
      <c r="AH1143" s="77"/>
      <c r="AI1143" s="77"/>
    </row>
    <row r="1144" spans="4:35" ht="18" customHeight="1" x14ac:dyDescent="0.25">
      <c r="D1144" s="82"/>
      <c r="E1144" s="82"/>
      <c r="F1144" s="82"/>
      <c r="G1144" s="82"/>
      <c r="H1144" s="82"/>
      <c r="K1144" s="81"/>
      <c r="L1144" s="81"/>
      <c r="M1144" s="80"/>
      <c r="N1144" s="77"/>
      <c r="O1144" s="77"/>
      <c r="P1144" s="77"/>
      <c r="Q1144" s="77"/>
      <c r="R1144" s="77"/>
      <c r="S1144" s="77"/>
      <c r="T1144" s="77"/>
      <c r="U1144" s="77"/>
      <c r="V1144" s="77"/>
      <c r="W1144" s="77"/>
      <c r="X1144" s="77"/>
      <c r="Y1144" s="77"/>
      <c r="Z1144" s="190"/>
      <c r="AA1144" s="192"/>
      <c r="AB1144" s="77"/>
      <c r="AC1144" s="77"/>
      <c r="AD1144" s="77"/>
      <c r="AE1144" s="77"/>
      <c r="AF1144" s="77"/>
      <c r="AG1144" s="77"/>
      <c r="AH1144" s="77"/>
      <c r="AI1144" s="77"/>
    </row>
    <row r="1145" spans="4:35" ht="18" customHeight="1" x14ac:dyDescent="0.25">
      <c r="D1145" s="82"/>
      <c r="E1145" s="82"/>
      <c r="F1145" s="82"/>
      <c r="G1145" s="82"/>
      <c r="H1145" s="82"/>
      <c r="K1145" s="81"/>
      <c r="L1145" s="81"/>
      <c r="M1145" s="80"/>
      <c r="N1145" s="77"/>
      <c r="O1145" s="77"/>
      <c r="P1145" s="77"/>
      <c r="Q1145" s="77"/>
      <c r="R1145" s="77"/>
      <c r="S1145" s="77"/>
      <c r="T1145" s="77"/>
      <c r="U1145" s="77"/>
      <c r="V1145" s="77"/>
      <c r="W1145" s="77"/>
      <c r="X1145" s="77"/>
      <c r="Y1145" s="77"/>
      <c r="Z1145" s="190"/>
      <c r="AA1145" s="192"/>
      <c r="AB1145" s="77"/>
      <c r="AC1145" s="77"/>
      <c r="AD1145" s="77"/>
      <c r="AE1145" s="77"/>
      <c r="AF1145" s="77"/>
      <c r="AG1145" s="77"/>
      <c r="AH1145" s="77"/>
      <c r="AI1145" s="77"/>
    </row>
    <row r="1146" spans="4:35" ht="18" customHeight="1" x14ac:dyDescent="0.25">
      <c r="D1146" s="82"/>
      <c r="E1146" s="82"/>
      <c r="F1146" s="82"/>
      <c r="G1146" s="82"/>
      <c r="H1146" s="82"/>
      <c r="K1146" s="81"/>
      <c r="L1146" s="81"/>
      <c r="M1146" s="80"/>
      <c r="N1146" s="77"/>
      <c r="O1146" s="77"/>
      <c r="P1146" s="77"/>
      <c r="Q1146" s="77"/>
      <c r="R1146" s="77"/>
      <c r="S1146" s="77"/>
      <c r="T1146" s="77"/>
      <c r="U1146" s="77"/>
      <c r="V1146" s="77"/>
      <c r="W1146" s="77"/>
      <c r="X1146" s="77"/>
      <c r="Y1146" s="77"/>
      <c r="Z1146" s="190"/>
      <c r="AA1146" s="192"/>
      <c r="AB1146" s="77"/>
      <c r="AC1146" s="77"/>
      <c r="AD1146" s="77"/>
      <c r="AE1146" s="77"/>
      <c r="AF1146" s="77"/>
      <c r="AG1146" s="77"/>
      <c r="AH1146" s="77"/>
      <c r="AI1146" s="77"/>
    </row>
    <row r="1147" spans="4:35" ht="18" customHeight="1" x14ac:dyDescent="0.25">
      <c r="D1147" s="82"/>
      <c r="E1147" s="82"/>
      <c r="F1147" s="82"/>
      <c r="G1147" s="82"/>
      <c r="H1147" s="82"/>
      <c r="K1147" s="81"/>
      <c r="L1147" s="81"/>
      <c r="M1147" s="80"/>
      <c r="N1147" s="77"/>
      <c r="O1147" s="77"/>
      <c r="P1147" s="77"/>
      <c r="Q1147" s="77"/>
      <c r="R1147" s="77"/>
      <c r="S1147" s="77"/>
      <c r="T1147" s="77"/>
      <c r="U1147" s="77"/>
      <c r="V1147" s="77"/>
      <c r="W1147" s="77"/>
      <c r="X1147" s="77"/>
      <c r="Y1147" s="77"/>
      <c r="Z1147" s="190"/>
      <c r="AA1147" s="192"/>
      <c r="AB1147" s="77"/>
      <c r="AC1147" s="77"/>
      <c r="AD1147" s="77"/>
      <c r="AE1147" s="77"/>
      <c r="AF1147" s="77"/>
      <c r="AG1147" s="77"/>
      <c r="AH1147" s="77"/>
      <c r="AI1147" s="77"/>
    </row>
    <row r="1148" spans="4:35" ht="18" customHeight="1" x14ac:dyDescent="0.25">
      <c r="D1148" s="82"/>
      <c r="E1148" s="82"/>
      <c r="F1148" s="82"/>
      <c r="G1148" s="82"/>
      <c r="H1148" s="82"/>
      <c r="K1148" s="77"/>
      <c r="L1148" s="77"/>
      <c r="M1148" s="80"/>
      <c r="N1148" s="77"/>
      <c r="O1148" s="77"/>
      <c r="P1148" s="77"/>
      <c r="Q1148" s="77"/>
      <c r="R1148" s="77"/>
      <c r="S1148" s="77"/>
      <c r="T1148" s="77"/>
      <c r="U1148" s="77"/>
      <c r="V1148" s="77"/>
      <c r="W1148" s="77"/>
      <c r="X1148" s="77"/>
      <c r="Y1148" s="77"/>
      <c r="Z1148" s="190"/>
      <c r="AA1148" s="192"/>
      <c r="AB1148" s="77"/>
      <c r="AC1148" s="77"/>
      <c r="AD1148" s="77"/>
      <c r="AE1148" s="77"/>
      <c r="AF1148" s="77"/>
      <c r="AG1148" s="77"/>
      <c r="AH1148" s="77"/>
      <c r="AI1148" s="77"/>
    </row>
    <row r="1149" spans="4:35" ht="18" customHeight="1" x14ac:dyDescent="0.25">
      <c r="D1149" s="82"/>
      <c r="E1149" s="82"/>
      <c r="F1149" s="82"/>
      <c r="G1149" s="82"/>
      <c r="H1149" s="82"/>
      <c r="K1149" s="77"/>
      <c r="L1149" s="77"/>
      <c r="M1149" s="80"/>
      <c r="N1149" s="77"/>
      <c r="O1149" s="77"/>
      <c r="P1149" s="77"/>
      <c r="Q1149" s="77"/>
      <c r="R1149" s="77"/>
      <c r="S1149" s="77"/>
      <c r="T1149" s="77"/>
      <c r="U1149" s="77"/>
      <c r="V1149" s="77"/>
      <c r="W1149" s="77"/>
      <c r="X1149" s="77"/>
      <c r="Y1149" s="77"/>
      <c r="Z1149" s="190"/>
      <c r="AA1149" s="192"/>
      <c r="AB1149" s="77"/>
      <c r="AC1149" s="77"/>
      <c r="AD1149" s="77"/>
      <c r="AE1149" s="77"/>
      <c r="AF1149" s="77"/>
      <c r="AG1149" s="77"/>
      <c r="AH1149" s="77"/>
      <c r="AI1149" s="77"/>
    </row>
    <row r="1150" spans="4:35" ht="18" customHeight="1" x14ac:dyDescent="0.25">
      <c r="D1150" s="82"/>
      <c r="E1150" s="82"/>
      <c r="F1150" s="82"/>
      <c r="G1150" s="82"/>
      <c r="H1150" s="82"/>
      <c r="K1150" s="77"/>
      <c r="L1150" s="77"/>
      <c r="M1150" s="80"/>
      <c r="N1150" s="77"/>
      <c r="O1150" s="77"/>
      <c r="P1150" s="77"/>
      <c r="Q1150" s="77"/>
      <c r="R1150" s="77"/>
      <c r="S1150" s="77"/>
      <c r="T1150" s="77"/>
      <c r="U1150" s="77"/>
      <c r="V1150" s="77"/>
      <c r="W1150" s="77"/>
      <c r="X1150" s="77"/>
      <c r="Y1150" s="77"/>
      <c r="Z1150" s="190"/>
      <c r="AA1150" s="192"/>
      <c r="AB1150" s="77"/>
      <c r="AC1150" s="77"/>
      <c r="AD1150" s="77"/>
      <c r="AE1150" s="77"/>
      <c r="AF1150" s="77"/>
      <c r="AG1150" s="77"/>
      <c r="AH1150" s="77"/>
      <c r="AI1150" s="77"/>
    </row>
    <row r="1151" spans="4:35" ht="18" customHeight="1" x14ac:dyDescent="0.25">
      <c r="D1151" s="82"/>
      <c r="E1151" s="82"/>
      <c r="F1151" s="82"/>
      <c r="G1151" s="82"/>
      <c r="H1151" s="82"/>
      <c r="K1151" s="77"/>
      <c r="L1151" s="77"/>
      <c r="M1151" s="80"/>
      <c r="N1151" s="77"/>
      <c r="O1151" s="77"/>
      <c r="P1151" s="77"/>
      <c r="Q1151" s="77"/>
      <c r="R1151" s="77"/>
      <c r="S1151" s="77"/>
      <c r="T1151" s="77"/>
      <c r="U1151" s="77"/>
      <c r="V1151" s="77"/>
      <c r="W1151" s="77"/>
      <c r="X1151" s="77"/>
      <c r="Y1151" s="77"/>
      <c r="Z1151" s="190"/>
      <c r="AA1151" s="192"/>
      <c r="AB1151" s="77"/>
      <c r="AC1151" s="77"/>
      <c r="AD1151" s="77"/>
      <c r="AE1151" s="77"/>
      <c r="AF1151" s="77"/>
      <c r="AG1151" s="77"/>
      <c r="AH1151" s="77"/>
      <c r="AI1151" s="77"/>
    </row>
    <row r="1152" spans="4:35" ht="18" customHeight="1" x14ac:dyDescent="0.25">
      <c r="D1152" s="82"/>
      <c r="E1152" s="82"/>
      <c r="F1152" s="82"/>
      <c r="G1152" s="82"/>
      <c r="H1152" s="82"/>
      <c r="K1152" s="77"/>
      <c r="L1152" s="77"/>
      <c r="M1152" s="80"/>
      <c r="N1152" s="77"/>
      <c r="O1152" s="77"/>
      <c r="P1152" s="77"/>
      <c r="Q1152" s="77"/>
      <c r="R1152" s="77"/>
      <c r="S1152" s="77"/>
      <c r="T1152" s="77"/>
      <c r="U1152" s="77"/>
      <c r="V1152" s="77"/>
      <c r="W1152" s="77"/>
      <c r="X1152" s="77"/>
      <c r="Y1152" s="77"/>
      <c r="Z1152" s="190"/>
      <c r="AA1152" s="192"/>
      <c r="AB1152" s="77"/>
      <c r="AC1152" s="77"/>
      <c r="AD1152" s="77"/>
      <c r="AE1152" s="77"/>
      <c r="AF1152" s="77"/>
      <c r="AG1152" s="77"/>
      <c r="AH1152" s="77"/>
      <c r="AI1152" s="77"/>
    </row>
    <row r="1153" spans="4:35" ht="18" customHeight="1" x14ac:dyDescent="0.25">
      <c r="D1153" s="82"/>
      <c r="E1153" s="82"/>
      <c r="F1153" s="82"/>
      <c r="G1153" s="82"/>
      <c r="H1153" s="82"/>
      <c r="K1153" s="77"/>
      <c r="L1153" s="77"/>
      <c r="M1153" s="80"/>
      <c r="N1153" s="77"/>
      <c r="O1153" s="77"/>
      <c r="P1153" s="77"/>
      <c r="Q1153" s="77"/>
      <c r="R1153" s="77"/>
      <c r="S1153" s="77"/>
      <c r="T1153" s="77"/>
      <c r="U1153" s="77"/>
      <c r="V1153" s="77"/>
      <c r="W1153" s="77"/>
      <c r="X1153" s="77"/>
      <c r="Y1153" s="77"/>
      <c r="Z1153" s="190"/>
      <c r="AA1153" s="192"/>
      <c r="AB1153" s="77"/>
      <c r="AC1153" s="77"/>
      <c r="AD1153" s="77"/>
      <c r="AE1153" s="77"/>
      <c r="AF1153" s="77"/>
      <c r="AG1153" s="77"/>
      <c r="AH1153" s="77"/>
      <c r="AI1153" s="77"/>
    </row>
    <row r="1154" spans="4:35" ht="18" customHeight="1" x14ac:dyDescent="0.25">
      <c r="D1154" s="82"/>
      <c r="E1154" s="82"/>
      <c r="F1154" s="82"/>
      <c r="G1154" s="82"/>
      <c r="H1154" s="82"/>
      <c r="K1154" s="77"/>
      <c r="L1154" s="77"/>
      <c r="M1154" s="80"/>
      <c r="N1154" s="77"/>
      <c r="O1154" s="77"/>
      <c r="P1154" s="77"/>
      <c r="Q1154" s="77"/>
      <c r="R1154" s="77"/>
      <c r="S1154" s="77"/>
      <c r="T1154" s="77"/>
      <c r="U1154" s="77"/>
      <c r="V1154" s="77"/>
      <c r="W1154" s="77"/>
      <c r="X1154" s="77"/>
      <c r="Y1154" s="77"/>
      <c r="Z1154" s="190"/>
      <c r="AA1154" s="192"/>
      <c r="AB1154" s="77"/>
      <c r="AC1154" s="77"/>
      <c r="AD1154" s="77"/>
      <c r="AE1154" s="77"/>
      <c r="AF1154" s="77"/>
      <c r="AG1154" s="77"/>
      <c r="AH1154" s="77"/>
      <c r="AI1154" s="77"/>
    </row>
    <row r="1155" spans="4:35" ht="18" customHeight="1" x14ac:dyDescent="0.25">
      <c r="D1155" s="82"/>
      <c r="E1155" s="82"/>
      <c r="F1155" s="82"/>
      <c r="G1155" s="82"/>
      <c r="H1155" s="82"/>
      <c r="K1155" s="77"/>
      <c r="L1155" s="77"/>
      <c r="M1155" s="80"/>
      <c r="N1155" s="77"/>
      <c r="O1155" s="77"/>
      <c r="P1155" s="77"/>
      <c r="Q1155" s="77"/>
      <c r="R1155" s="77"/>
      <c r="S1155" s="77"/>
      <c r="T1155" s="77"/>
      <c r="U1155" s="77"/>
      <c r="V1155" s="77"/>
      <c r="W1155" s="77"/>
      <c r="X1155" s="77"/>
      <c r="Y1155" s="77"/>
      <c r="Z1155" s="190"/>
      <c r="AA1155" s="192"/>
      <c r="AB1155" s="77"/>
      <c r="AC1155" s="77"/>
      <c r="AD1155" s="77"/>
      <c r="AE1155" s="77"/>
      <c r="AF1155" s="77"/>
      <c r="AG1155" s="77"/>
      <c r="AH1155" s="77"/>
      <c r="AI1155" s="77"/>
    </row>
    <row r="1156" spans="4:35" ht="18" customHeight="1" x14ac:dyDescent="0.25">
      <c r="D1156" s="82"/>
      <c r="E1156" s="82"/>
      <c r="F1156" s="82"/>
      <c r="G1156" s="82"/>
      <c r="H1156" s="82"/>
      <c r="K1156" s="77"/>
      <c r="L1156" s="77"/>
      <c r="M1156" s="80"/>
      <c r="N1156" s="77"/>
      <c r="O1156" s="77"/>
      <c r="P1156" s="77"/>
      <c r="Q1156" s="77"/>
      <c r="R1156" s="77"/>
      <c r="S1156" s="77"/>
      <c r="T1156" s="77"/>
      <c r="U1156" s="77"/>
      <c r="V1156" s="77"/>
      <c r="W1156" s="77"/>
      <c r="X1156" s="77"/>
      <c r="Y1156" s="77"/>
      <c r="Z1156" s="190"/>
      <c r="AA1156" s="192"/>
      <c r="AB1156" s="77"/>
      <c r="AC1156" s="77"/>
      <c r="AD1156" s="77"/>
      <c r="AE1156" s="77"/>
      <c r="AF1156" s="77"/>
      <c r="AG1156" s="77"/>
      <c r="AH1156" s="77"/>
      <c r="AI1156" s="77"/>
    </row>
    <row r="1157" spans="4:35" ht="18" customHeight="1" x14ac:dyDescent="0.25">
      <c r="D1157" s="82"/>
      <c r="E1157" s="82"/>
      <c r="F1157" s="82"/>
      <c r="G1157" s="82"/>
      <c r="H1157" s="82"/>
      <c r="K1157" s="77"/>
      <c r="L1157" s="77"/>
      <c r="M1157" s="80"/>
      <c r="N1157" s="77"/>
      <c r="O1157" s="77"/>
      <c r="P1157" s="77"/>
      <c r="Q1157" s="77"/>
      <c r="R1157" s="77"/>
      <c r="S1157" s="77"/>
      <c r="T1157" s="77"/>
      <c r="U1157" s="77"/>
      <c r="V1157" s="77"/>
      <c r="W1157" s="77"/>
      <c r="X1157" s="77"/>
      <c r="Y1157" s="77"/>
      <c r="Z1157" s="190"/>
      <c r="AA1157" s="192"/>
      <c r="AB1157" s="77"/>
      <c r="AC1157" s="77"/>
      <c r="AD1157" s="77"/>
      <c r="AE1157" s="77"/>
      <c r="AF1157" s="77"/>
      <c r="AG1157" s="77"/>
      <c r="AH1157" s="77"/>
      <c r="AI1157" s="77"/>
    </row>
    <row r="1158" spans="4:35" ht="18" customHeight="1" x14ac:dyDescent="0.25">
      <c r="D1158" s="82"/>
      <c r="E1158" s="82"/>
      <c r="F1158" s="82"/>
      <c r="G1158" s="82"/>
      <c r="H1158" s="82"/>
      <c r="K1158" s="77"/>
      <c r="L1158" s="77"/>
      <c r="M1158" s="80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7"/>
      <c r="Z1158" s="190"/>
      <c r="AA1158" s="192"/>
      <c r="AB1158" s="77"/>
      <c r="AC1158" s="77"/>
      <c r="AD1158" s="77"/>
      <c r="AE1158" s="77"/>
      <c r="AF1158" s="77"/>
      <c r="AG1158" s="77"/>
      <c r="AH1158" s="77"/>
      <c r="AI1158" s="77"/>
    </row>
    <row r="1159" spans="4:35" ht="18" customHeight="1" x14ac:dyDescent="0.25">
      <c r="D1159" s="82"/>
      <c r="E1159" s="82"/>
      <c r="F1159" s="82"/>
      <c r="G1159" s="82"/>
      <c r="H1159" s="82"/>
      <c r="K1159" s="77"/>
      <c r="L1159" s="77"/>
      <c r="M1159" s="80"/>
      <c r="N1159" s="77"/>
      <c r="O1159" s="77"/>
      <c r="P1159" s="77"/>
      <c r="Q1159" s="77"/>
      <c r="R1159" s="77"/>
      <c r="S1159" s="77"/>
      <c r="T1159" s="77"/>
      <c r="U1159" s="77"/>
      <c r="V1159" s="77"/>
      <c r="W1159" s="77"/>
      <c r="X1159" s="77"/>
      <c r="Y1159" s="77"/>
      <c r="Z1159" s="190"/>
      <c r="AA1159" s="192"/>
      <c r="AB1159" s="77"/>
      <c r="AC1159" s="77"/>
      <c r="AD1159" s="77"/>
      <c r="AE1159" s="77"/>
      <c r="AF1159" s="77"/>
      <c r="AG1159" s="77"/>
      <c r="AH1159" s="77"/>
      <c r="AI1159" s="77"/>
    </row>
    <row r="1160" spans="4:35" ht="18" customHeight="1" x14ac:dyDescent="0.25">
      <c r="D1160" s="82"/>
      <c r="E1160" s="82"/>
      <c r="F1160" s="82"/>
      <c r="G1160" s="82"/>
      <c r="H1160" s="82"/>
      <c r="K1160" s="77"/>
      <c r="L1160" s="77"/>
      <c r="M1160" s="80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Z1160" s="190"/>
      <c r="AA1160" s="192"/>
      <c r="AB1160" s="77"/>
      <c r="AC1160" s="77"/>
      <c r="AD1160" s="77"/>
      <c r="AE1160" s="77"/>
      <c r="AF1160" s="77"/>
      <c r="AG1160" s="77"/>
      <c r="AH1160" s="77"/>
      <c r="AI1160" s="77"/>
    </row>
    <row r="1161" spans="4:35" ht="18" customHeight="1" x14ac:dyDescent="0.25">
      <c r="D1161" s="82"/>
      <c r="E1161" s="82"/>
      <c r="F1161" s="82"/>
      <c r="G1161" s="82"/>
      <c r="H1161" s="82"/>
      <c r="K1161" s="77"/>
      <c r="L1161" s="77"/>
      <c r="M1161" s="80"/>
      <c r="N1161" s="77"/>
      <c r="O1161" s="77"/>
      <c r="P1161" s="77"/>
      <c r="Q1161" s="77"/>
      <c r="R1161" s="77"/>
      <c r="S1161" s="77"/>
      <c r="T1161" s="77"/>
      <c r="U1161" s="77"/>
      <c r="V1161" s="77"/>
      <c r="W1161" s="77"/>
      <c r="X1161" s="77"/>
      <c r="Y1161" s="77"/>
      <c r="Z1161" s="190"/>
      <c r="AA1161" s="192"/>
      <c r="AB1161" s="77"/>
      <c r="AC1161" s="77"/>
      <c r="AD1161" s="77"/>
      <c r="AE1161" s="77"/>
      <c r="AF1161" s="77"/>
      <c r="AG1161" s="77"/>
      <c r="AH1161" s="77"/>
      <c r="AI1161" s="77"/>
    </row>
    <row r="1162" spans="4:35" ht="18" customHeight="1" x14ac:dyDescent="0.25">
      <c r="D1162" s="82"/>
      <c r="E1162" s="82"/>
      <c r="F1162" s="82"/>
      <c r="G1162" s="82"/>
      <c r="H1162" s="82"/>
      <c r="K1162" s="77"/>
      <c r="L1162" s="77"/>
      <c r="M1162" s="80"/>
      <c r="N1162" s="77"/>
      <c r="O1162" s="77"/>
      <c r="P1162" s="77"/>
      <c r="Q1162" s="77"/>
      <c r="R1162" s="77"/>
      <c r="S1162" s="77"/>
      <c r="T1162" s="77"/>
      <c r="U1162" s="77"/>
      <c r="V1162" s="77"/>
      <c r="W1162" s="77"/>
      <c r="X1162" s="77"/>
      <c r="Y1162" s="77"/>
      <c r="Z1162" s="190"/>
      <c r="AA1162" s="192"/>
      <c r="AB1162" s="77"/>
      <c r="AC1162" s="77"/>
      <c r="AD1162" s="77"/>
      <c r="AE1162" s="77"/>
      <c r="AF1162" s="77"/>
      <c r="AG1162" s="77"/>
      <c r="AH1162" s="77"/>
      <c r="AI1162" s="77"/>
    </row>
    <row r="1163" spans="4:35" ht="18" customHeight="1" x14ac:dyDescent="0.25">
      <c r="D1163" s="82"/>
      <c r="E1163" s="82"/>
      <c r="F1163" s="82"/>
      <c r="G1163" s="82"/>
      <c r="H1163" s="82"/>
      <c r="K1163" s="77"/>
      <c r="L1163" s="77"/>
      <c r="M1163" s="80"/>
      <c r="N1163" s="77"/>
      <c r="O1163" s="77"/>
      <c r="P1163" s="77"/>
      <c r="Q1163" s="77"/>
      <c r="R1163" s="77"/>
      <c r="S1163" s="77"/>
      <c r="T1163" s="77"/>
      <c r="U1163" s="77"/>
      <c r="V1163" s="77"/>
      <c r="W1163" s="77"/>
      <c r="X1163" s="77"/>
      <c r="Y1163" s="77"/>
      <c r="Z1163" s="190"/>
      <c r="AA1163" s="192"/>
      <c r="AB1163" s="77"/>
      <c r="AC1163" s="77"/>
      <c r="AD1163" s="77"/>
      <c r="AE1163" s="77"/>
      <c r="AF1163" s="77"/>
      <c r="AG1163" s="77"/>
      <c r="AH1163" s="77"/>
      <c r="AI1163" s="77"/>
    </row>
    <row r="1164" spans="4:35" ht="18" customHeight="1" x14ac:dyDescent="0.25">
      <c r="D1164" s="82"/>
      <c r="E1164" s="82"/>
      <c r="F1164" s="82"/>
      <c r="G1164" s="82"/>
      <c r="H1164" s="82"/>
      <c r="K1164" s="77"/>
      <c r="L1164" s="77"/>
      <c r="M1164" s="80"/>
      <c r="N1164" s="77"/>
      <c r="O1164" s="77"/>
      <c r="P1164" s="77"/>
      <c r="Q1164" s="77"/>
      <c r="R1164" s="77"/>
      <c r="S1164" s="77"/>
      <c r="T1164" s="77"/>
      <c r="U1164" s="77"/>
      <c r="V1164" s="77"/>
      <c r="W1164" s="77"/>
      <c r="X1164" s="77"/>
      <c r="Y1164" s="77"/>
      <c r="Z1164" s="190"/>
      <c r="AA1164" s="192"/>
      <c r="AB1164" s="77"/>
      <c r="AC1164" s="77"/>
      <c r="AD1164" s="77"/>
      <c r="AE1164" s="77"/>
      <c r="AF1164" s="77"/>
      <c r="AG1164" s="77"/>
      <c r="AH1164" s="77"/>
      <c r="AI1164" s="77"/>
    </row>
    <row r="1165" spans="4:35" ht="18" customHeight="1" x14ac:dyDescent="0.25">
      <c r="D1165" s="82"/>
      <c r="E1165" s="82"/>
      <c r="F1165" s="82"/>
      <c r="G1165" s="82"/>
      <c r="H1165" s="82"/>
      <c r="K1165" s="81"/>
      <c r="L1165" s="81"/>
      <c r="M1165" s="80"/>
      <c r="N1165" s="77"/>
      <c r="O1165" s="77"/>
      <c r="P1165" s="77"/>
      <c r="Q1165" s="77"/>
      <c r="R1165" s="77"/>
      <c r="S1165" s="77"/>
      <c r="T1165" s="77"/>
      <c r="U1165" s="77"/>
      <c r="V1165" s="77"/>
      <c r="W1165" s="77"/>
      <c r="X1165" s="77"/>
      <c r="Y1165" s="77"/>
      <c r="Z1165" s="190"/>
      <c r="AA1165" s="192"/>
      <c r="AB1165" s="77"/>
      <c r="AC1165" s="77"/>
      <c r="AD1165" s="77"/>
      <c r="AE1165" s="77"/>
      <c r="AF1165" s="77"/>
      <c r="AG1165" s="77"/>
      <c r="AH1165" s="77"/>
      <c r="AI1165" s="77"/>
    </row>
    <row r="1166" spans="4:35" ht="18" customHeight="1" x14ac:dyDescent="0.25">
      <c r="D1166" s="82"/>
      <c r="E1166" s="82"/>
      <c r="F1166" s="82"/>
      <c r="G1166" s="82"/>
      <c r="H1166" s="82"/>
      <c r="K1166" s="81"/>
      <c r="L1166" s="81"/>
      <c r="M1166" s="80"/>
      <c r="N1166" s="77"/>
      <c r="O1166" s="77"/>
      <c r="P1166" s="77"/>
      <c r="Q1166" s="77"/>
      <c r="R1166" s="77"/>
      <c r="S1166" s="77"/>
      <c r="T1166" s="77"/>
      <c r="U1166" s="77"/>
      <c r="V1166" s="77"/>
      <c r="W1166" s="77"/>
      <c r="X1166" s="77"/>
      <c r="Y1166" s="77"/>
      <c r="Z1166" s="190"/>
      <c r="AA1166" s="192"/>
      <c r="AB1166" s="77"/>
      <c r="AC1166" s="77"/>
      <c r="AD1166" s="77"/>
      <c r="AE1166" s="77"/>
      <c r="AF1166" s="77"/>
      <c r="AG1166" s="77"/>
      <c r="AH1166" s="77"/>
      <c r="AI1166" s="77"/>
    </row>
    <row r="1167" spans="4:35" ht="18" customHeight="1" x14ac:dyDescent="0.25">
      <c r="D1167" s="82"/>
      <c r="E1167" s="82"/>
      <c r="F1167" s="82"/>
      <c r="G1167" s="82"/>
      <c r="H1167" s="82"/>
      <c r="K1167" s="81"/>
      <c r="L1167" s="81"/>
      <c r="M1167" s="80"/>
      <c r="N1167" s="77"/>
      <c r="O1167" s="77"/>
      <c r="P1167" s="77"/>
      <c r="Q1167" s="77"/>
      <c r="R1167" s="77"/>
      <c r="S1167" s="77"/>
      <c r="T1167" s="77"/>
      <c r="U1167" s="77"/>
      <c r="V1167" s="77"/>
      <c r="W1167" s="77"/>
      <c r="X1167" s="77"/>
      <c r="Y1167" s="77"/>
      <c r="Z1167" s="190"/>
      <c r="AA1167" s="192"/>
      <c r="AB1167" s="77"/>
      <c r="AC1167" s="77"/>
      <c r="AD1167" s="77"/>
      <c r="AE1167" s="77"/>
      <c r="AF1167" s="77"/>
      <c r="AG1167" s="77"/>
      <c r="AH1167" s="77"/>
      <c r="AI1167" s="77"/>
    </row>
    <row r="1168" spans="4:35" ht="18" customHeight="1" x14ac:dyDescent="0.25">
      <c r="D1168" s="82"/>
      <c r="E1168" s="82"/>
      <c r="F1168" s="82"/>
      <c r="G1168" s="82"/>
      <c r="H1168" s="82"/>
      <c r="K1168" s="81"/>
      <c r="L1168" s="81"/>
      <c r="M1168" s="80"/>
      <c r="N1168" s="77"/>
      <c r="O1168" s="77"/>
      <c r="P1168" s="77"/>
      <c r="Q1168" s="77"/>
      <c r="R1168" s="77"/>
      <c r="S1168" s="77"/>
      <c r="T1168" s="77"/>
      <c r="U1168" s="77"/>
      <c r="V1168" s="77"/>
      <c r="W1168" s="77"/>
      <c r="X1168" s="77"/>
      <c r="Y1168" s="77"/>
      <c r="Z1168" s="190"/>
      <c r="AA1168" s="192"/>
      <c r="AB1168" s="77"/>
      <c r="AC1168" s="77"/>
      <c r="AD1168" s="77"/>
      <c r="AE1168" s="77"/>
      <c r="AF1168" s="77"/>
      <c r="AG1168" s="77"/>
      <c r="AH1168" s="77"/>
      <c r="AI1168" s="77"/>
    </row>
    <row r="1169" spans="4:35" ht="18" customHeight="1" x14ac:dyDescent="0.25">
      <c r="D1169" s="82"/>
      <c r="E1169" s="82"/>
      <c r="F1169" s="82"/>
      <c r="G1169" s="82"/>
      <c r="H1169" s="82"/>
      <c r="K1169" s="81"/>
      <c r="L1169" s="81"/>
      <c r="M1169" s="80"/>
      <c r="N1169" s="77"/>
      <c r="O1169" s="77"/>
      <c r="P1169" s="77"/>
      <c r="Q1169" s="77"/>
      <c r="R1169" s="77"/>
      <c r="S1169" s="77"/>
      <c r="T1169" s="77"/>
      <c r="U1169" s="77"/>
      <c r="V1169" s="77"/>
      <c r="W1169" s="77"/>
      <c r="X1169" s="77"/>
      <c r="Y1169" s="77"/>
      <c r="Z1169" s="190"/>
      <c r="AA1169" s="192"/>
      <c r="AB1169" s="77"/>
      <c r="AC1169" s="77"/>
      <c r="AD1169" s="77"/>
      <c r="AE1169" s="77"/>
      <c r="AF1169" s="77"/>
      <c r="AG1169" s="77"/>
      <c r="AH1169" s="77"/>
      <c r="AI1169" s="77"/>
    </row>
    <row r="1170" spans="4:35" ht="18" customHeight="1" x14ac:dyDescent="0.25">
      <c r="D1170" s="82"/>
      <c r="E1170" s="82"/>
      <c r="F1170" s="82"/>
      <c r="G1170" s="82"/>
      <c r="H1170" s="82"/>
      <c r="K1170" s="81"/>
      <c r="L1170" s="81"/>
      <c r="M1170" s="80"/>
      <c r="N1170" s="77"/>
      <c r="O1170" s="77"/>
      <c r="P1170" s="77"/>
      <c r="Q1170" s="77"/>
      <c r="R1170" s="77"/>
      <c r="S1170" s="77"/>
      <c r="T1170" s="77"/>
      <c r="U1170" s="77"/>
      <c r="V1170" s="77"/>
      <c r="W1170" s="77"/>
      <c r="X1170" s="77"/>
      <c r="Y1170" s="77"/>
      <c r="Z1170" s="190"/>
      <c r="AA1170" s="192"/>
      <c r="AB1170" s="77"/>
      <c r="AC1170" s="77"/>
      <c r="AD1170" s="77"/>
      <c r="AE1170" s="77"/>
      <c r="AF1170" s="77"/>
      <c r="AG1170" s="77"/>
      <c r="AH1170" s="77"/>
      <c r="AI1170" s="77"/>
    </row>
    <row r="1171" spans="4:35" ht="18" customHeight="1" x14ac:dyDescent="0.25">
      <c r="D1171" s="82"/>
      <c r="E1171" s="82"/>
      <c r="F1171" s="82"/>
      <c r="G1171" s="82"/>
      <c r="H1171" s="82"/>
      <c r="K1171" s="81"/>
      <c r="L1171" s="81"/>
      <c r="M1171" s="80"/>
      <c r="N1171" s="77"/>
      <c r="O1171" s="77"/>
      <c r="P1171" s="77"/>
      <c r="Q1171" s="77"/>
      <c r="R1171" s="77"/>
      <c r="S1171" s="77"/>
      <c r="T1171" s="77"/>
      <c r="U1171" s="77"/>
      <c r="V1171" s="77"/>
      <c r="W1171" s="77"/>
      <c r="X1171" s="77"/>
      <c r="Y1171" s="77"/>
      <c r="Z1171" s="190"/>
      <c r="AA1171" s="192"/>
      <c r="AB1171" s="77"/>
      <c r="AC1171" s="77"/>
      <c r="AD1171" s="77"/>
      <c r="AE1171" s="77"/>
      <c r="AF1171" s="77"/>
      <c r="AG1171" s="77"/>
      <c r="AH1171" s="77"/>
      <c r="AI1171" s="77"/>
    </row>
    <row r="1172" spans="4:35" ht="18" customHeight="1" x14ac:dyDescent="0.25">
      <c r="D1172" s="82"/>
      <c r="E1172" s="82"/>
      <c r="F1172" s="82"/>
      <c r="G1172" s="82"/>
      <c r="H1172" s="82"/>
      <c r="K1172" s="77"/>
      <c r="L1172" s="77"/>
      <c r="M1172" s="80"/>
      <c r="N1172" s="77"/>
      <c r="O1172" s="77"/>
      <c r="P1172" s="77"/>
      <c r="Q1172" s="77"/>
      <c r="R1172" s="77"/>
      <c r="S1172" s="77"/>
      <c r="T1172" s="77"/>
      <c r="U1172" s="77"/>
      <c r="V1172" s="77"/>
      <c r="W1172" s="77"/>
      <c r="X1172" s="77"/>
      <c r="Y1172" s="77"/>
      <c r="Z1172" s="190"/>
      <c r="AA1172" s="192"/>
      <c r="AB1172" s="77"/>
      <c r="AC1172" s="77"/>
      <c r="AD1172" s="77"/>
      <c r="AE1172" s="77"/>
      <c r="AF1172" s="77"/>
      <c r="AG1172" s="77"/>
      <c r="AH1172" s="77"/>
      <c r="AI1172" s="77"/>
    </row>
    <row r="1173" spans="4:35" ht="18" customHeight="1" x14ac:dyDescent="0.25">
      <c r="D1173" s="82"/>
      <c r="E1173" s="82"/>
      <c r="F1173" s="82"/>
      <c r="G1173" s="82"/>
      <c r="H1173" s="82"/>
      <c r="K1173" s="77"/>
      <c r="L1173" s="77"/>
      <c r="M1173" s="80"/>
      <c r="N1173" s="77"/>
      <c r="O1173" s="77"/>
      <c r="P1173" s="77"/>
      <c r="Q1173" s="77"/>
      <c r="R1173" s="77"/>
      <c r="S1173" s="77"/>
      <c r="T1173" s="77"/>
      <c r="U1173" s="77"/>
      <c r="V1173" s="77"/>
      <c r="W1173" s="77"/>
      <c r="X1173" s="77"/>
      <c r="Y1173" s="77"/>
      <c r="Z1173" s="190"/>
      <c r="AA1173" s="192"/>
      <c r="AB1173" s="77"/>
      <c r="AC1173" s="77"/>
      <c r="AD1173" s="77"/>
      <c r="AE1173" s="77"/>
      <c r="AF1173" s="77"/>
      <c r="AG1173" s="77"/>
      <c r="AH1173" s="77"/>
      <c r="AI1173" s="77"/>
    </row>
    <row r="1174" spans="4:35" ht="18" customHeight="1" x14ac:dyDescent="0.25">
      <c r="D1174" s="82"/>
      <c r="E1174" s="82"/>
      <c r="F1174" s="82"/>
      <c r="G1174" s="82"/>
      <c r="H1174" s="82"/>
      <c r="K1174" s="77"/>
      <c r="L1174" s="77"/>
      <c r="M1174" s="80"/>
      <c r="N1174" s="77"/>
      <c r="O1174" s="77"/>
      <c r="P1174" s="77"/>
      <c r="Q1174" s="77"/>
      <c r="R1174" s="77"/>
      <c r="S1174" s="77"/>
      <c r="T1174" s="77"/>
      <c r="U1174" s="77"/>
      <c r="V1174" s="77"/>
      <c r="W1174" s="77"/>
      <c r="X1174" s="77"/>
      <c r="Y1174" s="77"/>
      <c r="Z1174" s="190"/>
      <c r="AA1174" s="192"/>
      <c r="AB1174" s="77"/>
      <c r="AC1174" s="77"/>
      <c r="AD1174" s="77"/>
      <c r="AE1174" s="77"/>
      <c r="AF1174" s="77"/>
      <c r="AG1174" s="77"/>
      <c r="AH1174" s="77"/>
      <c r="AI1174" s="77"/>
    </row>
    <row r="1175" spans="4:35" ht="18" customHeight="1" x14ac:dyDescent="0.25">
      <c r="D1175" s="82"/>
      <c r="E1175" s="82"/>
      <c r="F1175" s="82"/>
      <c r="G1175" s="82"/>
      <c r="H1175" s="82"/>
      <c r="K1175" s="77"/>
      <c r="L1175" s="77"/>
      <c r="M1175" s="80"/>
      <c r="N1175" s="77"/>
      <c r="O1175" s="77"/>
      <c r="P1175" s="77"/>
      <c r="Q1175" s="77"/>
      <c r="R1175" s="77"/>
      <c r="S1175" s="77"/>
      <c r="T1175" s="77"/>
      <c r="U1175" s="77"/>
      <c r="V1175" s="77"/>
      <c r="W1175" s="77"/>
      <c r="X1175" s="77"/>
      <c r="Y1175" s="77"/>
      <c r="Z1175" s="190"/>
      <c r="AA1175" s="192"/>
      <c r="AB1175" s="77"/>
      <c r="AC1175" s="77"/>
      <c r="AD1175" s="77"/>
      <c r="AE1175" s="77"/>
      <c r="AF1175" s="77"/>
      <c r="AG1175" s="77"/>
      <c r="AH1175" s="77"/>
      <c r="AI1175" s="77"/>
    </row>
    <row r="1176" spans="4:35" ht="18" customHeight="1" x14ac:dyDescent="0.25">
      <c r="D1176" s="82"/>
      <c r="E1176" s="82"/>
      <c r="F1176" s="82"/>
      <c r="G1176" s="82"/>
      <c r="H1176" s="82"/>
      <c r="K1176" s="77"/>
      <c r="L1176" s="77"/>
      <c r="M1176" s="80"/>
      <c r="N1176" s="77"/>
      <c r="O1176" s="77"/>
      <c r="P1176" s="77"/>
      <c r="Q1176" s="77"/>
      <c r="R1176" s="77"/>
      <c r="S1176" s="77"/>
      <c r="T1176" s="77"/>
      <c r="U1176" s="77"/>
      <c r="V1176" s="77"/>
      <c r="W1176" s="77"/>
      <c r="X1176" s="77"/>
      <c r="Y1176" s="77"/>
      <c r="Z1176" s="190"/>
      <c r="AA1176" s="192"/>
      <c r="AB1176" s="77"/>
      <c r="AC1176" s="77"/>
      <c r="AD1176" s="77"/>
      <c r="AE1176" s="77"/>
      <c r="AF1176" s="77"/>
      <c r="AG1176" s="77"/>
      <c r="AH1176" s="77"/>
      <c r="AI1176" s="77"/>
    </row>
    <row r="1177" spans="4:35" ht="18" customHeight="1" x14ac:dyDescent="0.25">
      <c r="D1177" s="82"/>
      <c r="E1177" s="82"/>
      <c r="F1177" s="82"/>
      <c r="G1177" s="82"/>
      <c r="H1177" s="82"/>
      <c r="K1177" s="77"/>
      <c r="L1177" s="77"/>
      <c r="M1177" s="80"/>
      <c r="N1177" s="77"/>
      <c r="O1177" s="77"/>
      <c r="P1177" s="77"/>
      <c r="Q1177" s="77"/>
      <c r="R1177" s="77"/>
      <c r="S1177" s="77"/>
      <c r="T1177" s="77"/>
      <c r="U1177" s="77"/>
      <c r="V1177" s="77"/>
      <c r="W1177" s="77"/>
      <c r="X1177" s="77"/>
      <c r="Y1177" s="77"/>
      <c r="Z1177" s="190"/>
      <c r="AA1177" s="192"/>
      <c r="AB1177" s="77"/>
      <c r="AC1177" s="77"/>
      <c r="AD1177" s="77"/>
      <c r="AE1177" s="77"/>
      <c r="AF1177" s="77"/>
      <c r="AG1177" s="77"/>
      <c r="AH1177" s="77"/>
      <c r="AI1177" s="77"/>
    </row>
    <row r="1178" spans="4:35" ht="18" customHeight="1" x14ac:dyDescent="0.25">
      <c r="D1178" s="82"/>
      <c r="E1178" s="82"/>
      <c r="F1178" s="82"/>
      <c r="G1178" s="82"/>
      <c r="H1178" s="82"/>
      <c r="K1178" s="77"/>
      <c r="L1178" s="77"/>
      <c r="M1178" s="80"/>
      <c r="N1178" s="77"/>
      <c r="O1178" s="77"/>
      <c r="P1178" s="77"/>
      <c r="Q1178" s="77"/>
      <c r="R1178" s="77"/>
      <c r="S1178" s="77"/>
      <c r="T1178" s="77"/>
      <c r="U1178" s="77"/>
      <c r="V1178" s="77"/>
      <c r="W1178" s="77"/>
      <c r="X1178" s="77"/>
      <c r="Y1178" s="77"/>
      <c r="Z1178" s="190"/>
      <c r="AA1178" s="192"/>
      <c r="AB1178" s="77"/>
      <c r="AC1178" s="77"/>
      <c r="AD1178" s="77"/>
      <c r="AE1178" s="77"/>
      <c r="AF1178" s="77"/>
      <c r="AG1178" s="77"/>
      <c r="AH1178" s="77"/>
      <c r="AI1178" s="77"/>
    </row>
    <row r="1179" spans="4:35" ht="18" customHeight="1" x14ac:dyDescent="0.25">
      <c r="D1179" s="82"/>
      <c r="E1179" s="82"/>
      <c r="F1179" s="82"/>
      <c r="G1179" s="82"/>
      <c r="H1179" s="82"/>
      <c r="K1179" s="77"/>
      <c r="L1179" s="77"/>
      <c r="M1179" s="80"/>
      <c r="N1179" s="77"/>
      <c r="O1179" s="77"/>
      <c r="P1179" s="77"/>
      <c r="Q1179" s="77"/>
      <c r="R1179" s="77"/>
      <c r="S1179" s="77"/>
      <c r="T1179" s="77"/>
      <c r="U1179" s="77"/>
      <c r="V1179" s="77"/>
      <c r="W1179" s="77"/>
      <c r="X1179" s="77"/>
      <c r="Y1179" s="77"/>
      <c r="Z1179" s="190"/>
      <c r="AA1179" s="192"/>
      <c r="AB1179" s="77"/>
      <c r="AC1179" s="77"/>
      <c r="AD1179" s="77"/>
      <c r="AE1179" s="77"/>
      <c r="AF1179" s="77"/>
      <c r="AG1179" s="77"/>
      <c r="AH1179" s="77"/>
      <c r="AI1179" s="77"/>
    </row>
    <row r="1180" spans="4:35" ht="18" customHeight="1" x14ac:dyDescent="0.25">
      <c r="D1180" s="82"/>
      <c r="E1180" s="82"/>
      <c r="F1180" s="82"/>
      <c r="G1180" s="82"/>
      <c r="H1180" s="82"/>
      <c r="K1180" s="77"/>
      <c r="L1180" s="77"/>
      <c r="M1180" s="80"/>
      <c r="N1180" s="77"/>
      <c r="O1180" s="77"/>
      <c r="P1180" s="77"/>
      <c r="Q1180" s="77"/>
      <c r="R1180" s="77"/>
      <c r="S1180" s="77"/>
      <c r="T1180" s="77"/>
      <c r="U1180" s="77"/>
      <c r="V1180" s="77"/>
      <c r="W1180" s="77"/>
      <c r="X1180" s="77"/>
      <c r="Y1180" s="77"/>
      <c r="Z1180" s="190"/>
      <c r="AA1180" s="192"/>
      <c r="AB1180" s="77"/>
      <c r="AC1180" s="77"/>
      <c r="AD1180" s="77"/>
      <c r="AE1180" s="77"/>
      <c r="AF1180" s="77"/>
      <c r="AG1180" s="77"/>
      <c r="AH1180" s="77"/>
      <c r="AI1180" s="77"/>
    </row>
    <row r="1181" spans="4:35" ht="18" customHeight="1" x14ac:dyDescent="0.25">
      <c r="D1181" s="82"/>
      <c r="E1181" s="82"/>
      <c r="F1181" s="82"/>
      <c r="G1181" s="82"/>
      <c r="H1181" s="82"/>
      <c r="K1181" s="77"/>
      <c r="L1181" s="77"/>
      <c r="M1181" s="80"/>
      <c r="N1181" s="77"/>
      <c r="O1181" s="77"/>
      <c r="P1181" s="77"/>
      <c r="Q1181" s="77"/>
      <c r="R1181" s="77"/>
      <c r="S1181" s="77"/>
      <c r="T1181" s="77"/>
      <c r="U1181" s="77"/>
      <c r="V1181" s="77"/>
      <c r="W1181" s="77"/>
      <c r="X1181" s="77"/>
      <c r="Y1181" s="77"/>
      <c r="Z1181" s="190"/>
      <c r="AA1181" s="192"/>
      <c r="AB1181" s="77"/>
      <c r="AC1181" s="77"/>
      <c r="AD1181" s="77"/>
      <c r="AE1181" s="77"/>
      <c r="AF1181" s="77"/>
      <c r="AG1181" s="77"/>
      <c r="AH1181" s="77"/>
      <c r="AI1181" s="77"/>
    </row>
    <row r="1182" spans="4:35" ht="18" customHeight="1" x14ac:dyDescent="0.25">
      <c r="D1182" s="82"/>
      <c r="E1182" s="82"/>
      <c r="F1182" s="82"/>
      <c r="G1182" s="82"/>
      <c r="H1182" s="82"/>
      <c r="K1182" s="77"/>
      <c r="L1182" s="77"/>
      <c r="M1182" s="80"/>
      <c r="N1182" s="77"/>
      <c r="O1182" s="77"/>
      <c r="P1182" s="77"/>
      <c r="Q1182" s="77"/>
      <c r="R1182" s="77"/>
      <c r="S1182" s="77"/>
      <c r="T1182" s="77"/>
      <c r="U1182" s="77"/>
      <c r="V1182" s="77"/>
      <c r="W1182" s="77"/>
      <c r="X1182" s="77"/>
      <c r="Y1182" s="77"/>
      <c r="Z1182" s="190"/>
      <c r="AA1182" s="192"/>
      <c r="AB1182" s="77"/>
      <c r="AC1182" s="77"/>
      <c r="AD1182" s="77"/>
      <c r="AE1182" s="77"/>
      <c r="AF1182" s="77"/>
      <c r="AG1182" s="77"/>
      <c r="AH1182" s="77"/>
      <c r="AI1182" s="77"/>
    </row>
    <row r="1183" spans="4:35" ht="18" customHeight="1" x14ac:dyDescent="0.25">
      <c r="D1183" s="82"/>
      <c r="E1183" s="82"/>
      <c r="F1183" s="82"/>
      <c r="G1183" s="82"/>
      <c r="H1183" s="82"/>
      <c r="K1183" s="77"/>
      <c r="L1183" s="77"/>
      <c r="M1183" s="80"/>
      <c r="N1183" s="77"/>
      <c r="O1183" s="77"/>
      <c r="P1183" s="77"/>
      <c r="Q1183" s="77"/>
      <c r="R1183" s="77"/>
      <c r="S1183" s="77"/>
      <c r="T1183" s="77"/>
      <c r="U1183" s="77"/>
      <c r="V1183" s="77"/>
      <c r="W1183" s="77"/>
      <c r="X1183" s="77"/>
      <c r="Y1183" s="77"/>
      <c r="Z1183" s="190"/>
      <c r="AA1183" s="192"/>
      <c r="AB1183" s="77"/>
      <c r="AC1183" s="77"/>
      <c r="AD1183" s="77"/>
      <c r="AE1183" s="77"/>
      <c r="AF1183" s="77"/>
      <c r="AG1183" s="77"/>
      <c r="AH1183" s="77"/>
      <c r="AI1183" s="77"/>
    </row>
    <row r="1184" spans="4:35" ht="18" customHeight="1" x14ac:dyDescent="0.25">
      <c r="D1184" s="82"/>
      <c r="E1184" s="82"/>
      <c r="F1184" s="82"/>
      <c r="G1184" s="82"/>
      <c r="H1184" s="82"/>
      <c r="K1184" s="77"/>
      <c r="L1184" s="77"/>
      <c r="M1184" s="80"/>
      <c r="N1184" s="77"/>
      <c r="O1184" s="77"/>
      <c r="P1184" s="77"/>
      <c r="Q1184" s="77"/>
      <c r="R1184" s="77"/>
      <c r="S1184" s="77"/>
      <c r="T1184" s="77"/>
      <c r="U1184" s="77"/>
      <c r="V1184" s="77"/>
      <c r="W1184" s="77"/>
      <c r="X1184" s="77"/>
      <c r="Y1184" s="77"/>
      <c r="Z1184" s="190"/>
      <c r="AA1184" s="192"/>
      <c r="AB1184" s="77"/>
      <c r="AC1184" s="77"/>
      <c r="AD1184" s="77"/>
      <c r="AE1184" s="77"/>
      <c r="AF1184" s="77"/>
      <c r="AG1184" s="77"/>
      <c r="AH1184" s="77"/>
      <c r="AI1184" s="77"/>
    </row>
    <row r="1185" spans="4:35" ht="18" customHeight="1" x14ac:dyDescent="0.25">
      <c r="D1185" s="82"/>
      <c r="E1185" s="82"/>
      <c r="F1185" s="82"/>
      <c r="G1185" s="82"/>
      <c r="H1185" s="82"/>
      <c r="K1185" s="77"/>
      <c r="L1185" s="77"/>
      <c r="M1185" s="80"/>
      <c r="N1185" s="77"/>
      <c r="O1185" s="77"/>
      <c r="P1185" s="77"/>
      <c r="Q1185" s="77"/>
      <c r="R1185" s="77"/>
      <c r="S1185" s="77"/>
      <c r="T1185" s="77"/>
      <c r="U1185" s="77"/>
      <c r="V1185" s="77"/>
      <c r="W1185" s="77"/>
      <c r="X1185" s="77"/>
      <c r="Y1185" s="77"/>
      <c r="Z1185" s="190"/>
      <c r="AA1185" s="192"/>
      <c r="AB1185" s="77"/>
      <c r="AC1185" s="77"/>
      <c r="AD1185" s="77"/>
      <c r="AE1185" s="77"/>
      <c r="AF1185" s="77"/>
      <c r="AG1185" s="77"/>
      <c r="AH1185" s="77"/>
      <c r="AI1185" s="77"/>
    </row>
    <row r="1186" spans="4:35" ht="18" customHeight="1" x14ac:dyDescent="0.25">
      <c r="D1186" s="82"/>
      <c r="E1186" s="82"/>
      <c r="F1186" s="82"/>
      <c r="G1186" s="82"/>
      <c r="H1186" s="82"/>
      <c r="K1186" s="77"/>
      <c r="L1186" s="77"/>
      <c r="M1186" s="80"/>
      <c r="N1186" s="77"/>
      <c r="O1186" s="77"/>
      <c r="P1186" s="77"/>
      <c r="Q1186" s="77"/>
      <c r="R1186" s="77"/>
      <c r="S1186" s="77"/>
      <c r="T1186" s="77"/>
      <c r="U1186" s="77"/>
      <c r="V1186" s="77"/>
      <c r="W1186" s="77"/>
      <c r="X1186" s="77"/>
      <c r="Y1186" s="77"/>
      <c r="Z1186" s="190"/>
      <c r="AA1186" s="192"/>
      <c r="AB1186" s="77"/>
      <c r="AC1186" s="77"/>
      <c r="AD1186" s="77"/>
      <c r="AE1186" s="77"/>
      <c r="AF1186" s="77"/>
      <c r="AG1186" s="77"/>
      <c r="AH1186" s="77"/>
      <c r="AI1186" s="77"/>
    </row>
    <row r="1187" spans="4:35" ht="18" customHeight="1" x14ac:dyDescent="0.25">
      <c r="D1187" s="82"/>
      <c r="E1187" s="82"/>
      <c r="F1187" s="82"/>
      <c r="G1187" s="82"/>
      <c r="H1187" s="82"/>
      <c r="K1187" s="77"/>
      <c r="L1187" s="77"/>
      <c r="M1187" s="80"/>
      <c r="N1187" s="77"/>
      <c r="O1187" s="77"/>
      <c r="P1187" s="77"/>
      <c r="Q1187" s="77"/>
      <c r="R1187" s="77"/>
      <c r="S1187" s="77"/>
      <c r="T1187" s="77"/>
      <c r="U1187" s="77"/>
      <c r="V1187" s="77"/>
      <c r="W1187" s="77"/>
      <c r="X1187" s="77"/>
      <c r="Y1187" s="77"/>
      <c r="Z1187" s="190"/>
      <c r="AA1187" s="192"/>
      <c r="AB1187" s="77"/>
      <c r="AC1187" s="77"/>
      <c r="AD1187" s="77"/>
      <c r="AE1187" s="77"/>
      <c r="AF1187" s="77"/>
      <c r="AG1187" s="77"/>
      <c r="AH1187" s="77"/>
      <c r="AI1187" s="77"/>
    </row>
    <row r="1188" spans="4:35" ht="18" customHeight="1" x14ac:dyDescent="0.25">
      <c r="D1188" s="82"/>
      <c r="E1188" s="82"/>
      <c r="F1188" s="82"/>
      <c r="G1188" s="82"/>
      <c r="H1188" s="82"/>
      <c r="K1188" s="77"/>
      <c r="L1188" s="77"/>
      <c r="M1188" s="80"/>
      <c r="N1188" s="77"/>
      <c r="O1188" s="77"/>
      <c r="P1188" s="77"/>
      <c r="Q1188" s="77"/>
      <c r="R1188" s="77"/>
      <c r="S1188" s="77"/>
      <c r="T1188" s="77"/>
      <c r="U1188" s="77"/>
      <c r="V1188" s="77"/>
      <c r="W1188" s="77"/>
      <c r="X1188" s="77"/>
      <c r="Y1188" s="77"/>
      <c r="Z1188" s="190"/>
      <c r="AA1188" s="192"/>
      <c r="AB1188" s="77"/>
      <c r="AC1188" s="77"/>
      <c r="AD1188" s="77"/>
      <c r="AE1188" s="77"/>
      <c r="AF1188" s="77"/>
      <c r="AG1188" s="77"/>
      <c r="AH1188" s="77"/>
      <c r="AI1188" s="77"/>
    </row>
    <row r="1189" spans="4:35" ht="18" customHeight="1" x14ac:dyDescent="0.25">
      <c r="D1189" s="82"/>
      <c r="E1189" s="82"/>
      <c r="F1189" s="82"/>
      <c r="G1189" s="82"/>
      <c r="H1189" s="82"/>
      <c r="K1189" s="81"/>
      <c r="L1189" s="81"/>
      <c r="M1189" s="80"/>
      <c r="N1189" s="77"/>
      <c r="O1189" s="77"/>
      <c r="P1189" s="77"/>
      <c r="Q1189" s="77"/>
      <c r="R1189" s="77"/>
      <c r="S1189" s="77"/>
      <c r="T1189" s="77"/>
      <c r="U1189" s="77"/>
      <c r="V1189" s="77"/>
      <c r="W1189" s="77"/>
      <c r="X1189" s="77"/>
      <c r="Y1189" s="77"/>
      <c r="Z1189" s="190"/>
      <c r="AA1189" s="192"/>
      <c r="AB1189" s="77"/>
      <c r="AC1189" s="77"/>
      <c r="AD1189" s="77"/>
      <c r="AE1189" s="77"/>
      <c r="AF1189" s="77"/>
      <c r="AG1189" s="77"/>
      <c r="AH1189" s="77"/>
      <c r="AI1189" s="77"/>
    </row>
    <row r="1190" spans="4:35" ht="18" customHeight="1" x14ac:dyDescent="0.25">
      <c r="D1190" s="82"/>
      <c r="E1190" s="82"/>
      <c r="F1190" s="82"/>
      <c r="G1190" s="82"/>
      <c r="H1190" s="82"/>
      <c r="K1190" s="81"/>
      <c r="L1190" s="81"/>
      <c r="M1190" s="80"/>
      <c r="N1190" s="77"/>
      <c r="O1190" s="77"/>
      <c r="P1190" s="77"/>
      <c r="Q1190" s="77"/>
      <c r="R1190" s="77"/>
      <c r="S1190" s="77"/>
      <c r="T1190" s="77"/>
      <c r="U1190" s="77"/>
      <c r="V1190" s="77"/>
      <c r="W1190" s="77"/>
      <c r="X1190" s="77"/>
      <c r="Y1190" s="77"/>
      <c r="Z1190" s="190"/>
      <c r="AA1190" s="192"/>
      <c r="AB1190" s="77"/>
      <c r="AC1190" s="77"/>
      <c r="AD1190" s="77"/>
      <c r="AE1190" s="77"/>
      <c r="AF1190" s="77"/>
      <c r="AG1190" s="77"/>
      <c r="AH1190" s="77"/>
      <c r="AI1190" s="77"/>
    </row>
    <row r="1191" spans="4:35" ht="18" customHeight="1" x14ac:dyDescent="0.25">
      <c r="D1191" s="82"/>
      <c r="E1191" s="82"/>
      <c r="F1191" s="82"/>
      <c r="G1191" s="82"/>
      <c r="H1191" s="82"/>
      <c r="K1191" s="81"/>
      <c r="L1191" s="81"/>
      <c r="M1191" s="80"/>
      <c r="N1191" s="77"/>
      <c r="O1191" s="77"/>
      <c r="P1191" s="77"/>
      <c r="Q1191" s="77"/>
      <c r="R1191" s="77"/>
      <c r="S1191" s="77"/>
      <c r="T1191" s="77"/>
      <c r="U1191" s="77"/>
      <c r="V1191" s="77"/>
      <c r="W1191" s="77"/>
      <c r="X1191" s="77"/>
      <c r="Y1191" s="77"/>
      <c r="Z1191" s="190"/>
      <c r="AA1191" s="192"/>
      <c r="AB1191" s="77"/>
      <c r="AC1191" s="77"/>
      <c r="AD1191" s="77"/>
      <c r="AE1191" s="77"/>
      <c r="AF1191" s="77"/>
      <c r="AG1191" s="77"/>
      <c r="AH1191" s="77"/>
      <c r="AI1191" s="77"/>
    </row>
    <row r="1192" spans="4:35" ht="18" customHeight="1" x14ac:dyDescent="0.25">
      <c r="D1192" s="82"/>
      <c r="E1192" s="82"/>
      <c r="F1192" s="82"/>
      <c r="G1192" s="82"/>
      <c r="H1192" s="82"/>
      <c r="K1192" s="81"/>
      <c r="L1192" s="81"/>
      <c r="M1192" s="80"/>
      <c r="N1192" s="77"/>
      <c r="O1192" s="77"/>
      <c r="P1192" s="77"/>
      <c r="Q1192" s="77"/>
      <c r="R1192" s="77"/>
      <c r="S1192" s="77"/>
      <c r="T1192" s="77"/>
      <c r="U1192" s="77"/>
      <c r="V1192" s="77"/>
      <c r="W1192" s="77"/>
      <c r="X1192" s="77"/>
      <c r="Y1192" s="77"/>
      <c r="Z1192" s="190"/>
      <c r="AA1192" s="192"/>
      <c r="AB1192" s="77"/>
      <c r="AC1192" s="77"/>
      <c r="AD1192" s="77"/>
      <c r="AE1192" s="77"/>
      <c r="AF1192" s="77"/>
      <c r="AG1192" s="77"/>
      <c r="AH1192" s="77"/>
      <c r="AI1192" s="77"/>
    </row>
    <row r="1193" spans="4:35" ht="18" customHeight="1" x14ac:dyDescent="0.25">
      <c r="D1193" s="82"/>
      <c r="E1193" s="82"/>
      <c r="F1193" s="82"/>
      <c r="G1193" s="82"/>
      <c r="H1193" s="82"/>
      <c r="K1193" s="81"/>
      <c r="L1193" s="81"/>
      <c r="M1193" s="80"/>
      <c r="N1193" s="77"/>
      <c r="O1193" s="77"/>
      <c r="P1193" s="77"/>
      <c r="Q1193" s="77"/>
      <c r="R1193" s="77"/>
      <c r="S1193" s="77"/>
      <c r="T1193" s="77"/>
      <c r="U1193" s="77"/>
      <c r="V1193" s="77"/>
      <c r="W1193" s="77"/>
      <c r="X1193" s="77"/>
      <c r="Y1193" s="77"/>
      <c r="Z1193" s="190"/>
      <c r="AA1193" s="192"/>
      <c r="AB1193" s="77"/>
      <c r="AC1193" s="77"/>
      <c r="AD1193" s="77"/>
      <c r="AE1193" s="77"/>
      <c r="AF1193" s="77"/>
      <c r="AG1193" s="77"/>
      <c r="AH1193" s="77"/>
      <c r="AI1193" s="77"/>
    </row>
    <row r="1194" spans="4:35" ht="18" customHeight="1" x14ac:dyDescent="0.25">
      <c r="D1194" s="82"/>
      <c r="E1194" s="82"/>
      <c r="F1194" s="82"/>
      <c r="G1194" s="82"/>
      <c r="H1194" s="82"/>
      <c r="K1194" s="81"/>
      <c r="L1194" s="81"/>
      <c r="M1194" s="80"/>
      <c r="N1194" s="77"/>
      <c r="O1194" s="77"/>
      <c r="P1194" s="77"/>
      <c r="Q1194" s="77"/>
      <c r="R1194" s="77"/>
      <c r="S1194" s="77"/>
      <c r="T1194" s="77"/>
      <c r="U1194" s="77"/>
      <c r="V1194" s="77"/>
      <c r="W1194" s="77"/>
      <c r="X1194" s="77"/>
      <c r="Y1194" s="77"/>
      <c r="Z1194" s="190"/>
      <c r="AA1194" s="192"/>
      <c r="AB1194" s="77"/>
      <c r="AC1194" s="77"/>
      <c r="AD1194" s="77"/>
      <c r="AE1194" s="77"/>
      <c r="AF1194" s="77"/>
      <c r="AG1194" s="77"/>
      <c r="AH1194" s="77"/>
      <c r="AI1194" s="77"/>
    </row>
    <row r="1195" spans="4:35" ht="18" customHeight="1" x14ac:dyDescent="0.25">
      <c r="D1195" s="82"/>
      <c r="E1195" s="82"/>
      <c r="F1195" s="82"/>
      <c r="G1195" s="82"/>
      <c r="H1195" s="82"/>
      <c r="K1195" s="81"/>
      <c r="L1195" s="81"/>
      <c r="M1195" s="80"/>
      <c r="N1195" s="77"/>
      <c r="O1195" s="77"/>
      <c r="P1195" s="77"/>
      <c r="Q1195" s="77"/>
      <c r="R1195" s="77"/>
      <c r="S1195" s="77"/>
      <c r="T1195" s="77"/>
      <c r="U1195" s="77"/>
      <c r="V1195" s="77"/>
      <c r="W1195" s="77"/>
      <c r="X1195" s="77"/>
      <c r="Y1195" s="77"/>
      <c r="Z1195" s="190"/>
      <c r="AA1195" s="192"/>
      <c r="AB1195" s="77"/>
      <c r="AC1195" s="77"/>
      <c r="AD1195" s="77"/>
      <c r="AE1195" s="77"/>
      <c r="AF1195" s="77"/>
      <c r="AG1195" s="77"/>
      <c r="AH1195" s="77"/>
      <c r="AI1195" s="77"/>
    </row>
    <row r="1196" spans="4:35" ht="18" customHeight="1" x14ac:dyDescent="0.25">
      <c r="D1196" s="82"/>
      <c r="E1196" s="82"/>
      <c r="F1196" s="82"/>
      <c r="G1196" s="82"/>
      <c r="H1196" s="82"/>
      <c r="K1196" s="77"/>
      <c r="L1196" s="77"/>
      <c r="M1196" s="80"/>
      <c r="N1196" s="77"/>
      <c r="O1196" s="77"/>
      <c r="P1196" s="77"/>
      <c r="Q1196" s="77"/>
      <c r="R1196" s="77"/>
      <c r="S1196" s="77"/>
      <c r="T1196" s="77"/>
      <c r="U1196" s="77"/>
      <c r="V1196" s="77"/>
      <c r="W1196" s="77"/>
      <c r="X1196" s="77"/>
      <c r="Y1196" s="77"/>
      <c r="Z1196" s="190"/>
      <c r="AA1196" s="192"/>
      <c r="AB1196" s="77"/>
      <c r="AC1196" s="77"/>
      <c r="AD1196" s="77"/>
      <c r="AE1196" s="77"/>
      <c r="AF1196" s="77"/>
      <c r="AG1196" s="77"/>
      <c r="AH1196" s="77"/>
      <c r="AI1196" s="77"/>
    </row>
    <row r="1197" spans="4:35" ht="18" customHeight="1" x14ac:dyDescent="0.25">
      <c r="D1197" s="82"/>
      <c r="E1197" s="82"/>
      <c r="F1197" s="82"/>
      <c r="G1197" s="82"/>
      <c r="H1197" s="82"/>
      <c r="K1197" s="77"/>
      <c r="L1197" s="77"/>
      <c r="M1197" s="80"/>
      <c r="N1197" s="77"/>
      <c r="O1197" s="77"/>
      <c r="P1197" s="77"/>
      <c r="Q1197" s="77"/>
      <c r="R1197" s="77"/>
      <c r="S1197" s="77"/>
      <c r="T1197" s="77"/>
      <c r="U1197" s="77"/>
      <c r="V1197" s="77"/>
      <c r="W1197" s="77"/>
      <c r="X1197" s="77"/>
      <c r="Y1197" s="77"/>
      <c r="Z1197" s="190"/>
      <c r="AA1197" s="192"/>
      <c r="AB1197" s="77"/>
      <c r="AC1197" s="77"/>
      <c r="AD1197" s="77"/>
      <c r="AE1197" s="77"/>
      <c r="AF1197" s="77"/>
      <c r="AG1197" s="77"/>
      <c r="AH1197" s="77"/>
      <c r="AI1197" s="77"/>
    </row>
    <row r="1198" spans="4:35" ht="18" customHeight="1" x14ac:dyDescent="0.25">
      <c r="D1198" s="82"/>
      <c r="E1198" s="82"/>
      <c r="F1198" s="82"/>
      <c r="G1198" s="82"/>
      <c r="H1198" s="82"/>
      <c r="K1198" s="77"/>
      <c r="L1198" s="77"/>
      <c r="M1198" s="80"/>
      <c r="N1198" s="77"/>
      <c r="O1198" s="77"/>
      <c r="P1198" s="77"/>
      <c r="Q1198" s="77"/>
      <c r="R1198" s="77"/>
      <c r="S1198" s="77"/>
      <c r="T1198" s="77"/>
      <c r="U1198" s="77"/>
      <c r="V1198" s="77"/>
      <c r="W1198" s="77"/>
      <c r="X1198" s="77"/>
      <c r="Y1198" s="77"/>
      <c r="Z1198" s="190"/>
      <c r="AA1198" s="192"/>
      <c r="AB1198" s="77"/>
      <c r="AC1198" s="77"/>
      <c r="AD1198" s="77"/>
      <c r="AE1198" s="77"/>
      <c r="AF1198" s="77"/>
      <c r="AG1198" s="77"/>
      <c r="AH1198" s="77"/>
      <c r="AI1198" s="77"/>
    </row>
    <row r="1199" spans="4:35" ht="18" customHeight="1" x14ac:dyDescent="0.25">
      <c r="D1199" s="82"/>
      <c r="E1199" s="82"/>
      <c r="F1199" s="82"/>
      <c r="G1199" s="82"/>
      <c r="H1199" s="82"/>
      <c r="K1199" s="77"/>
      <c r="L1199" s="77"/>
      <c r="M1199" s="80"/>
      <c r="N1199" s="77"/>
      <c r="O1199" s="77"/>
      <c r="P1199" s="77"/>
      <c r="Q1199" s="77"/>
      <c r="R1199" s="77"/>
      <c r="S1199" s="77"/>
      <c r="T1199" s="77"/>
      <c r="U1199" s="77"/>
      <c r="V1199" s="77"/>
      <c r="W1199" s="77"/>
      <c r="X1199" s="77"/>
      <c r="Y1199" s="77"/>
      <c r="Z1199" s="190"/>
      <c r="AA1199" s="192"/>
      <c r="AB1199" s="77"/>
      <c r="AC1199" s="77"/>
      <c r="AD1199" s="77"/>
      <c r="AE1199" s="77"/>
      <c r="AF1199" s="77"/>
      <c r="AG1199" s="77"/>
      <c r="AH1199" s="77"/>
      <c r="AI1199" s="77"/>
    </row>
    <row r="1200" spans="4:35" ht="18" customHeight="1" x14ac:dyDescent="0.25">
      <c r="D1200" s="82"/>
      <c r="E1200" s="82"/>
      <c r="F1200" s="82"/>
      <c r="G1200" s="82"/>
      <c r="H1200" s="82"/>
      <c r="K1200" s="77"/>
      <c r="L1200" s="77"/>
      <c r="M1200" s="80"/>
      <c r="N1200" s="77"/>
      <c r="O1200" s="77"/>
      <c r="P1200" s="77"/>
      <c r="Q1200" s="77"/>
      <c r="R1200" s="77"/>
      <c r="S1200" s="77"/>
      <c r="T1200" s="77"/>
      <c r="U1200" s="77"/>
      <c r="V1200" s="77"/>
      <c r="W1200" s="77"/>
      <c r="X1200" s="77"/>
      <c r="Y1200" s="77"/>
      <c r="Z1200" s="190"/>
      <c r="AA1200" s="192"/>
      <c r="AB1200" s="77"/>
      <c r="AC1200" s="77"/>
      <c r="AD1200" s="77"/>
      <c r="AE1200" s="77"/>
      <c r="AF1200" s="77"/>
      <c r="AG1200" s="77"/>
      <c r="AH1200" s="77"/>
      <c r="AI1200" s="77"/>
    </row>
    <row r="1201" spans="4:35" ht="18" customHeight="1" x14ac:dyDescent="0.25">
      <c r="D1201" s="82"/>
      <c r="E1201" s="82"/>
      <c r="F1201" s="82"/>
      <c r="G1201" s="82"/>
      <c r="H1201" s="82"/>
      <c r="K1201" s="77"/>
      <c r="L1201" s="77"/>
      <c r="M1201" s="80"/>
      <c r="N1201" s="77"/>
      <c r="O1201" s="77"/>
      <c r="P1201" s="77"/>
      <c r="Q1201" s="77"/>
      <c r="R1201" s="77"/>
      <c r="S1201" s="77"/>
      <c r="T1201" s="77"/>
      <c r="U1201" s="77"/>
      <c r="V1201" s="77"/>
      <c r="W1201" s="77"/>
      <c r="X1201" s="77"/>
      <c r="Y1201" s="77"/>
      <c r="Z1201" s="190"/>
      <c r="AA1201" s="192"/>
      <c r="AB1201" s="77"/>
      <c r="AC1201" s="77"/>
      <c r="AD1201" s="77"/>
      <c r="AE1201" s="77"/>
      <c r="AF1201" s="77"/>
      <c r="AG1201" s="77"/>
      <c r="AH1201" s="77"/>
      <c r="AI1201" s="77"/>
    </row>
    <row r="1202" spans="4:35" ht="18" customHeight="1" x14ac:dyDescent="0.25">
      <c r="D1202" s="82"/>
      <c r="E1202" s="82"/>
      <c r="F1202" s="82"/>
      <c r="G1202" s="82"/>
      <c r="H1202" s="82"/>
      <c r="K1202" s="77"/>
      <c r="L1202" s="77"/>
      <c r="M1202" s="80"/>
      <c r="N1202" s="77"/>
      <c r="O1202" s="77"/>
      <c r="P1202" s="77"/>
      <c r="Q1202" s="77"/>
      <c r="R1202" s="77"/>
      <c r="S1202" s="77"/>
      <c r="T1202" s="77"/>
      <c r="U1202" s="77"/>
      <c r="V1202" s="77"/>
      <c r="W1202" s="77"/>
      <c r="X1202" s="77"/>
      <c r="Y1202" s="77"/>
      <c r="Z1202" s="190"/>
      <c r="AA1202" s="192"/>
      <c r="AB1202" s="77"/>
      <c r="AC1202" s="77"/>
      <c r="AD1202" s="77"/>
      <c r="AE1202" s="77"/>
      <c r="AF1202" s="77"/>
      <c r="AG1202" s="77"/>
      <c r="AH1202" s="77"/>
      <c r="AI1202" s="77"/>
    </row>
    <row r="1203" spans="4:35" ht="18" customHeight="1" x14ac:dyDescent="0.25">
      <c r="D1203" s="82"/>
      <c r="E1203" s="82"/>
      <c r="F1203" s="82"/>
      <c r="G1203" s="82"/>
      <c r="H1203" s="82"/>
      <c r="K1203" s="77"/>
      <c r="L1203" s="77"/>
      <c r="M1203" s="80"/>
      <c r="N1203" s="77"/>
      <c r="O1203" s="77"/>
      <c r="P1203" s="77"/>
      <c r="Q1203" s="77"/>
      <c r="R1203" s="77"/>
      <c r="S1203" s="77"/>
      <c r="T1203" s="77"/>
      <c r="U1203" s="77"/>
      <c r="V1203" s="77"/>
      <c r="W1203" s="77"/>
      <c r="X1203" s="77"/>
      <c r="Y1203" s="77"/>
      <c r="Z1203" s="190"/>
      <c r="AA1203" s="192"/>
      <c r="AB1203" s="77"/>
      <c r="AC1203" s="77"/>
      <c r="AD1203" s="77"/>
      <c r="AE1203" s="77"/>
      <c r="AF1203" s="77"/>
      <c r="AG1203" s="77"/>
      <c r="AH1203" s="77"/>
      <c r="AI1203" s="77"/>
    </row>
    <row r="1204" spans="4:35" ht="18" customHeight="1" x14ac:dyDescent="0.25">
      <c r="D1204" s="82"/>
      <c r="E1204" s="82"/>
      <c r="F1204" s="82"/>
      <c r="G1204" s="82"/>
      <c r="H1204" s="82"/>
      <c r="K1204" s="77"/>
      <c r="L1204" s="77"/>
      <c r="M1204" s="80"/>
      <c r="N1204" s="77"/>
      <c r="O1204" s="77"/>
      <c r="P1204" s="77"/>
      <c r="Q1204" s="77"/>
      <c r="R1204" s="77"/>
      <c r="S1204" s="77"/>
      <c r="T1204" s="77"/>
      <c r="U1204" s="77"/>
      <c r="V1204" s="77"/>
      <c r="W1204" s="77"/>
      <c r="X1204" s="77"/>
      <c r="Y1204" s="77"/>
      <c r="Z1204" s="190"/>
      <c r="AA1204" s="192"/>
      <c r="AB1204" s="77"/>
      <c r="AC1204" s="77"/>
      <c r="AD1204" s="77"/>
      <c r="AE1204" s="77"/>
      <c r="AF1204" s="77"/>
      <c r="AG1204" s="77"/>
      <c r="AH1204" s="77"/>
      <c r="AI1204" s="77"/>
    </row>
    <row r="1205" spans="4:35" ht="18" customHeight="1" x14ac:dyDescent="0.25">
      <c r="D1205" s="82"/>
      <c r="E1205" s="82"/>
      <c r="F1205" s="82"/>
      <c r="G1205" s="82"/>
      <c r="H1205" s="82"/>
      <c r="K1205" s="77"/>
      <c r="L1205" s="77"/>
      <c r="M1205" s="80"/>
      <c r="N1205" s="77"/>
      <c r="O1205" s="77"/>
      <c r="P1205" s="77"/>
      <c r="Q1205" s="77"/>
      <c r="R1205" s="77"/>
      <c r="S1205" s="77"/>
      <c r="T1205" s="77"/>
      <c r="U1205" s="77"/>
      <c r="V1205" s="77"/>
      <c r="W1205" s="77"/>
      <c r="X1205" s="77"/>
      <c r="Y1205" s="77"/>
      <c r="Z1205" s="190"/>
      <c r="AA1205" s="192"/>
      <c r="AB1205" s="77"/>
      <c r="AC1205" s="77"/>
      <c r="AD1205" s="77"/>
      <c r="AE1205" s="77"/>
      <c r="AF1205" s="77"/>
      <c r="AG1205" s="77"/>
      <c r="AH1205" s="77"/>
      <c r="AI1205" s="77"/>
    </row>
    <row r="1206" spans="4:35" ht="18" customHeight="1" x14ac:dyDescent="0.25">
      <c r="D1206" s="82"/>
      <c r="E1206" s="82"/>
      <c r="F1206" s="82"/>
      <c r="G1206" s="82"/>
      <c r="H1206" s="82"/>
      <c r="K1206" s="77"/>
      <c r="L1206" s="77"/>
      <c r="M1206" s="80"/>
      <c r="N1206" s="77"/>
      <c r="O1206" s="77"/>
      <c r="P1206" s="77"/>
      <c r="Q1206" s="77"/>
      <c r="R1206" s="77"/>
      <c r="S1206" s="77"/>
      <c r="T1206" s="77"/>
      <c r="U1206" s="77"/>
      <c r="V1206" s="77"/>
      <c r="W1206" s="77"/>
      <c r="X1206" s="77"/>
      <c r="Y1206" s="77"/>
      <c r="Z1206" s="190"/>
      <c r="AA1206" s="192"/>
      <c r="AB1206" s="77"/>
      <c r="AC1206" s="77"/>
      <c r="AD1206" s="77"/>
      <c r="AE1206" s="77"/>
      <c r="AF1206" s="77"/>
      <c r="AG1206" s="77"/>
      <c r="AH1206" s="77"/>
      <c r="AI1206" s="77"/>
    </row>
    <row r="1207" spans="4:35" ht="18" customHeight="1" x14ac:dyDescent="0.25">
      <c r="D1207" s="82"/>
      <c r="E1207" s="82"/>
      <c r="F1207" s="82"/>
      <c r="G1207" s="82"/>
      <c r="H1207" s="82"/>
      <c r="K1207" s="77"/>
      <c r="L1207" s="77"/>
      <c r="M1207" s="80"/>
      <c r="N1207" s="77"/>
      <c r="O1207" s="77"/>
      <c r="P1207" s="77"/>
      <c r="Q1207" s="77"/>
      <c r="R1207" s="77"/>
      <c r="S1207" s="77"/>
      <c r="T1207" s="77"/>
      <c r="U1207" s="77"/>
      <c r="V1207" s="77"/>
      <c r="W1207" s="77"/>
      <c r="X1207" s="77"/>
      <c r="Y1207" s="77"/>
      <c r="Z1207" s="190"/>
      <c r="AA1207" s="192"/>
      <c r="AB1207" s="77"/>
      <c r="AC1207" s="77"/>
      <c r="AD1207" s="77"/>
      <c r="AE1207" s="77"/>
      <c r="AF1207" s="77"/>
      <c r="AG1207" s="77"/>
      <c r="AH1207" s="77"/>
      <c r="AI1207" s="77"/>
    </row>
    <row r="1208" spans="4:35" ht="18" customHeight="1" x14ac:dyDescent="0.25">
      <c r="D1208" s="82"/>
      <c r="E1208" s="82"/>
      <c r="F1208" s="82"/>
      <c r="G1208" s="82"/>
      <c r="H1208" s="82"/>
      <c r="K1208" s="77"/>
      <c r="L1208" s="77"/>
      <c r="M1208" s="80"/>
      <c r="N1208" s="77"/>
      <c r="O1208" s="77"/>
      <c r="P1208" s="77"/>
      <c r="Q1208" s="77"/>
      <c r="R1208" s="77"/>
      <c r="S1208" s="77"/>
      <c r="T1208" s="77"/>
      <c r="U1208" s="77"/>
      <c r="V1208" s="77"/>
      <c r="W1208" s="77"/>
      <c r="X1208" s="77"/>
      <c r="Y1208" s="77"/>
      <c r="Z1208" s="190"/>
      <c r="AA1208" s="192"/>
      <c r="AB1208" s="77"/>
      <c r="AC1208" s="77"/>
      <c r="AD1208" s="77"/>
      <c r="AE1208" s="77"/>
      <c r="AF1208" s="77"/>
      <c r="AG1208" s="77"/>
      <c r="AH1208" s="77"/>
      <c r="AI1208" s="77"/>
    </row>
    <row r="1209" spans="4:35" ht="18" customHeight="1" x14ac:dyDescent="0.25">
      <c r="D1209" s="82"/>
      <c r="E1209" s="82"/>
      <c r="F1209" s="82"/>
      <c r="G1209" s="82"/>
      <c r="H1209" s="82"/>
      <c r="K1209" s="77"/>
      <c r="L1209" s="77"/>
      <c r="M1209" s="80"/>
      <c r="N1209" s="77"/>
      <c r="O1209" s="77"/>
      <c r="P1209" s="77"/>
      <c r="Q1209" s="77"/>
      <c r="R1209" s="77"/>
      <c r="S1209" s="77"/>
      <c r="T1209" s="77"/>
      <c r="U1209" s="77"/>
      <c r="V1209" s="77"/>
      <c r="W1209" s="77"/>
      <c r="X1209" s="77"/>
      <c r="Y1209" s="77"/>
      <c r="Z1209" s="190"/>
      <c r="AA1209" s="192"/>
      <c r="AB1209" s="77"/>
      <c r="AC1209" s="77"/>
      <c r="AD1209" s="77"/>
      <c r="AE1209" s="77"/>
      <c r="AF1209" s="77"/>
      <c r="AG1209" s="77"/>
      <c r="AH1209" s="77"/>
      <c r="AI1209" s="77"/>
    </row>
    <row r="1210" spans="4:35" ht="18" customHeight="1" x14ac:dyDescent="0.25">
      <c r="D1210" s="82"/>
      <c r="E1210" s="82"/>
      <c r="F1210" s="82"/>
      <c r="G1210" s="82"/>
      <c r="H1210" s="82"/>
      <c r="K1210" s="77"/>
      <c r="L1210" s="77"/>
      <c r="M1210" s="80"/>
      <c r="N1210" s="77"/>
      <c r="O1210" s="77"/>
      <c r="P1210" s="77"/>
      <c r="Q1210" s="77"/>
      <c r="R1210" s="77"/>
      <c r="S1210" s="77"/>
      <c r="T1210" s="77"/>
      <c r="U1210" s="77"/>
      <c r="V1210" s="77"/>
      <c r="W1210" s="77"/>
      <c r="X1210" s="77"/>
      <c r="Y1210" s="77"/>
      <c r="Z1210" s="190"/>
      <c r="AA1210" s="192"/>
      <c r="AB1210" s="77"/>
      <c r="AC1210" s="77"/>
      <c r="AD1210" s="77"/>
      <c r="AE1210" s="77"/>
      <c r="AF1210" s="77"/>
      <c r="AG1210" s="77"/>
      <c r="AH1210" s="77"/>
      <c r="AI1210" s="77"/>
    </row>
    <row r="1211" spans="4:35" ht="18" customHeight="1" x14ac:dyDescent="0.25">
      <c r="D1211" s="82"/>
      <c r="E1211" s="82"/>
      <c r="F1211" s="82"/>
      <c r="G1211" s="82"/>
      <c r="H1211" s="82"/>
      <c r="K1211" s="77"/>
      <c r="L1211" s="77"/>
      <c r="M1211" s="80"/>
      <c r="N1211" s="77"/>
      <c r="O1211" s="77"/>
      <c r="P1211" s="77"/>
      <c r="Q1211" s="77"/>
      <c r="R1211" s="77"/>
      <c r="S1211" s="77"/>
      <c r="T1211" s="77"/>
      <c r="U1211" s="77"/>
      <c r="V1211" s="77"/>
      <c r="W1211" s="77"/>
      <c r="X1211" s="77"/>
      <c r="Y1211" s="77"/>
      <c r="Z1211" s="190"/>
      <c r="AA1211" s="192"/>
      <c r="AB1211" s="77"/>
      <c r="AC1211" s="77"/>
      <c r="AD1211" s="77"/>
      <c r="AE1211" s="77"/>
      <c r="AF1211" s="77"/>
      <c r="AG1211" s="77"/>
      <c r="AH1211" s="77"/>
      <c r="AI1211" s="77"/>
    </row>
    <row r="1212" spans="4:35" ht="18" customHeight="1" x14ac:dyDescent="0.25">
      <c r="D1212" s="82"/>
      <c r="E1212" s="82"/>
      <c r="F1212" s="82"/>
      <c r="G1212" s="82"/>
      <c r="H1212" s="82"/>
      <c r="K1212" s="77"/>
      <c r="L1212" s="77"/>
      <c r="M1212" s="80"/>
      <c r="N1212" s="77"/>
      <c r="O1212" s="77"/>
      <c r="P1212" s="77"/>
      <c r="Q1212" s="77"/>
      <c r="R1212" s="77"/>
      <c r="S1212" s="77"/>
      <c r="T1212" s="77"/>
      <c r="U1212" s="77"/>
      <c r="V1212" s="77"/>
      <c r="W1212" s="77"/>
      <c r="X1212" s="77"/>
      <c r="Y1212" s="77"/>
      <c r="Z1212" s="190"/>
      <c r="AA1212" s="192"/>
      <c r="AB1212" s="77"/>
      <c r="AC1212" s="77"/>
      <c r="AD1212" s="77"/>
      <c r="AE1212" s="77"/>
      <c r="AF1212" s="77"/>
      <c r="AG1212" s="77"/>
      <c r="AH1212" s="77"/>
      <c r="AI1212" s="77"/>
    </row>
    <row r="1213" spans="4:35" ht="18" customHeight="1" x14ac:dyDescent="0.25">
      <c r="D1213" s="82"/>
      <c r="E1213" s="82"/>
      <c r="F1213" s="82"/>
      <c r="G1213" s="82"/>
      <c r="H1213" s="82"/>
      <c r="K1213" s="81"/>
      <c r="L1213" s="81"/>
      <c r="M1213" s="80"/>
      <c r="N1213" s="77"/>
      <c r="O1213" s="77"/>
      <c r="P1213" s="77"/>
      <c r="Q1213" s="77"/>
      <c r="R1213" s="77"/>
      <c r="S1213" s="77"/>
      <c r="T1213" s="77"/>
      <c r="U1213" s="77"/>
      <c r="V1213" s="77"/>
      <c r="W1213" s="77"/>
      <c r="X1213" s="77"/>
      <c r="Y1213" s="77"/>
      <c r="Z1213" s="190"/>
      <c r="AA1213" s="192"/>
      <c r="AB1213" s="77"/>
      <c r="AC1213" s="77"/>
      <c r="AD1213" s="77"/>
      <c r="AE1213" s="77"/>
      <c r="AF1213" s="77"/>
      <c r="AG1213" s="77"/>
      <c r="AH1213" s="77"/>
      <c r="AI1213" s="77"/>
    </row>
    <row r="1214" spans="4:35" ht="18" customHeight="1" x14ac:dyDescent="0.25">
      <c r="D1214" s="82"/>
      <c r="E1214" s="82"/>
      <c r="F1214" s="82"/>
      <c r="G1214" s="82"/>
      <c r="H1214" s="82"/>
      <c r="K1214" s="81"/>
      <c r="L1214" s="81"/>
      <c r="M1214" s="80"/>
      <c r="N1214" s="77"/>
      <c r="O1214" s="77"/>
      <c r="P1214" s="77"/>
      <c r="Q1214" s="77"/>
      <c r="R1214" s="77"/>
      <c r="S1214" s="77"/>
      <c r="T1214" s="77"/>
      <c r="U1214" s="77"/>
      <c r="V1214" s="77"/>
      <c r="W1214" s="77"/>
      <c r="X1214" s="77"/>
      <c r="Y1214" s="77"/>
      <c r="Z1214" s="190"/>
      <c r="AA1214" s="192"/>
      <c r="AB1214" s="77"/>
      <c r="AC1214" s="77"/>
      <c r="AD1214" s="77"/>
      <c r="AE1214" s="77"/>
      <c r="AF1214" s="77"/>
      <c r="AG1214" s="77"/>
      <c r="AH1214" s="77"/>
      <c r="AI1214" s="77"/>
    </row>
    <row r="1215" spans="4:35" ht="18" customHeight="1" x14ac:dyDescent="0.25">
      <c r="D1215" s="82"/>
      <c r="E1215" s="82"/>
      <c r="F1215" s="82"/>
      <c r="G1215" s="82"/>
      <c r="H1215" s="82"/>
      <c r="K1215" s="81"/>
      <c r="L1215" s="81"/>
      <c r="M1215" s="80"/>
      <c r="N1215" s="77"/>
      <c r="O1215" s="77"/>
      <c r="P1215" s="77"/>
      <c r="Q1215" s="77"/>
      <c r="R1215" s="77"/>
      <c r="S1215" s="77"/>
      <c r="T1215" s="77"/>
      <c r="U1215" s="77"/>
      <c r="V1215" s="77"/>
      <c r="W1215" s="77"/>
      <c r="X1215" s="77"/>
      <c r="Y1215" s="77"/>
      <c r="Z1215" s="190"/>
      <c r="AA1215" s="192"/>
      <c r="AB1215" s="77"/>
      <c r="AC1215" s="77"/>
      <c r="AD1215" s="77"/>
      <c r="AE1215" s="77"/>
      <c r="AF1215" s="77"/>
      <c r="AG1215" s="77"/>
      <c r="AH1215" s="77"/>
      <c r="AI1215" s="77"/>
    </row>
    <row r="1216" spans="4:35" ht="18" customHeight="1" x14ac:dyDescent="0.25">
      <c r="D1216" s="82"/>
      <c r="E1216" s="82"/>
      <c r="F1216" s="82"/>
      <c r="G1216" s="82"/>
      <c r="H1216" s="82"/>
      <c r="K1216" s="81"/>
      <c r="L1216" s="81"/>
      <c r="M1216" s="80"/>
      <c r="N1216" s="77"/>
      <c r="O1216" s="77"/>
      <c r="P1216" s="77"/>
      <c r="Q1216" s="77"/>
      <c r="R1216" s="77"/>
      <c r="S1216" s="77"/>
      <c r="T1216" s="77"/>
      <c r="U1216" s="77"/>
      <c r="V1216" s="77"/>
      <c r="W1216" s="77"/>
      <c r="X1216" s="77"/>
      <c r="Y1216" s="77"/>
      <c r="Z1216" s="190"/>
      <c r="AA1216" s="192"/>
      <c r="AB1216" s="77"/>
      <c r="AC1216" s="77"/>
      <c r="AD1216" s="77"/>
      <c r="AE1216" s="77"/>
      <c r="AF1216" s="77"/>
      <c r="AG1216" s="77"/>
      <c r="AH1216" s="77"/>
      <c r="AI1216" s="77"/>
    </row>
    <row r="1217" spans="4:35" ht="18" customHeight="1" x14ac:dyDescent="0.25">
      <c r="D1217" s="82"/>
      <c r="E1217" s="82"/>
      <c r="F1217" s="82"/>
      <c r="G1217" s="82"/>
      <c r="H1217" s="82"/>
      <c r="K1217" s="81"/>
      <c r="L1217" s="81"/>
      <c r="M1217" s="80"/>
      <c r="N1217" s="77"/>
      <c r="O1217" s="77"/>
      <c r="P1217" s="77"/>
      <c r="Q1217" s="77"/>
      <c r="R1217" s="77"/>
      <c r="S1217" s="77"/>
      <c r="T1217" s="77"/>
      <c r="U1217" s="77"/>
      <c r="V1217" s="77"/>
      <c r="W1217" s="77"/>
      <c r="X1217" s="77"/>
      <c r="Y1217" s="77"/>
      <c r="Z1217" s="190"/>
      <c r="AA1217" s="192"/>
      <c r="AB1217" s="77"/>
      <c r="AC1217" s="77"/>
      <c r="AD1217" s="77"/>
      <c r="AE1217" s="77"/>
      <c r="AF1217" s="77"/>
      <c r="AG1217" s="77"/>
      <c r="AH1217" s="77"/>
      <c r="AI1217" s="77"/>
    </row>
    <row r="1218" spans="4:35" ht="18" customHeight="1" x14ac:dyDescent="0.25">
      <c r="D1218" s="82"/>
      <c r="E1218" s="82"/>
      <c r="F1218" s="82"/>
      <c r="G1218" s="82"/>
      <c r="H1218" s="82"/>
      <c r="K1218" s="81"/>
      <c r="L1218" s="81"/>
      <c r="M1218" s="80"/>
      <c r="N1218" s="77"/>
      <c r="O1218" s="77"/>
      <c r="P1218" s="77"/>
      <c r="Q1218" s="77"/>
      <c r="R1218" s="77"/>
      <c r="S1218" s="77"/>
      <c r="T1218" s="77"/>
      <c r="U1218" s="77"/>
      <c r="V1218" s="77"/>
      <c r="W1218" s="77"/>
      <c r="X1218" s="77"/>
      <c r="Y1218" s="77"/>
      <c r="Z1218" s="190"/>
      <c r="AA1218" s="192"/>
      <c r="AB1218" s="77"/>
      <c r="AC1218" s="77"/>
      <c r="AD1218" s="77"/>
      <c r="AE1218" s="77"/>
      <c r="AF1218" s="77"/>
      <c r="AG1218" s="77"/>
      <c r="AH1218" s="77"/>
      <c r="AI1218" s="77"/>
    </row>
    <row r="1219" spans="4:35" ht="18" customHeight="1" x14ac:dyDescent="0.25">
      <c r="D1219" s="82"/>
      <c r="E1219" s="82"/>
      <c r="F1219" s="82"/>
      <c r="G1219" s="82"/>
      <c r="H1219" s="82"/>
      <c r="K1219" s="81"/>
      <c r="L1219" s="81"/>
      <c r="M1219" s="80"/>
      <c r="N1219" s="77"/>
      <c r="O1219" s="77"/>
      <c r="P1219" s="77"/>
      <c r="Q1219" s="77"/>
      <c r="R1219" s="77"/>
      <c r="S1219" s="77"/>
      <c r="T1219" s="77"/>
      <c r="U1219" s="77"/>
      <c r="V1219" s="77"/>
      <c r="W1219" s="77"/>
      <c r="X1219" s="77"/>
      <c r="Y1219" s="77"/>
      <c r="Z1219" s="190"/>
      <c r="AA1219" s="192"/>
      <c r="AB1219" s="77"/>
      <c r="AC1219" s="77"/>
      <c r="AD1219" s="77"/>
      <c r="AE1219" s="77"/>
      <c r="AF1219" s="77"/>
      <c r="AG1219" s="77"/>
      <c r="AH1219" s="77"/>
      <c r="AI1219" s="77"/>
    </row>
    <row r="1220" spans="4:35" ht="18" customHeight="1" x14ac:dyDescent="0.25">
      <c r="D1220" s="82"/>
      <c r="E1220" s="82"/>
      <c r="F1220" s="82"/>
      <c r="G1220" s="82"/>
      <c r="H1220" s="82"/>
      <c r="K1220" s="77"/>
      <c r="L1220" s="77"/>
      <c r="M1220" s="80"/>
      <c r="N1220" s="77"/>
      <c r="O1220" s="77"/>
      <c r="P1220" s="77"/>
      <c r="Q1220" s="77"/>
      <c r="R1220" s="77"/>
      <c r="S1220" s="77"/>
      <c r="T1220" s="77"/>
      <c r="U1220" s="77"/>
      <c r="V1220" s="77"/>
      <c r="W1220" s="77"/>
      <c r="X1220" s="77"/>
      <c r="Y1220" s="77"/>
      <c r="Z1220" s="190"/>
      <c r="AA1220" s="192"/>
      <c r="AB1220" s="77"/>
      <c r="AC1220" s="77"/>
      <c r="AD1220" s="77"/>
      <c r="AE1220" s="77"/>
      <c r="AF1220" s="77"/>
      <c r="AG1220" s="77"/>
      <c r="AH1220" s="77"/>
      <c r="AI1220" s="77"/>
    </row>
    <row r="1221" spans="4:35" ht="18" customHeight="1" x14ac:dyDescent="0.25">
      <c r="D1221" s="82"/>
      <c r="E1221" s="82"/>
      <c r="F1221" s="82"/>
      <c r="G1221" s="82"/>
      <c r="H1221" s="82"/>
      <c r="K1221" s="77"/>
      <c r="L1221" s="77"/>
      <c r="M1221" s="80"/>
      <c r="N1221" s="77"/>
      <c r="O1221" s="77"/>
      <c r="P1221" s="77"/>
      <c r="Q1221" s="77"/>
      <c r="R1221" s="77"/>
      <c r="S1221" s="77"/>
      <c r="T1221" s="77"/>
      <c r="U1221" s="77"/>
      <c r="V1221" s="77"/>
      <c r="W1221" s="77"/>
      <c r="X1221" s="77"/>
      <c r="Y1221" s="77"/>
      <c r="Z1221" s="190"/>
      <c r="AA1221" s="192"/>
      <c r="AB1221" s="77"/>
      <c r="AC1221" s="77"/>
      <c r="AD1221" s="77"/>
      <c r="AE1221" s="77"/>
      <c r="AF1221" s="77"/>
      <c r="AG1221" s="77"/>
      <c r="AH1221" s="77"/>
      <c r="AI1221" s="77"/>
    </row>
    <row r="1222" spans="4:35" ht="18" customHeight="1" x14ac:dyDescent="0.25">
      <c r="D1222" s="82"/>
      <c r="E1222" s="82"/>
      <c r="F1222" s="82"/>
      <c r="G1222" s="82"/>
      <c r="H1222" s="82"/>
      <c r="K1222" s="77"/>
      <c r="L1222" s="77"/>
      <c r="M1222" s="80"/>
      <c r="N1222" s="77"/>
      <c r="O1222" s="77"/>
      <c r="P1222" s="77"/>
      <c r="Q1222" s="77"/>
      <c r="R1222" s="77"/>
      <c r="S1222" s="77"/>
      <c r="T1222" s="77"/>
      <c r="U1222" s="77"/>
      <c r="V1222" s="77"/>
      <c r="W1222" s="77"/>
      <c r="X1222" s="77"/>
      <c r="Y1222" s="77"/>
      <c r="Z1222" s="190"/>
      <c r="AA1222" s="192"/>
      <c r="AB1222" s="77"/>
      <c r="AC1222" s="77"/>
      <c r="AD1222" s="77"/>
      <c r="AE1222" s="77"/>
      <c r="AF1222" s="77"/>
      <c r="AG1222" s="77"/>
      <c r="AH1222" s="77"/>
      <c r="AI1222" s="77"/>
    </row>
    <row r="1223" spans="4:35" ht="18" customHeight="1" x14ac:dyDescent="0.25">
      <c r="D1223" s="82"/>
      <c r="E1223" s="82"/>
      <c r="F1223" s="82"/>
      <c r="G1223" s="82"/>
      <c r="H1223" s="82"/>
      <c r="K1223" s="77"/>
      <c r="L1223" s="77"/>
      <c r="M1223" s="80"/>
      <c r="N1223" s="77"/>
      <c r="O1223" s="77"/>
      <c r="P1223" s="77"/>
      <c r="Q1223" s="77"/>
      <c r="R1223" s="77"/>
      <c r="S1223" s="77"/>
      <c r="T1223" s="77"/>
      <c r="U1223" s="77"/>
      <c r="V1223" s="77"/>
      <c r="W1223" s="77"/>
      <c r="X1223" s="77"/>
      <c r="Y1223" s="77"/>
      <c r="Z1223" s="190"/>
      <c r="AA1223" s="192"/>
      <c r="AB1223" s="77"/>
      <c r="AC1223" s="77"/>
      <c r="AD1223" s="77"/>
      <c r="AE1223" s="77"/>
      <c r="AF1223" s="77"/>
      <c r="AG1223" s="77"/>
      <c r="AH1223" s="77"/>
      <c r="AI1223" s="77"/>
    </row>
    <row r="1224" spans="4:35" ht="18" customHeight="1" x14ac:dyDescent="0.25">
      <c r="D1224" s="82"/>
      <c r="E1224" s="82"/>
      <c r="F1224" s="82"/>
      <c r="G1224" s="82"/>
      <c r="H1224" s="82"/>
      <c r="K1224" s="77"/>
      <c r="L1224" s="77"/>
      <c r="M1224" s="80"/>
      <c r="N1224" s="77"/>
      <c r="O1224" s="77"/>
      <c r="P1224" s="77"/>
      <c r="Q1224" s="77"/>
      <c r="R1224" s="77"/>
      <c r="S1224" s="77"/>
      <c r="T1224" s="77"/>
      <c r="U1224" s="77"/>
      <c r="V1224" s="77"/>
      <c r="W1224" s="77"/>
      <c r="X1224" s="77"/>
      <c r="Y1224" s="77"/>
      <c r="Z1224" s="190"/>
      <c r="AA1224" s="192"/>
      <c r="AB1224" s="77"/>
      <c r="AC1224" s="77"/>
      <c r="AD1224" s="77"/>
      <c r="AE1224" s="77"/>
      <c r="AF1224" s="77"/>
      <c r="AG1224" s="77"/>
      <c r="AH1224" s="77"/>
      <c r="AI1224" s="77"/>
    </row>
    <row r="1225" spans="4:35" ht="18" customHeight="1" x14ac:dyDescent="0.25">
      <c r="D1225" s="82"/>
      <c r="E1225" s="82"/>
      <c r="F1225" s="82"/>
      <c r="G1225" s="82"/>
      <c r="H1225" s="82"/>
      <c r="K1225" s="77"/>
      <c r="L1225" s="77"/>
      <c r="M1225" s="80"/>
      <c r="N1225" s="77"/>
      <c r="O1225" s="77"/>
      <c r="P1225" s="77"/>
      <c r="Q1225" s="77"/>
      <c r="R1225" s="77"/>
      <c r="S1225" s="77"/>
      <c r="T1225" s="77"/>
      <c r="U1225" s="77"/>
      <c r="V1225" s="77"/>
      <c r="W1225" s="77"/>
      <c r="X1225" s="77"/>
      <c r="Y1225" s="77"/>
      <c r="Z1225" s="190"/>
      <c r="AA1225" s="192"/>
      <c r="AB1225" s="77"/>
      <c r="AC1225" s="77"/>
      <c r="AD1225" s="77"/>
      <c r="AE1225" s="77"/>
      <c r="AF1225" s="77"/>
      <c r="AG1225" s="77"/>
      <c r="AH1225" s="77"/>
      <c r="AI1225" s="77"/>
    </row>
    <row r="1226" spans="4:35" ht="18" customHeight="1" x14ac:dyDescent="0.25">
      <c r="D1226" s="82"/>
      <c r="E1226" s="82"/>
      <c r="F1226" s="82"/>
      <c r="G1226" s="82"/>
      <c r="H1226" s="82"/>
      <c r="K1226" s="77"/>
      <c r="L1226" s="77"/>
      <c r="M1226" s="80"/>
      <c r="N1226" s="77"/>
      <c r="O1226" s="77"/>
      <c r="P1226" s="77"/>
      <c r="Q1226" s="77"/>
      <c r="R1226" s="77"/>
      <c r="S1226" s="77"/>
      <c r="T1226" s="77"/>
      <c r="U1226" s="77"/>
      <c r="V1226" s="77"/>
      <c r="W1226" s="77"/>
      <c r="X1226" s="77"/>
      <c r="Y1226" s="77"/>
      <c r="Z1226" s="190"/>
      <c r="AA1226" s="192"/>
      <c r="AB1226" s="77"/>
      <c r="AC1226" s="77"/>
      <c r="AD1226" s="77"/>
      <c r="AE1226" s="77"/>
      <c r="AF1226" s="77"/>
      <c r="AG1226" s="77"/>
      <c r="AH1226" s="77"/>
      <c r="AI1226" s="77"/>
    </row>
    <row r="1227" spans="4:35" ht="18" customHeight="1" x14ac:dyDescent="0.25">
      <c r="D1227" s="82"/>
      <c r="E1227" s="82"/>
      <c r="F1227" s="82"/>
      <c r="G1227" s="82"/>
      <c r="H1227" s="82"/>
      <c r="K1227" s="77"/>
      <c r="L1227" s="77"/>
      <c r="M1227" s="80"/>
      <c r="N1227" s="77"/>
      <c r="O1227" s="77"/>
      <c r="P1227" s="77"/>
      <c r="Q1227" s="77"/>
      <c r="R1227" s="77"/>
      <c r="S1227" s="77"/>
      <c r="T1227" s="77"/>
      <c r="U1227" s="77"/>
      <c r="V1227" s="77"/>
      <c r="W1227" s="77"/>
      <c r="X1227" s="77"/>
      <c r="Y1227" s="77"/>
      <c r="Z1227" s="190"/>
      <c r="AA1227" s="192"/>
      <c r="AB1227" s="77"/>
      <c r="AC1227" s="77"/>
      <c r="AD1227" s="77"/>
      <c r="AE1227" s="77"/>
      <c r="AF1227" s="77"/>
      <c r="AG1227" s="77"/>
      <c r="AH1227" s="77"/>
      <c r="AI1227" s="77"/>
    </row>
    <row r="1228" spans="4:35" ht="18" customHeight="1" x14ac:dyDescent="0.25">
      <c r="D1228" s="82"/>
      <c r="E1228" s="82"/>
      <c r="F1228" s="82"/>
      <c r="G1228" s="82"/>
      <c r="H1228" s="82"/>
      <c r="K1228" s="77"/>
      <c r="L1228" s="77"/>
      <c r="M1228" s="80"/>
      <c r="N1228" s="77"/>
      <c r="O1228" s="77"/>
      <c r="P1228" s="77"/>
      <c r="Q1228" s="77"/>
      <c r="R1228" s="77"/>
      <c r="S1228" s="77"/>
      <c r="T1228" s="77"/>
      <c r="U1228" s="77"/>
      <c r="V1228" s="77"/>
      <c r="W1228" s="77"/>
      <c r="X1228" s="77"/>
      <c r="Y1228" s="77"/>
      <c r="Z1228" s="190"/>
      <c r="AA1228" s="192"/>
      <c r="AB1228" s="77"/>
      <c r="AC1228" s="77"/>
      <c r="AD1228" s="77"/>
      <c r="AE1228" s="77"/>
      <c r="AF1228" s="77"/>
      <c r="AG1228" s="77"/>
      <c r="AH1228" s="77"/>
      <c r="AI1228" s="77"/>
    </row>
    <row r="1229" spans="4:35" ht="18" customHeight="1" x14ac:dyDescent="0.25">
      <c r="D1229" s="82"/>
      <c r="E1229" s="82"/>
      <c r="F1229" s="82"/>
      <c r="G1229" s="82"/>
      <c r="H1229" s="82"/>
      <c r="K1229" s="77"/>
      <c r="L1229" s="77"/>
      <c r="M1229" s="80"/>
      <c r="N1229" s="77"/>
      <c r="O1229" s="77"/>
      <c r="P1229" s="77"/>
      <c r="Q1229" s="77"/>
      <c r="R1229" s="77"/>
      <c r="S1229" s="77"/>
      <c r="T1229" s="77"/>
      <c r="U1229" s="77"/>
      <c r="V1229" s="77"/>
      <c r="W1229" s="77"/>
      <c r="X1229" s="77"/>
      <c r="Y1229" s="77"/>
      <c r="Z1229" s="190"/>
      <c r="AA1229" s="192"/>
      <c r="AB1229" s="77"/>
      <c r="AC1229" s="77"/>
      <c r="AD1229" s="77"/>
      <c r="AE1229" s="77"/>
      <c r="AF1229" s="77"/>
      <c r="AG1229" s="77"/>
      <c r="AH1229" s="77"/>
      <c r="AI1229" s="77"/>
    </row>
    <row r="1230" spans="4:35" ht="18" customHeight="1" x14ac:dyDescent="0.25">
      <c r="D1230" s="82"/>
      <c r="E1230" s="82"/>
      <c r="F1230" s="82"/>
      <c r="G1230" s="82"/>
      <c r="H1230" s="82"/>
      <c r="K1230" s="77"/>
      <c r="L1230" s="77"/>
      <c r="M1230" s="80"/>
      <c r="N1230" s="77"/>
      <c r="O1230" s="77"/>
      <c r="P1230" s="77"/>
      <c r="Q1230" s="77"/>
      <c r="R1230" s="77"/>
      <c r="S1230" s="77"/>
      <c r="T1230" s="77"/>
      <c r="U1230" s="77"/>
      <c r="V1230" s="77"/>
      <c r="W1230" s="77"/>
      <c r="X1230" s="77"/>
      <c r="Y1230" s="77"/>
      <c r="Z1230" s="190"/>
      <c r="AA1230" s="192"/>
      <c r="AB1230" s="77"/>
      <c r="AC1230" s="77"/>
      <c r="AD1230" s="77"/>
      <c r="AE1230" s="77"/>
      <c r="AF1230" s="77"/>
      <c r="AG1230" s="77"/>
      <c r="AH1230" s="77"/>
      <c r="AI1230" s="77"/>
    </row>
    <row r="1231" spans="4:35" ht="18" customHeight="1" x14ac:dyDescent="0.25">
      <c r="D1231" s="82"/>
      <c r="E1231" s="82"/>
      <c r="F1231" s="82"/>
      <c r="G1231" s="82"/>
      <c r="H1231" s="82"/>
      <c r="K1231" s="77"/>
      <c r="L1231" s="77"/>
      <c r="M1231" s="80"/>
      <c r="N1231" s="77"/>
      <c r="O1231" s="77"/>
      <c r="P1231" s="77"/>
      <c r="Q1231" s="77"/>
      <c r="R1231" s="77"/>
      <c r="S1231" s="77"/>
      <c r="T1231" s="77"/>
      <c r="U1231" s="77"/>
      <c r="V1231" s="77"/>
      <c r="W1231" s="77"/>
      <c r="X1231" s="77"/>
      <c r="Y1231" s="77"/>
      <c r="Z1231" s="190"/>
      <c r="AA1231" s="192"/>
      <c r="AB1231" s="77"/>
      <c r="AC1231" s="77"/>
      <c r="AD1231" s="77"/>
      <c r="AE1231" s="77"/>
      <c r="AF1231" s="77"/>
      <c r="AG1231" s="77"/>
      <c r="AH1231" s="77"/>
      <c r="AI1231" s="77"/>
    </row>
    <row r="1232" spans="4:35" ht="18" customHeight="1" x14ac:dyDescent="0.25">
      <c r="D1232" s="82"/>
      <c r="E1232" s="82"/>
      <c r="F1232" s="82"/>
      <c r="G1232" s="82"/>
      <c r="H1232" s="82"/>
      <c r="K1232" s="77"/>
      <c r="L1232" s="77"/>
      <c r="M1232" s="80"/>
      <c r="N1232" s="77"/>
      <c r="O1232" s="77"/>
      <c r="P1232" s="77"/>
      <c r="Q1232" s="77"/>
      <c r="R1232" s="77"/>
      <c r="S1232" s="77"/>
      <c r="T1232" s="77"/>
      <c r="U1232" s="77"/>
      <c r="V1232" s="77"/>
      <c r="W1232" s="77"/>
      <c r="X1232" s="77"/>
      <c r="Y1232" s="77"/>
      <c r="Z1232" s="190"/>
      <c r="AA1232" s="192"/>
      <c r="AB1232" s="77"/>
      <c r="AC1232" s="77"/>
      <c r="AD1232" s="77"/>
      <c r="AE1232" s="77"/>
      <c r="AF1232" s="77"/>
      <c r="AG1232" s="77"/>
      <c r="AH1232" s="77"/>
      <c r="AI1232" s="77"/>
    </row>
    <row r="1233" spans="4:35" ht="18" customHeight="1" x14ac:dyDescent="0.25">
      <c r="D1233" s="82"/>
      <c r="E1233" s="82"/>
      <c r="F1233" s="82"/>
      <c r="G1233" s="82"/>
      <c r="H1233" s="82"/>
      <c r="K1233" s="77"/>
      <c r="L1233" s="77"/>
      <c r="M1233" s="80"/>
      <c r="N1233" s="77"/>
      <c r="O1233" s="77"/>
      <c r="P1233" s="77"/>
      <c r="Q1233" s="77"/>
      <c r="R1233" s="77"/>
      <c r="S1233" s="77"/>
      <c r="T1233" s="77"/>
      <c r="U1233" s="77"/>
      <c r="V1233" s="77"/>
      <c r="W1233" s="77"/>
      <c r="X1233" s="77"/>
      <c r="Y1233" s="77"/>
      <c r="Z1233" s="190"/>
      <c r="AA1233" s="192"/>
      <c r="AB1233" s="77"/>
      <c r="AC1233" s="77"/>
      <c r="AD1233" s="77"/>
      <c r="AE1233" s="77"/>
      <c r="AF1233" s="77"/>
      <c r="AG1233" s="77"/>
      <c r="AH1233" s="77"/>
      <c r="AI1233" s="77"/>
    </row>
    <row r="1234" spans="4:35" ht="18" customHeight="1" x14ac:dyDescent="0.25">
      <c r="D1234" s="82"/>
      <c r="E1234" s="82"/>
      <c r="F1234" s="82"/>
      <c r="G1234" s="82"/>
      <c r="H1234" s="82"/>
      <c r="K1234" s="77"/>
      <c r="L1234" s="77"/>
      <c r="M1234" s="80"/>
      <c r="N1234" s="77"/>
      <c r="O1234" s="77"/>
      <c r="P1234" s="77"/>
      <c r="Q1234" s="77"/>
      <c r="R1234" s="77"/>
      <c r="S1234" s="77"/>
      <c r="T1234" s="77"/>
      <c r="U1234" s="77"/>
      <c r="V1234" s="77"/>
      <c r="W1234" s="77"/>
      <c r="X1234" s="77"/>
      <c r="Y1234" s="77"/>
      <c r="Z1234" s="190"/>
      <c r="AA1234" s="192"/>
      <c r="AB1234" s="77"/>
      <c r="AC1234" s="77"/>
      <c r="AD1234" s="77"/>
      <c r="AE1234" s="77"/>
      <c r="AF1234" s="77"/>
      <c r="AG1234" s="77"/>
      <c r="AH1234" s="77"/>
      <c r="AI1234" s="77"/>
    </row>
    <row r="1235" spans="4:35" ht="18" customHeight="1" x14ac:dyDescent="0.25">
      <c r="D1235" s="82"/>
      <c r="E1235" s="82"/>
      <c r="F1235" s="82"/>
      <c r="G1235" s="82"/>
      <c r="H1235" s="82"/>
      <c r="K1235" s="77"/>
      <c r="L1235" s="77"/>
      <c r="M1235" s="80"/>
      <c r="N1235" s="77"/>
      <c r="O1235" s="77"/>
      <c r="P1235" s="77"/>
      <c r="Q1235" s="77"/>
      <c r="R1235" s="77"/>
      <c r="S1235" s="77"/>
      <c r="T1235" s="77"/>
      <c r="U1235" s="77"/>
      <c r="V1235" s="77"/>
      <c r="W1235" s="77"/>
      <c r="X1235" s="77"/>
      <c r="Y1235" s="77"/>
      <c r="Z1235" s="190"/>
      <c r="AA1235" s="192"/>
      <c r="AB1235" s="77"/>
      <c r="AC1235" s="77"/>
      <c r="AD1235" s="77"/>
      <c r="AE1235" s="77"/>
      <c r="AF1235" s="77"/>
      <c r="AG1235" s="77"/>
      <c r="AH1235" s="77"/>
      <c r="AI1235" s="77"/>
    </row>
    <row r="1236" spans="4:35" ht="18" customHeight="1" x14ac:dyDescent="0.25">
      <c r="D1236" s="82"/>
      <c r="E1236" s="82"/>
      <c r="F1236" s="82"/>
      <c r="G1236" s="82"/>
      <c r="H1236" s="82"/>
      <c r="K1236" s="77"/>
      <c r="L1236" s="77"/>
      <c r="M1236" s="80"/>
      <c r="N1236" s="77"/>
      <c r="O1236" s="77"/>
      <c r="P1236" s="77"/>
      <c r="Q1236" s="77"/>
      <c r="R1236" s="77"/>
      <c r="S1236" s="77"/>
      <c r="T1236" s="77"/>
      <c r="U1236" s="77"/>
      <c r="V1236" s="77"/>
      <c r="W1236" s="77"/>
      <c r="X1236" s="77"/>
      <c r="Y1236" s="77"/>
      <c r="Z1236" s="190"/>
      <c r="AA1236" s="192"/>
      <c r="AB1236" s="77"/>
      <c r="AC1236" s="77"/>
      <c r="AD1236" s="77"/>
      <c r="AE1236" s="77"/>
      <c r="AF1236" s="77"/>
      <c r="AG1236" s="77"/>
      <c r="AH1236" s="77"/>
      <c r="AI1236" s="77"/>
    </row>
    <row r="1237" spans="4:35" ht="18" customHeight="1" x14ac:dyDescent="0.25">
      <c r="D1237" s="82"/>
      <c r="E1237" s="82"/>
      <c r="F1237" s="82"/>
      <c r="G1237" s="82"/>
      <c r="H1237" s="82"/>
      <c r="K1237" s="81"/>
      <c r="L1237" s="81"/>
      <c r="M1237" s="80"/>
      <c r="N1237" s="77"/>
      <c r="O1237" s="77"/>
      <c r="P1237" s="77"/>
      <c r="Q1237" s="77"/>
      <c r="R1237" s="77"/>
      <c r="S1237" s="77"/>
      <c r="T1237" s="77"/>
      <c r="U1237" s="77"/>
      <c r="V1237" s="77"/>
      <c r="W1237" s="77"/>
      <c r="X1237" s="77"/>
      <c r="Y1237" s="77"/>
      <c r="Z1237" s="190"/>
      <c r="AA1237" s="192"/>
      <c r="AB1237" s="77"/>
      <c r="AC1237" s="77"/>
      <c r="AD1237" s="77"/>
      <c r="AE1237" s="77"/>
      <c r="AF1237" s="77"/>
      <c r="AG1237" s="77"/>
      <c r="AH1237" s="77"/>
      <c r="AI1237" s="77"/>
    </row>
    <row r="1238" spans="4:35" ht="18" customHeight="1" x14ac:dyDescent="0.25">
      <c r="D1238" s="82"/>
      <c r="E1238" s="82"/>
      <c r="F1238" s="82"/>
      <c r="G1238" s="82"/>
      <c r="H1238" s="82"/>
      <c r="K1238" s="81"/>
      <c r="L1238" s="81"/>
      <c r="M1238" s="80"/>
      <c r="N1238" s="77"/>
      <c r="O1238" s="77"/>
      <c r="P1238" s="77"/>
      <c r="Q1238" s="77"/>
      <c r="R1238" s="77"/>
      <c r="S1238" s="77"/>
      <c r="T1238" s="77"/>
      <c r="U1238" s="77"/>
      <c r="V1238" s="77"/>
      <c r="W1238" s="77"/>
      <c r="X1238" s="77"/>
      <c r="Y1238" s="77"/>
      <c r="Z1238" s="190"/>
      <c r="AA1238" s="192"/>
      <c r="AB1238" s="77"/>
      <c r="AC1238" s="77"/>
      <c r="AD1238" s="77"/>
      <c r="AE1238" s="77"/>
      <c r="AF1238" s="77"/>
      <c r="AG1238" s="77"/>
      <c r="AH1238" s="77"/>
      <c r="AI1238" s="77"/>
    </row>
    <row r="1239" spans="4:35" ht="18" customHeight="1" x14ac:dyDescent="0.25">
      <c r="D1239" s="82"/>
      <c r="E1239" s="82"/>
      <c r="F1239" s="82"/>
      <c r="G1239" s="82"/>
      <c r="H1239" s="82"/>
      <c r="K1239" s="81"/>
      <c r="L1239" s="81"/>
      <c r="M1239" s="80"/>
      <c r="N1239" s="77"/>
      <c r="O1239" s="77"/>
      <c r="P1239" s="77"/>
      <c r="Q1239" s="77"/>
      <c r="R1239" s="77"/>
      <c r="S1239" s="77"/>
      <c r="T1239" s="77"/>
      <c r="U1239" s="77"/>
      <c r="V1239" s="77"/>
      <c r="W1239" s="77"/>
      <c r="X1239" s="77"/>
      <c r="Y1239" s="77"/>
      <c r="Z1239" s="190"/>
      <c r="AA1239" s="192"/>
      <c r="AB1239" s="77"/>
      <c r="AC1239" s="77"/>
      <c r="AD1239" s="77"/>
      <c r="AE1239" s="77"/>
      <c r="AF1239" s="77"/>
      <c r="AG1239" s="77"/>
      <c r="AH1239" s="77"/>
      <c r="AI1239" s="77"/>
    </row>
    <row r="1240" spans="4:35" ht="18" customHeight="1" x14ac:dyDescent="0.25">
      <c r="D1240" s="82"/>
      <c r="E1240" s="82"/>
      <c r="F1240" s="82"/>
      <c r="G1240" s="82"/>
      <c r="H1240" s="82"/>
      <c r="K1240" s="81"/>
      <c r="L1240" s="81"/>
      <c r="M1240" s="80"/>
      <c r="N1240" s="77"/>
      <c r="O1240" s="77"/>
      <c r="P1240" s="77"/>
      <c r="Q1240" s="77"/>
      <c r="R1240" s="77"/>
      <c r="S1240" s="77"/>
      <c r="T1240" s="77"/>
      <c r="U1240" s="77"/>
      <c r="V1240" s="77"/>
      <c r="W1240" s="77"/>
      <c r="X1240" s="77"/>
      <c r="Y1240" s="77"/>
      <c r="Z1240" s="190"/>
      <c r="AA1240" s="192"/>
      <c r="AB1240" s="77"/>
      <c r="AC1240" s="77"/>
      <c r="AD1240" s="77"/>
      <c r="AE1240" s="77"/>
      <c r="AF1240" s="77"/>
      <c r="AG1240" s="77"/>
      <c r="AH1240" s="77"/>
      <c r="AI1240" s="77"/>
    </row>
    <row r="1241" spans="4:35" ht="18" customHeight="1" x14ac:dyDescent="0.25">
      <c r="D1241" s="82"/>
      <c r="E1241" s="82"/>
      <c r="F1241" s="82"/>
      <c r="G1241" s="82"/>
      <c r="H1241" s="82"/>
      <c r="K1241" s="81"/>
      <c r="L1241" s="81"/>
      <c r="M1241" s="80"/>
      <c r="N1241" s="77"/>
      <c r="O1241" s="77"/>
      <c r="P1241" s="77"/>
      <c r="Q1241" s="77"/>
      <c r="R1241" s="77"/>
      <c r="S1241" s="77"/>
      <c r="T1241" s="77"/>
      <c r="U1241" s="77"/>
      <c r="V1241" s="77"/>
      <c r="W1241" s="77"/>
      <c r="X1241" s="77"/>
      <c r="Y1241" s="77"/>
      <c r="Z1241" s="190"/>
      <c r="AA1241" s="192"/>
      <c r="AB1241" s="77"/>
      <c r="AC1241" s="77"/>
      <c r="AD1241" s="77"/>
      <c r="AE1241" s="77"/>
      <c r="AF1241" s="77"/>
      <c r="AG1241" s="77"/>
      <c r="AH1241" s="77"/>
      <c r="AI1241" s="77"/>
    </row>
    <row r="1242" spans="4:35" ht="18" customHeight="1" x14ac:dyDescent="0.25">
      <c r="D1242" s="82"/>
      <c r="E1242" s="82"/>
      <c r="F1242" s="82"/>
      <c r="G1242" s="82"/>
      <c r="H1242" s="82"/>
      <c r="K1242" s="81"/>
      <c r="L1242" s="81"/>
      <c r="M1242" s="80"/>
      <c r="N1242" s="77"/>
      <c r="O1242" s="77"/>
      <c r="P1242" s="77"/>
      <c r="Q1242" s="77"/>
      <c r="R1242" s="77"/>
      <c r="S1242" s="77"/>
      <c r="T1242" s="77"/>
      <c r="U1242" s="77"/>
      <c r="V1242" s="77"/>
      <c r="W1242" s="77"/>
      <c r="X1242" s="77"/>
      <c r="Y1242" s="77"/>
      <c r="Z1242" s="190"/>
      <c r="AA1242" s="192"/>
      <c r="AB1242" s="77"/>
      <c r="AC1242" s="77"/>
      <c r="AD1242" s="77"/>
      <c r="AE1242" s="77"/>
      <c r="AF1242" s="77"/>
      <c r="AG1242" s="77"/>
      <c r="AH1242" s="77"/>
      <c r="AI1242" s="77"/>
    </row>
    <row r="1243" spans="4:35" ht="18" customHeight="1" x14ac:dyDescent="0.25">
      <c r="D1243" s="82"/>
      <c r="E1243" s="82"/>
      <c r="F1243" s="82"/>
      <c r="G1243" s="82"/>
      <c r="H1243" s="82"/>
      <c r="K1243" s="81"/>
      <c r="L1243" s="81"/>
      <c r="M1243" s="80"/>
      <c r="N1243" s="77"/>
      <c r="O1243" s="77"/>
      <c r="P1243" s="77"/>
      <c r="Q1243" s="77"/>
      <c r="R1243" s="77"/>
      <c r="S1243" s="77"/>
      <c r="T1243" s="77"/>
      <c r="U1243" s="77"/>
      <c r="V1243" s="77"/>
      <c r="W1243" s="77"/>
      <c r="X1243" s="77"/>
      <c r="Y1243" s="77"/>
      <c r="Z1243" s="190"/>
      <c r="AA1243" s="192"/>
      <c r="AB1243" s="77"/>
      <c r="AC1243" s="77"/>
      <c r="AD1243" s="77"/>
      <c r="AE1243" s="77"/>
      <c r="AF1243" s="77"/>
      <c r="AG1243" s="77"/>
      <c r="AH1243" s="77"/>
      <c r="AI1243" s="77"/>
    </row>
    <row r="1244" spans="4:35" ht="18" customHeight="1" x14ac:dyDescent="0.25">
      <c r="D1244" s="82"/>
      <c r="E1244" s="82"/>
      <c r="F1244" s="82"/>
      <c r="G1244" s="82"/>
      <c r="H1244" s="82"/>
      <c r="K1244" s="77"/>
      <c r="L1244" s="77"/>
      <c r="M1244" s="80"/>
      <c r="N1244" s="77"/>
      <c r="O1244" s="77"/>
      <c r="P1244" s="77"/>
      <c r="Q1244" s="77"/>
      <c r="R1244" s="77"/>
      <c r="S1244" s="77"/>
      <c r="T1244" s="77"/>
      <c r="U1244" s="77"/>
      <c r="V1244" s="77"/>
      <c r="W1244" s="77"/>
      <c r="X1244" s="77"/>
      <c r="Y1244" s="77"/>
      <c r="Z1244" s="190"/>
      <c r="AA1244" s="192"/>
      <c r="AB1244" s="77"/>
      <c r="AC1244" s="77"/>
      <c r="AD1244" s="77"/>
      <c r="AE1244" s="77"/>
      <c r="AF1244" s="77"/>
      <c r="AG1244" s="77"/>
      <c r="AH1244" s="77"/>
      <c r="AI1244" s="77"/>
    </row>
    <row r="1245" spans="4:35" ht="18" customHeight="1" x14ac:dyDescent="0.25">
      <c r="D1245" s="82"/>
      <c r="E1245" s="82"/>
      <c r="F1245" s="82"/>
      <c r="G1245" s="82"/>
      <c r="H1245" s="82"/>
      <c r="K1245" s="77"/>
      <c r="L1245" s="77"/>
      <c r="M1245" s="80"/>
      <c r="N1245" s="77"/>
      <c r="O1245" s="77"/>
      <c r="P1245" s="77"/>
      <c r="Q1245" s="77"/>
      <c r="R1245" s="77"/>
      <c r="S1245" s="77"/>
      <c r="T1245" s="77"/>
      <c r="U1245" s="77"/>
      <c r="V1245" s="77"/>
      <c r="W1245" s="77"/>
      <c r="X1245" s="77"/>
      <c r="Y1245" s="77"/>
      <c r="Z1245" s="190"/>
      <c r="AA1245" s="192"/>
      <c r="AB1245" s="77"/>
      <c r="AC1245" s="77"/>
      <c r="AD1245" s="77"/>
      <c r="AE1245" s="77"/>
      <c r="AF1245" s="77"/>
      <c r="AG1245" s="77"/>
      <c r="AH1245" s="77"/>
      <c r="AI1245" s="77"/>
    </row>
    <row r="1246" spans="4:35" ht="18" customHeight="1" x14ac:dyDescent="0.25">
      <c r="D1246" s="82"/>
      <c r="E1246" s="82"/>
      <c r="F1246" s="82"/>
      <c r="G1246" s="82"/>
      <c r="H1246" s="82"/>
      <c r="K1246" s="77"/>
      <c r="L1246" s="77"/>
      <c r="M1246" s="80"/>
      <c r="N1246" s="77"/>
      <c r="O1246" s="77"/>
      <c r="P1246" s="77"/>
      <c r="Q1246" s="77"/>
      <c r="R1246" s="77"/>
      <c r="S1246" s="77"/>
      <c r="T1246" s="77"/>
      <c r="U1246" s="77"/>
      <c r="V1246" s="77"/>
      <c r="W1246" s="77"/>
      <c r="X1246" s="77"/>
      <c r="Y1246" s="77"/>
      <c r="Z1246" s="190"/>
      <c r="AA1246" s="192"/>
      <c r="AB1246" s="77"/>
      <c r="AC1246" s="77"/>
      <c r="AD1246" s="77"/>
      <c r="AE1246" s="77"/>
      <c r="AF1246" s="77"/>
      <c r="AG1246" s="77"/>
      <c r="AH1246" s="77"/>
      <c r="AI1246" s="77"/>
    </row>
    <row r="1247" spans="4:35" ht="18" customHeight="1" x14ac:dyDescent="0.25">
      <c r="D1247" s="82"/>
      <c r="E1247" s="82"/>
      <c r="F1247" s="82"/>
      <c r="G1247" s="82"/>
      <c r="H1247" s="82"/>
      <c r="K1247" s="77"/>
      <c r="L1247" s="77"/>
      <c r="M1247" s="80"/>
      <c r="N1247" s="77"/>
      <c r="O1247" s="77"/>
      <c r="P1247" s="77"/>
      <c r="Q1247" s="77"/>
      <c r="R1247" s="77"/>
      <c r="S1247" s="77"/>
      <c r="T1247" s="77"/>
      <c r="U1247" s="77"/>
      <c r="V1247" s="77"/>
      <c r="W1247" s="77"/>
      <c r="X1247" s="77"/>
      <c r="Y1247" s="77"/>
      <c r="Z1247" s="190"/>
      <c r="AA1247" s="192"/>
      <c r="AB1247" s="77"/>
      <c r="AC1247" s="77"/>
      <c r="AD1247" s="77"/>
      <c r="AE1247" s="77"/>
      <c r="AF1247" s="77"/>
      <c r="AG1247" s="77"/>
      <c r="AH1247" s="77"/>
      <c r="AI1247" s="77"/>
    </row>
    <row r="1248" spans="4:35" ht="18" customHeight="1" x14ac:dyDescent="0.25">
      <c r="D1248" s="82"/>
      <c r="E1248" s="82"/>
      <c r="F1248" s="82"/>
      <c r="G1248" s="82"/>
      <c r="H1248" s="82"/>
      <c r="K1248" s="77"/>
      <c r="L1248" s="77"/>
      <c r="M1248" s="80"/>
      <c r="N1248" s="77"/>
      <c r="O1248" s="77"/>
      <c r="P1248" s="77"/>
      <c r="Q1248" s="77"/>
      <c r="R1248" s="77"/>
      <c r="S1248" s="77"/>
      <c r="T1248" s="77"/>
      <c r="U1248" s="77"/>
      <c r="V1248" s="77"/>
      <c r="W1248" s="77"/>
      <c r="X1248" s="77"/>
      <c r="Y1248" s="77"/>
      <c r="Z1248" s="190"/>
      <c r="AA1248" s="192"/>
      <c r="AB1248" s="77"/>
      <c r="AC1248" s="77"/>
      <c r="AD1248" s="77"/>
      <c r="AE1248" s="77"/>
      <c r="AF1248" s="77"/>
      <c r="AG1248" s="77"/>
      <c r="AH1248" s="77"/>
      <c r="AI1248" s="77"/>
    </row>
    <row r="1249" spans="4:35" ht="18" customHeight="1" x14ac:dyDescent="0.25">
      <c r="D1249" s="82"/>
      <c r="E1249" s="82"/>
      <c r="F1249" s="82"/>
      <c r="G1249" s="82"/>
      <c r="H1249" s="82"/>
      <c r="K1249" s="77"/>
      <c r="L1249" s="77"/>
      <c r="M1249" s="80"/>
      <c r="N1249" s="77"/>
      <c r="O1249" s="77"/>
      <c r="P1249" s="77"/>
      <c r="Q1249" s="77"/>
      <c r="R1249" s="77"/>
      <c r="S1249" s="77"/>
      <c r="T1249" s="77"/>
      <c r="U1249" s="77"/>
      <c r="V1249" s="77"/>
      <c r="W1249" s="77"/>
      <c r="X1249" s="77"/>
      <c r="Y1249" s="77"/>
      <c r="Z1249" s="190"/>
      <c r="AA1249" s="192"/>
      <c r="AB1249" s="77"/>
      <c r="AC1249" s="77"/>
      <c r="AD1249" s="77"/>
      <c r="AE1249" s="77"/>
      <c r="AF1249" s="77"/>
      <c r="AG1249" s="77"/>
      <c r="AH1249" s="77"/>
      <c r="AI1249" s="77"/>
    </row>
    <row r="1250" spans="4:35" ht="18" customHeight="1" x14ac:dyDescent="0.25">
      <c r="D1250" s="82"/>
      <c r="E1250" s="82"/>
      <c r="F1250" s="82"/>
      <c r="G1250" s="82"/>
      <c r="H1250" s="82"/>
      <c r="K1250" s="77"/>
      <c r="L1250" s="77"/>
      <c r="M1250" s="80"/>
      <c r="N1250" s="77"/>
      <c r="O1250" s="77"/>
      <c r="P1250" s="77"/>
      <c r="Q1250" s="77"/>
      <c r="R1250" s="77"/>
      <c r="S1250" s="77"/>
      <c r="T1250" s="77"/>
      <c r="U1250" s="77"/>
      <c r="V1250" s="77"/>
      <c r="W1250" s="77"/>
      <c r="X1250" s="77"/>
      <c r="Y1250" s="77"/>
      <c r="Z1250" s="190"/>
      <c r="AA1250" s="192"/>
      <c r="AB1250" s="77"/>
      <c r="AC1250" s="77"/>
      <c r="AD1250" s="77"/>
      <c r="AE1250" s="77"/>
      <c r="AF1250" s="77"/>
      <c r="AG1250" s="77"/>
      <c r="AH1250" s="77"/>
      <c r="AI1250" s="77"/>
    </row>
    <row r="1251" spans="4:35" ht="18" customHeight="1" x14ac:dyDescent="0.25">
      <c r="D1251" s="82"/>
      <c r="E1251" s="82"/>
      <c r="F1251" s="82"/>
      <c r="G1251" s="82"/>
      <c r="H1251" s="82"/>
      <c r="K1251" s="77"/>
      <c r="L1251" s="77"/>
      <c r="M1251" s="80"/>
      <c r="N1251" s="77"/>
      <c r="O1251" s="77"/>
      <c r="P1251" s="77"/>
      <c r="Q1251" s="77"/>
      <c r="R1251" s="77"/>
      <c r="S1251" s="77"/>
      <c r="T1251" s="77"/>
      <c r="U1251" s="77"/>
      <c r="V1251" s="77"/>
      <c r="W1251" s="77"/>
      <c r="X1251" s="77"/>
      <c r="Y1251" s="77"/>
      <c r="Z1251" s="190"/>
      <c r="AA1251" s="192"/>
      <c r="AB1251" s="77"/>
      <c r="AC1251" s="77"/>
      <c r="AD1251" s="77"/>
      <c r="AE1251" s="77"/>
      <c r="AF1251" s="77"/>
      <c r="AG1251" s="77"/>
      <c r="AH1251" s="77"/>
      <c r="AI1251" s="77"/>
    </row>
    <row r="1252" spans="4:35" ht="18" customHeight="1" x14ac:dyDescent="0.25">
      <c r="D1252" s="82"/>
      <c r="E1252" s="82"/>
      <c r="F1252" s="82"/>
      <c r="G1252" s="82"/>
      <c r="H1252" s="82"/>
      <c r="K1252" s="77"/>
      <c r="L1252" s="77"/>
      <c r="M1252" s="80"/>
      <c r="N1252" s="77"/>
      <c r="O1252" s="77"/>
      <c r="P1252" s="77"/>
      <c r="Q1252" s="77"/>
      <c r="R1252" s="77"/>
      <c r="S1252" s="77"/>
      <c r="T1252" s="77"/>
      <c r="U1252" s="77"/>
      <c r="V1252" s="77"/>
      <c r="W1252" s="77"/>
      <c r="X1252" s="77"/>
      <c r="Y1252" s="77"/>
      <c r="Z1252" s="190"/>
      <c r="AA1252" s="192"/>
      <c r="AB1252" s="77"/>
      <c r="AC1252" s="77"/>
      <c r="AD1252" s="77"/>
      <c r="AE1252" s="77"/>
      <c r="AF1252" s="77"/>
      <c r="AG1252" s="77"/>
      <c r="AH1252" s="77"/>
      <c r="AI1252" s="77"/>
    </row>
    <row r="1253" spans="4:35" ht="18" customHeight="1" x14ac:dyDescent="0.25">
      <c r="D1253" s="82"/>
      <c r="E1253" s="82"/>
      <c r="F1253" s="82"/>
      <c r="G1253" s="82"/>
      <c r="H1253" s="82"/>
      <c r="K1253" s="77"/>
      <c r="L1253" s="77"/>
      <c r="M1253" s="80"/>
      <c r="N1253" s="77"/>
      <c r="O1253" s="77"/>
      <c r="P1253" s="77"/>
      <c r="Q1253" s="77"/>
      <c r="R1253" s="77"/>
      <c r="S1253" s="77"/>
      <c r="T1253" s="77"/>
      <c r="U1253" s="77"/>
      <c r="V1253" s="77"/>
      <c r="W1253" s="77"/>
      <c r="X1253" s="77"/>
      <c r="Y1253" s="77"/>
      <c r="Z1253" s="190"/>
      <c r="AA1253" s="192"/>
      <c r="AB1253" s="77"/>
      <c r="AC1253" s="77"/>
      <c r="AD1253" s="77"/>
      <c r="AE1253" s="77"/>
      <c r="AF1253" s="77"/>
      <c r="AG1253" s="77"/>
      <c r="AH1253" s="77"/>
      <c r="AI1253" s="77"/>
    </row>
    <row r="1254" spans="4:35" ht="18" customHeight="1" x14ac:dyDescent="0.25">
      <c r="D1254" s="82"/>
      <c r="E1254" s="82"/>
      <c r="F1254" s="82"/>
      <c r="G1254" s="82"/>
      <c r="H1254" s="82"/>
      <c r="K1254" s="77"/>
      <c r="L1254" s="77"/>
      <c r="M1254" s="80"/>
      <c r="N1254" s="77"/>
      <c r="O1254" s="77"/>
      <c r="P1254" s="77"/>
      <c r="Q1254" s="77"/>
      <c r="R1254" s="77"/>
      <c r="S1254" s="77"/>
      <c r="T1254" s="77"/>
      <c r="U1254" s="77"/>
      <c r="V1254" s="77"/>
      <c r="W1254" s="77"/>
      <c r="X1254" s="77"/>
      <c r="Y1254" s="77"/>
      <c r="Z1254" s="190"/>
      <c r="AA1254" s="192"/>
      <c r="AB1254" s="77"/>
      <c r="AC1254" s="77"/>
      <c r="AD1254" s="77"/>
      <c r="AE1254" s="77"/>
      <c r="AF1254" s="77"/>
      <c r="AG1254" s="77"/>
      <c r="AH1254" s="77"/>
      <c r="AI1254" s="77"/>
    </row>
    <row r="1255" spans="4:35" ht="18" customHeight="1" x14ac:dyDescent="0.25">
      <c r="D1255" s="82"/>
      <c r="E1255" s="82"/>
      <c r="F1255" s="82"/>
      <c r="G1255" s="82"/>
      <c r="H1255" s="82"/>
      <c r="K1255" s="77"/>
      <c r="L1255" s="77"/>
      <c r="M1255" s="80"/>
      <c r="N1255" s="77"/>
      <c r="O1255" s="77"/>
      <c r="P1255" s="77"/>
      <c r="Q1255" s="77"/>
      <c r="R1255" s="77"/>
      <c r="S1255" s="77"/>
      <c r="T1255" s="77"/>
      <c r="U1255" s="77"/>
      <c r="V1255" s="77"/>
      <c r="W1255" s="77"/>
      <c r="X1255" s="77"/>
      <c r="Y1255" s="77"/>
      <c r="Z1255" s="190"/>
      <c r="AA1255" s="192"/>
      <c r="AB1255" s="77"/>
      <c r="AC1255" s="77"/>
      <c r="AD1255" s="77"/>
      <c r="AE1255" s="77"/>
      <c r="AF1255" s="77"/>
      <c r="AG1255" s="77"/>
      <c r="AH1255" s="77"/>
      <c r="AI1255" s="77"/>
    </row>
    <row r="1256" spans="4:35" ht="18" customHeight="1" x14ac:dyDescent="0.25">
      <c r="D1256" s="82"/>
      <c r="E1256" s="82"/>
      <c r="F1256" s="82"/>
      <c r="G1256" s="82"/>
      <c r="H1256" s="82"/>
      <c r="K1256" s="77"/>
      <c r="L1256" s="77"/>
      <c r="M1256" s="80"/>
      <c r="N1256" s="77"/>
      <c r="O1256" s="77"/>
      <c r="P1256" s="77"/>
      <c r="Q1256" s="77"/>
      <c r="R1256" s="77"/>
      <c r="S1256" s="77"/>
      <c r="T1256" s="77"/>
      <c r="U1256" s="77"/>
      <c r="V1256" s="77"/>
      <c r="W1256" s="77"/>
      <c r="X1256" s="77"/>
      <c r="Y1256" s="77"/>
      <c r="Z1256" s="190"/>
      <c r="AA1256" s="192"/>
      <c r="AB1256" s="77"/>
      <c r="AC1256" s="77"/>
      <c r="AD1256" s="77"/>
      <c r="AE1256" s="77"/>
      <c r="AF1256" s="77"/>
      <c r="AG1256" s="77"/>
      <c r="AH1256" s="77"/>
      <c r="AI1256" s="77"/>
    </row>
    <row r="1257" spans="4:35" ht="18" customHeight="1" x14ac:dyDescent="0.25">
      <c r="D1257" s="82"/>
      <c r="E1257" s="82"/>
      <c r="F1257" s="82"/>
      <c r="G1257" s="82"/>
      <c r="H1257" s="82"/>
      <c r="K1257" s="77"/>
      <c r="L1257" s="77"/>
      <c r="M1257" s="80"/>
      <c r="N1257" s="77"/>
      <c r="O1257" s="77"/>
      <c r="P1257" s="77"/>
      <c r="Q1257" s="77"/>
      <c r="R1257" s="77"/>
      <c r="S1257" s="77"/>
      <c r="T1257" s="77"/>
      <c r="U1257" s="77"/>
      <c r="V1257" s="77"/>
      <c r="W1257" s="77"/>
      <c r="X1257" s="77"/>
      <c r="Y1257" s="77"/>
      <c r="Z1257" s="190"/>
      <c r="AA1257" s="192"/>
      <c r="AB1257" s="77"/>
      <c r="AC1257" s="77"/>
      <c r="AD1257" s="77"/>
      <c r="AE1257" s="77"/>
      <c r="AF1257" s="77"/>
      <c r="AG1257" s="77"/>
      <c r="AH1257" s="77"/>
      <c r="AI1257" s="77"/>
    </row>
    <row r="1258" spans="4:35" ht="18" customHeight="1" x14ac:dyDescent="0.25">
      <c r="D1258" s="82"/>
      <c r="E1258" s="82"/>
      <c r="F1258" s="82"/>
      <c r="G1258" s="82"/>
      <c r="H1258" s="82"/>
      <c r="K1258" s="77"/>
      <c r="L1258" s="77"/>
      <c r="M1258" s="80"/>
      <c r="N1258" s="77"/>
      <c r="O1258" s="77"/>
      <c r="P1258" s="77"/>
      <c r="Q1258" s="77"/>
      <c r="R1258" s="77"/>
      <c r="S1258" s="77"/>
      <c r="T1258" s="77"/>
      <c r="U1258" s="77"/>
      <c r="V1258" s="77"/>
      <c r="W1258" s="77"/>
      <c r="X1258" s="77"/>
      <c r="Y1258" s="77"/>
      <c r="Z1258" s="190"/>
      <c r="AA1258" s="192"/>
      <c r="AB1258" s="77"/>
      <c r="AC1258" s="77"/>
      <c r="AD1258" s="77"/>
      <c r="AE1258" s="77"/>
      <c r="AF1258" s="77"/>
      <c r="AG1258" s="77"/>
      <c r="AH1258" s="77"/>
      <c r="AI1258" s="77"/>
    </row>
    <row r="1259" spans="4:35" ht="18" customHeight="1" x14ac:dyDescent="0.25">
      <c r="D1259" s="82"/>
      <c r="E1259" s="82"/>
      <c r="F1259" s="82"/>
      <c r="G1259" s="82"/>
      <c r="H1259" s="82"/>
      <c r="K1259" s="77"/>
      <c r="L1259" s="77"/>
      <c r="M1259" s="80"/>
      <c r="N1259" s="77"/>
      <c r="O1259" s="77"/>
      <c r="P1259" s="77"/>
      <c r="Q1259" s="77"/>
      <c r="R1259" s="77"/>
      <c r="S1259" s="77"/>
      <c r="T1259" s="77"/>
      <c r="U1259" s="77"/>
      <c r="V1259" s="77"/>
      <c r="W1259" s="77"/>
      <c r="X1259" s="77"/>
      <c r="Y1259" s="77"/>
      <c r="Z1259" s="190"/>
      <c r="AA1259" s="192"/>
      <c r="AB1259" s="77"/>
      <c r="AC1259" s="77"/>
      <c r="AD1259" s="77"/>
      <c r="AE1259" s="77"/>
      <c r="AF1259" s="77"/>
      <c r="AG1259" s="77"/>
      <c r="AH1259" s="77"/>
      <c r="AI1259" s="77"/>
    </row>
    <row r="1260" spans="4:35" ht="18" customHeight="1" x14ac:dyDescent="0.25">
      <c r="D1260" s="82"/>
      <c r="E1260" s="82"/>
      <c r="F1260" s="82"/>
      <c r="G1260" s="82"/>
      <c r="H1260" s="82"/>
      <c r="K1260" s="77"/>
      <c r="L1260" s="77"/>
      <c r="M1260" s="80"/>
      <c r="N1260" s="77"/>
      <c r="O1260" s="77"/>
      <c r="P1260" s="77"/>
      <c r="Q1260" s="77"/>
      <c r="R1260" s="77"/>
      <c r="S1260" s="77"/>
      <c r="T1260" s="77"/>
      <c r="U1260" s="77"/>
      <c r="V1260" s="77"/>
      <c r="W1260" s="77"/>
      <c r="X1260" s="77"/>
      <c r="Y1260" s="77"/>
      <c r="Z1260" s="190"/>
      <c r="AA1260" s="192"/>
      <c r="AB1260" s="77"/>
      <c r="AC1260" s="77"/>
      <c r="AD1260" s="77"/>
      <c r="AE1260" s="77"/>
      <c r="AF1260" s="77"/>
      <c r="AG1260" s="77"/>
      <c r="AH1260" s="77"/>
      <c r="AI1260" s="77"/>
    </row>
    <row r="1261" spans="4:35" ht="18" customHeight="1" x14ac:dyDescent="0.25">
      <c r="D1261" s="82"/>
      <c r="E1261" s="82"/>
      <c r="F1261" s="82"/>
      <c r="G1261" s="82"/>
      <c r="H1261" s="82"/>
      <c r="K1261" s="81"/>
      <c r="L1261" s="81"/>
      <c r="M1261" s="80"/>
      <c r="N1261" s="77"/>
      <c r="O1261" s="77"/>
      <c r="P1261" s="77"/>
      <c r="Q1261" s="77"/>
      <c r="R1261" s="77"/>
      <c r="S1261" s="77"/>
      <c r="T1261" s="77"/>
      <c r="U1261" s="77"/>
      <c r="V1261" s="77"/>
      <c r="W1261" s="77"/>
      <c r="X1261" s="77"/>
      <c r="Y1261" s="77"/>
      <c r="Z1261" s="190"/>
      <c r="AA1261" s="192"/>
      <c r="AB1261" s="77"/>
      <c r="AC1261" s="77"/>
      <c r="AD1261" s="77"/>
      <c r="AE1261" s="77"/>
      <c r="AF1261" s="77"/>
      <c r="AG1261" s="77"/>
      <c r="AH1261" s="77"/>
      <c r="AI1261" s="77"/>
    </row>
    <row r="1262" spans="4:35" ht="18" customHeight="1" x14ac:dyDescent="0.25">
      <c r="D1262" s="82"/>
      <c r="E1262" s="82"/>
      <c r="F1262" s="82"/>
      <c r="G1262" s="82"/>
      <c r="H1262" s="82"/>
      <c r="K1262" s="81"/>
      <c r="L1262" s="81"/>
      <c r="M1262" s="80"/>
      <c r="N1262" s="77"/>
      <c r="O1262" s="77"/>
      <c r="P1262" s="77"/>
      <c r="Q1262" s="77"/>
      <c r="R1262" s="77"/>
      <c r="S1262" s="77"/>
      <c r="T1262" s="77"/>
      <c r="U1262" s="77"/>
      <c r="V1262" s="77"/>
      <c r="W1262" s="77"/>
      <c r="X1262" s="77"/>
      <c r="Y1262" s="77"/>
      <c r="Z1262" s="190"/>
      <c r="AA1262" s="192"/>
      <c r="AB1262" s="77"/>
      <c r="AC1262" s="77"/>
      <c r="AD1262" s="77"/>
      <c r="AE1262" s="77"/>
      <c r="AF1262" s="77"/>
      <c r="AG1262" s="77"/>
      <c r="AH1262" s="77"/>
      <c r="AI1262" s="77"/>
    </row>
    <row r="1263" spans="4:35" ht="18" customHeight="1" x14ac:dyDescent="0.25">
      <c r="D1263" s="82"/>
      <c r="E1263" s="82"/>
      <c r="F1263" s="82"/>
      <c r="G1263" s="82"/>
      <c r="H1263" s="82"/>
      <c r="K1263" s="81"/>
      <c r="L1263" s="81"/>
      <c r="M1263" s="80"/>
      <c r="N1263" s="77"/>
      <c r="O1263" s="77"/>
      <c r="P1263" s="77"/>
      <c r="Q1263" s="77"/>
      <c r="R1263" s="77"/>
      <c r="S1263" s="77"/>
      <c r="T1263" s="77"/>
      <c r="U1263" s="77"/>
      <c r="V1263" s="77"/>
      <c r="W1263" s="77"/>
      <c r="X1263" s="77"/>
      <c r="Y1263" s="77"/>
      <c r="Z1263" s="190"/>
      <c r="AA1263" s="192"/>
      <c r="AB1263" s="77"/>
      <c r="AC1263" s="77"/>
      <c r="AD1263" s="77"/>
      <c r="AE1263" s="77"/>
      <c r="AF1263" s="77"/>
      <c r="AG1263" s="77"/>
      <c r="AH1263" s="77"/>
      <c r="AI1263" s="77"/>
    </row>
    <row r="1264" spans="4:35" ht="18" customHeight="1" x14ac:dyDescent="0.25">
      <c r="D1264" s="82"/>
      <c r="E1264" s="82"/>
      <c r="F1264" s="82"/>
      <c r="G1264" s="82"/>
      <c r="H1264" s="82"/>
      <c r="K1264" s="81"/>
      <c r="L1264" s="81"/>
      <c r="M1264" s="80"/>
      <c r="N1264" s="77"/>
      <c r="O1264" s="77"/>
      <c r="P1264" s="77"/>
      <c r="Q1264" s="77"/>
      <c r="R1264" s="77"/>
      <c r="S1264" s="77"/>
      <c r="T1264" s="77"/>
      <c r="U1264" s="77"/>
      <c r="V1264" s="77"/>
      <c r="W1264" s="77"/>
      <c r="X1264" s="77"/>
      <c r="Y1264" s="77"/>
      <c r="Z1264" s="190"/>
      <c r="AA1264" s="192"/>
      <c r="AB1264" s="77"/>
      <c r="AC1264" s="77"/>
      <c r="AD1264" s="77"/>
      <c r="AE1264" s="77"/>
      <c r="AF1264" s="77"/>
      <c r="AG1264" s="77"/>
      <c r="AH1264" s="77"/>
      <c r="AI1264" s="77"/>
    </row>
    <row r="1265" spans="4:35" ht="18" customHeight="1" x14ac:dyDescent="0.25">
      <c r="D1265" s="82"/>
      <c r="E1265" s="82"/>
      <c r="F1265" s="82"/>
      <c r="G1265" s="82"/>
      <c r="H1265" s="82"/>
      <c r="K1265" s="81"/>
      <c r="L1265" s="81"/>
      <c r="M1265" s="80"/>
      <c r="N1265" s="77"/>
      <c r="O1265" s="77"/>
      <c r="P1265" s="77"/>
      <c r="Q1265" s="77"/>
      <c r="R1265" s="77"/>
      <c r="S1265" s="77"/>
      <c r="T1265" s="77"/>
      <c r="U1265" s="77"/>
      <c r="V1265" s="77"/>
      <c r="W1265" s="77"/>
      <c r="X1265" s="77"/>
      <c r="Y1265" s="77"/>
      <c r="Z1265" s="190"/>
      <c r="AA1265" s="192"/>
      <c r="AB1265" s="77"/>
      <c r="AC1265" s="77"/>
      <c r="AD1265" s="77"/>
      <c r="AE1265" s="77"/>
      <c r="AF1265" s="77"/>
      <c r="AG1265" s="77"/>
      <c r="AH1265" s="77"/>
      <c r="AI1265" s="77"/>
    </row>
    <row r="1266" spans="4:35" ht="18" customHeight="1" x14ac:dyDescent="0.25">
      <c r="D1266" s="82"/>
      <c r="E1266" s="82"/>
      <c r="F1266" s="82"/>
      <c r="G1266" s="82"/>
      <c r="H1266" s="82"/>
      <c r="K1266" s="81"/>
      <c r="L1266" s="81"/>
      <c r="M1266" s="80"/>
      <c r="N1266" s="77"/>
      <c r="O1266" s="77"/>
      <c r="P1266" s="77"/>
      <c r="Q1266" s="77"/>
      <c r="R1266" s="77"/>
      <c r="S1266" s="77"/>
      <c r="T1266" s="77"/>
      <c r="U1266" s="77"/>
      <c r="V1266" s="77"/>
      <c r="W1266" s="77"/>
      <c r="X1266" s="77"/>
      <c r="Y1266" s="77"/>
      <c r="Z1266" s="190"/>
      <c r="AA1266" s="192"/>
      <c r="AB1266" s="77"/>
      <c r="AC1266" s="77"/>
      <c r="AD1266" s="77"/>
      <c r="AE1266" s="77"/>
      <c r="AF1266" s="77"/>
      <c r="AG1266" s="77"/>
      <c r="AH1266" s="77"/>
      <c r="AI1266" s="77"/>
    </row>
    <row r="1267" spans="4:35" ht="18" customHeight="1" x14ac:dyDescent="0.25">
      <c r="D1267" s="82"/>
      <c r="E1267" s="82"/>
      <c r="F1267" s="82"/>
      <c r="G1267" s="82"/>
      <c r="H1267" s="82"/>
      <c r="K1267" s="81"/>
      <c r="L1267" s="81"/>
      <c r="M1267" s="80"/>
      <c r="N1267" s="77"/>
      <c r="O1267" s="77"/>
      <c r="P1267" s="77"/>
      <c r="Q1267" s="77"/>
      <c r="R1267" s="77"/>
      <c r="S1267" s="77"/>
      <c r="T1267" s="77"/>
      <c r="U1267" s="77"/>
      <c r="V1267" s="77"/>
      <c r="W1267" s="77"/>
      <c r="X1267" s="77"/>
      <c r="Y1267" s="77"/>
      <c r="Z1267" s="190"/>
      <c r="AA1267" s="192"/>
      <c r="AB1267" s="77"/>
      <c r="AC1267" s="77"/>
      <c r="AD1267" s="77"/>
      <c r="AE1267" s="77"/>
      <c r="AF1267" s="77"/>
      <c r="AG1267" s="77"/>
      <c r="AH1267" s="77"/>
      <c r="AI1267" s="77"/>
    </row>
    <row r="1268" spans="4:35" ht="18" customHeight="1" x14ac:dyDescent="0.25">
      <c r="D1268" s="82"/>
      <c r="E1268" s="82"/>
      <c r="F1268" s="82"/>
      <c r="G1268" s="82"/>
      <c r="H1268" s="82"/>
      <c r="K1268" s="77"/>
      <c r="L1268" s="77"/>
      <c r="M1268" s="80"/>
      <c r="N1268" s="77"/>
      <c r="O1268" s="77"/>
      <c r="P1268" s="77"/>
      <c r="Q1268" s="77"/>
      <c r="R1268" s="77"/>
      <c r="S1268" s="77"/>
      <c r="T1268" s="77"/>
      <c r="U1268" s="77"/>
      <c r="V1268" s="77"/>
      <c r="W1268" s="77"/>
      <c r="X1268" s="77"/>
      <c r="Y1268" s="77"/>
      <c r="Z1268" s="190"/>
      <c r="AA1268" s="192"/>
      <c r="AB1268" s="77"/>
      <c r="AC1268" s="77"/>
      <c r="AD1268" s="77"/>
      <c r="AE1268" s="77"/>
      <c r="AF1268" s="77"/>
      <c r="AG1268" s="77"/>
      <c r="AH1268" s="77"/>
      <c r="AI1268" s="77"/>
    </row>
    <row r="1269" spans="4:35" ht="18" customHeight="1" x14ac:dyDescent="0.25">
      <c r="D1269" s="82"/>
      <c r="E1269" s="82"/>
      <c r="F1269" s="82"/>
      <c r="G1269" s="82"/>
      <c r="H1269" s="82"/>
      <c r="K1269" s="77"/>
      <c r="L1269" s="77"/>
      <c r="M1269" s="80"/>
      <c r="N1269" s="77"/>
      <c r="O1269" s="77"/>
      <c r="P1269" s="77"/>
      <c r="Q1269" s="77"/>
      <c r="R1269" s="77"/>
      <c r="S1269" s="77"/>
      <c r="T1269" s="77"/>
      <c r="U1269" s="77"/>
      <c r="V1269" s="77"/>
      <c r="W1269" s="77"/>
      <c r="X1269" s="77"/>
      <c r="Y1269" s="77"/>
      <c r="Z1269" s="190"/>
      <c r="AA1269" s="192"/>
      <c r="AB1269" s="77"/>
      <c r="AC1269" s="77"/>
      <c r="AD1269" s="77"/>
      <c r="AE1269" s="77"/>
      <c r="AF1269" s="77"/>
      <c r="AG1269" s="77"/>
      <c r="AH1269" s="77"/>
      <c r="AI1269" s="77"/>
    </row>
    <row r="1270" spans="4:35" ht="18" customHeight="1" x14ac:dyDescent="0.25">
      <c r="D1270" s="82"/>
      <c r="E1270" s="82"/>
      <c r="F1270" s="82"/>
      <c r="G1270" s="82"/>
      <c r="H1270" s="82"/>
      <c r="K1270" s="77"/>
      <c r="L1270" s="77"/>
      <c r="M1270" s="80"/>
      <c r="N1270" s="77"/>
      <c r="O1270" s="77"/>
      <c r="P1270" s="77"/>
      <c r="Q1270" s="77"/>
      <c r="R1270" s="77"/>
      <c r="S1270" s="77"/>
      <c r="T1270" s="77"/>
      <c r="U1270" s="77"/>
      <c r="V1270" s="77"/>
      <c r="W1270" s="77"/>
      <c r="X1270" s="77"/>
      <c r="Y1270" s="77"/>
      <c r="Z1270" s="190"/>
      <c r="AA1270" s="192"/>
      <c r="AB1270" s="77"/>
      <c r="AC1270" s="77"/>
      <c r="AD1270" s="77"/>
      <c r="AE1270" s="77"/>
      <c r="AF1270" s="77"/>
      <c r="AG1270" s="77"/>
      <c r="AH1270" s="77"/>
      <c r="AI1270" s="77"/>
    </row>
    <row r="1271" spans="4:35" ht="18" customHeight="1" x14ac:dyDescent="0.25">
      <c r="D1271" s="82"/>
      <c r="E1271" s="82"/>
      <c r="F1271" s="82"/>
      <c r="G1271" s="82"/>
      <c r="H1271" s="82"/>
      <c r="K1271" s="77"/>
      <c r="L1271" s="77"/>
      <c r="M1271" s="80"/>
      <c r="N1271" s="77"/>
      <c r="O1271" s="77"/>
      <c r="P1271" s="77"/>
      <c r="Q1271" s="77"/>
      <c r="R1271" s="77"/>
      <c r="S1271" s="77"/>
      <c r="T1271" s="77"/>
      <c r="U1271" s="77"/>
      <c r="V1271" s="77"/>
      <c r="W1271" s="77"/>
      <c r="X1271" s="77"/>
      <c r="Y1271" s="77"/>
      <c r="Z1271" s="190"/>
      <c r="AA1271" s="192"/>
      <c r="AB1271" s="77"/>
      <c r="AC1271" s="77"/>
      <c r="AD1271" s="77"/>
      <c r="AE1271" s="77"/>
      <c r="AF1271" s="77"/>
      <c r="AG1271" s="77"/>
      <c r="AH1271" s="77"/>
      <c r="AI1271" s="77"/>
    </row>
    <row r="1272" spans="4:35" ht="18" customHeight="1" x14ac:dyDescent="0.25">
      <c r="D1272" s="82"/>
      <c r="E1272" s="82"/>
      <c r="F1272" s="82"/>
      <c r="G1272" s="82"/>
      <c r="H1272" s="82"/>
      <c r="K1272" s="77"/>
      <c r="L1272" s="77"/>
      <c r="M1272" s="80"/>
      <c r="N1272" s="77"/>
      <c r="O1272" s="77"/>
      <c r="P1272" s="77"/>
      <c r="Q1272" s="77"/>
      <c r="R1272" s="77"/>
      <c r="S1272" s="77"/>
      <c r="T1272" s="77"/>
      <c r="U1272" s="77"/>
      <c r="V1272" s="77"/>
      <c r="W1272" s="77"/>
      <c r="X1272" s="77"/>
      <c r="Y1272" s="77"/>
      <c r="Z1272" s="190"/>
      <c r="AA1272" s="192"/>
      <c r="AB1272" s="77"/>
      <c r="AC1272" s="77"/>
      <c r="AD1272" s="77"/>
      <c r="AE1272" s="77"/>
      <c r="AF1272" s="77"/>
      <c r="AG1272" s="77"/>
      <c r="AH1272" s="77"/>
      <c r="AI1272" s="77"/>
    </row>
    <row r="1273" spans="4:35" ht="18" customHeight="1" x14ac:dyDescent="0.25">
      <c r="D1273" s="82"/>
      <c r="E1273" s="82"/>
      <c r="F1273" s="82"/>
      <c r="G1273" s="82"/>
      <c r="H1273" s="82"/>
      <c r="K1273" s="77"/>
      <c r="L1273" s="77"/>
      <c r="M1273" s="80"/>
      <c r="N1273" s="77"/>
      <c r="O1273" s="77"/>
      <c r="P1273" s="77"/>
      <c r="Q1273" s="77"/>
      <c r="R1273" s="77"/>
      <c r="S1273" s="77"/>
      <c r="T1273" s="77"/>
      <c r="U1273" s="77"/>
      <c r="V1273" s="77"/>
      <c r="W1273" s="77"/>
      <c r="X1273" s="77"/>
      <c r="Y1273" s="77"/>
      <c r="Z1273" s="190"/>
      <c r="AA1273" s="192"/>
      <c r="AB1273" s="77"/>
      <c r="AC1273" s="77"/>
      <c r="AD1273" s="77"/>
      <c r="AE1273" s="77"/>
      <c r="AF1273" s="77"/>
      <c r="AG1273" s="77"/>
      <c r="AH1273" s="77"/>
      <c r="AI1273" s="77"/>
    </row>
    <row r="1274" spans="4:35" ht="18" customHeight="1" x14ac:dyDescent="0.25">
      <c r="D1274" s="82"/>
      <c r="E1274" s="82"/>
      <c r="F1274" s="82"/>
      <c r="G1274" s="82"/>
      <c r="H1274" s="82"/>
      <c r="K1274" s="77"/>
      <c r="L1274" s="77"/>
      <c r="M1274" s="80"/>
      <c r="N1274" s="77"/>
      <c r="O1274" s="77"/>
      <c r="P1274" s="77"/>
      <c r="Q1274" s="77"/>
      <c r="R1274" s="77"/>
      <c r="S1274" s="77"/>
      <c r="T1274" s="77"/>
      <c r="U1274" s="77"/>
      <c r="V1274" s="77"/>
      <c r="W1274" s="77"/>
      <c r="X1274" s="77"/>
      <c r="Y1274" s="77"/>
      <c r="Z1274" s="190"/>
      <c r="AA1274" s="192"/>
      <c r="AB1274" s="77"/>
      <c r="AC1274" s="77"/>
      <c r="AD1274" s="77"/>
      <c r="AE1274" s="77"/>
      <c r="AF1274" s="77"/>
      <c r="AG1274" s="77"/>
      <c r="AH1274" s="77"/>
      <c r="AI1274" s="77"/>
    </row>
    <row r="1275" spans="4:35" ht="18" customHeight="1" x14ac:dyDescent="0.25">
      <c r="D1275" s="82"/>
      <c r="E1275" s="82"/>
      <c r="F1275" s="82"/>
      <c r="G1275" s="82"/>
      <c r="H1275" s="82"/>
      <c r="K1275" s="77"/>
      <c r="L1275" s="77"/>
      <c r="M1275" s="80"/>
      <c r="N1275" s="77"/>
      <c r="O1275" s="77"/>
      <c r="P1275" s="77"/>
      <c r="Q1275" s="77"/>
      <c r="R1275" s="77"/>
      <c r="S1275" s="77"/>
      <c r="T1275" s="77"/>
      <c r="U1275" s="77"/>
      <c r="V1275" s="77"/>
      <c r="W1275" s="77"/>
      <c r="X1275" s="77"/>
      <c r="Y1275" s="77"/>
      <c r="Z1275" s="190"/>
      <c r="AA1275" s="192"/>
      <c r="AB1275" s="77"/>
      <c r="AC1275" s="77"/>
      <c r="AD1275" s="77"/>
      <c r="AE1275" s="77"/>
      <c r="AF1275" s="77"/>
      <c r="AG1275" s="77"/>
      <c r="AH1275" s="77"/>
      <c r="AI1275" s="77"/>
    </row>
    <row r="1276" spans="4:35" ht="18" customHeight="1" x14ac:dyDescent="0.25">
      <c r="D1276" s="82"/>
      <c r="E1276" s="82"/>
      <c r="F1276" s="82"/>
      <c r="G1276" s="82"/>
      <c r="H1276" s="82"/>
      <c r="K1276" s="77"/>
      <c r="L1276" s="77"/>
      <c r="M1276" s="80"/>
      <c r="N1276" s="77"/>
      <c r="O1276" s="77"/>
      <c r="P1276" s="77"/>
      <c r="Q1276" s="77"/>
      <c r="R1276" s="77"/>
      <c r="S1276" s="77"/>
      <c r="T1276" s="77"/>
      <c r="U1276" s="77"/>
      <c r="V1276" s="77"/>
      <c r="W1276" s="77"/>
      <c r="X1276" s="77"/>
      <c r="Y1276" s="77"/>
      <c r="Z1276" s="190"/>
      <c r="AA1276" s="192"/>
      <c r="AB1276" s="77"/>
      <c r="AC1276" s="77"/>
      <c r="AD1276" s="77"/>
      <c r="AE1276" s="77"/>
      <c r="AF1276" s="77"/>
      <c r="AG1276" s="77"/>
      <c r="AH1276" s="77"/>
      <c r="AI1276" s="77"/>
    </row>
    <row r="1277" spans="4:35" ht="18" customHeight="1" x14ac:dyDescent="0.25">
      <c r="D1277" s="82"/>
      <c r="E1277" s="82"/>
      <c r="F1277" s="82"/>
      <c r="G1277" s="82"/>
      <c r="H1277" s="82"/>
      <c r="K1277" s="77"/>
      <c r="L1277" s="77"/>
      <c r="M1277" s="80"/>
      <c r="N1277" s="77"/>
      <c r="O1277" s="77"/>
      <c r="P1277" s="77"/>
      <c r="Q1277" s="77"/>
      <c r="R1277" s="77"/>
      <c r="S1277" s="77"/>
      <c r="T1277" s="77"/>
      <c r="U1277" s="77"/>
      <c r="V1277" s="77"/>
      <c r="W1277" s="77"/>
      <c r="X1277" s="77"/>
      <c r="Y1277" s="77"/>
      <c r="Z1277" s="190"/>
      <c r="AA1277" s="192"/>
      <c r="AB1277" s="77"/>
      <c r="AC1277" s="77"/>
      <c r="AD1277" s="77"/>
      <c r="AE1277" s="77"/>
      <c r="AF1277" s="77"/>
      <c r="AG1277" s="77"/>
      <c r="AH1277" s="77"/>
      <c r="AI1277" s="77"/>
    </row>
    <row r="1278" spans="4:35" ht="18" customHeight="1" x14ac:dyDescent="0.25">
      <c r="D1278" s="82"/>
      <c r="E1278" s="82"/>
      <c r="F1278" s="82"/>
      <c r="G1278" s="82"/>
      <c r="H1278" s="82"/>
      <c r="K1278" s="77"/>
      <c r="L1278" s="77"/>
      <c r="M1278" s="80"/>
      <c r="N1278" s="77"/>
      <c r="O1278" s="77"/>
      <c r="P1278" s="77"/>
      <c r="Q1278" s="77"/>
      <c r="R1278" s="77"/>
      <c r="S1278" s="77"/>
      <c r="T1278" s="77"/>
      <c r="U1278" s="77"/>
      <c r="V1278" s="77"/>
      <c r="W1278" s="77"/>
      <c r="X1278" s="77"/>
      <c r="Y1278" s="77"/>
      <c r="Z1278" s="190"/>
      <c r="AA1278" s="192"/>
      <c r="AB1278" s="77"/>
      <c r="AC1278" s="77"/>
      <c r="AD1278" s="77"/>
      <c r="AE1278" s="77"/>
      <c r="AF1278" s="77"/>
      <c r="AG1278" s="77"/>
      <c r="AH1278" s="77"/>
      <c r="AI1278" s="77"/>
    </row>
    <row r="1279" spans="4:35" ht="18" customHeight="1" x14ac:dyDescent="0.25">
      <c r="D1279" s="82"/>
      <c r="E1279" s="82"/>
      <c r="F1279" s="82"/>
      <c r="G1279" s="82"/>
      <c r="H1279" s="82"/>
      <c r="K1279" s="77"/>
      <c r="L1279" s="77"/>
      <c r="M1279" s="80"/>
      <c r="N1279" s="77"/>
      <c r="O1279" s="77"/>
      <c r="P1279" s="77"/>
      <c r="Q1279" s="77"/>
      <c r="R1279" s="77"/>
      <c r="S1279" s="77"/>
      <c r="T1279" s="77"/>
      <c r="U1279" s="77"/>
      <c r="V1279" s="77"/>
      <c r="W1279" s="77"/>
      <c r="X1279" s="77"/>
      <c r="Y1279" s="77"/>
      <c r="Z1279" s="190"/>
      <c r="AA1279" s="192"/>
      <c r="AB1279" s="77"/>
      <c r="AC1279" s="77"/>
      <c r="AD1279" s="77"/>
      <c r="AE1279" s="77"/>
      <c r="AF1279" s="77"/>
      <c r="AG1279" s="77"/>
      <c r="AH1279" s="77"/>
      <c r="AI1279" s="77"/>
    </row>
    <row r="1280" spans="4:35" ht="18" customHeight="1" x14ac:dyDescent="0.25">
      <c r="D1280" s="82"/>
      <c r="E1280" s="82"/>
      <c r="F1280" s="82"/>
      <c r="G1280" s="82"/>
      <c r="H1280" s="82"/>
      <c r="K1280" s="77"/>
      <c r="L1280" s="77"/>
      <c r="M1280" s="80"/>
      <c r="N1280" s="77"/>
      <c r="O1280" s="77"/>
      <c r="P1280" s="77"/>
      <c r="Q1280" s="77"/>
      <c r="R1280" s="77"/>
      <c r="S1280" s="77"/>
      <c r="T1280" s="77"/>
      <c r="U1280" s="77"/>
      <c r="V1280" s="77"/>
      <c r="W1280" s="77"/>
      <c r="X1280" s="77"/>
      <c r="Y1280" s="77"/>
      <c r="Z1280" s="190"/>
      <c r="AA1280" s="192"/>
      <c r="AB1280" s="77"/>
      <c r="AC1280" s="77"/>
      <c r="AD1280" s="77"/>
      <c r="AE1280" s="77"/>
      <c r="AF1280" s="77"/>
      <c r="AG1280" s="77"/>
      <c r="AH1280" s="77"/>
      <c r="AI1280" s="77"/>
    </row>
    <row r="1281" spans="4:35" ht="18" customHeight="1" x14ac:dyDescent="0.25">
      <c r="D1281" s="82"/>
      <c r="E1281" s="82"/>
      <c r="F1281" s="82"/>
      <c r="G1281" s="82"/>
      <c r="H1281" s="82"/>
      <c r="K1281" s="77"/>
      <c r="L1281" s="77"/>
      <c r="M1281" s="80"/>
      <c r="N1281" s="77"/>
      <c r="O1281" s="77"/>
      <c r="P1281" s="77"/>
      <c r="Q1281" s="77"/>
      <c r="R1281" s="77"/>
      <c r="S1281" s="77"/>
      <c r="T1281" s="77"/>
      <c r="U1281" s="77"/>
      <c r="V1281" s="77"/>
      <c r="W1281" s="77"/>
      <c r="X1281" s="77"/>
      <c r="Y1281" s="77"/>
      <c r="Z1281" s="190"/>
      <c r="AA1281" s="192"/>
      <c r="AB1281" s="77"/>
      <c r="AC1281" s="77"/>
      <c r="AD1281" s="77"/>
      <c r="AE1281" s="77"/>
      <c r="AF1281" s="77"/>
      <c r="AG1281" s="77"/>
      <c r="AH1281" s="77"/>
      <c r="AI1281" s="77"/>
    </row>
    <row r="1282" spans="4:35" ht="18" customHeight="1" x14ac:dyDescent="0.25">
      <c r="D1282" s="82"/>
      <c r="E1282" s="82"/>
      <c r="F1282" s="82"/>
      <c r="G1282" s="82"/>
      <c r="H1282" s="82"/>
      <c r="K1282" s="77"/>
      <c r="L1282" s="77"/>
      <c r="M1282" s="80"/>
      <c r="N1282" s="77"/>
      <c r="O1282" s="77"/>
      <c r="P1282" s="77"/>
      <c r="Q1282" s="77"/>
      <c r="R1282" s="77"/>
      <c r="S1282" s="77"/>
      <c r="T1282" s="77"/>
      <c r="U1282" s="77"/>
      <c r="V1282" s="77"/>
      <c r="W1282" s="77"/>
      <c r="X1282" s="77"/>
      <c r="Y1282" s="77"/>
      <c r="Z1282" s="190"/>
      <c r="AA1282" s="192"/>
      <c r="AB1282" s="77"/>
      <c r="AC1282" s="77"/>
      <c r="AD1282" s="77"/>
      <c r="AE1282" s="77"/>
      <c r="AF1282" s="77"/>
      <c r="AG1282" s="77"/>
      <c r="AH1282" s="77"/>
      <c r="AI1282" s="77"/>
    </row>
    <row r="1283" spans="4:35" ht="18" customHeight="1" x14ac:dyDescent="0.25">
      <c r="D1283" s="82"/>
      <c r="E1283" s="82"/>
      <c r="F1283" s="82"/>
      <c r="G1283" s="82"/>
      <c r="H1283" s="82"/>
      <c r="K1283" s="77"/>
      <c r="L1283" s="77"/>
      <c r="M1283" s="80"/>
      <c r="N1283" s="77"/>
      <c r="O1283" s="77"/>
      <c r="P1283" s="77"/>
      <c r="Q1283" s="77"/>
      <c r="R1283" s="77"/>
      <c r="S1283" s="77"/>
      <c r="T1283" s="77"/>
      <c r="U1283" s="77"/>
      <c r="V1283" s="77"/>
      <c r="W1283" s="77"/>
      <c r="X1283" s="77"/>
      <c r="Y1283" s="77"/>
      <c r="Z1283" s="190"/>
      <c r="AA1283" s="192"/>
      <c r="AB1283" s="77"/>
      <c r="AC1283" s="77"/>
      <c r="AD1283" s="77"/>
      <c r="AE1283" s="77"/>
      <c r="AF1283" s="77"/>
      <c r="AG1283" s="77"/>
      <c r="AH1283" s="77"/>
      <c r="AI1283" s="77"/>
    </row>
    <row r="1284" spans="4:35" ht="18" customHeight="1" x14ac:dyDescent="0.25">
      <c r="D1284" s="82"/>
      <c r="E1284" s="82"/>
      <c r="F1284" s="82"/>
      <c r="G1284" s="82"/>
      <c r="H1284" s="82"/>
      <c r="K1284" s="77"/>
      <c r="L1284" s="77"/>
      <c r="M1284" s="80"/>
      <c r="N1284" s="77"/>
      <c r="O1284" s="77"/>
      <c r="P1284" s="77"/>
      <c r="Q1284" s="77"/>
      <c r="R1284" s="77"/>
      <c r="S1284" s="77"/>
      <c r="T1284" s="77"/>
      <c r="U1284" s="77"/>
      <c r="V1284" s="77"/>
      <c r="W1284" s="77"/>
      <c r="X1284" s="77"/>
      <c r="Y1284" s="77"/>
      <c r="Z1284" s="190"/>
      <c r="AA1284" s="192"/>
      <c r="AB1284" s="77"/>
      <c r="AC1284" s="77"/>
      <c r="AD1284" s="77"/>
      <c r="AE1284" s="77"/>
      <c r="AF1284" s="77"/>
      <c r="AG1284" s="77"/>
      <c r="AH1284" s="77"/>
      <c r="AI1284" s="77"/>
    </row>
    <row r="1285" spans="4:35" ht="18" customHeight="1" x14ac:dyDescent="0.25">
      <c r="D1285" s="82"/>
      <c r="E1285" s="82"/>
      <c r="F1285" s="82"/>
      <c r="G1285" s="82"/>
      <c r="H1285" s="82"/>
      <c r="K1285" s="81"/>
      <c r="L1285" s="81"/>
      <c r="M1285" s="80"/>
      <c r="N1285" s="77"/>
      <c r="O1285" s="77"/>
      <c r="P1285" s="77"/>
      <c r="Q1285" s="77"/>
      <c r="R1285" s="77"/>
      <c r="S1285" s="77"/>
      <c r="T1285" s="77"/>
      <c r="U1285" s="77"/>
      <c r="V1285" s="77"/>
      <c r="W1285" s="77"/>
      <c r="X1285" s="77"/>
      <c r="Y1285" s="77"/>
      <c r="Z1285" s="190"/>
      <c r="AA1285" s="192"/>
      <c r="AB1285" s="77"/>
      <c r="AC1285" s="77"/>
      <c r="AD1285" s="77"/>
      <c r="AE1285" s="77"/>
      <c r="AF1285" s="77"/>
      <c r="AG1285" s="77"/>
      <c r="AH1285" s="77"/>
      <c r="AI1285" s="77"/>
    </row>
    <row r="1286" spans="4:35" ht="18" customHeight="1" x14ac:dyDescent="0.25">
      <c r="D1286" s="82"/>
      <c r="E1286" s="82"/>
      <c r="F1286" s="82"/>
      <c r="G1286" s="82"/>
      <c r="H1286" s="82"/>
      <c r="K1286" s="81"/>
      <c r="L1286" s="81"/>
      <c r="M1286" s="80"/>
      <c r="N1286" s="77"/>
      <c r="O1286" s="77"/>
      <c r="P1286" s="77"/>
      <c r="Q1286" s="77"/>
      <c r="R1286" s="77"/>
      <c r="S1286" s="77"/>
      <c r="T1286" s="77"/>
      <c r="U1286" s="77"/>
      <c r="V1286" s="77"/>
      <c r="W1286" s="77"/>
      <c r="X1286" s="77"/>
      <c r="Y1286" s="77"/>
      <c r="Z1286" s="190"/>
      <c r="AA1286" s="192"/>
      <c r="AB1286" s="77"/>
      <c r="AC1286" s="77"/>
      <c r="AD1286" s="77"/>
      <c r="AE1286" s="77"/>
      <c r="AF1286" s="77"/>
      <c r="AG1286" s="77"/>
      <c r="AH1286" s="77"/>
      <c r="AI1286" s="77"/>
    </row>
    <row r="1287" spans="4:35" ht="18" customHeight="1" x14ac:dyDescent="0.25">
      <c r="D1287" s="82"/>
      <c r="E1287" s="82"/>
      <c r="F1287" s="82"/>
      <c r="G1287" s="82"/>
      <c r="H1287" s="82"/>
      <c r="K1287" s="81"/>
      <c r="L1287" s="81"/>
      <c r="M1287" s="80"/>
      <c r="N1287" s="77"/>
      <c r="O1287" s="77"/>
      <c r="P1287" s="77"/>
      <c r="Q1287" s="77"/>
      <c r="R1287" s="77"/>
      <c r="S1287" s="77"/>
      <c r="T1287" s="77"/>
      <c r="U1287" s="77"/>
      <c r="V1287" s="77"/>
      <c r="W1287" s="77"/>
      <c r="X1287" s="77"/>
      <c r="Y1287" s="77"/>
      <c r="Z1287" s="190"/>
      <c r="AA1287" s="192"/>
      <c r="AB1287" s="77"/>
      <c r="AC1287" s="77"/>
      <c r="AD1287" s="77"/>
      <c r="AE1287" s="77"/>
      <c r="AF1287" s="77"/>
      <c r="AG1287" s="77"/>
      <c r="AH1287" s="77"/>
      <c r="AI1287" s="77"/>
    </row>
    <row r="1288" spans="4:35" ht="18" customHeight="1" x14ac:dyDescent="0.25">
      <c r="D1288" s="82"/>
      <c r="E1288" s="82"/>
      <c r="F1288" s="82"/>
      <c r="G1288" s="82"/>
      <c r="H1288" s="82"/>
      <c r="K1288" s="81"/>
      <c r="L1288" s="81"/>
      <c r="M1288" s="80"/>
      <c r="N1288" s="77"/>
      <c r="O1288" s="77"/>
      <c r="P1288" s="77"/>
      <c r="Q1288" s="77"/>
      <c r="R1288" s="77"/>
      <c r="S1288" s="77"/>
      <c r="T1288" s="77"/>
      <c r="U1288" s="77"/>
      <c r="V1288" s="77"/>
      <c r="W1288" s="77"/>
      <c r="X1288" s="77"/>
      <c r="Y1288" s="77"/>
      <c r="Z1288" s="190"/>
      <c r="AA1288" s="192"/>
      <c r="AB1288" s="77"/>
      <c r="AC1288" s="77"/>
      <c r="AD1288" s="77"/>
      <c r="AE1288" s="77"/>
      <c r="AF1288" s="77"/>
      <c r="AG1288" s="77"/>
      <c r="AH1288" s="77"/>
      <c r="AI1288" s="77"/>
    </row>
    <row r="1289" spans="4:35" ht="18" customHeight="1" x14ac:dyDescent="0.25">
      <c r="D1289" s="82"/>
      <c r="E1289" s="82"/>
      <c r="F1289" s="82"/>
      <c r="G1289" s="82"/>
      <c r="H1289" s="82"/>
      <c r="K1289" s="81"/>
      <c r="L1289" s="81"/>
      <c r="M1289" s="80"/>
      <c r="N1289" s="77"/>
      <c r="O1289" s="77"/>
      <c r="P1289" s="77"/>
      <c r="Q1289" s="77"/>
      <c r="R1289" s="77"/>
      <c r="S1289" s="77"/>
      <c r="T1289" s="77"/>
      <c r="U1289" s="77"/>
      <c r="V1289" s="77"/>
      <c r="W1289" s="77"/>
      <c r="X1289" s="77"/>
      <c r="Y1289" s="77"/>
      <c r="Z1289" s="190"/>
      <c r="AA1289" s="192"/>
      <c r="AB1289" s="77"/>
      <c r="AC1289" s="77"/>
      <c r="AD1289" s="77"/>
      <c r="AE1289" s="77"/>
      <c r="AF1289" s="77"/>
      <c r="AG1289" s="77"/>
      <c r="AH1289" s="77"/>
      <c r="AI1289" s="77"/>
    </row>
    <row r="1290" spans="4:35" ht="18" customHeight="1" x14ac:dyDescent="0.25">
      <c r="D1290" s="82"/>
      <c r="E1290" s="82"/>
      <c r="F1290" s="82"/>
      <c r="G1290" s="82"/>
      <c r="H1290" s="82"/>
      <c r="K1290" s="81"/>
      <c r="L1290" s="81"/>
      <c r="M1290" s="80"/>
      <c r="N1290" s="77"/>
      <c r="O1290" s="77"/>
      <c r="P1290" s="77"/>
      <c r="Q1290" s="77"/>
      <c r="R1290" s="77"/>
      <c r="S1290" s="77"/>
      <c r="T1290" s="77"/>
      <c r="U1290" s="77"/>
      <c r="V1290" s="77"/>
      <c r="W1290" s="77"/>
      <c r="X1290" s="77"/>
      <c r="Y1290" s="77"/>
      <c r="Z1290" s="190"/>
      <c r="AA1290" s="192"/>
      <c r="AB1290" s="77"/>
      <c r="AC1290" s="77"/>
      <c r="AD1290" s="77"/>
      <c r="AE1290" s="77"/>
      <c r="AF1290" s="77"/>
      <c r="AG1290" s="77"/>
      <c r="AH1290" s="77"/>
      <c r="AI1290" s="77"/>
    </row>
    <row r="1291" spans="4:35" ht="18" customHeight="1" x14ac:dyDescent="0.25">
      <c r="D1291" s="82"/>
      <c r="E1291" s="82"/>
      <c r="F1291" s="82"/>
      <c r="G1291" s="82"/>
      <c r="H1291" s="82"/>
      <c r="K1291" s="81"/>
      <c r="L1291" s="81"/>
      <c r="M1291" s="80"/>
      <c r="N1291" s="77"/>
      <c r="O1291" s="77"/>
      <c r="P1291" s="77"/>
      <c r="Q1291" s="77"/>
      <c r="R1291" s="77"/>
      <c r="S1291" s="77"/>
      <c r="T1291" s="77"/>
      <c r="U1291" s="77"/>
      <c r="V1291" s="77"/>
      <c r="W1291" s="77"/>
      <c r="X1291" s="77"/>
      <c r="Y1291" s="77"/>
      <c r="Z1291" s="190"/>
      <c r="AA1291" s="192"/>
      <c r="AB1291" s="77"/>
      <c r="AC1291" s="77"/>
      <c r="AD1291" s="77"/>
      <c r="AE1291" s="77"/>
      <c r="AF1291" s="77"/>
      <c r="AG1291" s="77"/>
      <c r="AH1291" s="77"/>
      <c r="AI1291" s="77"/>
    </row>
    <row r="1292" spans="4:35" ht="18" customHeight="1" x14ac:dyDescent="0.25">
      <c r="D1292" s="82"/>
      <c r="E1292" s="82"/>
      <c r="F1292" s="82"/>
      <c r="G1292" s="82"/>
      <c r="H1292" s="82"/>
      <c r="K1292" s="77"/>
      <c r="L1292" s="77"/>
      <c r="M1292" s="80"/>
      <c r="N1292" s="77"/>
      <c r="O1292" s="77"/>
      <c r="P1292" s="77"/>
      <c r="Q1292" s="77"/>
      <c r="R1292" s="77"/>
      <c r="S1292" s="77"/>
      <c r="T1292" s="77"/>
      <c r="U1292" s="77"/>
      <c r="V1292" s="77"/>
      <c r="W1292" s="77"/>
      <c r="X1292" s="77"/>
      <c r="Y1292" s="77"/>
      <c r="Z1292" s="190"/>
      <c r="AA1292" s="192"/>
      <c r="AB1292" s="77"/>
      <c r="AC1292" s="77"/>
      <c r="AD1292" s="77"/>
      <c r="AE1292" s="77"/>
      <c r="AF1292" s="77"/>
      <c r="AG1292" s="77"/>
      <c r="AH1292" s="77"/>
      <c r="AI1292" s="77"/>
    </row>
    <row r="1293" spans="4:35" ht="18" customHeight="1" x14ac:dyDescent="0.25">
      <c r="D1293" s="82"/>
      <c r="E1293" s="82"/>
      <c r="F1293" s="82"/>
      <c r="G1293" s="82"/>
      <c r="H1293" s="82"/>
      <c r="K1293" s="77"/>
      <c r="L1293" s="77"/>
      <c r="M1293" s="80"/>
      <c r="N1293" s="77"/>
      <c r="O1293" s="77"/>
      <c r="P1293" s="77"/>
      <c r="Q1293" s="77"/>
      <c r="R1293" s="77"/>
      <c r="S1293" s="77"/>
      <c r="T1293" s="77"/>
      <c r="U1293" s="77"/>
      <c r="V1293" s="77"/>
      <c r="W1293" s="77"/>
      <c r="X1293" s="77"/>
      <c r="Y1293" s="77"/>
      <c r="Z1293" s="190"/>
      <c r="AA1293" s="192"/>
      <c r="AB1293" s="77"/>
      <c r="AC1293" s="77"/>
      <c r="AD1293" s="77"/>
      <c r="AE1293" s="77"/>
      <c r="AF1293" s="77"/>
      <c r="AG1293" s="77"/>
      <c r="AH1293" s="77"/>
      <c r="AI1293" s="77"/>
    </row>
    <row r="1294" spans="4:35" ht="18" customHeight="1" x14ac:dyDescent="0.25">
      <c r="D1294" s="82"/>
      <c r="E1294" s="82"/>
      <c r="F1294" s="82"/>
      <c r="G1294" s="82"/>
      <c r="H1294" s="82"/>
      <c r="K1294" s="77"/>
      <c r="L1294" s="77"/>
      <c r="M1294" s="80"/>
      <c r="N1294" s="77"/>
      <c r="O1294" s="77"/>
      <c r="P1294" s="77"/>
      <c r="Q1294" s="77"/>
      <c r="R1294" s="77"/>
      <c r="S1294" s="77"/>
      <c r="T1294" s="77"/>
      <c r="U1294" s="77"/>
      <c r="V1294" s="77"/>
      <c r="W1294" s="77"/>
      <c r="X1294" s="77"/>
      <c r="Y1294" s="77"/>
      <c r="Z1294" s="190"/>
      <c r="AA1294" s="192"/>
      <c r="AB1294" s="77"/>
      <c r="AC1294" s="77"/>
      <c r="AD1294" s="77"/>
      <c r="AE1294" s="77"/>
      <c r="AF1294" s="77"/>
      <c r="AG1294" s="77"/>
      <c r="AH1294" s="77"/>
      <c r="AI1294" s="77"/>
    </row>
    <row r="1295" spans="4:35" ht="18" customHeight="1" x14ac:dyDescent="0.25">
      <c r="D1295" s="82"/>
      <c r="E1295" s="82"/>
      <c r="F1295" s="82"/>
      <c r="G1295" s="82"/>
      <c r="H1295" s="82"/>
      <c r="K1295" s="77"/>
      <c r="L1295" s="77"/>
      <c r="M1295" s="80"/>
      <c r="N1295" s="77"/>
      <c r="O1295" s="77"/>
      <c r="P1295" s="77"/>
      <c r="Q1295" s="77"/>
      <c r="R1295" s="77"/>
      <c r="S1295" s="77"/>
      <c r="T1295" s="77"/>
      <c r="U1295" s="77"/>
      <c r="V1295" s="77"/>
      <c r="W1295" s="77"/>
      <c r="X1295" s="77"/>
      <c r="Y1295" s="77"/>
      <c r="Z1295" s="190"/>
      <c r="AA1295" s="192"/>
      <c r="AB1295" s="77"/>
      <c r="AC1295" s="77"/>
      <c r="AD1295" s="77"/>
      <c r="AE1295" s="77"/>
      <c r="AF1295" s="77"/>
      <c r="AG1295" s="77"/>
      <c r="AH1295" s="77"/>
      <c r="AI1295" s="77"/>
    </row>
    <row r="1296" spans="4:35" ht="18" customHeight="1" x14ac:dyDescent="0.25">
      <c r="D1296" s="82"/>
      <c r="E1296" s="82"/>
      <c r="F1296" s="82"/>
      <c r="G1296" s="82"/>
      <c r="H1296" s="82"/>
      <c r="K1296" s="77"/>
      <c r="L1296" s="77"/>
      <c r="M1296" s="80"/>
      <c r="N1296" s="77"/>
      <c r="O1296" s="77"/>
      <c r="P1296" s="77"/>
      <c r="Q1296" s="77"/>
      <c r="R1296" s="77"/>
      <c r="S1296" s="77"/>
      <c r="T1296" s="77"/>
      <c r="U1296" s="77"/>
      <c r="V1296" s="77"/>
      <c r="W1296" s="77"/>
      <c r="X1296" s="77"/>
      <c r="Y1296" s="77"/>
      <c r="Z1296" s="190"/>
      <c r="AA1296" s="192"/>
      <c r="AB1296" s="77"/>
      <c r="AC1296" s="77"/>
      <c r="AD1296" s="77"/>
      <c r="AE1296" s="77"/>
      <c r="AF1296" s="77"/>
      <c r="AG1296" s="77"/>
      <c r="AH1296" s="77"/>
      <c r="AI1296" s="77"/>
    </row>
    <row r="1297" spans="4:35" ht="18" customHeight="1" x14ac:dyDescent="0.25">
      <c r="D1297" s="82"/>
      <c r="E1297" s="82"/>
      <c r="F1297" s="82"/>
      <c r="G1297" s="82"/>
      <c r="H1297" s="82"/>
      <c r="K1297" s="77"/>
      <c r="L1297" s="77"/>
      <c r="M1297" s="80"/>
      <c r="N1297" s="77"/>
      <c r="O1297" s="77"/>
      <c r="P1297" s="77"/>
      <c r="Q1297" s="77"/>
      <c r="R1297" s="77"/>
      <c r="S1297" s="77"/>
      <c r="T1297" s="77"/>
      <c r="U1297" s="77"/>
      <c r="V1297" s="77"/>
      <c r="W1297" s="77"/>
      <c r="X1297" s="77"/>
      <c r="Y1297" s="77"/>
      <c r="Z1297" s="190"/>
      <c r="AA1297" s="192"/>
      <c r="AB1297" s="77"/>
      <c r="AC1297" s="77"/>
      <c r="AD1297" s="77"/>
      <c r="AE1297" s="77"/>
      <c r="AF1297" s="77"/>
      <c r="AG1297" s="77"/>
      <c r="AH1297" s="77"/>
      <c r="AI1297" s="77"/>
    </row>
    <row r="1298" spans="4:35" ht="18" customHeight="1" x14ac:dyDescent="0.25">
      <c r="D1298" s="82"/>
      <c r="E1298" s="82"/>
      <c r="F1298" s="82"/>
      <c r="G1298" s="82"/>
      <c r="H1298" s="82"/>
      <c r="K1298" s="77"/>
      <c r="L1298" s="77"/>
      <c r="M1298" s="80"/>
      <c r="N1298" s="77"/>
      <c r="O1298" s="77"/>
      <c r="P1298" s="77"/>
      <c r="Q1298" s="77"/>
      <c r="R1298" s="77"/>
      <c r="S1298" s="77"/>
      <c r="T1298" s="77"/>
      <c r="U1298" s="77"/>
      <c r="V1298" s="77"/>
      <c r="W1298" s="77"/>
      <c r="X1298" s="77"/>
      <c r="Y1298" s="77"/>
      <c r="Z1298" s="190"/>
      <c r="AA1298" s="192"/>
      <c r="AB1298" s="77"/>
      <c r="AC1298" s="77"/>
      <c r="AD1298" s="77"/>
      <c r="AE1298" s="77"/>
      <c r="AF1298" s="77"/>
      <c r="AG1298" s="77"/>
      <c r="AH1298" s="77"/>
      <c r="AI1298" s="77"/>
    </row>
    <row r="1299" spans="4:35" ht="18" customHeight="1" x14ac:dyDescent="0.25">
      <c r="D1299" s="82"/>
      <c r="E1299" s="82"/>
      <c r="F1299" s="82"/>
      <c r="G1299" s="82"/>
      <c r="H1299" s="82"/>
      <c r="K1299" s="77"/>
      <c r="L1299" s="77"/>
      <c r="M1299" s="80"/>
      <c r="N1299" s="77"/>
      <c r="O1299" s="77"/>
      <c r="P1299" s="77"/>
      <c r="Q1299" s="77"/>
      <c r="R1299" s="77"/>
      <c r="S1299" s="77"/>
      <c r="T1299" s="77"/>
      <c r="U1299" s="77"/>
      <c r="V1299" s="77"/>
      <c r="W1299" s="77"/>
      <c r="X1299" s="77"/>
      <c r="Y1299" s="77"/>
      <c r="Z1299" s="190"/>
      <c r="AA1299" s="192"/>
      <c r="AB1299" s="77"/>
      <c r="AC1299" s="77"/>
      <c r="AD1299" s="77"/>
      <c r="AE1299" s="77"/>
      <c r="AF1299" s="77"/>
      <c r="AG1299" s="77"/>
      <c r="AH1299" s="77"/>
      <c r="AI1299" s="77"/>
    </row>
    <row r="1300" spans="4:35" ht="18" customHeight="1" x14ac:dyDescent="0.25">
      <c r="D1300" s="82"/>
      <c r="E1300" s="82"/>
      <c r="F1300" s="82"/>
      <c r="G1300" s="82"/>
      <c r="H1300" s="82"/>
      <c r="K1300" s="77"/>
      <c r="L1300" s="77"/>
      <c r="M1300" s="80"/>
      <c r="N1300" s="77"/>
      <c r="O1300" s="77"/>
      <c r="P1300" s="77"/>
      <c r="Q1300" s="77"/>
      <c r="R1300" s="77"/>
      <c r="S1300" s="77"/>
      <c r="T1300" s="77"/>
      <c r="U1300" s="77"/>
      <c r="V1300" s="77"/>
      <c r="W1300" s="77"/>
      <c r="X1300" s="77"/>
      <c r="Y1300" s="77"/>
      <c r="Z1300" s="190"/>
      <c r="AA1300" s="192"/>
      <c r="AB1300" s="77"/>
      <c r="AC1300" s="77"/>
      <c r="AD1300" s="77"/>
      <c r="AE1300" s="77"/>
      <c r="AF1300" s="77"/>
      <c r="AG1300" s="77"/>
      <c r="AH1300" s="77"/>
      <c r="AI1300" s="77"/>
    </row>
    <row r="1301" spans="4:35" ht="18" customHeight="1" x14ac:dyDescent="0.25">
      <c r="D1301" s="82"/>
      <c r="E1301" s="82"/>
      <c r="F1301" s="82"/>
      <c r="G1301" s="82"/>
      <c r="H1301" s="82"/>
      <c r="K1301" s="77"/>
      <c r="L1301" s="77"/>
      <c r="M1301" s="80"/>
      <c r="N1301" s="77"/>
      <c r="O1301" s="77"/>
      <c r="P1301" s="77"/>
      <c r="Q1301" s="77"/>
      <c r="R1301" s="77"/>
      <c r="S1301" s="77"/>
      <c r="T1301" s="77"/>
      <c r="U1301" s="77"/>
      <c r="V1301" s="77"/>
      <c r="W1301" s="77"/>
      <c r="X1301" s="77"/>
      <c r="Y1301" s="77"/>
      <c r="Z1301" s="190"/>
      <c r="AA1301" s="192"/>
      <c r="AB1301" s="77"/>
      <c r="AC1301" s="77"/>
      <c r="AD1301" s="77"/>
      <c r="AE1301" s="77"/>
      <c r="AF1301" s="77"/>
      <c r="AG1301" s="77"/>
      <c r="AH1301" s="77"/>
      <c r="AI1301" s="77"/>
    </row>
    <row r="1302" spans="4:35" ht="18" customHeight="1" x14ac:dyDescent="0.25">
      <c r="D1302" s="82"/>
      <c r="E1302" s="82"/>
      <c r="F1302" s="82"/>
      <c r="G1302" s="82"/>
      <c r="H1302" s="82"/>
      <c r="K1302" s="77"/>
      <c r="L1302" s="77"/>
      <c r="M1302" s="80"/>
      <c r="N1302" s="77"/>
      <c r="O1302" s="77"/>
      <c r="P1302" s="77"/>
      <c r="Q1302" s="77"/>
      <c r="R1302" s="77"/>
      <c r="S1302" s="77"/>
      <c r="T1302" s="77"/>
      <c r="U1302" s="77"/>
      <c r="V1302" s="77"/>
      <c r="W1302" s="77"/>
      <c r="X1302" s="77"/>
      <c r="Y1302" s="77"/>
      <c r="Z1302" s="190"/>
      <c r="AA1302" s="192"/>
      <c r="AB1302" s="77"/>
      <c r="AC1302" s="77"/>
      <c r="AD1302" s="77"/>
      <c r="AE1302" s="77"/>
      <c r="AF1302" s="77"/>
      <c r="AG1302" s="77"/>
      <c r="AH1302" s="77"/>
      <c r="AI1302" s="77"/>
    </row>
    <row r="1303" spans="4:35" ht="18" customHeight="1" x14ac:dyDescent="0.25">
      <c r="D1303" s="82"/>
      <c r="E1303" s="82"/>
      <c r="F1303" s="82"/>
      <c r="G1303" s="82"/>
      <c r="H1303" s="82"/>
      <c r="K1303" s="77"/>
      <c r="L1303" s="77"/>
      <c r="M1303" s="80"/>
      <c r="N1303" s="77"/>
      <c r="O1303" s="77"/>
      <c r="P1303" s="77"/>
      <c r="Q1303" s="77"/>
      <c r="R1303" s="77"/>
      <c r="S1303" s="77"/>
      <c r="T1303" s="77"/>
      <c r="U1303" s="77"/>
      <c r="V1303" s="77"/>
      <c r="W1303" s="77"/>
      <c r="X1303" s="77"/>
      <c r="Y1303" s="77"/>
      <c r="Z1303" s="190"/>
      <c r="AA1303" s="192"/>
      <c r="AB1303" s="77"/>
      <c r="AC1303" s="77"/>
      <c r="AD1303" s="77"/>
      <c r="AE1303" s="77"/>
      <c r="AF1303" s="77"/>
      <c r="AG1303" s="77"/>
      <c r="AH1303" s="77"/>
      <c r="AI1303" s="77"/>
    </row>
    <row r="1304" spans="4:35" ht="18" customHeight="1" x14ac:dyDescent="0.25">
      <c r="D1304" s="82"/>
      <c r="E1304" s="82"/>
      <c r="F1304" s="82"/>
      <c r="G1304" s="82"/>
      <c r="H1304" s="82"/>
      <c r="K1304" s="77"/>
      <c r="L1304" s="77"/>
      <c r="M1304" s="80"/>
      <c r="N1304" s="77"/>
      <c r="O1304" s="77"/>
      <c r="P1304" s="77"/>
      <c r="Q1304" s="77"/>
      <c r="R1304" s="77"/>
      <c r="S1304" s="77"/>
      <c r="T1304" s="77"/>
      <c r="U1304" s="77"/>
      <c r="V1304" s="77"/>
      <c r="W1304" s="77"/>
      <c r="X1304" s="77"/>
      <c r="Y1304" s="77"/>
      <c r="Z1304" s="190"/>
      <c r="AA1304" s="192"/>
      <c r="AB1304" s="77"/>
      <c r="AC1304" s="77"/>
      <c r="AD1304" s="77"/>
      <c r="AE1304" s="77"/>
      <c r="AF1304" s="77"/>
      <c r="AG1304" s="77"/>
      <c r="AH1304" s="77"/>
      <c r="AI1304" s="77"/>
    </row>
    <row r="1305" spans="4:35" ht="18" customHeight="1" x14ac:dyDescent="0.25">
      <c r="D1305" s="82"/>
      <c r="E1305" s="82"/>
      <c r="F1305" s="82"/>
      <c r="G1305" s="82"/>
      <c r="H1305" s="82"/>
      <c r="K1305" s="77"/>
      <c r="L1305" s="77"/>
      <c r="M1305" s="80"/>
      <c r="N1305" s="77"/>
      <c r="O1305" s="77"/>
      <c r="P1305" s="77"/>
      <c r="Q1305" s="77"/>
      <c r="R1305" s="77"/>
      <c r="S1305" s="77"/>
      <c r="T1305" s="77"/>
      <c r="U1305" s="77"/>
      <c r="V1305" s="77"/>
      <c r="W1305" s="77"/>
      <c r="X1305" s="77"/>
      <c r="Y1305" s="77"/>
      <c r="Z1305" s="190"/>
      <c r="AA1305" s="192"/>
      <c r="AB1305" s="77"/>
      <c r="AC1305" s="77"/>
      <c r="AD1305" s="77"/>
      <c r="AE1305" s="77"/>
      <c r="AF1305" s="77"/>
      <c r="AG1305" s="77"/>
      <c r="AH1305" s="77"/>
      <c r="AI1305" s="77"/>
    </row>
    <row r="1306" spans="4:35" ht="18" customHeight="1" x14ac:dyDescent="0.25">
      <c r="D1306" s="82"/>
      <c r="E1306" s="82"/>
      <c r="F1306" s="82"/>
      <c r="G1306" s="82"/>
      <c r="H1306" s="82"/>
      <c r="K1306" s="77"/>
      <c r="L1306" s="77"/>
      <c r="M1306" s="80"/>
      <c r="N1306" s="77"/>
      <c r="O1306" s="77"/>
      <c r="P1306" s="77"/>
      <c r="Q1306" s="77"/>
      <c r="R1306" s="77"/>
      <c r="S1306" s="77"/>
      <c r="T1306" s="77"/>
      <c r="U1306" s="77"/>
      <c r="V1306" s="77"/>
      <c r="W1306" s="77"/>
      <c r="X1306" s="77"/>
      <c r="Y1306" s="77"/>
      <c r="Z1306" s="190"/>
      <c r="AA1306" s="192"/>
      <c r="AB1306" s="77"/>
      <c r="AC1306" s="77"/>
      <c r="AD1306" s="77"/>
      <c r="AE1306" s="77"/>
      <c r="AF1306" s="77"/>
      <c r="AG1306" s="77"/>
      <c r="AH1306" s="77"/>
      <c r="AI1306" s="77"/>
    </row>
    <row r="1307" spans="4:35" ht="18" customHeight="1" x14ac:dyDescent="0.25">
      <c r="D1307" s="82"/>
      <c r="E1307" s="82"/>
      <c r="F1307" s="82"/>
      <c r="G1307" s="82"/>
      <c r="H1307" s="82"/>
      <c r="K1307" s="77"/>
      <c r="L1307" s="77"/>
      <c r="M1307" s="80"/>
      <c r="N1307" s="77"/>
      <c r="O1307" s="77"/>
      <c r="P1307" s="77"/>
      <c r="Q1307" s="77"/>
      <c r="R1307" s="77"/>
      <c r="S1307" s="77"/>
      <c r="T1307" s="77"/>
      <c r="U1307" s="77"/>
      <c r="V1307" s="77"/>
      <c r="W1307" s="77"/>
      <c r="X1307" s="77"/>
      <c r="Y1307" s="77"/>
      <c r="Z1307" s="190"/>
      <c r="AA1307" s="192"/>
      <c r="AB1307" s="77"/>
      <c r="AC1307" s="77"/>
      <c r="AD1307" s="77"/>
      <c r="AE1307" s="77"/>
      <c r="AF1307" s="77"/>
      <c r="AG1307" s="77"/>
      <c r="AH1307" s="77"/>
      <c r="AI1307" s="77"/>
    </row>
    <row r="1308" spans="4:35" ht="18" customHeight="1" x14ac:dyDescent="0.25">
      <c r="D1308" s="82"/>
      <c r="E1308" s="82"/>
      <c r="F1308" s="82"/>
      <c r="G1308" s="82"/>
      <c r="H1308" s="82"/>
      <c r="K1308" s="77"/>
      <c r="L1308" s="77"/>
      <c r="M1308" s="80"/>
      <c r="N1308" s="77"/>
      <c r="O1308" s="77"/>
      <c r="P1308" s="77"/>
      <c r="Q1308" s="77"/>
      <c r="R1308" s="77"/>
      <c r="S1308" s="77"/>
      <c r="T1308" s="77"/>
      <c r="U1308" s="77"/>
      <c r="V1308" s="77"/>
      <c r="W1308" s="77"/>
      <c r="X1308" s="77"/>
      <c r="Y1308" s="77"/>
      <c r="Z1308" s="190"/>
      <c r="AA1308" s="192"/>
      <c r="AB1308" s="77"/>
      <c r="AC1308" s="77"/>
      <c r="AD1308" s="77"/>
      <c r="AE1308" s="77"/>
      <c r="AF1308" s="77"/>
      <c r="AG1308" s="77"/>
      <c r="AH1308" s="77"/>
      <c r="AI1308" s="77"/>
    </row>
    <row r="1309" spans="4:35" ht="18" customHeight="1" x14ac:dyDescent="0.25">
      <c r="D1309" s="82"/>
      <c r="E1309" s="82"/>
      <c r="F1309" s="82"/>
      <c r="G1309" s="82"/>
      <c r="H1309" s="82"/>
      <c r="K1309" s="81"/>
      <c r="L1309" s="81"/>
      <c r="M1309" s="80"/>
      <c r="N1309" s="77"/>
      <c r="O1309" s="77"/>
      <c r="P1309" s="77"/>
      <c r="Q1309" s="77"/>
      <c r="R1309" s="77"/>
      <c r="S1309" s="77"/>
      <c r="T1309" s="77"/>
      <c r="U1309" s="77"/>
      <c r="V1309" s="77"/>
      <c r="W1309" s="77"/>
      <c r="X1309" s="77"/>
      <c r="Y1309" s="77"/>
      <c r="Z1309" s="190"/>
      <c r="AA1309" s="192"/>
      <c r="AB1309" s="77"/>
      <c r="AC1309" s="77"/>
      <c r="AD1309" s="77"/>
      <c r="AE1309" s="77"/>
      <c r="AF1309" s="77"/>
      <c r="AG1309" s="77"/>
      <c r="AH1309" s="77"/>
      <c r="AI1309" s="77"/>
    </row>
    <row r="1310" spans="4:35" ht="18" customHeight="1" x14ac:dyDescent="0.25">
      <c r="D1310" s="82"/>
      <c r="E1310" s="82"/>
      <c r="F1310" s="82"/>
      <c r="G1310" s="82"/>
      <c r="H1310" s="82"/>
      <c r="K1310" s="81"/>
      <c r="L1310" s="81"/>
      <c r="M1310" s="80"/>
      <c r="N1310" s="77"/>
      <c r="O1310" s="77"/>
      <c r="P1310" s="77"/>
      <c r="Q1310" s="77"/>
      <c r="R1310" s="77"/>
      <c r="S1310" s="77"/>
      <c r="T1310" s="77"/>
      <c r="U1310" s="77"/>
      <c r="V1310" s="77"/>
      <c r="W1310" s="77"/>
      <c r="X1310" s="77"/>
      <c r="Y1310" s="77"/>
      <c r="Z1310" s="190"/>
      <c r="AA1310" s="192"/>
      <c r="AB1310" s="77"/>
      <c r="AC1310" s="77"/>
      <c r="AD1310" s="77"/>
      <c r="AE1310" s="77"/>
      <c r="AF1310" s="77"/>
      <c r="AG1310" s="77"/>
      <c r="AH1310" s="77"/>
      <c r="AI1310" s="77"/>
    </row>
    <row r="1311" spans="4:35" ht="18" customHeight="1" x14ac:dyDescent="0.25">
      <c r="D1311" s="82"/>
      <c r="E1311" s="82"/>
      <c r="F1311" s="82"/>
      <c r="G1311" s="82"/>
      <c r="H1311" s="82"/>
      <c r="K1311" s="81"/>
      <c r="L1311" s="81"/>
      <c r="M1311" s="80"/>
      <c r="N1311" s="77"/>
      <c r="O1311" s="77"/>
      <c r="P1311" s="77"/>
      <c r="Q1311" s="77"/>
      <c r="R1311" s="77"/>
      <c r="S1311" s="77"/>
      <c r="T1311" s="77"/>
      <c r="U1311" s="77"/>
      <c r="V1311" s="77"/>
      <c r="W1311" s="77"/>
      <c r="X1311" s="77"/>
      <c r="Y1311" s="77"/>
      <c r="Z1311" s="190"/>
      <c r="AA1311" s="192"/>
      <c r="AB1311" s="77"/>
      <c r="AC1311" s="77"/>
      <c r="AD1311" s="77"/>
      <c r="AE1311" s="77"/>
      <c r="AF1311" s="77"/>
      <c r="AG1311" s="77"/>
      <c r="AH1311" s="77"/>
      <c r="AI1311" s="77"/>
    </row>
    <row r="1312" spans="4:35" ht="18" customHeight="1" x14ac:dyDescent="0.25">
      <c r="D1312" s="82"/>
      <c r="E1312" s="82"/>
      <c r="F1312" s="82"/>
      <c r="G1312" s="82"/>
      <c r="H1312" s="82"/>
      <c r="K1312" s="81"/>
      <c r="L1312" s="81"/>
      <c r="M1312" s="80"/>
      <c r="N1312" s="77"/>
      <c r="O1312" s="77"/>
      <c r="P1312" s="77"/>
      <c r="Q1312" s="77"/>
      <c r="R1312" s="77"/>
      <c r="S1312" s="77"/>
      <c r="T1312" s="77"/>
      <c r="U1312" s="77"/>
      <c r="V1312" s="77"/>
      <c r="W1312" s="77"/>
      <c r="X1312" s="77"/>
      <c r="Y1312" s="77"/>
      <c r="Z1312" s="190"/>
      <c r="AA1312" s="192"/>
      <c r="AB1312" s="77"/>
      <c r="AC1312" s="77"/>
      <c r="AD1312" s="77"/>
      <c r="AE1312" s="77"/>
      <c r="AF1312" s="77"/>
      <c r="AG1312" s="77"/>
      <c r="AH1312" s="77"/>
      <c r="AI1312" s="77"/>
    </row>
    <row r="1313" spans="4:35" ht="18" customHeight="1" x14ac:dyDescent="0.25">
      <c r="D1313" s="82"/>
      <c r="E1313" s="82"/>
      <c r="F1313" s="82"/>
      <c r="G1313" s="82"/>
      <c r="H1313" s="82"/>
      <c r="K1313" s="81"/>
      <c r="L1313" s="81"/>
      <c r="M1313" s="80"/>
      <c r="N1313" s="77"/>
      <c r="O1313" s="77"/>
      <c r="P1313" s="77"/>
      <c r="Q1313" s="77"/>
      <c r="R1313" s="77"/>
      <c r="S1313" s="77"/>
      <c r="T1313" s="77"/>
      <c r="U1313" s="77"/>
      <c r="V1313" s="77"/>
      <c r="W1313" s="77"/>
      <c r="X1313" s="77"/>
      <c r="Y1313" s="77"/>
      <c r="Z1313" s="190"/>
      <c r="AA1313" s="192"/>
      <c r="AB1313" s="77"/>
      <c r="AC1313" s="77"/>
      <c r="AD1313" s="77"/>
      <c r="AE1313" s="77"/>
      <c r="AF1313" s="77"/>
      <c r="AG1313" s="77"/>
      <c r="AH1313" s="77"/>
      <c r="AI1313" s="77"/>
    </row>
    <row r="1314" spans="4:35" ht="18" customHeight="1" x14ac:dyDescent="0.25">
      <c r="D1314" s="82"/>
      <c r="E1314" s="82"/>
      <c r="F1314" s="82"/>
      <c r="G1314" s="82"/>
      <c r="H1314" s="82"/>
      <c r="K1314" s="81"/>
      <c r="L1314" s="81"/>
      <c r="M1314" s="80"/>
      <c r="N1314" s="77"/>
      <c r="O1314" s="77"/>
      <c r="P1314" s="77"/>
      <c r="Q1314" s="77"/>
      <c r="R1314" s="77"/>
      <c r="S1314" s="77"/>
      <c r="T1314" s="77"/>
      <c r="U1314" s="77"/>
      <c r="V1314" s="77"/>
      <c r="W1314" s="77"/>
      <c r="X1314" s="77"/>
      <c r="Y1314" s="77"/>
      <c r="Z1314" s="190"/>
      <c r="AA1314" s="192"/>
      <c r="AB1314" s="77"/>
      <c r="AC1314" s="77"/>
      <c r="AD1314" s="77"/>
      <c r="AE1314" s="77"/>
      <c r="AF1314" s="77"/>
      <c r="AG1314" s="77"/>
      <c r="AH1314" s="77"/>
      <c r="AI1314" s="77"/>
    </row>
    <row r="1315" spans="4:35" ht="18" customHeight="1" x14ac:dyDescent="0.25">
      <c r="D1315" s="82"/>
      <c r="E1315" s="82"/>
      <c r="F1315" s="82"/>
      <c r="G1315" s="82"/>
      <c r="H1315" s="82"/>
      <c r="K1315" s="81"/>
      <c r="L1315" s="81"/>
      <c r="M1315" s="80"/>
      <c r="N1315" s="77"/>
      <c r="O1315" s="77"/>
      <c r="P1315" s="77"/>
      <c r="Q1315" s="77"/>
      <c r="R1315" s="77"/>
      <c r="S1315" s="77"/>
      <c r="T1315" s="77"/>
      <c r="U1315" s="77"/>
      <c r="V1315" s="77"/>
      <c r="W1315" s="77"/>
      <c r="X1315" s="77"/>
      <c r="Y1315" s="77"/>
      <c r="Z1315" s="190"/>
      <c r="AA1315" s="192"/>
      <c r="AB1315" s="77"/>
      <c r="AC1315" s="77"/>
      <c r="AD1315" s="77"/>
      <c r="AE1315" s="77"/>
      <c r="AF1315" s="77"/>
      <c r="AG1315" s="77"/>
      <c r="AH1315" s="77"/>
      <c r="AI1315" s="77"/>
    </row>
    <row r="1316" spans="4:35" ht="18" customHeight="1" x14ac:dyDescent="0.25">
      <c r="D1316" s="82"/>
      <c r="E1316" s="82"/>
      <c r="F1316" s="82"/>
      <c r="G1316" s="82"/>
      <c r="H1316" s="82"/>
      <c r="K1316" s="77"/>
      <c r="L1316" s="77"/>
      <c r="M1316" s="80"/>
      <c r="N1316" s="77"/>
      <c r="O1316" s="77"/>
      <c r="P1316" s="77"/>
      <c r="Q1316" s="77"/>
      <c r="R1316" s="77"/>
      <c r="S1316" s="77"/>
      <c r="T1316" s="77"/>
      <c r="U1316" s="77"/>
      <c r="V1316" s="77"/>
      <c r="W1316" s="77"/>
      <c r="X1316" s="77"/>
      <c r="Y1316" s="77"/>
      <c r="Z1316" s="190"/>
      <c r="AA1316" s="192"/>
      <c r="AB1316" s="77"/>
      <c r="AC1316" s="77"/>
      <c r="AD1316" s="77"/>
      <c r="AE1316" s="77"/>
      <c r="AF1316" s="77"/>
      <c r="AG1316" s="77"/>
      <c r="AH1316" s="77"/>
      <c r="AI1316" s="77"/>
    </row>
    <row r="1317" spans="4:35" ht="18" customHeight="1" x14ac:dyDescent="0.25">
      <c r="D1317" s="82"/>
      <c r="E1317" s="82"/>
      <c r="F1317" s="82"/>
      <c r="G1317" s="82"/>
      <c r="H1317" s="82"/>
      <c r="K1317" s="77"/>
      <c r="L1317" s="77"/>
      <c r="M1317" s="80"/>
      <c r="N1317" s="77"/>
      <c r="O1317" s="77"/>
      <c r="P1317" s="77"/>
      <c r="Q1317" s="77"/>
      <c r="R1317" s="77"/>
      <c r="S1317" s="77"/>
      <c r="T1317" s="77"/>
      <c r="U1317" s="77"/>
      <c r="V1317" s="77"/>
      <c r="W1317" s="77"/>
      <c r="X1317" s="77"/>
      <c r="Y1317" s="77"/>
      <c r="Z1317" s="190"/>
      <c r="AA1317" s="192"/>
      <c r="AB1317" s="77"/>
      <c r="AC1317" s="77"/>
      <c r="AD1317" s="77"/>
      <c r="AE1317" s="77"/>
      <c r="AF1317" s="77"/>
      <c r="AG1317" s="77"/>
      <c r="AH1317" s="77"/>
      <c r="AI1317" s="77"/>
    </row>
    <row r="1318" spans="4:35" ht="18" customHeight="1" x14ac:dyDescent="0.25">
      <c r="D1318" s="82"/>
      <c r="E1318" s="82"/>
      <c r="F1318" s="82"/>
      <c r="G1318" s="82"/>
      <c r="H1318" s="82"/>
      <c r="K1318" s="77"/>
      <c r="L1318" s="77"/>
      <c r="M1318" s="80"/>
      <c r="N1318" s="77"/>
      <c r="O1318" s="77"/>
      <c r="P1318" s="77"/>
      <c r="Q1318" s="77"/>
      <c r="R1318" s="77"/>
      <c r="S1318" s="77"/>
      <c r="T1318" s="77"/>
      <c r="U1318" s="77"/>
      <c r="V1318" s="77"/>
      <c r="W1318" s="77"/>
      <c r="X1318" s="77"/>
      <c r="Y1318" s="77"/>
      <c r="Z1318" s="190"/>
      <c r="AA1318" s="192"/>
      <c r="AB1318" s="77"/>
      <c r="AC1318" s="77"/>
      <c r="AD1318" s="77"/>
      <c r="AE1318" s="77"/>
      <c r="AF1318" s="77"/>
      <c r="AG1318" s="77"/>
      <c r="AH1318" s="77"/>
      <c r="AI1318" s="77"/>
    </row>
    <row r="1319" spans="4:35" ht="18" customHeight="1" x14ac:dyDescent="0.25">
      <c r="D1319" s="82"/>
      <c r="E1319" s="82"/>
      <c r="F1319" s="82"/>
      <c r="G1319" s="82"/>
      <c r="H1319" s="82"/>
      <c r="K1319" s="77"/>
      <c r="L1319" s="77"/>
      <c r="M1319" s="80"/>
      <c r="N1319" s="77"/>
      <c r="O1319" s="77"/>
      <c r="P1319" s="77"/>
      <c r="Q1319" s="77"/>
      <c r="R1319" s="77"/>
      <c r="S1319" s="77"/>
      <c r="T1319" s="77"/>
      <c r="U1319" s="77"/>
      <c r="V1319" s="77"/>
      <c r="W1319" s="77"/>
      <c r="X1319" s="77"/>
      <c r="Y1319" s="77"/>
      <c r="Z1319" s="190"/>
      <c r="AA1319" s="192"/>
      <c r="AB1319" s="77"/>
      <c r="AC1319" s="77"/>
      <c r="AD1319" s="77"/>
      <c r="AE1319" s="77"/>
      <c r="AF1319" s="77"/>
      <c r="AG1319" s="77"/>
      <c r="AH1319" s="77"/>
      <c r="AI1319" s="77"/>
    </row>
    <row r="1320" spans="4:35" ht="18" customHeight="1" x14ac:dyDescent="0.25">
      <c r="D1320" s="82"/>
      <c r="E1320" s="82"/>
      <c r="F1320" s="82"/>
      <c r="G1320" s="82"/>
      <c r="H1320" s="82"/>
      <c r="K1320" s="77"/>
      <c r="L1320" s="77"/>
      <c r="M1320" s="80"/>
      <c r="N1320" s="77"/>
      <c r="O1320" s="77"/>
      <c r="P1320" s="77"/>
      <c r="Q1320" s="77"/>
      <c r="R1320" s="77"/>
      <c r="S1320" s="77"/>
      <c r="T1320" s="77"/>
      <c r="U1320" s="77"/>
      <c r="V1320" s="77"/>
      <c r="W1320" s="77"/>
      <c r="X1320" s="77"/>
      <c r="Y1320" s="77"/>
      <c r="Z1320" s="190"/>
      <c r="AA1320" s="192"/>
      <c r="AB1320" s="77"/>
      <c r="AC1320" s="77"/>
      <c r="AD1320" s="77"/>
      <c r="AE1320" s="77"/>
      <c r="AF1320" s="77"/>
      <c r="AG1320" s="77"/>
      <c r="AH1320" s="77"/>
      <c r="AI1320" s="77"/>
    </row>
    <row r="1321" spans="4:35" ht="18" customHeight="1" x14ac:dyDescent="0.25">
      <c r="D1321" s="82"/>
      <c r="E1321" s="82"/>
      <c r="F1321" s="82"/>
      <c r="G1321" s="82"/>
      <c r="H1321" s="82"/>
      <c r="K1321" s="77"/>
      <c r="L1321" s="77"/>
      <c r="M1321" s="80"/>
      <c r="N1321" s="77"/>
      <c r="O1321" s="77"/>
      <c r="P1321" s="77"/>
      <c r="Q1321" s="77"/>
      <c r="R1321" s="77"/>
      <c r="S1321" s="77"/>
      <c r="T1321" s="77"/>
      <c r="U1321" s="77"/>
      <c r="V1321" s="77"/>
      <c r="W1321" s="77"/>
      <c r="X1321" s="77"/>
      <c r="Y1321" s="77"/>
      <c r="Z1321" s="190"/>
      <c r="AA1321" s="192"/>
      <c r="AB1321" s="77"/>
      <c r="AC1321" s="77"/>
      <c r="AD1321" s="77"/>
      <c r="AE1321" s="77"/>
      <c r="AF1321" s="77"/>
      <c r="AG1321" s="77"/>
      <c r="AH1321" s="77"/>
      <c r="AI1321" s="77"/>
    </row>
    <row r="1322" spans="4:35" ht="18" customHeight="1" x14ac:dyDescent="0.25">
      <c r="D1322" s="82"/>
      <c r="E1322" s="82"/>
      <c r="F1322" s="82"/>
      <c r="G1322" s="82"/>
      <c r="H1322" s="82"/>
      <c r="K1322" s="77"/>
      <c r="L1322" s="77"/>
      <c r="M1322" s="80"/>
      <c r="N1322" s="77"/>
      <c r="O1322" s="77"/>
      <c r="P1322" s="77"/>
      <c r="Q1322" s="77"/>
      <c r="R1322" s="77"/>
      <c r="S1322" s="77"/>
      <c r="T1322" s="77"/>
      <c r="U1322" s="77"/>
      <c r="V1322" s="77"/>
      <c r="W1322" s="77"/>
      <c r="X1322" s="77"/>
      <c r="Y1322" s="77"/>
      <c r="Z1322" s="190"/>
      <c r="AA1322" s="192"/>
      <c r="AB1322" s="77"/>
      <c r="AC1322" s="77"/>
      <c r="AD1322" s="77"/>
      <c r="AE1322" s="77"/>
      <c r="AF1322" s="77"/>
      <c r="AG1322" s="77"/>
      <c r="AH1322" s="77"/>
      <c r="AI1322" s="77"/>
    </row>
    <row r="1323" spans="4:35" ht="18" customHeight="1" x14ac:dyDescent="0.25">
      <c r="D1323" s="82"/>
      <c r="E1323" s="82"/>
      <c r="F1323" s="82"/>
      <c r="G1323" s="82"/>
      <c r="H1323" s="82"/>
      <c r="K1323" s="77"/>
      <c r="L1323" s="77"/>
      <c r="M1323" s="80"/>
      <c r="N1323" s="77"/>
      <c r="O1323" s="77"/>
      <c r="P1323" s="77"/>
      <c r="Q1323" s="77"/>
      <c r="R1323" s="77"/>
      <c r="S1323" s="77"/>
      <c r="T1323" s="77"/>
      <c r="U1323" s="77"/>
      <c r="V1323" s="77"/>
      <c r="W1323" s="77"/>
      <c r="X1323" s="77"/>
      <c r="Y1323" s="77"/>
      <c r="Z1323" s="190"/>
      <c r="AA1323" s="192"/>
      <c r="AB1323" s="77"/>
      <c r="AC1323" s="77"/>
      <c r="AD1323" s="77"/>
      <c r="AE1323" s="77"/>
      <c r="AF1323" s="77"/>
      <c r="AG1323" s="77"/>
      <c r="AH1323" s="77"/>
      <c r="AI1323" s="77"/>
    </row>
    <row r="1324" spans="4:35" ht="18" customHeight="1" x14ac:dyDescent="0.25">
      <c r="D1324" s="82"/>
      <c r="E1324" s="82"/>
      <c r="F1324" s="82"/>
      <c r="G1324" s="82"/>
      <c r="H1324" s="82"/>
      <c r="K1324" s="77"/>
      <c r="L1324" s="77"/>
      <c r="M1324" s="80"/>
      <c r="N1324" s="77"/>
      <c r="O1324" s="77"/>
      <c r="P1324" s="77"/>
      <c r="Q1324" s="77"/>
      <c r="R1324" s="77"/>
      <c r="S1324" s="77"/>
      <c r="T1324" s="77"/>
      <c r="U1324" s="77"/>
      <c r="V1324" s="77"/>
      <c r="W1324" s="77"/>
      <c r="X1324" s="77"/>
      <c r="Y1324" s="77"/>
      <c r="Z1324" s="190"/>
      <c r="AA1324" s="192"/>
      <c r="AB1324" s="77"/>
      <c r="AC1324" s="77"/>
      <c r="AD1324" s="77"/>
      <c r="AE1324" s="77"/>
      <c r="AF1324" s="77"/>
      <c r="AG1324" s="77"/>
      <c r="AH1324" s="77"/>
      <c r="AI1324" s="77"/>
    </row>
    <row r="1325" spans="4:35" ht="18" customHeight="1" x14ac:dyDescent="0.25">
      <c r="D1325" s="82"/>
      <c r="E1325" s="82"/>
      <c r="F1325" s="82"/>
      <c r="G1325" s="82"/>
      <c r="H1325" s="82"/>
      <c r="K1325" s="77"/>
      <c r="L1325" s="77"/>
      <c r="M1325" s="80"/>
      <c r="N1325" s="77"/>
      <c r="O1325" s="77"/>
      <c r="P1325" s="77"/>
      <c r="Q1325" s="77"/>
      <c r="R1325" s="77"/>
      <c r="S1325" s="77"/>
      <c r="T1325" s="77"/>
      <c r="U1325" s="77"/>
      <c r="V1325" s="77"/>
      <c r="W1325" s="77"/>
      <c r="X1325" s="77"/>
      <c r="Y1325" s="77"/>
      <c r="Z1325" s="190"/>
      <c r="AA1325" s="192"/>
      <c r="AB1325" s="77"/>
      <c r="AC1325" s="77"/>
      <c r="AD1325" s="77"/>
      <c r="AE1325" s="77"/>
      <c r="AF1325" s="77"/>
      <c r="AG1325" s="77"/>
      <c r="AH1325" s="77"/>
      <c r="AI1325" s="77"/>
    </row>
    <row r="1326" spans="4:35" ht="18" customHeight="1" x14ac:dyDescent="0.25">
      <c r="D1326" s="82"/>
      <c r="E1326" s="82"/>
      <c r="F1326" s="82"/>
      <c r="G1326" s="82"/>
      <c r="H1326" s="82"/>
      <c r="K1326" s="77"/>
      <c r="L1326" s="77"/>
      <c r="M1326" s="80"/>
      <c r="N1326" s="77"/>
      <c r="O1326" s="77"/>
      <c r="P1326" s="77"/>
      <c r="Q1326" s="77"/>
      <c r="R1326" s="77"/>
      <c r="S1326" s="77"/>
      <c r="T1326" s="77"/>
      <c r="U1326" s="77"/>
      <c r="V1326" s="77"/>
      <c r="W1326" s="77"/>
      <c r="X1326" s="77"/>
      <c r="Y1326" s="77"/>
      <c r="Z1326" s="190"/>
      <c r="AA1326" s="192"/>
      <c r="AB1326" s="77"/>
      <c r="AC1326" s="77"/>
      <c r="AD1326" s="77"/>
      <c r="AE1326" s="77"/>
      <c r="AF1326" s="77"/>
      <c r="AG1326" s="77"/>
      <c r="AH1326" s="77"/>
      <c r="AI1326" s="77"/>
    </row>
    <row r="1327" spans="4:35" ht="18" customHeight="1" x14ac:dyDescent="0.25">
      <c r="D1327" s="82"/>
      <c r="E1327" s="82"/>
      <c r="F1327" s="82"/>
      <c r="G1327" s="82"/>
      <c r="H1327" s="82"/>
      <c r="K1327" s="77"/>
      <c r="L1327" s="77"/>
      <c r="M1327" s="80"/>
      <c r="N1327" s="77"/>
      <c r="O1327" s="77"/>
      <c r="P1327" s="77"/>
      <c r="Q1327" s="77"/>
      <c r="R1327" s="77"/>
      <c r="S1327" s="77"/>
      <c r="T1327" s="77"/>
      <c r="U1327" s="77"/>
      <c r="V1327" s="77"/>
      <c r="W1327" s="77"/>
      <c r="X1327" s="77"/>
      <c r="Y1327" s="77"/>
      <c r="Z1327" s="190"/>
      <c r="AA1327" s="192"/>
      <c r="AB1327" s="77"/>
      <c r="AC1327" s="77"/>
      <c r="AD1327" s="77"/>
      <c r="AE1327" s="77"/>
      <c r="AF1327" s="77"/>
      <c r="AG1327" s="77"/>
      <c r="AH1327" s="77"/>
      <c r="AI1327" s="77"/>
    </row>
    <row r="1328" spans="4:35" ht="18" customHeight="1" x14ac:dyDescent="0.25">
      <c r="D1328" s="82"/>
      <c r="E1328" s="82"/>
      <c r="F1328" s="82"/>
      <c r="G1328" s="82"/>
      <c r="H1328" s="82"/>
      <c r="K1328" s="77"/>
      <c r="L1328" s="77"/>
      <c r="M1328" s="80"/>
      <c r="N1328" s="77"/>
      <c r="O1328" s="77"/>
      <c r="P1328" s="77"/>
      <c r="Q1328" s="77"/>
      <c r="R1328" s="77"/>
      <c r="S1328" s="77"/>
      <c r="T1328" s="77"/>
      <c r="U1328" s="77"/>
      <c r="V1328" s="77"/>
      <c r="W1328" s="77"/>
      <c r="X1328" s="77"/>
      <c r="Y1328" s="77"/>
      <c r="Z1328" s="190"/>
      <c r="AA1328" s="192"/>
      <c r="AB1328" s="77"/>
      <c r="AC1328" s="77"/>
      <c r="AD1328" s="77"/>
      <c r="AE1328" s="77"/>
      <c r="AF1328" s="77"/>
      <c r="AG1328" s="77"/>
      <c r="AH1328" s="77"/>
      <c r="AI1328" s="77"/>
    </row>
    <row r="1329" spans="4:35" ht="18" customHeight="1" x14ac:dyDescent="0.25">
      <c r="D1329" s="82"/>
      <c r="E1329" s="82"/>
      <c r="F1329" s="82"/>
      <c r="G1329" s="82"/>
      <c r="H1329" s="82"/>
      <c r="K1329" s="77"/>
      <c r="L1329" s="77"/>
      <c r="M1329" s="80"/>
      <c r="N1329" s="77"/>
      <c r="O1329" s="77"/>
      <c r="P1329" s="77"/>
      <c r="Q1329" s="77"/>
      <c r="R1329" s="77"/>
      <c r="S1329" s="77"/>
      <c r="T1329" s="77"/>
      <c r="U1329" s="77"/>
      <c r="V1329" s="77"/>
      <c r="W1329" s="77"/>
      <c r="X1329" s="77"/>
      <c r="Y1329" s="77"/>
      <c r="Z1329" s="190"/>
      <c r="AA1329" s="192"/>
      <c r="AB1329" s="77"/>
      <c r="AC1329" s="77"/>
      <c r="AD1329" s="77"/>
      <c r="AE1329" s="77"/>
      <c r="AF1329" s="77"/>
      <c r="AG1329" s="77"/>
      <c r="AH1329" s="77"/>
      <c r="AI1329" s="77"/>
    </row>
    <row r="1330" spans="4:35" ht="18" customHeight="1" x14ac:dyDescent="0.25">
      <c r="D1330" s="82"/>
      <c r="E1330" s="82"/>
      <c r="F1330" s="82"/>
      <c r="G1330" s="82"/>
      <c r="H1330" s="82"/>
      <c r="K1330" s="77"/>
      <c r="L1330" s="77"/>
      <c r="M1330" s="80"/>
      <c r="N1330" s="77"/>
      <c r="O1330" s="77"/>
      <c r="P1330" s="77"/>
      <c r="Q1330" s="77"/>
      <c r="R1330" s="77"/>
      <c r="S1330" s="77"/>
      <c r="T1330" s="77"/>
      <c r="U1330" s="77"/>
      <c r="V1330" s="77"/>
      <c r="W1330" s="77"/>
      <c r="X1330" s="77"/>
      <c r="Y1330" s="77"/>
      <c r="Z1330" s="190"/>
      <c r="AA1330" s="192"/>
      <c r="AB1330" s="77"/>
      <c r="AC1330" s="77"/>
      <c r="AD1330" s="77"/>
      <c r="AE1330" s="77"/>
      <c r="AF1330" s="77"/>
      <c r="AG1330" s="77"/>
      <c r="AH1330" s="77"/>
      <c r="AI1330" s="77"/>
    </row>
    <row r="1331" spans="4:35" ht="18" customHeight="1" x14ac:dyDescent="0.25">
      <c r="D1331" s="82"/>
      <c r="E1331" s="82"/>
      <c r="F1331" s="82"/>
      <c r="G1331" s="82"/>
      <c r="H1331" s="82"/>
      <c r="K1331" s="77"/>
      <c r="L1331" s="77"/>
      <c r="M1331" s="80"/>
      <c r="N1331" s="77"/>
      <c r="O1331" s="77"/>
      <c r="P1331" s="77"/>
      <c r="Q1331" s="77"/>
      <c r="R1331" s="77"/>
      <c r="S1331" s="77"/>
      <c r="T1331" s="77"/>
      <c r="U1331" s="77"/>
      <c r="V1331" s="77"/>
      <c r="W1331" s="77"/>
      <c r="X1331" s="77"/>
      <c r="Y1331" s="77"/>
      <c r="Z1331" s="190"/>
      <c r="AA1331" s="192"/>
      <c r="AB1331" s="77"/>
      <c r="AC1331" s="77"/>
      <c r="AD1331" s="77"/>
      <c r="AE1331" s="77"/>
      <c r="AF1331" s="77"/>
      <c r="AG1331" s="77"/>
      <c r="AH1331" s="77"/>
      <c r="AI1331" s="77"/>
    </row>
    <row r="1332" spans="4:35" ht="18" customHeight="1" x14ac:dyDescent="0.25">
      <c r="D1332" s="82"/>
      <c r="E1332" s="82"/>
      <c r="F1332" s="82"/>
      <c r="G1332" s="82"/>
      <c r="H1332" s="82"/>
      <c r="K1332" s="77"/>
      <c r="L1332" s="77"/>
      <c r="M1332" s="80"/>
      <c r="N1332" s="77"/>
      <c r="O1332" s="77"/>
      <c r="P1332" s="77"/>
      <c r="Q1332" s="77"/>
      <c r="R1332" s="77"/>
      <c r="S1332" s="77"/>
      <c r="T1332" s="77"/>
      <c r="U1332" s="77"/>
      <c r="V1332" s="77"/>
      <c r="W1332" s="77"/>
      <c r="X1332" s="77"/>
      <c r="Y1332" s="77"/>
      <c r="Z1332" s="190"/>
      <c r="AA1332" s="192"/>
      <c r="AB1332" s="77"/>
      <c r="AC1332" s="77"/>
      <c r="AD1332" s="77"/>
      <c r="AE1332" s="77"/>
      <c r="AF1332" s="77"/>
      <c r="AG1332" s="77"/>
      <c r="AH1332" s="77"/>
      <c r="AI1332" s="77"/>
    </row>
    <row r="1333" spans="4:35" ht="18" customHeight="1" x14ac:dyDescent="0.25">
      <c r="D1333" s="82"/>
      <c r="E1333" s="82"/>
      <c r="F1333" s="82"/>
      <c r="G1333" s="82"/>
      <c r="H1333" s="82"/>
      <c r="K1333" s="81"/>
      <c r="L1333" s="81"/>
      <c r="M1333" s="80"/>
      <c r="N1333" s="77"/>
      <c r="O1333" s="77"/>
      <c r="P1333" s="77"/>
      <c r="Q1333" s="77"/>
      <c r="R1333" s="77"/>
      <c r="S1333" s="77"/>
      <c r="T1333" s="77"/>
      <c r="U1333" s="77"/>
      <c r="V1333" s="77"/>
      <c r="W1333" s="77"/>
      <c r="X1333" s="77"/>
      <c r="Y1333" s="77"/>
      <c r="Z1333" s="190"/>
      <c r="AA1333" s="192"/>
      <c r="AB1333" s="77"/>
      <c r="AC1333" s="77"/>
      <c r="AD1333" s="77"/>
      <c r="AE1333" s="77"/>
      <c r="AF1333" s="77"/>
      <c r="AG1333" s="77"/>
      <c r="AH1333" s="77"/>
      <c r="AI1333" s="77"/>
    </row>
    <row r="1334" spans="4:35" ht="18" customHeight="1" x14ac:dyDescent="0.25">
      <c r="D1334" s="82"/>
      <c r="E1334" s="82"/>
      <c r="F1334" s="82"/>
      <c r="G1334" s="82"/>
      <c r="H1334" s="82"/>
      <c r="K1334" s="81"/>
      <c r="L1334" s="81"/>
      <c r="M1334" s="80"/>
      <c r="N1334" s="77"/>
      <c r="O1334" s="77"/>
      <c r="P1334" s="77"/>
      <c r="Q1334" s="77"/>
      <c r="R1334" s="77"/>
      <c r="S1334" s="77"/>
      <c r="T1334" s="77"/>
      <c r="U1334" s="77"/>
      <c r="V1334" s="77"/>
      <c r="W1334" s="77"/>
      <c r="X1334" s="77"/>
      <c r="Y1334" s="77"/>
      <c r="Z1334" s="190"/>
      <c r="AA1334" s="192"/>
      <c r="AB1334" s="77"/>
      <c r="AC1334" s="77"/>
      <c r="AD1334" s="77"/>
      <c r="AE1334" s="77"/>
      <c r="AF1334" s="77"/>
      <c r="AG1334" s="77"/>
      <c r="AH1334" s="77"/>
      <c r="AI1334" s="77"/>
    </row>
    <row r="1335" spans="4:35" ht="18" customHeight="1" x14ac:dyDescent="0.25">
      <c r="D1335" s="82"/>
      <c r="E1335" s="82"/>
      <c r="F1335" s="82"/>
      <c r="G1335" s="82"/>
      <c r="H1335" s="82"/>
      <c r="K1335" s="81"/>
      <c r="L1335" s="81"/>
      <c r="M1335" s="80"/>
      <c r="N1335" s="77"/>
      <c r="O1335" s="77"/>
      <c r="P1335" s="77"/>
      <c r="Q1335" s="77"/>
      <c r="R1335" s="77"/>
      <c r="S1335" s="77"/>
      <c r="T1335" s="77"/>
      <c r="U1335" s="77"/>
      <c r="V1335" s="77"/>
      <c r="W1335" s="77"/>
      <c r="X1335" s="77"/>
      <c r="Y1335" s="77"/>
      <c r="Z1335" s="190"/>
      <c r="AA1335" s="192"/>
      <c r="AB1335" s="77"/>
      <c r="AC1335" s="77"/>
      <c r="AD1335" s="77"/>
      <c r="AE1335" s="77"/>
      <c r="AF1335" s="77"/>
      <c r="AG1335" s="77"/>
      <c r="AH1335" s="77"/>
      <c r="AI1335" s="77"/>
    </row>
    <row r="1336" spans="4:35" ht="18" customHeight="1" x14ac:dyDescent="0.25">
      <c r="D1336" s="82"/>
      <c r="E1336" s="82"/>
      <c r="F1336" s="82"/>
      <c r="G1336" s="82"/>
      <c r="H1336" s="82"/>
      <c r="K1336" s="81"/>
      <c r="L1336" s="81"/>
      <c r="M1336" s="80"/>
      <c r="N1336" s="77"/>
      <c r="O1336" s="77"/>
      <c r="P1336" s="77"/>
      <c r="Q1336" s="77"/>
      <c r="R1336" s="77"/>
      <c r="S1336" s="77"/>
      <c r="T1336" s="77"/>
      <c r="U1336" s="77"/>
      <c r="V1336" s="77"/>
      <c r="W1336" s="77"/>
      <c r="X1336" s="77"/>
      <c r="Y1336" s="77"/>
      <c r="Z1336" s="190"/>
      <c r="AA1336" s="192"/>
      <c r="AB1336" s="77"/>
      <c r="AC1336" s="77"/>
      <c r="AD1336" s="77"/>
      <c r="AE1336" s="77"/>
      <c r="AF1336" s="77"/>
      <c r="AG1336" s="77"/>
      <c r="AH1336" s="77"/>
      <c r="AI1336" s="77"/>
    </row>
    <row r="1337" spans="4:35" ht="18" customHeight="1" x14ac:dyDescent="0.25">
      <c r="D1337" s="82"/>
      <c r="E1337" s="82"/>
      <c r="F1337" s="82"/>
      <c r="G1337" s="82"/>
      <c r="H1337" s="82"/>
      <c r="K1337" s="81"/>
      <c r="L1337" s="81"/>
      <c r="M1337" s="80"/>
      <c r="N1337" s="77"/>
      <c r="O1337" s="77"/>
      <c r="P1337" s="77"/>
      <c r="Q1337" s="77"/>
      <c r="R1337" s="77"/>
      <c r="S1337" s="77"/>
      <c r="T1337" s="77"/>
      <c r="U1337" s="77"/>
      <c r="V1337" s="77"/>
      <c r="W1337" s="77"/>
      <c r="X1337" s="77"/>
      <c r="Y1337" s="77"/>
      <c r="Z1337" s="190"/>
      <c r="AA1337" s="192"/>
      <c r="AB1337" s="77"/>
      <c r="AC1337" s="77"/>
      <c r="AD1337" s="77"/>
      <c r="AE1337" s="77"/>
      <c r="AF1337" s="77"/>
      <c r="AG1337" s="77"/>
      <c r="AH1337" s="77"/>
      <c r="AI1337" s="77"/>
    </row>
    <row r="1338" spans="4:35" ht="18" customHeight="1" x14ac:dyDescent="0.25">
      <c r="D1338" s="82"/>
      <c r="E1338" s="82"/>
      <c r="F1338" s="82"/>
      <c r="G1338" s="82"/>
      <c r="H1338" s="82"/>
      <c r="K1338" s="81"/>
      <c r="L1338" s="81"/>
      <c r="M1338" s="80"/>
      <c r="N1338" s="77"/>
      <c r="O1338" s="77"/>
      <c r="P1338" s="77"/>
      <c r="Q1338" s="77"/>
      <c r="R1338" s="77"/>
      <c r="S1338" s="77"/>
      <c r="T1338" s="77"/>
      <c r="U1338" s="77"/>
      <c r="V1338" s="77"/>
      <c r="W1338" s="77"/>
      <c r="X1338" s="77"/>
      <c r="Y1338" s="77"/>
      <c r="Z1338" s="190"/>
      <c r="AA1338" s="192"/>
      <c r="AB1338" s="77"/>
      <c r="AC1338" s="77"/>
      <c r="AD1338" s="77"/>
      <c r="AE1338" s="77"/>
      <c r="AF1338" s="77"/>
      <c r="AG1338" s="77"/>
      <c r="AH1338" s="77"/>
      <c r="AI1338" s="77"/>
    </row>
    <row r="1339" spans="4:35" ht="18" customHeight="1" x14ac:dyDescent="0.25">
      <c r="D1339" s="82"/>
      <c r="E1339" s="82"/>
      <c r="F1339" s="82"/>
      <c r="G1339" s="82"/>
      <c r="H1339" s="82"/>
      <c r="K1339" s="81"/>
      <c r="L1339" s="81"/>
      <c r="M1339" s="80"/>
      <c r="N1339" s="77"/>
      <c r="O1339" s="77"/>
      <c r="P1339" s="77"/>
      <c r="Q1339" s="77"/>
      <c r="R1339" s="77"/>
      <c r="S1339" s="77"/>
      <c r="T1339" s="77"/>
      <c r="U1339" s="77"/>
      <c r="V1339" s="77"/>
      <c r="W1339" s="77"/>
      <c r="X1339" s="77"/>
      <c r="Y1339" s="77"/>
      <c r="Z1339" s="190"/>
      <c r="AA1339" s="192"/>
      <c r="AB1339" s="77"/>
      <c r="AC1339" s="77"/>
      <c r="AD1339" s="77"/>
      <c r="AE1339" s="77"/>
      <c r="AF1339" s="77"/>
      <c r="AG1339" s="77"/>
      <c r="AH1339" s="77"/>
      <c r="AI1339" s="77"/>
    </row>
    <row r="1340" spans="4:35" ht="18" customHeight="1" x14ac:dyDescent="0.25">
      <c r="D1340" s="82"/>
      <c r="E1340" s="82"/>
      <c r="F1340" s="82"/>
      <c r="G1340" s="82"/>
      <c r="H1340" s="82"/>
      <c r="K1340" s="77"/>
      <c r="L1340" s="77"/>
      <c r="M1340" s="80"/>
      <c r="N1340" s="77"/>
      <c r="O1340" s="77"/>
      <c r="P1340" s="77"/>
      <c r="Q1340" s="77"/>
      <c r="R1340" s="77"/>
      <c r="S1340" s="77"/>
      <c r="T1340" s="77"/>
      <c r="U1340" s="77"/>
      <c r="V1340" s="77"/>
      <c r="W1340" s="77"/>
      <c r="X1340" s="77"/>
      <c r="Y1340" s="77"/>
      <c r="Z1340" s="190"/>
      <c r="AA1340" s="192"/>
      <c r="AB1340" s="77"/>
      <c r="AC1340" s="77"/>
      <c r="AD1340" s="77"/>
      <c r="AE1340" s="77"/>
      <c r="AF1340" s="77"/>
      <c r="AG1340" s="77"/>
      <c r="AH1340" s="77"/>
      <c r="AI1340" s="77"/>
    </row>
    <row r="1341" spans="4:35" ht="18" customHeight="1" x14ac:dyDescent="0.25">
      <c r="D1341" s="82"/>
      <c r="E1341" s="82"/>
      <c r="F1341" s="82"/>
      <c r="G1341" s="82"/>
      <c r="H1341" s="82"/>
      <c r="K1341" s="77"/>
      <c r="L1341" s="77"/>
      <c r="M1341" s="80"/>
      <c r="N1341" s="77"/>
      <c r="O1341" s="77"/>
      <c r="P1341" s="77"/>
      <c r="Q1341" s="77"/>
      <c r="R1341" s="77"/>
      <c r="S1341" s="77"/>
      <c r="T1341" s="77"/>
      <c r="U1341" s="77"/>
      <c r="V1341" s="77"/>
      <c r="W1341" s="77"/>
      <c r="X1341" s="77"/>
      <c r="Y1341" s="77"/>
      <c r="Z1341" s="190"/>
      <c r="AA1341" s="192"/>
      <c r="AB1341" s="77"/>
      <c r="AC1341" s="77"/>
      <c r="AD1341" s="77"/>
      <c r="AE1341" s="77"/>
      <c r="AF1341" s="77"/>
      <c r="AG1341" s="77"/>
      <c r="AH1341" s="77"/>
      <c r="AI1341" s="77"/>
    </row>
    <row r="1342" spans="4:35" ht="18" customHeight="1" x14ac:dyDescent="0.25">
      <c r="D1342" s="82"/>
      <c r="E1342" s="82"/>
      <c r="F1342" s="82"/>
      <c r="G1342" s="82"/>
      <c r="H1342" s="82"/>
      <c r="K1342" s="77"/>
      <c r="L1342" s="77"/>
      <c r="M1342" s="80"/>
      <c r="N1342" s="77"/>
      <c r="O1342" s="77"/>
      <c r="P1342" s="77"/>
      <c r="Q1342" s="77"/>
      <c r="R1342" s="77"/>
      <c r="S1342" s="77"/>
      <c r="T1342" s="77"/>
      <c r="U1342" s="77"/>
      <c r="V1342" s="77"/>
      <c r="W1342" s="77"/>
      <c r="X1342" s="77"/>
      <c r="Y1342" s="77"/>
      <c r="Z1342" s="190"/>
      <c r="AA1342" s="192"/>
      <c r="AB1342" s="77"/>
      <c r="AC1342" s="77"/>
      <c r="AD1342" s="77"/>
      <c r="AE1342" s="77"/>
      <c r="AF1342" s="77"/>
      <c r="AG1342" s="77"/>
      <c r="AH1342" s="77"/>
      <c r="AI1342" s="77"/>
    </row>
    <row r="1343" spans="4:35" ht="18" customHeight="1" x14ac:dyDescent="0.25">
      <c r="D1343" s="82"/>
      <c r="E1343" s="82"/>
      <c r="F1343" s="82"/>
      <c r="G1343" s="82"/>
      <c r="H1343" s="82"/>
      <c r="K1343" s="77"/>
      <c r="L1343" s="77"/>
      <c r="M1343" s="80"/>
      <c r="N1343" s="77"/>
      <c r="O1343" s="77"/>
      <c r="P1343" s="77"/>
      <c r="Q1343" s="77"/>
      <c r="R1343" s="77"/>
      <c r="S1343" s="77"/>
      <c r="T1343" s="77"/>
      <c r="U1343" s="77"/>
      <c r="V1343" s="77"/>
      <c r="W1343" s="77"/>
      <c r="X1343" s="77"/>
      <c r="Y1343" s="77"/>
      <c r="Z1343" s="190"/>
      <c r="AA1343" s="192"/>
      <c r="AB1343" s="77"/>
      <c r="AC1343" s="77"/>
      <c r="AD1343" s="77"/>
      <c r="AE1343" s="77"/>
      <c r="AF1343" s="77"/>
      <c r="AG1343" s="77"/>
      <c r="AH1343" s="77"/>
      <c r="AI1343" s="77"/>
    </row>
    <row r="1344" spans="4:35" ht="18" customHeight="1" x14ac:dyDescent="0.25">
      <c r="D1344" s="82"/>
      <c r="E1344" s="82"/>
      <c r="F1344" s="82"/>
      <c r="G1344" s="82"/>
      <c r="H1344" s="82"/>
      <c r="K1344" s="77"/>
      <c r="L1344" s="77"/>
      <c r="M1344" s="80"/>
      <c r="N1344" s="77"/>
      <c r="O1344" s="77"/>
      <c r="P1344" s="77"/>
      <c r="Q1344" s="77"/>
      <c r="R1344" s="77"/>
      <c r="S1344" s="77"/>
      <c r="T1344" s="77"/>
      <c r="U1344" s="77"/>
      <c r="V1344" s="77"/>
      <c r="W1344" s="77"/>
      <c r="X1344" s="77"/>
      <c r="Y1344" s="77"/>
      <c r="Z1344" s="190"/>
      <c r="AA1344" s="192"/>
      <c r="AB1344" s="77"/>
      <c r="AC1344" s="77"/>
      <c r="AD1344" s="77"/>
      <c r="AE1344" s="77"/>
      <c r="AF1344" s="77"/>
      <c r="AG1344" s="77"/>
      <c r="AH1344" s="77"/>
      <c r="AI1344" s="77"/>
    </row>
    <row r="1345" spans="4:35" ht="18" customHeight="1" x14ac:dyDescent="0.25">
      <c r="D1345" s="82"/>
      <c r="E1345" s="82"/>
      <c r="F1345" s="82"/>
      <c r="G1345" s="82"/>
      <c r="H1345" s="82"/>
      <c r="K1345" s="77"/>
      <c r="L1345" s="77"/>
      <c r="M1345" s="80"/>
      <c r="N1345" s="77"/>
      <c r="O1345" s="77"/>
      <c r="P1345" s="77"/>
      <c r="Q1345" s="77"/>
      <c r="R1345" s="77"/>
      <c r="S1345" s="77"/>
      <c r="T1345" s="77"/>
      <c r="U1345" s="77"/>
      <c r="V1345" s="77"/>
      <c r="W1345" s="77"/>
      <c r="X1345" s="77"/>
      <c r="Y1345" s="77"/>
      <c r="Z1345" s="190"/>
      <c r="AA1345" s="192"/>
      <c r="AB1345" s="77"/>
      <c r="AC1345" s="77"/>
      <c r="AD1345" s="77"/>
      <c r="AE1345" s="77"/>
      <c r="AF1345" s="77"/>
      <c r="AG1345" s="77"/>
      <c r="AH1345" s="77"/>
      <c r="AI1345" s="77"/>
    </row>
    <row r="1346" spans="4:35" ht="18" customHeight="1" x14ac:dyDescent="0.25">
      <c r="D1346" s="82"/>
      <c r="E1346" s="82"/>
      <c r="F1346" s="82"/>
      <c r="G1346" s="82"/>
      <c r="H1346" s="82"/>
      <c r="K1346" s="77"/>
      <c r="L1346" s="77"/>
      <c r="M1346" s="80"/>
      <c r="N1346" s="77"/>
      <c r="O1346" s="77"/>
      <c r="P1346" s="77"/>
      <c r="Q1346" s="77"/>
      <c r="R1346" s="77"/>
      <c r="S1346" s="77"/>
      <c r="T1346" s="77"/>
      <c r="U1346" s="77"/>
      <c r="V1346" s="77"/>
      <c r="W1346" s="77"/>
      <c r="X1346" s="77"/>
      <c r="Y1346" s="77"/>
      <c r="Z1346" s="190"/>
      <c r="AA1346" s="192"/>
      <c r="AB1346" s="77"/>
      <c r="AC1346" s="77"/>
      <c r="AD1346" s="77"/>
      <c r="AE1346" s="77"/>
      <c r="AF1346" s="77"/>
      <c r="AG1346" s="77"/>
      <c r="AH1346" s="77"/>
      <c r="AI1346" s="77"/>
    </row>
    <row r="1347" spans="4:35" ht="18" customHeight="1" x14ac:dyDescent="0.25">
      <c r="D1347" s="82"/>
      <c r="E1347" s="82"/>
      <c r="F1347" s="82"/>
      <c r="G1347" s="82"/>
      <c r="H1347" s="82"/>
      <c r="K1347" s="77"/>
      <c r="L1347" s="77"/>
      <c r="M1347" s="80"/>
      <c r="N1347" s="77"/>
      <c r="O1347" s="77"/>
      <c r="P1347" s="77"/>
      <c r="Q1347" s="77"/>
      <c r="R1347" s="77"/>
      <c r="S1347" s="77"/>
      <c r="T1347" s="77"/>
      <c r="U1347" s="77"/>
      <c r="V1347" s="77"/>
      <c r="W1347" s="77"/>
      <c r="X1347" s="77"/>
      <c r="Y1347" s="77"/>
      <c r="Z1347" s="190"/>
      <c r="AA1347" s="192"/>
      <c r="AB1347" s="77"/>
      <c r="AC1347" s="77"/>
      <c r="AD1347" s="77"/>
      <c r="AE1347" s="77"/>
      <c r="AF1347" s="77"/>
      <c r="AG1347" s="77"/>
      <c r="AH1347" s="77"/>
      <c r="AI1347" s="77"/>
    </row>
    <row r="1348" spans="4:35" ht="18" customHeight="1" x14ac:dyDescent="0.25">
      <c r="D1348" s="82"/>
      <c r="E1348" s="82"/>
      <c r="F1348" s="82"/>
      <c r="G1348" s="82"/>
      <c r="H1348" s="82"/>
      <c r="K1348" s="77"/>
      <c r="L1348" s="77"/>
      <c r="M1348" s="80"/>
      <c r="N1348" s="77"/>
      <c r="O1348" s="77"/>
      <c r="P1348" s="77"/>
      <c r="Q1348" s="77"/>
      <c r="R1348" s="77"/>
      <c r="S1348" s="77"/>
      <c r="T1348" s="77"/>
      <c r="U1348" s="77"/>
      <c r="V1348" s="77"/>
      <c r="W1348" s="77"/>
      <c r="X1348" s="77"/>
      <c r="Y1348" s="77"/>
      <c r="Z1348" s="190"/>
      <c r="AA1348" s="192"/>
      <c r="AB1348" s="77"/>
      <c r="AC1348" s="77"/>
      <c r="AD1348" s="77"/>
      <c r="AE1348" s="77"/>
      <c r="AF1348" s="77"/>
      <c r="AG1348" s="77"/>
      <c r="AH1348" s="77"/>
      <c r="AI1348" s="77"/>
    </row>
    <row r="1349" spans="4:35" ht="18" customHeight="1" x14ac:dyDescent="0.25">
      <c r="D1349" s="82"/>
      <c r="E1349" s="82"/>
      <c r="F1349" s="82"/>
      <c r="G1349" s="82"/>
      <c r="H1349" s="82"/>
      <c r="K1349" s="77"/>
      <c r="L1349" s="77"/>
      <c r="M1349" s="80"/>
      <c r="N1349" s="77"/>
      <c r="O1349" s="77"/>
      <c r="P1349" s="77"/>
      <c r="Q1349" s="77"/>
      <c r="R1349" s="77"/>
      <c r="S1349" s="77"/>
      <c r="T1349" s="77"/>
      <c r="U1349" s="77"/>
      <c r="V1349" s="77"/>
      <c r="W1349" s="77"/>
      <c r="X1349" s="77"/>
      <c r="Y1349" s="77"/>
      <c r="Z1349" s="190"/>
      <c r="AA1349" s="192"/>
      <c r="AB1349" s="77"/>
      <c r="AC1349" s="77"/>
      <c r="AD1349" s="77"/>
      <c r="AE1349" s="77"/>
      <c r="AF1349" s="77"/>
      <c r="AG1349" s="77"/>
      <c r="AH1349" s="77"/>
      <c r="AI1349" s="77"/>
    </row>
    <row r="1350" spans="4:35" ht="18" customHeight="1" x14ac:dyDescent="0.25">
      <c r="D1350" s="82"/>
      <c r="E1350" s="82"/>
      <c r="F1350" s="82"/>
      <c r="G1350" s="82"/>
      <c r="H1350" s="82"/>
      <c r="K1350" s="77"/>
      <c r="L1350" s="77"/>
      <c r="M1350" s="80"/>
      <c r="N1350" s="77"/>
      <c r="O1350" s="77"/>
      <c r="P1350" s="77"/>
      <c r="Q1350" s="77"/>
      <c r="R1350" s="77"/>
      <c r="S1350" s="77"/>
      <c r="T1350" s="77"/>
      <c r="U1350" s="77"/>
      <c r="V1350" s="77"/>
      <c r="W1350" s="77"/>
      <c r="X1350" s="77"/>
      <c r="Y1350" s="77"/>
      <c r="Z1350" s="190"/>
      <c r="AA1350" s="192"/>
      <c r="AB1350" s="77"/>
      <c r="AC1350" s="77"/>
      <c r="AD1350" s="77"/>
      <c r="AE1350" s="77"/>
      <c r="AF1350" s="77"/>
      <c r="AG1350" s="77"/>
      <c r="AH1350" s="77"/>
      <c r="AI1350" s="77"/>
    </row>
    <row r="1351" spans="4:35" ht="18" customHeight="1" x14ac:dyDescent="0.25">
      <c r="D1351" s="82"/>
      <c r="E1351" s="82"/>
      <c r="F1351" s="82"/>
      <c r="G1351" s="82"/>
      <c r="H1351" s="82"/>
      <c r="K1351" s="77"/>
      <c r="L1351" s="77"/>
      <c r="M1351" s="80"/>
      <c r="N1351" s="77"/>
      <c r="O1351" s="77"/>
      <c r="P1351" s="77"/>
      <c r="Q1351" s="77"/>
      <c r="R1351" s="77"/>
      <c r="S1351" s="77"/>
      <c r="T1351" s="77"/>
      <c r="U1351" s="77"/>
      <c r="V1351" s="77"/>
      <c r="W1351" s="77"/>
      <c r="X1351" s="77"/>
      <c r="Y1351" s="77"/>
      <c r="Z1351" s="190"/>
      <c r="AA1351" s="192"/>
      <c r="AB1351" s="77"/>
      <c r="AC1351" s="77"/>
      <c r="AD1351" s="77"/>
      <c r="AE1351" s="77"/>
      <c r="AF1351" s="77"/>
      <c r="AG1351" s="77"/>
      <c r="AH1351" s="77"/>
      <c r="AI1351" s="77"/>
    </row>
    <row r="1352" spans="4:35" ht="18" customHeight="1" x14ac:dyDescent="0.25">
      <c r="D1352" s="82"/>
      <c r="E1352" s="82"/>
      <c r="F1352" s="82"/>
      <c r="G1352" s="82"/>
      <c r="H1352" s="82"/>
      <c r="K1352" s="77"/>
      <c r="L1352" s="77"/>
      <c r="M1352" s="80"/>
      <c r="N1352" s="77"/>
      <c r="O1352" s="77"/>
      <c r="P1352" s="77"/>
      <c r="Q1352" s="77"/>
      <c r="R1352" s="77"/>
      <c r="S1352" s="77"/>
      <c r="T1352" s="77"/>
      <c r="U1352" s="77"/>
      <c r="V1352" s="77"/>
      <c r="W1352" s="77"/>
      <c r="X1352" s="77"/>
      <c r="Y1352" s="77"/>
      <c r="Z1352" s="190"/>
      <c r="AA1352" s="192"/>
      <c r="AB1352" s="77"/>
      <c r="AC1352" s="77"/>
      <c r="AD1352" s="77"/>
      <c r="AE1352" s="77"/>
      <c r="AF1352" s="77"/>
      <c r="AG1352" s="77"/>
      <c r="AH1352" s="77"/>
      <c r="AI1352" s="77"/>
    </row>
    <row r="1353" spans="4:35" ht="18" customHeight="1" x14ac:dyDescent="0.25">
      <c r="D1353" s="82"/>
      <c r="E1353" s="82"/>
      <c r="F1353" s="82"/>
      <c r="G1353" s="82"/>
      <c r="H1353" s="82"/>
      <c r="K1353" s="77"/>
      <c r="L1353" s="77"/>
      <c r="M1353" s="80"/>
      <c r="N1353" s="77"/>
      <c r="O1353" s="77"/>
      <c r="P1353" s="77"/>
      <c r="Q1353" s="77"/>
      <c r="R1353" s="77"/>
      <c r="S1353" s="77"/>
      <c r="T1353" s="77"/>
      <c r="U1353" s="77"/>
      <c r="V1353" s="77"/>
      <c r="W1353" s="77"/>
      <c r="X1353" s="77"/>
      <c r="Y1353" s="77"/>
      <c r="Z1353" s="190"/>
      <c r="AA1353" s="192"/>
      <c r="AB1353" s="77"/>
      <c r="AC1353" s="77"/>
      <c r="AD1353" s="77"/>
      <c r="AE1353" s="77"/>
      <c r="AF1353" s="77"/>
      <c r="AG1353" s="77"/>
      <c r="AH1353" s="77"/>
      <c r="AI1353" s="77"/>
    </row>
    <row r="1354" spans="4:35" ht="18" customHeight="1" x14ac:dyDescent="0.25">
      <c r="D1354" s="82"/>
      <c r="E1354" s="82"/>
      <c r="F1354" s="82"/>
      <c r="G1354" s="82"/>
      <c r="H1354" s="82"/>
      <c r="K1354" s="77"/>
      <c r="L1354" s="77"/>
      <c r="M1354" s="80"/>
      <c r="N1354" s="77"/>
      <c r="O1354" s="77"/>
      <c r="P1354" s="77"/>
      <c r="Q1354" s="77"/>
      <c r="R1354" s="77"/>
      <c r="S1354" s="77"/>
      <c r="T1354" s="77"/>
      <c r="U1354" s="77"/>
      <c r="V1354" s="77"/>
      <c r="W1354" s="77"/>
      <c r="X1354" s="77"/>
      <c r="Y1354" s="77"/>
      <c r="Z1354" s="190"/>
      <c r="AA1354" s="192"/>
      <c r="AB1354" s="77"/>
      <c r="AC1354" s="77"/>
      <c r="AD1354" s="77"/>
      <c r="AE1354" s="77"/>
      <c r="AF1354" s="77"/>
      <c r="AG1354" s="77"/>
      <c r="AH1354" s="77"/>
      <c r="AI1354" s="77"/>
    </row>
    <row r="1355" spans="4:35" ht="18" customHeight="1" x14ac:dyDescent="0.25">
      <c r="D1355" s="82"/>
      <c r="E1355" s="82"/>
      <c r="F1355" s="82"/>
      <c r="G1355" s="82"/>
      <c r="H1355" s="82"/>
      <c r="K1355" s="77"/>
      <c r="L1355" s="77"/>
      <c r="M1355" s="80"/>
      <c r="N1355" s="77"/>
      <c r="O1355" s="77"/>
      <c r="P1355" s="77"/>
      <c r="Q1355" s="77"/>
      <c r="R1355" s="77"/>
      <c r="S1355" s="77"/>
      <c r="T1355" s="77"/>
      <c r="U1355" s="77"/>
      <c r="V1355" s="77"/>
      <c r="W1355" s="77"/>
      <c r="X1355" s="77"/>
      <c r="Y1355" s="77"/>
      <c r="Z1355" s="190"/>
      <c r="AA1355" s="192"/>
      <c r="AB1355" s="77"/>
      <c r="AC1355" s="77"/>
      <c r="AD1355" s="77"/>
      <c r="AE1355" s="77"/>
      <c r="AF1355" s="77"/>
      <c r="AG1355" s="77"/>
      <c r="AH1355" s="77"/>
      <c r="AI1355" s="77"/>
    </row>
    <row r="1356" spans="4:35" ht="18" customHeight="1" x14ac:dyDescent="0.25">
      <c r="D1356" s="82"/>
      <c r="E1356" s="82"/>
      <c r="F1356" s="82"/>
      <c r="G1356" s="82"/>
      <c r="H1356" s="82"/>
      <c r="K1356" s="77"/>
      <c r="L1356" s="77"/>
      <c r="M1356" s="80"/>
      <c r="N1356" s="77"/>
      <c r="O1356" s="77"/>
      <c r="P1356" s="77"/>
      <c r="Q1356" s="77"/>
      <c r="R1356" s="77"/>
      <c r="S1356" s="77"/>
      <c r="T1356" s="77"/>
      <c r="U1356" s="77"/>
      <c r="V1356" s="77"/>
      <c r="W1356" s="77"/>
      <c r="X1356" s="77"/>
      <c r="Y1356" s="77"/>
      <c r="Z1356" s="190"/>
      <c r="AA1356" s="192"/>
      <c r="AB1356" s="77"/>
      <c r="AC1356" s="77"/>
      <c r="AD1356" s="77"/>
      <c r="AE1356" s="77"/>
      <c r="AF1356" s="77"/>
      <c r="AG1356" s="77"/>
      <c r="AH1356" s="77"/>
      <c r="AI1356" s="77"/>
    </row>
    <row r="1357" spans="4:35" ht="18" customHeight="1" x14ac:dyDescent="0.25">
      <c r="D1357" s="82"/>
      <c r="E1357" s="82"/>
      <c r="F1357" s="82"/>
      <c r="G1357" s="82"/>
      <c r="H1357" s="82"/>
      <c r="K1357" s="81"/>
      <c r="L1357" s="81"/>
      <c r="M1357" s="80"/>
      <c r="N1357" s="77"/>
      <c r="O1357" s="77"/>
      <c r="P1357" s="77"/>
      <c r="Q1357" s="77"/>
      <c r="R1357" s="77"/>
      <c r="S1357" s="77"/>
      <c r="T1357" s="77"/>
      <c r="U1357" s="77"/>
      <c r="V1357" s="77"/>
      <c r="W1357" s="77"/>
      <c r="X1357" s="77"/>
      <c r="Y1357" s="77"/>
      <c r="Z1357" s="190"/>
      <c r="AA1357" s="192"/>
      <c r="AB1357" s="77"/>
      <c r="AC1357" s="77"/>
      <c r="AD1357" s="77"/>
      <c r="AE1357" s="77"/>
      <c r="AF1357" s="77"/>
      <c r="AG1357" s="77"/>
      <c r="AH1357" s="77"/>
      <c r="AI1357" s="77"/>
    </row>
    <row r="1358" spans="4:35" ht="18" customHeight="1" x14ac:dyDescent="0.25">
      <c r="D1358" s="82"/>
      <c r="E1358" s="82"/>
      <c r="F1358" s="82"/>
      <c r="G1358" s="82"/>
      <c r="H1358" s="82"/>
      <c r="K1358" s="81"/>
      <c r="L1358" s="81"/>
      <c r="M1358" s="80"/>
      <c r="N1358" s="77"/>
      <c r="O1358" s="77"/>
      <c r="P1358" s="77"/>
      <c r="Q1358" s="77"/>
      <c r="R1358" s="77"/>
      <c r="S1358" s="77"/>
      <c r="T1358" s="77"/>
      <c r="U1358" s="77"/>
      <c r="V1358" s="77"/>
      <c r="W1358" s="77"/>
      <c r="X1358" s="77"/>
      <c r="Y1358" s="77"/>
      <c r="Z1358" s="190"/>
      <c r="AA1358" s="192"/>
      <c r="AB1358" s="77"/>
      <c r="AC1358" s="77"/>
      <c r="AD1358" s="77"/>
      <c r="AE1358" s="77"/>
      <c r="AF1358" s="77"/>
      <c r="AG1358" s="77"/>
      <c r="AH1358" s="77"/>
      <c r="AI1358" s="77"/>
    </row>
    <row r="1359" spans="4:35" ht="18" customHeight="1" x14ac:dyDescent="0.25">
      <c r="D1359" s="82"/>
      <c r="E1359" s="82"/>
      <c r="F1359" s="82"/>
      <c r="G1359" s="82"/>
      <c r="H1359" s="82"/>
      <c r="K1359" s="81"/>
      <c r="L1359" s="81"/>
      <c r="M1359" s="80"/>
      <c r="N1359" s="77"/>
      <c r="O1359" s="77"/>
      <c r="P1359" s="77"/>
      <c r="Q1359" s="77"/>
      <c r="R1359" s="77"/>
      <c r="S1359" s="77"/>
      <c r="T1359" s="77"/>
      <c r="U1359" s="77"/>
      <c r="V1359" s="77"/>
      <c r="W1359" s="77"/>
      <c r="X1359" s="77"/>
      <c r="Y1359" s="77"/>
      <c r="Z1359" s="190"/>
      <c r="AA1359" s="192"/>
      <c r="AB1359" s="77"/>
      <c r="AC1359" s="77"/>
      <c r="AD1359" s="77"/>
      <c r="AE1359" s="77"/>
      <c r="AF1359" s="77"/>
      <c r="AG1359" s="77"/>
      <c r="AH1359" s="77"/>
      <c r="AI1359" s="77"/>
    </row>
    <row r="1360" spans="4:35" ht="18" customHeight="1" x14ac:dyDescent="0.25">
      <c r="D1360" s="82"/>
      <c r="E1360" s="82"/>
      <c r="F1360" s="82"/>
      <c r="G1360" s="82"/>
      <c r="H1360" s="82"/>
      <c r="K1360" s="81"/>
      <c r="L1360" s="81"/>
      <c r="M1360" s="80"/>
      <c r="N1360" s="77"/>
      <c r="O1360" s="77"/>
      <c r="P1360" s="77"/>
      <c r="Q1360" s="77"/>
      <c r="R1360" s="77"/>
      <c r="S1360" s="77"/>
      <c r="T1360" s="77"/>
      <c r="U1360" s="77"/>
      <c r="V1360" s="77"/>
      <c r="W1360" s="77"/>
      <c r="X1360" s="77"/>
      <c r="Y1360" s="77"/>
      <c r="Z1360" s="190"/>
      <c r="AA1360" s="192"/>
      <c r="AB1360" s="77"/>
      <c r="AC1360" s="77"/>
      <c r="AD1360" s="77"/>
      <c r="AE1360" s="77"/>
      <c r="AF1360" s="77"/>
      <c r="AG1360" s="77"/>
      <c r="AH1360" s="77"/>
      <c r="AI1360" s="77"/>
    </row>
    <row r="1361" spans="4:35" ht="18" customHeight="1" x14ac:dyDescent="0.25">
      <c r="D1361" s="82"/>
      <c r="E1361" s="82"/>
      <c r="F1361" s="82"/>
      <c r="G1361" s="82"/>
      <c r="H1361" s="82"/>
      <c r="K1361" s="81"/>
      <c r="L1361" s="81"/>
      <c r="M1361" s="80"/>
      <c r="N1361" s="77"/>
      <c r="O1361" s="77"/>
      <c r="P1361" s="77"/>
      <c r="Q1361" s="77"/>
      <c r="R1361" s="77"/>
      <c r="S1361" s="77"/>
      <c r="T1361" s="77"/>
      <c r="U1361" s="77"/>
      <c r="V1361" s="77"/>
      <c r="W1361" s="77"/>
      <c r="X1361" s="77"/>
      <c r="Y1361" s="77"/>
      <c r="Z1361" s="190"/>
      <c r="AA1361" s="192"/>
      <c r="AB1361" s="77"/>
      <c r="AC1361" s="77"/>
      <c r="AD1361" s="77"/>
      <c r="AE1361" s="77"/>
      <c r="AF1361" s="77"/>
      <c r="AG1361" s="77"/>
      <c r="AH1361" s="77"/>
      <c r="AI1361" s="77"/>
    </row>
    <row r="1362" spans="4:35" ht="18" customHeight="1" x14ac:dyDescent="0.25">
      <c r="D1362" s="82"/>
      <c r="E1362" s="82"/>
      <c r="F1362" s="82"/>
      <c r="G1362" s="82"/>
      <c r="H1362" s="82"/>
      <c r="K1362" s="81"/>
      <c r="L1362" s="81"/>
      <c r="M1362" s="80"/>
      <c r="N1362" s="77"/>
      <c r="O1362" s="77"/>
      <c r="P1362" s="77"/>
      <c r="Q1362" s="77"/>
      <c r="R1362" s="77"/>
      <c r="S1362" s="77"/>
      <c r="T1362" s="77"/>
      <c r="U1362" s="77"/>
      <c r="V1362" s="77"/>
      <c r="W1362" s="77"/>
      <c r="X1362" s="77"/>
      <c r="Y1362" s="77"/>
      <c r="Z1362" s="190"/>
      <c r="AA1362" s="192"/>
      <c r="AB1362" s="77"/>
      <c r="AC1362" s="77"/>
      <c r="AD1362" s="77"/>
      <c r="AE1362" s="77"/>
      <c r="AF1362" s="77"/>
      <c r="AG1362" s="77"/>
      <c r="AH1362" s="77"/>
      <c r="AI1362" s="77"/>
    </row>
    <row r="1363" spans="4:35" ht="18" customHeight="1" x14ac:dyDescent="0.25">
      <c r="D1363" s="82"/>
      <c r="E1363" s="82"/>
      <c r="F1363" s="82"/>
      <c r="G1363" s="82"/>
      <c r="H1363" s="82"/>
      <c r="K1363" s="81"/>
      <c r="L1363" s="81"/>
      <c r="M1363" s="80"/>
      <c r="N1363" s="77"/>
      <c r="O1363" s="77"/>
      <c r="P1363" s="77"/>
      <c r="Q1363" s="77"/>
      <c r="R1363" s="77"/>
      <c r="S1363" s="77"/>
      <c r="T1363" s="77"/>
      <c r="U1363" s="77"/>
      <c r="V1363" s="77"/>
      <c r="W1363" s="77"/>
      <c r="X1363" s="77"/>
      <c r="Y1363" s="77"/>
      <c r="Z1363" s="190"/>
      <c r="AA1363" s="192"/>
      <c r="AB1363" s="77"/>
      <c r="AC1363" s="77"/>
      <c r="AD1363" s="77"/>
      <c r="AE1363" s="77"/>
      <c r="AF1363" s="77"/>
      <c r="AG1363" s="77"/>
      <c r="AH1363" s="77"/>
      <c r="AI1363" s="77"/>
    </row>
    <row r="1364" spans="4:35" ht="18" customHeight="1" x14ac:dyDescent="0.25">
      <c r="D1364" s="82"/>
      <c r="E1364" s="82"/>
      <c r="F1364" s="82"/>
      <c r="G1364" s="82"/>
      <c r="H1364" s="82"/>
      <c r="K1364" s="77"/>
      <c r="L1364" s="77"/>
      <c r="M1364" s="80"/>
      <c r="N1364" s="77"/>
      <c r="O1364" s="77"/>
      <c r="P1364" s="77"/>
      <c r="Q1364" s="77"/>
      <c r="R1364" s="77"/>
      <c r="S1364" s="77"/>
      <c r="T1364" s="77"/>
      <c r="U1364" s="77"/>
      <c r="V1364" s="77"/>
      <c r="W1364" s="77"/>
      <c r="X1364" s="77"/>
      <c r="Y1364" s="77"/>
      <c r="Z1364" s="190"/>
      <c r="AA1364" s="192"/>
      <c r="AB1364" s="77"/>
      <c r="AC1364" s="77"/>
      <c r="AD1364" s="77"/>
      <c r="AE1364" s="77"/>
      <c r="AF1364" s="77"/>
      <c r="AG1364" s="77"/>
      <c r="AH1364" s="77"/>
      <c r="AI1364" s="77"/>
    </row>
    <row r="1365" spans="4:35" ht="18" customHeight="1" x14ac:dyDescent="0.25">
      <c r="D1365" s="82"/>
      <c r="E1365" s="82"/>
      <c r="F1365" s="82"/>
      <c r="G1365" s="82"/>
      <c r="H1365" s="82"/>
      <c r="K1365" s="77"/>
      <c r="L1365" s="77"/>
      <c r="M1365" s="80"/>
      <c r="N1365" s="77"/>
      <c r="O1365" s="77"/>
      <c r="P1365" s="77"/>
      <c r="Q1365" s="77"/>
      <c r="R1365" s="77"/>
      <c r="S1365" s="77"/>
      <c r="T1365" s="77"/>
      <c r="U1365" s="77"/>
      <c r="V1365" s="77"/>
      <c r="W1365" s="77"/>
      <c r="X1365" s="77"/>
      <c r="Y1365" s="77"/>
      <c r="Z1365" s="190"/>
      <c r="AA1365" s="192"/>
      <c r="AB1365" s="77"/>
      <c r="AC1365" s="77"/>
      <c r="AD1365" s="77"/>
      <c r="AE1365" s="77"/>
      <c r="AF1365" s="77"/>
      <c r="AG1365" s="77"/>
      <c r="AH1365" s="77"/>
      <c r="AI1365" s="77"/>
    </row>
    <row r="1366" spans="4:35" ht="18" customHeight="1" x14ac:dyDescent="0.25">
      <c r="D1366" s="82"/>
      <c r="E1366" s="82"/>
      <c r="F1366" s="82"/>
      <c r="G1366" s="82"/>
      <c r="H1366" s="82"/>
      <c r="K1366" s="77"/>
      <c r="L1366" s="77"/>
      <c r="M1366" s="80"/>
      <c r="N1366" s="77"/>
      <c r="O1366" s="77"/>
      <c r="P1366" s="77"/>
      <c r="Q1366" s="77"/>
      <c r="R1366" s="77"/>
      <c r="S1366" s="77"/>
      <c r="T1366" s="77"/>
      <c r="U1366" s="77"/>
      <c r="V1366" s="77"/>
      <c r="W1366" s="77"/>
      <c r="X1366" s="77"/>
      <c r="Y1366" s="77"/>
      <c r="Z1366" s="190"/>
      <c r="AA1366" s="192"/>
      <c r="AB1366" s="77"/>
      <c r="AC1366" s="77"/>
      <c r="AD1366" s="77"/>
      <c r="AE1366" s="77"/>
      <c r="AF1366" s="77"/>
      <c r="AG1366" s="77"/>
      <c r="AH1366" s="77"/>
      <c r="AI1366" s="77"/>
    </row>
    <row r="1367" spans="4:35" ht="18" customHeight="1" x14ac:dyDescent="0.25">
      <c r="D1367" s="82"/>
      <c r="E1367" s="82"/>
      <c r="F1367" s="82"/>
      <c r="G1367" s="82"/>
      <c r="H1367" s="82"/>
      <c r="K1367" s="77"/>
      <c r="L1367" s="77"/>
      <c r="M1367" s="80"/>
      <c r="N1367" s="77"/>
      <c r="O1367" s="77"/>
      <c r="P1367" s="77"/>
      <c r="Q1367" s="77"/>
      <c r="R1367" s="77"/>
      <c r="S1367" s="77"/>
      <c r="T1367" s="77"/>
      <c r="U1367" s="77"/>
      <c r="V1367" s="77"/>
      <c r="W1367" s="77"/>
      <c r="X1367" s="77"/>
      <c r="Y1367" s="77"/>
      <c r="Z1367" s="190"/>
      <c r="AA1367" s="192"/>
      <c r="AB1367" s="77"/>
      <c r="AC1367" s="77"/>
      <c r="AD1367" s="77"/>
      <c r="AE1367" s="77"/>
      <c r="AF1367" s="77"/>
      <c r="AG1367" s="77"/>
      <c r="AH1367" s="77"/>
      <c r="AI1367" s="77"/>
    </row>
    <row r="1368" spans="4:35" ht="18" customHeight="1" x14ac:dyDescent="0.25">
      <c r="D1368" s="82"/>
      <c r="E1368" s="82"/>
      <c r="F1368" s="82"/>
      <c r="G1368" s="82"/>
      <c r="H1368" s="82"/>
      <c r="K1368" s="77"/>
      <c r="L1368" s="77"/>
      <c r="M1368" s="80"/>
      <c r="N1368" s="77"/>
      <c r="O1368" s="77"/>
      <c r="P1368" s="77"/>
      <c r="Q1368" s="77"/>
      <c r="R1368" s="77"/>
      <c r="S1368" s="77"/>
      <c r="T1368" s="77"/>
      <c r="U1368" s="77"/>
      <c r="V1368" s="77"/>
      <c r="W1368" s="77"/>
      <c r="X1368" s="77"/>
      <c r="Y1368" s="77"/>
      <c r="Z1368" s="190"/>
      <c r="AA1368" s="192"/>
      <c r="AB1368" s="77"/>
      <c r="AC1368" s="77"/>
      <c r="AD1368" s="77"/>
      <c r="AE1368" s="77"/>
      <c r="AF1368" s="77"/>
      <c r="AG1368" s="77"/>
      <c r="AH1368" s="77"/>
      <c r="AI1368" s="77"/>
    </row>
    <row r="1369" spans="4:35" ht="18" customHeight="1" x14ac:dyDescent="0.25">
      <c r="D1369" s="82"/>
      <c r="E1369" s="82"/>
      <c r="F1369" s="82"/>
      <c r="G1369" s="82"/>
      <c r="H1369" s="82"/>
      <c r="K1369" s="77"/>
      <c r="L1369" s="77"/>
      <c r="M1369" s="80"/>
      <c r="N1369" s="77"/>
      <c r="O1369" s="77"/>
      <c r="P1369" s="77"/>
      <c r="Q1369" s="77"/>
      <c r="R1369" s="77"/>
      <c r="S1369" s="77"/>
      <c r="T1369" s="77"/>
      <c r="U1369" s="77"/>
      <c r="V1369" s="77"/>
      <c r="W1369" s="77"/>
      <c r="X1369" s="77"/>
      <c r="Y1369" s="77"/>
      <c r="Z1369" s="190"/>
      <c r="AA1369" s="192"/>
      <c r="AB1369" s="77"/>
      <c r="AC1369" s="77"/>
      <c r="AD1369" s="77"/>
      <c r="AE1369" s="77"/>
      <c r="AF1369" s="77"/>
      <c r="AG1369" s="77"/>
      <c r="AH1369" s="77"/>
      <c r="AI1369" s="77"/>
    </row>
    <row r="1370" spans="4:35" ht="18" customHeight="1" x14ac:dyDescent="0.25">
      <c r="D1370" s="82"/>
      <c r="E1370" s="82"/>
      <c r="F1370" s="82"/>
      <c r="G1370" s="82"/>
      <c r="H1370" s="82"/>
      <c r="K1370" s="77"/>
      <c r="L1370" s="77"/>
      <c r="M1370" s="80"/>
      <c r="N1370" s="77"/>
      <c r="O1370" s="77"/>
      <c r="P1370" s="77"/>
      <c r="Q1370" s="77"/>
      <c r="R1370" s="77"/>
      <c r="S1370" s="77"/>
      <c r="T1370" s="77"/>
      <c r="U1370" s="77"/>
      <c r="V1370" s="77"/>
      <c r="W1370" s="77"/>
      <c r="X1370" s="77"/>
      <c r="Y1370" s="77"/>
      <c r="Z1370" s="190"/>
      <c r="AA1370" s="192"/>
      <c r="AB1370" s="77"/>
      <c r="AC1370" s="77"/>
      <c r="AD1370" s="77"/>
      <c r="AE1370" s="77"/>
      <c r="AF1370" s="77"/>
      <c r="AG1370" s="77"/>
      <c r="AH1370" s="77"/>
      <c r="AI1370" s="77"/>
    </row>
    <row r="1371" spans="4:35" ht="18" customHeight="1" x14ac:dyDescent="0.25">
      <c r="D1371" s="82"/>
      <c r="E1371" s="82"/>
      <c r="F1371" s="82"/>
      <c r="G1371" s="82"/>
      <c r="H1371" s="82"/>
      <c r="K1371" s="77"/>
      <c r="L1371" s="77"/>
      <c r="M1371" s="80"/>
      <c r="N1371" s="77"/>
      <c r="O1371" s="77"/>
      <c r="P1371" s="77"/>
      <c r="Q1371" s="77"/>
      <c r="R1371" s="77"/>
      <c r="S1371" s="77"/>
      <c r="T1371" s="77"/>
      <c r="U1371" s="77"/>
      <c r="V1371" s="77"/>
      <c r="W1371" s="77"/>
      <c r="X1371" s="77"/>
      <c r="Y1371" s="77"/>
      <c r="Z1371" s="190"/>
      <c r="AA1371" s="192"/>
      <c r="AB1371" s="77"/>
      <c r="AC1371" s="77"/>
      <c r="AD1371" s="77"/>
      <c r="AE1371" s="77"/>
      <c r="AF1371" s="77"/>
      <c r="AG1371" s="77"/>
      <c r="AH1371" s="77"/>
      <c r="AI1371" s="77"/>
    </row>
    <row r="1372" spans="4:35" ht="18" customHeight="1" x14ac:dyDescent="0.25">
      <c r="D1372" s="82"/>
      <c r="E1372" s="82"/>
      <c r="F1372" s="82"/>
      <c r="G1372" s="82"/>
      <c r="H1372" s="82"/>
      <c r="K1372" s="77"/>
      <c r="L1372" s="77"/>
      <c r="M1372" s="80"/>
      <c r="N1372" s="77"/>
      <c r="O1372" s="77"/>
      <c r="P1372" s="77"/>
      <c r="Q1372" s="77"/>
      <c r="R1372" s="77"/>
      <c r="S1372" s="77"/>
      <c r="T1372" s="77"/>
      <c r="U1372" s="77"/>
      <c r="V1372" s="77"/>
      <c r="W1372" s="77"/>
      <c r="X1372" s="77"/>
      <c r="Y1372" s="77"/>
      <c r="Z1372" s="190"/>
      <c r="AA1372" s="192"/>
      <c r="AB1372" s="77"/>
      <c r="AC1372" s="77"/>
      <c r="AD1372" s="77"/>
      <c r="AE1372" s="77"/>
      <c r="AF1372" s="77"/>
      <c r="AG1372" s="77"/>
      <c r="AH1372" s="77"/>
      <c r="AI1372" s="77"/>
    </row>
    <row r="1373" spans="4:35" ht="18" customHeight="1" x14ac:dyDescent="0.25">
      <c r="D1373" s="82"/>
      <c r="E1373" s="82"/>
      <c r="F1373" s="82"/>
      <c r="G1373" s="82"/>
      <c r="H1373" s="82"/>
      <c r="K1373" s="77"/>
      <c r="L1373" s="77"/>
      <c r="M1373" s="80"/>
      <c r="N1373" s="77"/>
      <c r="O1373" s="77"/>
      <c r="P1373" s="77"/>
      <c r="Q1373" s="77"/>
      <c r="R1373" s="77"/>
      <c r="S1373" s="77"/>
      <c r="T1373" s="77"/>
      <c r="U1373" s="77"/>
      <c r="V1373" s="77"/>
      <c r="W1373" s="77"/>
      <c r="X1373" s="77"/>
      <c r="Y1373" s="77"/>
      <c r="Z1373" s="190"/>
      <c r="AA1373" s="192"/>
      <c r="AB1373" s="77"/>
      <c r="AC1373" s="77"/>
      <c r="AD1373" s="77"/>
      <c r="AE1373" s="77"/>
      <c r="AF1373" s="77"/>
      <c r="AG1373" s="77"/>
      <c r="AH1373" s="77"/>
      <c r="AI1373" s="77"/>
    </row>
    <row r="1374" spans="4:35" ht="18" customHeight="1" x14ac:dyDescent="0.25">
      <c r="D1374" s="82"/>
      <c r="E1374" s="82"/>
      <c r="F1374" s="82"/>
      <c r="G1374" s="82"/>
      <c r="H1374" s="82"/>
      <c r="K1374" s="77"/>
      <c r="L1374" s="77"/>
      <c r="M1374" s="80"/>
      <c r="N1374" s="77"/>
      <c r="O1374" s="77"/>
      <c r="P1374" s="77"/>
      <c r="Q1374" s="77"/>
      <c r="R1374" s="77"/>
      <c r="S1374" s="77"/>
      <c r="T1374" s="77"/>
      <c r="U1374" s="77"/>
      <c r="V1374" s="77"/>
      <c r="W1374" s="77"/>
      <c r="X1374" s="77"/>
      <c r="Y1374" s="77"/>
      <c r="Z1374" s="190"/>
      <c r="AA1374" s="192"/>
      <c r="AB1374" s="77"/>
      <c r="AC1374" s="77"/>
      <c r="AD1374" s="77"/>
      <c r="AE1374" s="77"/>
      <c r="AF1374" s="77"/>
      <c r="AG1374" s="77"/>
      <c r="AH1374" s="77"/>
      <c r="AI1374" s="77"/>
    </row>
    <row r="1375" spans="4:35" ht="18" customHeight="1" x14ac:dyDescent="0.25">
      <c r="D1375" s="82"/>
      <c r="E1375" s="82"/>
      <c r="F1375" s="82"/>
      <c r="G1375" s="82"/>
      <c r="H1375" s="82"/>
      <c r="K1375" s="77"/>
      <c r="L1375" s="77"/>
      <c r="M1375" s="80"/>
      <c r="N1375" s="77"/>
      <c r="O1375" s="77"/>
      <c r="P1375" s="77"/>
      <c r="Q1375" s="77"/>
      <c r="R1375" s="77"/>
      <c r="S1375" s="77"/>
      <c r="T1375" s="77"/>
      <c r="U1375" s="77"/>
      <c r="V1375" s="77"/>
      <c r="W1375" s="77"/>
      <c r="X1375" s="77"/>
      <c r="Y1375" s="77"/>
      <c r="Z1375" s="190"/>
      <c r="AA1375" s="192"/>
      <c r="AB1375" s="77"/>
      <c r="AC1375" s="77"/>
      <c r="AD1375" s="77"/>
      <c r="AE1375" s="77"/>
      <c r="AF1375" s="77"/>
      <c r="AG1375" s="77"/>
      <c r="AH1375" s="77"/>
      <c r="AI1375" s="77"/>
    </row>
    <row r="1376" spans="4:35" ht="18" customHeight="1" x14ac:dyDescent="0.25">
      <c r="D1376" s="82"/>
      <c r="E1376" s="82"/>
      <c r="F1376" s="82"/>
      <c r="G1376" s="82"/>
      <c r="H1376" s="82"/>
      <c r="K1376" s="77"/>
      <c r="L1376" s="77"/>
      <c r="M1376" s="80"/>
      <c r="N1376" s="77"/>
      <c r="O1376" s="77"/>
      <c r="P1376" s="77"/>
      <c r="Q1376" s="77"/>
      <c r="R1376" s="77"/>
      <c r="S1376" s="77"/>
      <c r="T1376" s="77"/>
      <c r="U1376" s="77"/>
      <c r="V1376" s="77"/>
      <c r="W1376" s="77"/>
      <c r="X1376" s="77"/>
      <c r="Y1376" s="77"/>
      <c r="Z1376" s="190"/>
      <c r="AA1376" s="192"/>
      <c r="AB1376" s="77"/>
      <c r="AC1376" s="77"/>
      <c r="AD1376" s="77"/>
      <c r="AE1376" s="77"/>
      <c r="AF1376" s="77"/>
      <c r="AG1376" s="77"/>
      <c r="AH1376" s="77"/>
      <c r="AI1376" s="77"/>
    </row>
    <row r="1377" spans="4:35" ht="18" customHeight="1" x14ac:dyDescent="0.25">
      <c r="D1377" s="82"/>
      <c r="E1377" s="82"/>
      <c r="F1377" s="82"/>
      <c r="G1377" s="82"/>
      <c r="H1377" s="82"/>
      <c r="K1377" s="77"/>
      <c r="L1377" s="77"/>
      <c r="M1377" s="80"/>
      <c r="N1377" s="77"/>
      <c r="O1377" s="77"/>
      <c r="P1377" s="77"/>
      <c r="Q1377" s="77"/>
      <c r="R1377" s="77"/>
      <c r="S1377" s="77"/>
      <c r="T1377" s="77"/>
      <c r="U1377" s="77"/>
      <c r="V1377" s="77"/>
      <c r="W1377" s="77"/>
      <c r="X1377" s="77"/>
      <c r="Y1377" s="77"/>
      <c r="Z1377" s="190"/>
      <c r="AA1377" s="192"/>
      <c r="AB1377" s="77"/>
      <c r="AC1377" s="77"/>
      <c r="AD1377" s="77"/>
      <c r="AE1377" s="77"/>
      <c r="AF1377" s="77"/>
      <c r="AG1377" s="77"/>
      <c r="AH1377" s="77"/>
      <c r="AI1377" s="77"/>
    </row>
    <row r="1378" spans="4:35" ht="18" customHeight="1" x14ac:dyDescent="0.25">
      <c r="D1378" s="82"/>
      <c r="E1378" s="82"/>
      <c r="F1378" s="82"/>
      <c r="G1378" s="82"/>
      <c r="H1378" s="82"/>
      <c r="K1378" s="77"/>
      <c r="L1378" s="77"/>
      <c r="M1378" s="80"/>
      <c r="N1378" s="77"/>
      <c r="O1378" s="77"/>
      <c r="P1378" s="77"/>
      <c r="Q1378" s="77"/>
      <c r="R1378" s="77"/>
      <c r="S1378" s="77"/>
      <c r="T1378" s="77"/>
      <c r="U1378" s="77"/>
      <c r="V1378" s="77"/>
      <c r="W1378" s="77"/>
      <c r="X1378" s="77"/>
      <c r="Y1378" s="77"/>
      <c r="Z1378" s="190"/>
      <c r="AA1378" s="192"/>
      <c r="AB1378" s="77"/>
      <c r="AC1378" s="77"/>
      <c r="AD1378" s="77"/>
      <c r="AE1378" s="77"/>
      <c r="AF1378" s="77"/>
      <c r="AG1378" s="77"/>
      <c r="AH1378" s="77"/>
      <c r="AI1378" s="77"/>
    </row>
    <row r="1379" spans="4:35" ht="18" customHeight="1" x14ac:dyDescent="0.25">
      <c r="D1379" s="82"/>
      <c r="E1379" s="82"/>
      <c r="F1379" s="82"/>
      <c r="G1379" s="82"/>
      <c r="H1379" s="82"/>
      <c r="K1379" s="77"/>
      <c r="L1379" s="77"/>
      <c r="M1379" s="80"/>
      <c r="N1379" s="77"/>
      <c r="O1379" s="77"/>
      <c r="P1379" s="77"/>
      <c r="Q1379" s="77"/>
      <c r="R1379" s="77"/>
      <c r="S1379" s="77"/>
      <c r="T1379" s="77"/>
      <c r="U1379" s="77"/>
      <c r="V1379" s="77"/>
      <c r="W1379" s="77"/>
      <c r="X1379" s="77"/>
      <c r="Y1379" s="77"/>
      <c r="Z1379" s="190"/>
      <c r="AA1379" s="192"/>
      <c r="AB1379" s="77"/>
      <c r="AC1379" s="77"/>
      <c r="AD1379" s="77"/>
      <c r="AE1379" s="77"/>
      <c r="AF1379" s="77"/>
      <c r="AG1379" s="77"/>
      <c r="AH1379" s="77"/>
      <c r="AI1379" s="77"/>
    </row>
    <row r="1380" spans="4:35" ht="18" customHeight="1" x14ac:dyDescent="0.25">
      <c r="D1380" s="82"/>
      <c r="E1380" s="82"/>
      <c r="F1380" s="82"/>
      <c r="G1380" s="82"/>
      <c r="H1380" s="82"/>
      <c r="K1380" s="77"/>
      <c r="L1380" s="77"/>
      <c r="M1380" s="80"/>
      <c r="N1380" s="77"/>
      <c r="O1380" s="77"/>
      <c r="P1380" s="77"/>
      <c r="Q1380" s="77"/>
      <c r="R1380" s="77"/>
      <c r="S1380" s="77"/>
      <c r="T1380" s="77"/>
      <c r="U1380" s="77"/>
      <c r="V1380" s="77"/>
      <c r="W1380" s="77"/>
      <c r="X1380" s="77"/>
      <c r="Y1380" s="77"/>
      <c r="Z1380" s="190"/>
      <c r="AA1380" s="192"/>
      <c r="AB1380" s="77"/>
      <c r="AC1380" s="77"/>
      <c r="AD1380" s="77"/>
      <c r="AE1380" s="77"/>
      <c r="AF1380" s="77"/>
      <c r="AG1380" s="77"/>
      <c r="AH1380" s="77"/>
      <c r="AI1380" s="77"/>
    </row>
    <row r="1381" spans="4:35" ht="18" customHeight="1" x14ac:dyDescent="0.25">
      <c r="D1381" s="82"/>
      <c r="E1381" s="82"/>
      <c r="F1381" s="82"/>
      <c r="G1381" s="82"/>
      <c r="H1381" s="82"/>
      <c r="K1381" s="81"/>
      <c r="L1381" s="81"/>
      <c r="M1381" s="80"/>
      <c r="N1381" s="77"/>
      <c r="O1381" s="77"/>
      <c r="P1381" s="77"/>
      <c r="Q1381" s="77"/>
      <c r="R1381" s="77"/>
      <c r="S1381" s="77"/>
      <c r="T1381" s="77"/>
      <c r="U1381" s="77"/>
      <c r="V1381" s="77"/>
      <c r="W1381" s="77"/>
      <c r="X1381" s="77"/>
      <c r="Y1381" s="77"/>
      <c r="Z1381" s="190"/>
      <c r="AA1381" s="192"/>
      <c r="AB1381" s="77"/>
      <c r="AC1381" s="77"/>
      <c r="AD1381" s="77"/>
      <c r="AE1381" s="77"/>
      <c r="AF1381" s="77"/>
      <c r="AG1381" s="77"/>
      <c r="AH1381" s="77"/>
      <c r="AI1381" s="77"/>
    </row>
    <row r="1382" spans="4:35" ht="18" customHeight="1" x14ac:dyDescent="0.25">
      <c r="D1382" s="82"/>
      <c r="E1382" s="82"/>
      <c r="F1382" s="82"/>
      <c r="G1382" s="82"/>
      <c r="H1382" s="82"/>
      <c r="K1382" s="81"/>
      <c r="L1382" s="81"/>
      <c r="M1382" s="80"/>
      <c r="N1382" s="77"/>
      <c r="O1382" s="77"/>
      <c r="P1382" s="77"/>
      <c r="Q1382" s="77"/>
      <c r="R1382" s="77"/>
      <c r="S1382" s="77"/>
      <c r="T1382" s="77"/>
      <c r="U1382" s="77"/>
      <c r="V1382" s="77"/>
      <c r="W1382" s="77"/>
      <c r="X1382" s="77"/>
      <c r="Y1382" s="77"/>
      <c r="Z1382" s="190"/>
      <c r="AA1382" s="192"/>
      <c r="AB1382" s="77"/>
      <c r="AC1382" s="77"/>
      <c r="AD1382" s="77"/>
      <c r="AE1382" s="77"/>
      <c r="AF1382" s="77"/>
      <c r="AG1382" s="77"/>
      <c r="AH1382" s="77"/>
      <c r="AI1382" s="77"/>
    </row>
    <row r="1383" spans="4:35" ht="18" customHeight="1" x14ac:dyDescent="0.25">
      <c r="D1383" s="82"/>
      <c r="E1383" s="82"/>
      <c r="F1383" s="82"/>
      <c r="G1383" s="82"/>
      <c r="H1383" s="82"/>
      <c r="K1383" s="81"/>
      <c r="L1383" s="81"/>
      <c r="M1383" s="80"/>
      <c r="N1383" s="77"/>
      <c r="O1383" s="77"/>
      <c r="P1383" s="77"/>
      <c r="Q1383" s="77"/>
      <c r="R1383" s="77"/>
      <c r="S1383" s="77"/>
      <c r="T1383" s="77"/>
      <c r="U1383" s="77"/>
      <c r="V1383" s="77"/>
      <c r="W1383" s="77"/>
      <c r="X1383" s="77"/>
      <c r="Y1383" s="77"/>
      <c r="Z1383" s="190"/>
      <c r="AA1383" s="192"/>
      <c r="AB1383" s="77"/>
      <c r="AC1383" s="77"/>
      <c r="AD1383" s="77"/>
      <c r="AE1383" s="77"/>
      <c r="AF1383" s="77"/>
      <c r="AG1383" s="77"/>
      <c r="AH1383" s="77"/>
      <c r="AI1383" s="77"/>
    </row>
    <row r="1384" spans="4:35" ht="18" customHeight="1" x14ac:dyDescent="0.25">
      <c r="D1384" s="82"/>
      <c r="E1384" s="82"/>
      <c r="F1384" s="82"/>
      <c r="G1384" s="82"/>
      <c r="H1384" s="82"/>
      <c r="K1384" s="81"/>
      <c r="L1384" s="81"/>
      <c r="M1384" s="80"/>
      <c r="N1384" s="77"/>
      <c r="O1384" s="77"/>
      <c r="P1384" s="77"/>
      <c r="Q1384" s="77"/>
      <c r="R1384" s="77"/>
      <c r="S1384" s="77"/>
      <c r="T1384" s="77"/>
      <c r="U1384" s="77"/>
      <c r="V1384" s="77"/>
      <c r="W1384" s="77"/>
      <c r="X1384" s="77"/>
      <c r="Y1384" s="77"/>
      <c r="Z1384" s="190"/>
      <c r="AA1384" s="192"/>
      <c r="AB1384" s="77"/>
      <c r="AC1384" s="77"/>
      <c r="AD1384" s="77"/>
      <c r="AE1384" s="77"/>
      <c r="AF1384" s="77"/>
      <c r="AG1384" s="77"/>
      <c r="AH1384" s="77"/>
      <c r="AI1384" s="77"/>
    </row>
    <row r="1385" spans="4:35" ht="18" customHeight="1" x14ac:dyDescent="0.25">
      <c r="D1385" s="82"/>
      <c r="E1385" s="82"/>
      <c r="F1385" s="82"/>
      <c r="G1385" s="82"/>
      <c r="H1385" s="82"/>
      <c r="K1385" s="81"/>
      <c r="L1385" s="81"/>
      <c r="M1385" s="80"/>
      <c r="N1385" s="77"/>
      <c r="O1385" s="77"/>
      <c r="P1385" s="77"/>
      <c r="Q1385" s="77"/>
      <c r="R1385" s="77"/>
      <c r="S1385" s="77"/>
      <c r="T1385" s="77"/>
      <c r="U1385" s="77"/>
      <c r="V1385" s="77"/>
      <c r="W1385" s="77"/>
      <c r="X1385" s="77"/>
      <c r="Y1385" s="77"/>
      <c r="Z1385" s="190"/>
      <c r="AA1385" s="192"/>
      <c r="AB1385" s="77"/>
      <c r="AC1385" s="77"/>
      <c r="AD1385" s="77"/>
      <c r="AE1385" s="77"/>
      <c r="AF1385" s="77"/>
      <c r="AG1385" s="77"/>
      <c r="AH1385" s="77"/>
      <c r="AI1385" s="77"/>
    </row>
    <row r="1386" spans="4:35" ht="18" customHeight="1" x14ac:dyDescent="0.25">
      <c r="D1386" s="82"/>
      <c r="E1386" s="82"/>
      <c r="F1386" s="82"/>
      <c r="G1386" s="82"/>
      <c r="H1386" s="82"/>
      <c r="K1386" s="81"/>
      <c r="L1386" s="81"/>
      <c r="M1386" s="80"/>
      <c r="N1386" s="77"/>
      <c r="O1386" s="77"/>
      <c r="P1386" s="77"/>
      <c r="Q1386" s="77"/>
      <c r="R1386" s="77"/>
      <c r="S1386" s="77"/>
      <c r="T1386" s="77"/>
      <c r="U1386" s="77"/>
      <c r="V1386" s="77"/>
      <c r="W1386" s="77"/>
      <c r="X1386" s="77"/>
      <c r="Y1386" s="77"/>
      <c r="Z1386" s="190"/>
      <c r="AA1386" s="192"/>
      <c r="AB1386" s="77"/>
      <c r="AC1386" s="77"/>
      <c r="AD1386" s="77"/>
      <c r="AE1386" s="77"/>
      <c r="AF1386" s="77"/>
      <c r="AG1386" s="77"/>
      <c r="AH1386" s="77"/>
      <c r="AI1386" s="77"/>
    </row>
    <row r="1387" spans="4:35" ht="18" customHeight="1" x14ac:dyDescent="0.25">
      <c r="D1387" s="82"/>
      <c r="E1387" s="82"/>
      <c r="F1387" s="82"/>
      <c r="G1387" s="82"/>
      <c r="H1387" s="82"/>
      <c r="K1387" s="81"/>
      <c r="L1387" s="81"/>
      <c r="M1387" s="80"/>
      <c r="N1387" s="77"/>
      <c r="O1387" s="77"/>
      <c r="P1387" s="77"/>
      <c r="Q1387" s="77"/>
      <c r="R1387" s="77"/>
      <c r="S1387" s="77"/>
      <c r="T1387" s="77"/>
      <c r="U1387" s="77"/>
      <c r="V1387" s="77"/>
      <c r="W1387" s="77"/>
      <c r="X1387" s="77"/>
      <c r="Y1387" s="77"/>
      <c r="Z1387" s="190"/>
      <c r="AA1387" s="192"/>
      <c r="AB1387" s="77"/>
      <c r="AC1387" s="77"/>
      <c r="AD1387" s="77"/>
      <c r="AE1387" s="77"/>
      <c r="AF1387" s="77"/>
      <c r="AG1387" s="77"/>
      <c r="AH1387" s="77"/>
      <c r="AI1387" s="77"/>
    </row>
    <row r="1388" spans="4:35" ht="18" customHeight="1" x14ac:dyDescent="0.25">
      <c r="D1388" s="82"/>
      <c r="E1388" s="82"/>
      <c r="F1388" s="82"/>
      <c r="G1388" s="82"/>
      <c r="H1388" s="82"/>
      <c r="K1388" s="77"/>
      <c r="L1388" s="77"/>
      <c r="M1388" s="80"/>
      <c r="N1388" s="77"/>
      <c r="O1388" s="77"/>
      <c r="P1388" s="77"/>
      <c r="Q1388" s="77"/>
      <c r="R1388" s="77"/>
      <c r="S1388" s="77"/>
      <c r="T1388" s="77"/>
      <c r="U1388" s="77"/>
      <c r="V1388" s="77"/>
      <c r="W1388" s="77"/>
      <c r="X1388" s="77"/>
      <c r="Y1388" s="77"/>
      <c r="Z1388" s="190"/>
      <c r="AA1388" s="192"/>
      <c r="AB1388" s="77"/>
      <c r="AC1388" s="77"/>
      <c r="AD1388" s="77"/>
      <c r="AE1388" s="77"/>
      <c r="AF1388" s="77"/>
      <c r="AG1388" s="77"/>
      <c r="AH1388" s="77"/>
      <c r="AI1388" s="77"/>
    </row>
    <row r="1389" spans="4:35" ht="18" customHeight="1" x14ac:dyDescent="0.25">
      <c r="D1389" s="82"/>
      <c r="E1389" s="82"/>
      <c r="F1389" s="82"/>
      <c r="G1389" s="82"/>
      <c r="H1389" s="82"/>
      <c r="K1389" s="77"/>
      <c r="L1389" s="77"/>
      <c r="M1389" s="80"/>
      <c r="N1389" s="77"/>
      <c r="O1389" s="77"/>
      <c r="P1389" s="77"/>
      <c r="Q1389" s="77"/>
      <c r="R1389" s="77"/>
      <c r="S1389" s="77"/>
      <c r="T1389" s="77"/>
      <c r="U1389" s="77"/>
      <c r="V1389" s="77"/>
      <c r="W1389" s="77"/>
      <c r="X1389" s="77"/>
      <c r="Y1389" s="77"/>
      <c r="Z1389" s="190"/>
      <c r="AA1389" s="192"/>
      <c r="AB1389" s="77"/>
      <c r="AC1389" s="77"/>
      <c r="AD1389" s="77"/>
      <c r="AE1389" s="77"/>
      <c r="AF1389" s="77"/>
      <c r="AG1389" s="77"/>
      <c r="AH1389" s="77"/>
      <c r="AI1389" s="77"/>
    </row>
    <row r="1390" spans="4:35" ht="18" customHeight="1" x14ac:dyDescent="0.25">
      <c r="D1390" s="82"/>
      <c r="E1390" s="82"/>
      <c r="F1390" s="82"/>
      <c r="G1390" s="82"/>
      <c r="H1390" s="82"/>
      <c r="K1390" s="77"/>
      <c r="L1390" s="77"/>
      <c r="M1390" s="80"/>
      <c r="N1390" s="77"/>
      <c r="O1390" s="77"/>
      <c r="P1390" s="77"/>
      <c r="Q1390" s="77"/>
      <c r="R1390" s="77"/>
      <c r="S1390" s="77"/>
      <c r="T1390" s="77"/>
      <c r="U1390" s="77"/>
      <c r="V1390" s="77"/>
      <c r="W1390" s="77"/>
      <c r="X1390" s="77"/>
      <c r="Y1390" s="77"/>
      <c r="Z1390" s="190"/>
      <c r="AA1390" s="192"/>
      <c r="AB1390" s="77"/>
      <c r="AC1390" s="77"/>
      <c r="AD1390" s="77"/>
      <c r="AE1390" s="77"/>
      <c r="AF1390" s="77"/>
      <c r="AG1390" s="77"/>
      <c r="AH1390" s="77"/>
      <c r="AI1390" s="77"/>
    </row>
    <row r="1391" spans="4:35" ht="18" customHeight="1" x14ac:dyDescent="0.25">
      <c r="D1391" s="82"/>
      <c r="E1391" s="82"/>
      <c r="F1391" s="82"/>
      <c r="G1391" s="82"/>
      <c r="H1391" s="82"/>
      <c r="K1391" s="77"/>
      <c r="L1391" s="77"/>
      <c r="M1391" s="80"/>
      <c r="N1391" s="77"/>
      <c r="O1391" s="77"/>
      <c r="P1391" s="77"/>
      <c r="Q1391" s="77"/>
      <c r="R1391" s="77"/>
      <c r="S1391" s="77"/>
      <c r="T1391" s="77"/>
      <c r="U1391" s="77"/>
      <c r="V1391" s="77"/>
      <c r="W1391" s="77"/>
      <c r="X1391" s="77"/>
      <c r="Y1391" s="77"/>
      <c r="Z1391" s="190"/>
      <c r="AA1391" s="192"/>
      <c r="AB1391" s="77"/>
      <c r="AC1391" s="77"/>
      <c r="AD1391" s="77"/>
      <c r="AE1391" s="77"/>
      <c r="AF1391" s="77"/>
      <c r="AG1391" s="77"/>
      <c r="AH1391" s="77"/>
      <c r="AI1391" s="77"/>
    </row>
    <row r="1392" spans="4:35" ht="18" customHeight="1" x14ac:dyDescent="0.25">
      <c r="D1392" s="82"/>
      <c r="E1392" s="82"/>
      <c r="F1392" s="82"/>
      <c r="G1392" s="82"/>
      <c r="H1392" s="82"/>
      <c r="K1392" s="77"/>
      <c r="L1392" s="77"/>
      <c r="M1392" s="80"/>
      <c r="N1392" s="77"/>
      <c r="O1392" s="77"/>
      <c r="P1392" s="77"/>
      <c r="Q1392" s="77"/>
      <c r="R1392" s="77"/>
      <c r="S1392" s="77"/>
      <c r="T1392" s="77"/>
      <c r="U1392" s="77"/>
      <c r="V1392" s="77"/>
      <c r="W1392" s="77"/>
      <c r="X1392" s="77"/>
      <c r="Y1392" s="77"/>
      <c r="Z1392" s="190"/>
      <c r="AA1392" s="192"/>
      <c r="AB1392" s="77"/>
      <c r="AC1392" s="77"/>
      <c r="AD1392" s="77"/>
      <c r="AE1392" s="77"/>
      <c r="AF1392" s="77"/>
      <c r="AG1392" s="77"/>
      <c r="AH1392" s="77"/>
      <c r="AI1392" s="77"/>
    </row>
    <row r="1393" spans="4:35" ht="18" customHeight="1" x14ac:dyDescent="0.25">
      <c r="D1393" s="82"/>
      <c r="E1393" s="82"/>
      <c r="F1393" s="82"/>
      <c r="G1393" s="82"/>
      <c r="H1393" s="82"/>
      <c r="K1393" s="77"/>
      <c r="L1393" s="77"/>
      <c r="M1393" s="80"/>
      <c r="N1393" s="77"/>
      <c r="O1393" s="77"/>
      <c r="P1393" s="77"/>
      <c r="Q1393" s="77"/>
      <c r="R1393" s="77"/>
      <c r="S1393" s="77"/>
      <c r="T1393" s="77"/>
      <c r="U1393" s="77"/>
      <c r="V1393" s="77"/>
      <c r="W1393" s="77"/>
      <c r="X1393" s="77"/>
      <c r="Y1393" s="77"/>
      <c r="Z1393" s="190"/>
      <c r="AA1393" s="192"/>
      <c r="AB1393" s="77"/>
      <c r="AC1393" s="77"/>
      <c r="AD1393" s="77"/>
      <c r="AE1393" s="77"/>
      <c r="AF1393" s="77"/>
      <c r="AG1393" s="77"/>
      <c r="AH1393" s="77"/>
      <c r="AI1393" s="77"/>
    </row>
    <row r="1394" spans="4:35" ht="18" customHeight="1" x14ac:dyDescent="0.25">
      <c r="D1394" s="82"/>
      <c r="E1394" s="82"/>
      <c r="F1394" s="82"/>
      <c r="G1394" s="82"/>
      <c r="H1394" s="82"/>
      <c r="K1394" s="77"/>
      <c r="L1394" s="77"/>
      <c r="M1394" s="80"/>
      <c r="N1394" s="77"/>
      <c r="O1394" s="77"/>
      <c r="P1394" s="77"/>
      <c r="Q1394" s="77"/>
      <c r="R1394" s="77"/>
      <c r="S1394" s="77"/>
      <c r="T1394" s="77"/>
      <c r="U1394" s="77"/>
      <c r="V1394" s="77"/>
      <c r="W1394" s="77"/>
      <c r="X1394" s="77"/>
      <c r="Y1394" s="77"/>
      <c r="Z1394" s="190"/>
      <c r="AA1394" s="192"/>
      <c r="AB1394" s="77"/>
      <c r="AC1394" s="77"/>
      <c r="AD1394" s="77"/>
      <c r="AE1394" s="77"/>
      <c r="AF1394" s="77"/>
      <c r="AG1394" s="77"/>
      <c r="AH1394" s="77"/>
      <c r="AI1394" s="77"/>
    </row>
    <row r="1395" spans="4:35" ht="18" customHeight="1" x14ac:dyDescent="0.25">
      <c r="D1395" s="82"/>
      <c r="E1395" s="82"/>
      <c r="F1395" s="82"/>
      <c r="G1395" s="82"/>
      <c r="H1395" s="82"/>
      <c r="K1395" s="77"/>
      <c r="L1395" s="77"/>
      <c r="M1395" s="80"/>
      <c r="N1395" s="77"/>
      <c r="O1395" s="77"/>
      <c r="P1395" s="77"/>
      <c r="Q1395" s="77"/>
      <c r="R1395" s="77"/>
      <c r="S1395" s="77"/>
      <c r="T1395" s="77"/>
      <c r="U1395" s="77"/>
      <c r="V1395" s="77"/>
      <c r="W1395" s="77"/>
      <c r="X1395" s="77"/>
      <c r="Y1395" s="77"/>
      <c r="Z1395" s="190"/>
      <c r="AA1395" s="192"/>
      <c r="AB1395" s="77"/>
      <c r="AC1395" s="77"/>
      <c r="AD1395" s="77"/>
      <c r="AE1395" s="77"/>
      <c r="AF1395" s="77"/>
      <c r="AG1395" s="77"/>
      <c r="AH1395" s="77"/>
      <c r="AI1395" s="77"/>
    </row>
    <row r="1396" spans="4:35" ht="18" customHeight="1" x14ac:dyDescent="0.25">
      <c r="D1396" s="82"/>
      <c r="E1396" s="82"/>
      <c r="F1396" s="82"/>
      <c r="G1396" s="82"/>
      <c r="H1396" s="82"/>
      <c r="K1396" s="77"/>
      <c r="L1396" s="77"/>
      <c r="M1396" s="80"/>
      <c r="N1396" s="77"/>
      <c r="O1396" s="77"/>
      <c r="P1396" s="77"/>
      <c r="Q1396" s="77"/>
      <c r="R1396" s="77"/>
      <c r="S1396" s="77"/>
      <c r="T1396" s="77"/>
      <c r="U1396" s="77"/>
      <c r="V1396" s="77"/>
      <c r="W1396" s="77"/>
      <c r="X1396" s="77"/>
      <c r="Y1396" s="77"/>
      <c r="Z1396" s="190"/>
      <c r="AA1396" s="192"/>
      <c r="AB1396" s="77"/>
      <c r="AC1396" s="77"/>
      <c r="AD1396" s="77"/>
      <c r="AE1396" s="77"/>
      <c r="AF1396" s="77"/>
      <c r="AG1396" s="77"/>
      <c r="AH1396" s="77"/>
      <c r="AI1396" s="77"/>
    </row>
    <row r="1397" spans="4:35" ht="18" customHeight="1" x14ac:dyDescent="0.25">
      <c r="D1397" s="82"/>
      <c r="E1397" s="82"/>
      <c r="F1397" s="82"/>
      <c r="G1397" s="82"/>
      <c r="H1397" s="82"/>
      <c r="K1397" s="77"/>
      <c r="L1397" s="77"/>
      <c r="M1397" s="80"/>
      <c r="N1397" s="77"/>
      <c r="O1397" s="77"/>
      <c r="P1397" s="77"/>
      <c r="Q1397" s="77"/>
      <c r="R1397" s="77"/>
      <c r="S1397" s="77"/>
      <c r="T1397" s="77"/>
      <c r="U1397" s="77"/>
      <c r="V1397" s="77"/>
      <c r="W1397" s="77"/>
      <c r="X1397" s="77"/>
      <c r="Y1397" s="77"/>
      <c r="Z1397" s="190"/>
      <c r="AA1397" s="192"/>
      <c r="AB1397" s="77"/>
      <c r="AC1397" s="77"/>
      <c r="AD1397" s="77"/>
      <c r="AE1397" s="77"/>
      <c r="AF1397" s="77"/>
      <c r="AG1397" s="77"/>
      <c r="AH1397" s="77"/>
      <c r="AI1397" s="77"/>
    </row>
    <row r="1398" spans="4:35" ht="18" customHeight="1" x14ac:dyDescent="0.25">
      <c r="D1398" s="82"/>
      <c r="E1398" s="82"/>
      <c r="F1398" s="82"/>
      <c r="G1398" s="82"/>
      <c r="H1398" s="82"/>
      <c r="K1398" s="77"/>
      <c r="L1398" s="77"/>
      <c r="M1398" s="80"/>
      <c r="N1398" s="77"/>
      <c r="O1398" s="77"/>
      <c r="P1398" s="77"/>
      <c r="Q1398" s="77"/>
      <c r="R1398" s="77"/>
      <c r="S1398" s="77"/>
      <c r="T1398" s="77"/>
      <c r="U1398" s="77"/>
      <c r="V1398" s="77"/>
      <c r="W1398" s="77"/>
      <c r="X1398" s="77"/>
      <c r="Y1398" s="77"/>
      <c r="Z1398" s="190"/>
      <c r="AA1398" s="192"/>
      <c r="AB1398" s="77"/>
      <c r="AC1398" s="77"/>
      <c r="AD1398" s="77"/>
      <c r="AE1398" s="77"/>
      <c r="AF1398" s="77"/>
      <c r="AG1398" s="77"/>
      <c r="AH1398" s="77"/>
      <c r="AI1398" s="77"/>
    </row>
    <row r="1399" spans="4:35" ht="18" customHeight="1" x14ac:dyDescent="0.25">
      <c r="D1399" s="82"/>
      <c r="E1399" s="82"/>
      <c r="F1399" s="82"/>
      <c r="G1399" s="82"/>
      <c r="H1399" s="82"/>
      <c r="K1399" s="77"/>
      <c r="L1399" s="77"/>
      <c r="M1399" s="80"/>
      <c r="N1399" s="77"/>
      <c r="O1399" s="77"/>
      <c r="P1399" s="77"/>
      <c r="Q1399" s="77"/>
      <c r="R1399" s="77"/>
      <c r="S1399" s="77"/>
      <c r="T1399" s="77"/>
      <c r="U1399" s="77"/>
      <c r="V1399" s="77"/>
      <c r="W1399" s="77"/>
      <c r="X1399" s="77"/>
      <c r="Y1399" s="77"/>
      <c r="Z1399" s="190"/>
      <c r="AA1399" s="192"/>
      <c r="AB1399" s="77"/>
      <c r="AC1399" s="77"/>
      <c r="AD1399" s="77"/>
      <c r="AE1399" s="77"/>
      <c r="AF1399" s="77"/>
      <c r="AG1399" s="77"/>
      <c r="AH1399" s="77"/>
      <c r="AI1399" s="77"/>
    </row>
    <row r="1400" spans="4:35" ht="18" customHeight="1" x14ac:dyDescent="0.25">
      <c r="D1400" s="82"/>
      <c r="E1400" s="82"/>
      <c r="F1400" s="82"/>
      <c r="G1400" s="82"/>
      <c r="H1400" s="82"/>
      <c r="K1400" s="77"/>
      <c r="L1400" s="77"/>
      <c r="M1400" s="80"/>
      <c r="N1400" s="77"/>
      <c r="O1400" s="77"/>
      <c r="P1400" s="77"/>
      <c r="Q1400" s="77"/>
      <c r="R1400" s="77"/>
      <c r="S1400" s="77"/>
      <c r="T1400" s="77"/>
      <c r="U1400" s="77"/>
      <c r="V1400" s="77"/>
      <c r="W1400" s="77"/>
      <c r="X1400" s="77"/>
      <c r="Y1400" s="77"/>
      <c r="Z1400" s="190"/>
      <c r="AA1400" s="192"/>
      <c r="AB1400" s="77"/>
      <c r="AC1400" s="77"/>
      <c r="AD1400" s="77"/>
      <c r="AE1400" s="77"/>
      <c r="AF1400" s="77"/>
      <c r="AG1400" s="77"/>
      <c r="AH1400" s="77"/>
      <c r="AI1400" s="77"/>
    </row>
    <row r="1401" spans="4:35" ht="18" customHeight="1" x14ac:dyDescent="0.25">
      <c r="D1401" s="82"/>
      <c r="E1401" s="82"/>
      <c r="F1401" s="82"/>
      <c r="G1401" s="82"/>
      <c r="H1401" s="82"/>
      <c r="K1401" s="77"/>
      <c r="L1401" s="77"/>
      <c r="M1401" s="80"/>
      <c r="N1401" s="77"/>
      <c r="O1401" s="77"/>
      <c r="P1401" s="77"/>
      <c r="Q1401" s="77"/>
      <c r="R1401" s="77"/>
      <c r="S1401" s="77"/>
      <c r="T1401" s="77"/>
      <c r="U1401" s="77"/>
      <c r="V1401" s="77"/>
      <c r="W1401" s="77"/>
      <c r="X1401" s="77"/>
      <c r="Y1401" s="77"/>
      <c r="Z1401" s="190"/>
      <c r="AA1401" s="192"/>
      <c r="AB1401" s="77"/>
      <c r="AC1401" s="77"/>
      <c r="AD1401" s="77"/>
      <c r="AE1401" s="77"/>
      <c r="AF1401" s="77"/>
      <c r="AG1401" s="77"/>
      <c r="AH1401" s="77"/>
      <c r="AI1401" s="77"/>
    </row>
    <row r="1402" spans="4:35" ht="18" customHeight="1" x14ac:dyDescent="0.25">
      <c r="D1402" s="82"/>
      <c r="E1402" s="82"/>
      <c r="F1402" s="82"/>
      <c r="G1402" s="82"/>
      <c r="H1402" s="82"/>
      <c r="K1402" s="77"/>
      <c r="L1402" s="77"/>
      <c r="M1402" s="80"/>
      <c r="N1402" s="77"/>
      <c r="O1402" s="77"/>
      <c r="P1402" s="77"/>
      <c r="Q1402" s="77"/>
      <c r="R1402" s="77"/>
      <c r="S1402" s="77"/>
      <c r="T1402" s="77"/>
      <c r="U1402" s="77"/>
      <c r="V1402" s="77"/>
      <c r="W1402" s="77"/>
      <c r="X1402" s="77"/>
      <c r="Y1402" s="77"/>
      <c r="Z1402" s="190"/>
      <c r="AA1402" s="192"/>
      <c r="AB1402" s="77"/>
      <c r="AC1402" s="77"/>
      <c r="AD1402" s="77"/>
      <c r="AE1402" s="77"/>
      <c r="AF1402" s="77"/>
      <c r="AG1402" s="77"/>
      <c r="AH1402" s="77"/>
      <c r="AI1402" s="77"/>
    </row>
    <row r="1403" spans="4:35" ht="18" customHeight="1" x14ac:dyDescent="0.25">
      <c r="D1403" s="82"/>
      <c r="E1403" s="82"/>
      <c r="F1403" s="82"/>
      <c r="G1403" s="82"/>
      <c r="H1403" s="82"/>
      <c r="K1403" s="77"/>
      <c r="L1403" s="77"/>
      <c r="M1403" s="80"/>
      <c r="N1403" s="77"/>
      <c r="O1403" s="77"/>
      <c r="P1403" s="77"/>
      <c r="Q1403" s="77"/>
      <c r="R1403" s="77"/>
      <c r="S1403" s="77"/>
      <c r="T1403" s="77"/>
      <c r="U1403" s="77"/>
      <c r="V1403" s="77"/>
      <c r="W1403" s="77"/>
      <c r="X1403" s="77"/>
      <c r="Y1403" s="77"/>
      <c r="Z1403" s="190"/>
      <c r="AA1403" s="192"/>
      <c r="AB1403" s="77"/>
      <c r="AC1403" s="77"/>
      <c r="AD1403" s="77"/>
      <c r="AE1403" s="77"/>
      <c r="AF1403" s="77"/>
      <c r="AG1403" s="77"/>
      <c r="AH1403" s="77"/>
      <c r="AI1403" s="77"/>
    </row>
    <row r="1404" spans="4:35" ht="18" customHeight="1" x14ac:dyDescent="0.25">
      <c r="D1404" s="82"/>
      <c r="E1404" s="82"/>
      <c r="F1404" s="82"/>
      <c r="G1404" s="82"/>
      <c r="H1404" s="82"/>
      <c r="K1404" s="77"/>
      <c r="L1404" s="77"/>
      <c r="M1404" s="80"/>
      <c r="N1404" s="77"/>
      <c r="O1404" s="77"/>
      <c r="P1404" s="77"/>
      <c r="Q1404" s="77"/>
      <c r="R1404" s="77"/>
      <c r="S1404" s="77"/>
      <c r="T1404" s="77"/>
      <c r="U1404" s="77"/>
      <c r="V1404" s="77"/>
      <c r="W1404" s="77"/>
      <c r="X1404" s="77"/>
      <c r="Y1404" s="77"/>
      <c r="Z1404" s="190"/>
      <c r="AA1404" s="192"/>
      <c r="AB1404" s="77"/>
      <c r="AC1404" s="77"/>
      <c r="AD1404" s="77"/>
      <c r="AE1404" s="77"/>
      <c r="AF1404" s="77"/>
      <c r="AG1404" s="77"/>
      <c r="AH1404" s="77"/>
      <c r="AI1404" s="77"/>
    </row>
    <row r="1405" spans="4:35" ht="18" customHeight="1" x14ac:dyDescent="0.25">
      <c r="D1405" s="82"/>
      <c r="E1405" s="82"/>
      <c r="F1405" s="82"/>
      <c r="G1405" s="82"/>
      <c r="H1405" s="82"/>
      <c r="K1405" s="81"/>
      <c r="L1405" s="81"/>
      <c r="M1405" s="80"/>
      <c r="N1405" s="77"/>
      <c r="O1405" s="77"/>
      <c r="P1405" s="77"/>
      <c r="Q1405" s="77"/>
      <c r="R1405" s="77"/>
      <c r="S1405" s="77"/>
      <c r="T1405" s="77"/>
      <c r="U1405" s="77"/>
      <c r="V1405" s="77"/>
      <c r="W1405" s="77"/>
      <c r="X1405" s="77"/>
      <c r="Y1405" s="77"/>
      <c r="Z1405" s="190"/>
      <c r="AA1405" s="192"/>
      <c r="AB1405" s="77"/>
      <c r="AC1405" s="77"/>
      <c r="AD1405" s="77"/>
      <c r="AE1405" s="77"/>
      <c r="AF1405" s="77"/>
      <c r="AG1405" s="77"/>
      <c r="AH1405" s="77"/>
      <c r="AI1405" s="77"/>
    </row>
    <row r="1406" spans="4:35" ht="18" customHeight="1" x14ac:dyDescent="0.25">
      <c r="D1406" s="82"/>
      <c r="E1406" s="82"/>
      <c r="F1406" s="82"/>
      <c r="G1406" s="82"/>
      <c r="H1406" s="82"/>
      <c r="K1406" s="81"/>
      <c r="L1406" s="81"/>
      <c r="M1406" s="80"/>
      <c r="N1406" s="77"/>
      <c r="O1406" s="77"/>
      <c r="P1406" s="77"/>
      <c r="Q1406" s="77"/>
      <c r="R1406" s="77"/>
      <c r="S1406" s="77"/>
      <c r="T1406" s="77"/>
      <c r="U1406" s="77"/>
      <c r="V1406" s="77"/>
      <c r="W1406" s="77"/>
      <c r="X1406" s="77"/>
      <c r="Y1406" s="77"/>
      <c r="Z1406" s="190"/>
      <c r="AA1406" s="192"/>
      <c r="AB1406" s="77"/>
      <c r="AC1406" s="77"/>
      <c r="AD1406" s="77"/>
      <c r="AE1406" s="77"/>
      <c r="AF1406" s="77"/>
      <c r="AG1406" s="77"/>
      <c r="AH1406" s="77"/>
      <c r="AI1406" s="77"/>
    </row>
    <row r="1407" spans="4:35" ht="18" customHeight="1" x14ac:dyDescent="0.25">
      <c r="D1407" s="82"/>
      <c r="E1407" s="82"/>
      <c r="F1407" s="82"/>
      <c r="G1407" s="82"/>
      <c r="H1407" s="82"/>
      <c r="K1407" s="81"/>
      <c r="L1407" s="81"/>
      <c r="M1407" s="80"/>
      <c r="N1407" s="77"/>
      <c r="O1407" s="77"/>
      <c r="P1407" s="77"/>
      <c r="Q1407" s="77"/>
      <c r="R1407" s="77"/>
      <c r="S1407" s="77"/>
      <c r="T1407" s="77"/>
      <c r="U1407" s="77"/>
      <c r="V1407" s="77"/>
      <c r="W1407" s="77"/>
      <c r="X1407" s="77"/>
      <c r="Y1407" s="77"/>
      <c r="Z1407" s="190"/>
      <c r="AA1407" s="192"/>
      <c r="AB1407" s="77"/>
      <c r="AC1407" s="77"/>
      <c r="AD1407" s="77"/>
      <c r="AE1407" s="77"/>
      <c r="AF1407" s="77"/>
      <c r="AG1407" s="77"/>
      <c r="AH1407" s="77"/>
      <c r="AI1407" s="77"/>
    </row>
    <row r="1408" spans="4:35" ht="18" customHeight="1" x14ac:dyDescent="0.25">
      <c r="D1408" s="82"/>
      <c r="E1408" s="82"/>
      <c r="F1408" s="82"/>
      <c r="G1408" s="82"/>
      <c r="H1408" s="82"/>
      <c r="K1408" s="81"/>
      <c r="L1408" s="81"/>
      <c r="M1408" s="80"/>
      <c r="N1408" s="77"/>
      <c r="O1408" s="77"/>
      <c r="P1408" s="77"/>
      <c r="Q1408" s="77"/>
      <c r="R1408" s="77"/>
      <c r="S1408" s="77"/>
      <c r="T1408" s="77"/>
      <c r="U1408" s="77"/>
      <c r="V1408" s="77"/>
      <c r="W1408" s="77"/>
      <c r="X1408" s="77"/>
      <c r="Y1408" s="77"/>
      <c r="Z1408" s="190"/>
      <c r="AA1408" s="192"/>
      <c r="AB1408" s="77"/>
      <c r="AC1408" s="77"/>
      <c r="AD1408" s="77"/>
      <c r="AE1408" s="77"/>
      <c r="AF1408" s="77"/>
      <c r="AG1408" s="77"/>
      <c r="AH1408" s="77"/>
      <c r="AI1408" s="77"/>
    </row>
    <row r="1409" spans="4:35" ht="18" customHeight="1" x14ac:dyDescent="0.25">
      <c r="D1409" s="82"/>
      <c r="E1409" s="82"/>
      <c r="F1409" s="82"/>
      <c r="G1409" s="82"/>
      <c r="H1409" s="82"/>
      <c r="K1409" s="81"/>
      <c r="L1409" s="81"/>
      <c r="M1409" s="80"/>
      <c r="N1409" s="77"/>
      <c r="O1409" s="77"/>
      <c r="P1409" s="77"/>
      <c r="Q1409" s="77"/>
      <c r="R1409" s="77"/>
      <c r="S1409" s="77"/>
      <c r="T1409" s="77"/>
      <c r="U1409" s="77"/>
      <c r="V1409" s="77"/>
      <c r="W1409" s="77"/>
      <c r="X1409" s="77"/>
      <c r="Y1409" s="77"/>
      <c r="Z1409" s="190"/>
      <c r="AA1409" s="192"/>
      <c r="AB1409" s="77"/>
      <c r="AC1409" s="77"/>
      <c r="AD1409" s="77"/>
      <c r="AE1409" s="77"/>
      <c r="AF1409" s="77"/>
      <c r="AG1409" s="77"/>
      <c r="AH1409" s="77"/>
      <c r="AI1409" s="77"/>
    </row>
    <row r="1410" spans="4:35" ht="18" customHeight="1" x14ac:dyDescent="0.25">
      <c r="D1410" s="82"/>
      <c r="E1410" s="82"/>
      <c r="F1410" s="82"/>
      <c r="G1410" s="82"/>
      <c r="H1410" s="82"/>
      <c r="K1410" s="81"/>
      <c r="L1410" s="81"/>
      <c r="M1410" s="80"/>
      <c r="N1410" s="77"/>
      <c r="O1410" s="77"/>
      <c r="P1410" s="77"/>
      <c r="Q1410" s="77"/>
      <c r="R1410" s="77"/>
      <c r="S1410" s="77"/>
      <c r="T1410" s="77"/>
      <c r="U1410" s="77"/>
      <c r="V1410" s="77"/>
      <c r="W1410" s="77"/>
      <c r="X1410" s="77"/>
      <c r="Y1410" s="77"/>
      <c r="Z1410" s="190"/>
      <c r="AA1410" s="192"/>
      <c r="AB1410" s="77"/>
      <c r="AC1410" s="77"/>
      <c r="AD1410" s="77"/>
      <c r="AE1410" s="77"/>
      <c r="AF1410" s="77"/>
      <c r="AG1410" s="77"/>
      <c r="AH1410" s="77"/>
      <c r="AI1410" s="77"/>
    </row>
    <row r="1411" spans="4:35" ht="18" customHeight="1" x14ac:dyDescent="0.25">
      <c r="D1411" s="82"/>
      <c r="E1411" s="82"/>
      <c r="F1411" s="82"/>
      <c r="G1411" s="82"/>
      <c r="H1411" s="82"/>
      <c r="K1411" s="81"/>
      <c r="L1411" s="81"/>
      <c r="M1411" s="80"/>
      <c r="N1411" s="77"/>
      <c r="O1411" s="77"/>
      <c r="P1411" s="77"/>
      <c r="Q1411" s="77"/>
      <c r="R1411" s="77"/>
      <c r="S1411" s="77"/>
      <c r="T1411" s="77"/>
      <c r="U1411" s="77"/>
      <c r="V1411" s="77"/>
      <c r="W1411" s="77"/>
      <c r="X1411" s="77"/>
      <c r="Y1411" s="77"/>
      <c r="Z1411" s="190"/>
      <c r="AA1411" s="192"/>
      <c r="AB1411" s="77"/>
      <c r="AC1411" s="77"/>
      <c r="AD1411" s="77"/>
      <c r="AE1411" s="77"/>
      <c r="AF1411" s="77"/>
      <c r="AG1411" s="77"/>
      <c r="AH1411" s="77"/>
      <c r="AI1411" s="77"/>
    </row>
    <row r="1412" spans="4:35" ht="18" customHeight="1" x14ac:dyDescent="0.25">
      <c r="D1412" s="82"/>
      <c r="E1412" s="82"/>
      <c r="F1412" s="82"/>
      <c r="G1412" s="82"/>
      <c r="H1412" s="82"/>
      <c r="K1412" s="77"/>
      <c r="L1412" s="77"/>
      <c r="M1412" s="80"/>
      <c r="N1412" s="77"/>
      <c r="O1412" s="77"/>
      <c r="P1412" s="77"/>
      <c r="Q1412" s="77"/>
      <c r="R1412" s="77"/>
      <c r="S1412" s="77"/>
      <c r="T1412" s="77"/>
      <c r="U1412" s="77"/>
      <c r="V1412" s="77"/>
      <c r="W1412" s="77"/>
      <c r="X1412" s="77"/>
      <c r="Y1412" s="77"/>
      <c r="Z1412" s="190"/>
      <c r="AA1412" s="192"/>
      <c r="AB1412" s="77"/>
      <c r="AC1412" s="77"/>
      <c r="AD1412" s="77"/>
      <c r="AE1412" s="77"/>
      <c r="AF1412" s="77"/>
      <c r="AG1412" s="77"/>
      <c r="AH1412" s="77"/>
      <c r="AI1412" s="77"/>
    </row>
    <row r="1413" spans="4:35" ht="18" customHeight="1" x14ac:dyDescent="0.25">
      <c r="D1413" s="82"/>
      <c r="E1413" s="82"/>
      <c r="F1413" s="82"/>
      <c r="G1413" s="82"/>
      <c r="H1413" s="82"/>
      <c r="K1413" s="77"/>
      <c r="L1413" s="77"/>
      <c r="M1413" s="80"/>
      <c r="N1413" s="77"/>
      <c r="O1413" s="77"/>
      <c r="P1413" s="77"/>
      <c r="Q1413" s="77"/>
      <c r="R1413" s="77"/>
      <c r="S1413" s="77"/>
      <c r="T1413" s="77"/>
      <c r="U1413" s="77"/>
      <c r="V1413" s="77"/>
      <c r="W1413" s="77"/>
      <c r="X1413" s="77"/>
      <c r="Y1413" s="77"/>
      <c r="Z1413" s="190"/>
      <c r="AA1413" s="192"/>
      <c r="AB1413" s="77"/>
      <c r="AC1413" s="77"/>
      <c r="AD1413" s="77"/>
      <c r="AE1413" s="77"/>
      <c r="AF1413" s="77"/>
      <c r="AG1413" s="77"/>
      <c r="AH1413" s="77"/>
      <c r="AI1413" s="77"/>
    </row>
    <row r="1414" spans="4:35" ht="18" customHeight="1" x14ac:dyDescent="0.25">
      <c r="D1414" s="82"/>
      <c r="E1414" s="82"/>
      <c r="F1414" s="82"/>
      <c r="G1414" s="82"/>
      <c r="H1414" s="82"/>
      <c r="K1414" s="77"/>
      <c r="L1414" s="77"/>
      <c r="M1414" s="80"/>
      <c r="N1414" s="77"/>
      <c r="O1414" s="77"/>
      <c r="P1414" s="77"/>
      <c r="Q1414" s="77"/>
      <c r="R1414" s="77"/>
      <c r="S1414" s="77"/>
      <c r="T1414" s="77"/>
      <c r="U1414" s="77"/>
      <c r="V1414" s="77"/>
      <c r="W1414" s="77"/>
      <c r="X1414" s="77"/>
      <c r="Y1414" s="77"/>
      <c r="Z1414" s="190"/>
      <c r="AA1414" s="192"/>
      <c r="AB1414" s="77"/>
      <c r="AC1414" s="77"/>
      <c r="AD1414" s="77"/>
      <c r="AE1414" s="77"/>
      <c r="AF1414" s="77"/>
      <c r="AG1414" s="77"/>
      <c r="AH1414" s="77"/>
      <c r="AI1414" s="77"/>
    </row>
    <row r="1415" spans="4:35" ht="18" customHeight="1" x14ac:dyDescent="0.25">
      <c r="D1415" s="82"/>
      <c r="E1415" s="82"/>
      <c r="F1415" s="82"/>
      <c r="G1415" s="82"/>
      <c r="H1415" s="82"/>
      <c r="K1415" s="77"/>
      <c r="L1415" s="77"/>
      <c r="M1415" s="80"/>
      <c r="N1415" s="77"/>
      <c r="O1415" s="77"/>
      <c r="P1415" s="77"/>
      <c r="Q1415" s="77"/>
      <c r="R1415" s="77"/>
      <c r="S1415" s="77"/>
      <c r="T1415" s="77"/>
      <c r="U1415" s="77"/>
      <c r="V1415" s="77"/>
      <c r="W1415" s="77"/>
      <c r="X1415" s="77"/>
      <c r="Y1415" s="77"/>
      <c r="Z1415" s="190"/>
      <c r="AA1415" s="192"/>
      <c r="AB1415" s="77"/>
      <c r="AC1415" s="77"/>
      <c r="AD1415" s="77"/>
      <c r="AE1415" s="77"/>
      <c r="AF1415" s="77"/>
      <c r="AG1415" s="77"/>
      <c r="AH1415" s="77"/>
      <c r="AI1415" s="77"/>
    </row>
    <row r="1416" spans="4:35" ht="18" customHeight="1" x14ac:dyDescent="0.25">
      <c r="D1416" s="82"/>
      <c r="E1416" s="82"/>
      <c r="F1416" s="82"/>
      <c r="G1416" s="82"/>
      <c r="H1416" s="82"/>
      <c r="K1416" s="77"/>
      <c r="L1416" s="77"/>
      <c r="M1416" s="80"/>
      <c r="N1416" s="77"/>
      <c r="O1416" s="77"/>
      <c r="P1416" s="77"/>
      <c r="Q1416" s="77"/>
      <c r="R1416" s="77"/>
      <c r="S1416" s="77"/>
      <c r="T1416" s="77"/>
      <c r="U1416" s="77"/>
      <c r="V1416" s="77"/>
      <c r="W1416" s="77"/>
      <c r="X1416" s="77"/>
      <c r="Y1416" s="77"/>
      <c r="Z1416" s="190"/>
      <c r="AA1416" s="192"/>
      <c r="AB1416" s="77"/>
      <c r="AC1416" s="77"/>
      <c r="AD1416" s="77"/>
      <c r="AE1416" s="77"/>
      <c r="AF1416" s="77"/>
      <c r="AG1416" s="77"/>
      <c r="AH1416" s="77"/>
      <c r="AI1416" s="77"/>
    </row>
    <row r="1417" spans="4:35" ht="18" customHeight="1" x14ac:dyDescent="0.25">
      <c r="D1417" s="82"/>
      <c r="E1417" s="82"/>
      <c r="F1417" s="82"/>
      <c r="G1417" s="82"/>
      <c r="H1417" s="82"/>
      <c r="K1417" s="77"/>
      <c r="L1417" s="77"/>
      <c r="M1417" s="80"/>
      <c r="N1417" s="77"/>
      <c r="O1417" s="77"/>
      <c r="P1417" s="77"/>
      <c r="Q1417" s="77"/>
      <c r="R1417" s="77"/>
      <c r="S1417" s="77"/>
      <c r="T1417" s="77"/>
      <c r="U1417" s="77"/>
      <c r="V1417" s="77"/>
      <c r="W1417" s="77"/>
      <c r="X1417" s="77"/>
      <c r="Y1417" s="77"/>
      <c r="Z1417" s="190"/>
      <c r="AA1417" s="192"/>
      <c r="AB1417" s="77"/>
      <c r="AC1417" s="77"/>
      <c r="AD1417" s="77"/>
      <c r="AE1417" s="77"/>
      <c r="AF1417" s="77"/>
      <c r="AG1417" s="77"/>
      <c r="AH1417" s="77"/>
      <c r="AI1417" s="77"/>
    </row>
    <row r="1418" spans="4:35" ht="18" customHeight="1" x14ac:dyDescent="0.25">
      <c r="D1418" s="82"/>
      <c r="E1418" s="82"/>
      <c r="F1418" s="82"/>
      <c r="G1418" s="82"/>
      <c r="H1418" s="82"/>
      <c r="K1418" s="77"/>
      <c r="L1418" s="77"/>
      <c r="M1418" s="80"/>
      <c r="N1418" s="77"/>
      <c r="O1418" s="77"/>
      <c r="P1418" s="77"/>
      <c r="Q1418" s="77"/>
      <c r="R1418" s="77"/>
      <c r="S1418" s="77"/>
      <c r="T1418" s="77"/>
      <c r="U1418" s="77"/>
      <c r="V1418" s="77"/>
      <c r="W1418" s="77"/>
      <c r="X1418" s="77"/>
      <c r="Y1418" s="77"/>
      <c r="Z1418" s="190"/>
      <c r="AA1418" s="192"/>
      <c r="AB1418" s="77"/>
      <c r="AC1418" s="77"/>
      <c r="AD1418" s="77"/>
      <c r="AE1418" s="77"/>
      <c r="AF1418" s="77"/>
      <c r="AG1418" s="77"/>
      <c r="AH1418" s="77"/>
      <c r="AI1418" s="77"/>
    </row>
    <row r="1419" spans="4:35" ht="18" customHeight="1" x14ac:dyDescent="0.25">
      <c r="D1419" s="82"/>
      <c r="E1419" s="82"/>
      <c r="F1419" s="82"/>
      <c r="G1419" s="82"/>
      <c r="H1419" s="82"/>
      <c r="K1419" s="77"/>
      <c r="L1419" s="77"/>
      <c r="M1419" s="80"/>
      <c r="N1419" s="77"/>
      <c r="O1419" s="77"/>
      <c r="P1419" s="77"/>
      <c r="Q1419" s="77"/>
      <c r="R1419" s="77"/>
      <c r="S1419" s="77"/>
      <c r="T1419" s="77"/>
      <c r="U1419" s="77"/>
      <c r="V1419" s="77"/>
      <c r="W1419" s="77"/>
      <c r="X1419" s="77"/>
      <c r="Y1419" s="77"/>
      <c r="Z1419" s="190"/>
      <c r="AA1419" s="192"/>
      <c r="AB1419" s="77"/>
      <c r="AC1419" s="77"/>
      <c r="AD1419" s="77"/>
      <c r="AE1419" s="77"/>
      <c r="AF1419" s="77"/>
      <c r="AG1419" s="77"/>
      <c r="AH1419" s="77"/>
      <c r="AI1419" s="77"/>
    </row>
    <row r="1420" spans="4:35" ht="18" customHeight="1" x14ac:dyDescent="0.25">
      <c r="D1420" s="82"/>
      <c r="E1420" s="82"/>
      <c r="F1420" s="82"/>
      <c r="G1420" s="82"/>
      <c r="H1420" s="82"/>
      <c r="K1420" s="77"/>
      <c r="L1420" s="77"/>
      <c r="M1420" s="80"/>
      <c r="N1420" s="77"/>
      <c r="O1420" s="77"/>
      <c r="P1420" s="77"/>
      <c r="Q1420" s="77"/>
      <c r="R1420" s="77"/>
      <c r="S1420" s="77"/>
      <c r="T1420" s="77"/>
      <c r="U1420" s="77"/>
      <c r="V1420" s="77"/>
      <c r="W1420" s="77"/>
      <c r="X1420" s="77"/>
      <c r="Y1420" s="77"/>
      <c r="Z1420" s="190"/>
      <c r="AA1420" s="192"/>
      <c r="AB1420" s="77"/>
      <c r="AC1420" s="77"/>
      <c r="AD1420" s="77"/>
      <c r="AE1420" s="77"/>
      <c r="AF1420" s="77"/>
      <c r="AG1420" s="77"/>
      <c r="AH1420" s="77"/>
      <c r="AI1420" s="77"/>
    </row>
    <row r="1421" spans="4:35" ht="18" customHeight="1" x14ac:dyDescent="0.25">
      <c r="D1421" s="82"/>
      <c r="E1421" s="82"/>
      <c r="F1421" s="82"/>
      <c r="G1421" s="82"/>
      <c r="H1421" s="82"/>
      <c r="K1421" s="77"/>
      <c r="L1421" s="77"/>
      <c r="M1421" s="80"/>
      <c r="N1421" s="77"/>
      <c r="O1421" s="77"/>
      <c r="P1421" s="77"/>
      <c r="Q1421" s="77"/>
      <c r="R1421" s="77"/>
      <c r="S1421" s="77"/>
      <c r="T1421" s="77"/>
      <c r="U1421" s="77"/>
      <c r="V1421" s="77"/>
      <c r="W1421" s="77"/>
      <c r="X1421" s="77"/>
      <c r="Y1421" s="77"/>
      <c r="Z1421" s="190"/>
      <c r="AA1421" s="192"/>
      <c r="AB1421" s="77"/>
      <c r="AC1421" s="77"/>
      <c r="AD1421" s="77"/>
      <c r="AE1421" s="77"/>
      <c r="AF1421" s="77"/>
      <c r="AG1421" s="77"/>
      <c r="AH1421" s="77"/>
      <c r="AI1421" s="77"/>
    </row>
    <row r="1422" spans="4:35" ht="18" customHeight="1" x14ac:dyDescent="0.25">
      <c r="D1422" s="82"/>
      <c r="E1422" s="82"/>
      <c r="F1422" s="82"/>
      <c r="G1422" s="82"/>
      <c r="H1422" s="82"/>
      <c r="K1422" s="77"/>
      <c r="L1422" s="77"/>
      <c r="M1422" s="80"/>
      <c r="N1422" s="77"/>
      <c r="O1422" s="77"/>
      <c r="P1422" s="77"/>
      <c r="Q1422" s="77"/>
      <c r="R1422" s="77"/>
      <c r="S1422" s="77"/>
      <c r="T1422" s="77"/>
      <c r="U1422" s="77"/>
      <c r="V1422" s="77"/>
      <c r="W1422" s="77"/>
      <c r="X1422" s="77"/>
      <c r="Y1422" s="77"/>
      <c r="Z1422" s="190"/>
      <c r="AA1422" s="192"/>
      <c r="AB1422" s="77"/>
      <c r="AC1422" s="77"/>
      <c r="AD1422" s="77"/>
      <c r="AE1422" s="77"/>
      <c r="AF1422" s="77"/>
      <c r="AG1422" s="77"/>
      <c r="AH1422" s="77"/>
      <c r="AI1422" s="77"/>
    </row>
    <row r="1423" spans="4:35" ht="18" customHeight="1" x14ac:dyDescent="0.25">
      <c r="D1423" s="82"/>
      <c r="E1423" s="82"/>
      <c r="F1423" s="82"/>
      <c r="G1423" s="82"/>
      <c r="H1423" s="82"/>
      <c r="K1423" s="77"/>
      <c r="L1423" s="77"/>
      <c r="M1423" s="80"/>
      <c r="N1423" s="77"/>
      <c r="O1423" s="77"/>
      <c r="P1423" s="77"/>
      <c r="Q1423" s="77"/>
      <c r="R1423" s="77"/>
      <c r="S1423" s="77"/>
      <c r="T1423" s="77"/>
      <c r="U1423" s="77"/>
      <c r="V1423" s="77"/>
      <c r="W1423" s="77"/>
      <c r="X1423" s="77"/>
      <c r="Y1423" s="77"/>
      <c r="Z1423" s="190"/>
      <c r="AA1423" s="192"/>
      <c r="AB1423" s="77"/>
      <c r="AC1423" s="77"/>
      <c r="AD1423" s="77"/>
      <c r="AE1423" s="77"/>
      <c r="AF1423" s="77"/>
      <c r="AG1423" s="77"/>
      <c r="AH1423" s="77"/>
      <c r="AI1423" s="77"/>
    </row>
    <row r="1424" spans="4:35" ht="18" customHeight="1" x14ac:dyDescent="0.25">
      <c r="D1424" s="82"/>
      <c r="E1424" s="82"/>
      <c r="F1424" s="82"/>
      <c r="G1424" s="82"/>
      <c r="H1424" s="82"/>
      <c r="K1424" s="77"/>
      <c r="L1424" s="77"/>
      <c r="M1424" s="80"/>
      <c r="N1424" s="77"/>
      <c r="O1424" s="77"/>
      <c r="P1424" s="77"/>
      <c r="Q1424" s="77"/>
      <c r="R1424" s="77"/>
      <c r="S1424" s="77"/>
      <c r="T1424" s="77"/>
      <c r="U1424" s="77"/>
      <c r="V1424" s="77"/>
      <c r="W1424" s="77"/>
      <c r="X1424" s="77"/>
      <c r="Y1424" s="77"/>
      <c r="Z1424" s="190"/>
      <c r="AA1424" s="192"/>
      <c r="AB1424" s="77"/>
      <c r="AC1424" s="77"/>
      <c r="AD1424" s="77"/>
      <c r="AE1424" s="77"/>
      <c r="AF1424" s="77"/>
      <c r="AG1424" s="77"/>
      <c r="AH1424" s="77"/>
      <c r="AI1424" s="77"/>
    </row>
    <row r="1425" spans="4:35" ht="18" customHeight="1" x14ac:dyDescent="0.25">
      <c r="D1425" s="82"/>
      <c r="E1425" s="82"/>
      <c r="F1425" s="82"/>
      <c r="G1425" s="82"/>
      <c r="H1425" s="82"/>
      <c r="K1425" s="77"/>
      <c r="L1425" s="77"/>
      <c r="M1425" s="80"/>
      <c r="N1425" s="77"/>
      <c r="O1425" s="77"/>
      <c r="P1425" s="77"/>
      <c r="Q1425" s="77"/>
      <c r="R1425" s="77"/>
      <c r="S1425" s="77"/>
      <c r="T1425" s="77"/>
      <c r="U1425" s="77"/>
      <c r="V1425" s="77"/>
      <c r="W1425" s="77"/>
      <c r="X1425" s="77"/>
      <c r="Y1425" s="77"/>
      <c r="Z1425" s="190"/>
      <c r="AA1425" s="192"/>
      <c r="AB1425" s="77"/>
      <c r="AC1425" s="77"/>
      <c r="AD1425" s="77"/>
      <c r="AE1425" s="77"/>
      <c r="AF1425" s="77"/>
      <c r="AG1425" s="77"/>
      <c r="AH1425" s="77"/>
      <c r="AI1425" s="77"/>
    </row>
    <row r="1426" spans="4:35" ht="18" customHeight="1" x14ac:dyDescent="0.25">
      <c r="D1426" s="82"/>
      <c r="E1426" s="82"/>
      <c r="F1426" s="82"/>
      <c r="G1426" s="82"/>
      <c r="H1426" s="82"/>
      <c r="K1426" s="77"/>
      <c r="L1426" s="77"/>
      <c r="M1426" s="80"/>
      <c r="N1426" s="77"/>
      <c r="O1426" s="77"/>
      <c r="P1426" s="77"/>
      <c r="Q1426" s="77"/>
      <c r="R1426" s="77"/>
      <c r="S1426" s="77"/>
      <c r="T1426" s="77"/>
      <c r="U1426" s="77"/>
      <c r="V1426" s="77"/>
      <c r="W1426" s="77"/>
      <c r="X1426" s="77"/>
      <c r="Y1426" s="77"/>
      <c r="Z1426" s="190"/>
      <c r="AA1426" s="192"/>
      <c r="AB1426" s="77"/>
      <c r="AC1426" s="77"/>
      <c r="AD1426" s="77"/>
      <c r="AE1426" s="77"/>
      <c r="AF1426" s="77"/>
      <c r="AG1426" s="77"/>
      <c r="AH1426" s="77"/>
      <c r="AI1426" s="77"/>
    </row>
    <row r="1427" spans="4:35" ht="18" customHeight="1" x14ac:dyDescent="0.25">
      <c r="D1427" s="82"/>
      <c r="E1427" s="82"/>
      <c r="F1427" s="82"/>
      <c r="G1427" s="82"/>
      <c r="H1427" s="82"/>
      <c r="K1427" s="77"/>
      <c r="L1427" s="77"/>
      <c r="M1427" s="80"/>
      <c r="N1427" s="77"/>
      <c r="O1427" s="77"/>
      <c r="P1427" s="77"/>
      <c r="Q1427" s="77"/>
      <c r="R1427" s="77"/>
      <c r="S1427" s="77"/>
      <c r="T1427" s="77"/>
      <c r="U1427" s="77"/>
      <c r="V1427" s="77"/>
      <c r="W1427" s="77"/>
      <c r="X1427" s="77"/>
      <c r="Y1427" s="77"/>
      <c r="Z1427" s="190"/>
      <c r="AA1427" s="192"/>
      <c r="AB1427" s="77"/>
      <c r="AC1427" s="77"/>
      <c r="AD1427" s="77"/>
      <c r="AE1427" s="77"/>
      <c r="AF1427" s="77"/>
      <c r="AG1427" s="77"/>
      <c r="AH1427" s="77"/>
      <c r="AI1427" s="77"/>
    </row>
    <row r="1428" spans="4:35" ht="18" customHeight="1" x14ac:dyDescent="0.25">
      <c r="D1428" s="82"/>
      <c r="E1428" s="82"/>
      <c r="F1428" s="82"/>
      <c r="G1428" s="82"/>
      <c r="H1428" s="82"/>
      <c r="K1428" s="77"/>
      <c r="L1428" s="77"/>
      <c r="M1428" s="80"/>
      <c r="N1428" s="77"/>
      <c r="O1428" s="77"/>
      <c r="P1428" s="77"/>
      <c r="Q1428" s="77"/>
      <c r="R1428" s="77"/>
      <c r="S1428" s="77"/>
      <c r="T1428" s="77"/>
      <c r="U1428" s="77"/>
      <c r="V1428" s="77"/>
      <c r="W1428" s="77"/>
      <c r="X1428" s="77"/>
      <c r="Y1428" s="77"/>
      <c r="Z1428" s="190"/>
      <c r="AA1428" s="192"/>
      <c r="AB1428" s="77"/>
      <c r="AC1428" s="77"/>
      <c r="AD1428" s="77"/>
      <c r="AE1428" s="77"/>
      <c r="AF1428" s="77"/>
      <c r="AG1428" s="77"/>
      <c r="AH1428" s="77"/>
      <c r="AI1428" s="77"/>
    </row>
    <row r="1429" spans="4:35" ht="18" customHeight="1" x14ac:dyDescent="0.25">
      <c r="D1429" s="82"/>
      <c r="E1429" s="82"/>
      <c r="F1429" s="82"/>
      <c r="G1429" s="82"/>
      <c r="H1429" s="82"/>
      <c r="K1429" s="81"/>
      <c r="L1429" s="81"/>
      <c r="M1429" s="80"/>
      <c r="N1429" s="77"/>
      <c r="O1429" s="77"/>
      <c r="P1429" s="77"/>
      <c r="Q1429" s="77"/>
      <c r="R1429" s="77"/>
      <c r="S1429" s="77"/>
      <c r="T1429" s="77"/>
      <c r="U1429" s="77"/>
      <c r="V1429" s="77"/>
      <c r="W1429" s="77"/>
      <c r="X1429" s="77"/>
      <c r="Y1429" s="77"/>
      <c r="Z1429" s="190"/>
      <c r="AA1429" s="192"/>
      <c r="AB1429" s="77"/>
      <c r="AC1429" s="77"/>
      <c r="AD1429" s="77"/>
      <c r="AE1429" s="77"/>
      <c r="AF1429" s="77"/>
      <c r="AG1429" s="77"/>
      <c r="AH1429" s="77"/>
      <c r="AI1429" s="77"/>
    </row>
    <row r="1430" spans="4:35" ht="18" customHeight="1" x14ac:dyDescent="0.25">
      <c r="D1430" s="82"/>
      <c r="E1430" s="82"/>
      <c r="F1430" s="82"/>
      <c r="G1430" s="82"/>
      <c r="H1430" s="82"/>
      <c r="K1430" s="81"/>
      <c r="L1430" s="81"/>
      <c r="M1430" s="80"/>
      <c r="N1430" s="77"/>
      <c r="O1430" s="77"/>
      <c r="P1430" s="77"/>
      <c r="Q1430" s="77"/>
      <c r="R1430" s="77"/>
      <c r="S1430" s="77"/>
      <c r="T1430" s="77"/>
      <c r="U1430" s="77"/>
      <c r="V1430" s="77"/>
      <c r="W1430" s="77"/>
      <c r="X1430" s="77"/>
      <c r="Y1430" s="77"/>
      <c r="Z1430" s="190"/>
      <c r="AA1430" s="192"/>
      <c r="AB1430" s="77"/>
      <c r="AC1430" s="77"/>
      <c r="AD1430" s="77"/>
      <c r="AE1430" s="77"/>
      <c r="AF1430" s="77"/>
      <c r="AG1430" s="77"/>
      <c r="AH1430" s="77"/>
      <c r="AI1430" s="77"/>
    </row>
    <row r="1431" spans="4:35" ht="18" customHeight="1" x14ac:dyDescent="0.25">
      <c r="D1431" s="82"/>
      <c r="E1431" s="82"/>
      <c r="F1431" s="82"/>
      <c r="G1431" s="82"/>
      <c r="H1431" s="82"/>
      <c r="K1431" s="81"/>
      <c r="L1431" s="81"/>
      <c r="M1431" s="80"/>
      <c r="N1431" s="77"/>
      <c r="O1431" s="77"/>
      <c r="P1431" s="77"/>
      <c r="Q1431" s="77"/>
      <c r="R1431" s="77"/>
      <c r="S1431" s="77"/>
      <c r="T1431" s="77"/>
      <c r="U1431" s="77"/>
      <c r="V1431" s="77"/>
      <c r="W1431" s="77"/>
      <c r="X1431" s="77"/>
      <c r="Y1431" s="77"/>
      <c r="Z1431" s="190"/>
      <c r="AA1431" s="192"/>
      <c r="AB1431" s="77"/>
      <c r="AC1431" s="77"/>
      <c r="AD1431" s="77"/>
      <c r="AE1431" s="77"/>
      <c r="AF1431" s="77"/>
      <c r="AG1431" s="77"/>
      <c r="AH1431" s="77"/>
      <c r="AI1431" s="77"/>
    </row>
    <row r="1432" spans="4:35" ht="18" customHeight="1" x14ac:dyDescent="0.25">
      <c r="D1432" s="82"/>
      <c r="E1432" s="82"/>
      <c r="F1432" s="82"/>
      <c r="G1432" s="82"/>
      <c r="H1432" s="82"/>
      <c r="K1432" s="81"/>
      <c r="L1432" s="81"/>
      <c r="M1432" s="80"/>
      <c r="N1432" s="77"/>
      <c r="O1432" s="77"/>
      <c r="P1432" s="77"/>
      <c r="Q1432" s="77"/>
      <c r="R1432" s="77"/>
      <c r="S1432" s="77"/>
      <c r="T1432" s="77"/>
      <c r="U1432" s="77"/>
      <c r="V1432" s="77"/>
      <c r="W1432" s="77"/>
      <c r="X1432" s="77"/>
      <c r="Y1432" s="77"/>
      <c r="Z1432" s="190"/>
      <c r="AA1432" s="192"/>
      <c r="AB1432" s="77"/>
      <c r="AC1432" s="77"/>
      <c r="AD1432" s="77"/>
      <c r="AE1432" s="77"/>
      <c r="AF1432" s="77"/>
      <c r="AG1432" s="77"/>
      <c r="AH1432" s="77"/>
      <c r="AI1432" s="77"/>
    </row>
    <row r="1433" spans="4:35" ht="18" customHeight="1" x14ac:dyDescent="0.25">
      <c r="D1433" s="82"/>
      <c r="E1433" s="82"/>
      <c r="F1433" s="82"/>
      <c r="G1433" s="82"/>
      <c r="H1433" s="82"/>
      <c r="K1433" s="81"/>
      <c r="L1433" s="81"/>
      <c r="M1433" s="80"/>
      <c r="N1433" s="77"/>
      <c r="O1433" s="77"/>
      <c r="P1433" s="77"/>
      <c r="Q1433" s="77"/>
      <c r="R1433" s="77"/>
      <c r="S1433" s="77"/>
      <c r="T1433" s="77"/>
      <c r="U1433" s="77"/>
      <c r="V1433" s="77"/>
      <c r="W1433" s="77"/>
      <c r="X1433" s="77"/>
      <c r="Y1433" s="77"/>
      <c r="Z1433" s="190"/>
      <c r="AA1433" s="192"/>
      <c r="AB1433" s="77"/>
      <c r="AC1433" s="77"/>
      <c r="AD1433" s="77"/>
      <c r="AE1433" s="77"/>
      <c r="AF1433" s="77"/>
      <c r="AG1433" s="77"/>
      <c r="AH1433" s="77"/>
      <c r="AI1433" s="77"/>
    </row>
    <row r="1434" spans="4:35" ht="18" customHeight="1" x14ac:dyDescent="0.25">
      <c r="D1434" s="82"/>
      <c r="E1434" s="82"/>
      <c r="F1434" s="82"/>
      <c r="G1434" s="82"/>
      <c r="H1434" s="82"/>
      <c r="K1434" s="81"/>
      <c r="L1434" s="81"/>
      <c r="M1434" s="80"/>
      <c r="N1434" s="77"/>
      <c r="O1434" s="77"/>
      <c r="P1434" s="77"/>
      <c r="Q1434" s="77"/>
      <c r="R1434" s="77"/>
      <c r="S1434" s="77"/>
      <c r="T1434" s="77"/>
      <c r="U1434" s="77"/>
      <c r="V1434" s="77"/>
      <c r="W1434" s="77"/>
      <c r="X1434" s="77"/>
      <c r="Y1434" s="77"/>
      <c r="Z1434" s="190"/>
      <c r="AA1434" s="192"/>
      <c r="AB1434" s="77"/>
      <c r="AC1434" s="77"/>
      <c r="AD1434" s="77"/>
      <c r="AE1434" s="77"/>
      <c r="AF1434" s="77"/>
      <c r="AG1434" s="77"/>
      <c r="AH1434" s="77"/>
      <c r="AI1434" s="77"/>
    </row>
    <row r="1435" spans="4:35" ht="18" customHeight="1" x14ac:dyDescent="0.25">
      <c r="D1435" s="82"/>
      <c r="E1435" s="82"/>
      <c r="F1435" s="82"/>
      <c r="G1435" s="82"/>
      <c r="H1435" s="82"/>
      <c r="K1435" s="81"/>
      <c r="L1435" s="81"/>
      <c r="M1435" s="80"/>
      <c r="N1435" s="77"/>
      <c r="O1435" s="77"/>
      <c r="P1435" s="77"/>
      <c r="Q1435" s="77"/>
      <c r="R1435" s="77"/>
      <c r="S1435" s="77"/>
      <c r="T1435" s="77"/>
      <c r="U1435" s="77"/>
      <c r="V1435" s="77"/>
      <c r="W1435" s="77"/>
      <c r="X1435" s="77"/>
      <c r="Y1435" s="77"/>
      <c r="Z1435" s="190"/>
      <c r="AA1435" s="192"/>
      <c r="AB1435" s="77"/>
      <c r="AC1435" s="77"/>
      <c r="AD1435" s="77"/>
      <c r="AE1435" s="77"/>
      <c r="AF1435" s="77"/>
      <c r="AG1435" s="77"/>
      <c r="AH1435" s="77"/>
      <c r="AI1435" s="77"/>
    </row>
    <row r="1436" spans="4:35" ht="18" customHeight="1" x14ac:dyDescent="0.25">
      <c r="D1436" s="82"/>
      <c r="E1436" s="82"/>
      <c r="F1436" s="82"/>
      <c r="G1436" s="82"/>
      <c r="H1436" s="82"/>
      <c r="K1436" s="77"/>
      <c r="L1436" s="77"/>
      <c r="M1436" s="80"/>
      <c r="N1436" s="77"/>
      <c r="O1436" s="77"/>
      <c r="P1436" s="77"/>
      <c r="Q1436" s="77"/>
      <c r="R1436" s="77"/>
      <c r="S1436" s="77"/>
      <c r="T1436" s="77"/>
      <c r="U1436" s="77"/>
      <c r="V1436" s="77"/>
      <c r="W1436" s="77"/>
      <c r="X1436" s="77"/>
      <c r="Y1436" s="77"/>
      <c r="Z1436" s="190"/>
      <c r="AA1436" s="192"/>
      <c r="AB1436" s="77"/>
      <c r="AC1436" s="77"/>
      <c r="AD1436" s="77"/>
      <c r="AE1436" s="77"/>
      <c r="AF1436" s="77"/>
      <c r="AG1436" s="77"/>
      <c r="AH1436" s="77"/>
      <c r="AI1436" s="77"/>
    </row>
    <row r="1437" spans="4:35" ht="18" customHeight="1" x14ac:dyDescent="0.25">
      <c r="D1437" s="82"/>
      <c r="E1437" s="82"/>
      <c r="F1437" s="82"/>
      <c r="G1437" s="82"/>
      <c r="H1437" s="82"/>
      <c r="K1437" s="77"/>
      <c r="L1437" s="77"/>
      <c r="M1437" s="80"/>
      <c r="N1437" s="77"/>
      <c r="O1437" s="77"/>
      <c r="P1437" s="77"/>
      <c r="Q1437" s="77"/>
      <c r="R1437" s="77"/>
      <c r="S1437" s="77"/>
      <c r="T1437" s="77"/>
      <c r="U1437" s="77"/>
      <c r="V1437" s="77"/>
      <c r="W1437" s="77"/>
      <c r="X1437" s="77"/>
      <c r="Y1437" s="77"/>
      <c r="Z1437" s="190"/>
      <c r="AA1437" s="192"/>
      <c r="AB1437" s="77"/>
      <c r="AC1437" s="77"/>
      <c r="AD1437" s="77"/>
      <c r="AE1437" s="77"/>
      <c r="AF1437" s="77"/>
      <c r="AG1437" s="77"/>
      <c r="AH1437" s="77"/>
      <c r="AI1437" s="77"/>
    </row>
    <row r="1438" spans="4:35" ht="18" customHeight="1" x14ac:dyDescent="0.25">
      <c r="D1438" s="82"/>
      <c r="E1438" s="82"/>
      <c r="F1438" s="82"/>
      <c r="G1438" s="82"/>
      <c r="H1438" s="82"/>
      <c r="K1438" s="77"/>
      <c r="L1438" s="77"/>
      <c r="M1438" s="80"/>
      <c r="N1438" s="77"/>
      <c r="O1438" s="77"/>
      <c r="P1438" s="77"/>
      <c r="Q1438" s="77"/>
      <c r="R1438" s="77"/>
      <c r="S1438" s="77"/>
      <c r="T1438" s="77"/>
      <c r="U1438" s="77"/>
      <c r="V1438" s="77"/>
      <c r="W1438" s="77"/>
      <c r="X1438" s="77"/>
      <c r="Y1438" s="77"/>
      <c r="Z1438" s="190"/>
      <c r="AA1438" s="192"/>
      <c r="AB1438" s="77"/>
      <c r="AC1438" s="77"/>
      <c r="AD1438" s="77"/>
      <c r="AE1438" s="77"/>
      <c r="AF1438" s="77"/>
      <c r="AG1438" s="77"/>
      <c r="AH1438" s="77"/>
      <c r="AI1438" s="77"/>
    </row>
    <row r="1439" spans="4:35" ht="18" customHeight="1" x14ac:dyDescent="0.25">
      <c r="D1439" s="82"/>
      <c r="E1439" s="82"/>
      <c r="F1439" s="82"/>
      <c r="G1439" s="82"/>
      <c r="H1439" s="82"/>
      <c r="K1439" s="77"/>
      <c r="L1439" s="77"/>
      <c r="M1439" s="80"/>
      <c r="N1439" s="77"/>
      <c r="O1439" s="77"/>
      <c r="P1439" s="77"/>
      <c r="Q1439" s="77"/>
      <c r="R1439" s="77"/>
      <c r="S1439" s="77"/>
      <c r="T1439" s="77"/>
      <c r="U1439" s="77"/>
      <c r="V1439" s="77"/>
      <c r="W1439" s="77"/>
      <c r="X1439" s="77"/>
      <c r="Y1439" s="77"/>
      <c r="Z1439" s="190"/>
      <c r="AA1439" s="192"/>
      <c r="AB1439" s="77"/>
      <c r="AC1439" s="77"/>
      <c r="AD1439" s="77"/>
      <c r="AE1439" s="77"/>
      <c r="AF1439" s="77"/>
      <c r="AG1439" s="77"/>
      <c r="AH1439" s="77"/>
      <c r="AI1439" s="77"/>
    </row>
    <row r="1440" spans="4:35" ht="18" customHeight="1" x14ac:dyDescent="0.25">
      <c r="D1440" s="82"/>
      <c r="E1440" s="82"/>
      <c r="F1440" s="82"/>
      <c r="G1440" s="82"/>
      <c r="H1440" s="82"/>
      <c r="K1440" s="77"/>
      <c r="L1440" s="77"/>
      <c r="M1440" s="80"/>
      <c r="N1440" s="77"/>
      <c r="O1440" s="77"/>
      <c r="P1440" s="77"/>
      <c r="Q1440" s="77"/>
      <c r="R1440" s="77"/>
      <c r="S1440" s="77"/>
      <c r="T1440" s="77"/>
      <c r="U1440" s="77"/>
      <c r="V1440" s="77"/>
      <c r="W1440" s="77"/>
      <c r="X1440" s="77"/>
      <c r="Y1440" s="77"/>
      <c r="Z1440" s="190"/>
      <c r="AA1440" s="192"/>
      <c r="AB1440" s="77"/>
      <c r="AC1440" s="77"/>
      <c r="AD1440" s="77"/>
      <c r="AE1440" s="77"/>
      <c r="AF1440" s="77"/>
      <c r="AG1440" s="77"/>
      <c r="AH1440" s="77"/>
      <c r="AI1440" s="77"/>
    </row>
    <row r="1441" spans="4:35" ht="18" customHeight="1" x14ac:dyDescent="0.25">
      <c r="D1441" s="82"/>
      <c r="E1441" s="82"/>
      <c r="F1441" s="82"/>
      <c r="G1441" s="82"/>
      <c r="H1441" s="82"/>
      <c r="K1441" s="77"/>
      <c r="L1441" s="77"/>
      <c r="M1441" s="80"/>
      <c r="N1441" s="77"/>
      <c r="O1441" s="77"/>
      <c r="P1441" s="77"/>
      <c r="Q1441" s="77"/>
      <c r="R1441" s="77"/>
      <c r="S1441" s="77"/>
      <c r="T1441" s="77"/>
      <c r="U1441" s="77"/>
      <c r="V1441" s="77"/>
      <c r="W1441" s="77"/>
      <c r="X1441" s="77"/>
      <c r="Y1441" s="77"/>
      <c r="Z1441" s="190"/>
      <c r="AA1441" s="192"/>
      <c r="AB1441" s="77"/>
      <c r="AC1441" s="77"/>
      <c r="AD1441" s="77"/>
      <c r="AE1441" s="77"/>
      <c r="AF1441" s="77"/>
      <c r="AG1441" s="77"/>
      <c r="AH1441" s="77"/>
      <c r="AI1441" s="77"/>
    </row>
    <row r="1442" spans="4:35" ht="18" customHeight="1" x14ac:dyDescent="0.25">
      <c r="D1442" s="82"/>
      <c r="E1442" s="82"/>
      <c r="F1442" s="82"/>
      <c r="G1442" s="82"/>
      <c r="H1442" s="82"/>
      <c r="K1442" s="77"/>
      <c r="L1442" s="77"/>
      <c r="M1442" s="80"/>
      <c r="N1442" s="77"/>
      <c r="O1442" s="77"/>
      <c r="P1442" s="77"/>
      <c r="Q1442" s="77"/>
      <c r="R1442" s="77"/>
      <c r="S1442" s="77"/>
      <c r="T1442" s="77"/>
      <c r="U1442" s="77"/>
      <c r="V1442" s="77"/>
      <c r="W1442" s="77"/>
      <c r="X1442" s="77"/>
      <c r="Y1442" s="77"/>
      <c r="Z1442" s="190"/>
      <c r="AA1442" s="192"/>
      <c r="AB1442" s="77"/>
      <c r="AC1442" s="77"/>
      <c r="AD1442" s="77"/>
      <c r="AE1442" s="77"/>
      <c r="AF1442" s="77"/>
      <c r="AG1442" s="77"/>
      <c r="AH1442" s="77"/>
      <c r="AI1442" s="77"/>
    </row>
    <row r="1443" spans="4:35" ht="18" customHeight="1" x14ac:dyDescent="0.25">
      <c r="D1443" s="82"/>
      <c r="E1443" s="82"/>
      <c r="F1443" s="82"/>
      <c r="G1443" s="82"/>
      <c r="H1443" s="82"/>
      <c r="K1443" s="77"/>
      <c r="L1443" s="77"/>
      <c r="M1443" s="80"/>
      <c r="N1443" s="77"/>
      <c r="O1443" s="77"/>
      <c r="P1443" s="77"/>
      <c r="Q1443" s="77"/>
      <c r="R1443" s="77"/>
      <c r="S1443" s="77"/>
      <c r="T1443" s="77"/>
      <c r="U1443" s="77"/>
      <c r="V1443" s="77"/>
      <c r="W1443" s="77"/>
      <c r="X1443" s="77"/>
      <c r="Y1443" s="77"/>
      <c r="Z1443" s="190"/>
      <c r="AA1443" s="192"/>
      <c r="AB1443" s="77"/>
      <c r="AC1443" s="77"/>
      <c r="AD1443" s="77"/>
      <c r="AE1443" s="77"/>
      <c r="AF1443" s="77"/>
      <c r="AG1443" s="77"/>
      <c r="AH1443" s="77"/>
      <c r="AI1443" s="77"/>
    </row>
    <row r="1444" spans="4:35" ht="18" customHeight="1" x14ac:dyDescent="0.25">
      <c r="D1444" s="82"/>
      <c r="E1444" s="82"/>
      <c r="F1444" s="82"/>
      <c r="G1444" s="82"/>
      <c r="H1444" s="82"/>
      <c r="K1444" s="77"/>
      <c r="L1444" s="77"/>
      <c r="M1444" s="80"/>
      <c r="N1444" s="77"/>
      <c r="O1444" s="77"/>
      <c r="P1444" s="77"/>
      <c r="Q1444" s="77"/>
      <c r="R1444" s="77"/>
      <c r="S1444" s="77"/>
      <c r="T1444" s="77"/>
      <c r="U1444" s="77"/>
      <c r="V1444" s="77"/>
      <c r="W1444" s="77"/>
      <c r="X1444" s="77"/>
      <c r="Y1444" s="77"/>
      <c r="Z1444" s="190"/>
      <c r="AA1444" s="192"/>
      <c r="AB1444" s="77"/>
      <c r="AC1444" s="77"/>
      <c r="AD1444" s="77"/>
      <c r="AE1444" s="77"/>
      <c r="AF1444" s="77"/>
      <c r="AG1444" s="77"/>
      <c r="AH1444" s="77"/>
      <c r="AI1444" s="77"/>
    </row>
    <row r="1445" spans="4:35" ht="18" customHeight="1" x14ac:dyDescent="0.25">
      <c r="D1445" s="82"/>
      <c r="E1445" s="82"/>
      <c r="F1445" s="82"/>
      <c r="G1445" s="82"/>
      <c r="H1445" s="82"/>
      <c r="K1445" s="77"/>
      <c r="L1445" s="77"/>
      <c r="M1445" s="80"/>
      <c r="N1445" s="77"/>
      <c r="O1445" s="77"/>
      <c r="P1445" s="77"/>
      <c r="Q1445" s="77"/>
      <c r="R1445" s="77"/>
      <c r="S1445" s="77"/>
      <c r="T1445" s="77"/>
      <c r="U1445" s="77"/>
      <c r="V1445" s="77"/>
      <c r="W1445" s="77"/>
      <c r="X1445" s="77"/>
      <c r="Y1445" s="77"/>
      <c r="Z1445" s="190"/>
      <c r="AA1445" s="192"/>
      <c r="AB1445" s="77"/>
      <c r="AC1445" s="77"/>
      <c r="AD1445" s="77"/>
      <c r="AE1445" s="77"/>
      <c r="AF1445" s="77"/>
      <c r="AG1445" s="77"/>
      <c r="AH1445" s="77"/>
      <c r="AI1445" s="77"/>
    </row>
    <row r="1446" spans="4:35" ht="18" customHeight="1" x14ac:dyDescent="0.25">
      <c r="D1446" s="82"/>
      <c r="E1446" s="82"/>
      <c r="F1446" s="82"/>
      <c r="G1446" s="82"/>
      <c r="H1446" s="82"/>
      <c r="K1446" s="77"/>
      <c r="L1446" s="77"/>
      <c r="M1446" s="80"/>
      <c r="N1446" s="77"/>
      <c r="O1446" s="77"/>
      <c r="P1446" s="77"/>
      <c r="Q1446" s="77"/>
      <c r="R1446" s="77"/>
      <c r="S1446" s="77"/>
      <c r="T1446" s="77"/>
      <c r="U1446" s="77"/>
      <c r="V1446" s="77"/>
      <c r="W1446" s="77"/>
      <c r="X1446" s="77"/>
      <c r="Y1446" s="77"/>
      <c r="Z1446" s="190"/>
      <c r="AA1446" s="192"/>
      <c r="AB1446" s="77"/>
      <c r="AC1446" s="77"/>
      <c r="AD1446" s="77"/>
      <c r="AE1446" s="77"/>
      <c r="AF1446" s="77"/>
      <c r="AG1446" s="77"/>
      <c r="AH1446" s="77"/>
      <c r="AI1446" s="77"/>
    </row>
    <row r="1447" spans="4:35" ht="18" customHeight="1" x14ac:dyDescent="0.25">
      <c r="D1447" s="82"/>
      <c r="E1447" s="82"/>
      <c r="F1447" s="82"/>
      <c r="G1447" s="82"/>
      <c r="H1447" s="82"/>
      <c r="K1447" s="77"/>
      <c r="L1447" s="77"/>
      <c r="M1447" s="80"/>
      <c r="N1447" s="77"/>
      <c r="O1447" s="77"/>
      <c r="P1447" s="77"/>
      <c r="Q1447" s="77"/>
      <c r="R1447" s="77"/>
      <c r="S1447" s="77"/>
      <c r="T1447" s="77"/>
      <c r="U1447" s="77"/>
      <c r="V1447" s="77"/>
      <c r="W1447" s="77"/>
      <c r="X1447" s="77"/>
      <c r="Y1447" s="77"/>
      <c r="Z1447" s="190"/>
      <c r="AA1447" s="192"/>
      <c r="AB1447" s="77"/>
      <c r="AC1447" s="77"/>
      <c r="AD1447" s="77"/>
      <c r="AE1447" s="77"/>
      <c r="AF1447" s="77"/>
      <c r="AG1447" s="77"/>
      <c r="AH1447" s="77"/>
      <c r="AI1447" s="77"/>
    </row>
    <row r="1448" spans="4:35" ht="18" customHeight="1" x14ac:dyDescent="0.25">
      <c r="D1448" s="82"/>
      <c r="E1448" s="82"/>
      <c r="F1448" s="82"/>
      <c r="G1448" s="82"/>
      <c r="H1448" s="82"/>
      <c r="K1448" s="77"/>
      <c r="L1448" s="77"/>
      <c r="M1448" s="80"/>
      <c r="N1448" s="77"/>
      <c r="O1448" s="77"/>
      <c r="P1448" s="77"/>
      <c r="Q1448" s="77"/>
      <c r="R1448" s="77"/>
      <c r="S1448" s="77"/>
      <c r="T1448" s="77"/>
      <c r="U1448" s="77"/>
      <c r="V1448" s="77"/>
      <c r="W1448" s="77"/>
      <c r="X1448" s="77"/>
      <c r="Y1448" s="77"/>
      <c r="Z1448" s="190"/>
      <c r="AA1448" s="192"/>
      <c r="AB1448" s="77"/>
      <c r="AC1448" s="77"/>
      <c r="AD1448" s="77"/>
      <c r="AE1448" s="77"/>
      <c r="AF1448" s="77"/>
      <c r="AG1448" s="77"/>
      <c r="AH1448" s="77"/>
      <c r="AI1448" s="77"/>
    </row>
    <row r="1449" spans="4:35" ht="18" customHeight="1" x14ac:dyDescent="0.25">
      <c r="D1449" s="82"/>
      <c r="E1449" s="82"/>
      <c r="F1449" s="82"/>
      <c r="G1449" s="82"/>
      <c r="H1449" s="82"/>
      <c r="K1449" s="77"/>
      <c r="L1449" s="77"/>
      <c r="M1449" s="80"/>
      <c r="N1449" s="77"/>
      <c r="O1449" s="77"/>
      <c r="P1449" s="77"/>
      <c r="Q1449" s="77"/>
      <c r="R1449" s="77"/>
      <c r="S1449" s="77"/>
      <c r="T1449" s="77"/>
      <c r="U1449" s="77"/>
      <c r="V1449" s="77"/>
      <c r="W1449" s="77"/>
      <c r="X1449" s="77"/>
      <c r="Y1449" s="77"/>
      <c r="Z1449" s="190"/>
      <c r="AA1449" s="192"/>
      <c r="AB1449" s="77"/>
      <c r="AC1449" s="77"/>
      <c r="AD1449" s="77"/>
      <c r="AE1449" s="77"/>
      <c r="AF1449" s="77"/>
      <c r="AG1449" s="77"/>
      <c r="AH1449" s="77"/>
      <c r="AI1449" s="77"/>
    </row>
    <row r="1450" spans="4:35" ht="18" customHeight="1" x14ac:dyDescent="0.25">
      <c r="D1450" s="82"/>
      <c r="E1450" s="82"/>
      <c r="F1450" s="82"/>
      <c r="G1450" s="82"/>
      <c r="H1450" s="82"/>
      <c r="K1450" s="77"/>
      <c r="L1450" s="77"/>
      <c r="M1450" s="80"/>
      <c r="N1450" s="77"/>
      <c r="O1450" s="77"/>
      <c r="P1450" s="77"/>
      <c r="Q1450" s="77"/>
      <c r="R1450" s="77"/>
      <c r="S1450" s="77"/>
      <c r="T1450" s="77"/>
      <c r="U1450" s="77"/>
      <c r="V1450" s="77"/>
      <c r="W1450" s="77"/>
      <c r="X1450" s="77"/>
      <c r="Y1450" s="77"/>
      <c r="Z1450" s="190"/>
      <c r="AA1450" s="192"/>
      <c r="AB1450" s="77"/>
      <c r="AC1450" s="77"/>
      <c r="AD1450" s="77"/>
      <c r="AE1450" s="77"/>
      <c r="AF1450" s="77"/>
      <c r="AG1450" s="77"/>
      <c r="AH1450" s="77"/>
      <c r="AI1450" s="77"/>
    </row>
    <row r="1451" spans="4:35" ht="18" customHeight="1" x14ac:dyDescent="0.25">
      <c r="D1451" s="82"/>
      <c r="E1451" s="82"/>
      <c r="F1451" s="82"/>
      <c r="G1451" s="82"/>
      <c r="H1451" s="82"/>
      <c r="K1451" s="77"/>
      <c r="L1451" s="77"/>
      <c r="M1451" s="80"/>
      <c r="N1451" s="77"/>
      <c r="O1451" s="77"/>
      <c r="P1451" s="77"/>
      <c r="Q1451" s="77"/>
      <c r="R1451" s="77"/>
      <c r="S1451" s="77"/>
      <c r="T1451" s="77"/>
      <c r="U1451" s="77"/>
      <c r="V1451" s="77"/>
      <c r="W1451" s="77"/>
      <c r="X1451" s="77"/>
      <c r="Y1451" s="77"/>
      <c r="Z1451" s="190"/>
      <c r="AA1451" s="192"/>
      <c r="AB1451" s="77"/>
      <c r="AC1451" s="77"/>
      <c r="AD1451" s="77"/>
      <c r="AE1451" s="77"/>
      <c r="AF1451" s="77"/>
      <c r="AG1451" s="77"/>
      <c r="AH1451" s="77"/>
      <c r="AI1451" s="77"/>
    </row>
    <row r="1452" spans="4:35" ht="18" customHeight="1" x14ac:dyDescent="0.25">
      <c r="D1452" s="82"/>
      <c r="E1452" s="82"/>
      <c r="F1452" s="82"/>
      <c r="G1452" s="82"/>
      <c r="H1452" s="82"/>
      <c r="K1452" s="77"/>
      <c r="L1452" s="77"/>
      <c r="M1452" s="80"/>
      <c r="N1452" s="77"/>
      <c r="O1452" s="77"/>
      <c r="P1452" s="77"/>
      <c r="Q1452" s="77"/>
      <c r="R1452" s="77"/>
      <c r="S1452" s="77"/>
      <c r="T1452" s="77"/>
      <c r="U1452" s="77"/>
      <c r="V1452" s="77"/>
      <c r="W1452" s="77"/>
      <c r="X1452" s="77"/>
      <c r="Y1452" s="77"/>
      <c r="Z1452" s="190"/>
      <c r="AA1452" s="192"/>
      <c r="AB1452" s="77"/>
      <c r="AC1452" s="77"/>
      <c r="AD1452" s="77"/>
      <c r="AE1452" s="77"/>
      <c r="AF1452" s="77"/>
      <c r="AG1452" s="77"/>
      <c r="AH1452" s="77"/>
      <c r="AI1452" s="77"/>
    </row>
    <row r="1453" spans="4:35" ht="18" customHeight="1" x14ac:dyDescent="0.25">
      <c r="D1453" s="82"/>
      <c r="E1453" s="82"/>
      <c r="F1453" s="82"/>
      <c r="G1453" s="82"/>
      <c r="H1453" s="82"/>
      <c r="K1453" s="81"/>
      <c r="L1453" s="81"/>
      <c r="M1453" s="80"/>
      <c r="N1453" s="77"/>
      <c r="O1453" s="77"/>
      <c r="P1453" s="77"/>
      <c r="Q1453" s="77"/>
      <c r="R1453" s="77"/>
      <c r="S1453" s="77"/>
      <c r="T1453" s="77"/>
      <c r="U1453" s="77"/>
      <c r="V1453" s="77"/>
      <c r="W1453" s="77"/>
      <c r="X1453" s="77"/>
      <c r="Y1453" s="77"/>
      <c r="Z1453" s="190"/>
      <c r="AA1453" s="192"/>
      <c r="AB1453" s="77"/>
      <c r="AC1453" s="77"/>
      <c r="AD1453" s="77"/>
      <c r="AE1453" s="77"/>
      <c r="AF1453" s="77"/>
      <c r="AG1453" s="77"/>
      <c r="AH1453" s="77"/>
      <c r="AI1453" s="77"/>
    </row>
    <row r="1454" spans="4:35" ht="18" customHeight="1" x14ac:dyDescent="0.25">
      <c r="D1454" s="82"/>
      <c r="E1454" s="82"/>
      <c r="F1454" s="82"/>
      <c r="G1454" s="82"/>
      <c r="H1454" s="82"/>
      <c r="K1454" s="81"/>
      <c r="L1454" s="81"/>
      <c r="M1454" s="80"/>
      <c r="N1454" s="77"/>
      <c r="O1454" s="77"/>
      <c r="P1454" s="77"/>
      <c r="Q1454" s="77"/>
      <c r="R1454" s="77"/>
      <c r="S1454" s="77"/>
      <c r="T1454" s="77"/>
      <c r="U1454" s="77"/>
      <c r="V1454" s="77"/>
      <c r="W1454" s="77"/>
      <c r="X1454" s="77"/>
      <c r="Y1454" s="77"/>
      <c r="Z1454" s="190"/>
      <c r="AA1454" s="192"/>
      <c r="AB1454" s="77"/>
      <c r="AC1454" s="77"/>
      <c r="AD1454" s="77"/>
      <c r="AE1454" s="77"/>
      <c r="AF1454" s="77"/>
      <c r="AG1454" s="77"/>
      <c r="AH1454" s="77"/>
      <c r="AI1454" s="77"/>
    </row>
    <row r="1455" spans="4:35" ht="18" customHeight="1" x14ac:dyDescent="0.25">
      <c r="D1455" s="82"/>
      <c r="E1455" s="82"/>
      <c r="F1455" s="82"/>
      <c r="G1455" s="82"/>
      <c r="H1455" s="82"/>
      <c r="K1455" s="81"/>
      <c r="L1455" s="81"/>
      <c r="M1455" s="80"/>
      <c r="N1455" s="77"/>
      <c r="O1455" s="77"/>
      <c r="P1455" s="77"/>
      <c r="Q1455" s="77"/>
      <c r="R1455" s="77"/>
      <c r="S1455" s="77"/>
      <c r="T1455" s="77"/>
      <c r="U1455" s="77"/>
      <c r="V1455" s="77"/>
      <c r="W1455" s="77"/>
      <c r="X1455" s="77"/>
      <c r="Y1455" s="77"/>
      <c r="Z1455" s="190"/>
      <c r="AA1455" s="192"/>
      <c r="AB1455" s="77"/>
      <c r="AC1455" s="77"/>
      <c r="AD1455" s="77"/>
      <c r="AE1455" s="77"/>
      <c r="AF1455" s="77"/>
      <c r="AG1455" s="77"/>
      <c r="AH1455" s="77"/>
      <c r="AI1455" s="77"/>
    </row>
    <row r="1456" spans="4:35" ht="18" customHeight="1" x14ac:dyDescent="0.25">
      <c r="D1456" s="82"/>
      <c r="E1456" s="82"/>
      <c r="F1456" s="82"/>
      <c r="G1456" s="82"/>
      <c r="H1456" s="82"/>
      <c r="K1456" s="81"/>
      <c r="L1456" s="81"/>
      <c r="M1456" s="80"/>
      <c r="N1456" s="77"/>
      <c r="O1456" s="77"/>
      <c r="P1456" s="77"/>
      <c r="Q1456" s="77"/>
      <c r="R1456" s="77"/>
      <c r="S1456" s="77"/>
      <c r="T1456" s="77"/>
      <c r="U1456" s="77"/>
      <c r="V1456" s="77"/>
      <c r="W1456" s="77"/>
      <c r="X1456" s="77"/>
      <c r="Y1456" s="77"/>
      <c r="Z1456" s="190"/>
      <c r="AA1456" s="192"/>
      <c r="AB1456" s="77"/>
      <c r="AC1456" s="77"/>
      <c r="AD1456" s="77"/>
      <c r="AE1456" s="77"/>
      <c r="AF1456" s="77"/>
      <c r="AG1456" s="77"/>
      <c r="AH1456" s="77"/>
      <c r="AI1456" s="77"/>
    </row>
    <row r="1457" spans="4:35" ht="18" customHeight="1" x14ac:dyDescent="0.25">
      <c r="D1457" s="82"/>
      <c r="E1457" s="82"/>
      <c r="F1457" s="82"/>
      <c r="G1457" s="82"/>
      <c r="H1457" s="82"/>
      <c r="K1457" s="81"/>
      <c r="L1457" s="81"/>
      <c r="M1457" s="80"/>
      <c r="N1457" s="77"/>
      <c r="O1457" s="77"/>
      <c r="P1457" s="77"/>
      <c r="Q1457" s="77"/>
      <c r="R1457" s="77"/>
      <c r="S1457" s="77"/>
      <c r="T1457" s="77"/>
      <c r="U1457" s="77"/>
      <c r="V1457" s="77"/>
      <c r="W1457" s="77"/>
      <c r="X1457" s="77"/>
      <c r="Y1457" s="77"/>
      <c r="Z1457" s="190"/>
      <c r="AA1457" s="192"/>
      <c r="AB1457" s="77"/>
      <c r="AC1457" s="77"/>
      <c r="AD1457" s="77"/>
      <c r="AE1457" s="77"/>
      <c r="AF1457" s="77"/>
      <c r="AG1457" s="77"/>
      <c r="AH1457" s="77"/>
      <c r="AI1457" s="77"/>
    </row>
    <row r="1458" spans="4:35" ht="18" customHeight="1" x14ac:dyDescent="0.25">
      <c r="D1458" s="82"/>
      <c r="E1458" s="82"/>
      <c r="F1458" s="82"/>
      <c r="G1458" s="82"/>
      <c r="H1458" s="82"/>
      <c r="K1458" s="81"/>
      <c r="L1458" s="81"/>
      <c r="M1458" s="80"/>
      <c r="N1458" s="77"/>
      <c r="O1458" s="77"/>
      <c r="P1458" s="77"/>
      <c r="Q1458" s="77"/>
      <c r="R1458" s="77"/>
      <c r="S1458" s="77"/>
      <c r="T1458" s="77"/>
      <c r="U1458" s="77"/>
      <c r="V1458" s="77"/>
      <c r="W1458" s="77"/>
      <c r="X1458" s="77"/>
      <c r="Y1458" s="77"/>
      <c r="Z1458" s="190"/>
      <c r="AA1458" s="192"/>
      <c r="AB1458" s="77"/>
      <c r="AC1458" s="77"/>
      <c r="AD1458" s="77"/>
      <c r="AE1458" s="77"/>
      <c r="AF1458" s="77"/>
      <c r="AG1458" s="77"/>
      <c r="AH1458" s="77"/>
      <c r="AI1458" s="77"/>
    </row>
    <row r="1459" spans="4:35" ht="18" customHeight="1" x14ac:dyDescent="0.25">
      <c r="D1459" s="82"/>
      <c r="E1459" s="82"/>
      <c r="F1459" s="82"/>
      <c r="G1459" s="82"/>
      <c r="H1459" s="82"/>
      <c r="K1459" s="81"/>
      <c r="L1459" s="81"/>
      <c r="M1459" s="80"/>
      <c r="N1459" s="77"/>
      <c r="O1459" s="77"/>
      <c r="P1459" s="77"/>
      <c r="Q1459" s="77"/>
      <c r="R1459" s="77"/>
      <c r="S1459" s="77"/>
      <c r="T1459" s="77"/>
      <c r="U1459" s="77"/>
      <c r="V1459" s="77"/>
      <c r="W1459" s="77"/>
      <c r="X1459" s="77"/>
      <c r="Y1459" s="77"/>
      <c r="Z1459" s="190"/>
      <c r="AA1459" s="192"/>
      <c r="AB1459" s="77"/>
      <c r="AC1459" s="77"/>
      <c r="AD1459" s="77"/>
      <c r="AE1459" s="77"/>
      <c r="AF1459" s="77"/>
      <c r="AG1459" s="77"/>
      <c r="AH1459" s="77"/>
      <c r="AI1459" s="77"/>
    </row>
    <row r="1460" spans="4:35" ht="18" customHeight="1" x14ac:dyDescent="0.25">
      <c r="D1460" s="82"/>
      <c r="E1460" s="82"/>
      <c r="F1460" s="82"/>
      <c r="G1460" s="82"/>
      <c r="H1460" s="82"/>
      <c r="K1460" s="77"/>
      <c r="L1460" s="77"/>
      <c r="M1460" s="80"/>
      <c r="N1460" s="77"/>
      <c r="O1460" s="77"/>
      <c r="P1460" s="77"/>
      <c r="Q1460" s="77"/>
      <c r="R1460" s="77"/>
      <c r="S1460" s="77"/>
      <c r="T1460" s="77"/>
      <c r="U1460" s="77"/>
      <c r="V1460" s="77"/>
      <c r="W1460" s="77"/>
      <c r="X1460" s="77"/>
      <c r="Y1460" s="77"/>
      <c r="Z1460" s="190"/>
      <c r="AA1460" s="192"/>
      <c r="AB1460" s="77"/>
      <c r="AC1460" s="77"/>
      <c r="AD1460" s="77"/>
      <c r="AE1460" s="77"/>
      <c r="AF1460" s="77"/>
      <c r="AG1460" s="77"/>
      <c r="AH1460" s="77"/>
      <c r="AI1460" s="77"/>
    </row>
    <row r="1461" spans="4:35" ht="18" customHeight="1" x14ac:dyDescent="0.25">
      <c r="D1461" s="82"/>
      <c r="E1461" s="82"/>
      <c r="F1461" s="82"/>
      <c r="G1461" s="82"/>
      <c r="H1461" s="82"/>
      <c r="K1461" s="77"/>
      <c r="L1461" s="77"/>
      <c r="M1461" s="80"/>
      <c r="N1461" s="77"/>
      <c r="O1461" s="77"/>
      <c r="P1461" s="77"/>
      <c r="Q1461" s="77"/>
      <c r="R1461" s="77"/>
      <c r="S1461" s="77"/>
      <c r="T1461" s="77"/>
      <c r="U1461" s="77"/>
      <c r="V1461" s="77"/>
      <c r="W1461" s="77"/>
      <c r="X1461" s="77"/>
      <c r="Y1461" s="77"/>
      <c r="Z1461" s="190"/>
      <c r="AA1461" s="192"/>
      <c r="AB1461" s="77"/>
      <c r="AC1461" s="77"/>
      <c r="AD1461" s="77"/>
      <c r="AE1461" s="77"/>
      <c r="AF1461" s="77"/>
      <c r="AG1461" s="77"/>
      <c r="AH1461" s="77"/>
      <c r="AI1461" s="77"/>
    </row>
    <row r="1462" spans="4:35" ht="18" customHeight="1" x14ac:dyDescent="0.25">
      <c r="D1462" s="82"/>
      <c r="E1462" s="82"/>
      <c r="F1462" s="82"/>
      <c r="G1462" s="82"/>
      <c r="H1462" s="82"/>
      <c r="K1462" s="77"/>
      <c r="L1462" s="77"/>
      <c r="M1462" s="80"/>
      <c r="N1462" s="77"/>
      <c r="O1462" s="77"/>
      <c r="P1462" s="77"/>
      <c r="Q1462" s="77"/>
      <c r="R1462" s="77"/>
      <c r="S1462" s="77"/>
      <c r="T1462" s="77"/>
      <c r="U1462" s="77"/>
      <c r="V1462" s="77"/>
      <c r="W1462" s="77"/>
      <c r="X1462" s="77"/>
      <c r="Y1462" s="77"/>
      <c r="Z1462" s="190"/>
      <c r="AA1462" s="192"/>
      <c r="AB1462" s="77"/>
      <c r="AC1462" s="77"/>
      <c r="AD1462" s="77"/>
      <c r="AE1462" s="77"/>
      <c r="AF1462" s="77"/>
      <c r="AG1462" s="77"/>
      <c r="AH1462" s="77"/>
      <c r="AI1462" s="77"/>
    </row>
    <row r="1463" spans="4:35" ht="18" customHeight="1" x14ac:dyDescent="0.25">
      <c r="D1463" s="82"/>
      <c r="E1463" s="82"/>
      <c r="F1463" s="82"/>
      <c r="G1463" s="82"/>
      <c r="H1463" s="82"/>
      <c r="K1463" s="77"/>
      <c r="L1463" s="77"/>
      <c r="M1463" s="80"/>
      <c r="N1463" s="77"/>
      <c r="O1463" s="77"/>
      <c r="P1463" s="77"/>
      <c r="Q1463" s="77"/>
      <c r="R1463" s="77"/>
      <c r="S1463" s="77"/>
      <c r="T1463" s="77"/>
      <c r="U1463" s="77"/>
      <c r="V1463" s="77"/>
      <c r="W1463" s="77"/>
      <c r="X1463" s="77"/>
      <c r="Y1463" s="77"/>
      <c r="Z1463" s="190"/>
      <c r="AA1463" s="192"/>
      <c r="AB1463" s="77"/>
      <c r="AC1463" s="77"/>
      <c r="AD1463" s="77"/>
      <c r="AE1463" s="77"/>
      <c r="AF1463" s="77"/>
      <c r="AG1463" s="77"/>
      <c r="AH1463" s="77"/>
      <c r="AI1463" s="77"/>
    </row>
    <row r="1464" spans="4:35" ht="18" customHeight="1" x14ac:dyDescent="0.25">
      <c r="D1464" s="82"/>
      <c r="E1464" s="82"/>
      <c r="F1464" s="82"/>
      <c r="G1464" s="82"/>
      <c r="H1464" s="82"/>
      <c r="K1464" s="77"/>
      <c r="L1464" s="77"/>
      <c r="M1464" s="80"/>
      <c r="N1464" s="77"/>
      <c r="O1464" s="77"/>
      <c r="P1464" s="77"/>
      <c r="Q1464" s="77"/>
      <c r="R1464" s="77"/>
      <c r="S1464" s="77"/>
      <c r="T1464" s="77"/>
      <c r="U1464" s="77"/>
      <c r="V1464" s="77"/>
      <c r="W1464" s="77"/>
      <c r="X1464" s="77"/>
      <c r="Y1464" s="77"/>
      <c r="Z1464" s="190"/>
      <c r="AA1464" s="192"/>
      <c r="AB1464" s="77"/>
      <c r="AC1464" s="77"/>
      <c r="AD1464" s="77"/>
      <c r="AE1464" s="77"/>
      <c r="AF1464" s="77"/>
      <c r="AG1464" s="77"/>
      <c r="AH1464" s="77"/>
      <c r="AI1464" s="77"/>
    </row>
    <row r="1465" spans="4:35" ht="18" customHeight="1" x14ac:dyDescent="0.25">
      <c r="D1465" s="82"/>
      <c r="E1465" s="82"/>
      <c r="F1465" s="82"/>
      <c r="G1465" s="82"/>
      <c r="H1465" s="82"/>
      <c r="K1465" s="77"/>
      <c r="L1465" s="77"/>
      <c r="M1465" s="80"/>
      <c r="N1465" s="77"/>
      <c r="O1465" s="77"/>
      <c r="P1465" s="77"/>
      <c r="Q1465" s="77"/>
      <c r="R1465" s="77"/>
      <c r="S1465" s="77"/>
      <c r="T1465" s="77"/>
      <c r="U1465" s="77"/>
      <c r="V1465" s="77"/>
      <c r="W1465" s="77"/>
      <c r="X1465" s="77"/>
      <c r="Y1465" s="77"/>
      <c r="Z1465" s="190"/>
      <c r="AA1465" s="192"/>
      <c r="AB1465" s="77"/>
      <c r="AC1465" s="77"/>
      <c r="AD1465" s="77"/>
      <c r="AE1465" s="77"/>
      <c r="AF1465" s="77"/>
      <c r="AG1465" s="77"/>
      <c r="AH1465" s="77"/>
      <c r="AI1465" s="77"/>
    </row>
    <row r="1466" spans="4:35" ht="18" customHeight="1" x14ac:dyDescent="0.25">
      <c r="D1466" s="82"/>
      <c r="E1466" s="82"/>
      <c r="F1466" s="82"/>
      <c r="G1466" s="82"/>
      <c r="H1466" s="82"/>
      <c r="K1466" s="77"/>
      <c r="L1466" s="77"/>
      <c r="M1466" s="80"/>
      <c r="N1466" s="77"/>
      <c r="O1466" s="77"/>
      <c r="P1466" s="77"/>
      <c r="Q1466" s="77"/>
      <c r="R1466" s="77"/>
      <c r="S1466" s="77"/>
      <c r="T1466" s="77"/>
      <c r="U1466" s="77"/>
      <c r="V1466" s="77"/>
      <c r="W1466" s="77"/>
      <c r="X1466" s="77"/>
      <c r="Y1466" s="77"/>
      <c r="Z1466" s="190"/>
      <c r="AA1466" s="192"/>
      <c r="AB1466" s="77"/>
      <c r="AC1466" s="77"/>
      <c r="AD1466" s="77"/>
      <c r="AE1466" s="77"/>
      <c r="AF1466" s="77"/>
      <c r="AG1466" s="77"/>
      <c r="AH1466" s="77"/>
      <c r="AI1466" s="77"/>
    </row>
    <row r="1467" spans="4:35" ht="18" customHeight="1" x14ac:dyDescent="0.25">
      <c r="D1467" s="82"/>
      <c r="E1467" s="82"/>
      <c r="F1467" s="82"/>
      <c r="G1467" s="82"/>
      <c r="H1467" s="82"/>
      <c r="K1467" s="77"/>
      <c r="L1467" s="77"/>
      <c r="M1467" s="80"/>
      <c r="N1467" s="77"/>
      <c r="O1467" s="77"/>
      <c r="P1467" s="77"/>
      <c r="Q1467" s="77"/>
      <c r="R1467" s="77"/>
      <c r="S1467" s="77"/>
      <c r="T1467" s="77"/>
      <c r="U1467" s="77"/>
      <c r="V1467" s="77"/>
      <c r="W1467" s="77"/>
      <c r="X1467" s="77"/>
      <c r="Y1467" s="77"/>
      <c r="Z1467" s="190"/>
      <c r="AA1467" s="192"/>
      <c r="AB1467" s="77"/>
      <c r="AC1467" s="77"/>
      <c r="AD1467" s="77"/>
      <c r="AE1467" s="77"/>
      <c r="AF1467" s="77"/>
      <c r="AG1467" s="77"/>
      <c r="AH1467" s="77"/>
      <c r="AI1467" s="77"/>
    </row>
    <row r="1468" spans="4:35" ht="18" customHeight="1" x14ac:dyDescent="0.25">
      <c r="D1468" s="82"/>
      <c r="E1468" s="82"/>
      <c r="F1468" s="82"/>
      <c r="G1468" s="82"/>
      <c r="H1468" s="82"/>
      <c r="K1468" s="77"/>
      <c r="L1468" s="77"/>
      <c r="M1468" s="80"/>
      <c r="N1468" s="77"/>
      <c r="O1468" s="77"/>
      <c r="P1468" s="77"/>
      <c r="Q1468" s="77"/>
      <c r="R1468" s="77"/>
      <c r="S1468" s="77"/>
      <c r="T1468" s="77"/>
      <c r="U1468" s="77"/>
      <c r="V1468" s="77"/>
      <c r="W1468" s="77"/>
      <c r="X1468" s="77"/>
      <c r="Y1468" s="77"/>
      <c r="Z1468" s="190"/>
      <c r="AA1468" s="192"/>
      <c r="AB1468" s="77"/>
      <c r="AC1468" s="77"/>
      <c r="AD1468" s="77"/>
      <c r="AE1468" s="77"/>
      <c r="AF1468" s="77"/>
      <c r="AG1468" s="77"/>
      <c r="AH1468" s="77"/>
      <c r="AI1468" s="77"/>
    </row>
    <row r="1469" spans="4:35" ht="18" customHeight="1" x14ac:dyDescent="0.25">
      <c r="D1469" s="82"/>
      <c r="E1469" s="82"/>
      <c r="F1469" s="82"/>
      <c r="G1469" s="82"/>
      <c r="H1469" s="82"/>
      <c r="K1469" s="77"/>
      <c r="L1469" s="77"/>
      <c r="M1469" s="80"/>
      <c r="N1469" s="77"/>
      <c r="O1469" s="77"/>
      <c r="P1469" s="77"/>
      <c r="Q1469" s="77"/>
      <c r="R1469" s="77"/>
      <c r="S1469" s="77"/>
      <c r="T1469" s="77"/>
      <c r="U1469" s="77"/>
      <c r="V1469" s="77"/>
      <c r="W1469" s="77"/>
      <c r="X1469" s="77"/>
      <c r="Y1469" s="77"/>
      <c r="Z1469" s="190"/>
      <c r="AA1469" s="192"/>
      <c r="AB1469" s="77"/>
      <c r="AC1469" s="77"/>
      <c r="AD1469" s="77"/>
      <c r="AE1469" s="77"/>
      <c r="AF1469" s="77"/>
      <c r="AG1469" s="77"/>
      <c r="AH1469" s="77"/>
      <c r="AI1469" s="77"/>
    </row>
    <row r="1470" spans="4:35" ht="18" customHeight="1" x14ac:dyDescent="0.25">
      <c r="D1470" s="82"/>
      <c r="E1470" s="82"/>
      <c r="F1470" s="82"/>
      <c r="G1470" s="82"/>
      <c r="H1470" s="82"/>
      <c r="K1470" s="77"/>
      <c r="L1470" s="77"/>
      <c r="M1470" s="80"/>
      <c r="N1470" s="77"/>
      <c r="O1470" s="77"/>
      <c r="P1470" s="77"/>
      <c r="Q1470" s="77"/>
      <c r="R1470" s="77"/>
      <c r="S1470" s="77"/>
      <c r="T1470" s="77"/>
      <c r="U1470" s="77"/>
      <c r="V1470" s="77"/>
      <c r="W1470" s="77"/>
      <c r="X1470" s="77"/>
      <c r="Y1470" s="77"/>
      <c r="Z1470" s="190"/>
      <c r="AA1470" s="192"/>
      <c r="AB1470" s="77"/>
      <c r="AC1470" s="77"/>
      <c r="AD1470" s="77"/>
      <c r="AE1470" s="77"/>
      <c r="AF1470" s="77"/>
      <c r="AG1470" s="77"/>
      <c r="AH1470" s="77"/>
      <c r="AI1470" s="77"/>
    </row>
    <row r="1471" spans="4:35" ht="18" customHeight="1" x14ac:dyDescent="0.25">
      <c r="D1471" s="82"/>
      <c r="E1471" s="82"/>
      <c r="F1471" s="82"/>
      <c r="G1471" s="82"/>
      <c r="H1471" s="82"/>
      <c r="K1471" s="77"/>
      <c r="L1471" s="77"/>
      <c r="M1471" s="80"/>
      <c r="N1471" s="77"/>
      <c r="O1471" s="77"/>
      <c r="P1471" s="77"/>
      <c r="Q1471" s="77"/>
      <c r="R1471" s="77"/>
      <c r="S1471" s="77"/>
      <c r="T1471" s="77"/>
      <c r="U1471" s="77"/>
      <c r="V1471" s="77"/>
      <c r="W1471" s="77"/>
      <c r="X1471" s="77"/>
      <c r="Y1471" s="77"/>
      <c r="Z1471" s="190"/>
      <c r="AA1471" s="192"/>
      <c r="AB1471" s="77"/>
      <c r="AC1471" s="77"/>
      <c r="AD1471" s="77"/>
      <c r="AE1471" s="77"/>
      <c r="AF1471" s="77"/>
      <c r="AG1471" s="77"/>
      <c r="AH1471" s="77"/>
      <c r="AI1471" s="77"/>
    </row>
    <row r="1472" spans="4:35" ht="18" customHeight="1" x14ac:dyDescent="0.25">
      <c r="D1472" s="82"/>
      <c r="E1472" s="82"/>
      <c r="F1472" s="82"/>
      <c r="G1472" s="82"/>
      <c r="H1472" s="82"/>
      <c r="K1472" s="77"/>
      <c r="L1472" s="77"/>
      <c r="M1472" s="80"/>
      <c r="N1472" s="77"/>
      <c r="O1472" s="77"/>
      <c r="P1472" s="77"/>
      <c r="Q1472" s="77"/>
      <c r="R1472" s="77"/>
      <c r="S1472" s="77"/>
      <c r="T1472" s="77"/>
      <c r="U1472" s="77"/>
      <c r="V1472" s="77"/>
      <c r="W1472" s="77"/>
      <c r="X1472" s="77"/>
      <c r="Y1472" s="77"/>
      <c r="Z1472" s="190"/>
      <c r="AA1472" s="192"/>
      <c r="AB1472" s="77"/>
      <c r="AC1472" s="77"/>
      <c r="AD1472" s="77"/>
      <c r="AE1472" s="77"/>
      <c r="AF1472" s="77"/>
      <c r="AG1472" s="77"/>
      <c r="AH1472" s="77"/>
      <c r="AI1472" s="77"/>
    </row>
    <row r="1473" spans="4:35" ht="18" customHeight="1" x14ac:dyDescent="0.25">
      <c r="D1473" s="82"/>
      <c r="E1473" s="82"/>
      <c r="F1473" s="82"/>
      <c r="G1473" s="82"/>
      <c r="H1473" s="82"/>
      <c r="K1473" s="77"/>
      <c r="L1473" s="77"/>
      <c r="M1473" s="80"/>
      <c r="N1473" s="77"/>
      <c r="O1473" s="77"/>
      <c r="P1473" s="77"/>
      <c r="Q1473" s="77"/>
      <c r="R1473" s="77"/>
      <c r="S1473" s="77"/>
      <c r="T1473" s="77"/>
      <c r="U1473" s="77"/>
      <c r="V1473" s="77"/>
      <c r="W1473" s="77"/>
      <c r="X1473" s="77"/>
      <c r="Y1473" s="77"/>
      <c r="Z1473" s="190"/>
      <c r="AA1473" s="192"/>
      <c r="AB1473" s="77"/>
      <c r="AC1473" s="77"/>
      <c r="AD1473" s="77"/>
      <c r="AE1473" s="77"/>
      <c r="AF1473" s="77"/>
      <c r="AG1473" s="77"/>
      <c r="AH1473" s="77"/>
      <c r="AI1473" s="77"/>
    </row>
    <row r="1474" spans="4:35" ht="18" customHeight="1" x14ac:dyDescent="0.25">
      <c r="D1474" s="82"/>
      <c r="E1474" s="82"/>
      <c r="F1474" s="82"/>
      <c r="G1474" s="82"/>
      <c r="H1474" s="82"/>
      <c r="K1474" s="77"/>
      <c r="L1474" s="77"/>
      <c r="M1474" s="80"/>
      <c r="N1474" s="77"/>
      <c r="O1474" s="77"/>
      <c r="P1474" s="77"/>
      <c r="Q1474" s="77"/>
      <c r="R1474" s="77"/>
      <c r="S1474" s="77"/>
      <c r="T1474" s="77"/>
      <c r="U1474" s="77"/>
      <c r="V1474" s="77"/>
      <c r="W1474" s="77"/>
      <c r="X1474" s="77"/>
      <c r="Y1474" s="77"/>
      <c r="Z1474" s="190"/>
      <c r="AA1474" s="192"/>
      <c r="AB1474" s="77"/>
      <c r="AC1474" s="77"/>
      <c r="AD1474" s="77"/>
      <c r="AE1474" s="77"/>
      <c r="AF1474" s="77"/>
      <c r="AG1474" s="77"/>
      <c r="AH1474" s="77"/>
      <c r="AI1474" s="77"/>
    </row>
    <row r="1475" spans="4:35" ht="18" customHeight="1" x14ac:dyDescent="0.25">
      <c r="D1475" s="82"/>
      <c r="E1475" s="82"/>
      <c r="F1475" s="82"/>
      <c r="G1475" s="82"/>
      <c r="H1475" s="82"/>
      <c r="K1475" s="77"/>
      <c r="L1475" s="77"/>
      <c r="M1475" s="80"/>
      <c r="N1475" s="77"/>
      <c r="O1475" s="77"/>
      <c r="P1475" s="77"/>
      <c r="Q1475" s="77"/>
      <c r="R1475" s="77"/>
      <c r="S1475" s="77"/>
      <c r="T1475" s="77"/>
      <c r="U1475" s="77"/>
      <c r="V1475" s="77"/>
      <c r="W1475" s="77"/>
      <c r="X1475" s="77"/>
      <c r="Y1475" s="77"/>
      <c r="Z1475" s="190"/>
      <c r="AA1475" s="192"/>
      <c r="AB1475" s="77"/>
      <c r="AC1475" s="77"/>
      <c r="AD1475" s="77"/>
      <c r="AE1475" s="77"/>
      <c r="AF1475" s="77"/>
      <c r="AG1475" s="77"/>
      <c r="AH1475" s="77"/>
      <c r="AI1475" s="77"/>
    </row>
    <row r="1476" spans="4:35" ht="18" customHeight="1" x14ac:dyDescent="0.25">
      <c r="D1476" s="82"/>
      <c r="E1476" s="82"/>
      <c r="F1476" s="82"/>
      <c r="G1476" s="82"/>
      <c r="H1476" s="82"/>
      <c r="K1476" s="77"/>
      <c r="L1476" s="77"/>
      <c r="M1476" s="80"/>
      <c r="N1476" s="77"/>
      <c r="O1476" s="77"/>
      <c r="P1476" s="77"/>
      <c r="Q1476" s="77"/>
      <c r="R1476" s="77"/>
      <c r="S1476" s="77"/>
      <c r="T1476" s="77"/>
      <c r="U1476" s="77"/>
      <c r="V1476" s="77"/>
      <c r="W1476" s="77"/>
      <c r="X1476" s="77"/>
      <c r="Y1476" s="77"/>
      <c r="Z1476" s="190"/>
      <c r="AA1476" s="192"/>
      <c r="AB1476" s="77"/>
      <c r="AC1476" s="77"/>
      <c r="AD1476" s="77"/>
      <c r="AE1476" s="77"/>
      <c r="AF1476" s="77"/>
      <c r="AG1476" s="77"/>
      <c r="AH1476" s="77"/>
      <c r="AI1476" s="77"/>
    </row>
    <row r="1477" spans="4:35" ht="18" customHeight="1" x14ac:dyDescent="0.25">
      <c r="D1477" s="82"/>
      <c r="E1477" s="82"/>
      <c r="F1477" s="82"/>
      <c r="G1477" s="82"/>
      <c r="H1477" s="82"/>
      <c r="K1477" s="81"/>
      <c r="L1477" s="81"/>
      <c r="M1477" s="80"/>
      <c r="N1477" s="77"/>
      <c r="O1477" s="77"/>
      <c r="P1477" s="77"/>
      <c r="Q1477" s="77"/>
      <c r="R1477" s="77"/>
      <c r="S1477" s="77"/>
      <c r="T1477" s="77"/>
      <c r="U1477" s="77"/>
      <c r="V1477" s="77"/>
      <c r="W1477" s="77"/>
      <c r="X1477" s="77"/>
      <c r="Y1477" s="77"/>
      <c r="Z1477" s="190"/>
      <c r="AA1477" s="192"/>
      <c r="AB1477" s="77"/>
      <c r="AC1477" s="77"/>
      <c r="AD1477" s="77"/>
      <c r="AE1477" s="77"/>
      <c r="AF1477" s="77"/>
      <c r="AG1477" s="77"/>
      <c r="AH1477" s="77"/>
      <c r="AI1477" s="77"/>
    </row>
    <row r="1478" spans="4:35" ht="18" customHeight="1" x14ac:dyDescent="0.25">
      <c r="D1478" s="82"/>
      <c r="E1478" s="82"/>
      <c r="F1478" s="82"/>
      <c r="G1478" s="82"/>
      <c r="H1478" s="82"/>
      <c r="K1478" s="81"/>
      <c r="L1478" s="81"/>
      <c r="M1478" s="80"/>
      <c r="N1478" s="77"/>
      <c r="O1478" s="77"/>
      <c r="P1478" s="77"/>
      <c r="Q1478" s="77"/>
      <c r="R1478" s="77"/>
      <c r="S1478" s="77"/>
      <c r="T1478" s="77"/>
      <c r="U1478" s="77"/>
      <c r="V1478" s="77"/>
      <c r="W1478" s="77"/>
      <c r="X1478" s="77"/>
      <c r="Y1478" s="77"/>
      <c r="Z1478" s="190"/>
      <c r="AA1478" s="192"/>
      <c r="AB1478" s="77"/>
      <c r="AC1478" s="77"/>
      <c r="AD1478" s="77"/>
      <c r="AE1478" s="77"/>
      <c r="AF1478" s="77"/>
      <c r="AG1478" s="77"/>
      <c r="AH1478" s="77"/>
      <c r="AI1478" s="77"/>
    </row>
    <row r="1479" spans="4:35" ht="18" customHeight="1" x14ac:dyDescent="0.25">
      <c r="D1479" s="82"/>
      <c r="E1479" s="82"/>
      <c r="F1479" s="82"/>
      <c r="G1479" s="82"/>
      <c r="H1479" s="82"/>
      <c r="K1479" s="81"/>
      <c r="L1479" s="81"/>
      <c r="M1479" s="80"/>
      <c r="N1479" s="77"/>
      <c r="O1479" s="77"/>
      <c r="P1479" s="77"/>
      <c r="Q1479" s="77"/>
      <c r="R1479" s="77"/>
      <c r="S1479" s="77"/>
      <c r="T1479" s="77"/>
      <c r="U1479" s="77"/>
      <c r="V1479" s="77"/>
      <c r="W1479" s="77"/>
      <c r="X1479" s="77"/>
      <c r="Y1479" s="77"/>
      <c r="Z1479" s="190"/>
      <c r="AA1479" s="192"/>
      <c r="AB1479" s="77"/>
      <c r="AC1479" s="77"/>
      <c r="AD1479" s="77"/>
      <c r="AE1479" s="77"/>
      <c r="AF1479" s="77"/>
      <c r="AG1479" s="77"/>
      <c r="AH1479" s="77"/>
      <c r="AI1479" s="77"/>
    </row>
    <row r="1480" spans="4:35" ht="18" customHeight="1" x14ac:dyDescent="0.25">
      <c r="D1480" s="82"/>
      <c r="E1480" s="82"/>
      <c r="F1480" s="82"/>
      <c r="G1480" s="82"/>
      <c r="H1480" s="82"/>
      <c r="K1480" s="81"/>
      <c r="L1480" s="81"/>
      <c r="M1480" s="80"/>
      <c r="N1480" s="77"/>
      <c r="O1480" s="77"/>
      <c r="P1480" s="77"/>
      <c r="Q1480" s="77"/>
      <c r="R1480" s="77"/>
      <c r="S1480" s="77"/>
      <c r="T1480" s="77"/>
      <c r="U1480" s="77"/>
      <c r="V1480" s="77"/>
      <c r="W1480" s="77"/>
      <c r="X1480" s="77"/>
      <c r="Y1480" s="77"/>
      <c r="Z1480" s="190"/>
      <c r="AA1480" s="192"/>
      <c r="AB1480" s="77"/>
      <c r="AC1480" s="77"/>
      <c r="AD1480" s="77"/>
      <c r="AE1480" s="77"/>
      <c r="AF1480" s="77"/>
      <c r="AG1480" s="77"/>
      <c r="AH1480" s="77"/>
      <c r="AI1480" s="77"/>
    </row>
    <row r="1481" spans="4:35" ht="18" customHeight="1" x14ac:dyDescent="0.25">
      <c r="D1481" s="82"/>
      <c r="E1481" s="82"/>
      <c r="F1481" s="82"/>
      <c r="G1481" s="82"/>
      <c r="H1481" s="82"/>
      <c r="K1481" s="81"/>
      <c r="L1481" s="81"/>
      <c r="M1481" s="80"/>
      <c r="N1481" s="77"/>
      <c r="O1481" s="77"/>
      <c r="P1481" s="77"/>
      <c r="Q1481" s="77"/>
      <c r="R1481" s="77"/>
      <c r="S1481" s="77"/>
      <c r="T1481" s="77"/>
      <c r="U1481" s="77"/>
      <c r="V1481" s="77"/>
      <c r="W1481" s="77"/>
      <c r="X1481" s="77"/>
      <c r="Y1481" s="77"/>
      <c r="Z1481" s="190"/>
      <c r="AA1481" s="192"/>
      <c r="AB1481" s="77"/>
      <c r="AC1481" s="77"/>
      <c r="AD1481" s="77"/>
      <c r="AE1481" s="77"/>
      <c r="AF1481" s="77"/>
      <c r="AG1481" s="77"/>
      <c r="AH1481" s="77"/>
      <c r="AI1481" s="77"/>
    </row>
    <row r="1482" spans="4:35" ht="18" customHeight="1" x14ac:dyDescent="0.25">
      <c r="D1482" s="82"/>
      <c r="E1482" s="82"/>
      <c r="F1482" s="82"/>
      <c r="G1482" s="82"/>
      <c r="H1482" s="82"/>
      <c r="K1482" s="81"/>
      <c r="L1482" s="81"/>
      <c r="M1482" s="80"/>
      <c r="N1482" s="77"/>
      <c r="O1482" s="77"/>
      <c r="P1482" s="77"/>
      <c r="Q1482" s="77"/>
      <c r="R1482" s="77"/>
      <c r="S1482" s="77"/>
      <c r="T1482" s="77"/>
      <c r="U1482" s="77"/>
      <c r="V1482" s="77"/>
      <c r="W1482" s="77"/>
      <c r="X1482" s="77"/>
      <c r="Y1482" s="77"/>
      <c r="Z1482" s="190"/>
      <c r="AA1482" s="192"/>
      <c r="AB1482" s="77"/>
      <c r="AC1482" s="77"/>
      <c r="AD1482" s="77"/>
      <c r="AE1482" s="77"/>
      <c r="AF1482" s="77"/>
      <c r="AG1482" s="77"/>
      <c r="AH1482" s="77"/>
      <c r="AI1482" s="77"/>
    </row>
    <row r="1483" spans="4:35" ht="18" customHeight="1" x14ac:dyDescent="0.25">
      <c r="D1483" s="82"/>
      <c r="E1483" s="82"/>
      <c r="F1483" s="82"/>
      <c r="G1483" s="82"/>
      <c r="H1483" s="82"/>
      <c r="K1483" s="81"/>
      <c r="L1483" s="81"/>
      <c r="M1483" s="80"/>
      <c r="N1483" s="77"/>
      <c r="O1483" s="77"/>
      <c r="P1483" s="77"/>
      <c r="Q1483" s="77"/>
      <c r="R1483" s="77"/>
      <c r="S1483" s="77"/>
      <c r="T1483" s="77"/>
      <c r="U1483" s="77"/>
      <c r="V1483" s="77"/>
      <c r="W1483" s="77"/>
      <c r="X1483" s="77"/>
      <c r="Y1483" s="77"/>
      <c r="Z1483" s="190"/>
      <c r="AA1483" s="192"/>
      <c r="AB1483" s="77"/>
      <c r="AC1483" s="77"/>
      <c r="AD1483" s="77"/>
      <c r="AE1483" s="77"/>
      <c r="AF1483" s="77"/>
      <c r="AG1483" s="77"/>
      <c r="AH1483" s="77"/>
      <c r="AI1483" s="77"/>
    </row>
    <row r="1484" spans="4:35" ht="18" customHeight="1" x14ac:dyDescent="0.25">
      <c r="D1484" s="82"/>
      <c r="E1484" s="82"/>
      <c r="F1484" s="82"/>
      <c r="G1484" s="82"/>
      <c r="H1484" s="82"/>
      <c r="K1484" s="77"/>
      <c r="L1484" s="77"/>
      <c r="M1484" s="80"/>
      <c r="N1484" s="77"/>
      <c r="O1484" s="77"/>
      <c r="P1484" s="77"/>
      <c r="Q1484" s="77"/>
      <c r="R1484" s="77"/>
      <c r="S1484" s="77"/>
      <c r="T1484" s="77"/>
      <c r="U1484" s="77"/>
      <c r="V1484" s="77"/>
      <c r="W1484" s="77"/>
      <c r="X1484" s="77"/>
      <c r="Y1484" s="77"/>
      <c r="Z1484" s="190"/>
      <c r="AA1484" s="192"/>
      <c r="AB1484" s="77"/>
      <c r="AC1484" s="77"/>
      <c r="AD1484" s="77"/>
      <c r="AE1484" s="77"/>
      <c r="AF1484" s="77"/>
      <c r="AG1484" s="77"/>
      <c r="AH1484" s="77"/>
      <c r="AI1484" s="77"/>
    </row>
    <row r="1485" spans="4:35" ht="18" customHeight="1" x14ac:dyDescent="0.25">
      <c r="D1485" s="82"/>
      <c r="E1485" s="82"/>
      <c r="F1485" s="82"/>
      <c r="G1485" s="82"/>
      <c r="H1485" s="82"/>
      <c r="K1485" s="77"/>
      <c r="L1485" s="77"/>
      <c r="M1485" s="80"/>
      <c r="N1485" s="77"/>
      <c r="O1485" s="77"/>
      <c r="P1485" s="77"/>
      <c r="Q1485" s="77"/>
      <c r="R1485" s="77"/>
      <c r="S1485" s="77"/>
      <c r="T1485" s="77"/>
      <c r="U1485" s="77"/>
      <c r="V1485" s="77"/>
      <c r="W1485" s="77"/>
      <c r="X1485" s="77"/>
      <c r="Y1485" s="77"/>
      <c r="Z1485" s="190"/>
      <c r="AA1485" s="192"/>
      <c r="AB1485" s="77"/>
      <c r="AC1485" s="77"/>
      <c r="AD1485" s="77"/>
      <c r="AE1485" s="77"/>
      <c r="AF1485" s="77"/>
      <c r="AG1485" s="77"/>
      <c r="AH1485" s="77"/>
      <c r="AI1485" s="77"/>
    </row>
    <row r="1486" spans="4:35" ht="18" customHeight="1" x14ac:dyDescent="0.25">
      <c r="D1486" s="82"/>
      <c r="E1486" s="82"/>
      <c r="F1486" s="82"/>
      <c r="G1486" s="82"/>
      <c r="H1486" s="82"/>
      <c r="K1486" s="77"/>
      <c r="L1486" s="77"/>
      <c r="M1486" s="80"/>
      <c r="N1486" s="77"/>
      <c r="O1486" s="77"/>
      <c r="P1486" s="77"/>
      <c r="Q1486" s="77"/>
      <c r="R1486" s="77"/>
      <c r="S1486" s="77"/>
      <c r="T1486" s="77"/>
      <c r="U1486" s="77"/>
      <c r="V1486" s="77"/>
      <c r="W1486" s="77"/>
      <c r="X1486" s="77"/>
      <c r="Y1486" s="77"/>
      <c r="Z1486" s="190"/>
      <c r="AA1486" s="192"/>
      <c r="AB1486" s="77"/>
      <c r="AC1486" s="77"/>
      <c r="AD1486" s="77"/>
      <c r="AE1486" s="77"/>
      <c r="AF1486" s="77"/>
      <c r="AG1486" s="77"/>
      <c r="AH1486" s="77"/>
      <c r="AI1486" s="77"/>
    </row>
    <row r="1487" spans="4:35" ht="18" customHeight="1" x14ac:dyDescent="0.25">
      <c r="D1487" s="82"/>
      <c r="E1487" s="82"/>
      <c r="F1487" s="82"/>
      <c r="G1487" s="82"/>
      <c r="H1487" s="82"/>
      <c r="K1487" s="77"/>
      <c r="L1487" s="77"/>
      <c r="M1487" s="80"/>
      <c r="N1487" s="77"/>
      <c r="O1487" s="77"/>
      <c r="P1487" s="77"/>
      <c r="Q1487" s="77"/>
      <c r="R1487" s="77"/>
      <c r="S1487" s="77"/>
      <c r="T1487" s="77"/>
      <c r="U1487" s="77"/>
      <c r="V1487" s="77"/>
      <c r="W1487" s="77"/>
      <c r="X1487" s="77"/>
      <c r="Y1487" s="77"/>
      <c r="Z1487" s="190"/>
      <c r="AA1487" s="192"/>
      <c r="AB1487" s="77"/>
      <c r="AC1487" s="77"/>
      <c r="AD1487" s="77"/>
      <c r="AE1487" s="77"/>
      <c r="AF1487" s="77"/>
      <c r="AG1487" s="77"/>
      <c r="AH1487" s="77"/>
      <c r="AI1487" s="77"/>
    </row>
    <row r="1488" spans="4:35" ht="18" customHeight="1" x14ac:dyDescent="0.25">
      <c r="D1488" s="82"/>
      <c r="E1488" s="82"/>
      <c r="F1488" s="82"/>
      <c r="G1488" s="82"/>
      <c r="H1488" s="82"/>
      <c r="K1488" s="77"/>
      <c r="L1488" s="77"/>
      <c r="M1488" s="80"/>
      <c r="N1488" s="77"/>
      <c r="O1488" s="77"/>
      <c r="P1488" s="77"/>
      <c r="Q1488" s="77"/>
      <c r="R1488" s="77"/>
      <c r="S1488" s="77"/>
      <c r="T1488" s="77"/>
      <c r="U1488" s="77"/>
      <c r="V1488" s="77"/>
      <c r="W1488" s="77"/>
      <c r="X1488" s="77"/>
      <c r="Y1488" s="77"/>
      <c r="Z1488" s="190"/>
      <c r="AA1488" s="192"/>
      <c r="AB1488" s="77"/>
      <c r="AC1488" s="77"/>
      <c r="AD1488" s="77"/>
      <c r="AE1488" s="77"/>
      <c r="AF1488" s="77"/>
      <c r="AG1488" s="77"/>
      <c r="AH1488" s="77"/>
      <c r="AI1488" s="77"/>
    </row>
    <row r="1489" spans="4:35" ht="18" customHeight="1" x14ac:dyDescent="0.25">
      <c r="D1489" s="82"/>
      <c r="E1489" s="82"/>
      <c r="F1489" s="82"/>
      <c r="G1489" s="82"/>
      <c r="H1489" s="82"/>
      <c r="K1489" s="77"/>
      <c r="L1489" s="77"/>
      <c r="M1489" s="80"/>
      <c r="N1489" s="77"/>
      <c r="O1489" s="77"/>
      <c r="P1489" s="77"/>
      <c r="Q1489" s="77"/>
      <c r="R1489" s="77"/>
      <c r="S1489" s="77"/>
      <c r="T1489" s="77"/>
      <c r="U1489" s="77"/>
      <c r="V1489" s="77"/>
      <c r="W1489" s="77"/>
      <c r="X1489" s="77"/>
      <c r="Y1489" s="77"/>
      <c r="Z1489" s="190"/>
      <c r="AA1489" s="192"/>
      <c r="AB1489" s="77"/>
      <c r="AC1489" s="77"/>
      <c r="AD1489" s="77"/>
      <c r="AE1489" s="77"/>
      <c r="AF1489" s="77"/>
      <c r="AG1489" s="77"/>
      <c r="AH1489" s="77"/>
      <c r="AI1489" s="77"/>
    </row>
    <row r="1490" spans="4:35" ht="18" customHeight="1" x14ac:dyDescent="0.25">
      <c r="D1490" s="82"/>
      <c r="E1490" s="82"/>
      <c r="F1490" s="82"/>
      <c r="G1490" s="82"/>
      <c r="H1490" s="82"/>
      <c r="K1490" s="77"/>
      <c r="L1490" s="77"/>
      <c r="M1490" s="80"/>
      <c r="N1490" s="77"/>
      <c r="O1490" s="77"/>
      <c r="P1490" s="77"/>
      <c r="Q1490" s="77"/>
      <c r="R1490" s="77"/>
      <c r="S1490" s="77"/>
      <c r="T1490" s="77"/>
      <c r="U1490" s="77"/>
      <c r="V1490" s="77"/>
      <c r="W1490" s="77"/>
      <c r="X1490" s="77"/>
      <c r="Y1490" s="77"/>
      <c r="Z1490" s="190"/>
      <c r="AA1490" s="192"/>
      <c r="AB1490" s="77"/>
      <c r="AC1490" s="77"/>
      <c r="AD1490" s="77"/>
      <c r="AE1490" s="77"/>
      <c r="AF1490" s="77"/>
      <c r="AG1490" s="77"/>
      <c r="AH1490" s="77"/>
      <c r="AI1490" s="77"/>
    </row>
    <row r="1491" spans="4:35" ht="18" customHeight="1" x14ac:dyDescent="0.25">
      <c r="D1491" s="82"/>
      <c r="E1491" s="82"/>
      <c r="F1491" s="82"/>
      <c r="G1491" s="82"/>
      <c r="H1491" s="82"/>
      <c r="K1491" s="77"/>
      <c r="L1491" s="77"/>
      <c r="M1491" s="80"/>
      <c r="N1491" s="77"/>
      <c r="O1491" s="77"/>
      <c r="P1491" s="77"/>
      <c r="Q1491" s="77"/>
      <c r="R1491" s="77"/>
      <c r="S1491" s="77"/>
      <c r="T1491" s="77"/>
      <c r="U1491" s="77"/>
      <c r="V1491" s="77"/>
      <c r="W1491" s="77"/>
      <c r="X1491" s="77"/>
      <c r="Y1491" s="77"/>
      <c r="Z1491" s="190"/>
      <c r="AA1491" s="192"/>
      <c r="AB1491" s="77"/>
      <c r="AC1491" s="77"/>
      <c r="AD1491" s="77"/>
      <c r="AE1491" s="77"/>
      <c r="AF1491" s="77"/>
      <c r="AG1491" s="77"/>
      <c r="AH1491" s="77"/>
      <c r="AI1491" s="77"/>
    </row>
    <row r="1492" spans="4:35" ht="18" customHeight="1" x14ac:dyDescent="0.25">
      <c r="D1492" s="82"/>
      <c r="E1492" s="82"/>
      <c r="F1492" s="82"/>
      <c r="G1492" s="82"/>
      <c r="H1492" s="82"/>
      <c r="K1492" s="77"/>
      <c r="L1492" s="77"/>
      <c r="M1492" s="80"/>
      <c r="N1492" s="77"/>
      <c r="O1492" s="77"/>
      <c r="P1492" s="77"/>
      <c r="Q1492" s="77"/>
      <c r="R1492" s="77"/>
      <c r="S1492" s="77"/>
      <c r="T1492" s="77"/>
      <c r="U1492" s="77"/>
      <c r="V1492" s="77"/>
      <c r="W1492" s="77"/>
      <c r="X1492" s="77"/>
      <c r="Y1492" s="77"/>
      <c r="Z1492" s="190"/>
      <c r="AA1492" s="192"/>
      <c r="AB1492" s="77"/>
      <c r="AC1492" s="77"/>
      <c r="AD1492" s="77"/>
      <c r="AE1492" s="77"/>
      <c r="AF1492" s="77"/>
      <c r="AG1492" s="77"/>
      <c r="AH1492" s="77"/>
      <c r="AI1492" s="77"/>
    </row>
    <row r="1493" spans="4:35" ht="18" customHeight="1" x14ac:dyDescent="0.25">
      <c r="D1493" s="82"/>
      <c r="E1493" s="82"/>
      <c r="F1493" s="82"/>
      <c r="G1493" s="82"/>
      <c r="H1493" s="82"/>
      <c r="K1493" s="77"/>
      <c r="L1493" s="77"/>
      <c r="M1493" s="80"/>
      <c r="N1493" s="77"/>
      <c r="O1493" s="77"/>
      <c r="P1493" s="77"/>
      <c r="Q1493" s="77"/>
      <c r="R1493" s="77"/>
      <c r="S1493" s="77"/>
      <c r="T1493" s="77"/>
      <c r="U1493" s="77"/>
      <c r="V1493" s="77"/>
      <c r="W1493" s="77"/>
      <c r="X1493" s="77"/>
      <c r="Y1493" s="77"/>
      <c r="Z1493" s="190"/>
      <c r="AA1493" s="192"/>
      <c r="AB1493" s="77"/>
      <c r="AC1493" s="77"/>
      <c r="AD1493" s="77"/>
      <c r="AE1493" s="77"/>
      <c r="AF1493" s="77"/>
      <c r="AG1493" s="77"/>
      <c r="AH1493" s="77"/>
      <c r="AI1493" s="77"/>
    </row>
    <row r="1494" spans="4:35" ht="18" customHeight="1" x14ac:dyDescent="0.25">
      <c r="D1494" s="82"/>
      <c r="E1494" s="82"/>
      <c r="F1494" s="82"/>
      <c r="G1494" s="82"/>
      <c r="H1494" s="82"/>
      <c r="K1494" s="77"/>
      <c r="L1494" s="77"/>
      <c r="M1494" s="80"/>
      <c r="N1494" s="77"/>
      <c r="O1494" s="77"/>
      <c r="P1494" s="77"/>
      <c r="Q1494" s="77"/>
      <c r="R1494" s="77"/>
      <c r="S1494" s="77"/>
      <c r="T1494" s="77"/>
      <c r="U1494" s="77"/>
      <c r="V1494" s="77"/>
      <c r="W1494" s="77"/>
      <c r="X1494" s="77"/>
      <c r="Y1494" s="77"/>
      <c r="Z1494" s="190"/>
      <c r="AA1494" s="192"/>
      <c r="AB1494" s="77"/>
      <c r="AC1494" s="77"/>
      <c r="AD1494" s="77"/>
      <c r="AE1494" s="77"/>
      <c r="AF1494" s="77"/>
      <c r="AG1494" s="77"/>
      <c r="AH1494" s="77"/>
      <c r="AI1494" s="77"/>
    </row>
    <row r="1495" spans="4:35" ht="18" customHeight="1" x14ac:dyDescent="0.25">
      <c r="D1495" s="82"/>
      <c r="E1495" s="82"/>
      <c r="F1495" s="82"/>
      <c r="G1495" s="82"/>
      <c r="H1495" s="82"/>
      <c r="K1495" s="77"/>
      <c r="L1495" s="77"/>
      <c r="M1495" s="80"/>
      <c r="N1495" s="77"/>
      <c r="O1495" s="77"/>
      <c r="P1495" s="77"/>
      <c r="Q1495" s="77"/>
      <c r="R1495" s="77"/>
      <c r="S1495" s="77"/>
      <c r="T1495" s="77"/>
      <c r="U1495" s="77"/>
      <c r="V1495" s="77"/>
      <c r="W1495" s="77"/>
      <c r="X1495" s="77"/>
      <c r="Y1495" s="77"/>
      <c r="Z1495" s="190"/>
      <c r="AA1495" s="192"/>
      <c r="AB1495" s="77"/>
      <c r="AC1495" s="77"/>
      <c r="AD1495" s="77"/>
      <c r="AE1495" s="77"/>
      <c r="AF1495" s="77"/>
      <c r="AG1495" s="77"/>
      <c r="AH1495" s="77"/>
      <c r="AI1495" s="77"/>
    </row>
    <row r="1496" spans="4:35" ht="18" customHeight="1" x14ac:dyDescent="0.25">
      <c r="D1496" s="82"/>
      <c r="E1496" s="82"/>
      <c r="F1496" s="82"/>
      <c r="G1496" s="82"/>
      <c r="H1496" s="82"/>
      <c r="K1496" s="77"/>
      <c r="L1496" s="77"/>
      <c r="M1496" s="80"/>
      <c r="N1496" s="77"/>
      <c r="O1496" s="77"/>
      <c r="P1496" s="77"/>
      <c r="Q1496" s="77"/>
      <c r="R1496" s="77"/>
      <c r="S1496" s="77"/>
      <c r="T1496" s="77"/>
      <c r="U1496" s="77"/>
      <c r="V1496" s="77"/>
      <c r="W1496" s="77"/>
      <c r="X1496" s="77"/>
      <c r="Y1496" s="77"/>
      <c r="Z1496" s="190"/>
      <c r="AA1496" s="192"/>
      <c r="AB1496" s="77"/>
      <c r="AC1496" s="77"/>
      <c r="AD1496" s="77"/>
      <c r="AE1496" s="77"/>
      <c r="AF1496" s="77"/>
      <c r="AG1496" s="77"/>
      <c r="AH1496" s="77"/>
      <c r="AI1496" s="77"/>
    </row>
    <row r="1497" spans="4:35" ht="18" customHeight="1" x14ac:dyDescent="0.25">
      <c r="D1497" s="82"/>
      <c r="E1497" s="82"/>
      <c r="F1497" s="82"/>
      <c r="G1497" s="82"/>
      <c r="H1497" s="82"/>
      <c r="K1497" s="77"/>
      <c r="L1497" s="77"/>
      <c r="M1497" s="80"/>
      <c r="N1497" s="77"/>
      <c r="O1497" s="77"/>
      <c r="P1497" s="77"/>
      <c r="Q1497" s="77"/>
      <c r="R1497" s="77"/>
      <c r="S1497" s="77"/>
      <c r="T1497" s="77"/>
      <c r="U1497" s="77"/>
      <c r="V1497" s="77"/>
      <c r="W1497" s="77"/>
      <c r="X1497" s="77"/>
      <c r="Y1497" s="77"/>
      <c r="Z1497" s="190"/>
      <c r="AA1497" s="192"/>
      <c r="AB1497" s="77"/>
      <c r="AC1497" s="77"/>
      <c r="AD1497" s="77"/>
      <c r="AE1497" s="77"/>
      <c r="AF1497" s="77"/>
      <c r="AG1497" s="77"/>
      <c r="AH1497" s="77"/>
      <c r="AI1497" s="77"/>
    </row>
    <row r="1498" spans="4:35" ht="18" customHeight="1" x14ac:dyDescent="0.25">
      <c r="D1498" s="82"/>
      <c r="E1498" s="82"/>
      <c r="F1498" s="82"/>
      <c r="G1498" s="82"/>
      <c r="H1498" s="82"/>
      <c r="K1498" s="77"/>
      <c r="L1498" s="77"/>
      <c r="M1498" s="80"/>
      <c r="N1498" s="77"/>
      <c r="O1498" s="77"/>
      <c r="P1498" s="77"/>
      <c r="Q1498" s="77"/>
      <c r="R1498" s="77"/>
      <c r="S1498" s="77"/>
      <c r="T1498" s="77"/>
      <c r="U1498" s="77"/>
      <c r="V1498" s="77"/>
      <c r="W1498" s="77"/>
      <c r="X1498" s="77"/>
      <c r="Y1498" s="77"/>
      <c r="Z1498" s="190"/>
      <c r="AA1498" s="192"/>
      <c r="AB1498" s="77"/>
      <c r="AC1498" s="77"/>
      <c r="AD1498" s="77"/>
      <c r="AE1498" s="77"/>
      <c r="AF1498" s="77"/>
      <c r="AG1498" s="77"/>
      <c r="AH1498" s="77"/>
      <c r="AI1498" s="77"/>
    </row>
    <row r="1499" spans="4:35" ht="18" customHeight="1" x14ac:dyDescent="0.25">
      <c r="D1499" s="82"/>
      <c r="E1499" s="82"/>
      <c r="F1499" s="82"/>
      <c r="G1499" s="82"/>
      <c r="H1499" s="82"/>
      <c r="K1499" s="77"/>
      <c r="L1499" s="77"/>
      <c r="M1499" s="80"/>
      <c r="N1499" s="77"/>
      <c r="O1499" s="77"/>
      <c r="P1499" s="77"/>
      <c r="Q1499" s="77"/>
      <c r="R1499" s="77"/>
      <c r="S1499" s="77"/>
      <c r="T1499" s="77"/>
      <c r="U1499" s="77"/>
      <c r="V1499" s="77"/>
      <c r="W1499" s="77"/>
      <c r="X1499" s="77"/>
      <c r="Y1499" s="77"/>
      <c r="Z1499" s="190"/>
      <c r="AA1499" s="192"/>
      <c r="AB1499" s="77"/>
      <c r="AC1499" s="77"/>
      <c r="AD1499" s="77"/>
      <c r="AE1499" s="77"/>
      <c r="AF1499" s="77"/>
      <c r="AG1499" s="77"/>
      <c r="AH1499" s="77"/>
      <c r="AI1499" s="77"/>
    </row>
    <row r="1500" spans="4:35" ht="18" customHeight="1" x14ac:dyDescent="0.25">
      <c r="D1500" s="82"/>
      <c r="E1500" s="82"/>
      <c r="F1500" s="82"/>
      <c r="G1500" s="82"/>
      <c r="H1500" s="82"/>
      <c r="K1500" s="77"/>
      <c r="L1500" s="77"/>
      <c r="M1500" s="80"/>
      <c r="N1500" s="77"/>
      <c r="O1500" s="77"/>
      <c r="P1500" s="77"/>
      <c r="Q1500" s="77"/>
      <c r="R1500" s="77"/>
      <c r="S1500" s="77"/>
      <c r="T1500" s="77"/>
      <c r="U1500" s="77"/>
      <c r="V1500" s="77"/>
      <c r="W1500" s="77"/>
      <c r="X1500" s="77"/>
      <c r="Y1500" s="77"/>
      <c r="Z1500" s="190"/>
      <c r="AA1500" s="192"/>
      <c r="AB1500" s="77"/>
      <c r="AC1500" s="77"/>
      <c r="AD1500" s="77"/>
      <c r="AE1500" s="77"/>
      <c r="AF1500" s="77"/>
      <c r="AG1500" s="77"/>
      <c r="AH1500" s="77"/>
      <c r="AI1500" s="77"/>
    </row>
    <row r="1501" spans="4:35" ht="18" customHeight="1" x14ac:dyDescent="0.25">
      <c r="D1501" s="82"/>
      <c r="E1501" s="82"/>
      <c r="F1501" s="82"/>
      <c r="G1501" s="82"/>
      <c r="H1501" s="82"/>
      <c r="K1501" s="81"/>
      <c r="L1501" s="81"/>
      <c r="M1501" s="80"/>
      <c r="N1501" s="77"/>
      <c r="O1501" s="77"/>
      <c r="P1501" s="77"/>
      <c r="Q1501" s="77"/>
      <c r="R1501" s="77"/>
      <c r="S1501" s="77"/>
      <c r="T1501" s="77"/>
      <c r="U1501" s="77"/>
      <c r="V1501" s="77"/>
      <c r="W1501" s="77"/>
      <c r="X1501" s="77"/>
      <c r="Y1501" s="77"/>
      <c r="Z1501" s="190"/>
      <c r="AA1501" s="192"/>
      <c r="AB1501" s="77"/>
      <c r="AC1501" s="77"/>
      <c r="AD1501" s="77"/>
      <c r="AE1501" s="77"/>
      <c r="AF1501" s="77"/>
      <c r="AG1501" s="77"/>
      <c r="AH1501" s="77"/>
      <c r="AI1501" s="77"/>
    </row>
    <row r="1502" spans="4:35" ht="18" customHeight="1" x14ac:dyDescent="0.25">
      <c r="D1502" s="82"/>
      <c r="E1502" s="82"/>
      <c r="F1502" s="82"/>
      <c r="G1502" s="82"/>
      <c r="H1502" s="82"/>
      <c r="K1502" s="81"/>
      <c r="L1502" s="81"/>
      <c r="M1502" s="80"/>
      <c r="N1502" s="77"/>
      <c r="O1502" s="77"/>
      <c r="P1502" s="77"/>
      <c r="Q1502" s="77"/>
      <c r="R1502" s="77"/>
      <c r="S1502" s="77"/>
      <c r="T1502" s="77"/>
      <c r="U1502" s="77"/>
      <c r="V1502" s="77"/>
      <c r="W1502" s="77"/>
      <c r="X1502" s="77"/>
      <c r="Y1502" s="77"/>
      <c r="Z1502" s="190"/>
      <c r="AA1502" s="192"/>
      <c r="AB1502" s="77"/>
      <c r="AC1502" s="77"/>
      <c r="AD1502" s="77"/>
      <c r="AE1502" s="77"/>
      <c r="AF1502" s="77"/>
      <c r="AG1502" s="77"/>
      <c r="AH1502" s="77"/>
      <c r="AI1502" s="77"/>
    </row>
    <row r="1503" spans="4:35" ht="18" customHeight="1" x14ac:dyDescent="0.25">
      <c r="D1503" s="82"/>
      <c r="E1503" s="82"/>
      <c r="F1503" s="82"/>
      <c r="G1503" s="82"/>
      <c r="H1503" s="82"/>
      <c r="K1503" s="81"/>
      <c r="L1503" s="81"/>
      <c r="M1503" s="80"/>
      <c r="N1503" s="77"/>
      <c r="O1503" s="77"/>
      <c r="P1503" s="77"/>
      <c r="Q1503" s="77"/>
      <c r="R1503" s="77"/>
      <c r="S1503" s="77"/>
      <c r="T1503" s="77"/>
      <c r="U1503" s="77"/>
      <c r="V1503" s="77"/>
      <c r="W1503" s="77"/>
      <c r="X1503" s="77"/>
      <c r="Y1503" s="77"/>
      <c r="Z1503" s="190"/>
      <c r="AA1503" s="192"/>
      <c r="AB1503" s="77"/>
      <c r="AC1503" s="77"/>
      <c r="AD1503" s="77"/>
      <c r="AE1503" s="77"/>
      <c r="AF1503" s="77"/>
      <c r="AG1503" s="77"/>
      <c r="AH1503" s="77"/>
      <c r="AI1503" s="77"/>
    </row>
    <row r="1504" spans="4:35" ht="18" customHeight="1" x14ac:dyDescent="0.25">
      <c r="D1504" s="82"/>
      <c r="E1504" s="82"/>
      <c r="F1504" s="82"/>
      <c r="G1504" s="82"/>
      <c r="H1504" s="82"/>
      <c r="K1504" s="81"/>
      <c r="L1504" s="81"/>
      <c r="M1504" s="80"/>
      <c r="N1504" s="77"/>
      <c r="O1504" s="77"/>
      <c r="P1504" s="77"/>
      <c r="Q1504" s="77"/>
      <c r="R1504" s="77"/>
      <c r="S1504" s="77"/>
      <c r="T1504" s="77"/>
      <c r="U1504" s="77"/>
      <c r="V1504" s="77"/>
      <c r="W1504" s="77"/>
      <c r="X1504" s="77"/>
      <c r="Y1504" s="77"/>
      <c r="Z1504" s="190"/>
      <c r="AA1504" s="192"/>
      <c r="AB1504" s="77"/>
      <c r="AC1504" s="77"/>
      <c r="AD1504" s="77"/>
      <c r="AE1504" s="77"/>
      <c r="AF1504" s="77"/>
      <c r="AG1504" s="77"/>
      <c r="AH1504" s="77"/>
      <c r="AI1504" s="77"/>
    </row>
    <row r="1505" spans="4:35" ht="18" customHeight="1" x14ac:dyDescent="0.25">
      <c r="D1505" s="82"/>
      <c r="E1505" s="82"/>
      <c r="F1505" s="82"/>
      <c r="G1505" s="82"/>
      <c r="H1505" s="82"/>
      <c r="K1505" s="81"/>
      <c r="L1505" s="81"/>
      <c r="M1505" s="80"/>
      <c r="N1505" s="77"/>
      <c r="O1505" s="77"/>
      <c r="P1505" s="77"/>
      <c r="Q1505" s="77"/>
      <c r="R1505" s="77"/>
      <c r="S1505" s="77"/>
      <c r="T1505" s="77"/>
      <c r="U1505" s="77"/>
      <c r="V1505" s="77"/>
      <c r="W1505" s="77"/>
      <c r="X1505" s="77"/>
      <c r="Y1505" s="77"/>
      <c r="Z1505" s="190"/>
      <c r="AA1505" s="192"/>
      <c r="AB1505" s="77"/>
      <c r="AC1505" s="77"/>
      <c r="AD1505" s="77"/>
      <c r="AE1505" s="77"/>
      <c r="AF1505" s="77"/>
      <c r="AG1505" s="77"/>
      <c r="AH1505" s="77"/>
      <c r="AI1505" s="77"/>
    </row>
    <row r="1506" spans="4:35" ht="18" customHeight="1" x14ac:dyDescent="0.25">
      <c r="D1506" s="82"/>
      <c r="E1506" s="82"/>
      <c r="F1506" s="82"/>
      <c r="G1506" s="82"/>
      <c r="H1506" s="82"/>
      <c r="K1506" s="81"/>
      <c r="L1506" s="81"/>
      <c r="M1506" s="80"/>
      <c r="N1506" s="77"/>
      <c r="O1506" s="77"/>
      <c r="P1506" s="77"/>
      <c r="Q1506" s="77"/>
      <c r="R1506" s="77"/>
      <c r="S1506" s="77"/>
      <c r="T1506" s="77"/>
      <c r="U1506" s="77"/>
      <c r="V1506" s="77"/>
      <c r="W1506" s="77"/>
      <c r="X1506" s="77"/>
      <c r="Y1506" s="77"/>
      <c r="Z1506" s="190"/>
      <c r="AA1506" s="192"/>
      <c r="AB1506" s="77"/>
      <c r="AC1506" s="77"/>
      <c r="AD1506" s="77"/>
      <c r="AE1506" s="77"/>
      <c r="AF1506" s="77"/>
      <c r="AG1506" s="77"/>
      <c r="AH1506" s="77"/>
      <c r="AI1506" s="77"/>
    </row>
    <row r="1507" spans="4:35" ht="18" customHeight="1" x14ac:dyDescent="0.25">
      <c r="D1507" s="82"/>
      <c r="E1507" s="82"/>
      <c r="F1507" s="82"/>
      <c r="G1507" s="82"/>
      <c r="H1507" s="82"/>
      <c r="K1507" s="81"/>
      <c r="L1507" s="81"/>
      <c r="M1507" s="80"/>
      <c r="N1507" s="77"/>
      <c r="O1507" s="77"/>
      <c r="P1507" s="77"/>
      <c r="Q1507" s="77"/>
      <c r="R1507" s="77"/>
      <c r="S1507" s="77"/>
      <c r="T1507" s="77"/>
      <c r="U1507" s="77"/>
      <c r="V1507" s="77"/>
      <c r="W1507" s="77"/>
      <c r="X1507" s="77"/>
      <c r="Y1507" s="77"/>
      <c r="Z1507" s="190"/>
      <c r="AA1507" s="192"/>
      <c r="AB1507" s="77"/>
      <c r="AC1507" s="77"/>
      <c r="AD1507" s="77"/>
      <c r="AE1507" s="77"/>
      <c r="AF1507" s="77"/>
      <c r="AG1507" s="77"/>
      <c r="AH1507" s="77"/>
      <c r="AI1507" s="77"/>
    </row>
    <row r="1508" spans="4:35" ht="18" customHeight="1" x14ac:dyDescent="0.25">
      <c r="D1508" s="82"/>
      <c r="E1508" s="82"/>
      <c r="F1508" s="82"/>
      <c r="G1508" s="82"/>
      <c r="H1508" s="82"/>
      <c r="K1508" s="77"/>
      <c r="L1508" s="77"/>
      <c r="M1508" s="80"/>
      <c r="N1508" s="77"/>
      <c r="O1508" s="77"/>
      <c r="P1508" s="77"/>
      <c r="Q1508" s="77"/>
      <c r="R1508" s="77"/>
      <c r="S1508" s="77"/>
      <c r="T1508" s="77"/>
      <c r="U1508" s="77"/>
      <c r="V1508" s="77"/>
      <c r="W1508" s="77"/>
      <c r="X1508" s="77"/>
      <c r="Y1508" s="77"/>
      <c r="Z1508" s="190"/>
      <c r="AA1508" s="192"/>
      <c r="AB1508" s="77"/>
      <c r="AC1508" s="77"/>
      <c r="AD1508" s="77"/>
      <c r="AE1508" s="77"/>
      <c r="AF1508" s="77"/>
      <c r="AG1508" s="77"/>
      <c r="AH1508" s="77"/>
      <c r="AI1508" s="77"/>
    </row>
    <row r="1509" spans="4:35" ht="18" customHeight="1" x14ac:dyDescent="0.25">
      <c r="D1509" s="82"/>
      <c r="E1509" s="82"/>
      <c r="F1509" s="82"/>
      <c r="G1509" s="82"/>
      <c r="H1509" s="82"/>
      <c r="K1509" s="77"/>
      <c r="L1509" s="77"/>
      <c r="M1509" s="80"/>
      <c r="N1509" s="77"/>
      <c r="O1509" s="77"/>
      <c r="P1509" s="77"/>
      <c r="Q1509" s="77"/>
      <c r="R1509" s="77"/>
      <c r="S1509" s="77"/>
      <c r="T1509" s="77"/>
      <c r="U1509" s="77"/>
      <c r="V1509" s="77"/>
      <c r="W1509" s="77"/>
      <c r="X1509" s="77"/>
      <c r="Y1509" s="77"/>
      <c r="Z1509" s="190"/>
      <c r="AA1509" s="192"/>
      <c r="AB1509" s="77"/>
      <c r="AC1509" s="77"/>
      <c r="AD1509" s="77"/>
      <c r="AE1509" s="77"/>
      <c r="AF1509" s="77"/>
      <c r="AG1509" s="77"/>
      <c r="AH1509" s="77"/>
      <c r="AI1509" s="77"/>
    </row>
    <row r="1510" spans="4:35" ht="18" customHeight="1" x14ac:dyDescent="0.25">
      <c r="D1510" s="82"/>
      <c r="E1510" s="82"/>
      <c r="F1510" s="82"/>
      <c r="G1510" s="82"/>
      <c r="H1510" s="82"/>
      <c r="K1510" s="77"/>
      <c r="L1510" s="77"/>
      <c r="M1510" s="80"/>
      <c r="N1510" s="77"/>
      <c r="O1510" s="77"/>
      <c r="P1510" s="77"/>
      <c r="Q1510" s="77"/>
      <c r="R1510" s="77"/>
      <c r="S1510" s="77"/>
      <c r="T1510" s="77"/>
      <c r="U1510" s="77"/>
      <c r="V1510" s="77"/>
      <c r="W1510" s="77"/>
      <c r="X1510" s="77"/>
      <c r="Y1510" s="77"/>
      <c r="Z1510" s="190"/>
      <c r="AA1510" s="192"/>
      <c r="AB1510" s="77"/>
      <c r="AC1510" s="77"/>
      <c r="AD1510" s="77"/>
      <c r="AE1510" s="77"/>
      <c r="AF1510" s="77"/>
      <c r="AG1510" s="77"/>
      <c r="AH1510" s="77"/>
      <c r="AI1510" s="77"/>
    </row>
    <row r="1511" spans="4:35" ht="18" customHeight="1" x14ac:dyDescent="0.25">
      <c r="D1511" s="82"/>
      <c r="E1511" s="82"/>
      <c r="F1511" s="82"/>
      <c r="G1511" s="82"/>
      <c r="H1511" s="82"/>
      <c r="K1511" s="77"/>
      <c r="L1511" s="77"/>
      <c r="M1511" s="80"/>
      <c r="N1511" s="77"/>
      <c r="O1511" s="77"/>
      <c r="P1511" s="77"/>
      <c r="Q1511" s="77"/>
      <c r="R1511" s="77"/>
      <c r="S1511" s="77"/>
      <c r="T1511" s="77"/>
      <c r="U1511" s="77"/>
      <c r="V1511" s="77"/>
      <c r="W1511" s="77"/>
      <c r="X1511" s="77"/>
      <c r="Y1511" s="77"/>
      <c r="Z1511" s="190"/>
      <c r="AA1511" s="192"/>
      <c r="AB1511" s="77"/>
      <c r="AC1511" s="77"/>
      <c r="AD1511" s="77"/>
      <c r="AE1511" s="77"/>
      <c r="AF1511" s="77"/>
      <c r="AG1511" s="77"/>
      <c r="AH1511" s="77"/>
      <c r="AI1511" s="77"/>
    </row>
    <row r="1512" spans="4:35" ht="18" customHeight="1" x14ac:dyDescent="0.25">
      <c r="D1512" s="82"/>
      <c r="E1512" s="82"/>
      <c r="F1512" s="82"/>
      <c r="G1512" s="82"/>
      <c r="H1512" s="82"/>
      <c r="K1512" s="77"/>
      <c r="L1512" s="77"/>
      <c r="M1512" s="80"/>
      <c r="N1512" s="77"/>
      <c r="O1512" s="77"/>
      <c r="P1512" s="77"/>
      <c r="Q1512" s="77"/>
      <c r="R1512" s="77"/>
      <c r="S1512" s="77"/>
      <c r="T1512" s="77"/>
      <c r="U1512" s="77"/>
      <c r="V1512" s="77"/>
      <c r="W1512" s="77"/>
      <c r="X1512" s="77"/>
      <c r="Y1512" s="77"/>
      <c r="Z1512" s="190"/>
      <c r="AA1512" s="192"/>
      <c r="AB1512" s="77"/>
      <c r="AC1512" s="77"/>
      <c r="AD1512" s="77"/>
      <c r="AE1512" s="77"/>
      <c r="AF1512" s="77"/>
      <c r="AG1512" s="77"/>
      <c r="AH1512" s="77"/>
      <c r="AI1512" s="77"/>
    </row>
    <row r="1513" spans="4:35" ht="18" customHeight="1" x14ac:dyDescent="0.25">
      <c r="D1513" s="82"/>
      <c r="E1513" s="82"/>
      <c r="F1513" s="82"/>
      <c r="G1513" s="82"/>
      <c r="H1513" s="82"/>
      <c r="K1513" s="77"/>
      <c r="L1513" s="77"/>
      <c r="M1513" s="80"/>
      <c r="N1513" s="77"/>
      <c r="O1513" s="77"/>
      <c r="P1513" s="77"/>
      <c r="Q1513" s="77"/>
      <c r="R1513" s="77"/>
      <c r="S1513" s="77"/>
      <c r="T1513" s="77"/>
      <c r="U1513" s="77"/>
      <c r="V1513" s="77"/>
      <c r="W1513" s="77"/>
      <c r="X1513" s="77"/>
      <c r="Y1513" s="77"/>
      <c r="Z1513" s="190"/>
      <c r="AA1513" s="192"/>
      <c r="AB1513" s="77"/>
      <c r="AC1513" s="77"/>
      <c r="AD1513" s="77"/>
      <c r="AE1513" s="77"/>
      <c r="AF1513" s="77"/>
      <c r="AG1513" s="77"/>
      <c r="AH1513" s="77"/>
      <c r="AI1513" s="77"/>
    </row>
    <row r="1514" spans="4:35" ht="18" customHeight="1" x14ac:dyDescent="0.25">
      <c r="D1514" s="82"/>
      <c r="E1514" s="82"/>
      <c r="F1514" s="82"/>
      <c r="G1514" s="82"/>
      <c r="H1514" s="82"/>
      <c r="K1514" s="77"/>
      <c r="L1514" s="77"/>
      <c r="M1514" s="80"/>
      <c r="N1514" s="77"/>
      <c r="O1514" s="77"/>
      <c r="P1514" s="77"/>
      <c r="Q1514" s="77"/>
      <c r="R1514" s="77"/>
      <c r="S1514" s="77"/>
      <c r="T1514" s="77"/>
      <c r="U1514" s="77"/>
      <c r="V1514" s="77"/>
      <c r="W1514" s="77"/>
      <c r="X1514" s="77"/>
      <c r="Y1514" s="77"/>
      <c r="Z1514" s="190"/>
      <c r="AA1514" s="192"/>
      <c r="AB1514" s="77"/>
      <c r="AC1514" s="77"/>
      <c r="AD1514" s="77"/>
      <c r="AE1514" s="77"/>
      <c r="AF1514" s="77"/>
      <c r="AG1514" s="77"/>
      <c r="AH1514" s="77"/>
      <c r="AI1514" s="77"/>
    </row>
    <row r="1515" spans="4:35" ht="18" customHeight="1" x14ac:dyDescent="0.25">
      <c r="D1515" s="82"/>
      <c r="E1515" s="82"/>
      <c r="F1515" s="82"/>
      <c r="G1515" s="82"/>
      <c r="H1515" s="82"/>
      <c r="K1515" s="77"/>
      <c r="L1515" s="77"/>
      <c r="M1515" s="80"/>
      <c r="N1515" s="77"/>
      <c r="O1515" s="77"/>
      <c r="P1515" s="77"/>
      <c r="Q1515" s="77"/>
      <c r="R1515" s="77"/>
      <c r="S1515" s="77"/>
      <c r="T1515" s="77"/>
      <c r="U1515" s="77"/>
      <c r="V1515" s="77"/>
      <c r="W1515" s="77"/>
      <c r="X1515" s="77"/>
      <c r="Y1515" s="77"/>
      <c r="Z1515" s="190"/>
      <c r="AA1515" s="192"/>
      <c r="AB1515" s="77"/>
      <c r="AC1515" s="77"/>
      <c r="AD1515" s="77"/>
      <c r="AE1515" s="77"/>
      <c r="AF1515" s="77"/>
      <c r="AG1515" s="77"/>
      <c r="AH1515" s="77"/>
      <c r="AI1515" s="77"/>
    </row>
    <row r="1516" spans="4:35" ht="18" customHeight="1" x14ac:dyDescent="0.25">
      <c r="D1516" s="82"/>
      <c r="E1516" s="82"/>
      <c r="F1516" s="82"/>
      <c r="G1516" s="82"/>
      <c r="H1516" s="82"/>
      <c r="K1516" s="77"/>
      <c r="L1516" s="77"/>
      <c r="M1516" s="80"/>
      <c r="N1516" s="77"/>
      <c r="O1516" s="77"/>
      <c r="P1516" s="77"/>
      <c r="Q1516" s="77"/>
      <c r="R1516" s="77"/>
      <c r="S1516" s="77"/>
      <c r="T1516" s="77"/>
      <c r="U1516" s="77"/>
      <c r="V1516" s="77"/>
      <c r="W1516" s="77"/>
      <c r="X1516" s="77"/>
      <c r="Y1516" s="77"/>
      <c r="Z1516" s="190"/>
      <c r="AA1516" s="192"/>
      <c r="AB1516" s="77"/>
      <c r="AC1516" s="77"/>
      <c r="AD1516" s="77"/>
      <c r="AE1516" s="77"/>
      <c r="AF1516" s="77"/>
      <c r="AG1516" s="77"/>
      <c r="AH1516" s="77"/>
      <c r="AI1516" s="77"/>
    </row>
    <row r="1517" spans="4:35" ht="18" customHeight="1" x14ac:dyDescent="0.25">
      <c r="D1517" s="82"/>
      <c r="E1517" s="82"/>
      <c r="F1517" s="82"/>
      <c r="G1517" s="82"/>
      <c r="H1517" s="82"/>
      <c r="K1517" s="77"/>
      <c r="L1517" s="77"/>
      <c r="M1517" s="80"/>
      <c r="N1517" s="77"/>
      <c r="O1517" s="77"/>
      <c r="P1517" s="77"/>
      <c r="Q1517" s="77"/>
      <c r="R1517" s="77"/>
      <c r="S1517" s="77"/>
      <c r="T1517" s="77"/>
      <c r="U1517" s="77"/>
      <c r="V1517" s="77"/>
      <c r="W1517" s="77"/>
      <c r="X1517" s="77"/>
      <c r="Y1517" s="77"/>
      <c r="Z1517" s="190"/>
      <c r="AA1517" s="192"/>
      <c r="AB1517" s="77"/>
      <c r="AC1517" s="77"/>
      <c r="AD1517" s="77"/>
      <c r="AE1517" s="77"/>
      <c r="AF1517" s="77"/>
      <c r="AG1517" s="77"/>
      <c r="AH1517" s="77"/>
      <c r="AI1517" s="77"/>
    </row>
    <row r="1518" spans="4:35" ht="18" customHeight="1" x14ac:dyDescent="0.25">
      <c r="D1518" s="82"/>
      <c r="E1518" s="82"/>
      <c r="F1518" s="82"/>
      <c r="G1518" s="82"/>
      <c r="H1518" s="82"/>
      <c r="K1518" s="77"/>
      <c r="L1518" s="77"/>
      <c r="M1518" s="80"/>
      <c r="N1518" s="77"/>
      <c r="O1518" s="77"/>
      <c r="P1518" s="77"/>
      <c r="Q1518" s="77"/>
      <c r="R1518" s="77"/>
      <c r="S1518" s="77"/>
      <c r="T1518" s="77"/>
      <c r="U1518" s="77"/>
      <c r="V1518" s="77"/>
      <c r="W1518" s="77"/>
      <c r="X1518" s="77"/>
      <c r="Y1518" s="77"/>
      <c r="Z1518" s="190"/>
      <c r="AA1518" s="192"/>
      <c r="AB1518" s="77"/>
      <c r="AC1518" s="77"/>
      <c r="AD1518" s="77"/>
      <c r="AE1518" s="77"/>
      <c r="AF1518" s="77"/>
      <c r="AG1518" s="77"/>
      <c r="AH1518" s="77"/>
      <c r="AI1518" s="77"/>
    </row>
    <row r="1519" spans="4:35" ht="18" customHeight="1" x14ac:dyDescent="0.25">
      <c r="D1519" s="82"/>
      <c r="E1519" s="82"/>
      <c r="F1519" s="82"/>
      <c r="G1519" s="82"/>
      <c r="H1519" s="82"/>
      <c r="K1519" s="77"/>
      <c r="L1519" s="77"/>
      <c r="M1519" s="80"/>
      <c r="N1519" s="77"/>
      <c r="O1519" s="77"/>
      <c r="P1519" s="77"/>
      <c r="Q1519" s="77"/>
      <c r="R1519" s="77"/>
      <c r="S1519" s="77"/>
      <c r="T1519" s="77"/>
      <c r="U1519" s="77"/>
      <c r="V1519" s="77"/>
      <c r="W1519" s="77"/>
      <c r="X1519" s="77"/>
      <c r="Y1519" s="77"/>
      <c r="Z1519" s="190"/>
      <c r="AA1519" s="192"/>
      <c r="AB1519" s="77"/>
      <c r="AC1519" s="77"/>
      <c r="AD1519" s="77"/>
      <c r="AE1519" s="77"/>
      <c r="AF1519" s="77"/>
      <c r="AG1519" s="77"/>
      <c r="AH1519" s="77"/>
      <c r="AI1519" s="77"/>
    </row>
    <row r="1520" spans="4:35" ht="18" customHeight="1" x14ac:dyDescent="0.25">
      <c r="D1520" s="82"/>
      <c r="E1520" s="82"/>
      <c r="F1520" s="82"/>
      <c r="G1520" s="82"/>
      <c r="H1520" s="82"/>
      <c r="K1520" s="77"/>
      <c r="L1520" s="77"/>
      <c r="M1520" s="80"/>
      <c r="N1520" s="77"/>
      <c r="O1520" s="77"/>
      <c r="P1520" s="77"/>
      <c r="Q1520" s="77"/>
      <c r="R1520" s="77"/>
      <c r="S1520" s="77"/>
      <c r="T1520" s="77"/>
      <c r="U1520" s="77"/>
      <c r="V1520" s="77"/>
      <c r="W1520" s="77"/>
      <c r="X1520" s="77"/>
      <c r="Y1520" s="77"/>
      <c r="Z1520" s="190"/>
      <c r="AA1520" s="192"/>
      <c r="AB1520" s="77"/>
      <c r="AC1520" s="77"/>
      <c r="AD1520" s="77"/>
      <c r="AE1520" s="77"/>
      <c r="AF1520" s="77"/>
      <c r="AG1520" s="77"/>
      <c r="AH1520" s="77"/>
      <c r="AI1520" s="77"/>
    </row>
    <row r="1521" spans="4:35" ht="18" customHeight="1" x14ac:dyDescent="0.25">
      <c r="D1521" s="82"/>
      <c r="E1521" s="82"/>
      <c r="F1521" s="82"/>
      <c r="G1521" s="82"/>
      <c r="H1521" s="82"/>
      <c r="K1521" s="77"/>
      <c r="L1521" s="77"/>
      <c r="M1521" s="80"/>
      <c r="N1521" s="77"/>
      <c r="O1521" s="77"/>
      <c r="P1521" s="77"/>
      <c r="Q1521" s="77"/>
      <c r="R1521" s="77"/>
      <c r="S1521" s="77"/>
      <c r="T1521" s="77"/>
      <c r="U1521" s="77"/>
      <c r="V1521" s="77"/>
      <c r="W1521" s="77"/>
      <c r="X1521" s="77"/>
      <c r="Y1521" s="77"/>
      <c r="Z1521" s="190"/>
      <c r="AA1521" s="192"/>
      <c r="AB1521" s="77"/>
      <c r="AC1521" s="77"/>
      <c r="AD1521" s="77"/>
      <c r="AE1521" s="77"/>
      <c r="AF1521" s="77"/>
      <c r="AG1521" s="77"/>
      <c r="AH1521" s="77"/>
      <c r="AI1521" s="77"/>
    </row>
    <row r="1522" spans="4:35" ht="18" customHeight="1" x14ac:dyDescent="0.25">
      <c r="D1522" s="82"/>
      <c r="E1522" s="82"/>
      <c r="F1522" s="82"/>
      <c r="G1522" s="82"/>
      <c r="H1522" s="82"/>
      <c r="K1522" s="77"/>
      <c r="L1522" s="77"/>
      <c r="M1522" s="80"/>
      <c r="N1522" s="77"/>
      <c r="O1522" s="77"/>
      <c r="P1522" s="77"/>
      <c r="Q1522" s="77"/>
      <c r="R1522" s="77"/>
      <c r="S1522" s="77"/>
      <c r="T1522" s="77"/>
      <c r="U1522" s="77"/>
      <c r="V1522" s="77"/>
      <c r="W1522" s="77"/>
      <c r="X1522" s="77"/>
      <c r="Y1522" s="77"/>
      <c r="Z1522" s="190"/>
      <c r="AA1522" s="192"/>
      <c r="AB1522" s="77"/>
      <c r="AC1522" s="77"/>
      <c r="AD1522" s="77"/>
      <c r="AE1522" s="77"/>
      <c r="AF1522" s="77"/>
      <c r="AG1522" s="77"/>
      <c r="AH1522" s="77"/>
      <c r="AI1522" s="77"/>
    </row>
    <row r="1523" spans="4:35" ht="18" customHeight="1" x14ac:dyDescent="0.25">
      <c r="D1523" s="82"/>
      <c r="E1523" s="82"/>
      <c r="F1523" s="82"/>
      <c r="G1523" s="82"/>
      <c r="H1523" s="82"/>
      <c r="K1523" s="77"/>
      <c r="L1523" s="77"/>
      <c r="M1523" s="80"/>
      <c r="N1523" s="77"/>
      <c r="O1523" s="77"/>
      <c r="P1523" s="77"/>
      <c r="Q1523" s="77"/>
      <c r="R1523" s="77"/>
      <c r="S1523" s="77"/>
      <c r="T1523" s="77"/>
      <c r="U1523" s="77"/>
      <c r="V1523" s="77"/>
      <c r="W1523" s="77"/>
      <c r="X1523" s="77"/>
      <c r="Y1523" s="77"/>
      <c r="Z1523" s="190"/>
      <c r="AA1523" s="192"/>
      <c r="AB1523" s="77"/>
      <c r="AC1523" s="77"/>
      <c r="AD1523" s="77"/>
      <c r="AE1523" s="77"/>
      <c r="AF1523" s="77"/>
      <c r="AG1523" s="77"/>
      <c r="AH1523" s="77"/>
      <c r="AI1523" s="77"/>
    </row>
    <row r="1524" spans="4:35" ht="18" customHeight="1" x14ac:dyDescent="0.25">
      <c r="D1524" s="82"/>
      <c r="E1524" s="82"/>
      <c r="F1524" s="82"/>
      <c r="G1524" s="82"/>
      <c r="H1524" s="82"/>
      <c r="K1524" s="77"/>
      <c r="L1524" s="77"/>
      <c r="M1524" s="80"/>
      <c r="N1524" s="77"/>
      <c r="O1524" s="77"/>
      <c r="P1524" s="77"/>
      <c r="Q1524" s="77"/>
      <c r="R1524" s="77"/>
      <c r="S1524" s="77"/>
      <c r="T1524" s="77"/>
      <c r="U1524" s="77"/>
      <c r="V1524" s="77"/>
      <c r="W1524" s="77"/>
      <c r="X1524" s="77"/>
      <c r="Y1524" s="77"/>
      <c r="Z1524" s="190"/>
      <c r="AA1524" s="192"/>
      <c r="AB1524" s="77"/>
      <c r="AC1524" s="77"/>
      <c r="AD1524" s="77"/>
      <c r="AE1524" s="77"/>
      <c r="AF1524" s="77"/>
      <c r="AG1524" s="77"/>
      <c r="AH1524" s="77"/>
      <c r="AI1524" s="77"/>
    </row>
    <row r="1525" spans="4:35" ht="18" customHeight="1" x14ac:dyDescent="0.25">
      <c r="D1525" s="82"/>
      <c r="E1525" s="82"/>
      <c r="F1525" s="82"/>
      <c r="G1525" s="82"/>
      <c r="H1525" s="82"/>
      <c r="K1525" s="81"/>
      <c r="L1525" s="81"/>
      <c r="M1525" s="80"/>
      <c r="N1525" s="77"/>
      <c r="O1525" s="77"/>
      <c r="P1525" s="77"/>
      <c r="Q1525" s="77"/>
      <c r="R1525" s="77"/>
      <c r="S1525" s="77"/>
      <c r="T1525" s="77"/>
      <c r="U1525" s="77"/>
      <c r="V1525" s="77"/>
      <c r="W1525" s="77"/>
      <c r="X1525" s="77"/>
      <c r="Y1525" s="77"/>
      <c r="Z1525" s="190"/>
      <c r="AA1525" s="192"/>
      <c r="AB1525" s="77"/>
      <c r="AC1525" s="77"/>
      <c r="AD1525" s="77"/>
      <c r="AE1525" s="77"/>
      <c r="AF1525" s="77"/>
      <c r="AG1525" s="77"/>
      <c r="AH1525" s="77"/>
      <c r="AI1525" s="77"/>
    </row>
    <row r="1526" spans="4:35" ht="18" customHeight="1" x14ac:dyDescent="0.25">
      <c r="D1526" s="82"/>
      <c r="E1526" s="82"/>
      <c r="F1526" s="82"/>
      <c r="G1526" s="82"/>
      <c r="H1526" s="82"/>
      <c r="K1526" s="81"/>
      <c r="L1526" s="81"/>
      <c r="M1526" s="80"/>
      <c r="N1526" s="77"/>
      <c r="O1526" s="77"/>
      <c r="P1526" s="77"/>
      <c r="Q1526" s="77"/>
      <c r="R1526" s="77"/>
      <c r="S1526" s="77"/>
      <c r="T1526" s="77"/>
      <c r="U1526" s="77"/>
      <c r="V1526" s="77"/>
      <c r="W1526" s="77"/>
      <c r="X1526" s="77"/>
      <c r="Y1526" s="77"/>
      <c r="Z1526" s="190"/>
      <c r="AA1526" s="192"/>
      <c r="AB1526" s="77"/>
      <c r="AC1526" s="77"/>
      <c r="AD1526" s="77"/>
      <c r="AE1526" s="77"/>
      <c r="AF1526" s="77"/>
      <c r="AG1526" s="77"/>
      <c r="AH1526" s="77"/>
      <c r="AI1526" s="77"/>
    </row>
    <row r="1527" spans="4:35" ht="18" customHeight="1" x14ac:dyDescent="0.25">
      <c r="D1527" s="82"/>
      <c r="E1527" s="82"/>
      <c r="F1527" s="82"/>
      <c r="G1527" s="82"/>
      <c r="H1527" s="82"/>
      <c r="K1527" s="81"/>
      <c r="L1527" s="81"/>
      <c r="M1527" s="80"/>
      <c r="N1527" s="77"/>
      <c r="O1527" s="77"/>
      <c r="P1527" s="77"/>
      <c r="Q1527" s="77"/>
      <c r="R1527" s="77"/>
      <c r="S1527" s="77"/>
      <c r="T1527" s="77"/>
      <c r="U1527" s="77"/>
      <c r="V1527" s="77"/>
      <c r="W1527" s="77"/>
      <c r="X1527" s="77"/>
      <c r="Y1527" s="77"/>
      <c r="Z1527" s="190"/>
      <c r="AA1527" s="192"/>
      <c r="AB1527" s="77"/>
      <c r="AC1527" s="77"/>
      <c r="AD1527" s="77"/>
      <c r="AE1527" s="77"/>
      <c r="AF1527" s="77"/>
      <c r="AG1527" s="77"/>
      <c r="AH1527" s="77"/>
      <c r="AI1527" s="77"/>
    </row>
    <row r="1528" spans="4:35" ht="18" customHeight="1" x14ac:dyDescent="0.25">
      <c r="D1528" s="82"/>
      <c r="E1528" s="82"/>
      <c r="F1528" s="82"/>
      <c r="G1528" s="82"/>
      <c r="H1528" s="82"/>
      <c r="K1528" s="81"/>
      <c r="L1528" s="81"/>
      <c r="M1528" s="80"/>
      <c r="N1528" s="77"/>
      <c r="O1528" s="77"/>
      <c r="P1528" s="77"/>
      <c r="Q1528" s="77"/>
      <c r="R1528" s="77"/>
      <c r="S1528" s="77"/>
      <c r="T1528" s="77"/>
      <c r="U1528" s="77"/>
      <c r="V1528" s="77"/>
      <c r="W1528" s="77"/>
      <c r="X1528" s="77"/>
      <c r="Y1528" s="77"/>
      <c r="Z1528" s="190"/>
      <c r="AA1528" s="192"/>
      <c r="AB1528" s="77"/>
      <c r="AC1528" s="77"/>
      <c r="AD1528" s="77"/>
      <c r="AE1528" s="77"/>
      <c r="AF1528" s="77"/>
      <c r="AG1528" s="77"/>
      <c r="AH1528" s="77"/>
      <c r="AI1528" s="77"/>
    </row>
    <row r="1529" spans="4:35" ht="18" customHeight="1" x14ac:dyDescent="0.25">
      <c r="D1529" s="82"/>
      <c r="E1529" s="82"/>
      <c r="F1529" s="82"/>
      <c r="G1529" s="82"/>
      <c r="H1529" s="82"/>
      <c r="K1529" s="81"/>
      <c r="L1529" s="81"/>
      <c r="M1529" s="80"/>
      <c r="N1529" s="77"/>
      <c r="O1529" s="77"/>
      <c r="P1529" s="77"/>
      <c r="Q1529" s="77"/>
      <c r="R1529" s="77"/>
      <c r="S1529" s="77"/>
      <c r="T1529" s="77"/>
      <c r="U1529" s="77"/>
      <c r="V1529" s="77"/>
      <c r="W1529" s="77"/>
      <c r="X1529" s="77"/>
      <c r="Y1529" s="77"/>
      <c r="Z1529" s="190"/>
      <c r="AA1529" s="192"/>
      <c r="AB1529" s="77"/>
      <c r="AC1529" s="77"/>
      <c r="AD1529" s="77"/>
      <c r="AE1529" s="77"/>
      <c r="AF1529" s="77"/>
      <c r="AG1529" s="77"/>
      <c r="AH1529" s="77"/>
      <c r="AI1529" s="77"/>
    </row>
    <row r="1530" spans="4:35" ht="18" customHeight="1" x14ac:dyDescent="0.25">
      <c r="D1530" s="82"/>
      <c r="E1530" s="82"/>
      <c r="F1530" s="82"/>
      <c r="G1530" s="82"/>
      <c r="H1530" s="82"/>
      <c r="K1530" s="81"/>
      <c r="L1530" s="81"/>
      <c r="M1530" s="80"/>
      <c r="N1530" s="77"/>
      <c r="O1530" s="77"/>
      <c r="P1530" s="77"/>
      <c r="Q1530" s="77"/>
      <c r="R1530" s="77"/>
      <c r="S1530" s="77"/>
      <c r="T1530" s="77"/>
      <c r="U1530" s="77"/>
      <c r="V1530" s="77"/>
      <c r="W1530" s="77"/>
      <c r="X1530" s="77"/>
      <c r="Y1530" s="77"/>
      <c r="Z1530" s="190"/>
      <c r="AA1530" s="192"/>
      <c r="AB1530" s="77"/>
      <c r="AC1530" s="77"/>
      <c r="AD1530" s="77"/>
      <c r="AE1530" s="77"/>
      <c r="AF1530" s="77"/>
      <c r="AG1530" s="77"/>
      <c r="AH1530" s="77"/>
      <c r="AI1530" s="77"/>
    </row>
    <row r="1531" spans="4:35" ht="18" customHeight="1" x14ac:dyDescent="0.25">
      <c r="D1531" s="82"/>
      <c r="E1531" s="82"/>
      <c r="F1531" s="82"/>
      <c r="G1531" s="82"/>
      <c r="H1531" s="82"/>
      <c r="K1531" s="81"/>
      <c r="L1531" s="81"/>
      <c r="M1531" s="80"/>
      <c r="N1531" s="77"/>
      <c r="O1531" s="77"/>
      <c r="P1531" s="77"/>
      <c r="Q1531" s="77"/>
      <c r="R1531" s="77"/>
      <c r="S1531" s="77"/>
      <c r="T1531" s="77"/>
      <c r="U1531" s="77"/>
      <c r="V1531" s="77"/>
      <c r="W1531" s="77"/>
      <c r="X1531" s="77"/>
      <c r="Y1531" s="77"/>
      <c r="Z1531" s="190"/>
      <c r="AA1531" s="192"/>
      <c r="AB1531" s="77"/>
      <c r="AC1531" s="77"/>
      <c r="AD1531" s="77"/>
      <c r="AE1531" s="77"/>
      <c r="AF1531" s="77"/>
      <c r="AG1531" s="77"/>
      <c r="AH1531" s="77"/>
      <c r="AI1531" s="77"/>
    </row>
    <row r="1532" spans="4:35" ht="18" customHeight="1" x14ac:dyDescent="0.25">
      <c r="D1532" s="82"/>
      <c r="E1532" s="82"/>
      <c r="F1532" s="82"/>
      <c r="G1532" s="82"/>
      <c r="H1532" s="82"/>
      <c r="K1532" s="77"/>
      <c r="L1532" s="77"/>
      <c r="M1532" s="80"/>
      <c r="N1532" s="77"/>
      <c r="O1532" s="77"/>
      <c r="P1532" s="77"/>
      <c r="Q1532" s="77"/>
      <c r="R1532" s="77"/>
      <c r="S1532" s="77"/>
      <c r="T1532" s="77"/>
      <c r="U1532" s="77"/>
      <c r="V1532" s="77"/>
      <c r="W1532" s="77"/>
      <c r="X1532" s="77"/>
      <c r="Y1532" s="77"/>
      <c r="Z1532" s="190"/>
      <c r="AA1532" s="192"/>
      <c r="AB1532" s="77"/>
      <c r="AC1532" s="77"/>
      <c r="AD1532" s="77"/>
      <c r="AE1532" s="77"/>
      <c r="AF1532" s="77"/>
      <c r="AG1532" s="77"/>
      <c r="AH1532" s="77"/>
      <c r="AI1532" s="77"/>
    </row>
    <row r="1533" spans="4:35" ht="18" customHeight="1" x14ac:dyDescent="0.25">
      <c r="D1533" s="82"/>
      <c r="E1533" s="82"/>
      <c r="F1533" s="82"/>
      <c r="G1533" s="82"/>
      <c r="H1533" s="82"/>
      <c r="K1533" s="77"/>
      <c r="L1533" s="77"/>
      <c r="M1533" s="80"/>
      <c r="N1533" s="77"/>
      <c r="O1533" s="77"/>
      <c r="P1533" s="77"/>
      <c r="Q1533" s="77"/>
      <c r="R1533" s="77"/>
      <c r="S1533" s="77"/>
      <c r="T1533" s="77"/>
      <c r="U1533" s="77"/>
      <c r="V1533" s="77"/>
      <c r="W1533" s="77"/>
      <c r="X1533" s="77"/>
      <c r="Y1533" s="77"/>
      <c r="Z1533" s="190"/>
      <c r="AA1533" s="192"/>
      <c r="AB1533" s="77"/>
      <c r="AC1533" s="77"/>
      <c r="AD1533" s="77"/>
      <c r="AE1533" s="77"/>
      <c r="AF1533" s="77"/>
      <c r="AG1533" s="77"/>
      <c r="AH1533" s="77"/>
      <c r="AI1533" s="77"/>
    </row>
    <row r="1534" spans="4:35" ht="18" customHeight="1" x14ac:dyDescent="0.25">
      <c r="D1534" s="82"/>
      <c r="E1534" s="82"/>
      <c r="F1534" s="82"/>
      <c r="G1534" s="82"/>
      <c r="H1534" s="82"/>
      <c r="K1534" s="77"/>
      <c r="L1534" s="77"/>
      <c r="M1534" s="80"/>
      <c r="N1534" s="77"/>
      <c r="O1534" s="77"/>
      <c r="P1534" s="77"/>
      <c r="Q1534" s="77"/>
      <c r="R1534" s="77"/>
      <c r="S1534" s="77"/>
      <c r="T1534" s="77"/>
      <c r="U1534" s="77"/>
      <c r="V1534" s="77"/>
      <c r="W1534" s="77"/>
      <c r="X1534" s="77"/>
      <c r="Y1534" s="77"/>
      <c r="Z1534" s="190"/>
      <c r="AA1534" s="192"/>
      <c r="AB1534" s="77"/>
      <c r="AC1534" s="77"/>
      <c r="AD1534" s="77"/>
      <c r="AE1534" s="77"/>
      <c r="AF1534" s="77"/>
      <c r="AG1534" s="77"/>
      <c r="AH1534" s="77"/>
      <c r="AI1534" s="77"/>
    </row>
    <row r="1535" spans="4:35" ht="18" customHeight="1" x14ac:dyDescent="0.25">
      <c r="D1535" s="82"/>
      <c r="E1535" s="82"/>
      <c r="F1535" s="82"/>
      <c r="G1535" s="82"/>
      <c r="H1535" s="82"/>
      <c r="K1535" s="77"/>
      <c r="L1535" s="77"/>
      <c r="M1535" s="80"/>
      <c r="N1535" s="77"/>
      <c r="O1535" s="77"/>
      <c r="P1535" s="77"/>
      <c r="Q1535" s="77"/>
      <c r="R1535" s="77"/>
      <c r="S1535" s="77"/>
      <c r="T1535" s="77"/>
      <c r="U1535" s="77"/>
      <c r="V1535" s="77"/>
      <c r="W1535" s="77"/>
      <c r="X1535" s="77"/>
      <c r="Y1535" s="77"/>
      <c r="Z1535" s="190"/>
      <c r="AA1535" s="192"/>
      <c r="AB1535" s="77"/>
      <c r="AC1535" s="77"/>
      <c r="AD1535" s="77"/>
      <c r="AE1535" s="77"/>
      <c r="AF1535" s="77"/>
      <c r="AG1535" s="77"/>
      <c r="AH1535" s="77"/>
      <c r="AI1535" s="77"/>
    </row>
    <row r="1536" spans="4:35" ht="18" customHeight="1" x14ac:dyDescent="0.25">
      <c r="D1536" s="82"/>
      <c r="E1536" s="82"/>
      <c r="F1536" s="82"/>
      <c r="G1536" s="82"/>
      <c r="H1536" s="82"/>
      <c r="K1536" s="77"/>
      <c r="L1536" s="77"/>
      <c r="M1536" s="80"/>
      <c r="N1536" s="77"/>
      <c r="O1536" s="77"/>
      <c r="P1536" s="77"/>
      <c r="Q1536" s="77"/>
      <c r="R1536" s="77"/>
      <c r="S1536" s="77"/>
      <c r="T1536" s="77"/>
      <c r="U1536" s="77"/>
      <c r="V1536" s="77"/>
      <c r="W1536" s="77"/>
      <c r="X1536" s="77"/>
      <c r="Y1536" s="77"/>
      <c r="Z1536" s="190"/>
      <c r="AA1536" s="192"/>
      <c r="AB1536" s="77"/>
      <c r="AC1536" s="77"/>
      <c r="AD1536" s="77"/>
      <c r="AE1536" s="77"/>
      <c r="AF1536" s="77"/>
      <c r="AG1536" s="77"/>
      <c r="AH1536" s="77"/>
      <c r="AI1536" s="77"/>
    </row>
    <row r="1537" spans="4:35" ht="18" customHeight="1" x14ac:dyDescent="0.25">
      <c r="D1537" s="82"/>
      <c r="E1537" s="82"/>
      <c r="F1537" s="82"/>
      <c r="G1537" s="82"/>
      <c r="H1537" s="82"/>
      <c r="K1537" s="77"/>
      <c r="L1537" s="77"/>
      <c r="M1537" s="80"/>
      <c r="N1537" s="77"/>
      <c r="O1537" s="77"/>
      <c r="P1537" s="77"/>
      <c r="Q1537" s="77"/>
      <c r="R1537" s="77"/>
      <c r="S1537" s="77"/>
      <c r="T1537" s="77"/>
      <c r="U1537" s="77"/>
      <c r="V1537" s="77"/>
      <c r="W1537" s="77"/>
      <c r="X1537" s="77"/>
      <c r="Y1537" s="77"/>
      <c r="Z1537" s="190"/>
      <c r="AA1537" s="192"/>
      <c r="AB1537" s="77"/>
      <c r="AC1537" s="77"/>
      <c r="AD1537" s="77"/>
      <c r="AE1537" s="77"/>
      <c r="AF1537" s="77"/>
      <c r="AG1537" s="77"/>
      <c r="AH1537" s="77"/>
      <c r="AI1537" s="77"/>
    </row>
    <row r="1538" spans="4:35" ht="18" customHeight="1" x14ac:dyDescent="0.25">
      <c r="D1538" s="82"/>
      <c r="E1538" s="82"/>
      <c r="F1538" s="82"/>
      <c r="G1538" s="82"/>
      <c r="H1538" s="82"/>
      <c r="K1538" s="77"/>
      <c r="L1538" s="77"/>
      <c r="M1538" s="80"/>
      <c r="N1538" s="77"/>
      <c r="O1538" s="77"/>
      <c r="P1538" s="77"/>
      <c r="Q1538" s="77"/>
      <c r="R1538" s="77"/>
      <c r="S1538" s="77"/>
      <c r="T1538" s="77"/>
      <c r="U1538" s="77"/>
      <c r="V1538" s="77"/>
      <c r="W1538" s="77"/>
      <c r="X1538" s="77"/>
      <c r="Y1538" s="77"/>
      <c r="Z1538" s="190"/>
      <c r="AA1538" s="192"/>
      <c r="AB1538" s="77"/>
      <c r="AC1538" s="77"/>
      <c r="AD1538" s="77"/>
      <c r="AE1538" s="77"/>
      <c r="AF1538" s="77"/>
      <c r="AG1538" s="77"/>
      <c r="AH1538" s="77"/>
      <c r="AI1538" s="77"/>
    </row>
    <row r="1539" spans="4:35" ht="18" customHeight="1" x14ac:dyDescent="0.25">
      <c r="D1539" s="82"/>
      <c r="E1539" s="82"/>
      <c r="F1539" s="82"/>
      <c r="G1539" s="82"/>
      <c r="H1539" s="82"/>
      <c r="K1539" s="77"/>
      <c r="L1539" s="77"/>
      <c r="M1539" s="80"/>
      <c r="N1539" s="77"/>
      <c r="O1539" s="77"/>
      <c r="P1539" s="77"/>
      <c r="Q1539" s="77"/>
      <c r="R1539" s="77"/>
      <c r="S1539" s="77"/>
      <c r="T1539" s="77"/>
      <c r="U1539" s="77"/>
      <c r="V1539" s="77"/>
      <c r="W1539" s="77"/>
      <c r="X1539" s="77"/>
      <c r="Y1539" s="77"/>
      <c r="Z1539" s="190"/>
      <c r="AA1539" s="192"/>
      <c r="AB1539" s="77"/>
      <c r="AC1539" s="77"/>
      <c r="AD1539" s="77"/>
      <c r="AE1539" s="77"/>
      <c r="AF1539" s="77"/>
      <c r="AG1539" s="77"/>
      <c r="AH1539" s="77"/>
      <c r="AI1539" s="77"/>
    </row>
    <row r="1540" spans="4:35" ht="18" customHeight="1" x14ac:dyDescent="0.25">
      <c r="D1540" s="82"/>
      <c r="E1540" s="82"/>
      <c r="F1540" s="82"/>
      <c r="G1540" s="82"/>
      <c r="H1540" s="82"/>
      <c r="K1540" s="77"/>
      <c r="L1540" s="77"/>
      <c r="M1540" s="80"/>
      <c r="N1540" s="77"/>
      <c r="O1540" s="77"/>
      <c r="P1540" s="77"/>
      <c r="Q1540" s="77"/>
      <c r="R1540" s="77"/>
      <c r="S1540" s="77"/>
      <c r="T1540" s="77"/>
      <c r="U1540" s="77"/>
      <c r="V1540" s="77"/>
      <c r="W1540" s="77"/>
      <c r="X1540" s="77"/>
      <c r="Y1540" s="77"/>
      <c r="Z1540" s="190"/>
      <c r="AA1540" s="192"/>
      <c r="AB1540" s="77"/>
      <c r="AC1540" s="77"/>
      <c r="AD1540" s="77"/>
      <c r="AE1540" s="77"/>
      <c r="AF1540" s="77"/>
      <c r="AG1540" s="77"/>
      <c r="AH1540" s="77"/>
      <c r="AI1540" s="77"/>
    </row>
    <row r="1541" spans="4:35" ht="18" customHeight="1" x14ac:dyDescent="0.25">
      <c r="D1541" s="82"/>
      <c r="E1541" s="82"/>
      <c r="F1541" s="82"/>
      <c r="G1541" s="82"/>
      <c r="H1541" s="82"/>
      <c r="K1541" s="77"/>
      <c r="L1541" s="77"/>
      <c r="M1541" s="80"/>
      <c r="N1541" s="77"/>
      <c r="O1541" s="77"/>
      <c r="P1541" s="77"/>
      <c r="Q1541" s="77"/>
      <c r="R1541" s="77"/>
      <c r="S1541" s="77"/>
      <c r="T1541" s="77"/>
      <c r="U1541" s="77"/>
      <c r="V1541" s="77"/>
      <c r="W1541" s="77"/>
      <c r="X1541" s="77"/>
      <c r="Y1541" s="77"/>
      <c r="Z1541" s="190"/>
      <c r="AA1541" s="192"/>
      <c r="AB1541" s="77"/>
      <c r="AC1541" s="77"/>
      <c r="AD1541" s="77"/>
      <c r="AE1541" s="77"/>
      <c r="AF1541" s="77"/>
      <c r="AG1541" s="77"/>
      <c r="AH1541" s="77"/>
      <c r="AI1541" s="77"/>
    </row>
    <row r="1542" spans="4:35" ht="18" customHeight="1" x14ac:dyDescent="0.25">
      <c r="D1542" s="82"/>
      <c r="E1542" s="82"/>
      <c r="F1542" s="82"/>
      <c r="G1542" s="82"/>
      <c r="H1542" s="82"/>
      <c r="K1542" s="77"/>
      <c r="L1542" s="77"/>
      <c r="M1542" s="80"/>
      <c r="N1542" s="77"/>
      <c r="O1542" s="77"/>
      <c r="P1542" s="77"/>
      <c r="Q1542" s="77"/>
      <c r="R1542" s="77"/>
      <c r="S1542" s="77"/>
      <c r="T1542" s="77"/>
      <c r="U1542" s="77"/>
      <c r="V1542" s="77"/>
      <c r="W1542" s="77"/>
      <c r="X1542" s="77"/>
      <c r="Y1542" s="77"/>
      <c r="Z1542" s="190"/>
      <c r="AA1542" s="192"/>
      <c r="AB1542" s="77"/>
      <c r="AC1542" s="77"/>
      <c r="AD1542" s="77"/>
      <c r="AE1542" s="77"/>
      <c r="AF1542" s="77"/>
      <c r="AG1542" s="77"/>
      <c r="AH1542" s="77"/>
      <c r="AI1542" s="77"/>
    </row>
    <row r="1543" spans="4:35" ht="18" customHeight="1" x14ac:dyDescent="0.25">
      <c r="D1543" s="82"/>
      <c r="E1543" s="82"/>
      <c r="F1543" s="82"/>
      <c r="G1543" s="82"/>
      <c r="H1543" s="82"/>
      <c r="K1543" s="77"/>
      <c r="L1543" s="77"/>
      <c r="M1543" s="80"/>
      <c r="N1543" s="77"/>
      <c r="O1543" s="77"/>
      <c r="P1543" s="77"/>
      <c r="Q1543" s="77"/>
      <c r="R1543" s="77"/>
      <c r="S1543" s="77"/>
      <c r="T1543" s="77"/>
      <c r="U1543" s="77"/>
      <c r="V1543" s="77"/>
      <c r="W1543" s="77"/>
      <c r="X1543" s="77"/>
      <c r="Y1543" s="77"/>
      <c r="Z1543" s="190"/>
      <c r="AA1543" s="192"/>
      <c r="AB1543" s="77"/>
      <c r="AC1543" s="77"/>
      <c r="AD1543" s="77"/>
      <c r="AE1543" s="77"/>
      <c r="AF1543" s="77"/>
      <c r="AG1543" s="77"/>
      <c r="AH1543" s="77"/>
      <c r="AI1543" s="77"/>
    </row>
    <row r="1544" spans="4:35" ht="18" customHeight="1" x14ac:dyDescent="0.25">
      <c r="D1544" s="82"/>
      <c r="E1544" s="82"/>
      <c r="F1544" s="82"/>
      <c r="G1544" s="82"/>
      <c r="H1544" s="82"/>
      <c r="K1544" s="77"/>
      <c r="L1544" s="77"/>
      <c r="M1544" s="80"/>
      <c r="N1544" s="77"/>
      <c r="O1544" s="77"/>
      <c r="P1544" s="77"/>
      <c r="Q1544" s="77"/>
      <c r="R1544" s="77"/>
      <c r="S1544" s="77"/>
      <c r="T1544" s="77"/>
      <c r="U1544" s="77"/>
      <c r="V1544" s="77"/>
      <c r="W1544" s="77"/>
      <c r="X1544" s="77"/>
      <c r="Y1544" s="77"/>
      <c r="Z1544" s="190"/>
      <c r="AA1544" s="192"/>
      <c r="AB1544" s="77"/>
      <c r="AC1544" s="77"/>
      <c r="AD1544" s="77"/>
      <c r="AE1544" s="77"/>
      <c r="AF1544" s="77"/>
      <c r="AG1544" s="77"/>
      <c r="AH1544" s="77"/>
      <c r="AI1544" s="77"/>
    </row>
    <row r="1545" spans="4:35" ht="18" customHeight="1" x14ac:dyDescent="0.25">
      <c r="D1545" s="82"/>
      <c r="E1545" s="82"/>
      <c r="F1545" s="82"/>
      <c r="G1545" s="82"/>
      <c r="H1545" s="82"/>
      <c r="K1545" s="77"/>
      <c r="L1545" s="77"/>
      <c r="M1545" s="80"/>
      <c r="N1545" s="77"/>
      <c r="O1545" s="77"/>
      <c r="P1545" s="77"/>
      <c r="Q1545" s="77"/>
      <c r="R1545" s="77"/>
      <c r="S1545" s="77"/>
      <c r="T1545" s="77"/>
      <c r="U1545" s="77"/>
      <c r="V1545" s="77"/>
      <c r="W1545" s="77"/>
      <c r="X1545" s="77"/>
      <c r="Y1545" s="77"/>
      <c r="Z1545" s="190"/>
      <c r="AA1545" s="192"/>
      <c r="AB1545" s="77"/>
      <c r="AC1545" s="77"/>
      <c r="AD1545" s="77"/>
      <c r="AE1545" s="77"/>
      <c r="AF1545" s="77"/>
      <c r="AG1545" s="77"/>
      <c r="AH1545" s="77"/>
      <c r="AI1545" s="77"/>
    </row>
    <row r="1546" spans="4:35" ht="18" customHeight="1" x14ac:dyDescent="0.25">
      <c r="D1546" s="82"/>
      <c r="E1546" s="82"/>
      <c r="F1546" s="82"/>
      <c r="G1546" s="82"/>
      <c r="H1546" s="82"/>
      <c r="K1546" s="77"/>
      <c r="L1546" s="77"/>
      <c r="M1546" s="80"/>
      <c r="N1546" s="77"/>
      <c r="O1546" s="77"/>
      <c r="P1546" s="77"/>
      <c r="Q1546" s="77"/>
      <c r="R1546" s="77"/>
      <c r="S1546" s="77"/>
      <c r="T1546" s="77"/>
      <c r="U1546" s="77"/>
      <c r="V1546" s="77"/>
      <c r="W1546" s="77"/>
      <c r="X1546" s="77"/>
      <c r="Y1546" s="77"/>
      <c r="Z1546" s="190"/>
      <c r="AA1546" s="192"/>
      <c r="AB1546" s="77"/>
      <c r="AC1546" s="77"/>
      <c r="AD1546" s="77"/>
      <c r="AE1546" s="77"/>
      <c r="AF1546" s="77"/>
      <c r="AG1546" s="77"/>
      <c r="AH1546" s="77"/>
      <c r="AI1546" s="77"/>
    </row>
    <row r="1547" spans="4:35" ht="18" customHeight="1" x14ac:dyDescent="0.25">
      <c r="D1547" s="82"/>
      <c r="E1547" s="82"/>
      <c r="F1547" s="82"/>
      <c r="G1547" s="82"/>
      <c r="H1547" s="82"/>
      <c r="K1547" s="77"/>
      <c r="L1547" s="77"/>
      <c r="M1547" s="80"/>
      <c r="N1547" s="77"/>
      <c r="O1547" s="77"/>
      <c r="P1547" s="77"/>
      <c r="Q1547" s="77"/>
      <c r="R1547" s="77"/>
      <c r="S1547" s="77"/>
      <c r="T1547" s="77"/>
      <c r="U1547" s="77"/>
      <c r="V1547" s="77"/>
      <c r="W1547" s="77"/>
      <c r="X1547" s="77"/>
      <c r="Y1547" s="77"/>
      <c r="Z1547" s="190"/>
      <c r="AA1547" s="192"/>
      <c r="AB1547" s="77"/>
      <c r="AC1547" s="77"/>
      <c r="AD1547" s="77"/>
      <c r="AE1547" s="77"/>
      <c r="AF1547" s="77"/>
      <c r="AG1547" s="77"/>
      <c r="AH1547" s="77"/>
      <c r="AI1547" s="77"/>
    </row>
    <row r="1548" spans="4:35" ht="18" customHeight="1" x14ac:dyDescent="0.25">
      <c r="D1548" s="82"/>
      <c r="E1548" s="82"/>
      <c r="F1548" s="82"/>
      <c r="G1548" s="82"/>
      <c r="H1548" s="82"/>
      <c r="K1548" s="77"/>
      <c r="L1548" s="77"/>
      <c r="M1548" s="80"/>
      <c r="N1548" s="77"/>
      <c r="O1548" s="77"/>
      <c r="P1548" s="77"/>
      <c r="Q1548" s="77"/>
      <c r="R1548" s="77"/>
      <c r="S1548" s="77"/>
      <c r="T1548" s="77"/>
      <c r="U1548" s="77"/>
      <c r="V1548" s="77"/>
      <c r="W1548" s="77"/>
      <c r="X1548" s="77"/>
      <c r="Y1548" s="77"/>
      <c r="Z1548" s="190"/>
      <c r="AA1548" s="192"/>
      <c r="AB1548" s="77"/>
      <c r="AC1548" s="77"/>
      <c r="AD1548" s="77"/>
      <c r="AE1548" s="77"/>
      <c r="AF1548" s="77"/>
      <c r="AG1548" s="77"/>
      <c r="AH1548" s="77"/>
      <c r="AI1548" s="77"/>
    </row>
    <row r="1549" spans="4:35" ht="18" customHeight="1" x14ac:dyDescent="0.25">
      <c r="D1549" s="82"/>
      <c r="E1549" s="82"/>
      <c r="F1549" s="82"/>
      <c r="G1549" s="82"/>
      <c r="H1549" s="82"/>
      <c r="K1549" s="81"/>
      <c r="L1549" s="81"/>
      <c r="M1549" s="80"/>
      <c r="N1549" s="77"/>
      <c r="O1549" s="77"/>
      <c r="P1549" s="77"/>
      <c r="Q1549" s="77"/>
      <c r="R1549" s="77"/>
      <c r="S1549" s="77"/>
      <c r="T1549" s="77"/>
      <c r="U1549" s="77"/>
      <c r="V1549" s="77"/>
      <c r="W1549" s="77"/>
      <c r="X1549" s="77"/>
      <c r="Y1549" s="77"/>
      <c r="Z1549" s="190"/>
      <c r="AA1549" s="192"/>
      <c r="AB1549" s="77"/>
      <c r="AC1549" s="77"/>
      <c r="AD1549" s="77"/>
      <c r="AE1549" s="77"/>
      <c r="AF1549" s="77"/>
      <c r="AG1549" s="77"/>
      <c r="AH1549" s="77"/>
      <c r="AI1549" s="77"/>
    </row>
    <row r="1550" spans="4:35" ht="18" customHeight="1" x14ac:dyDescent="0.25">
      <c r="D1550" s="82"/>
      <c r="E1550" s="82"/>
      <c r="F1550" s="82"/>
      <c r="G1550" s="82"/>
      <c r="H1550" s="82"/>
      <c r="K1550" s="81"/>
      <c r="L1550" s="81"/>
      <c r="M1550" s="80"/>
      <c r="N1550" s="77"/>
      <c r="O1550" s="77"/>
      <c r="P1550" s="77"/>
      <c r="Q1550" s="77"/>
      <c r="R1550" s="77"/>
      <c r="S1550" s="77"/>
      <c r="T1550" s="77"/>
      <c r="U1550" s="77"/>
      <c r="V1550" s="77"/>
      <c r="W1550" s="77"/>
      <c r="X1550" s="77"/>
      <c r="Y1550" s="77"/>
      <c r="Z1550" s="190"/>
      <c r="AA1550" s="192"/>
      <c r="AB1550" s="77"/>
      <c r="AC1550" s="77"/>
      <c r="AD1550" s="77"/>
      <c r="AE1550" s="77"/>
      <c r="AF1550" s="77"/>
      <c r="AG1550" s="77"/>
      <c r="AH1550" s="77"/>
      <c r="AI1550" s="77"/>
    </row>
    <row r="1551" spans="4:35" ht="18" customHeight="1" x14ac:dyDescent="0.25">
      <c r="D1551" s="82"/>
      <c r="E1551" s="82"/>
      <c r="F1551" s="82"/>
      <c r="G1551" s="82"/>
      <c r="H1551" s="82"/>
      <c r="K1551" s="81"/>
      <c r="L1551" s="81"/>
      <c r="M1551" s="80"/>
      <c r="N1551" s="77"/>
      <c r="O1551" s="77"/>
      <c r="P1551" s="77"/>
      <c r="Q1551" s="77"/>
      <c r="R1551" s="77"/>
      <c r="S1551" s="77"/>
      <c r="T1551" s="77"/>
      <c r="U1551" s="77"/>
      <c r="V1551" s="77"/>
      <c r="W1551" s="77"/>
      <c r="X1551" s="77"/>
      <c r="Y1551" s="77"/>
      <c r="Z1551" s="190"/>
      <c r="AA1551" s="192"/>
      <c r="AB1551" s="77"/>
      <c r="AC1551" s="77"/>
      <c r="AD1551" s="77"/>
      <c r="AE1551" s="77"/>
      <c r="AF1551" s="77"/>
      <c r="AG1551" s="77"/>
      <c r="AH1551" s="77"/>
      <c r="AI1551" s="77"/>
    </row>
    <row r="1552" spans="4:35" ht="18" customHeight="1" x14ac:dyDescent="0.25">
      <c r="D1552" s="82"/>
      <c r="E1552" s="82"/>
      <c r="F1552" s="82"/>
      <c r="G1552" s="82"/>
      <c r="H1552" s="82"/>
      <c r="K1552" s="81"/>
      <c r="L1552" s="81"/>
      <c r="M1552" s="80"/>
      <c r="N1552" s="77"/>
      <c r="O1552" s="77"/>
      <c r="P1552" s="77"/>
      <c r="Q1552" s="77"/>
      <c r="R1552" s="77"/>
      <c r="S1552" s="77"/>
      <c r="T1552" s="77"/>
      <c r="U1552" s="77"/>
      <c r="V1552" s="77"/>
      <c r="W1552" s="77"/>
      <c r="X1552" s="77"/>
      <c r="Y1552" s="77"/>
      <c r="Z1552" s="190"/>
      <c r="AA1552" s="192"/>
      <c r="AB1552" s="77"/>
      <c r="AC1552" s="77"/>
      <c r="AD1552" s="77"/>
      <c r="AE1552" s="77"/>
      <c r="AF1552" s="77"/>
      <c r="AG1552" s="77"/>
      <c r="AH1552" s="77"/>
      <c r="AI1552" s="77"/>
    </row>
    <row r="1553" spans="4:35" ht="18" customHeight="1" x14ac:dyDescent="0.25">
      <c r="D1553" s="82"/>
      <c r="E1553" s="82"/>
      <c r="F1553" s="82"/>
      <c r="G1553" s="82"/>
      <c r="H1553" s="82"/>
      <c r="K1553" s="81"/>
      <c r="L1553" s="81"/>
      <c r="M1553" s="80"/>
      <c r="N1553" s="77"/>
      <c r="O1553" s="77"/>
      <c r="P1553" s="77"/>
      <c r="Q1553" s="77"/>
      <c r="R1553" s="77"/>
      <c r="S1553" s="77"/>
      <c r="T1553" s="77"/>
      <c r="U1553" s="77"/>
      <c r="V1553" s="77"/>
      <c r="W1553" s="77"/>
      <c r="X1553" s="77"/>
      <c r="Y1553" s="77"/>
      <c r="Z1553" s="190"/>
      <c r="AA1553" s="192"/>
      <c r="AB1553" s="77"/>
      <c r="AC1553" s="77"/>
      <c r="AD1553" s="77"/>
      <c r="AE1553" s="77"/>
      <c r="AF1553" s="77"/>
      <c r="AG1553" s="77"/>
      <c r="AH1553" s="77"/>
      <c r="AI1553" s="77"/>
    </row>
    <row r="1554" spans="4:35" ht="18" customHeight="1" x14ac:dyDescent="0.25">
      <c r="D1554" s="82"/>
      <c r="E1554" s="82"/>
      <c r="F1554" s="82"/>
      <c r="G1554" s="82"/>
      <c r="H1554" s="82"/>
      <c r="K1554" s="81"/>
      <c r="L1554" s="81"/>
      <c r="M1554" s="80"/>
      <c r="N1554" s="77"/>
      <c r="O1554" s="77"/>
      <c r="P1554" s="77"/>
      <c r="Q1554" s="77"/>
      <c r="R1554" s="77"/>
      <c r="S1554" s="77"/>
      <c r="T1554" s="77"/>
      <c r="U1554" s="77"/>
      <c r="V1554" s="77"/>
      <c r="W1554" s="77"/>
      <c r="X1554" s="77"/>
      <c r="Y1554" s="77"/>
      <c r="Z1554" s="190"/>
      <c r="AA1554" s="192"/>
      <c r="AB1554" s="77"/>
      <c r="AC1554" s="77"/>
      <c r="AD1554" s="77"/>
      <c r="AE1554" s="77"/>
      <c r="AF1554" s="77"/>
      <c r="AG1554" s="77"/>
      <c r="AH1554" s="77"/>
      <c r="AI1554" s="77"/>
    </row>
    <row r="1555" spans="4:35" ht="18" customHeight="1" x14ac:dyDescent="0.25">
      <c r="D1555" s="82"/>
      <c r="E1555" s="82"/>
      <c r="F1555" s="82"/>
      <c r="G1555" s="82"/>
      <c r="H1555" s="82"/>
      <c r="K1555" s="81"/>
      <c r="L1555" s="81"/>
      <c r="M1555" s="80"/>
      <c r="N1555" s="77"/>
      <c r="O1555" s="77"/>
      <c r="P1555" s="77"/>
      <c r="Q1555" s="77"/>
      <c r="R1555" s="77"/>
      <c r="S1555" s="77"/>
      <c r="T1555" s="77"/>
      <c r="U1555" s="77"/>
      <c r="V1555" s="77"/>
      <c r="W1555" s="77"/>
      <c r="X1555" s="77"/>
      <c r="Y1555" s="77"/>
      <c r="Z1555" s="190"/>
      <c r="AA1555" s="192"/>
      <c r="AB1555" s="77"/>
      <c r="AC1555" s="77"/>
      <c r="AD1555" s="77"/>
      <c r="AE1555" s="77"/>
      <c r="AF1555" s="77"/>
      <c r="AG1555" s="77"/>
      <c r="AH1555" s="77"/>
      <c r="AI1555" s="77"/>
    </row>
    <row r="1556" spans="4:35" ht="18" customHeight="1" x14ac:dyDescent="0.25">
      <c r="D1556" s="82"/>
      <c r="E1556" s="82"/>
      <c r="F1556" s="82"/>
      <c r="G1556" s="82"/>
      <c r="H1556" s="82"/>
      <c r="K1556" s="77"/>
      <c r="L1556" s="77"/>
      <c r="M1556" s="80"/>
      <c r="N1556" s="77"/>
      <c r="O1556" s="77"/>
      <c r="P1556" s="77"/>
      <c r="Q1556" s="77"/>
      <c r="R1556" s="77"/>
      <c r="S1556" s="77"/>
      <c r="T1556" s="77"/>
      <c r="U1556" s="77"/>
      <c r="V1556" s="77"/>
      <c r="W1556" s="77"/>
      <c r="X1556" s="77"/>
      <c r="Y1556" s="77"/>
      <c r="Z1556" s="190"/>
      <c r="AA1556" s="192"/>
      <c r="AB1556" s="77"/>
      <c r="AC1556" s="77"/>
      <c r="AD1556" s="77"/>
      <c r="AE1556" s="77"/>
      <c r="AF1556" s="77"/>
      <c r="AG1556" s="77"/>
      <c r="AH1556" s="77"/>
      <c r="AI1556" s="77"/>
    </row>
    <row r="1557" spans="4:35" ht="18" customHeight="1" x14ac:dyDescent="0.25">
      <c r="D1557" s="82"/>
      <c r="E1557" s="82"/>
      <c r="F1557" s="82"/>
      <c r="G1557" s="82"/>
      <c r="H1557" s="82"/>
      <c r="K1557" s="77"/>
      <c r="L1557" s="77"/>
      <c r="M1557" s="80"/>
      <c r="N1557" s="77"/>
      <c r="O1557" s="77"/>
      <c r="P1557" s="77"/>
      <c r="Q1557" s="77"/>
      <c r="R1557" s="77"/>
      <c r="S1557" s="77"/>
      <c r="T1557" s="77"/>
      <c r="U1557" s="77"/>
      <c r="V1557" s="77"/>
      <c r="W1557" s="77"/>
      <c r="X1557" s="77"/>
      <c r="Y1557" s="77"/>
      <c r="Z1557" s="190"/>
      <c r="AA1557" s="192"/>
      <c r="AB1557" s="77"/>
      <c r="AC1557" s="77"/>
      <c r="AD1557" s="77"/>
      <c r="AE1557" s="77"/>
      <c r="AF1557" s="77"/>
      <c r="AG1557" s="77"/>
      <c r="AH1557" s="77"/>
      <c r="AI1557" s="77"/>
    </row>
    <row r="1558" spans="4:35" ht="18" customHeight="1" x14ac:dyDescent="0.25">
      <c r="D1558" s="82"/>
      <c r="E1558" s="82"/>
      <c r="F1558" s="82"/>
      <c r="G1558" s="82"/>
      <c r="H1558" s="82"/>
      <c r="K1558" s="77"/>
      <c r="L1558" s="77"/>
      <c r="M1558" s="80"/>
      <c r="N1558" s="77"/>
      <c r="O1558" s="77"/>
      <c r="P1558" s="77"/>
      <c r="Q1558" s="77"/>
      <c r="R1558" s="77"/>
      <c r="S1558" s="77"/>
      <c r="T1558" s="77"/>
      <c r="U1558" s="77"/>
      <c r="V1558" s="77"/>
      <c r="W1558" s="77"/>
      <c r="X1558" s="77"/>
      <c r="Y1558" s="77"/>
      <c r="Z1558" s="190"/>
      <c r="AA1558" s="192"/>
      <c r="AB1558" s="77"/>
      <c r="AC1558" s="77"/>
      <c r="AD1558" s="77"/>
      <c r="AE1558" s="77"/>
      <c r="AF1558" s="77"/>
      <c r="AG1558" s="77"/>
      <c r="AH1558" s="77"/>
      <c r="AI1558" s="77"/>
    </row>
    <row r="1559" spans="4:35" ht="18" customHeight="1" x14ac:dyDescent="0.25">
      <c r="D1559" s="82"/>
      <c r="E1559" s="82"/>
      <c r="F1559" s="82"/>
      <c r="G1559" s="82"/>
      <c r="H1559" s="82"/>
      <c r="K1559" s="77"/>
      <c r="L1559" s="77"/>
      <c r="M1559" s="80"/>
      <c r="N1559" s="77"/>
      <c r="O1559" s="77"/>
      <c r="P1559" s="77"/>
      <c r="Q1559" s="77"/>
      <c r="R1559" s="77"/>
      <c r="S1559" s="77"/>
      <c r="T1559" s="77"/>
      <c r="U1559" s="77"/>
      <c r="V1559" s="77"/>
      <c r="W1559" s="77"/>
      <c r="X1559" s="77"/>
      <c r="Y1559" s="77"/>
      <c r="Z1559" s="190"/>
      <c r="AA1559" s="192"/>
      <c r="AB1559" s="77"/>
      <c r="AC1559" s="77"/>
      <c r="AD1559" s="77"/>
      <c r="AE1559" s="77"/>
      <c r="AF1559" s="77"/>
      <c r="AG1559" s="77"/>
      <c r="AH1559" s="77"/>
      <c r="AI1559" s="77"/>
    </row>
    <row r="1560" spans="4:35" ht="18" customHeight="1" x14ac:dyDescent="0.25">
      <c r="D1560" s="82"/>
      <c r="E1560" s="82"/>
      <c r="F1560" s="82"/>
      <c r="G1560" s="82"/>
      <c r="H1560" s="82"/>
      <c r="K1560" s="77"/>
      <c r="L1560" s="77"/>
      <c r="M1560" s="80"/>
      <c r="N1560" s="77"/>
      <c r="O1560" s="77"/>
      <c r="P1560" s="77"/>
      <c r="Q1560" s="77"/>
      <c r="R1560" s="77"/>
      <c r="S1560" s="77"/>
      <c r="T1560" s="77"/>
      <c r="U1560" s="77"/>
      <c r="V1560" s="77"/>
      <c r="W1560" s="77"/>
      <c r="X1560" s="77"/>
      <c r="Y1560" s="77"/>
      <c r="Z1560" s="190"/>
      <c r="AA1560" s="192"/>
      <c r="AB1560" s="77"/>
      <c r="AC1560" s="77"/>
      <c r="AD1560" s="77"/>
      <c r="AE1560" s="77"/>
      <c r="AF1560" s="77"/>
      <c r="AG1560" s="77"/>
      <c r="AH1560" s="77"/>
      <c r="AI1560" s="77"/>
    </row>
    <row r="1561" spans="4:35" ht="18" customHeight="1" x14ac:dyDescent="0.25">
      <c r="D1561" s="82"/>
      <c r="E1561" s="82"/>
      <c r="F1561" s="82"/>
      <c r="G1561" s="82"/>
      <c r="H1561" s="82"/>
      <c r="K1561" s="77"/>
      <c r="L1561" s="77"/>
      <c r="M1561" s="80"/>
      <c r="N1561" s="77"/>
      <c r="O1561" s="77"/>
      <c r="P1561" s="77"/>
      <c r="Q1561" s="77"/>
      <c r="R1561" s="77"/>
      <c r="S1561" s="77"/>
      <c r="T1561" s="77"/>
      <c r="U1561" s="77"/>
      <c r="V1561" s="77"/>
      <c r="W1561" s="77"/>
      <c r="X1561" s="77"/>
      <c r="Y1561" s="77"/>
      <c r="Z1561" s="190"/>
      <c r="AA1561" s="192"/>
      <c r="AB1561" s="77"/>
      <c r="AC1561" s="77"/>
      <c r="AD1561" s="77"/>
      <c r="AE1561" s="77"/>
      <c r="AF1561" s="77"/>
      <c r="AG1561" s="77"/>
      <c r="AH1561" s="77"/>
      <c r="AI1561" s="77"/>
    </row>
    <row r="1562" spans="4:35" ht="18" customHeight="1" x14ac:dyDescent="0.25">
      <c r="D1562" s="82"/>
      <c r="E1562" s="82"/>
      <c r="F1562" s="82"/>
      <c r="G1562" s="82"/>
      <c r="H1562" s="82"/>
      <c r="K1562" s="77"/>
      <c r="L1562" s="77"/>
      <c r="M1562" s="80"/>
      <c r="N1562" s="77"/>
      <c r="O1562" s="77"/>
      <c r="P1562" s="77"/>
      <c r="Q1562" s="77"/>
      <c r="R1562" s="77"/>
      <c r="S1562" s="77"/>
      <c r="T1562" s="77"/>
      <c r="U1562" s="77"/>
      <c r="V1562" s="77"/>
      <c r="W1562" s="77"/>
      <c r="X1562" s="77"/>
      <c r="Y1562" s="77"/>
      <c r="Z1562" s="190"/>
      <c r="AA1562" s="192"/>
      <c r="AB1562" s="77"/>
      <c r="AC1562" s="77"/>
      <c r="AD1562" s="77"/>
      <c r="AE1562" s="77"/>
      <c r="AF1562" s="77"/>
      <c r="AG1562" s="77"/>
      <c r="AH1562" s="77"/>
      <c r="AI1562" s="77"/>
    </row>
    <row r="1563" spans="4:35" ht="18" customHeight="1" x14ac:dyDescent="0.25">
      <c r="D1563" s="82"/>
      <c r="E1563" s="82"/>
      <c r="F1563" s="82"/>
      <c r="G1563" s="82"/>
      <c r="H1563" s="82"/>
      <c r="K1563" s="77"/>
      <c r="L1563" s="77"/>
      <c r="M1563" s="80"/>
      <c r="N1563" s="77"/>
      <c r="O1563" s="77"/>
      <c r="P1563" s="77"/>
      <c r="Q1563" s="77"/>
      <c r="R1563" s="77"/>
      <c r="S1563" s="77"/>
      <c r="T1563" s="77"/>
      <c r="U1563" s="77"/>
      <c r="V1563" s="77"/>
      <c r="W1563" s="77"/>
      <c r="X1563" s="77"/>
      <c r="Y1563" s="77"/>
      <c r="Z1563" s="190"/>
      <c r="AA1563" s="192"/>
      <c r="AB1563" s="77"/>
      <c r="AC1563" s="77"/>
      <c r="AD1563" s="77"/>
      <c r="AE1563" s="77"/>
      <c r="AF1563" s="77"/>
      <c r="AG1563" s="77"/>
      <c r="AH1563" s="77"/>
      <c r="AI1563" s="77"/>
    </row>
    <row r="1564" spans="4:35" ht="18" customHeight="1" x14ac:dyDescent="0.25">
      <c r="D1564" s="82"/>
      <c r="E1564" s="82"/>
      <c r="F1564" s="82"/>
      <c r="G1564" s="82"/>
      <c r="H1564" s="82"/>
      <c r="K1564" s="77"/>
      <c r="L1564" s="77"/>
      <c r="M1564" s="80"/>
      <c r="N1564" s="77"/>
      <c r="O1564" s="77"/>
      <c r="P1564" s="77"/>
      <c r="Q1564" s="77"/>
      <c r="R1564" s="77"/>
      <c r="S1564" s="77"/>
      <c r="T1564" s="77"/>
      <c r="U1564" s="77"/>
      <c r="V1564" s="77"/>
      <c r="W1564" s="77"/>
      <c r="X1564" s="77"/>
      <c r="Y1564" s="77"/>
      <c r="Z1564" s="190"/>
      <c r="AA1564" s="192"/>
      <c r="AB1564" s="77"/>
      <c r="AC1564" s="77"/>
      <c r="AD1564" s="77"/>
      <c r="AE1564" s="77"/>
      <c r="AF1564" s="77"/>
      <c r="AG1564" s="77"/>
      <c r="AH1564" s="77"/>
      <c r="AI1564" s="77"/>
    </row>
    <row r="1565" spans="4:35" ht="18" customHeight="1" x14ac:dyDescent="0.25">
      <c r="D1565" s="82"/>
      <c r="E1565" s="82"/>
      <c r="F1565" s="82"/>
      <c r="G1565" s="82"/>
      <c r="H1565" s="82"/>
      <c r="K1565" s="77"/>
      <c r="L1565" s="77"/>
      <c r="M1565" s="80"/>
      <c r="N1565" s="77"/>
      <c r="O1565" s="77"/>
      <c r="P1565" s="77"/>
      <c r="Q1565" s="77"/>
      <c r="R1565" s="77"/>
      <c r="S1565" s="77"/>
      <c r="T1565" s="77"/>
      <c r="U1565" s="77"/>
      <c r="V1565" s="77"/>
      <c r="W1565" s="77"/>
      <c r="X1565" s="77"/>
      <c r="Y1565" s="77"/>
      <c r="Z1565" s="190"/>
      <c r="AA1565" s="192"/>
      <c r="AB1565" s="77"/>
      <c r="AC1565" s="77"/>
      <c r="AD1565" s="77"/>
      <c r="AE1565" s="77"/>
      <c r="AF1565" s="77"/>
      <c r="AG1565" s="77"/>
      <c r="AH1565" s="77"/>
      <c r="AI1565" s="77"/>
    </row>
    <row r="1566" spans="4:35" ht="18" customHeight="1" x14ac:dyDescent="0.25">
      <c r="D1566" s="82"/>
      <c r="E1566" s="82"/>
      <c r="F1566" s="82"/>
      <c r="G1566" s="82"/>
      <c r="H1566" s="82"/>
      <c r="K1566" s="77"/>
      <c r="L1566" s="77"/>
      <c r="M1566" s="80"/>
      <c r="N1566" s="77"/>
      <c r="O1566" s="77"/>
      <c r="P1566" s="77"/>
      <c r="Q1566" s="77"/>
      <c r="R1566" s="77"/>
      <c r="S1566" s="77"/>
      <c r="T1566" s="77"/>
      <c r="U1566" s="77"/>
      <c r="V1566" s="77"/>
      <c r="W1566" s="77"/>
      <c r="X1566" s="77"/>
      <c r="Y1566" s="77"/>
      <c r="Z1566" s="190"/>
      <c r="AA1566" s="192"/>
      <c r="AB1566" s="77"/>
      <c r="AC1566" s="77"/>
      <c r="AD1566" s="77"/>
      <c r="AE1566" s="77"/>
      <c r="AF1566" s="77"/>
      <c r="AG1566" s="77"/>
      <c r="AH1566" s="77"/>
      <c r="AI1566" s="77"/>
    </row>
    <row r="1567" spans="4:35" ht="18" customHeight="1" x14ac:dyDescent="0.25">
      <c r="D1567" s="82"/>
      <c r="E1567" s="82"/>
      <c r="F1567" s="82"/>
      <c r="G1567" s="82"/>
      <c r="H1567" s="82"/>
      <c r="K1567" s="77"/>
      <c r="L1567" s="77"/>
      <c r="M1567" s="80"/>
      <c r="N1567" s="77"/>
      <c r="O1567" s="77"/>
      <c r="P1567" s="77"/>
      <c r="Q1567" s="77"/>
      <c r="R1567" s="77"/>
      <c r="S1567" s="77"/>
      <c r="T1567" s="77"/>
      <c r="U1567" s="77"/>
      <c r="V1567" s="77"/>
      <c r="W1567" s="77"/>
      <c r="X1567" s="77"/>
      <c r="Y1567" s="77"/>
      <c r="Z1567" s="190"/>
      <c r="AA1567" s="192"/>
      <c r="AB1567" s="77"/>
      <c r="AC1567" s="77"/>
      <c r="AD1567" s="77"/>
      <c r="AE1567" s="77"/>
      <c r="AF1567" s="77"/>
      <c r="AG1567" s="77"/>
      <c r="AH1567" s="77"/>
      <c r="AI1567" s="77"/>
    </row>
    <row r="1568" spans="4:35" ht="18" customHeight="1" x14ac:dyDescent="0.25">
      <c r="D1568" s="82"/>
      <c r="E1568" s="82"/>
      <c r="F1568" s="82"/>
      <c r="G1568" s="82"/>
      <c r="H1568" s="82"/>
      <c r="K1568" s="77"/>
      <c r="L1568" s="77"/>
      <c r="M1568" s="80"/>
      <c r="N1568" s="77"/>
      <c r="O1568" s="77"/>
      <c r="P1568" s="77"/>
      <c r="Q1568" s="77"/>
      <c r="R1568" s="77"/>
      <c r="S1568" s="77"/>
      <c r="T1568" s="77"/>
      <c r="U1568" s="77"/>
      <c r="V1568" s="77"/>
      <c r="W1568" s="77"/>
      <c r="X1568" s="77"/>
      <c r="Y1568" s="77"/>
      <c r="Z1568" s="190"/>
      <c r="AA1568" s="192"/>
      <c r="AB1568" s="77"/>
      <c r="AC1568" s="77"/>
      <c r="AD1568" s="77"/>
      <c r="AE1568" s="77"/>
      <c r="AF1568" s="77"/>
      <c r="AG1568" s="77"/>
      <c r="AH1568" s="77"/>
      <c r="AI1568" s="77"/>
    </row>
    <row r="1569" spans="4:35" ht="18" customHeight="1" x14ac:dyDescent="0.25">
      <c r="D1569" s="82"/>
      <c r="E1569" s="82"/>
      <c r="F1569" s="82"/>
      <c r="G1569" s="82"/>
      <c r="H1569" s="82"/>
      <c r="K1569" s="77"/>
      <c r="L1569" s="77"/>
      <c r="M1569" s="80"/>
      <c r="N1569" s="77"/>
      <c r="O1569" s="77"/>
      <c r="P1569" s="77"/>
      <c r="Q1569" s="77"/>
      <c r="R1569" s="77"/>
      <c r="S1569" s="77"/>
      <c r="T1569" s="77"/>
      <c r="U1569" s="77"/>
      <c r="V1569" s="77"/>
      <c r="W1569" s="77"/>
      <c r="X1569" s="77"/>
      <c r="Y1569" s="77"/>
      <c r="Z1569" s="190"/>
      <c r="AA1569" s="192"/>
      <c r="AB1569" s="77"/>
      <c r="AC1569" s="77"/>
      <c r="AD1569" s="77"/>
      <c r="AE1569" s="77"/>
      <c r="AF1569" s="77"/>
      <c r="AG1569" s="77"/>
      <c r="AH1569" s="77"/>
      <c r="AI1569" s="77"/>
    </row>
    <row r="1570" spans="4:35" ht="18" customHeight="1" x14ac:dyDescent="0.25">
      <c r="D1570" s="82"/>
      <c r="E1570" s="82"/>
      <c r="F1570" s="82"/>
      <c r="G1570" s="82"/>
      <c r="H1570" s="82"/>
      <c r="K1570" s="77"/>
      <c r="L1570" s="77"/>
      <c r="M1570" s="80"/>
      <c r="N1570" s="77"/>
      <c r="O1570" s="77"/>
      <c r="P1570" s="77"/>
      <c r="Q1570" s="77"/>
      <c r="R1570" s="77"/>
      <c r="S1570" s="77"/>
      <c r="T1570" s="77"/>
      <c r="U1570" s="77"/>
      <c r="V1570" s="77"/>
      <c r="W1570" s="77"/>
      <c r="X1570" s="77"/>
      <c r="Y1570" s="77"/>
      <c r="Z1570" s="190"/>
      <c r="AA1570" s="192"/>
      <c r="AB1570" s="77"/>
      <c r="AC1570" s="77"/>
      <c r="AD1570" s="77"/>
      <c r="AE1570" s="77"/>
      <c r="AF1570" s="77"/>
      <c r="AG1570" s="77"/>
      <c r="AH1570" s="77"/>
      <c r="AI1570" s="77"/>
    </row>
    <row r="1571" spans="4:35" ht="18" customHeight="1" x14ac:dyDescent="0.25">
      <c r="D1571" s="82"/>
      <c r="E1571" s="82"/>
      <c r="F1571" s="82"/>
      <c r="G1571" s="82"/>
      <c r="H1571" s="82"/>
      <c r="K1571" s="77"/>
      <c r="L1571" s="77"/>
      <c r="M1571" s="80"/>
      <c r="N1571" s="77"/>
      <c r="O1571" s="77"/>
      <c r="P1571" s="77"/>
      <c r="Q1571" s="77"/>
      <c r="R1571" s="77"/>
      <c r="S1571" s="77"/>
      <c r="T1571" s="77"/>
      <c r="U1571" s="77"/>
      <c r="V1571" s="77"/>
      <c r="W1571" s="77"/>
      <c r="X1571" s="77"/>
      <c r="Y1571" s="77"/>
      <c r="Z1571" s="190"/>
      <c r="AA1571" s="192"/>
      <c r="AB1571" s="77"/>
      <c r="AC1571" s="77"/>
      <c r="AD1571" s="77"/>
      <c r="AE1571" s="77"/>
      <c r="AF1571" s="77"/>
      <c r="AG1571" s="77"/>
      <c r="AH1571" s="77"/>
      <c r="AI1571" s="77"/>
    </row>
    <row r="1572" spans="4:35" ht="18" customHeight="1" x14ac:dyDescent="0.25">
      <c r="D1572" s="82"/>
      <c r="E1572" s="82"/>
      <c r="F1572" s="82"/>
      <c r="G1572" s="82"/>
      <c r="H1572" s="82"/>
      <c r="K1572" s="77"/>
      <c r="L1572" s="77"/>
      <c r="M1572" s="80"/>
      <c r="N1572" s="77"/>
      <c r="O1572" s="77"/>
      <c r="P1572" s="77"/>
      <c r="Q1572" s="77"/>
      <c r="R1572" s="77"/>
      <c r="S1572" s="77"/>
      <c r="T1572" s="77"/>
      <c r="U1572" s="77"/>
      <c r="V1572" s="77"/>
      <c r="W1572" s="77"/>
      <c r="X1572" s="77"/>
      <c r="Y1572" s="77"/>
      <c r="Z1572" s="190"/>
      <c r="AA1572" s="192"/>
      <c r="AB1572" s="77"/>
      <c r="AC1572" s="77"/>
      <c r="AD1572" s="77"/>
      <c r="AE1572" s="77"/>
      <c r="AF1572" s="77"/>
      <c r="AG1572" s="77"/>
      <c r="AH1572" s="77"/>
      <c r="AI1572" s="77"/>
    </row>
    <row r="1573" spans="4:35" ht="18" customHeight="1" x14ac:dyDescent="0.25">
      <c r="D1573" s="82"/>
      <c r="E1573" s="82"/>
      <c r="F1573" s="82"/>
      <c r="G1573" s="82"/>
      <c r="H1573" s="82"/>
      <c r="K1573" s="81"/>
      <c r="L1573" s="81"/>
      <c r="M1573" s="80"/>
      <c r="N1573" s="77"/>
      <c r="O1573" s="77"/>
      <c r="P1573" s="77"/>
      <c r="Q1573" s="77"/>
      <c r="R1573" s="77"/>
      <c r="S1573" s="77"/>
      <c r="T1573" s="77"/>
      <c r="U1573" s="77"/>
      <c r="V1573" s="77"/>
      <c r="W1573" s="77"/>
      <c r="X1573" s="77"/>
      <c r="Y1573" s="77"/>
      <c r="Z1573" s="190"/>
      <c r="AA1573" s="192"/>
      <c r="AB1573" s="77"/>
      <c r="AC1573" s="77"/>
      <c r="AD1573" s="77"/>
      <c r="AE1573" s="77"/>
      <c r="AF1573" s="77"/>
      <c r="AG1573" s="77"/>
      <c r="AH1573" s="77"/>
      <c r="AI1573" s="77"/>
    </row>
    <row r="1574" spans="4:35" ht="18" customHeight="1" x14ac:dyDescent="0.25">
      <c r="D1574" s="82"/>
      <c r="E1574" s="82"/>
      <c r="F1574" s="82"/>
      <c r="G1574" s="82"/>
      <c r="H1574" s="82"/>
      <c r="K1574" s="81"/>
      <c r="L1574" s="81"/>
      <c r="M1574" s="80"/>
      <c r="N1574" s="77"/>
      <c r="O1574" s="77"/>
      <c r="P1574" s="77"/>
      <c r="Q1574" s="77"/>
      <c r="R1574" s="77"/>
      <c r="S1574" s="77"/>
      <c r="T1574" s="77"/>
      <c r="U1574" s="77"/>
      <c r="V1574" s="77"/>
      <c r="W1574" s="77"/>
      <c r="X1574" s="77"/>
      <c r="Y1574" s="77"/>
      <c r="Z1574" s="190"/>
      <c r="AA1574" s="192"/>
      <c r="AB1574" s="77"/>
      <c r="AC1574" s="77"/>
      <c r="AD1574" s="77"/>
      <c r="AE1574" s="77"/>
      <c r="AF1574" s="77"/>
      <c r="AG1574" s="77"/>
      <c r="AH1574" s="77"/>
      <c r="AI1574" s="77"/>
    </row>
    <row r="1575" spans="4:35" ht="18" customHeight="1" x14ac:dyDescent="0.25">
      <c r="D1575" s="82"/>
      <c r="E1575" s="82"/>
      <c r="F1575" s="82"/>
      <c r="G1575" s="82"/>
      <c r="H1575" s="82"/>
      <c r="K1575" s="81"/>
      <c r="L1575" s="81"/>
      <c r="M1575" s="80"/>
      <c r="N1575" s="77"/>
      <c r="O1575" s="77"/>
      <c r="P1575" s="77"/>
      <c r="Q1575" s="77"/>
      <c r="R1575" s="77"/>
      <c r="S1575" s="77"/>
      <c r="T1575" s="77"/>
      <c r="U1575" s="77"/>
      <c r="V1575" s="77"/>
      <c r="W1575" s="77"/>
      <c r="X1575" s="77"/>
      <c r="Y1575" s="77"/>
      <c r="Z1575" s="190"/>
      <c r="AA1575" s="192"/>
      <c r="AB1575" s="77"/>
      <c r="AC1575" s="77"/>
      <c r="AD1575" s="77"/>
      <c r="AE1575" s="77"/>
      <c r="AF1575" s="77"/>
      <c r="AG1575" s="77"/>
      <c r="AH1575" s="77"/>
      <c r="AI1575" s="77"/>
    </row>
    <row r="1576" spans="4:35" ht="18" customHeight="1" x14ac:dyDescent="0.25">
      <c r="D1576" s="82"/>
      <c r="E1576" s="82"/>
      <c r="F1576" s="82"/>
      <c r="G1576" s="82"/>
      <c r="H1576" s="82"/>
      <c r="K1576" s="81"/>
      <c r="L1576" s="81"/>
      <c r="M1576" s="80"/>
      <c r="N1576" s="77"/>
      <c r="O1576" s="77"/>
      <c r="P1576" s="77"/>
      <c r="Q1576" s="77"/>
      <c r="R1576" s="77"/>
      <c r="S1576" s="77"/>
      <c r="T1576" s="77"/>
      <c r="U1576" s="77"/>
      <c r="V1576" s="77"/>
      <c r="W1576" s="77"/>
      <c r="X1576" s="77"/>
      <c r="Y1576" s="77"/>
      <c r="Z1576" s="190"/>
      <c r="AA1576" s="192"/>
      <c r="AB1576" s="77"/>
      <c r="AC1576" s="77"/>
      <c r="AD1576" s="77"/>
      <c r="AE1576" s="77"/>
      <c r="AF1576" s="77"/>
      <c r="AG1576" s="77"/>
      <c r="AH1576" s="77"/>
      <c r="AI1576" s="77"/>
    </row>
    <row r="1577" spans="4:35" ht="18" customHeight="1" x14ac:dyDescent="0.25">
      <c r="D1577" s="82"/>
      <c r="E1577" s="82"/>
      <c r="F1577" s="82"/>
      <c r="G1577" s="82"/>
      <c r="H1577" s="82"/>
      <c r="K1577" s="81"/>
      <c r="L1577" s="81"/>
      <c r="M1577" s="80"/>
      <c r="N1577" s="77"/>
      <c r="O1577" s="77"/>
      <c r="P1577" s="77"/>
      <c r="Q1577" s="77"/>
      <c r="R1577" s="77"/>
      <c r="S1577" s="77"/>
      <c r="T1577" s="77"/>
      <c r="U1577" s="77"/>
      <c r="V1577" s="77"/>
      <c r="W1577" s="77"/>
      <c r="X1577" s="77"/>
      <c r="Y1577" s="77"/>
      <c r="Z1577" s="190"/>
      <c r="AA1577" s="192"/>
      <c r="AB1577" s="77"/>
      <c r="AC1577" s="77"/>
      <c r="AD1577" s="77"/>
      <c r="AE1577" s="77"/>
      <c r="AF1577" s="77"/>
      <c r="AG1577" s="77"/>
      <c r="AH1577" s="77"/>
      <c r="AI1577" s="77"/>
    </row>
    <row r="1578" spans="4:35" ht="18" customHeight="1" x14ac:dyDescent="0.25">
      <c r="D1578" s="82"/>
      <c r="E1578" s="82"/>
      <c r="F1578" s="82"/>
      <c r="G1578" s="82"/>
      <c r="H1578" s="82"/>
      <c r="K1578" s="81"/>
      <c r="L1578" s="81"/>
      <c r="M1578" s="80"/>
      <c r="N1578" s="77"/>
      <c r="O1578" s="77"/>
      <c r="P1578" s="77"/>
      <c r="Q1578" s="77"/>
      <c r="R1578" s="77"/>
      <c r="S1578" s="77"/>
      <c r="T1578" s="77"/>
      <c r="U1578" s="77"/>
      <c r="V1578" s="77"/>
      <c r="W1578" s="77"/>
      <c r="X1578" s="77"/>
      <c r="Y1578" s="77"/>
      <c r="Z1578" s="190"/>
      <c r="AA1578" s="192"/>
      <c r="AB1578" s="77"/>
      <c r="AC1578" s="77"/>
      <c r="AD1578" s="77"/>
      <c r="AE1578" s="77"/>
      <c r="AF1578" s="77"/>
      <c r="AG1578" s="77"/>
      <c r="AH1578" s="77"/>
      <c r="AI1578" s="77"/>
    </row>
    <row r="1579" spans="4:35" ht="18" customHeight="1" x14ac:dyDescent="0.25">
      <c r="D1579" s="82"/>
      <c r="E1579" s="82"/>
      <c r="F1579" s="82"/>
      <c r="G1579" s="82"/>
      <c r="H1579" s="82"/>
      <c r="K1579" s="81"/>
      <c r="L1579" s="81"/>
      <c r="M1579" s="80"/>
      <c r="N1579" s="77"/>
      <c r="O1579" s="77"/>
      <c r="P1579" s="77"/>
      <c r="Q1579" s="77"/>
      <c r="R1579" s="77"/>
      <c r="S1579" s="77"/>
      <c r="T1579" s="77"/>
      <c r="U1579" s="77"/>
      <c r="V1579" s="77"/>
      <c r="W1579" s="77"/>
      <c r="X1579" s="77"/>
      <c r="Y1579" s="77"/>
      <c r="Z1579" s="190"/>
      <c r="AA1579" s="192"/>
      <c r="AB1579" s="77"/>
      <c r="AC1579" s="77"/>
      <c r="AD1579" s="77"/>
      <c r="AE1579" s="77"/>
      <c r="AF1579" s="77"/>
      <c r="AG1579" s="77"/>
      <c r="AH1579" s="77"/>
      <c r="AI1579" s="77"/>
    </row>
    <row r="1580" spans="4:35" ht="18" customHeight="1" x14ac:dyDescent="0.25">
      <c r="D1580" s="82"/>
      <c r="E1580" s="82"/>
      <c r="F1580" s="82"/>
      <c r="G1580" s="82"/>
      <c r="H1580" s="82"/>
      <c r="K1580" s="77"/>
      <c r="L1580" s="77"/>
      <c r="M1580" s="80"/>
      <c r="N1580" s="77"/>
      <c r="O1580" s="77"/>
      <c r="P1580" s="77"/>
      <c r="Q1580" s="77"/>
      <c r="R1580" s="77"/>
      <c r="S1580" s="77"/>
      <c r="T1580" s="77"/>
      <c r="U1580" s="77"/>
      <c r="V1580" s="77"/>
      <c r="W1580" s="77"/>
      <c r="X1580" s="77"/>
      <c r="Y1580" s="77"/>
      <c r="Z1580" s="190"/>
      <c r="AA1580" s="192"/>
      <c r="AB1580" s="77"/>
      <c r="AC1580" s="77"/>
      <c r="AD1580" s="77"/>
      <c r="AE1580" s="77"/>
      <c r="AF1580" s="77"/>
      <c r="AG1580" s="77"/>
      <c r="AH1580" s="77"/>
      <c r="AI1580" s="77"/>
    </row>
    <row r="1581" spans="4:35" ht="18" customHeight="1" x14ac:dyDescent="0.25">
      <c r="D1581" s="82"/>
      <c r="E1581" s="82"/>
      <c r="F1581" s="82"/>
      <c r="G1581" s="82"/>
      <c r="H1581" s="82"/>
      <c r="K1581" s="77"/>
      <c r="L1581" s="77"/>
      <c r="M1581" s="80"/>
      <c r="N1581" s="77"/>
      <c r="O1581" s="77"/>
      <c r="P1581" s="77"/>
      <c r="Q1581" s="77"/>
      <c r="R1581" s="77"/>
      <c r="S1581" s="77"/>
      <c r="T1581" s="77"/>
      <c r="U1581" s="77"/>
      <c r="V1581" s="77"/>
      <c r="W1581" s="77"/>
      <c r="X1581" s="77"/>
      <c r="Y1581" s="77"/>
      <c r="Z1581" s="190"/>
      <c r="AA1581" s="192"/>
      <c r="AB1581" s="77"/>
      <c r="AC1581" s="77"/>
      <c r="AD1581" s="77"/>
      <c r="AE1581" s="77"/>
      <c r="AF1581" s="77"/>
      <c r="AG1581" s="77"/>
      <c r="AH1581" s="77"/>
      <c r="AI1581" s="77"/>
    </row>
    <row r="1582" spans="4:35" ht="18" customHeight="1" x14ac:dyDescent="0.25">
      <c r="D1582" s="82"/>
      <c r="E1582" s="82"/>
      <c r="F1582" s="82"/>
      <c r="G1582" s="82"/>
      <c r="H1582" s="82"/>
      <c r="K1582" s="77"/>
      <c r="L1582" s="77"/>
      <c r="M1582" s="80"/>
      <c r="N1582" s="77"/>
      <c r="O1582" s="77"/>
      <c r="P1582" s="77"/>
      <c r="Q1582" s="77"/>
      <c r="R1582" s="77"/>
      <c r="S1582" s="77"/>
      <c r="T1582" s="77"/>
      <c r="U1582" s="77"/>
      <c r="V1582" s="77"/>
      <c r="W1582" s="77"/>
      <c r="X1582" s="77"/>
      <c r="Y1582" s="77"/>
      <c r="Z1582" s="190"/>
      <c r="AA1582" s="192"/>
      <c r="AB1582" s="77"/>
      <c r="AC1582" s="77"/>
      <c r="AD1582" s="77"/>
      <c r="AE1582" s="77"/>
      <c r="AF1582" s="77"/>
      <c r="AG1582" s="77"/>
      <c r="AH1582" s="77"/>
      <c r="AI1582" s="77"/>
    </row>
    <row r="1583" spans="4:35" ht="18" customHeight="1" x14ac:dyDescent="0.25">
      <c r="D1583" s="82"/>
      <c r="E1583" s="82"/>
      <c r="F1583" s="82"/>
      <c r="G1583" s="82"/>
      <c r="H1583" s="82"/>
      <c r="K1583" s="77"/>
      <c r="L1583" s="77"/>
      <c r="M1583" s="80"/>
      <c r="N1583" s="77"/>
      <c r="O1583" s="77"/>
      <c r="P1583" s="77"/>
      <c r="Q1583" s="77"/>
      <c r="R1583" s="77"/>
      <c r="S1583" s="77"/>
      <c r="T1583" s="77"/>
      <c r="U1583" s="77"/>
      <c r="V1583" s="77"/>
      <c r="W1583" s="77"/>
      <c r="X1583" s="77"/>
      <c r="Y1583" s="77"/>
      <c r="Z1583" s="190"/>
      <c r="AA1583" s="192"/>
      <c r="AB1583" s="77"/>
      <c r="AC1583" s="77"/>
      <c r="AD1583" s="77"/>
      <c r="AE1583" s="77"/>
      <c r="AF1583" s="77"/>
      <c r="AG1583" s="77"/>
      <c r="AH1583" s="77"/>
      <c r="AI1583" s="77"/>
    </row>
    <row r="1584" spans="4:35" ht="18" customHeight="1" x14ac:dyDescent="0.25">
      <c r="D1584" s="82"/>
      <c r="E1584" s="82"/>
      <c r="F1584" s="82"/>
      <c r="G1584" s="82"/>
      <c r="H1584" s="82"/>
      <c r="K1584" s="77"/>
      <c r="L1584" s="77"/>
      <c r="M1584" s="80"/>
      <c r="N1584" s="77"/>
      <c r="O1584" s="77"/>
      <c r="P1584" s="77"/>
      <c r="Q1584" s="77"/>
      <c r="R1584" s="77"/>
      <c r="S1584" s="77"/>
      <c r="T1584" s="77"/>
      <c r="U1584" s="77"/>
      <c r="V1584" s="77"/>
      <c r="W1584" s="77"/>
      <c r="X1584" s="77"/>
    </row>
    <row r="1585" spans="4:24" ht="18" customHeight="1" x14ac:dyDescent="0.25">
      <c r="D1585" s="82"/>
      <c r="E1585" s="82"/>
      <c r="F1585" s="82"/>
      <c r="G1585" s="82"/>
      <c r="H1585" s="82"/>
      <c r="K1585" s="77"/>
      <c r="L1585" s="77"/>
      <c r="M1585" s="80"/>
      <c r="N1585" s="77"/>
      <c r="O1585" s="77"/>
      <c r="P1585" s="77"/>
      <c r="Q1585" s="77"/>
      <c r="R1585" s="77"/>
      <c r="S1585" s="77"/>
      <c r="T1585" s="77"/>
      <c r="U1585" s="77"/>
      <c r="V1585" s="77"/>
      <c r="W1585" s="77"/>
      <c r="X1585" s="77"/>
    </row>
    <row r="1586" spans="4:24" ht="18" customHeight="1" x14ac:dyDescent="0.25">
      <c r="D1586" s="82"/>
      <c r="E1586" s="82"/>
      <c r="F1586" s="82"/>
      <c r="G1586" s="82"/>
      <c r="H1586" s="82"/>
      <c r="K1586" s="77"/>
      <c r="L1586" s="77"/>
      <c r="M1586" s="80"/>
      <c r="N1586" s="77"/>
      <c r="O1586" s="77"/>
      <c r="P1586" s="77"/>
      <c r="Q1586" s="77"/>
      <c r="R1586" s="77"/>
      <c r="S1586" s="77"/>
      <c r="T1586" s="77"/>
      <c r="U1586" s="77"/>
      <c r="V1586" s="77"/>
      <c r="W1586" s="77"/>
      <c r="X1586" s="77"/>
    </row>
    <row r="1587" spans="4:24" ht="18" customHeight="1" x14ac:dyDescent="0.25">
      <c r="D1587" s="82"/>
      <c r="E1587" s="82"/>
      <c r="F1587" s="82"/>
      <c r="G1587" s="82"/>
      <c r="H1587" s="82"/>
      <c r="K1587" s="77"/>
      <c r="L1587" s="77"/>
      <c r="M1587" s="80"/>
      <c r="N1587" s="77"/>
      <c r="O1587" s="77"/>
      <c r="P1587" s="77"/>
      <c r="Q1587" s="77"/>
      <c r="R1587" s="77"/>
      <c r="S1587" s="77"/>
      <c r="T1587" s="77"/>
      <c r="U1587" s="77"/>
      <c r="V1587" s="77"/>
      <c r="W1587" s="77"/>
      <c r="X1587" s="77"/>
    </row>
    <row r="1588" spans="4:24" ht="18" customHeight="1" x14ac:dyDescent="0.25">
      <c r="D1588" s="82"/>
      <c r="E1588" s="82"/>
      <c r="F1588" s="82"/>
      <c r="G1588" s="82"/>
      <c r="H1588" s="82"/>
      <c r="K1588" s="77"/>
      <c r="L1588" s="77"/>
      <c r="M1588" s="80"/>
      <c r="N1588" s="77"/>
      <c r="O1588" s="77"/>
      <c r="P1588" s="77"/>
      <c r="Q1588" s="77"/>
      <c r="R1588" s="77"/>
      <c r="S1588" s="77"/>
      <c r="T1588" s="77"/>
      <c r="U1588" s="77"/>
      <c r="V1588" s="77"/>
      <c r="W1588" s="77"/>
      <c r="X1588" s="77"/>
    </row>
    <row r="1589" spans="4:24" ht="18" customHeight="1" x14ac:dyDescent="0.25">
      <c r="D1589" s="82"/>
      <c r="E1589" s="82"/>
      <c r="F1589" s="82"/>
      <c r="G1589" s="82"/>
      <c r="H1589" s="82"/>
      <c r="K1589" s="77"/>
      <c r="L1589" s="77"/>
      <c r="M1589" s="80"/>
      <c r="N1589" s="77"/>
      <c r="O1589" s="77"/>
      <c r="P1589" s="77"/>
      <c r="Q1589" s="77"/>
      <c r="R1589" s="77"/>
      <c r="S1589" s="77"/>
      <c r="T1589" s="77"/>
      <c r="U1589" s="77"/>
      <c r="V1589" s="77"/>
      <c r="W1589" s="77"/>
      <c r="X1589" s="77"/>
    </row>
    <row r="1590" spans="4:24" ht="18" customHeight="1" x14ac:dyDescent="0.25">
      <c r="D1590" s="82"/>
      <c r="E1590" s="82"/>
      <c r="F1590" s="82"/>
      <c r="G1590" s="82"/>
      <c r="H1590" s="82"/>
      <c r="K1590" s="77"/>
      <c r="L1590" s="77"/>
      <c r="M1590" s="80"/>
      <c r="N1590" s="77"/>
      <c r="O1590" s="77"/>
      <c r="P1590" s="77"/>
      <c r="Q1590" s="77"/>
      <c r="R1590" s="77"/>
      <c r="S1590" s="77"/>
      <c r="T1590" s="77"/>
      <c r="U1590" s="77"/>
      <c r="V1590" s="77"/>
      <c r="W1590" s="77"/>
      <c r="X1590" s="77"/>
    </row>
    <row r="1591" spans="4:24" ht="18" customHeight="1" x14ac:dyDescent="0.25">
      <c r="D1591" s="82"/>
      <c r="E1591" s="82"/>
      <c r="F1591" s="82"/>
      <c r="G1591" s="82"/>
      <c r="H1591" s="82"/>
      <c r="K1591" s="77"/>
      <c r="L1591" s="77"/>
      <c r="M1591" s="80"/>
      <c r="N1591" s="77"/>
      <c r="O1591" s="77"/>
      <c r="P1591" s="77"/>
      <c r="Q1591" s="77"/>
      <c r="R1591" s="77"/>
      <c r="S1591" s="77"/>
      <c r="T1591" s="77"/>
      <c r="U1591" s="77"/>
      <c r="V1591" s="77"/>
      <c r="W1591" s="77"/>
      <c r="X1591" s="77"/>
    </row>
    <row r="1592" spans="4:24" ht="18" customHeight="1" x14ac:dyDescent="0.25">
      <c r="D1592" s="82"/>
      <c r="E1592" s="82"/>
      <c r="F1592" s="82"/>
      <c r="G1592" s="82"/>
      <c r="H1592" s="82"/>
      <c r="K1592" s="77"/>
      <c r="L1592" s="77"/>
      <c r="M1592" s="80"/>
      <c r="N1592" s="77"/>
      <c r="O1592" s="77"/>
      <c r="P1592" s="77"/>
      <c r="Q1592" s="77"/>
      <c r="R1592" s="77"/>
      <c r="S1592" s="77"/>
      <c r="T1592" s="77"/>
      <c r="U1592" s="77"/>
      <c r="V1592" s="77"/>
      <c r="W1592" s="77"/>
      <c r="X1592" s="77"/>
    </row>
    <row r="1593" spans="4:24" ht="18" customHeight="1" x14ac:dyDescent="0.25">
      <c r="D1593" s="82"/>
      <c r="E1593" s="82"/>
      <c r="F1593" s="82"/>
      <c r="G1593" s="82"/>
      <c r="H1593" s="82"/>
      <c r="K1593" s="77"/>
      <c r="L1593" s="77"/>
      <c r="M1593" s="80"/>
      <c r="N1593" s="77"/>
      <c r="O1593" s="77"/>
      <c r="P1593" s="77"/>
      <c r="Q1593" s="77"/>
      <c r="R1593" s="77"/>
      <c r="S1593" s="77"/>
      <c r="T1593" s="77"/>
      <c r="U1593" s="77"/>
      <c r="V1593" s="77"/>
      <c r="W1593" s="77"/>
      <c r="X1593" s="77"/>
    </row>
    <row r="1594" spans="4:24" ht="18" customHeight="1" x14ac:dyDescent="0.25">
      <c r="D1594" s="82"/>
      <c r="E1594" s="82"/>
      <c r="F1594" s="82"/>
      <c r="G1594" s="82"/>
      <c r="H1594" s="82"/>
      <c r="K1594" s="77"/>
      <c r="L1594" s="77"/>
      <c r="M1594" s="80"/>
      <c r="N1594" s="77"/>
      <c r="O1594" s="77"/>
      <c r="P1594" s="77"/>
      <c r="Q1594" s="77"/>
      <c r="R1594" s="77"/>
      <c r="S1594" s="77"/>
      <c r="T1594" s="77"/>
      <c r="U1594" s="77"/>
      <c r="V1594" s="77"/>
      <c r="W1594" s="77"/>
      <c r="X1594" s="77"/>
    </row>
    <row r="1595" spans="4:24" ht="18" customHeight="1" x14ac:dyDescent="0.25">
      <c r="D1595" s="82"/>
      <c r="E1595" s="82"/>
      <c r="F1595" s="82"/>
      <c r="G1595" s="82"/>
      <c r="H1595" s="82"/>
      <c r="K1595" s="77"/>
      <c r="L1595" s="77"/>
      <c r="M1595" s="80"/>
      <c r="N1595" s="77"/>
      <c r="O1595" s="77"/>
      <c r="P1595" s="77"/>
      <c r="Q1595" s="77"/>
      <c r="R1595" s="77"/>
      <c r="S1595" s="77"/>
      <c r="T1595" s="77"/>
      <c r="U1595" s="77"/>
      <c r="V1595" s="77"/>
      <c r="W1595" s="77"/>
      <c r="X1595" s="77"/>
    </row>
    <row r="1596" spans="4:24" ht="18" customHeight="1" x14ac:dyDescent="0.25">
      <c r="D1596" s="82"/>
      <c r="E1596" s="82"/>
      <c r="F1596" s="82"/>
      <c r="G1596" s="82"/>
      <c r="H1596" s="82"/>
      <c r="K1596" s="77"/>
      <c r="L1596" s="77"/>
      <c r="M1596" s="80"/>
      <c r="N1596" s="77"/>
      <c r="O1596" s="77"/>
      <c r="P1596" s="77"/>
      <c r="Q1596" s="77"/>
      <c r="R1596" s="77"/>
      <c r="S1596" s="77"/>
      <c r="T1596" s="77"/>
      <c r="U1596" s="77"/>
      <c r="V1596" s="77"/>
      <c r="W1596" s="77"/>
      <c r="X1596" s="77"/>
    </row>
    <row r="1597" spans="4:24" ht="18" customHeight="1" x14ac:dyDescent="0.25">
      <c r="D1597" s="82"/>
      <c r="E1597" s="82"/>
      <c r="F1597" s="82"/>
      <c r="G1597" s="82"/>
      <c r="H1597" s="82"/>
      <c r="K1597" s="81"/>
      <c r="L1597" s="81"/>
      <c r="M1597" s="80"/>
      <c r="N1597" s="77"/>
      <c r="O1597" s="77"/>
      <c r="P1597" s="77"/>
      <c r="Q1597" s="77"/>
      <c r="R1597" s="77"/>
      <c r="S1597" s="77"/>
      <c r="T1597" s="77"/>
      <c r="U1597" s="77"/>
      <c r="V1597" s="77"/>
      <c r="W1597" s="77"/>
      <c r="X1597" s="77"/>
    </row>
    <row r="1598" spans="4:24" ht="18" customHeight="1" x14ac:dyDescent="0.25">
      <c r="D1598" s="82"/>
      <c r="E1598" s="82"/>
      <c r="F1598" s="82"/>
      <c r="G1598" s="82"/>
      <c r="H1598" s="82"/>
      <c r="K1598" s="81"/>
      <c r="L1598" s="81"/>
      <c r="M1598" s="80"/>
      <c r="N1598" s="77"/>
      <c r="O1598" s="77"/>
      <c r="P1598" s="77"/>
      <c r="Q1598" s="77"/>
      <c r="R1598" s="77"/>
      <c r="S1598" s="77"/>
      <c r="T1598" s="77"/>
      <c r="U1598" s="77"/>
      <c r="V1598" s="77"/>
      <c r="W1598" s="77"/>
      <c r="X1598" s="77"/>
    </row>
    <row r="1599" spans="4:24" ht="18" customHeight="1" x14ac:dyDescent="0.25">
      <c r="D1599" s="82"/>
      <c r="E1599" s="82"/>
      <c r="F1599" s="82"/>
      <c r="G1599" s="82"/>
      <c r="H1599" s="82"/>
      <c r="K1599" s="81"/>
      <c r="L1599" s="81"/>
      <c r="M1599" s="80"/>
      <c r="N1599" s="77"/>
      <c r="O1599" s="77"/>
      <c r="P1599" s="77"/>
      <c r="Q1599" s="77"/>
      <c r="R1599" s="77"/>
      <c r="S1599" s="77"/>
      <c r="T1599" s="77"/>
      <c r="U1599" s="77"/>
      <c r="V1599" s="77"/>
      <c r="W1599" s="77"/>
      <c r="X1599" s="77"/>
    </row>
    <row r="1600" spans="4:24" ht="18" customHeight="1" x14ac:dyDescent="0.25">
      <c r="D1600" s="82"/>
      <c r="E1600" s="82"/>
      <c r="F1600" s="82"/>
      <c r="G1600" s="82"/>
      <c r="H1600" s="82"/>
      <c r="K1600" s="81"/>
      <c r="L1600" s="81"/>
      <c r="M1600" s="80"/>
      <c r="N1600" s="77"/>
      <c r="O1600" s="77"/>
      <c r="P1600" s="77"/>
      <c r="Q1600" s="77"/>
      <c r="R1600" s="77"/>
      <c r="S1600" s="77"/>
      <c r="T1600" s="77"/>
      <c r="U1600" s="77"/>
      <c r="V1600" s="77"/>
      <c r="W1600" s="77"/>
      <c r="X1600" s="77"/>
    </row>
    <row r="1601" spans="4:24" ht="18" customHeight="1" x14ac:dyDescent="0.25">
      <c r="D1601" s="82"/>
      <c r="E1601" s="82"/>
      <c r="F1601" s="82"/>
      <c r="G1601" s="82"/>
      <c r="H1601" s="82"/>
      <c r="K1601" s="81"/>
      <c r="L1601" s="81"/>
      <c r="M1601" s="80"/>
      <c r="N1601" s="77"/>
      <c r="O1601" s="77"/>
      <c r="P1601" s="77"/>
      <c r="Q1601" s="77"/>
      <c r="R1601" s="77"/>
      <c r="S1601" s="77"/>
      <c r="T1601" s="77"/>
      <c r="U1601" s="77"/>
      <c r="V1601" s="77"/>
      <c r="W1601" s="77"/>
      <c r="X1601" s="77"/>
    </row>
    <row r="1602" spans="4:24" ht="18" customHeight="1" x14ac:dyDescent="0.25">
      <c r="D1602" s="82"/>
      <c r="E1602" s="82"/>
      <c r="F1602" s="82"/>
      <c r="G1602" s="82"/>
      <c r="H1602" s="82"/>
      <c r="K1602" s="81"/>
      <c r="L1602" s="81"/>
      <c r="M1602" s="80"/>
      <c r="N1602" s="77"/>
      <c r="O1602" s="77"/>
      <c r="P1602" s="77"/>
      <c r="Q1602" s="77"/>
      <c r="R1602" s="77"/>
      <c r="S1602" s="77"/>
      <c r="T1602" s="77"/>
      <c r="U1602" s="77"/>
      <c r="V1602" s="77"/>
      <c r="W1602" s="77"/>
      <c r="X1602" s="77"/>
    </row>
    <row r="1603" spans="4:24" ht="18" customHeight="1" x14ac:dyDescent="0.25">
      <c r="D1603" s="82"/>
      <c r="E1603" s="82"/>
      <c r="F1603" s="82"/>
      <c r="G1603" s="82"/>
      <c r="H1603" s="82"/>
      <c r="K1603" s="81"/>
      <c r="L1603" s="81"/>
      <c r="M1603" s="80"/>
      <c r="N1603" s="77"/>
      <c r="O1603" s="77"/>
      <c r="P1603" s="77"/>
      <c r="Q1603" s="77"/>
      <c r="R1603" s="77"/>
      <c r="S1603" s="77"/>
      <c r="T1603" s="77"/>
      <c r="U1603" s="77"/>
      <c r="V1603" s="77"/>
      <c r="W1603" s="77"/>
      <c r="X1603" s="77"/>
    </row>
    <row r="1604" spans="4:24" ht="18" customHeight="1" x14ac:dyDescent="0.25">
      <c r="D1604" s="82"/>
      <c r="E1604" s="82"/>
      <c r="F1604" s="82"/>
      <c r="G1604" s="82"/>
      <c r="H1604" s="82"/>
      <c r="K1604" s="77"/>
      <c r="L1604" s="77"/>
      <c r="M1604" s="80"/>
      <c r="N1604" s="77"/>
      <c r="O1604" s="77"/>
      <c r="P1604" s="77"/>
      <c r="Q1604" s="77"/>
      <c r="R1604" s="77"/>
      <c r="S1604" s="77"/>
      <c r="T1604" s="77"/>
      <c r="U1604" s="77"/>
      <c r="V1604" s="77"/>
      <c r="W1604" s="77"/>
      <c r="X1604" s="77"/>
    </row>
    <row r="1605" spans="4:24" ht="18" customHeight="1" x14ac:dyDescent="0.25">
      <c r="D1605" s="82"/>
      <c r="E1605" s="82"/>
      <c r="F1605" s="82"/>
      <c r="G1605" s="82"/>
      <c r="H1605" s="82"/>
      <c r="K1605" s="77"/>
      <c r="L1605" s="77"/>
      <c r="M1605" s="80"/>
      <c r="N1605" s="77"/>
      <c r="O1605" s="77"/>
      <c r="P1605" s="77"/>
      <c r="Q1605" s="77"/>
      <c r="R1605" s="77"/>
      <c r="S1605" s="77"/>
      <c r="T1605" s="77"/>
      <c r="U1605" s="77"/>
      <c r="V1605" s="77"/>
      <c r="W1605" s="77"/>
      <c r="X1605" s="77"/>
    </row>
    <row r="1606" spans="4:24" ht="18" customHeight="1" x14ac:dyDescent="0.25">
      <c r="D1606" s="82"/>
      <c r="E1606" s="82"/>
      <c r="F1606" s="82"/>
      <c r="G1606" s="82"/>
      <c r="H1606" s="82"/>
      <c r="K1606" s="77"/>
      <c r="L1606" s="77"/>
      <c r="M1606" s="80"/>
      <c r="N1606" s="77"/>
      <c r="O1606" s="77"/>
      <c r="P1606" s="77"/>
      <c r="Q1606" s="77"/>
      <c r="R1606" s="77"/>
      <c r="S1606" s="77"/>
      <c r="T1606" s="77"/>
      <c r="U1606" s="77"/>
      <c r="V1606" s="77"/>
      <c r="W1606" s="77"/>
      <c r="X1606" s="77"/>
    </row>
    <row r="1607" spans="4:24" ht="18" customHeight="1" x14ac:dyDescent="0.25">
      <c r="D1607" s="82"/>
      <c r="E1607" s="82"/>
      <c r="F1607" s="82"/>
      <c r="G1607" s="82"/>
      <c r="H1607" s="82"/>
      <c r="K1607" s="77"/>
      <c r="L1607" s="77"/>
      <c r="M1607" s="80"/>
      <c r="N1607" s="77"/>
      <c r="O1607" s="77"/>
      <c r="P1607" s="77"/>
      <c r="Q1607" s="77"/>
      <c r="R1607" s="77"/>
      <c r="S1607" s="77"/>
      <c r="T1607" s="77"/>
      <c r="U1607" s="77"/>
      <c r="V1607" s="77"/>
      <c r="W1607" s="77"/>
      <c r="X1607" s="77"/>
    </row>
    <row r="1608" spans="4:24" ht="18" customHeight="1" x14ac:dyDescent="0.25">
      <c r="D1608" s="82"/>
      <c r="E1608" s="82"/>
      <c r="F1608" s="82"/>
      <c r="G1608" s="82"/>
      <c r="H1608" s="82"/>
      <c r="K1608" s="77"/>
      <c r="L1608" s="77"/>
      <c r="M1608" s="80"/>
      <c r="N1608" s="77"/>
      <c r="O1608" s="77"/>
      <c r="P1608" s="77"/>
      <c r="Q1608" s="77"/>
      <c r="R1608" s="77"/>
      <c r="S1608" s="77"/>
      <c r="T1608" s="77"/>
      <c r="U1608" s="77"/>
      <c r="V1608" s="77"/>
      <c r="W1608" s="77"/>
      <c r="X1608" s="77"/>
    </row>
    <row r="1609" spans="4:24" ht="18" customHeight="1" x14ac:dyDescent="0.25">
      <c r="D1609" s="82"/>
      <c r="E1609" s="82"/>
      <c r="F1609" s="82"/>
      <c r="G1609" s="82"/>
      <c r="H1609" s="82"/>
      <c r="K1609" s="77"/>
      <c r="L1609" s="77"/>
      <c r="M1609" s="80"/>
      <c r="N1609" s="77"/>
      <c r="O1609" s="77"/>
      <c r="P1609" s="77"/>
      <c r="Q1609" s="77"/>
      <c r="R1609" s="77"/>
      <c r="S1609" s="77"/>
      <c r="T1609" s="77"/>
      <c r="U1609" s="77"/>
      <c r="V1609" s="77"/>
      <c r="W1609" s="77"/>
      <c r="X1609" s="77"/>
    </row>
    <row r="1610" spans="4:24" ht="18" customHeight="1" x14ac:dyDescent="0.25">
      <c r="D1610" s="82"/>
      <c r="E1610" s="82"/>
      <c r="F1610" s="82"/>
      <c r="G1610" s="82"/>
      <c r="H1610" s="82"/>
      <c r="K1610" s="77"/>
      <c r="L1610" s="77"/>
      <c r="M1610" s="80"/>
      <c r="N1610" s="77"/>
      <c r="O1610" s="77"/>
      <c r="P1610" s="77"/>
      <c r="Q1610" s="77"/>
      <c r="R1610" s="77"/>
      <c r="S1610" s="77"/>
      <c r="T1610" s="77"/>
      <c r="U1610" s="77"/>
      <c r="V1610" s="77"/>
      <c r="W1610" s="77"/>
      <c r="X1610" s="77"/>
    </row>
    <row r="1611" spans="4:24" ht="18" customHeight="1" x14ac:dyDescent="0.25">
      <c r="D1611" s="82"/>
      <c r="E1611" s="82"/>
      <c r="F1611" s="82"/>
      <c r="G1611" s="82"/>
      <c r="H1611" s="82"/>
      <c r="K1611" s="77"/>
      <c r="L1611" s="77"/>
      <c r="M1611" s="80"/>
      <c r="N1611" s="77"/>
      <c r="O1611" s="77"/>
      <c r="P1611" s="77"/>
      <c r="Q1611" s="77"/>
      <c r="R1611" s="77"/>
      <c r="S1611" s="77"/>
      <c r="T1611" s="77"/>
      <c r="U1611" s="77"/>
      <c r="V1611" s="77"/>
      <c r="W1611" s="77"/>
      <c r="X1611" s="77"/>
    </row>
    <row r="1612" spans="4:24" ht="18" customHeight="1" x14ac:dyDescent="0.25">
      <c r="D1612" s="82"/>
      <c r="E1612" s="82"/>
      <c r="F1612" s="82"/>
      <c r="G1612" s="82"/>
      <c r="H1612" s="82"/>
      <c r="K1612" s="77"/>
      <c r="L1612" s="77"/>
      <c r="M1612" s="80"/>
      <c r="N1612" s="77"/>
      <c r="O1612" s="77"/>
      <c r="P1612" s="77"/>
      <c r="Q1612" s="77"/>
      <c r="R1612" s="77"/>
      <c r="S1612" s="77"/>
      <c r="T1612" s="77"/>
      <c r="U1612" s="77"/>
      <c r="V1612" s="77"/>
      <c r="W1612" s="77"/>
      <c r="X1612" s="77"/>
    </row>
    <row r="1613" spans="4:24" ht="18" customHeight="1" x14ac:dyDescent="0.25">
      <c r="D1613" s="82"/>
      <c r="E1613" s="82"/>
      <c r="F1613" s="82"/>
      <c r="G1613" s="82"/>
      <c r="H1613" s="82"/>
      <c r="K1613" s="77"/>
      <c r="L1613" s="77"/>
      <c r="M1613" s="80"/>
      <c r="N1613" s="77"/>
      <c r="O1613" s="77"/>
      <c r="P1613" s="77"/>
      <c r="Q1613" s="77"/>
      <c r="R1613" s="77"/>
      <c r="S1613" s="77"/>
      <c r="T1613" s="77"/>
      <c r="U1613" s="77"/>
      <c r="V1613" s="77"/>
      <c r="W1613" s="77"/>
      <c r="X1613" s="77"/>
    </row>
    <row r="1614" spans="4:24" ht="18" customHeight="1" x14ac:dyDescent="0.25">
      <c r="D1614" s="82"/>
      <c r="E1614" s="82"/>
      <c r="F1614" s="82"/>
      <c r="G1614" s="82"/>
      <c r="H1614" s="82"/>
      <c r="K1614" s="77"/>
      <c r="L1614" s="77"/>
      <c r="M1614" s="80"/>
      <c r="N1614" s="77"/>
      <c r="O1614" s="77"/>
      <c r="P1614" s="77"/>
      <c r="Q1614" s="77"/>
      <c r="R1614" s="77"/>
      <c r="S1614" s="77"/>
      <c r="T1614" s="77"/>
      <c r="U1614" s="77"/>
      <c r="V1614" s="77"/>
      <c r="W1614" s="77"/>
      <c r="X1614" s="77"/>
    </row>
    <row r="1615" spans="4:24" ht="18" customHeight="1" x14ac:dyDescent="0.25">
      <c r="D1615" s="82"/>
      <c r="E1615" s="82"/>
      <c r="F1615" s="82"/>
      <c r="G1615" s="82"/>
      <c r="H1615" s="82"/>
      <c r="K1615" s="77"/>
      <c r="L1615" s="77"/>
      <c r="M1615" s="80"/>
      <c r="N1615" s="77"/>
      <c r="O1615" s="77"/>
      <c r="P1615" s="77"/>
      <c r="Q1615" s="77"/>
      <c r="R1615" s="77"/>
      <c r="S1615" s="77"/>
      <c r="T1615" s="77"/>
      <c r="U1615" s="77"/>
      <c r="V1615" s="77"/>
      <c r="W1615" s="77"/>
      <c r="X1615" s="77"/>
    </row>
    <row r="1616" spans="4:24" ht="18" customHeight="1" x14ac:dyDescent="0.25">
      <c r="D1616" s="82"/>
      <c r="E1616" s="82"/>
      <c r="F1616" s="82"/>
      <c r="G1616" s="82"/>
      <c r="H1616" s="82"/>
      <c r="K1616" s="77"/>
      <c r="L1616" s="77"/>
      <c r="M1616" s="80"/>
      <c r="N1616" s="77"/>
      <c r="O1616" s="77"/>
      <c r="P1616" s="77"/>
      <c r="Q1616" s="77"/>
      <c r="R1616" s="77"/>
      <c r="S1616" s="77"/>
      <c r="T1616" s="77"/>
      <c r="U1616" s="77"/>
      <c r="V1616" s="77"/>
      <c r="W1616" s="77"/>
      <c r="X1616" s="77"/>
    </row>
    <row r="1617" spans="4:24" ht="18" customHeight="1" x14ac:dyDescent="0.25">
      <c r="D1617" s="82"/>
      <c r="E1617" s="82"/>
      <c r="F1617" s="82"/>
      <c r="G1617" s="82"/>
      <c r="H1617" s="82"/>
      <c r="K1617" s="77"/>
      <c r="L1617" s="77"/>
      <c r="M1617" s="80"/>
      <c r="N1617" s="77"/>
      <c r="O1617" s="77"/>
      <c r="P1617" s="77"/>
      <c r="Q1617" s="77"/>
      <c r="R1617" s="77"/>
      <c r="S1617" s="77"/>
      <c r="T1617" s="77"/>
      <c r="U1617" s="77"/>
      <c r="V1617" s="77"/>
      <c r="W1617" s="77"/>
      <c r="X1617" s="77"/>
    </row>
    <row r="1618" spans="4:24" ht="18" customHeight="1" x14ac:dyDescent="0.25">
      <c r="D1618" s="82"/>
      <c r="E1618" s="82"/>
      <c r="F1618" s="82"/>
      <c r="G1618" s="82"/>
      <c r="H1618" s="82"/>
      <c r="K1618" s="77"/>
      <c r="L1618" s="77"/>
      <c r="M1618" s="80"/>
      <c r="N1618" s="77"/>
      <c r="O1618" s="77"/>
      <c r="P1618" s="77"/>
      <c r="Q1618" s="77"/>
      <c r="R1618" s="77"/>
      <c r="S1618" s="77"/>
      <c r="T1618" s="77"/>
      <c r="U1618" s="77"/>
      <c r="V1618" s="77"/>
      <c r="W1618" s="77"/>
      <c r="X1618" s="77"/>
    </row>
    <row r="1619" spans="4:24" ht="18" customHeight="1" x14ac:dyDescent="0.25">
      <c r="D1619" s="82"/>
      <c r="E1619" s="82"/>
      <c r="F1619" s="82"/>
      <c r="G1619" s="82"/>
      <c r="H1619" s="82"/>
      <c r="K1619" s="77"/>
      <c r="L1619" s="77"/>
      <c r="M1619" s="80"/>
      <c r="N1619" s="77"/>
      <c r="O1619" s="77"/>
      <c r="P1619" s="77"/>
      <c r="Q1619" s="77"/>
      <c r="R1619" s="77"/>
      <c r="S1619" s="77"/>
      <c r="T1619" s="77"/>
      <c r="U1619" s="77"/>
      <c r="V1619" s="77"/>
      <c r="W1619" s="77"/>
      <c r="X1619" s="77"/>
    </row>
    <row r="1620" spans="4:24" ht="18" customHeight="1" x14ac:dyDescent="0.25">
      <c r="D1620" s="82"/>
      <c r="E1620" s="82"/>
      <c r="F1620" s="82"/>
      <c r="G1620" s="82"/>
      <c r="H1620" s="82"/>
      <c r="K1620" s="77"/>
      <c r="L1620" s="77"/>
      <c r="M1620" s="80"/>
      <c r="N1620" s="77"/>
      <c r="O1620" s="77"/>
      <c r="P1620" s="77"/>
      <c r="Q1620" s="77"/>
      <c r="R1620" s="77"/>
      <c r="S1620" s="77"/>
      <c r="T1620" s="77"/>
      <c r="U1620" s="77"/>
      <c r="V1620" s="77"/>
      <c r="W1620" s="77"/>
      <c r="X1620" s="77"/>
    </row>
    <row r="1621" spans="4:24" ht="18" customHeight="1" x14ac:dyDescent="0.25">
      <c r="D1621" s="82"/>
      <c r="E1621" s="82"/>
      <c r="F1621" s="82"/>
      <c r="G1621" s="82"/>
      <c r="H1621" s="82"/>
      <c r="K1621" s="81"/>
      <c r="L1621" s="81"/>
      <c r="M1621" s="80"/>
      <c r="N1621" s="77"/>
      <c r="O1621" s="77"/>
      <c r="P1621" s="77"/>
      <c r="Q1621" s="77"/>
      <c r="R1621" s="77"/>
      <c r="S1621" s="77"/>
      <c r="T1621" s="77"/>
      <c r="U1621" s="77"/>
      <c r="V1621" s="77"/>
      <c r="W1621" s="77"/>
      <c r="X1621" s="77"/>
    </row>
    <row r="1622" spans="4:24" ht="18" customHeight="1" x14ac:dyDescent="0.25">
      <c r="D1622" s="82"/>
      <c r="E1622" s="82"/>
      <c r="F1622" s="82"/>
      <c r="G1622" s="82"/>
      <c r="H1622" s="82"/>
      <c r="K1622" s="81"/>
      <c r="L1622" s="81"/>
      <c r="M1622" s="80"/>
      <c r="N1622" s="77"/>
      <c r="O1622" s="77"/>
      <c r="P1622" s="77"/>
      <c r="Q1622" s="77"/>
      <c r="R1622" s="77"/>
      <c r="S1622" s="77"/>
      <c r="T1622" s="77"/>
      <c r="U1622" s="77"/>
      <c r="V1622" s="77"/>
      <c r="W1622" s="77"/>
      <c r="X1622" s="77"/>
    </row>
    <row r="1623" spans="4:24" ht="18" customHeight="1" x14ac:dyDescent="0.25">
      <c r="D1623" s="82"/>
      <c r="E1623" s="82"/>
      <c r="F1623" s="82"/>
      <c r="G1623" s="82"/>
      <c r="H1623" s="82"/>
      <c r="K1623" s="81"/>
      <c r="L1623" s="81"/>
      <c r="M1623" s="80"/>
      <c r="N1623" s="77"/>
      <c r="O1623" s="77"/>
      <c r="P1623" s="77"/>
      <c r="Q1623" s="77"/>
      <c r="R1623" s="77"/>
      <c r="S1623" s="77"/>
      <c r="T1623" s="77"/>
      <c r="U1623" s="77"/>
      <c r="V1623" s="77"/>
      <c r="W1623" s="77"/>
      <c r="X1623" s="77"/>
    </row>
    <row r="1624" spans="4:24" ht="18" customHeight="1" x14ac:dyDescent="0.25">
      <c r="D1624" s="82"/>
      <c r="E1624" s="82"/>
      <c r="F1624" s="82"/>
      <c r="G1624" s="82"/>
      <c r="H1624" s="82"/>
      <c r="K1624" s="81"/>
      <c r="L1624" s="81"/>
      <c r="M1624" s="80"/>
      <c r="N1624" s="77"/>
      <c r="O1624" s="77"/>
      <c r="P1624" s="77"/>
      <c r="Q1624" s="77"/>
      <c r="R1624" s="77"/>
      <c r="S1624" s="77"/>
      <c r="T1624" s="77"/>
      <c r="U1624" s="77"/>
      <c r="V1624" s="77"/>
      <c r="W1624" s="77"/>
      <c r="X1624" s="77"/>
    </row>
    <row r="1625" spans="4:24" ht="18" customHeight="1" x14ac:dyDescent="0.25">
      <c r="D1625" s="82"/>
      <c r="E1625" s="82"/>
      <c r="F1625" s="82"/>
      <c r="G1625" s="82"/>
      <c r="H1625" s="82"/>
      <c r="K1625" s="81"/>
      <c r="L1625" s="81"/>
      <c r="M1625" s="80"/>
      <c r="N1625" s="77"/>
      <c r="O1625" s="77"/>
      <c r="P1625" s="77"/>
      <c r="Q1625" s="77"/>
      <c r="R1625" s="77"/>
      <c r="S1625" s="77"/>
      <c r="T1625" s="77"/>
      <c r="U1625" s="77"/>
      <c r="V1625" s="77"/>
      <c r="W1625" s="77"/>
      <c r="X1625" s="77"/>
    </row>
    <row r="1626" spans="4:24" ht="18" customHeight="1" x14ac:dyDescent="0.25">
      <c r="D1626" s="82"/>
      <c r="E1626" s="82"/>
      <c r="F1626" s="82"/>
      <c r="G1626" s="82"/>
      <c r="H1626" s="82"/>
      <c r="K1626" s="81"/>
      <c r="L1626" s="81"/>
      <c r="M1626" s="80"/>
      <c r="N1626" s="77"/>
      <c r="O1626" s="77"/>
      <c r="P1626" s="77"/>
      <c r="Q1626" s="77"/>
      <c r="R1626" s="77"/>
      <c r="S1626" s="77"/>
      <c r="T1626" s="77"/>
      <c r="U1626" s="77"/>
      <c r="V1626" s="77"/>
      <c r="W1626" s="77"/>
      <c r="X1626" s="77"/>
    </row>
    <row r="1627" spans="4:24" ht="18" customHeight="1" x14ac:dyDescent="0.25">
      <c r="D1627" s="82"/>
      <c r="E1627" s="82"/>
      <c r="F1627" s="82"/>
      <c r="G1627" s="82"/>
      <c r="H1627" s="82"/>
      <c r="K1627" s="81"/>
      <c r="L1627" s="81"/>
      <c r="M1627" s="80"/>
      <c r="N1627" s="77"/>
      <c r="O1627" s="77"/>
      <c r="P1627" s="77"/>
      <c r="Q1627" s="77"/>
      <c r="R1627" s="77"/>
      <c r="S1627" s="77"/>
      <c r="T1627" s="77"/>
      <c r="U1627" s="77"/>
      <c r="V1627" s="77"/>
      <c r="W1627" s="77"/>
      <c r="X1627" s="77"/>
    </row>
    <row r="1628" spans="4:24" ht="18" customHeight="1" x14ac:dyDescent="0.25">
      <c r="D1628" s="82"/>
      <c r="E1628" s="82"/>
      <c r="F1628" s="82"/>
      <c r="G1628" s="82"/>
      <c r="H1628" s="82"/>
      <c r="K1628" s="77"/>
      <c r="L1628" s="77"/>
      <c r="M1628" s="80"/>
      <c r="N1628" s="77"/>
      <c r="O1628" s="77"/>
      <c r="P1628" s="77"/>
      <c r="Q1628" s="77"/>
      <c r="R1628" s="77"/>
      <c r="S1628" s="77"/>
      <c r="T1628" s="77"/>
      <c r="U1628" s="77"/>
      <c r="V1628" s="77"/>
      <c r="W1628" s="77"/>
      <c r="X1628" s="77"/>
    </row>
    <row r="1629" spans="4:24" ht="18" customHeight="1" x14ac:dyDescent="0.25">
      <c r="D1629" s="82"/>
      <c r="E1629" s="82"/>
      <c r="F1629" s="82"/>
      <c r="G1629" s="82"/>
      <c r="H1629" s="82"/>
      <c r="K1629" s="77"/>
      <c r="L1629" s="77"/>
      <c r="M1629" s="80"/>
      <c r="N1629" s="77"/>
      <c r="O1629" s="77"/>
      <c r="P1629" s="77"/>
      <c r="Q1629" s="77"/>
      <c r="R1629" s="77"/>
      <c r="S1629" s="77"/>
      <c r="T1629" s="77"/>
      <c r="U1629" s="77"/>
      <c r="V1629" s="77"/>
      <c r="W1629" s="77"/>
      <c r="X1629" s="77"/>
    </row>
    <row r="1630" spans="4:24" ht="18" customHeight="1" x14ac:dyDescent="0.25">
      <c r="D1630" s="82"/>
      <c r="E1630" s="82"/>
      <c r="F1630" s="82"/>
      <c r="G1630" s="82"/>
      <c r="H1630" s="82"/>
      <c r="K1630" s="77"/>
      <c r="L1630" s="77"/>
      <c r="M1630" s="80"/>
      <c r="N1630" s="77"/>
      <c r="O1630" s="77"/>
      <c r="P1630" s="77"/>
      <c r="Q1630" s="77"/>
      <c r="R1630" s="77"/>
      <c r="S1630" s="77"/>
      <c r="T1630" s="77"/>
      <c r="U1630" s="77"/>
      <c r="V1630" s="77"/>
      <c r="W1630" s="77"/>
      <c r="X1630" s="77"/>
    </row>
    <row r="1631" spans="4:24" ht="18" customHeight="1" x14ac:dyDescent="0.25">
      <c r="D1631" s="82"/>
      <c r="E1631" s="82"/>
      <c r="F1631" s="82"/>
      <c r="G1631" s="82"/>
      <c r="H1631" s="82"/>
      <c r="K1631" s="77"/>
      <c r="L1631" s="77"/>
      <c r="M1631" s="80"/>
      <c r="N1631" s="77"/>
      <c r="O1631" s="77"/>
      <c r="P1631" s="77"/>
      <c r="Q1631" s="77"/>
      <c r="R1631" s="77"/>
      <c r="S1631" s="77"/>
      <c r="T1631" s="77"/>
      <c r="U1631" s="77"/>
      <c r="V1631" s="77"/>
      <c r="W1631" s="77"/>
      <c r="X1631" s="77"/>
    </row>
    <row r="1632" spans="4:24" ht="18" customHeight="1" x14ac:dyDescent="0.25">
      <c r="D1632" s="82"/>
      <c r="E1632" s="82"/>
      <c r="F1632" s="82"/>
      <c r="G1632" s="82"/>
      <c r="H1632" s="82"/>
      <c r="K1632" s="77"/>
      <c r="L1632" s="77"/>
      <c r="M1632" s="80"/>
      <c r="N1632" s="77"/>
      <c r="O1632" s="77"/>
      <c r="P1632" s="77"/>
      <c r="Q1632" s="77"/>
      <c r="R1632" s="77"/>
      <c r="S1632" s="77"/>
      <c r="T1632" s="77"/>
      <c r="U1632" s="77"/>
      <c r="V1632" s="77"/>
      <c r="W1632" s="77"/>
      <c r="X1632" s="77"/>
    </row>
    <row r="1633" spans="4:24" ht="18" customHeight="1" x14ac:dyDescent="0.25">
      <c r="D1633" s="82"/>
      <c r="E1633" s="82"/>
      <c r="F1633" s="82"/>
      <c r="G1633" s="82"/>
      <c r="H1633" s="82"/>
      <c r="K1633" s="77"/>
      <c r="L1633" s="77"/>
      <c r="M1633" s="80"/>
      <c r="N1633" s="77"/>
      <c r="O1633" s="77"/>
      <c r="P1633" s="77"/>
      <c r="Q1633" s="77"/>
      <c r="R1633" s="77"/>
      <c r="S1633" s="77"/>
      <c r="T1633" s="77"/>
      <c r="U1633" s="77"/>
      <c r="V1633" s="77"/>
      <c r="W1633" s="77"/>
      <c r="X1633" s="77"/>
    </row>
    <row r="1634" spans="4:24" ht="18" customHeight="1" x14ac:dyDescent="0.25">
      <c r="D1634" s="82"/>
      <c r="E1634" s="82"/>
      <c r="F1634" s="82"/>
      <c r="G1634" s="82"/>
      <c r="H1634" s="82"/>
      <c r="K1634" s="77"/>
      <c r="L1634" s="77"/>
      <c r="M1634" s="80"/>
      <c r="N1634" s="77"/>
      <c r="O1634" s="77"/>
      <c r="P1634" s="77"/>
      <c r="Q1634" s="77"/>
      <c r="R1634" s="77"/>
      <c r="S1634" s="77"/>
      <c r="T1634" s="77"/>
      <c r="U1634" s="77"/>
      <c r="V1634" s="77"/>
      <c r="W1634" s="77"/>
      <c r="X1634" s="77"/>
    </row>
    <row r="1635" spans="4:24" ht="18" customHeight="1" x14ac:dyDescent="0.25">
      <c r="D1635" s="82"/>
      <c r="E1635" s="82"/>
      <c r="F1635" s="82"/>
      <c r="G1635" s="82"/>
      <c r="H1635" s="82"/>
      <c r="K1635" s="77"/>
      <c r="L1635" s="77"/>
      <c r="M1635" s="80"/>
      <c r="N1635" s="77"/>
      <c r="O1635" s="77"/>
      <c r="P1635" s="77"/>
      <c r="Q1635" s="77"/>
      <c r="R1635" s="77"/>
      <c r="S1635" s="77"/>
      <c r="T1635" s="77"/>
      <c r="U1635" s="77"/>
      <c r="V1635" s="77"/>
      <c r="W1635" s="77"/>
      <c r="X1635" s="77"/>
    </row>
    <row r="1636" spans="4:24" ht="18" customHeight="1" x14ac:dyDescent="0.25">
      <c r="D1636" s="82"/>
      <c r="E1636" s="82"/>
      <c r="F1636" s="82"/>
      <c r="G1636" s="82"/>
      <c r="H1636" s="82"/>
      <c r="K1636" s="77"/>
      <c r="L1636" s="77"/>
      <c r="M1636" s="80"/>
      <c r="N1636" s="77"/>
      <c r="O1636" s="77"/>
      <c r="P1636" s="77"/>
      <c r="Q1636" s="77"/>
      <c r="R1636" s="77"/>
      <c r="S1636" s="77"/>
      <c r="T1636" s="77"/>
      <c r="U1636" s="77"/>
      <c r="V1636" s="77"/>
      <c r="W1636" s="77"/>
      <c r="X1636" s="77"/>
    </row>
    <row r="1637" spans="4:24" ht="18" customHeight="1" x14ac:dyDescent="0.25">
      <c r="D1637" s="82"/>
      <c r="E1637" s="82"/>
      <c r="F1637" s="82"/>
      <c r="G1637" s="82"/>
      <c r="H1637" s="82"/>
      <c r="K1637" s="77"/>
      <c r="L1637" s="77"/>
      <c r="M1637" s="80"/>
      <c r="N1637" s="77"/>
      <c r="O1637" s="77"/>
      <c r="P1637" s="77"/>
      <c r="Q1637" s="77"/>
      <c r="R1637" s="77"/>
      <c r="S1637" s="77"/>
      <c r="T1637" s="77"/>
      <c r="U1637" s="77"/>
      <c r="V1637" s="77"/>
      <c r="W1637" s="77"/>
      <c r="X1637" s="77"/>
    </row>
    <row r="1638" spans="4:24" ht="18" customHeight="1" x14ac:dyDescent="0.25">
      <c r="D1638" s="82"/>
      <c r="E1638" s="82"/>
      <c r="F1638" s="82"/>
      <c r="G1638" s="82"/>
      <c r="H1638" s="82"/>
      <c r="K1638" s="77"/>
      <c r="L1638" s="77"/>
      <c r="M1638" s="80"/>
      <c r="N1638" s="77"/>
      <c r="O1638" s="77"/>
      <c r="P1638" s="77"/>
      <c r="Q1638" s="77"/>
      <c r="R1638" s="77"/>
      <c r="S1638" s="77"/>
      <c r="T1638" s="77"/>
      <c r="U1638" s="77"/>
      <c r="V1638" s="77"/>
      <c r="W1638" s="77"/>
      <c r="X1638" s="77"/>
    </row>
    <row r="1639" spans="4:24" ht="18" customHeight="1" x14ac:dyDescent="0.25">
      <c r="D1639" s="82"/>
      <c r="E1639" s="82"/>
      <c r="F1639" s="82"/>
      <c r="G1639" s="82"/>
      <c r="H1639" s="82"/>
      <c r="K1639" s="77"/>
      <c r="L1639" s="77"/>
      <c r="M1639" s="80"/>
      <c r="N1639" s="77"/>
      <c r="O1639" s="77"/>
      <c r="P1639" s="77"/>
      <c r="Q1639" s="77"/>
      <c r="R1639" s="77"/>
      <c r="S1639" s="77"/>
      <c r="T1639" s="77"/>
      <c r="U1639" s="77"/>
      <c r="V1639" s="77"/>
      <c r="W1639" s="77"/>
      <c r="X1639" s="77"/>
    </row>
    <row r="1640" spans="4:24" ht="18" customHeight="1" x14ac:dyDescent="0.25">
      <c r="D1640" s="82"/>
      <c r="E1640" s="82"/>
      <c r="F1640" s="82"/>
      <c r="G1640" s="82"/>
      <c r="H1640" s="82"/>
      <c r="K1640" s="77"/>
      <c r="L1640" s="77"/>
      <c r="M1640" s="80"/>
      <c r="N1640" s="77"/>
      <c r="O1640" s="77"/>
      <c r="P1640" s="77"/>
      <c r="Q1640" s="77"/>
      <c r="R1640" s="77"/>
      <c r="S1640" s="77"/>
      <c r="T1640" s="77"/>
      <c r="U1640" s="77"/>
      <c r="V1640" s="77"/>
      <c r="W1640" s="77"/>
      <c r="X1640" s="77"/>
    </row>
    <row r="1641" spans="4:24" ht="18" customHeight="1" x14ac:dyDescent="0.25">
      <c r="D1641" s="82"/>
      <c r="E1641" s="82"/>
      <c r="F1641" s="82"/>
      <c r="G1641" s="82"/>
      <c r="H1641" s="82"/>
      <c r="K1641" s="77"/>
      <c r="L1641" s="77"/>
      <c r="M1641" s="80"/>
      <c r="N1641" s="77"/>
      <c r="O1641" s="77"/>
      <c r="P1641" s="77"/>
      <c r="Q1641" s="77"/>
      <c r="R1641" s="77"/>
      <c r="S1641" s="77"/>
      <c r="T1641" s="77"/>
      <c r="U1641" s="77"/>
      <c r="V1641" s="77"/>
      <c r="W1641" s="77"/>
      <c r="X1641" s="77"/>
    </row>
    <row r="1642" spans="4:24" ht="18" customHeight="1" x14ac:dyDescent="0.25">
      <c r="D1642" s="82"/>
      <c r="E1642" s="82"/>
      <c r="F1642" s="82"/>
      <c r="G1642" s="82"/>
      <c r="H1642" s="82"/>
      <c r="K1642" s="77"/>
      <c r="L1642" s="77"/>
      <c r="M1642" s="80"/>
      <c r="N1642" s="77"/>
      <c r="O1642" s="77"/>
      <c r="P1642" s="77"/>
      <c r="Q1642" s="77"/>
      <c r="R1642" s="77"/>
      <c r="S1642" s="77"/>
      <c r="T1642" s="77"/>
      <c r="U1642" s="77"/>
      <c r="V1642" s="77"/>
      <c r="W1642" s="77"/>
      <c r="X1642" s="77"/>
    </row>
    <row r="1643" spans="4:24" ht="18" customHeight="1" x14ac:dyDescent="0.25">
      <c r="D1643" s="82"/>
      <c r="E1643" s="82"/>
      <c r="F1643" s="82"/>
      <c r="G1643" s="82"/>
      <c r="H1643" s="82"/>
      <c r="K1643" s="77"/>
      <c r="L1643" s="77"/>
      <c r="M1643" s="80"/>
      <c r="N1643" s="77"/>
      <c r="O1643" s="77"/>
      <c r="P1643" s="77"/>
      <c r="Q1643" s="77"/>
      <c r="R1643" s="77"/>
      <c r="S1643" s="77"/>
      <c r="T1643" s="77"/>
      <c r="U1643" s="77"/>
      <c r="V1643" s="77"/>
      <c r="W1643" s="77"/>
      <c r="X1643" s="77"/>
    </row>
    <row r="1644" spans="4:24" ht="18" customHeight="1" x14ac:dyDescent="0.25">
      <c r="D1644" s="82"/>
      <c r="E1644" s="82"/>
      <c r="F1644" s="82"/>
      <c r="G1644" s="82"/>
      <c r="H1644" s="82"/>
      <c r="K1644" s="77"/>
      <c r="L1644" s="77"/>
      <c r="M1644" s="80"/>
      <c r="N1644" s="77"/>
      <c r="O1644" s="77"/>
      <c r="P1644" s="77"/>
      <c r="Q1644" s="77"/>
      <c r="R1644" s="77"/>
      <c r="S1644" s="77"/>
      <c r="T1644" s="77"/>
      <c r="U1644" s="77"/>
      <c r="V1644" s="77"/>
      <c r="W1644" s="77"/>
      <c r="X1644" s="77"/>
    </row>
    <row r="1645" spans="4:24" ht="18" customHeight="1" x14ac:dyDescent="0.25">
      <c r="D1645" s="82"/>
      <c r="E1645" s="82"/>
      <c r="F1645" s="82"/>
      <c r="G1645" s="82"/>
      <c r="H1645" s="82"/>
      <c r="K1645" s="81"/>
      <c r="L1645" s="81"/>
      <c r="M1645" s="80"/>
      <c r="N1645" s="77"/>
      <c r="O1645" s="77"/>
      <c r="P1645" s="77"/>
      <c r="Q1645" s="77"/>
      <c r="R1645" s="77"/>
      <c r="S1645" s="77"/>
      <c r="T1645" s="77"/>
      <c r="U1645" s="77"/>
      <c r="V1645" s="77"/>
      <c r="W1645" s="77"/>
      <c r="X1645" s="77"/>
    </row>
    <row r="1646" spans="4:24" ht="18" customHeight="1" x14ac:dyDescent="0.25">
      <c r="D1646" s="82"/>
      <c r="E1646" s="82"/>
      <c r="F1646" s="82"/>
      <c r="G1646" s="82"/>
      <c r="H1646" s="82"/>
      <c r="K1646" s="81"/>
      <c r="L1646" s="81"/>
      <c r="M1646" s="80"/>
      <c r="N1646" s="77"/>
      <c r="O1646" s="77"/>
      <c r="P1646" s="77"/>
      <c r="Q1646" s="77"/>
      <c r="R1646" s="77"/>
      <c r="S1646" s="77"/>
      <c r="T1646" s="77"/>
      <c r="U1646" s="77"/>
      <c r="V1646" s="77"/>
      <c r="W1646" s="77"/>
      <c r="X1646" s="77"/>
    </row>
    <row r="1647" spans="4:24" ht="18" customHeight="1" x14ac:dyDescent="0.25">
      <c r="D1647" s="82"/>
      <c r="E1647" s="82"/>
      <c r="F1647" s="82"/>
      <c r="G1647" s="82"/>
      <c r="H1647" s="82"/>
      <c r="K1647" s="81"/>
      <c r="L1647" s="81"/>
      <c r="M1647" s="80"/>
      <c r="N1647" s="77"/>
      <c r="O1647" s="77"/>
      <c r="P1647" s="77"/>
      <c r="Q1647" s="77"/>
      <c r="R1647" s="77"/>
      <c r="S1647" s="77"/>
      <c r="T1647" s="77"/>
      <c r="U1647" s="77"/>
      <c r="V1647" s="77"/>
      <c r="W1647" s="77"/>
      <c r="X1647" s="77"/>
    </row>
    <row r="1648" spans="4:24" ht="18" customHeight="1" x14ac:dyDescent="0.25">
      <c r="D1648" s="82"/>
      <c r="E1648" s="82"/>
      <c r="F1648" s="82"/>
      <c r="G1648" s="82"/>
      <c r="H1648" s="82"/>
      <c r="K1648" s="81"/>
      <c r="L1648" s="81"/>
      <c r="M1648" s="80"/>
      <c r="N1648" s="77"/>
      <c r="O1648" s="77"/>
      <c r="P1648" s="77"/>
      <c r="Q1648" s="77"/>
      <c r="R1648" s="77"/>
      <c r="S1648" s="77"/>
      <c r="T1648" s="77"/>
      <c r="U1648" s="77"/>
      <c r="V1648" s="77"/>
      <c r="W1648" s="77"/>
      <c r="X1648" s="77"/>
    </row>
    <row r="1649" spans="4:24" ht="18" customHeight="1" x14ac:dyDescent="0.25">
      <c r="D1649" s="82"/>
      <c r="E1649" s="82"/>
      <c r="F1649" s="82"/>
      <c r="G1649" s="82"/>
      <c r="H1649" s="82"/>
      <c r="K1649" s="81"/>
      <c r="L1649" s="81"/>
      <c r="M1649" s="80"/>
      <c r="N1649" s="77"/>
      <c r="O1649" s="77"/>
      <c r="P1649" s="77"/>
      <c r="Q1649" s="77"/>
      <c r="R1649" s="77"/>
      <c r="S1649" s="77"/>
      <c r="T1649" s="77"/>
      <c r="U1649" s="77"/>
      <c r="V1649" s="77"/>
      <c r="W1649" s="77"/>
      <c r="X1649" s="77"/>
    </row>
    <row r="1650" spans="4:24" ht="18" customHeight="1" x14ac:dyDescent="0.25">
      <c r="D1650" s="82"/>
      <c r="E1650" s="82"/>
      <c r="F1650" s="82"/>
      <c r="G1650" s="82"/>
      <c r="H1650" s="82"/>
      <c r="K1650" s="81"/>
      <c r="L1650" s="81"/>
      <c r="M1650" s="80"/>
      <c r="N1650" s="77"/>
      <c r="O1650" s="77"/>
      <c r="P1650" s="77"/>
      <c r="Q1650" s="77"/>
      <c r="R1650" s="77"/>
      <c r="S1650" s="77"/>
      <c r="T1650" s="77"/>
      <c r="U1650" s="77"/>
      <c r="V1650" s="77"/>
      <c r="W1650" s="77"/>
      <c r="X1650" s="77"/>
    </row>
    <row r="1651" spans="4:24" ht="18" customHeight="1" x14ac:dyDescent="0.25">
      <c r="D1651" s="82"/>
      <c r="E1651" s="82"/>
      <c r="F1651" s="82"/>
      <c r="G1651" s="82"/>
      <c r="H1651" s="82"/>
      <c r="K1651" s="81"/>
      <c r="L1651" s="81"/>
      <c r="M1651" s="80"/>
      <c r="N1651" s="77"/>
      <c r="O1651" s="77"/>
      <c r="P1651" s="77"/>
      <c r="Q1651" s="77"/>
      <c r="R1651" s="77"/>
      <c r="S1651" s="77"/>
      <c r="T1651" s="77"/>
      <c r="U1651" s="77"/>
      <c r="V1651" s="77"/>
      <c r="W1651" s="77"/>
      <c r="X1651" s="77"/>
    </row>
    <row r="1652" spans="4:24" ht="18" customHeight="1" x14ac:dyDescent="0.25">
      <c r="D1652" s="82"/>
      <c r="E1652" s="82"/>
      <c r="F1652" s="82"/>
      <c r="G1652" s="82"/>
      <c r="H1652" s="82"/>
      <c r="K1652" s="77"/>
      <c r="L1652" s="77"/>
      <c r="M1652" s="80"/>
      <c r="N1652" s="77"/>
      <c r="O1652" s="77"/>
      <c r="P1652" s="77"/>
      <c r="Q1652" s="77"/>
      <c r="R1652" s="77"/>
      <c r="S1652" s="77"/>
      <c r="T1652" s="77"/>
      <c r="U1652" s="77"/>
      <c r="V1652" s="77"/>
      <c r="W1652" s="77"/>
      <c r="X1652" s="77"/>
    </row>
    <row r="1653" spans="4:24" ht="18" customHeight="1" x14ac:dyDescent="0.25">
      <c r="D1653" s="82"/>
      <c r="E1653" s="82"/>
      <c r="F1653" s="82"/>
      <c r="G1653" s="82"/>
      <c r="H1653" s="82"/>
      <c r="K1653" s="77"/>
      <c r="L1653" s="77"/>
      <c r="M1653" s="80"/>
      <c r="N1653" s="77"/>
      <c r="O1653" s="77"/>
      <c r="P1653" s="77"/>
      <c r="Q1653" s="77"/>
      <c r="R1653" s="77"/>
      <c r="S1653" s="77"/>
      <c r="T1653" s="77"/>
      <c r="U1653" s="77"/>
      <c r="V1653" s="77"/>
      <c r="W1653" s="77"/>
      <c r="X1653" s="77"/>
    </row>
    <row r="1654" spans="4:24" ht="18" customHeight="1" x14ac:dyDescent="0.25">
      <c r="D1654" s="82"/>
      <c r="E1654" s="82"/>
      <c r="F1654" s="82"/>
      <c r="G1654" s="82"/>
      <c r="H1654" s="82"/>
      <c r="K1654" s="77"/>
      <c r="L1654" s="77"/>
      <c r="M1654" s="80"/>
      <c r="N1654" s="77"/>
      <c r="O1654" s="77"/>
      <c r="P1654" s="77"/>
      <c r="Q1654" s="77"/>
      <c r="R1654" s="77"/>
      <c r="S1654" s="77"/>
      <c r="T1654" s="77"/>
      <c r="U1654" s="77"/>
      <c r="V1654" s="77"/>
      <c r="W1654" s="77"/>
      <c r="X1654" s="77"/>
    </row>
    <row r="1655" spans="4:24" ht="18" customHeight="1" x14ac:dyDescent="0.25">
      <c r="D1655" s="82"/>
      <c r="E1655" s="82"/>
      <c r="F1655" s="82"/>
      <c r="G1655" s="82"/>
      <c r="H1655" s="82"/>
      <c r="K1655" s="77"/>
      <c r="L1655" s="77"/>
      <c r="M1655" s="80"/>
      <c r="N1655" s="77"/>
      <c r="O1655" s="77"/>
      <c r="P1655" s="77"/>
      <c r="Q1655" s="77"/>
      <c r="R1655" s="77"/>
      <c r="S1655" s="77"/>
      <c r="T1655" s="77"/>
      <c r="U1655" s="77"/>
      <c r="V1655" s="77"/>
      <c r="W1655" s="77"/>
      <c r="X1655" s="77"/>
    </row>
    <row r="1656" spans="4:24" ht="18" customHeight="1" x14ac:dyDescent="0.25">
      <c r="D1656" s="82"/>
      <c r="E1656" s="82"/>
      <c r="F1656" s="82"/>
      <c r="G1656" s="82"/>
      <c r="H1656" s="82"/>
      <c r="K1656" s="77"/>
      <c r="L1656" s="77"/>
      <c r="M1656" s="80"/>
      <c r="N1656" s="77"/>
      <c r="O1656" s="77"/>
      <c r="P1656" s="77"/>
      <c r="Q1656" s="77"/>
      <c r="R1656" s="77"/>
      <c r="S1656" s="77"/>
      <c r="T1656" s="77"/>
      <c r="U1656" s="77"/>
      <c r="V1656" s="77"/>
      <c r="W1656" s="77"/>
      <c r="X1656" s="77"/>
    </row>
    <row r="1657" spans="4:24" ht="18" customHeight="1" x14ac:dyDescent="0.25">
      <c r="D1657" s="82"/>
      <c r="E1657" s="82"/>
      <c r="F1657" s="82"/>
      <c r="G1657" s="82"/>
      <c r="H1657" s="82"/>
      <c r="K1657" s="77"/>
      <c r="L1657" s="77"/>
      <c r="M1657" s="80"/>
      <c r="N1657" s="77"/>
      <c r="O1657" s="77"/>
      <c r="P1657" s="77"/>
      <c r="Q1657" s="77"/>
      <c r="R1657" s="77"/>
      <c r="S1657" s="77"/>
      <c r="T1657" s="77"/>
      <c r="U1657" s="77"/>
      <c r="V1657" s="77"/>
      <c r="W1657" s="77"/>
      <c r="X1657" s="77"/>
    </row>
  </sheetData>
  <mergeCells count="4">
    <mergeCell ref="Z22:AG22"/>
    <mergeCell ref="T26:W26"/>
    <mergeCell ref="R26:S26"/>
    <mergeCell ref="T8:W8"/>
  </mergeCells>
  <phoneticPr fontId="47" type="noConversion"/>
  <conditionalFormatting sqref="D11:O20">
    <cfRule type="expression" dxfId="109" priority="2">
      <formula>$C11=""</formula>
    </cfRule>
  </conditionalFormatting>
  <conditionalFormatting sqref="P11:P20">
    <cfRule type="expression" dxfId="108" priority="1">
      <formula>$C11=""</formula>
    </cfRule>
  </conditionalFormatting>
  <pageMargins left="0.7" right="0.7" top="0.75" bottom="0.75" header="0" footer="0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7AD38D-588C-4E92-82D8-FD3011C6FC9F}">
          <x14:formula1>
            <xm:f>_xlfn.ANCHORARRAY(Analysis!$G$32)</xm:f>
          </x14:formula1>
          <xm:sqref>C29:C202</xm:sqref>
        </x14:dataValidation>
      </x14:dataValidation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C939DA0-24B6-436C-A3DB-2C12187775F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Allocations!D11:O11</xm:f>
              <xm:sqref>Q11</xm:sqref>
            </x14:sparkline>
            <x14:sparkline>
              <xm:f>Allocations!D12:O12</xm:f>
              <xm:sqref>Q12</xm:sqref>
            </x14:sparkline>
            <x14:sparkline>
              <xm:f>Allocations!D13:O13</xm:f>
              <xm:sqref>Q13</xm:sqref>
            </x14:sparkline>
            <x14:sparkline>
              <xm:f>Allocations!D14:O14</xm:f>
              <xm:sqref>Q14</xm:sqref>
            </x14:sparkline>
            <x14:sparkline>
              <xm:f>Allocations!D15:O15</xm:f>
              <xm:sqref>Q15</xm:sqref>
            </x14:sparkline>
            <x14:sparkline>
              <xm:f>Allocations!D16:O16</xm:f>
              <xm:sqref>Q16</xm:sqref>
            </x14:sparkline>
            <x14:sparkline>
              <xm:f>Allocations!D17:O17</xm:f>
              <xm:sqref>Q17</xm:sqref>
            </x14:sparkline>
            <x14:sparkline>
              <xm:f>Allocations!D18:O18</xm:f>
              <xm:sqref>Q18</xm:sqref>
            </x14:sparkline>
            <x14:sparkline>
              <xm:f>Allocations!D19:O19</xm:f>
              <xm:sqref>Q19</xm:sqref>
            </x14:sparkline>
            <x14:sparkline>
              <xm:f>Allocations!D20:O20</xm:f>
              <xm:sqref>Q20</xm:sqref>
            </x14:sparkline>
          </x14:sparklines>
        </x14:sparklineGroup>
        <x14:sparklineGroup type="column" displayEmptyCellsAs="gap" xr2:uid="{C2F634F3-8E41-4F6B-A434-8BA0B7187BD4}">
          <x14:colorSeries theme="4" tint="0.5999938962981048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Allocations!D29:O29</xm:f>
              <xm:sqref>Q29</xm:sqref>
            </x14:sparkline>
            <x14:sparkline>
              <xm:f>Allocations!D30:O30</xm:f>
              <xm:sqref>Q30</xm:sqref>
            </x14:sparkline>
            <x14:sparkline>
              <xm:f>Allocations!D31:O31</xm:f>
              <xm:sqref>Q31</xm:sqref>
            </x14:sparkline>
            <x14:sparkline>
              <xm:f>Allocations!D32:O32</xm:f>
              <xm:sqref>Q32</xm:sqref>
            </x14:sparkline>
            <x14:sparkline>
              <xm:f>Allocations!D33:O33</xm:f>
              <xm:sqref>Q33</xm:sqref>
            </x14:sparkline>
            <x14:sparkline>
              <xm:f>Allocations!D34:O34</xm:f>
              <xm:sqref>Q34</xm:sqref>
            </x14:sparkline>
            <x14:sparkline>
              <xm:f>Allocations!D35:O35</xm:f>
              <xm:sqref>Q35</xm:sqref>
            </x14:sparkline>
            <x14:sparkline>
              <xm:f>Allocations!D36:O36</xm:f>
              <xm:sqref>Q36</xm:sqref>
            </x14:sparkline>
            <x14:sparkline>
              <xm:f>Allocations!D37:O37</xm:f>
              <xm:sqref>Q37</xm:sqref>
            </x14:sparkline>
            <x14:sparkline>
              <xm:f>Allocations!D38:O38</xm:f>
              <xm:sqref>Q38</xm:sqref>
            </x14:sparkline>
            <x14:sparkline>
              <xm:f>Allocations!D39:O39</xm:f>
              <xm:sqref>Q39</xm:sqref>
            </x14:sparkline>
            <x14:sparkline>
              <xm:f>Allocations!D40:O40</xm:f>
              <xm:sqref>Q40</xm:sqref>
            </x14:sparkline>
            <x14:sparkline>
              <xm:f>Allocations!D41:O41</xm:f>
              <xm:sqref>Q41</xm:sqref>
            </x14:sparkline>
            <x14:sparkline>
              <xm:f>Allocations!D42:O42</xm:f>
              <xm:sqref>Q42</xm:sqref>
            </x14:sparkline>
            <x14:sparkline>
              <xm:f>Allocations!D43:O43</xm:f>
              <xm:sqref>Q43</xm:sqref>
            </x14:sparkline>
            <x14:sparkline>
              <xm:f>Allocations!D44:O44</xm:f>
              <xm:sqref>Q44</xm:sqref>
            </x14:sparkline>
            <x14:sparkline>
              <xm:f>Allocations!D45:O45</xm:f>
              <xm:sqref>Q45</xm:sqref>
            </x14:sparkline>
            <x14:sparkline>
              <xm:f>Allocations!D46:O46</xm:f>
              <xm:sqref>Q46</xm:sqref>
            </x14:sparkline>
            <x14:sparkline>
              <xm:f>Allocations!D47:O47</xm:f>
              <xm:sqref>Q47</xm:sqref>
            </x14:sparkline>
            <x14:sparkline>
              <xm:f>Allocations!D48:O48</xm:f>
              <xm:sqref>Q48</xm:sqref>
            </x14:sparkline>
            <x14:sparkline>
              <xm:f>Allocations!D49:O49</xm:f>
              <xm:sqref>Q49</xm:sqref>
            </x14:sparkline>
            <x14:sparkline>
              <xm:f>Allocations!D50:O50</xm:f>
              <xm:sqref>Q50</xm:sqref>
            </x14:sparkline>
            <x14:sparkline>
              <xm:f>Allocations!D51:O51</xm:f>
              <xm:sqref>Q51</xm:sqref>
            </x14:sparkline>
            <x14:sparkline>
              <xm:f>Allocations!D52:O52</xm:f>
              <xm:sqref>Q52</xm:sqref>
            </x14:sparkline>
            <x14:sparkline>
              <xm:f>Allocations!D53:O53</xm:f>
              <xm:sqref>Q53</xm:sqref>
            </x14:sparkline>
            <x14:sparkline>
              <xm:f>Allocations!D54:O54</xm:f>
              <xm:sqref>Q54</xm:sqref>
            </x14:sparkline>
            <x14:sparkline>
              <xm:f>Allocations!D55:O55</xm:f>
              <xm:sqref>Q55</xm:sqref>
            </x14:sparkline>
            <x14:sparkline>
              <xm:f>Allocations!D56:O56</xm:f>
              <xm:sqref>Q56</xm:sqref>
            </x14:sparkline>
            <x14:sparkline>
              <xm:f>Allocations!D57:O57</xm:f>
              <xm:sqref>Q57</xm:sqref>
            </x14:sparkline>
            <x14:sparkline>
              <xm:f>Allocations!D58:O58</xm:f>
              <xm:sqref>Q58</xm:sqref>
            </x14:sparkline>
            <x14:sparkline>
              <xm:f>Allocations!D59:O59</xm:f>
              <xm:sqref>Q59</xm:sqref>
            </x14:sparkline>
            <x14:sparkline>
              <xm:f>Allocations!D60:O60</xm:f>
              <xm:sqref>Q60</xm:sqref>
            </x14:sparkline>
            <x14:sparkline>
              <xm:f>Allocations!D61:O61</xm:f>
              <xm:sqref>Q61</xm:sqref>
            </x14:sparkline>
            <x14:sparkline>
              <xm:f>Allocations!D62:O62</xm:f>
              <xm:sqref>Q62</xm:sqref>
            </x14:sparkline>
            <x14:sparkline>
              <xm:f>Allocations!D63:O63</xm:f>
              <xm:sqref>Q63</xm:sqref>
            </x14:sparkline>
            <x14:sparkline>
              <xm:f>Allocations!D64:O64</xm:f>
              <xm:sqref>Q64</xm:sqref>
            </x14:sparkline>
            <x14:sparkline>
              <xm:f>Allocations!D65:O65</xm:f>
              <xm:sqref>Q65</xm:sqref>
            </x14:sparkline>
            <x14:sparkline>
              <xm:f>Allocations!D66:O66</xm:f>
              <xm:sqref>Q66</xm:sqref>
            </x14:sparkline>
            <x14:sparkline>
              <xm:f>Allocations!D67:O67</xm:f>
              <xm:sqref>Q67</xm:sqref>
            </x14:sparkline>
            <x14:sparkline>
              <xm:f>Allocations!D68:O68</xm:f>
              <xm:sqref>Q68</xm:sqref>
            </x14:sparkline>
            <x14:sparkline>
              <xm:f>Allocations!D69:O69</xm:f>
              <xm:sqref>Q69</xm:sqref>
            </x14:sparkline>
            <x14:sparkline>
              <xm:f>Allocations!D70:O70</xm:f>
              <xm:sqref>Q70</xm:sqref>
            </x14:sparkline>
            <x14:sparkline>
              <xm:f>Allocations!D71:O71</xm:f>
              <xm:sqref>Q71</xm:sqref>
            </x14:sparkline>
            <x14:sparkline>
              <xm:f>Allocations!D72:O72</xm:f>
              <xm:sqref>Q72</xm:sqref>
            </x14:sparkline>
            <x14:sparkline>
              <xm:f>Allocations!D73:O73</xm:f>
              <xm:sqref>Q73</xm:sqref>
            </x14:sparkline>
            <x14:sparkline>
              <xm:f>Allocations!D74:O74</xm:f>
              <xm:sqref>Q74</xm:sqref>
            </x14:sparkline>
            <x14:sparkline>
              <xm:f>Allocations!D75:O75</xm:f>
              <xm:sqref>Q75</xm:sqref>
            </x14:sparkline>
            <x14:sparkline>
              <xm:f>Allocations!D76:O76</xm:f>
              <xm:sqref>Q76</xm:sqref>
            </x14:sparkline>
            <x14:sparkline>
              <xm:f>Allocations!D77:O77</xm:f>
              <xm:sqref>Q77</xm:sqref>
            </x14:sparkline>
            <x14:sparkline>
              <xm:f>Allocations!D78:O78</xm:f>
              <xm:sqref>Q78</xm:sqref>
            </x14:sparkline>
            <x14:sparkline>
              <xm:f>Allocations!D79:O79</xm:f>
              <xm:sqref>Q79</xm:sqref>
            </x14:sparkline>
            <x14:sparkline>
              <xm:f>Allocations!D80:O80</xm:f>
              <xm:sqref>Q80</xm:sqref>
            </x14:sparkline>
            <x14:sparkline>
              <xm:f>Allocations!D81:O81</xm:f>
              <xm:sqref>Q81</xm:sqref>
            </x14:sparkline>
            <x14:sparkline>
              <xm:f>Allocations!D82:O82</xm:f>
              <xm:sqref>Q82</xm:sqref>
            </x14:sparkline>
            <x14:sparkline>
              <xm:f>Allocations!D83:O83</xm:f>
              <xm:sqref>Q83</xm:sqref>
            </x14:sparkline>
            <x14:sparkline>
              <xm:f>Allocations!D84:O84</xm:f>
              <xm:sqref>Q84</xm:sqref>
            </x14:sparkline>
            <x14:sparkline>
              <xm:f>Allocations!D85:O85</xm:f>
              <xm:sqref>Q85</xm:sqref>
            </x14:sparkline>
            <x14:sparkline>
              <xm:f>Allocations!D86:O86</xm:f>
              <xm:sqref>Q86</xm:sqref>
            </x14:sparkline>
            <x14:sparkline>
              <xm:f>Allocations!D87:O87</xm:f>
              <xm:sqref>Q87</xm:sqref>
            </x14:sparkline>
            <x14:sparkline>
              <xm:f>Allocations!D88:O88</xm:f>
              <xm:sqref>Q88</xm:sqref>
            </x14:sparkline>
            <x14:sparkline>
              <xm:f>Allocations!D89:O89</xm:f>
              <xm:sqref>Q89</xm:sqref>
            </x14:sparkline>
            <x14:sparkline>
              <xm:f>Allocations!D90:O90</xm:f>
              <xm:sqref>Q90</xm:sqref>
            </x14:sparkline>
            <x14:sparkline>
              <xm:f>Allocations!D91:O91</xm:f>
              <xm:sqref>Q91</xm:sqref>
            </x14:sparkline>
            <x14:sparkline>
              <xm:f>Allocations!D92:O92</xm:f>
              <xm:sqref>Q92</xm:sqref>
            </x14:sparkline>
            <x14:sparkline>
              <xm:f>Allocations!D93:O93</xm:f>
              <xm:sqref>Q93</xm:sqref>
            </x14:sparkline>
            <x14:sparkline>
              <xm:f>Allocations!D94:O94</xm:f>
              <xm:sqref>Q94</xm:sqref>
            </x14:sparkline>
            <x14:sparkline>
              <xm:f>Allocations!D95:O95</xm:f>
              <xm:sqref>Q95</xm:sqref>
            </x14:sparkline>
            <x14:sparkline>
              <xm:f>Allocations!D96:O96</xm:f>
              <xm:sqref>Q96</xm:sqref>
            </x14:sparkline>
            <x14:sparkline>
              <xm:f>Allocations!D97:O97</xm:f>
              <xm:sqref>Q97</xm:sqref>
            </x14:sparkline>
            <x14:sparkline>
              <xm:f>Allocations!D98:O98</xm:f>
              <xm:sqref>Q98</xm:sqref>
            </x14:sparkline>
            <x14:sparkline>
              <xm:f>Allocations!D99:O99</xm:f>
              <xm:sqref>Q99</xm:sqref>
            </x14:sparkline>
            <x14:sparkline>
              <xm:f>Allocations!D100:O100</xm:f>
              <xm:sqref>Q100</xm:sqref>
            </x14:sparkline>
            <x14:sparkline>
              <xm:f>Allocations!D101:O101</xm:f>
              <xm:sqref>Q101</xm:sqref>
            </x14:sparkline>
            <x14:sparkline>
              <xm:f>Allocations!D102:O102</xm:f>
              <xm:sqref>Q102</xm:sqref>
            </x14:sparkline>
            <x14:sparkline>
              <xm:f>Allocations!D103:O103</xm:f>
              <xm:sqref>Q103</xm:sqref>
            </x14:sparkline>
            <x14:sparkline>
              <xm:f>Allocations!D104:O104</xm:f>
              <xm:sqref>Q104</xm:sqref>
            </x14:sparkline>
            <x14:sparkline>
              <xm:f>Allocations!D105:O105</xm:f>
              <xm:sqref>Q105</xm:sqref>
            </x14:sparkline>
            <x14:sparkline>
              <xm:f>Allocations!D106:O106</xm:f>
              <xm:sqref>Q106</xm:sqref>
            </x14:sparkline>
            <x14:sparkline>
              <xm:f>Allocations!D107:O107</xm:f>
              <xm:sqref>Q107</xm:sqref>
            </x14:sparkline>
            <x14:sparkline>
              <xm:f>Allocations!D108:O108</xm:f>
              <xm:sqref>Q108</xm:sqref>
            </x14:sparkline>
            <x14:sparkline>
              <xm:f>Allocations!D109:O109</xm:f>
              <xm:sqref>Q109</xm:sqref>
            </x14:sparkline>
            <x14:sparkline>
              <xm:f>Allocations!D110:O110</xm:f>
              <xm:sqref>Q110</xm:sqref>
            </x14:sparkline>
            <x14:sparkline>
              <xm:f>Allocations!D111:O111</xm:f>
              <xm:sqref>Q111</xm:sqref>
            </x14:sparkline>
            <x14:sparkline>
              <xm:f>Allocations!D112:O112</xm:f>
              <xm:sqref>Q112</xm:sqref>
            </x14:sparkline>
            <x14:sparkline>
              <xm:f>Allocations!D113:O113</xm:f>
              <xm:sqref>Q113</xm:sqref>
            </x14:sparkline>
            <x14:sparkline>
              <xm:f>Allocations!D114:O114</xm:f>
              <xm:sqref>Q114</xm:sqref>
            </x14:sparkline>
            <x14:sparkline>
              <xm:f>Allocations!D115:O115</xm:f>
              <xm:sqref>Q115</xm:sqref>
            </x14:sparkline>
            <x14:sparkline>
              <xm:f>Allocations!D116:O116</xm:f>
              <xm:sqref>Q116</xm:sqref>
            </x14:sparkline>
            <x14:sparkline>
              <xm:f>Allocations!D117:O117</xm:f>
              <xm:sqref>Q117</xm:sqref>
            </x14:sparkline>
            <x14:sparkline>
              <xm:f>Allocations!D118:O118</xm:f>
              <xm:sqref>Q118</xm:sqref>
            </x14:sparkline>
            <x14:sparkline>
              <xm:f>Allocations!D119:O119</xm:f>
              <xm:sqref>Q119</xm:sqref>
            </x14:sparkline>
            <x14:sparkline>
              <xm:f>Allocations!D120:O120</xm:f>
              <xm:sqref>Q120</xm:sqref>
            </x14:sparkline>
            <x14:sparkline>
              <xm:f>Allocations!D121:O121</xm:f>
              <xm:sqref>Q121</xm:sqref>
            </x14:sparkline>
            <x14:sparkline>
              <xm:f>Allocations!D122:O122</xm:f>
              <xm:sqref>Q122</xm:sqref>
            </x14:sparkline>
            <x14:sparkline>
              <xm:f>Allocations!D123:O123</xm:f>
              <xm:sqref>Q123</xm:sqref>
            </x14:sparkline>
            <x14:sparkline>
              <xm:f>Allocations!D124:O124</xm:f>
              <xm:sqref>Q124</xm:sqref>
            </x14:sparkline>
            <x14:sparkline>
              <xm:f>Allocations!D125:O125</xm:f>
              <xm:sqref>Q125</xm:sqref>
            </x14:sparkline>
            <x14:sparkline>
              <xm:f>Allocations!D126:O126</xm:f>
              <xm:sqref>Q126</xm:sqref>
            </x14:sparkline>
            <x14:sparkline>
              <xm:f>Allocations!D127:O127</xm:f>
              <xm:sqref>Q127</xm:sqref>
            </x14:sparkline>
            <x14:sparkline>
              <xm:f>Allocations!D128:O128</xm:f>
              <xm:sqref>Q128</xm:sqref>
            </x14:sparkline>
            <x14:sparkline>
              <xm:f>Allocations!D129:O129</xm:f>
              <xm:sqref>Q129</xm:sqref>
            </x14:sparkline>
            <x14:sparkline>
              <xm:f>Allocations!D130:O130</xm:f>
              <xm:sqref>Q130</xm:sqref>
            </x14:sparkline>
            <x14:sparkline>
              <xm:f>Allocations!D131:O131</xm:f>
              <xm:sqref>Q131</xm:sqref>
            </x14:sparkline>
            <x14:sparkline>
              <xm:f>Allocations!D132:O132</xm:f>
              <xm:sqref>Q132</xm:sqref>
            </x14:sparkline>
            <x14:sparkline>
              <xm:f>Allocations!D133:O133</xm:f>
              <xm:sqref>Q133</xm:sqref>
            </x14:sparkline>
            <x14:sparkline>
              <xm:f>Allocations!D134:O134</xm:f>
              <xm:sqref>Q134</xm:sqref>
            </x14:sparkline>
            <x14:sparkline>
              <xm:f>Allocations!D135:O135</xm:f>
              <xm:sqref>Q135</xm:sqref>
            </x14:sparkline>
            <x14:sparkline>
              <xm:f>Allocations!D136:O136</xm:f>
              <xm:sqref>Q136</xm:sqref>
            </x14:sparkline>
            <x14:sparkline>
              <xm:f>Allocations!D137:O137</xm:f>
              <xm:sqref>Q137</xm:sqref>
            </x14:sparkline>
            <x14:sparkline>
              <xm:f>Allocations!D138:O138</xm:f>
              <xm:sqref>Q138</xm:sqref>
            </x14:sparkline>
            <x14:sparkline>
              <xm:f>Allocations!D139:O139</xm:f>
              <xm:sqref>Q139</xm:sqref>
            </x14:sparkline>
            <x14:sparkline>
              <xm:f>Allocations!D140:O140</xm:f>
              <xm:sqref>Q140</xm:sqref>
            </x14:sparkline>
            <x14:sparkline>
              <xm:f>Allocations!D141:O141</xm:f>
              <xm:sqref>Q141</xm:sqref>
            </x14:sparkline>
            <x14:sparkline>
              <xm:f>Allocations!D142:O142</xm:f>
              <xm:sqref>Q142</xm:sqref>
            </x14:sparkline>
            <x14:sparkline>
              <xm:f>Allocations!D143:O143</xm:f>
              <xm:sqref>Q143</xm:sqref>
            </x14:sparkline>
            <x14:sparkline>
              <xm:f>Allocations!D144:O144</xm:f>
              <xm:sqref>Q144</xm:sqref>
            </x14:sparkline>
            <x14:sparkline>
              <xm:f>Allocations!D145:O145</xm:f>
              <xm:sqref>Q145</xm:sqref>
            </x14:sparkline>
            <x14:sparkline>
              <xm:f>Allocations!D146:O146</xm:f>
              <xm:sqref>Q146</xm:sqref>
            </x14:sparkline>
            <x14:sparkline>
              <xm:f>Allocations!D147:O147</xm:f>
              <xm:sqref>Q147</xm:sqref>
            </x14:sparkline>
            <x14:sparkline>
              <xm:f>Allocations!D148:O148</xm:f>
              <xm:sqref>Q148</xm:sqref>
            </x14:sparkline>
            <x14:sparkline>
              <xm:f>Allocations!D149:O149</xm:f>
              <xm:sqref>Q149</xm:sqref>
            </x14:sparkline>
            <x14:sparkline>
              <xm:f>Allocations!D150:O150</xm:f>
              <xm:sqref>Q150</xm:sqref>
            </x14:sparkline>
            <x14:sparkline>
              <xm:f>Allocations!D151:O151</xm:f>
              <xm:sqref>Q151</xm:sqref>
            </x14:sparkline>
            <x14:sparkline>
              <xm:f>Allocations!D152:O152</xm:f>
              <xm:sqref>Q152</xm:sqref>
            </x14:sparkline>
            <x14:sparkline>
              <xm:f>Allocations!D153:O153</xm:f>
              <xm:sqref>Q153</xm:sqref>
            </x14:sparkline>
            <x14:sparkline>
              <xm:f>Allocations!D154:O154</xm:f>
              <xm:sqref>Q154</xm:sqref>
            </x14:sparkline>
            <x14:sparkline>
              <xm:f>Allocations!D155:O155</xm:f>
              <xm:sqref>Q155</xm:sqref>
            </x14:sparkline>
            <x14:sparkline>
              <xm:f>Allocations!D156:O156</xm:f>
              <xm:sqref>Q156</xm:sqref>
            </x14:sparkline>
            <x14:sparkline>
              <xm:f>Allocations!D157:O157</xm:f>
              <xm:sqref>Q157</xm:sqref>
            </x14:sparkline>
            <x14:sparkline>
              <xm:f>Allocations!D158:O158</xm:f>
              <xm:sqref>Q158</xm:sqref>
            </x14:sparkline>
            <x14:sparkline>
              <xm:f>Allocations!D159:O159</xm:f>
              <xm:sqref>Q159</xm:sqref>
            </x14:sparkline>
            <x14:sparkline>
              <xm:f>Allocations!D160:O160</xm:f>
              <xm:sqref>Q160</xm:sqref>
            </x14:sparkline>
            <x14:sparkline>
              <xm:f>Allocations!D161:O161</xm:f>
              <xm:sqref>Q161</xm:sqref>
            </x14:sparkline>
            <x14:sparkline>
              <xm:f>Allocations!D162:O162</xm:f>
              <xm:sqref>Q162</xm:sqref>
            </x14:sparkline>
            <x14:sparkline>
              <xm:f>Allocations!D163:O163</xm:f>
              <xm:sqref>Q163</xm:sqref>
            </x14:sparkline>
            <x14:sparkline>
              <xm:f>Allocations!D164:O164</xm:f>
              <xm:sqref>Q164</xm:sqref>
            </x14:sparkline>
            <x14:sparkline>
              <xm:f>Allocations!D165:O165</xm:f>
              <xm:sqref>Q165</xm:sqref>
            </x14:sparkline>
            <x14:sparkline>
              <xm:f>Allocations!D166:O166</xm:f>
              <xm:sqref>Q166</xm:sqref>
            </x14:sparkline>
            <x14:sparkline>
              <xm:f>Allocations!D167:O167</xm:f>
              <xm:sqref>Q167</xm:sqref>
            </x14:sparkline>
            <x14:sparkline>
              <xm:f>Allocations!D168:O168</xm:f>
              <xm:sqref>Q168</xm:sqref>
            </x14:sparkline>
            <x14:sparkline>
              <xm:f>Allocations!D169:O169</xm:f>
              <xm:sqref>Q169</xm:sqref>
            </x14:sparkline>
            <x14:sparkline>
              <xm:f>Allocations!D170:O170</xm:f>
              <xm:sqref>Q170</xm:sqref>
            </x14:sparkline>
            <x14:sparkline>
              <xm:f>Allocations!D171:O171</xm:f>
              <xm:sqref>Q171</xm:sqref>
            </x14:sparkline>
            <x14:sparkline>
              <xm:f>Allocations!D172:O172</xm:f>
              <xm:sqref>Q172</xm:sqref>
            </x14:sparkline>
            <x14:sparkline>
              <xm:f>Allocations!D173:O173</xm:f>
              <xm:sqref>Q173</xm:sqref>
            </x14:sparkline>
            <x14:sparkline>
              <xm:f>Allocations!D174:O174</xm:f>
              <xm:sqref>Q174</xm:sqref>
            </x14:sparkline>
            <x14:sparkline>
              <xm:f>Allocations!D175:O175</xm:f>
              <xm:sqref>Q175</xm:sqref>
            </x14:sparkline>
            <x14:sparkline>
              <xm:f>Allocations!D176:O176</xm:f>
              <xm:sqref>Q176</xm:sqref>
            </x14:sparkline>
            <x14:sparkline>
              <xm:f>Allocations!D177:O177</xm:f>
              <xm:sqref>Q177</xm:sqref>
            </x14:sparkline>
            <x14:sparkline>
              <xm:f>Allocations!D178:O178</xm:f>
              <xm:sqref>Q178</xm:sqref>
            </x14:sparkline>
            <x14:sparkline>
              <xm:f>Allocations!D179:O179</xm:f>
              <xm:sqref>Q179</xm:sqref>
            </x14:sparkline>
            <x14:sparkline>
              <xm:f>Allocations!D180:O180</xm:f>
              <xm:sqref>Q180</xm:sqref>
            </x14:sparkline>
            <x14:sparkline>
              <xm:f>Allocations!D181:O181</xm:f>
              <xm:sqref>Q181</xm:sqref>
            </x14:sparkline>
            <x14:sparkline>
              <xm:f>Allocations!D182:O182</xm:f>
              <xm:sqref>Q182</xm:sqref>
            </x14:sparkline>
            <x14:sparkline>
              <xm:f>Allocations!D183:O183</xm:f>
              <xm:sqref>Q183</xm:sqref>
            </x14:sparkline>
            <x14:sparkline>
              <xm:f>Allocations!D184:O184</xm:f>
              <xm:sqref>Q184</xm:sqref>
            </x14:sparkline>
            <x14:sparkline>
              <xm:f>Allocations!D185:O185</xm:f>
              <xm:sqref>Q185</xm:sqref>
            </x14:sparkline>
            <x14:sparkline>
              <xm:f>Allocations!D186:O186</xm:f>
              <xm:sqref>Q186</xm:sqref>
            </x14:sparkline>
            <x14:sparkline>
              <xm:f>Allocations!D187:O187</xm:f>
              <xm:sqref>Q187</xm:sqref>
            </x14:sparkline>
            <x14:sparkline>
              <xm:f>Allocations!D188:O188</xm:f>
              <xm:sqref>Q188</xm:sqref>
            </x14:sparkline>
            <x14:sparkline>
              <xm:f>Allocations!D189:O189</xm:f>
              <xm:sqref>Q189</xm:sqref>
            </x14:sparkline>
            <x14:sparkline>
              <xm:f>Allocations!D190:O190</xm:f>
              <xm:sqref>Q190</xm:sqref>
            </x14:sparkline>
            <x14:sparkline>
              <xm:f>Allocations!D191:O191</xm:f>
              <xm:sqref>Q191</xm:sqref>
            </x14:sparkline>
            <x14:sparkline>
              <xm:f>Allocations!D192:O192</xm:f>
              <xm:sqref>Q192</xm:sqref>
            </x14:sparkline>
            <x14:sparkline>
              <xm:f>Allocations!D193:O193</xm:f>
              <xm:sqref>Q193</xm:sqref>
            </x14:sparkline>
            <x14:sparkline>
              <xm:f>Allocations!D194:O194</xm:f>
              <xm:sqref>Q194</xm:sqref>
            </x14:sparkline>
            <x14:sparkline>
              <xm:f>Allocations!D195:O195</xm:f>
              <xm:sqref>Q195</xm:sqref>
            </x14:sparkline>
            <x14:sparkline>
              <xm:f>Allocations!D196:O196</xm:f>
              <xm:sqref>Q196</xm:sqref>
            </x14:sparkline>
            <x14:sparkline>
              <xm:f>Allocations!D197:O197</xm:f>
              <xm:sqref>Q197</xm:sqref>
            </x14:sparkline>
            <x14:sparkline>
              <xm:f>Allocations!D198:O198</xm:f>
              <xm:sqref>Q198</xm:sqref>
            </x14:sparkline>
            <x14:sparkline>
              <xm:f>Allocations!D199:O199</xm:f>
              <xm:sqref>Q199</xm:sqref>
            </x14:sparkline>
            <x14:sparkline>
              <xm:f>Allocations!D200:O200</xm:f>
              <xm:sqref>Q200</xm:sqref>
            </x14:sparkline>
            <x14:sparkline>
              <xm:f>Allocations!D201:O201</xm:f>
              <xm:sqref>Q201</xm:sqref>
            </x14:sparkline>
            <x14:sparkline>
              <xm:f>Allocations!D202:O202</xm:f>
              <xm:sqref>Q202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6CAF-231B-435C-A41D-F182AD3955B0}">
  <sheetPr codeName="Planilha5"/>
  <dimension ref="A1:AH1577"/>
  <sheetViews>
    <sheetView showGridLines="0" zoomScaleNormal="100" workbookViewId="0"/>
  </sheetViews>
  <sheetFormatPr defaultColWidth="12.453125" defaultRowHeight="18" customHeight="1" x14ac:dyDescent="0.25"/>
  <cols>
    <col min="1" max="1" width="4.6328125" style="108" customWidth="1"/>
    <col min="2" max="2" width="2.6328125" style="108" customWidth="1"/>
    <col min="3" max="3" width="18.90625" style="108" customWidth="1"/>
    <col min="4" max="4" width="28.36328125" style="70" customWidth="1"/>
    <col min="5" max="6" width="24.6328125" style="70" customWidth="1"/>
    <col min="7" max="7" width="54.36328125" style="70" customWidth="1"/>
    <col min="8" max="8" width="27.26953125" style="70" customWidth="1"/>
    <col min="9" max="14" width="27.26953125" style="70" hidden="1" customWidth="1"/>
    <col min="15" max="15" width="15.453125" style="79" customWidth="1"/>
    <col min="16" max="16" width="4.6328125" style="108" customWidth="1"/>
    <col min="17" max="17" width="4.6328125" style="127" customWidth="1"/>
    <col min="18" max="26" width="10.453125" style="127" customWidth="1"/>
    <col min="27" max="27" width="4.453125" style="127" customWidth="1"/>
    <col min="28" max="28" width="10.81640625" style="127" customWidth="1"/>
    <col min="29" max="29" width="21.1796875" style="125" customWidth="1"/>
    <col min="30" max="30" width="24.1796875" style="125" customWidth="1"/>
    <col min="31" max="31" width="33.81640625" style="125" customWidth="1"/>
    <col min="32" max="32" width="13.54296875" style="125" customWidth="1"/>
    <col min="33" max="33" width="6.453125" style="125" customWidth="1"/>
    <col min="34" max="88" width="27.1796875" style="125" customWidth="1"/>
    <col min="89" max="89" width="12.453125" style="125" customWidth="1"/>
    <col min="90" max="16384" width="12.453125" style="125"/>
  </cols>
  <sheetData>
    <row r="1" spans="1:3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21"/>
    </row>
    <row r="2" spans="1:34" s="93" customFormat="1" ht="25" customHeight="1" x14ac:dyDescent="0.25">
      <c r="A2" s="16"/>
      <c r="B2" s="7"/>
      <c r="C2" s="52" t="s">
        <v>187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0"/>
      <c r="AB2" s="21"/>
      <c r="AC2" s="94"/>
      <c r="AD2" s="94"/>
      <c r="AE2" s="94"/>
      <c r="AF2" s="94"/>
      <c r="AG2" s="94"/>
      <c r="AH2" s="94"/>
    </row>
    <row r="3" spans="1:34" s="93" customFormat="1" ht="20.25" customHeight="1" x14ac:dyDescent="0.25">
      <c r="A3" s="16"/>
      <c r="B3" s="10"/>
      <c r="C3" s="64" t="str">
        <f>Fields!$D$10</f>
        <v>2024 Budget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91"/>
      <c r="AB3" s="21"/>
      <c r="AC3" s="95"/>
      <c r="AD3" s="95"/>
      <c r="AE3" s="95"/>
      <c r="AF3" s="95"/>
      <c r="AG3" s="95"/>
      <c r="AH3" s="95"/>
    </row>
    <row r="4" spans="1:34" s="93" customFormat="1" ht="12" customHeight="1" x14ac:dyDescent="0.25">
      <c r="A4" s="2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2"/>
      <c r="AD4" s="22"/>
      <c r="AE4" s="22"/>
      <c r="AF4" s="22"/>
      <c r="AG4" s="22"/>
      <c r="AH4" s="22"/>
    </row>
    <row r="5" spans="1:3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2"/>
      <c r="AE5" s="22"/>
      <c r="AF5" s="22"/>
      <c r="AG5" s="22"/>
      <c r="AH5" s="22"/>
    </row>
    <row r="6" spans="1:34" s="93" customFormat="1" ht="15" customHeight="1" thickBot="1" x14ac:dyDescent="0.3">
      <c r="A6" s="28"/>
      <c r="B6" s="16"/>
      <c r="C6" s="51" t="s">
        <v>81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16"/>
      <c r="P6" s="16"/>
      <c r="Q6" s="21"/>
      <c r="R6" s="15" t="s">
        <v>1</v>
      </c>
      <c r="S6" s="15"/>
      <c r="T6" s="15"/>
      <c r="U6" s="15"/>
      <c r="V6" s="15"/>
      <c r="W6" s="15"/>
      <c r="X6" s="15"/>
      <c r="Y6" s="15"/>
      <c r="Z6" s="15"/>
      <c r="AA6" s="21"/>
      <c r="AB6" s="21"/>
      <c r="AC6" s="22"/>
      <c r="AD6" s="22"/>
      <c r="AE6" s="22"/>
      <c r="AF6" s="22"/>
      <c r="AG6" s="22"/>
      <c r="AH6" s="22"/>
    </row>
    <row r="7" spans="1:34" s="96" customFormat="1" ht="16" customHeight="1" thickTop="1" x14ac:dyDescent="0.25">
      <c r="A7" s="66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21"/>
      <c r="R7" s="49"/>
      <c r="S7" s="21"/>
      <c r="T7" s="21"/>
      <c r="U7" s="21"/>
      <c r="V7" s="21"/>
      <c r="W7" s="21"/>
      <c r="X7" s="21"/>
      <c r="Y7" s="21"/>
      <c r="Z7" s="21"/>
      <c r="AA7" s="21"/>
      <c r="AB7" s="21"/>
      <c r="AC7" s="22"/>
      <c r="AD7" s="22"/>
      <c r="AE7" s="22"/>
      <c r="AF7" s="22"/>
      <c r="AG7" s="22"/>
      <c r="AH7" s="22"/>
    </row>
    <row r="8" spans="1:34" ht="20" customHeight="1" x14ac:dyDescent="0.25">
      <c r="A8" s="122"/>
      <c r="C8" s="88" t="s">
        <v>69</v>
      </c>
      <c r="D8" s="243" t="s">
        <v>31</v>
      </c>
      <c r="E8" s="88" t="s">
        <v>115</v>
      </c>
      <c r="F8" s="88" t="s">
        <v>67</v>
      </c>
      <c r="G8" s="130" t="s">
        <v>70</v>
      </c>
      <c r="H8" s="244" t="s">
        <v>66</v>
      </c>
      <c r="I8" s="244" t="s">
        <v>180</v>
      </c>
      <c r="J8" s="318" t="s">
        <v>72</v>
      </c>
      <c r="K8" s="318" t="s">
        <v>71</v>
      </c>
      <c r="L8" s="318" t="s">
        <v>149</v>
      </c>
      <c r="M8" s="318" t="s">
        <v>151</v>
      </c>
      <c r="N8" s="318" t="s">
        <v>152</v>
      </c>
      <c r="O8" s="108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4"/>
      <c r="AD8" s="124"/>
      <c r="AE8" s="124"/>
      <c r="AF8" s="124"/>
      <c r="AG8" s="124"/>
      <c r="AH8" s="124"/>
    </row>
    <row r="9" spans="1:34" ht="18" customHeight="1" x14ac:dyDescent="0.25">
      <c r="A9" s="122"/>
      <c r="C9" s="143">
        <v>45292</v>
      </c>
      <c r="D9" s="213" t="s">
        <v>33</v>
      </c>
      <c r="E9" s="214" t="s">
        <v>76</v>
      </c>
      <c r="F9" s="111">
        <v>16335</v>
      </c>
      <c r="G9" s="131"/>
      <c r="H9" s="245" t="str" cm="1">
        <f t="array" ref="H9">IFERROR(IF(TB_TRANSACTIONS[[#This Row],[Subcategory]]="","",INDEX(Fields!$D$33:$D$132,MATCH(TB_TRANSACTIONS[[#This Row],[Subcategory]],Fields!$C$33:$C$132,0),0)),"-")</f>
        <v>Labor expenses</v>
      </c>
      <c r="I9" s="245" t="str">
        <f>IFERROR(IF(TB_TRANSACTIONS[[#This Row],[Category]]="","",TB_TRANSACTIONS[[#This Row],[Category]]&amp;"-"&amp;COUNTIFS($H$29:H29,H29)),"-")</f>
        <v>Labor expenses-1</v>
      </c>
      <c r="J9" s="127" t="str">
        <f>IFERROR(INDEX(Analysis!$G$13:$G$24,MATCH(IF(TB_TRANSACTIONS[[#This Row],[Date]]="","",IFERROR(MONTH(TB_TRANSACTIONS[[#This Row],[Date]]),"-")),Analysis!$C$13:$C$24,0),1),"-")</f>
        <v>Q1</v>
      </c>
      <c r="K9" s="127" t="str">
        <f>IFERROR(INDEX(Analysis!$F$13:$F$24,MATCH(IF(TB_TRANSACTIONS[[#This Row],[Date]]="","",IFERROR(MONTH(TB_TRANSACTIONS[[#This Row],[Date]]),"-")),Analysis!$C$13:$C$24,0),1),"-")</f>
        <v>January</v>
      </c>
      <c r="L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" s="108"/>
      <c r="Q9" s="123"/>
      <c r="R9" s="223" t="s">
        <v>159</v>
      </c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4"/>
      <c r="AD9" s="124"/>
      <c r="AE9" s="124"/>
      <c r="AF9" s="124"/>
      <c r="AG9" s="124"/>
      <c r="AH9" s="124"/>
    </row>
    <row r="10" spans="1:34" ht="18" customHeight="1" x14ac:dyDescent="0.25">
      <c r="A10" s="122"/>
      <c r="C10" s="143">
        <v>45294</v>
      </c>
      <c r="D10" s="215" t="s">
        <v>32</v>
      </c>
      <c r="E10" s="216" t="s">
        <v>77</v>
      </c>
      <c r="F10" s="111">
        <v>16335</v>
      </c>
      <c r="G10" s="131"/>
      <c r="H10" s="245" t="str" cm="1">
        <f t="array" ref="H10">IFERROR(IF(TB_TRANSACTIONS[[#This Row],[Subcategory]]="","",INDEX(Fields!$D$33:$D$132,MATCH(TB_TRANSACTIONS[[#This Row],[Subcategory]],Fields!$C$33:$C$132,0),0)),"-")</f>
        <v>Labor expenses</v>
      </c>
      <c r="I10" s="245" t="str">
        <f>IFERROR(IF(TB_TRANSACTIONS[[#This Row],[Category]]="","",TB_TRANSACTIONS[[#This Row],[Category]]&amp;"-"&amp;COUNTIFS($H$29:H30,H30)),"-")</f>
        <v>Labor expenses-2</v>
      </c>
      <c r="J10" s="127" t="str">
        <f>IFERROR(INDEX(Analysis!$G$13:$G$24,MATCH(IF(TB_TRANSACTIONS[[#This Row],[Date]]="","",IFERROR(MONTH(TB_TRANSACTIONS[[#This Row],[Date]]),"-")),Analysis!$C$13:$C$24,0),1),"-")</f>
        <v>Q1</v>
      </c>
      <c r="K10" s="127" t="str">
        <f>IFERROR(INDEX(Analysis!$F$13:$F$24,MATCH(IF(TB_TRANSACTIONS[[#This Row],[Date]]="","",IFERROR(MONTH(TB_TRANSACTIONS[[#This Row],[Date]]),"-")),Analysis!$C$13:$C$24,0),1),"-")</f>
        <v>January</v>
      </c>
      <c r="L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" s="108"/>
      <c r="Q10" s="123"/>
      <c r="R10" s="2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4"/>
      <c r="AD10" s="124"/>
      <c r="AE10" s="124"/>
      <c r="AF10" s="124"/>
      <c r="AG10" s="124"/>
      <c r="AH10" s="124"/>
    </row>
    <row r="11" spans="1:34" ht="18" customHeight="1" x14ac:dyDescent="0.25">
      <c r="A11" s="122"/>
      <c r="C11" s="143">
        <v>45296</v>
      </c>
      <c r="D11" s="215" t="s">
        <v>33</v>
      </c>
      <c r="E11" s="216" t="s">
        <v>76</v>
      </c>
      <c r="F11" s="111">
        <v>8346</v>
      </c>
      <c r="G11" s="131"/>
      <c r="H11" s="245" t="str" cm="1">
        <f t="array" ref="H11">IFERROR(IF(TB_TRANSACTIONS[[#This Row],[Subcategory]]="","",INDEX(Fields!$D$33:$D$132,MATCH(TB_TRANSACTIONS[[#This Row],[Subcategory]],Fields!$C$33:$C$132,0),0)),"-")</f>
        <v>Labor expenses</v>
      </c>
      <c r="I11" s="245" t="str">
        <f>IFERROR(IF(TB_TRANSACTIONS[[#This Row],[Category]]="","",TB_TRANSACTIONS[[#This Row],[Category]]&amp;"-"&amp;COUNTIFS($H$29:H31,H31)),"-")</f>
        <v>Labor expenses-3</v>
      </c>
      <c r="J11" s="127" t="str">
        <f>IFERROR(INDEX(Analysis!$G$13:$G$24,MATCH(IF(TB_TRANSACTIONS[[#This Row],[Date]]="","",IFERROR(MONTH(TB_TRANSACTIONS[[#This Row],[Date]]),"-")),Analysis!$C$13:$C$24,0),1),"-")</f>
        <v>Q1</v>
      </c>
      <c r="K11" s="127" t="str">
        <f>IFERROR(INDEX(Analysis!$F$13:$F$24,MATCH(IF(TB_TRANSACTIONS[[#This Row],[Date]]="","",IFERROR(MONTH(TB_TRANSACTIONS[[#This Row],[Date]]),"-")),Analysis!$C$13:$C$24,0),1),"-")</f>
        <v>January</v>
      </c>
      <c r="L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" s="108"/>
      <c r="Q11" s="123"/>
      <c r="R11" s="223" t="s">
        <v>158</v>
      </c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4"/>
      <c r="AD11" s="124"/>
      <c r="AE11" s="124"/>
      <c r="AF11" s="124"/>
      <c r="AG11" s="124"/>
      <c r="AH11" s="124"/>
    </row>
    <row r="12" spans="1:34" ht="18" customHeight="1" x14ac:dyDescent="0.25">
      <c r="A12" s="122"/>
      <c r="C12" s="143">
        <v>45298</v>
      </c>
      <c r="D12" s="215" t="s">
        <v>34</v>
      </c>
      <c r="E12" s="216" t="s">
        <v>76</v>
      </c>
      <c r="F12" s="111">
        <v>694</v>
      </c>
      <c r="G12" s="131"/>
      <c r="H12" s="245" t="str" cm="1">
        <f t="array" ref="H12">IFERROR(IF(TB_TRANSACTIONS[[#This Row],[Subcategory]]="","",INDEX(Fields!$D$33:$D$132,MATCH(TB_TRANSACTIONS[[#This Row],[Subcategory]],Fields!$C$33:$C$132,0),0)),"-")</f>
        <v>Labor expenses</v>
      </c>
      <c r="I12" s="245" t="str">
        <f>IFERROR(IF(TB_TRANSACTIONS[[#This Row],[Category]]="","",TB_TRANSACTIONS[[#This Row],[Category]]&amp;"-"&amp;COUNTIFS($H$29:H32,H32)),"-")</f>
        <v>Labor expenses-1</v>
      </c>
      <c r="J12" s="127" t="str">
        <f>IFERROR(INDEX(Analysis!$G$13:$G$24,MATCH(IF(TB_TRANSACTIONS[[#This Row],[Date]]="","",IFERROR(MONTH(TB_TRANSACTIONS[[#This Row],[Date]]),"-")),Analysis!$C$13:$C$24,0),1),"-")</f>
        <v>Q1</v>
      </c>
      <c r="K12" s="127" t="str">
        <f>IFERROR(INDEX(Analysis!$F$13:$F$24,MATCH(IF(TB_TRANSACTIONS[[#This Row],[Date]]="","",IFERROR(MONTH(TB_TRANSACTIONS[[#This Row],[Date]]),"-")),Analysis!$C$13:$C$24,0),1),"-")</f>
        <v>January</v>
      </c>
      <c r="L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" s="108"/>
      <c r="Q12" s="123"/>
      <c r="R12" s="2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4"/>
      <c r="AD12" s="124"/>
      <c r="AE12" s="124"/>
      <c r="AF12" s="124"/>
      <c r="AG12" s="124"/>
      <c r="AH12" s="124"/>
    </row>
    <row r="13" spans="1:34" ht="18" customHeight="1" x14ac:dyDescent="0.25">
      <c r="A13" s="67"/>
      <c r="B13" s="67"/>
      <c r="C13" s="143">
        <v>45300</v>
      </c>
      <c r="D13" s="215" t="s">
        <v>35</v>
      </c>
      <c r="E13" s="216" t="s">
        <v>77</v>
      </c>
      <c r="F13" s="111">
        <v>1200</v>
      </c>
      <c r="G13" s="110"/>
      <c r="H13" s="245" t="str" cm="1">
        <f t="array" ref="H13">IFERROR(IF(TB_TRANSACTIONS[[#This Row],[Subcategory]]="","",INDEX(Fields!$D$33:$D$132,MATCH(TB_TRANSACTIONS[[#This Row],[Subcategory]],Fields!$C$33:$C$132,0),0)),"-")</f>
        <v>Administrative expenses</v>
      </c>
      <c r="I13" s="245" t="str">
        <f>IFERROR(IF(TB_TRANSACTIONS[[#This Row],[Category]]="","",TB_TRANSACTIONS[[#This Row],[Category]]&amp;"-"&amp;COUNTIFS($H$29:H33,H33)),"-")</f>
        <v>Administrative expenses-2</v>
      </c>
      <c r="J13" s="127" t="str">
        <f>IFERROR(INDEX(Analysis!$G$13:$G$24,MATCH(IF(TB_TRANSACTIONS[[#This Row],[Date]]="","",IFERROR(MONTH(TB_TRANSACTIONS[[#This Row],[Date]]),"-")),Analysis!$C$13:$C$24,0),1),"-")</f>
        <v>Q1</v>
      </c>
      <c r="K13" s="127" t="str">
        <f>IFERROR(INDEX(Analysis!$F$13:$F$24,MATCH(IF(TB_TRANSACTIONS[[#This Row],[Date]]="","",IFERROR(MONTH(TB_TRANSACTIONS[[#This Row],[Date]]),"-")),Analysis!$C$13:$C$24,0),1),"-")</f>
        <v>January</v>
      </c>
      <c r="L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13" s="123"/>
      <c r="R13" s="223" t="s">
        <v>165</v>
      </c>
      <c r="S13" s="126"/>
      <c r="T13" s="126"/>
      <c r="U13" s="126"/>
      <c r="V13" s="126"/>
      <c r="W13" s="123"/>
      <c r="X13" s="123"/>
      <c r="Y13" s="123"/>
      <c r="Z13" s="123"/>
      <c r="AA13" s="123"/>
      <c r="AB13" s="123"/>
      <c r="AC13" s="124"/>
      <c r="AD13" s="124"/>
      <c r="AE13" s="124"/>
      <c r="AF13" s="124"/>
      <c r="AG13" s="124"/>
      <c r="AH13" s="124"/>
    </row>
    <row r="14" spans="1:34" ht="18" customHeight="1" x14ac:dyDescent="0.25">
      <c r="A14" s="67"/>
      <c r="B14" s="67"/>
      <c r="C14" s="143">
        <v>45302</v>
      </c>
      <c r="D14" s="215" t="s">
        <v>36</v>
      </c>
      <c r="E14" s="216" t="s">
        <v>77</v>
      </c>
      <c r="F14" s="111">
        <v>1450</v>
      </c>
      <c r="G14" s="110"/>
      <c r="H14" s="245" t="str" cm="1">
        <f t="array" ref="H14">IFERROR(IF(TB_TRANSACTIONS[[#This Row],[Subcategory]]="","",INDEX(Fields!$D$33:$D$132,MATCH(TB_TRANSACTIONS[[#This Row],[Subcategory]],Fields!$C$33:$C$132,0),0)),"-")</f>
        <v>Administrative expenses</v>
      </c>
      <c r="I14" s="245" t="str">
        <f>IFERROR(IF(TB_TRANSACTIONS[[#This Row],[Category]]="","",TB_TRANSACTIONS[[#This Row],[Category]]&amp;"-"&amp;COUNTIFS($H$29:H34,H34)),"-")</f>
        <v>Administrative expenses-1</v>
      </c>
      <c r="J14" s="127" t="str">
        <f>IFERROR(INDEX(Analysis!$G$13:$G$24,MATCH(IF(TB_TRANSACTIONS[[#This Row],[Date]]="","",IFERROR(MONTH(TB_TRANSACTIONS[[#This Row],[Date]]),"-")),Analysis!$C$13:$C$24,0),1),"-")</f>
        <v>Q1</v>
      </c>
      <c r="K14" s="127" t="str">
        <f>IFERROR(INDEX(Analysis!$F$13:$F$24,MATCH(IF(TB_TRANSACTIONS[[#This Row],[Date]]="","",IFERROR(MONTH(TB_TRANSACTIONS[[#This Row],[Date]]),"-")),Analysis!$C$13:$C$24,0),1),"-")</f>
        <v>January</v>
      </c>
      <c r="L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14" s="123"/>
      <c r="R14" s="223"/>
      <c r="S14" s="126"/>
      <c r="T14" s="126"/>
      <c r="U14" s="126"/>
      <c r="V14" s="126"/>
      <c r="W14" s="123"/>
      <c r="X14" s="123"/>
      <c r="Y14" s="123"/>
      <c r="Z14" s="123"/>
      <c r="AA14" s="123"/>
      <c r="AB14" s="123"/>
      <c r="AC14" s="124"/>
      <c r="AD14" s="124"/>
      <c r="AE14" s="124"/>
      <c r="AF14" s="124"/>
      <c r="AG14" s="124"/>
      <c r="AH14" s="124"/>
    </row>
    <row r="15" spans="1:34" ht="18" customHeight="1" x14ac:dyDescent="0.25">
      <c r="A15" s="67"/>
      <c r="B15" s="67"/>
      <c r="C15" s="143">
        <v>45304</v>
      </c>
      <c r="D15" s="215" t="s">
        <v>36</v>
      </c>
      <c r="E15" s="216" t="s">
        <v>76</v>
      </c>
      <c r="F15" s="111">
        <v>1250</v>
      </c>
      <c r="G15" s="110"/>
      <c r="H15" s="245" t="str" cm="1">
        <f t="array" ref="H15">IFERROR(IF(TB_TRANSACTIONS[[#This Row],[Subcategory]]="","",INDEX(Fields!$D$33:$D$132,MATCH(TB_TRANSACTIONS[[#This Row],[Subcategory]],Fields!$C$33:$C$132,0),0)),"-")</f>
        <v>Administrative expenses</v>
      </c>
      <c r="I15" s="245" t="str">
        <f>IFERROR(IF(TB_TRANSACTIONS[[#This Row],[Category]]="","",TB_TRANSACTIONS[[#This Row],[Category]]&amp;"-"&amp;COUNTIFS($H$29:H35,H35)),"-")</f>
        <v>Administrative expenses-2</v>
      </c>
      <c r="J15" s="127" t="str">
        <f>IFERROR(INDEX(Analysis!$G$13:$G$24,MATCH(IF(TB_TRANSACTIONS[[#This Row],[Date]]="","",IFERROR(MONTH(TB_TRANSACTIONS[[#This Row],[Date]]),"-")),Analysis!$C$13:$C$24,0),1),"-")</f>
        <v>Q1</v>
      </c>
      <c r="K15" s="127" t="str">
        <f>IFERROR(INDEX(Analysis!$F$13:$F$24,MATCH(IF(TB_TRANSACTIONS[[#This Row],[Date]]="","",IFERROR(MONTH(TB_TRANSACTIONS[[#This Row],[Date]]),"-")),Analysis!$C$13:$C$24,0),1),"-")</f>
        <v>January</v>
      </c>
      <c r="L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15" s="123"/>
      <c r="R15" s="246" t="s">
        <v>166</v>
      </c>
      <c r="S15" s="126"/>
      <c r="T15" s="126"/>
      <c r="U15" s="126"/>
      <c r="V15" s="126"/>
      <c r="W15" s="123"/>
      <c r="X15" s="123"/>
      <c r="Y15" s="123"/>
      <c r="Z15" s="123"/>
      <c r="AA15" s="123"/>
      <c r="AB15" s="123"/>
      <c r="AC15" s="124"/>
      <c r="AD15" s="124"/>
      <c r="AE15" s="124"/>
      <c r="AF15" s="124"/>
      <c r="AG15" s="124"/>
      <c r="AH15" s="124"/>
    </row>
    <row r="16" spans="1:34" ht="18" customHeight="1" x14ac:dyDescent="0.25">
      <c r="A16" s="67"/>
      <c r="B16" s="67"/>
      <c r="C16" s="143">
        <v>45306</v>
      </c>
      <c r="D16" s="215" t="s">
        <v>37</v>
      </c>
      <c r="E16" s="216" t="s">
        <v>77</v>
      </c>
      <c r="F16" s="111">
        <v>1200</v>
      </c>
      <c r="G16" s="110"/>
      <c r="H16" s="245" t="str" cm="1">
        <f t="array" ref="H16">IFERROR(IF(TB_TRANSACTIONS[[#This Row],[Subcategory]]="","",INDEX(Fields!$D$33:$D$132,MATCH(TB_TRANSACTIONS[[#This Row],[Subcategory]],Fields!$C$33:$C$132,0),0)),"-")</f>
        <v>Administrative expenses</v>
      </c>
      <c r="I16" s="245" t="str">
        <f>IFERROR(IF(TB_TRANSACTIONS[[#This Row],[Category]]="","",TB_TRANSACTIONS[[#This Row],[Category]]&amp;"-"&amp;COUNTIFS($H$29:H36,H36)),"-")</f>
        <v>Administrative expenses-3</v>
      </c>
      <c r="J16" s="127" t="str">
        <f>IFERROR(INDEX(Analysis!$G$13:$G$24,MATCH(IF(TB_TRANSACTIONS[[#This Row],[Date]]="","",IFERROR(MONTH(TB_TRANSACTIONS[[#This Row],[Date]]),"-")),Analysis!$C$13:$C$24,0),1),"-")</f>
        <v>Q1</v>
      </c>
      <c r="K16" s="127" t="str">
        <f>IFERROR(INDEX(Analysis!$F$13:$F$24,MATCH(IF(TB_TRANSACTIONS[[#This Row],[Date]]="","",IFERROR(MONTH(TB_TRANSACTIONS[[#This Row],[Date]]),"-")),Analysis!$C$13:$C$24,0),1),"-")</f>
        <v>January</v>
      </c>
      <c r="L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16" s="123"/>
      <c r="R16" s="223" t="s">
        <v>167</v>
      </c>
      <c r="S16" s="126"/>
      <c r="T16" s="126"/>
      <c r="U16" s="126"/>
      <c r="V16" s="126"/>
      <c r="W16" s="123"/>
      <c r="X16" s="123"/>
      <c r="Y16" s="123"/>
      <c r="Z16" s="123"/>
      <c r="AA16" s="123"/>
      <c r="AB16" s="123"/>
      <c r="AC16" s="124"/>
      <c r="AD16" s="124"/>
      <c r="AE16" s="124"/>
      <c r="AF16" s="124"/>
      <c r="AG16" s="124"/>
      <c r="AH16" s="124"/>
    </row>
    <row r="17" spans="1:34" ht="18" customHeight="1" x14ac:dyDescent="0.25">
      <c r="A17" s="67"/>
      <c r="B17" s="67"/>
      <c r="C17" s="143">
        <v>45308</v>
      </c>
      <c r="D17" s="215" t="s">
        <v>44</v>
      </c>
      <c r="E17" s="216" t="s">
        <v>77</v>
      </c>
      <c r="F17" s="111">
        <v>1478</v>
      </c>
      <c r="G17" s="110"/>
      <c r="H17" s="245" t="str" cm="1">
        <f t="array" ref="H17">IFERROR(IF(TB_TRANSACTIONS[[#This Row],[Subcategory]]="","",INDEX(Fields!$D$33:$D$132,MATCH(TB_TRANSACTIONS[[#This Row],[Subcategory]],Fields!$C$33:$C$132,0),0)),"-")</f>
        <v>Marketing</v>
      </c>
      <c r="I17" s="245" t="str">
        <f>IFERROR(IF(TB_TRANSACTIONS[[#This Row],[Category]]="","",TB_TRANSACTIONS[[#This Row],[Category]]&amp;"-"&amp;COUNTIFS($H$29:H37,H37)),"-")</f>
        <v>Marketing-1</v>
      </c>
      <c r="J17" s="127" t="str">
        <f>IFERROR(INDEX(Analysis!$G$13:$G$24,MATCH(IF(TB_TRANSACTIONS[[#This Row],[Date]]="","",IFERROR(MONTH(TB_TRANSACTIONS[[#This Row],[Date]]),"-")),Analysis!$C$13:$C$24,0),1),"-")</f>
        <v>Q1</v>
      </c>
      <c r="K17" s="127" t="str">
        <f>IFERROR(INDEX(Analysis!$F$13:$F$24,MATCH(IF(TB_TRANSACTIONS[[#This Row],[Date]]="","",IFERROR(MONTH(TB_TRANSACTIONS[[#This Row],[Date]]),"-")),Analysis!$C$13:$C$24,0),1),"-")</f>
        <v>January</v>
      </c>
      <c r="L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Q17" s="123"/>
      <c r="R17" s="223" t="s">
        <v>171</v>
      </c>
      <c r="S17" s="126"/>
      <c r="T17" s="126"/>
      <c r="U17" s="126"/>
      <c r="V17" s="126"/>
      <c r="W17" s="123"/>
      <c r="X17" s="123"/>
      <c r="Y17" s="123"/>
      <c r="Z17" s="123"/>
      <c r="AA17" s="123"/>
      <c r="AB17" s="123"/>
      <c r="AC17" s="124"/>
      <c r="AD17" s="124"/>
      <c r="AE17" s="124"/>
      <c r="AF17" s="124"/>
      <c r="AG17" s="124"/>
      <c r="AH17" s="124"/>
    </row>
    <row r="18" spans="1:34" ht="18" customHeight="1" x14ac:dyDescent="0.25">
      <c r="A18" s="67"/>
      <c r="B18" s="67"/>
      <c r="C18" s="143">
        <v>45310</v>
      </c>
      <c r="D18" s="215" t="s">
        <v>44</v>
      </c>
      <c r="E18" s="216" t="s">
        <v>76</v>
      </c>
      <c r="F18" s="111">
        <v>1478</v>
      </c>
      <c r="G18" s="110"/>
      <c r="H18" s="245" t="str" cm="1">
        <f t="array" ref="H18">IFERROR(IF(TB_TRANSACTIONS[[#This Row],[Subcategory]]="","",INDEX(Fields!$D$33:$D$132,MATCH(TB_TRANSACTIONS[[#This Row],[Subcategory]],Fields!$C$33:$C$132,0),0)),"-")</f>
        <v>Marketing</v>
      </c>
      <c r="I18" s="245" t="str">
        <f>IFERROR(IF(TB_TRANSACTIONS[[#This Row],[Category]]="","",TB_TRANSACTIONS[[#This Row],[Category]]&amp;"-"&amp;COUNTIFS($H$29:H38,H38)),"-")</f>
        <v>Marketing-2</v>
      </c>
      <c r="J18" s="127" t="str">
        <f>IFERROR(INDEX(Analysis!$G$13:$G$24,MATCH(IF(TB_TRANSACTIONS[[#This Row],[Date]]="","",IFERROR(MONTH(TB_TRANSACTIONS[[#This Row],[Date]]),"-")),Analysis!$C$13:$C$24,0),1),"-")</f>
        <v>Q1</v>
      </c>
      <c r="K18" s="127" t="str">
        <f>IFERROR(INDEX(Analysis!$F$13:$F$24,MATCH(IF(TB_TRANSACTIONS[[#This Row],[Date]]="","",IFERROR(MONTH(TB_TRANSACTIONS[[#This Row],[Date]]),"-")),Analysis!$C$13:$C$24,0),1),"-")</f>
        <v>January</v>
      </c>
      <c r="L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Q18" s="123"/>
      <c r="R18" s="223" t="s">
        <v>170</v>
      </c>
      <c r="S18" s="126"/>
      <c r="T18" s="126"/>
      <c r="U18" s="126"/>
      <c r="V18" s="126"/>
      <c r="W18" s="123"/>
      <c r="X18" s="123"/>
      <c r="Y18" s="123"/>
      <c r="Z18" s="123"/>
      <c r="AA18" s="123"/>
      <c r="AB18" s="123"/>
      <c r="AC18" s="124"/>
      <c r="AD18" s="124"/>
      <c r="AE18" s="124"/>
      <c r="AF18" s="124"/>
      <c r="AG18" s="124"/>
      <c r="AH18" s="124"/>
    </row>
    <row r="19" spans="1:34" ht="18" customHeight="1" x14ac:dyDescent="0.25">
      <c r="A19" s="122"/>
      <c r="C19" s="143">
        <v>45312</v>
      </c>
      <c r="D19" s="215" t="s">
        <v>45</v>
      </c>
      <c r="E19" s="216" t="s">
        <v>76</v>
      </c>
      <c r="F19" s="111">
        <v>567</v>
      </c>
      <c r="G19" s="110"/>
      <c r="H19" s="245" t="str" cm="1">
        <f t="array" ref="H19">IFERROR(IF(TB_TRANSACTIONS[[#This Row],[Subcategory]]="","",INDEX(Fields!$D$33:$D$132,MATCH(TB_TRANSACTIONS[[#This Row],[Subcategory]],Fields!$C$33:$C$132,0),0)),"-")</f>
        <v>Marketing</v>
      </c>
      <c r="I19" s="245" t="str">
        <f>IFERROR(IF(TB_TRANSACTIONS[[#This Row],[Category]]="","",TB_TRANSACTIONS[[#This Row],[Category]]&amp;"-"&amp;COUNTIFS($H$29:H39,H39)),"-")</f>
        <v>Marketing-3</v>
      </c>
      <c r="J19" s="127" t="str">
        <f>IFERROR(INDEX(Analysis!$G$13:$G$24,MATCH(IF(TB_TRANSACTIONS[[#This Row],[Date]]="","",IFERROR(MONTH(TB_TRANSACTIONS[[#This Row],[Date]]),"-")),Analysis!$C$13:$C$24,0),1),"-")</f>
        <v>Q1</v>
      </c>
      <c r="K19" s="127" t="str">
        <f>IFERROR(INDEX(Analysis!$F$13:$F$24,MATCH(IF(TB_TRANSACTIONS[[#This Row],[Date]]="","",IFERROR(MONTH(TB_TRANSACTIONS[[#This Row],[Date]]),"-")),Analysis!$C$13:$C$24,0),1),"-")</f>
        <v>January</v>
      </c>
      <c r="L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Q19" s="123"/>
      <c r="R19" s="223" t="s">
        <v>168</v>
      </c>
      <c r="S19" s="126"/>
      <c r="T19" s="126"/>
      <c r="U19" s="126"/>
      <c r="V19" s="126"/>
      <c r="W19" s="123"/>
      <c r="X19" s="123"/>
      <c r="Y19" s="123"/>
      <c r="Z19" s="123"/>
      <c r="AA19" s="123"/>
      <c r="AB19" s="123"/>
      <c r="AC19" s="124"/>
      <c r="AD19" s="124"/>
      <c r="AE19" s="124"/>
      <c r="AF19" s="124"/>
      <c r="AG19" s="124"/>
      <c r="AH19" s="124"/>
    </row>
    <row r="20" spans="1:34" ht="18" customHeight="1" x14ac:dyDescent="0.25">
      <c r="A20" s="122"/>
      <c r="C20" s="143">
        <v>45314</v>
      </c>
      <c r="D20" s="215" t="s">
        <v>46</v>
      </c>
      <c r="E20" s="216" t="s">
        <v>77</v>
      </c>
      <c r="F20" s="111">
        <v>846</v>
      </c>
      <c r="G20" s="110"/>
      <c r="H20" s="245" t="str" cm="1">
        <f t="array" ref="H20">IFERROR(IF(TB_TRANSACTIONS[[#This Row],[Subcategory]]="","",INDEX(Fields!$D$33:$D$132,MATCH(TB_TRANSACTIONS[[#This Row],[Subcategory]],Fields!$C$33:$C$132,0),0)),"-")</f>
        <v>Marketing</v>
      </c>
      <c r="I20" s="245" t="str">
        <f>IFERROR(IF(TB_TRANSACTIONS[[#This Row],[Category]]="","",TB_TRANSACTIONS[[#This Row],[Category]]&amp;"-"&amp;COUNTIFS($H$29:H40,H40)),"-")</f>
        <v>Marketing-4</v>
      </c>
      <c r="J20" s="127" t="str">
        <f>IFERROR(INDEX(Analysis!$G$13:$G$24,MATCH(IF(TB_TRANSACTIONS[[#This Row],[Date]]="","",IFERROR(MONTH(TB_TRANSACTIONS[[#This Row],[Date]]),"-")),Analysis!$C$13:$C$24,0),1),"-")</f>
        <v>Q1</v>
      </c>
      <c r="K20" s="127" t="str">
        <f>IFERROR(INDEX(Analysis!$F$13:$F$24,MATCH(IF(TB_TRANSACTIONS[[#This Row],[Date]]="","",IFERROR(MONTH(TB_TRANSACTIONS[[#This Row],[Date]]),"-")),Analysis!$C$13:$C$24,0),1),"-")</f>
        <v>January</v>
      </c>
      <c r="L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Q20" s="123"/>
      <c r="R20" s="223" t="s">
        <v>169</v>
      </c>
      <c r="S20" s="126"/>
      <c r="T20" s="126"/>
      <c r="U20" s="126"/>
      <c r="V20" s="126"/>
      <c r="W20" s="123"/>
      <c r="X20" s="123"/>
      <c r="Y20" s="123"/>
      <c r="Z20" s="123"/>
      <c r="AA20" s="123"/>
      <c r="AB20" s="123"/>
      <c r="AC20" s="124"/>
      <c r="AD20" s="124"/>
      <c r="AE20" s="124"/>
      <c r="AF20" s="124"/>
      <c r="AG20" s="124"/>
      <c r="AH20" s="124"/>
    </row>
    <row r="21" spans="1:34" ht="18" customHeight="1" x14ac:dyDescent="0.25">
      <c r="A21" s="122"/>
      <c r="C21" s="143">
        <v>45316</v>
      </c>
      <c r="D21" s="215" t="s">
        <v>51</v>
      </c>
      <c r="E21" s="216" t="s">
        <v>76</v>
      </c>
      <c r="F21" s="111">
        <v>1210</v>
      </c>
      <c r="G21" s="110"/>
      <c r="H21" s="245" t="str" cm="1">
        <f t="array" ref="H21">IFERROR(IF(TB_TRANSACTIONS[[#This Row],[Subcategory]]="","",INDEX(Fields!$D$33:$D$132,MATCH(TB_TRANSACTIONS[[#This Row],[Subcategory]],Fields!$C$33:$C$132,0),0)),"-")</f>
        <v>Fuel costs</v>
      </c>
      <c r="I21" s="245" t="str">
        <f>IFERROR(IF(TB_TRANSACTIONS[[#This Row],[Category]]="","",TB_TRANSACTIONS[[#This Row],[Category]]&amp;"-"&amp;COUNTIFS($H$29:H41,H41)),"-")</f>
        <v>Fuel costs-5</v>
      </c>
      <c r="J21" s="127" t="str">
        <f>IFERROR(INDEX(Analysis!$G$13:$G$24,MATCH(IF(TB_TRANSACTIONS[[#This Row],[Date]]="","",IFERROR(MONTH(TB_TRANSACTIONS[[#This Row],[Date]]),"-")),Analysis!$C$13:$C$24,0),1),"-")</f>
        <v>Q1</v>
      </c>
      <c r="K21" s="127" t="str">
        <f>IFERROR(INDEX(Analysis!$F$13:$F$24,MATCH(IF(TB_TRANSACTIONS[[#This Row],[Date]]="","",IFERROR(MONTH(TB_TRANSACTIONS[[#This Row],[Date]]),"-")),Analysis!$C$13:$C$24,0),1),"-")</f>
        <v>January</v>
      </c>
      <c r="L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21" s="123"/>
      <c r="R21" s="223"/>
      <c r="S21" s="126"/>
      <c r="T21" s="126"/>
      <c r="U21" s="126"/>
      <c r="V21" s="126"/>
      <c r="W21" s="123"/>
      <c r="X21" s="123"/>
      <c r="Y21" s="123"/>
      <c r="Z21" s="123"/>
      <c r="AA21" s="123"/>
      <c r="AB21" s="123"/>
      <c r="AC21" s="124"/>
      <c r="AD21" s="124"/>
      <c r="AE21" s="124"/>
      <c r="AF21" s="124"/>
      <c r="AG21" s="124"/>
      <c r="AH21" s="124"/>
    </row>
    <row r="22" spans="1:34" ht="18" customHeight="1" x14ac:dyDescent="0.25">
      <c r="A22" s="122"/>
      <c r="C22" s="143">
        <v>45318</v>
      </c>
      <c r="D22" s="215" t="s">
        <v>52</v>
      </c>
      <c r="E22" s="216" t="s">
        <v>77</v>
      </c>
      <c r="F22" s="111">
        <v>1561</v>
      </c>
      <c r="G22" s="110"/>
      <c r="H22" s="245" t="str" cm="1">
        <f t="array" ref="H22">IFERROR(IF(TB_TRANSACTIONS[[#This Row],[Subcategory]]="","",INDEX(Fields!$D$33:$D$132,MATCH(TB_TRANSACTIONS[[#This Row],[Subcategory]],Fields!$C$33:$C$132,0),0)),"-")</f>
        <v>Fuel costs</v>
      </c>
      <c r="I22" s="245" t="str">
        <f>IFERROR(IF(TB_TRANSACTIONS[[#This Row],[Category]]="","",TB_TRANSACTIONS[[#This Row],[Category]]&amp;"-"&amp;COUNTIFS($H$29:H42,H42)),"-")</f>
        <v>Fuel costs-6</v>
      </c>
      <c r="J22" s="127" t="str">
        <f>IFERROR(INDEX(Analysis!$G$13:$G$24,MATCH(IF(TB_TRANSACTIONS[[#This Row],[Date]]="","",IFERROR(MONTH(TB_TRANSACTIONS[[#This Row],[Date]]),"-")),Analysis!$C$13:$C$24,0),1),"-")</f>
        <v>Q1</v>
      </c>
      <c r="K22" s="127" t="str">
        <f>IFERROR(INDEX(Analysis!$F$13:$F$24,MATCH(IF(TB_TRANSACTIONS[[#This Row],[Date]]="","",IFERROR(MONTH(TB_TRANSACTIONS[[#This Row],[Date]]),"-")),Analysis!$C$13:$C$24,0),1),"-")</f>
        <v>January</v>
      </c>
      <c r="L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22" s="123"/>
      <c r="R22" s="223"/>
      <c r="S22" s="126"/>
      <c r="T22" s="126"/>
      <c r="U22" s="126"/>
      <c r="V22" s="126"/>
      <c r="W22" s="123"/>
      <c r="X22" s="123"/>
      <c r="Y22" s="123"/>
      <c r="Z22" s="123"/>
      <c r="AA22" s="123"/>
      <c r="AB22" s="123"/>
      <c r="AC22" s="124"/>
      <c r="AD22" s="124"/>
      <c r="AE22" s="124"/>
      <c r="AF22" s="124"/>
      <c r="AG22" s="124"/>
      <c r="AH22" s="124"/>
    </row>
    <row r="23" spans="1:34" ht="18" customHeight="1" x14ac:dyDescent="0.25">
      <c r="A23" s="122"/>
      <c r="C23" s="143">
        <v>45323</v>
      </c>
      <c r="D23" s="215" t="s">
        <v>32</v>
      </c>
      <c r="E23" s="216" t="s">
        <v>76</v>
      </c>
      <c r="F23" s="111">
        <v>11051</v>
      </c>
      <c r="G23" s="110"/>
      <c r="H23" s="245" t="str" cm="1">
        <f t="array" ref="H23">IFERROR(IF(TB_TRANSACTIONS[[#This Row],[Subcategory]]="","",INDEX(Fields!$D$33:$D$132,MATCH(TB_TRANSACTIONS[[#This Row],[Subcategory]],Fields!$C$33:$C$132,0),0)),"-")</f>
        <v>Labor expenses</v>
      </c>
      <c r="I23" s="245" t="str">
        <f>IFERROR(IF(TB_TRANSACTIONS[[#This Row],[Category]]="","",TB_TRANSACTIONS[[#This Row],[Category]]&amp;"-"&amp;COUNTIFS($H$29:H43,H43)),"-")</f>
        <v>Labor expenses-3</v>
      </c>
      <c r="J23" s="127" t="str">
        <f>IFERROR(INDEX(Analysis!$G$13:$G$24,MATCH(IF(TB_TRANSACTIONS[[#This Row],[Date]]="","",IFERROR(MONTH(TB_TRANSACTIONS[[#This Row],[Date]]),"-")),Analysis!$C$13:$C$24,0),1),"-")</f>
        <v>Q1</v>
      </c>
      <c r="K23" s="127" t="str">
        <f>IFERROR(INDEX(Analysis!$F$13:$F$24,MATCH(IF(TB_TRANSACTIONS[[#This Row],[Date]]="","",IFERROR(MONTH(TB_TRANSACTIONS[[#This Row],[Date]]),"-")),Analysis!$C$13:$C$24,0),1),"-")</f>
        <v>February</v>
      </c>
      <c r="L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23" s="123"/>
      <c r="R23" s="123"/>
      <c r="S23" s="126"/>
      <c r="T23" s="126"/>
      <c r="U23" s="126"/>
      <c r="V23" s="126"/>
      <c r="W23" s="123"/>
      <c r="X23" s="123"/>
      <c r="Y23" s="123"/>
      <c r="Z23" s="123"/>
      <c r="AA23" s="123"/>
      <c r="AB23" s="123"/>
      <c r="AC23" s="124"/>
      <c r="AD23" s="124"/>
      <c r="AE23" s="124"/>
      <c r="AF23" s="124"/>
      <c r="AG23" s="124"/>
      <c r="AH23" s="124"/>
    </row>
    <row r="24" spans="1:34" ht="18" customHeight="1" x14ac:dyDescent="0.25">
      <c r="A24" s="122"/>
      <c r="C24" s="143">
        <v>45325</v>
      </c>
      <c r="D24" s="215" t="s">
        <v>33</v>
      </c>
      <c r="E24" s="216" t="s">
        <v>76</v>
      </c>
      <c r="F24" s="111">
        <v>10234</v>
      </c>
      <c r="G24" s="109"/>
      <c r="H24" s="245" t="str" cm="1">
        <f t="array" ref="H24">IFERROR(IF(TB_TRANSACTIONS[[#This Row],[Subcategory]]="","",INDEX(Fields!$D$33:$D$132,MATCH(TB_TRANSACTIONS[[#This Row],[Subcategory]],Fields!$C$33:$C$132,0),0)),"-")</f>
        <v>Labor expenses</v>
      </c>
      <c r="I24" s="245" t="str">
        <f>IFERROR(IF(TB_TRANSACTIONS[[#This Row],[Category]]="","",TB_TRANSACTIONS[[#This Row],[Category]]&amp;"-"&amp;COUNTIFS($H$29:H44,H44)),"-")</f>
        <v>Labor expenses-4</v>
      </c>
      <c r="J24" s="127" t="str">
        <f>IFERROR(INDEX(Analysis!$G$13:$G$24,MATCH(IF(TB_TRANSACTIONS[[#This Row],[Date]]="","",IFERROR(MONTH(TB_TRANSACTIONS[[#This Row],[Date]]),"-")),Analysis!$C$13:$C$24,0),1),"-")</f>
        <v>Q1</v>
      </c>
      <c r="K24" s="127" t="str">
        <f>IFERROR(INDEX(Analysis!$F$13:$F$24,MATCH(IF(TB_TRANSACTIONS[[#This Row],[Date]]="","",IFERROR(MONTH(TB_TRANSACTIONS[[#This Row],[Date]]),"-")),Analysis!$C$13:$C$24,0),1),"-")</f>
        <v>February</v>
      </c>
      <c r="L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24" s="85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</row>
    <row r="25" spans="1:34" ht="18" customHeight="1" x14ac:dyDescent="0.25">
      <c r="A25" s="122"/>
      <c r="C25" s="143">
        <v>45327</v>
      </c>
      <c r="D25" s="215" t="s">
        <v>34</v>
      </c>
      <c r="E25" s="216" t="s">
        <v>76</v>
      </c>
      <c r="F25" s="111">
        <v>1446</v>
      </c>
      <c r="G25" s="109"/>
      <c r="H25" s="245" t="str" cm="1">
        <f t="array" ref="H25">IFERROR(IF(TB_TRANSACTIONS[[#This Row],[Subcategory]]="","",INDEX(Fields!$D$33:$D$132,MATCH(TB_TRANSACTIONS[[#This Row],[Subcategory]],Fields!$C$33:$C$132,0),0)),"-")</f>
        <v>Labor expenses</v>
      </c>
      <c r="I25" s="245" t="str">
        <f>IFERROR(IF(TB_TRANSACTIONS[[#This Row],[Category]]="","",TB_TRANSACTIONS[[#This Row],[Category]]&amp;"-"&amp;COUNTIFS($H$29:H45,H45)),"-")</f>
        <v>Labor expenses-4</v>
      </c>
      <c r="J25" s="127" t="str">
        <f>IFERROR(INDEX(Analysis!$G$13:$G$24,MATCH(IF(TB_TRANSACTIONS[[#This Row],[Date]]="","",IFERROR(MONTH(TB_TRANSACTIONS[[#This Row],[Date]]),"-")),Analysis!$C$13:$C$24,0),1),"-")</f>
        <v>Q1</v>
      </c>
      <c r="K25" s="127" t="str">
        <f>IFERROR(INDEX(Analysis!$F$13:$F$24,MATCH(IF(TB_TRANSACTIONS[[#This Row],[Date]]="","",IFERROR(MONTH(TB_TRANSACTIONS[[#This Row],[Date]]),"-")),Analysis!$C$13:$C$24,0),1),"-")</f>
        <v>February</v>
      </c>
      <c r="L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25" s="85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</row>
    <row r="26" spans="1:34" ht="18" customHeight="1" x14ac:dyDescent="0.25">
      <c r="A26" s="122"/>
      <c r="C26" s="143">
        <v>45329</v>
      </c>
      <c r="D26" s="215" t="s">
        <v>35</v>
      </c>
      <c r="E26" s="216" t="s">
        <v>77</v>
      </c>
      <c r="F26" s="111">
        <v>687</v>
      </c>
      <c r="G26" s="109"/>
      <c r="H26" s="245" t="str" cm="1">
        <f t="array" ref="H26">IFERROR(IF(TB_TRANSACTIONS[[#This Row],[Subcategory]]="","",INDEX(Fields!$D$33:$D$132,MATCH(TB_TRANSACTIONS[[#This Row],[Subcategory]],Fields!$C$33:$C$132,0),0)),"-")</f>
        <v>Administrative expenses</v>
      </c>
      <c r="I26" s="245" t="str">
        <f>IFERROR(IF(TB_TRANSACTIONS[[#This Row],[Category]]="","",TB_TRANSACTIONS[[#This Row],[Category]]&amp;"-"&amp;COUNTIFS($H$29:H46,H46)),"-")</f>
        <v>Administrative expenses-5</v>
      </c>
      <c r="J26" s="127" t="str">
        <f>IFERROR(INDEX(Analysis!$G$13:$G$24,MATCH(IF(TB_TRANSACTIONS[[#This Row],[Date]]="","",IFERROR(MONTH(TB_TRANSACTIONS[[#This Row],[Date]]),"-")),Analysis!$C$13:$C$24,0),1),"-")</f>
        <v>Q1</v>
      </c>
      <c r="K26" s="127" t="str">
        <f>IFERROR(INDEX(Analysis!$F$13:$F$24,MATCH(IF(TB_TRANSACTIONS[[#This Row],[Date]]="","",IFERROR(MONTH(TB_TRANSACTIONS[[#This Row],[Date]]),"-")),Analysis!$C$13:$C$24,0),1),"-")</f>
        <v>February</v>
      </c>
      <c r="L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</row>
    <row r="27" spans="1:34" ht="18" customHeight="1" x14ac:dyDescent="0.25">
      <c r="A27" s="122"/>
      <c r="C27" s="143">
        <v>45331</v>
      </c>
      <c r="D27" s="215" t="s">
        <v>36</v>
      </c>
      <c r="E27" s="216" t="s">
        <v>77</v>
      </c>
      <c r="F27" s="111">
        <v>1435</v>
      </c>
      <c r="G27" s="109"/>
      <c r="H27" s="245" t="str" cm="1">
        <f t="array" ref="H27">IFERROR(IF(TB_TRANSACTIONS[[#This Row],[Subcategory]]="","",INDEX(Fields!$D$33:$D$132,MATCH(TB_TRANSACTIONS[[#This Row],[Subcategory]],Fields!$C$33:$C$132,0),0)),"-")</f>
        <v>Administrative expenses</v>
      </c>
      <c r="I27" s="245" t="str">
        <f>IFERROR(IF(TB_TRANSACTIONS[[#This Row],[Category]]="","",TB_TRANSACTIONS[[#This Row],[Category]]&amp;"-"&amp;COUNTIFS($H$29:H47,H47)),"-")</f>
        <v>Administrative expenses-6</v>
      </c>
      <c r="J27" s="127" t="str">
        <f>IFERROR(INDEX(Analysis!$G$13:$G$24,MATCH(IF(TB_TRANSACTIONS[[#This Row],[Date]]="","",IFERROR(MONTH(TB_TRANSACTIONS[[#This Row],[Date]]),"-")),Analysis!$C$13:$C$24,0),1),"-")</f>
        <v>Q1</v>
      </c>
      <c r="K27" s="127" t="str">
        <f>IFERROR(INDEX(Analysis!$F$13:$F$24,MATCH(IF(TB_TRANSACTIONS[[#This Row],[Date]]="","",IFERROR(MONTH(TB_TRANSACTIONS[[#This Row],[Date]]),"-")),Analysis!$C$13:$C$24,0),1),"-")</f>
        <v>February</v>
      </c>
      <c r="L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27" s="85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</row>
    <row r="28" spans="1:34" ht="18" customHeight="1" x14ac:dyDescent="0.25">
      <c r="A28" s="122"/>
      <c r="C28" s="143">
        <v>45333</v>
      </c>
      <c r="D28" s="215" t="s">
        <v>37</v>
      </c>
      <c r="E28" s="216" t="s">
        <v>77</v>
      </c>
      <c r="F28" s="111">
        <v>4517</v>
      </c>
      <c r="G28" s="109"/>
      <c r="H28" s="245" t="str" cm="1">
        <f t="array" ref="H28">IFERROR(IF(TB_TRANSACTIONS[[#This Row],[Subcategory]]="","",INDEX(Fields!$D$33:$D$132,MATCH(TB_TRANSACTIONS[[#This Row],[Subcategory]],Fields!$C$33:$C$132,0),0)),"-")</f>
        <v>Administrative expenses</v>
      </c>
      <c r="I28" s="245" t="str">
        <f>IFERROR(IF(TB_TRANSACTIONS[[#This Row],[Category]]="","",TB_TRANSACTIONS[[#This Row],[Category]]&amp;"-"&amp;COUNTIFS($H$29:H48,H48)),"-")</f>
        <v>Administrative expenses-4</v>
      </c>
      <c r="J28" s="127" t="str">
        <f>IFERROR(INDEX(Analysis!$G$13:$G$24,MATCH(IF(TB_TRANSACTIONS[[#This Row],[Date]]="","",IFERROR(MONTH(TB_TRANSACTIONS[[#This Row],[Date]]),"-")),Analysis!$C$13:$C$24,0),1),"-")</f>
        <v>Q1</v>
      </c>
      <c r="K28" s="127" t="str">
        <f>IFERROR(INDEX(Analysis!$F$13:$F$24,MATCH(IF(TB_TRANSACTIONS[[#This Row],[Date]]="","",IFERROR(MONTH(TB_TRANSACTIONS[[#This Row],[Date]]),"-")),Analysis!$C$13:$C$24,0),1),"-")</f>
        <v>February</v>
      </c>
      <c r="L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28" s="85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</row>
    <row r="29" spans="1:34" ht="18" customHeight="1" x14ac:dyDescent="0.25">
      <c r="A29" s="122"/>
      <c r="C29" s="143">
        <v>45335</v>
      </c>
      <c r="D29" s="215" t="s">
        <v>44</v>
      </c>
      <c r="E29" s="216" t="s">
        <v>76</v>
      </c>
      <c r="F29" s="111">
        <v>1262</v>
      </c>
      <c r="G29" s="109"/>
      <c r="H29" s="245" t="str" cm="1">
        <f t="array" ref="H29">IFERROR(IF(TB_TRANSACTIONS[[#This Row],[Subcategory]]="","",INDEX(Fields!$D$33:$D$132,MATCH(TB_TRANSACTIONS[[#This Row],[Subcategory]],Fields!$C$33:$C$132,0),0)),"-")</f>
        <v>Marketing</v>
      </c>
      <c r="I29" s="245" t="str">
        <f>IFERROR(IF(TB_TRANSACTIONS[[#This Row],[Category]]="","",TB_TRANSACTIONS[[#This Row],[Category]]&amp;"-"&amp;COUNTIFS($H$29:H49,H49)),"-")</f>
        <v>Marketing-5</v>
      </c>
      <c r="J29" s="127" t="str">
        <f>IFERROR(INDEX(Analysis!$G$13:$G$24,MATCH(IF(TB_TRANSACTIONS[[#This Row],[Date]]="","",IFERROR(MONTH(TB_TRANSACTIONS[[#This Row],[Date]]),"-")),Analysis!$C$13:$C$24,0),1),"-")</f>
        <v>Q1</v>
      </c>
      <c r="K29" s="127" t="str">
        <f>IFERROR(INDEX(Analysis!$F$13:$F$24,MATCH(IF(TB_TRANSACTIONS[[#This Row],[Date]]="","",IFERROR(MONTH(TB_TRANSACTIONS[[#This Row],[Date]]),"-")),Analysis!$C$13:$C$24,0),1),"-")</f>
        <v>February</v>
      </c>
      <c r="L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29" s="85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</row>
    <row r="30" spans="1:34" ht="18" customHeight="1" x14ac:dyDescent="0.25">
      <c r="A30" s="122"/>
      <c r="C30" s="143">
        <v>45337</v>
      </c>
      <c r="D30" s="215" t="s">
        <v>45</v>
      </c>
      <c r="E30" s="216" t="s">
        <v>76</v>
      </c>
      <c r="F30" s="111">
        <v>1549</v>
      </c>
      <c r="G30" s="109"/>
      <c r="H30" s="245" t="str" cm="1">
        <f t="array" ref="H30">IFERROR(IF(TB_TRANSACTIONS[[#This Row],[Subcategory]]="","",INDEX(Fields!$D$33:$D$132,MATCH(TB_TRANSACTIONS[[#This Row],[Subcategory]],Fields!$C$33:$C$132,0),0)),"-")</f>
        <v>Marketing</v>
      </c>
      <c r="I30" s="245" t="str">
        <f>IFERROR(IF(TB_TRANSACTIONS[[#This Row],[Category]]="","",TB_TRANSACTIONS[[#This Row],[Category]]&amp;"-"&amp;COUNTIFS($H$29:H50,H50)),"-")</f>
        <v>Marketing-6</v>
      </c>
      <c r="J30" s="127" t="str">
        <f>IFERROR(INDEX(Analysis!$G$13:$G$24,MATCH(IF(TB_TRANSACTIONS[[#This Row],[Date]]="","",IFERROR(MONTH(TB_TRANSACTIONS[[#This Row],[Date]]),"-")),Analysis!$C$13:$C$24,0),1),"-")</f>
        <v>Q1</v>
      </c>
      <c r="K30" s="127" t="str">
        <f>IFERROR(INDEX(Analysis!$F$13:$F$24,MATCH(IF(TB_TRANSACTIONS[[#This Row],[Date]]="","",IFERROR(MONTH(TB_TRANSACTIONS[[#This Row],[Date]]),"-")),Analysis!$C$13:$C$24,0),1),"-")</f>
        <v>February</v>
      </c>
      <c r="L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30" s="85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</row>
    <row r="31" spans="1:34" ht="18" customHeight="1" x14ac:dyDescent="0.25">
      <c r="A31" s="122"/>
      <c r="C31" s="143">
        <v>45339</v>
      </c>
      <c r="D31" s="215" t="s">
        <v>46</v>
      </c>
      <c r="E31" s="216" t="s">
        <v>77</v>
      </c>
      <c r="F31" s="111">
        <v>1287</v>
      </c>
      <c r="G31" s="109"/>
      <c r="H31" s="245" t="str" cm="1">
        <f t="array" ref="H31">IFERROR(IF(TB_TRANSACTIONS[[#This Row],[Subcategory]]="","",INDEX(Fields!$D$33:$D$132,MATCH(TB_TRANSACTIONS[[#This Row],[Subcategory]],Fields!$C$33:$C$132,0),0)),"-")</f>
        <v>Marketing</v>
      </c>
      <c r="I31" s="245" t="str">
        <f>IFERROR(IF(TB_TRANSACTIONS[[#This Row],[Category]]="","",TB_TRANSACTIONS[[#This Row],[Category]]&amp;"-"&amp;COUNTIFS($H$29:H51,H51)),"-")</f>
        <v>Marketing-7</v>
      </c>
      <c r="J31" s="127" t="str">
        <f>IFERROR(INDEX(Analysis!$G$13:$G$24,MATCH(IF(TB_TRANSACTIONS[[#This Row],[Date]]="","",IFERROR(MONTH(TB_TRANSACTIONS[[#This Row],[Date]]),"-")),Analysis!$C$13:$C$24,0),1),"-")</f>
        <v>Q1</v>
      </c>
      <c r="K31" s="127" t="str">
        <f>IFERROR(INDEX(Analysis!$F$13:$F$24,MATCH(IF(TB_TRANSACTIONS[[#This Row],[Date]]="","",IFERROR(MONTH(TB_TRANSACTIONS[[#This Row],[Date]]),"-")),Analysis!$C$13:$C$24,0),1),"-")</f>
        <v>February</v>
      </c>
      <c r="L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31" s="85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</row>
    <row r="32" spans="1:34" ht="18" customHeight="1" x14ac:dyDescent="0.25">
      <c r="A32" s="122"/>
      <c r="B32" s="122"/>
      <c r="C32" s="143">
        <v>45341</v>
      </c>
      <c r="D32" s="215" t="s">
        <v>51</v>
      </c>
      <c r="E32" s="216" t="s">
        <v>76</v>
      </c>
      <c r="F32" s="111">
        <v>1534</v>
      </c>
      <c r="G32" s="109"/>
      <c r="H32" s="245" t="str" cm="1">
        <f t="array" ref="H32">IFERROR(IF(TB_TRANSACTIONS[[#This Row],[Subcategory]]="","",INDEX(Fields!$D$33:$D$132,MATCH(TB_TRANSACTIONS[[#This Row],[Subcategory]],Fields!$C$33:$C$132,0),0)),"-")</f>
        <v>Fuel costs</v>
      </c>
      <c r="I32" s="245" t="str">
        <f>IFERROR(IF(TB_TRANSACTIONS[[#This Row],[Category]]="","",TB_TRANSACTIONS[[#This Row],[Category]]&amp;"-"&amp;COUNTIFS($H$29:H52,H52)),"-")</f>
        <v>Fuel costs-8</v>
      </c>
      <c r="J32" s="127" t="str">
        <f>IFERROR(INDEX(Analysis!$G$13:$G$24,MATCH(IF(TB_TRANSACTIONS[[#This Row],[Date]]="","",IFERROR(MONTH(TB_TRANSACTIONS[[#This Row],[Date]]),"-")),Analysis!$C$13:$C$24,0),1),"-")</f>
        <v>Q1</v>
      </c>
      <c r="K32" s="127" t="str">
        <f>IFERROR(INDEX(Analysis!$F$13:$F$24,MATCH(IF(TB_TRANSACTIONS[[#This Row],[Date]]="","",IFERROR(MONTH(TB_TRANSACTIONS[[#This Row],[Date]]),"-")),Analysis!$C$13:$C$24,0),1),"-")</f>
        <v>February</v>
      </c>
      <c r="L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2" s="85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</row>
    <row r="33" spans="1:27" ht="18" customHeight="1" x14ac:dyDescent="0.25">
      <c r="A33" s="122"/>
      <c r="B33" s="122"/>
      <c r="C33" s="143">
        <v>45343</v>
      </c>
      <c r="D33" s="215" t="s">
        <v>52</v>
      </c>
      <c r="E33" s="216" t="s">
        <v>77</v>
      </c>
      <c r="F33" s="111">
        <v>1178</v>
      </c>
      <c r="G33" s="109"/>
      <c r="H33" s="245" t="str" cm="1">
        <f t="array" ref="H33">IFERROR(IF(TB_TRANSACTIONS[[#This Row],[Subcategory]]="","",INDEX(Fields!$D$33:$D$132,MATCH(TB_TRANSACTIONS[[#This Row],[Subcategory]],Fields!$C$33:$C$132,0),0)),"-")</f>
        <v>Fuel costs</v>
      </c>
      <c r="I33" s="245" t="str">
        <f>IFERROR(IF(TB_TRANSACTIONS[[#This Row],[Category]]="","",TB_TRANSACTIONS[[#This Row],[Category]]&amp;"-"&amp;COUNTIFS($H$29:H53,H53)),"-")</f>
        <v>Fuel costs-9</v>
      </c>
      <c r="J33" s="127" t="str">
        <f>IFERROR(INDEX(Analysis!$G$13:$G$24,MATCH(IF(TB_TRANSACTIONS[[#This Row],[Date]]="","",IFERROR(MONTH(TB_TRANSACTIONS[[#This Row],[Date]]),"-")),Analysis!$C$13:$C$24,0),1),"-")</f>
        <v>Q1</v>
      </c>
      <c r="K33" s="127" t="str">
        <f>IFERROR(INDEX(Analysis!$F$13:$F$24,MATCH(IF(TB_TRANSACTIONS[[#This Row],[Date]]="","",IFERROR(MONTH(TB_TRANSACTIONS[[#This Row],[Date]]),"-")),Analysis!$C$13:$C$24,0),1),"-")</f>
        <v>February</v>
      </c>
      <c r="L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3" s="85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</row>
    <row r="34" spans="1:27" ht="18" customHeight="1" x14ac:dyDescent="0.25">
      <c r="A34" s="122"/>
      <c r="B34" s="122"/>
      <c r="C34" s="143">
        <v>45345</v>
      </c>
      <c r="D34" s="215" t="s">
        <v>32</v>
      </c>
      <c r="E34" s="216" t="s">
        <v>76</v>
      </c>
      <c r="F34" s="111">
        <v>19494</v>
      </c>
      <c r="G34" s="109"/>
      <c r="H34" s="245" t="str" cm="1">
        <f t="array" ref="H34">IFERROR(IF(TB_TRANSACTIONS[[#This Row],[Subcategory]]="","",INDEX(Fields!$D$33:$D$132,MATCH(TB_TRANSACTIONS[[#This Row],[Subcategory]],Fields!$C$33:$C$132,0),0)),"-")</f>
        <v>Labor expenses</v>
      </c>
      <c r="I34" s="245" t="str">
        <f>IFERROR(IF(TB_TRANSACTIONS[[#This Row],[Category]]="","",TB_TRANSACTIONS[[#This Row],[Category]]&amp;"-"&amp;COUNTIFS($H$29:H54,H54)),"-")</f>
        <v>Labor expenses-5</v>
      </c>
      <c r="J34" s="127" t="str">
        <f>IFERROR(INDEX(Analysis!$G$13:$G$24,MATCH(IF(TB_TRANSACTIONS[[#This Row],[Date]]="","",IFERROR(MONTH(TB_TRANSACTIONS[[#This Row],[Date]]),"-")),Analysis!$C$13:$C$24,0),1),"-")</f>
        <v>Q1</v>
      </c>
      <c r="K34" s="127" t="str">
        <f>IFERROR(INDEX(Analysis!$F$13:$F$24,MATCH(IF(TB_TRANSACTIONS[[#This Row],[Date]]="","",IFERROR(MONTH(TB_TRANSACTIONS[[#This Row],[Date]]),"-")),Analysis!$C$13:$C$24,0),1),"-")</f>
        <v>February</v>
      </c>
      <c r="L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4" s="85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</row>
    <row r="35" spans="1:27" ht="18" customHeight="1" x14ac:dyDescent="0.25">
      <c r="A35" s="122"/>
      <c r="B35" s="122"/>
      <c r="C35" s="143">
        <v>45347</v>
      </c>
      <c r="D35" s="215" t="s">
        <v>33</v>
      </c>
      <c r="E35" s="216" t="s">
        <v>76</v>
      </c>
      <c r="F35" s="111">
        <v>5298</v>
      </c>
      <c r="G35" s="109"/>
      <c r="H35" s="245" t="str" cm="1">
        <f t="array" ref="H35">IFERROR(IF(TB_TRANSACTIONS[[#This Row],[Subcategory]]="","",INDEX(Fields!$D$33:$D$132,MATCH(TB_TRANSACTIONS[[#This Row],[Subcategory]],Fields!$C$33:$C$132,0),0)),"-")</f>
        <v>Labor expenses</v>
      </c>
      <c r="I35" s="245" t="str">
        <f>IFERROR(IF(TB_TRANSACTIONS[[#This Row],[Category]]="","",TB_TRANSACTIONS[[#This Row],[Category]]&amp;"-"&amp;COUNTIFS($H$29:H55,H55)),"-")</f>
        <v>Labor expenses-6</v>
      </c>
      <c r="J35" s="127" t="str">
        <f>IFERROR(INDEX(Analysis!$G$13:$G$24,MATCH(IF(TB_TRANSACTIONS[[#This Row],[Date]]="","",IFERROR(MONTH(TB_TRANSACTIONS[[#This Row],[Date]]),"-")),Analysis!$C$13:$C$24,0),1),"-")</f>
        <v>Q1</v>
      </c>
      <c r="K35" s="127" t="str">
        <f>IFERROR(INDEX(Analysis!$F$13:$F$24,MATCH(IF(TB_TRANSACTIONS[[#This Row],[Date]]="","",IFERROR(MONTH(TB_TRANSACTIONS[[#This Row],[Date]]),"-")),Analysis!$C$13:$C$24,0),1),"-")</f>
        <v>February</v>
      </c>
      <c r="L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5" s="85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</row>
    <row r="36" spans="1:27" ht="18" customHeight="1" x14ac:dyDescent="0.25">
      <c r="A36" s="122"/>
      <c r="B36" s="122"/>
      <c r="C36" s="143">
        <v>45349</v>
      </c>
      <c r="D36" s="215" t="s">
        <v>34</v>
      </c>
      <c r="E36" s="216" t="s">
        <v>76</v>
      </c>
      <c r="F36" s="111">
        <v>804</v>
      </c>
      <c r="G36" s="109"/>
      <c r="H36" s="245" t="str" cm="1">
        <f t="array" ref="H36">IFERROR(IF(TB_TRANSACTIONS[[#This Row],[Subcategory]]="","",INDEX(Fields!$D$33:$D$132,MATCH(TB_TRANSACTIONS[[#This Row],[Subcategory]],Fields!$C$33:$C$132,0),0)),"-")</f>
        <v>Labor expenses</v>
      </c>
      <c r="I36" s="245" t="str">
        <f>IFERROR(IF(TB_TRANSACTIONS[[#This Row],[Category]]="","",TB_TRANSACTIONS[[#This Row],[Category]]&amp;"-"&amp;COUNTIFS($H$29:H56,H56)),"-")</f>
        <v>Labor expenses-7</v>
      </c>
      <c r="J36" s="127" t="str">
        <f>IFERROR(INDEX(Analysis!$G$13:$G$24,MATCH(IF(TB_TRANSACTIONS[[#This Row],[Date]]="","",IFERROR(MONTH(TB_TRANSACTIONS[[#This Row],[Date]]),"-")),Analysis!$C$13:$C$24,0),1),"-")</f>
        <v>Q1</v>
      </c>
      <c r="K36" s="127" t="str">
        <f>IFERROR(INDEX(Analysis!$F$13:$F$24,MATCH(IF(TB_TRANSACTIONS[[#This Row],[Date]]="","",IFERROR(MONTH(TB_TRANSACTIONS[[#This Row],[Date]]),"-")),Analysis!$C$13:$C$24,0),1),"-")</f>
        <v>February</v>
      </c>
      <c r="L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6" s="85"/>
      <c r="Q36" s="124"/>
      <c r="S36" s="124"/>
      <c r="T36" s="124"/>
      <c r="U36" s="124"/>
      <c r="V36" s="124"/>
      <c r="W36" s="124"/>
      <c r="X36" s="124"/>
      <c r="Y36" s="124"/>
      <c r="Z36" s="124"/>
      <c r="AA36" s="124"/>
    </row>
    <row r="37" spans="1:27" ht="18" customHeight="1" x14ac:dyDescent="0.25">
      <c r="A37" s="122"/>
      <c r="B37" s="122"/>
      <c r="C37" s="143">
        <v>45352</v>
      </c>
      <c r="D37" s="215" t="s">
        <v>35</v>
      </c>
      <c r="E37" s="216" t="s">
        <v>76</v>
      </c>
      <c r="F37" s="111">
        <v>1819</v>
      </c>
      <c r="G37" s="109"/>
      <c r="H37" s="245" t="str" cm="1">
        <f t="array" ref="H37">IFERROR(IF(TB_TRANSACTIONS[[#This Row],[Subcategory]]="","",INDEX(Fields!$D$33:$D$132,MATCH(TB_TRANSACTIONS[[#This Row],[Subcategory]],Fields!$C$33:$C$132,0),0)),"-")</f>
        <v>Administrative expenses</v>
      </c>
      <c r="I37" s="245" t="str">
        <f>IFERROR(IF(TB_TRANSACTIONS[[#This Row],[Category]]="","",TB_TRANSACTIONS[[#This Row],[Category]]&amp;"-"&amp;COUNTIFS($H$29:H57,H57)),"-")</f>
        <v>Administrative expenses-8</v>
      </c>
      <c r="J37" s="127" t="str">
        <f>IFERROR(INDEX(Analysis!$G$13:$G$24,MATCH(IF(TB_TRANSACTIONS[[#This Row],[Date]]="","",IFERROR(MONTH(TB_TRANSACTIONS[[#This Row],[Date]]),"-")),Analysis!$C$13:$C$24,0),1),"-")</f>
        <v>Q1</v>
      </c>
      <c r="K37" s="127" t="str">
        <f>IFERROR(INDEX(Analysis!$F$13:$F$24,MATCH(IF(TB_TRANSACTIONS[[#This Row],[Date]]="","",IFERROR(MONTH(TB_TRANSACTIONS[[#This Row],[Date]]),"-")),Analysis!$C$13:$C$24,0),1),"-")</f>
        <v>March</v>
      </c>
      <c r="L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7" s="85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</row>
    <row r="38" spans="1:27" ht="18" customHeight="1" x14ac:dyDescent="0.25">
      <c r="A38" s="122"/>
      <c r="B38" s="122"/>
      <c r="C38" s="143">
        <v>45354</v>
      </c>
      <c r="D38" s="215" t="s">
        <v>36</v>
      </c>
      <c r="E38" s="216" t="s">
        <v>77</v>
      </c>
      <c r="F38" s="111">
        <v>1895</v>
      </c>
      <c r="G38" s="109"/>
      <c r="H38" s="245" t="str" cm="1">
        <f t="array" ref="H38">IFERROR(IF(TB_TRANSACTIONS[[#This Row],[Subcategory]]="","",INDEX(Fields!$D$33:$D$132,MATCH(TB_TRANSACTIONS[[#This Row],[Subcategory]],Fields!$C$33:$C$132,0),0)),"-")</f>
        <v>Administrative expenses</v>
      </c>
      <c r="I38" s="245" t="str">
        <f>IFERROR(IF(TB_TRANSACTIONS[[#This Row],[Category]]="","",TB_TRANSACTIONS[[#This Row],[Category]]&amp;"-"&amp;COUNTIFS($H$29:H58,H58)),"-")</f>
        <v>Administrative expenses-9</v>
      </c>
      <c r="J38" s="127" t="str">
        <f>IFERROR(INDEX(Analysis!$G$13:$G$24,MATCH(IF(TB_TRANSACTIONS[[#This Row],[Date]]="","",IFERROR(MONTH(TB_TRANSACTIONS[[#This Row],[Date]]),"-")),Analysis!$C$13:$C$24,0),1),"-")</f>
        <v>Q1</v>
      </c>
      <c r="K38" s="127" t="str">
        <f>IFERROR(INDEX(Analysis!$F$13:$F$24,MATCH(IF(TB_TRANSACTIONS[[#This Row],[Date]]="","",IFERROR(MONTH(TB_TRANSACTIONS[[#This Row],[Date]]),"-")),Analysis!$C$13:$C$24,0),1),"-")</f>
        <v>March</v>
      </c>
      <c r="L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8" s="85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</row>
    <row r="39" spans="1:27" ht="18" customHeight="1" x14ac:dyDescent="0.25">
      <c r="A39" s="122"/>
      <c r="B39" s="122"/>
      <c r="C39" s="143">
        <v>45356</v>
      </c>
      <c r="D39" s="215" t="s">
        <v>37</v>
      </c>
      <c r="E39" s="216" t="s">
        <v>77</v>
      </c>
      <c r="F39" s="111">
        <v>5373</v>
      </c>
      <c r="G39" s="109"/>
      <c r="H39" s="245" t="str" cm="1">
        <f t="array" ref="H39">IFERROR(IF(TB_TRANSACTIONS[[#This Row],[Subcategory]]="","",INDEX(Fields!$D$33:$D$132,MATCH(TB_TRANSACTIONS[[#This Row],[Subcategory]],Fields!$C$33:$C$132,0),0)),"-")</f>
        <v>Administrative expenses</v>
      </c>
      <c r="I39" s="245" t="str">
        <f>IFERROR(IF(TB_TRANSACTIONS[[#This Row],[Category]]="","",TB_TRANSACTIONS[[#This Row],[Category]]&amp;"-"&amp;COUNTIFS($H$29:H59,H59)),"-")</f>
        <v>Administrative expenses-7</v>
      </c>
      <c r="J39" s="127" t="str">
        <f>IFERROR(INDEX(Analysis!$G$13:$G$24,MATCH(IF(TB_TRANSACTIONS[[#This Row],[Date]]="","",IFERROR(MONTH(TB_TRANSACTIONS[[#This Row],[Date]]),"-")),Analysis!$C$13:$C$24,0),1),"-")</f>
        <v>Q1</v>
      </c>
      <c r="K39" s="127" t="str">
        <f>IFERROR(INDEX(Analysis!$F$13:$F$24,MATCH(IF(TB_TRANSACTIONS[[#This Row],[Date]]="","",IFERROR(MONTH(TB_TRANSACTIONS[[#This Row],[Date]]),"-")),Analysis!$C$13:$C$24,0),1),"-")</f>
        <v>March</v>
      </c>
      <c r="L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9" s="85"/>
      <c r="Q39" s="124"/>
      <c r="S39" s="124"/>
      <c r="T39" s="124"/>
      <c r="U39" s="124"/>
      <c r="V39" s="124"/>
      <c r="W39" s="124"/>
      <c r="X39" s="124"/>
      <c r="Y39" s="124"/>
      <c r="Z39" s="124"/>
      <c r="AA39" s="124"/>
    </row>
    <row r="40" spans="1:27" ht="18" customHeight="1" x14ac:dyDescent="0.25">
      <c r="A40" s="122"/>
      <c r="B40" s="85"/>
      <c r="C40" s="143">
        <v>45358</v>
      </c>
      <c r="D40" s="215" t="s">
        <v>44</v>
      </c>
      <c r="E40" s="216" t="s">
        <v>76</v>
      </c>
      <c r="F40" s="111">
        <v>1858</v>
      </c>
      <c r="G40" s="109"/>
      <c r="H40" s="245" t="str" cm="1">
        <f t="array" ref="H40">IFERROR(IF(TB_TRANSACTIONS[[#This Row],[Subcategory]]="","",INDEX(Fields!$D$33:$D$132,MATCH(TB_TRANSACTIONS[[#This Row],[Subcategory]],Fields!$C$33:$C$132,0),0)),"-")</f>
        <v>Marketing</v>
      </c>
      <c r="I40" s="245" t="str">
        <f>IFERROR(IF(TB_TRANSACTIONS[[#This Row],[Category]]="","",TB_TRANSACTIONS[[#This Row],[Category]]&amp;"-"&amp;COUNTIFS($H$29:H60,H60)),"-")</f>
        <v>Marketing-8</v>
      </c>
      <c r="J40" s="127" t="str">
        <f>IFERROR(INDEX(Analysis!$G$13:$G$24,MATCH(IF(TB_TRANSACTIONS[[#This Row],[Date]]="","",IFERROR(MONTH(TB_TRANSACTIONS[[#This Row],[Date]]),"-")),Analysis!$C$13:$C$24,0),1),"-")</f>
        <v>Q1</v>
      </c>
      <c r="K40" s="127" t="str">
        <f>IFERROR(INDEX(Analysis!$F$13:$F$24,MATCH(IF(TB_TRANSACTIONS[[#This Row],[Date]]="","",IFERROR(MONTH(TB_TRANSACTIONS[[#This Row],[Date]]),"-")),Analysis!$C$13:$C$24,0),1),"-")</f>
        <v>March</v>
      </c>
      <c r="L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40" s="85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</row>
    <row r="41" spans="1:27" ht="18" customHeight="1" x14ac:dyDescent="0.25">
      <c r="A41" s="122"/>
      <c r="B41" s="85"/>
      <c r="C41" s="143">
        <v>45360</v>
      </c>
      <c r="D41" s="215" t="s">
        <v>45</v>
      </c>
      <c r="E41" s="216" t="s">
        <v>76</v>
      </c>
      <c r="F41" s="111">
        <v>1896</v>
      </c>
      <c r="G41" s="109"/>
      <c r="H41" s="245" t="str" cm="1">
        <f t="array" ref="H41">IFERROR(IF(TB_TRANSACTIONS[[#This Row],[Subcategory]]="","",INDEX(Fields!$D$33:$D$132,MATCH(TB_TRANSACTIONS[[#This Row],[Subcategory]],Fields!$C$33:$C$132,0),0)),"-")</f>
        <v>Marketing</v>
      </c>
      <c r="I41" s="245" t="str">
        <f>IFERROR(IF(TB_TRANSACTIONS[[#This Row],[Category]]="","",TB_TRANSACTIONS[[#This Row],[Category]]&amp;"-"&amp;COUNTIFS($H$29:H61,H61)),"-")</f>
        <v>Marketing-9</v>
      </c>
      <c r="J41" s="127" t="str">
        <f>IFERROR(INDEX(Analysis!$G$13:$G$24,MATCH(IF(TB_TRANSACTIONS[[#This Row],[Date]]="","",IFERROR(MONTH(TB_TRANSACTIONS[[#This Row],[Date]]),"-")),Analysis!$C$13:$C$24,0),1),"-")</f>
        <v>Q1</v>
      </c>
      <c r="K41" s="127" t="str">
        <f>IFERROR(INDEX(Analysis!$F$13:$F$24,MATCH(IF(TB_TRANSACTIONS[[#This Row],[Date]]="","",IFERROR(MONTH(TB_TRANSACTIONS[[#This Row],[Date]]),"-")),Analysis!$C$13:$C$24,0),1),"-")</f>
        <v>March</v>
      </c>
      <c r="L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41" s="85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</row>
    <row r="42" spans="1:27" ht="18" customHeight="1" x14ac:dyDescent="0.25">
      <c r="A42" s="122"/>
      <c r="B42" s="85"/>
      <c r="C42" s="143">
        <v>45362</v>
      </c>
      <c r="D42" s="215" t="s">
        <v>46</v>
      </c>
      <c r="E42" s="216" t="s">
        <v>77</v>
      </c>
      <c r="F42" s="111">
        <v>868</v>
      </c>
      <c r="G42" s="109"/>
      <c r="H42" s="245" t="str" cm="1">
        <f t="array" ref="H42">IFERROR(IF(TB_TRANSACTIONS[[#This Row],[Subcategory]]="","",INDEX(Fields!$D$33:$D$132,MATCH(TB_TRANSACTIONS[[#This Row],[Subcategory]],Fields!$C$33:$C$132,0),0)),"-")</f>
        <v>Marketing</v>
      </c>
      <c r="I42" s="245" t="str">
        <f>IFERROR(IF(TB_TRANSACTIONS[[#This Row],[Category]]="","",TB_TRANSACTIONS[[#This Row],[Category]]&amp;"-"&amp;COUNTIFS($H$29:H62,H62)),"-")</f>
        <v>Marketing-10</v>
      </c>
      <c r="J42" s="127" t="str">
        <f>IFERROR(INDEX(Analysis!$G$13:$G$24,MATCH(IF(TB_TRANSACTIONS[[#This Row],[Date]]="","",IFERROR(MONTH(TB_TRANSACTIONS[[#This Row],[Date]]),"-")),Analysis!$C$13:$C$24,0),1),"-")</f>
        <v>Q1</v>
      </c>
      <c r="K42" s="127" t="str">
        <f>IFERROR(INDEX(Analysis!$F$13:$F$24,MATCH(IF(TB_TRANSACTIONS[[#This Row],[Date]]="","",IFERROR(MONTH(TB_TRANSACTIONS[[#This Row],[Date]]),"-")),Analysis!$C$13:$C$24,0),1),"-")</f>
        <v>March</v>
      </c>
      <c r="L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42" s="85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</row>
    <row r="43" spans="1:27" ht="18" customHeight="1" x14ac:dyDescent="0.25">
      <c r="A43" s="122"/>
      <c r="B43" s="85"/>
      <c r="C43" s="143">
        <v>45364</v>
      </c>
      <c r="D43" s="215" t="s">
        <v>51</v>
      </c>
      <c r="E43" s="216" t="s">
        <v>76</v>
      </c>
      <c r="F43" s="111">
        <v>677</v>
      </c>
      <c r="G43" s="109"/>
      <c r="H43" s="245" t="str" cm="1">
        <f t="array" ref="H43">IFERROR(IF(TB_TRANSACTIONS[[#This Row],[Subcategory]]="","",INDEX(Fields!$D$33:$D$132,MATCH(TB_TRANSACTIONS[[#This Row],[Subcategory]],Fields!$C$33:$C$132,0),0)),"-")</f>
        <v>Fuel costs</v>
      </c>
      <c r="I43" s="245" t="str">
        <f>IFERROR(IF(TB_TRANSACTIONS[[#This Row],[Category]]="","",TB_TRANSACTIONS[[#This Row],[Category]]&amp;"-"&amp;COUNTIFS($H$29:H63,H63)),"-")</f>
        <v>Fuel costs-11</v>
      </c>
      <c r="J43" s="127" t="str">
        <f>IFERROR(INDEX(Analysis!$G$13:$G$24,MATCH(IF(TB_TRANSACTIONS[[#This Row],[Date]]="","",IFERROR(MONTH(TB_TRANSACTIONS[[#This Row],[Date]]),"-")),Analysis!$C$13:$C$24,0),1),"-")</f>
        <v>Q1</v>
      </c>
      <c r="K43" s="127" t="str">
        <f>IFERROR(INDEX(Analysis!$F$13:$F$24,MATCH(IF(TB_TRANSACTIONS[[#This Row],[Date]]="","",IFERROR(MONTH(TB_TRANSACTIONS[[#This Row],[Date]]),"-")),Analysis!$C$13:$C$24,0),1),"-")</f>
        <v>March</v>
      </c>
      <c r="L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3" s="85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</row>
    <row r="44" spans="1:27" ht="18" customHeight="1" x14ac:dyDescent="0.25">
      <c r="A44" s="122"/>
      <c r="B44" s="85"/>
      <c r="C44" s="143">
        <v>45366</v>
      </c>
      <c r="D44" s="215" t="s">
        <v>52</v>
      </c>
      <c r="E44" s="216" t="s">
        <v>77</v>
      </c>
      <c r="F44" s="111">
        <v>3000</v>
      </c>
      <c r="G44" s="109"/>
      <c r="H44" s="245" t="str" cm="1">
        <f t="array" ref="H44">IFERROR(IF(TB_TRANSACTIONS[[#This Row],[Subcategory]]="","",INDEX(Fields!$D$33:$D$132,MATCH(TB_TRANSACTIONS[[#This Row],[Subcategory]],Fields!$C$33:$C$132,0),0)),"-")</f>
        <v>Fuel costs</v>
      </c>
      <c r="I44" s="245" t="str">
        <f>IFERROR(IF(TB_TRANSACTIONS[[#This Row],[Category]]="","",TB_TRANSACTIONS[[#This Row],[Category]]&amp;"-"&amp;COUNTIFS($H$29:H64,H64)),"-")</f>
        <v>Fuel costs-12</v>
      </c>
      <c r="J44" s="127" t="str">
        <f>IFERROR(INDEX(Analysis!$G$13:$G$24,MATCH(IF(TB_TRANSACTIONS[[#This Row],[Date]]="","",IFERROR(MONTH(TB_TRANSACTIONS[[#This Row],[Date]]),"-")),Analysis!$C$13:$C$24,0),1),"-")</f>
        <v>Q1</v>
      </c>
      <c r="K44" s="127" t="str">
        <f>IFERROR(INDEX(Analysis!$F$13:$F$24,MATCH(IF(TB_TRANSACTIONS[[#This Row],[Date]]="","",IFERROR(MONTH(TB_TRANSACTIONS[[#This Row],[Date]]),"-")),Analysis!$C$13:$C$24,0),1),"-")</f>
        <v>March</v>
      </c>
      <c r="L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4" s="85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</row>
    <row r="45" spans="1:27" ht="18" customHeight="1" x14ac:dyDescent="0.25">
      <c r="A45" s="122"/>
      <c r="B45" s="85"/>
      <c r="C45" s="143">
        <v>45368</v>
      </c>
      <c r="D45" s="217" t="s">
        <v>32</v>
      </c>
      <c r="E45" s="218" t="s">
        <v>76</v>
      </c>
      <c r="F45" s="111">
        <v>11936</v>
      </c>
      <c r="G45" s="109"/>
      <c r="H45" s="245" t="str" cm="1">
        <f t="array" ref="H45">IFERROR(IF(TB_TRANSACTIONS[[#This Row],[Subcategory]]="","",INDEX(Fields!$D$33:$D$132,MATCH(TB_TRANSACTIONS[[#This Row],[Subcategory]],Fields!$C$33:$C$132,0),0)),"-")</f>
        <v>Labor expenses</v>
      </c>
      <c r="I45" s="245" t="str">
        <f>IFERROR(IF(TB_TRANSACTIONS[[#This Row],[Category]]="","",TB_TRANSACTIONS[[#This Row],[Category]]&amp;"-"&amp;COUNTIFS($H$29:H65,H65)),"-")</f>
        <v>Labor expenses-7</v>
      </c>
      <c r="J45" s="127" t="str">
        <f>IFERROR(INDEX(Analysis!$G$13:$G$24,MATCH(IF(TB_TRANSACTIONS[[#This Row],[Date]]="","",IFERROR(MONTH(TB_TRANSACTIONS[[#This Row],[Date]]),"-")),Analysis!$C$13:$C$24,0),1),"-")</f>
        <v>Q1</v>
      </c>
      <c r="K45" s="127" t="str">
        <f>IFERROR(INDEX(Analysis!$F$13:$F$24,MATCH(IF(TB_TRANSACTIONS[[#This Row],[Date]]="","",IFERROR(MONTH(TB_TRANSACTIONS[[#This Row],[Date]]),"-")),Analysis!$C$13:$C$24,0),1),"-")</f>
        <v>March</v>
      </c>
      <c r="L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5" s="85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</row>
    <row r="46" spans="1:27" ht="18" customHeight="1" x14ac:dyDescent="0.25">
      <c r="A46" s="122"/>
      <c r="B46" s="85"/>
      <c r="C46" s="143">
        <v>45370</v>
      </c>
      <c r="D46" s="217" t="s">
        <v>33</v>
      </c>
      <c r="E46" s="218" t="s">
        <v>76</v>
      </c>
      <c r="F46" s="111">
        <v>11516</v>
      </c>
      <c r="G46" s="109"/>
      <c r="H46" s="245" t="str" cm="1">
        <f t="array" ref="H46">IFERROR(IF(TB_TRANSACTIONS[[#This Row],[Subcategory]]="","",INDEX(Fields!$D$33:$D$132,MATCH(TB_TRANSACTIONS[[#This Row],[Subcategory]],Fields!$C$33:$C$132,0),0)),"-")</f>
        <v>Labor expenses</v>
      </c>
      <c r="I46" s="245" t="str">
        <f>IFERROR(IF(TB_TRANSACTIONS[[#This Row],[Category]]="","",TB_TRANSACTIONS[[#This Row],[Category]]&amp;"-"&amp;COUNTIFS($H$29:H66,H66)),"-")</f>
        <v>Labor expenses-8</v>
      </c>
      <c r="J46" s="127" t="str">
        <f>IFERROR(INDEX(Analysis!$G$13:$G$24,MATCH(IF(TB_TRANSACTIONS[[#This Row],[Date]]="","",IFERROR(MONTH(TB_TRANSACTIONS[[#This Row],[Date]]),"-")),Analysis!$C$13:$C$24,0),1),"-")</f>
        <v>Q1</v>
      </c>
      <c r="K46" s="127" t="str">
        <f>IFERROR(INDEX(Analysis!$F$13:$F$24,MATCH(IF(TB_TRANSACTIONS[[#This Row],[Date]]="","",IFERROR(MONTH(TB_TRANSACTIONS[[#This Row],[Date]]),"-")),Analysis!$C$13:$C$24,0),1),"-")</f>
        <v>March</v>
      </c>
      <c r="L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6" s="85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</row>
    <row r="47" spans="1:27" ht="18" customHeight="1" x14ac:dyDescent="0.25">
      <c r="A47" s="122"/>
      <c r="B47" s="85"/>
      <c r="C47" s="143">
        <v>45372</v>
      </c>
      <c r="D47" s="217" t="s">
        <v>34</v>
      </c>
      <c r="E47" s="218" t="s">
        <v>76</v>
      </c>
      <c r="F47" s="111">
        <v>1564</v>
      </c>
      <c r="G47" s="109"/>
      <c r="H47" s="245" t="str" cm="1">
        <f t="array" ref="H47">IFERROR(IF(TB_TRANSACTIONS[[#This Row],[Subcategory]]="","",INDEX(Fields!$D$33:$D$132,MATCH(TB_TRANSACTIONS[[#This Row],[Subcategory]],Fields!$C$33:$C$132,0),0)),"-")</f>
        <v>Labor expenses</v>
      </c>
      <c r="I47" s="245" t="str">
        <f>IFERROR(IF(TB_TRANSACTIONS[[#This Row],[Category]]="","",TB_TRANSACTIONS[[#This Row],[Category]]&amp;"-"&amp;COUNTIFS($H$29:H67,H67)),"-")</f>
        <v>Labor expenses-10</v>
      </c>
      <c r="J47" s="127" t="str">
        <f>IFERROR(INDEX(Analysis!$G$13:$G$24,MATCH(IF(TB_TRANSACTIONS[[#This Row],[Date]]="","",IFERROR(MONTH(TB_TRANSACTIONS[[#This Row],[Date]]),"-")),Analysis!$C$13:$C$24,0),1),"-")</f>
        <v>Q1</v>
      </c>
      <c r="K47" s="127" t="str">
        <f>IFERROR(INDEX(Analysis!$F$13:$F$24,MATCH(IF(TB_TRANSACTIONS[[#This Row],[Date]]="","",IFERROR(MONTH(TB_TRANSACTIONS[[#This Row],[Date]]),"-")),Analysis!$C$13:$C$24,0),1),"-")</f>
        <v>March</v>
      </c>
      <c r="L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7" s="85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</row>
    <row r="48" spans="1:27" ht="18" customHeight="1" x14ac:dyDescent="0.25">
      <c r="A48" s="122"/>
      <c r="B48" s="85"/>
      <c r="C48" s="143">
        <v>45374</v>
      </c>
      <c r="D48" s="217" t="s">
        <v>35</v>
      </c>
      <c r="E48" s="218" t="s">
        <v>77</v>
      </c>
      <c r="F48" s="111">
        <v>974</v>
      </c>
      <c r="G48" s="109"/>
      <c r="H48" s="245" t="str" cm="1">
        <f t="array" ref="H48">IFERROR(IF(TB_TRANSACTIONS[[#This Row],[Subcategory]]="","",INDEX(Fields!$D$33:$D$132,MATCH(TB_TRANSACTIONS[[#This Row],[Subcategory]],Fields!$C$33:$C$132,0),0)),"-")</f>
        <v>Administrative expenses</v>
      </c>
      <c r="I48" s="245" t="str">
        <f>IFERROR(IF(TB_TRANSACTIONS[[#This Row],[Category]]="","",TB_TRANSACTIONS[[#This Row],[Category]]&amp;"-"&amp;COUNTIFS($H$29:H68,H68)),"-")</f>
        <v>Administrative expenses-11</v>
      </c>
      <c r="J48" s="127" t="str">
        <f>IFERROR(INDEX(Analysis!$G$13:$G$24,MATCH(IF(TB_TRANSACTIONS[[#This Row],[Date]]="","",IFERROR(MONTH(TB_TRANSACTIONS[[#This Row],[Date]]),"-")),Analysis!$C$13:$C$24,0),1),"-")</f>
        <v>Q1</v>
      </c>
      <c r="K48" s="127" t="str">
        <f>IFERROR(INDEX(Analysis!$F$13:$F$24,MATCH(IF(TB_TRANSACTIONS[[#This Row],[Date]]="","",IFERROR(MONTH(TB_TRANSACTIONS[[#This Row],[Date]]),"-")),Analysis!$C$13:$C$24,0),1),"-")</f>
        <v>March</v>
      </c>
      <c r="L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8" s="85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</row>
    <row r="49" spans="1:27" ht="18" customHeight="1" x14ac:dyDescent="0.25">
      <c r="A49" s="122"/>
      <c r="B49" s="85"/>
      <c r="C49" s="143">
        <v>45376</v>
      </c>
      <c r="D49" s="217" t="s">
        <v>36</v>
      </c>
      <c r="E49" s="218" t="s">
        <v>77</v>
      </c>
      <c r="F49" s="111">
        <v>1980</v>
      </c>
      <c r="G49" s="109"/>
      <c r="H49" s="245" t="str" cm="1">
        <f t="array" ref="H49">IFERROR(IF(TB_TRANSACTIONS[[#This Row],[Subcategory]]="","",INDEX(Fields!$D$33:$D$132,MATCH(TB_TRANSACTIONS[[#This Row],[Subcategory]],Fields!$C$33:$C$132,0),0)),"-")</f>
        <v>Administrative expenses</v>
      </c>
      <c r="I49" s="245" t="str">
        <f>IFERROR(IF(TB_TRANSACTIONS[[#This Row],[Category]]="","",TB_TRANSACTIONS[[#This Row],[Category]]&amp;"-"&amp;COUNTIFS($H$29:H69,H69)),"-")</f>
        <v>Administrative expenses-12</v>
      </c>
      <c r="J49" s="127" t="str">
        <f>IFERROR(INDEX(Analysis!$G$13:$G$24,MATCH(IF(TB_TRANSACTIONS[[#This Row],[Date]]="","",IFERROR(MONTH(TB_TRANSACTIONS[[#This Row],[Date]]),"-")),Analysis!$C$13:$C$24,0),1),"-")</f>
        <v>Q1</v>
      </c>
      <c r="K49" s="127" t="str">
        <f>IFERROR(INDEX(Analysis!$F$13:$F$24,MATCH(IF(TB_TRANSACTIONS[[#This Row],[Date]]="","",IFERROR(MONTH(TB_TRANSACTIONS[[#This Row],[Date]]),"-")),Analysis!$C$13:$C$24,0),1),"-")</f>
        <v>March</v>
      </c>
      <c r="L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9" s="85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</row>
    <row r="50" spans="1:27" ht="18" customHeight="1" x14ac:dyDescent="0.25">
      <c r="A50" s="122"/>
      <c r="B50" s="85"/>
      <c r="C50" s="143">
        <v>45378</v>
      </c>
      <c r="D50" s="217" t="s">
        <v>37</v>
      </c>
      <c r="E50" s="218" t="s">
        <v>77</v>
      </c>
      <c r="F50" s="111">
        <v>4831</v>
      </c>
      <c r="G50" s="109"/>
      <c r="H50" s="245" t="str" cm="1">
        <f t="array" ref="H50">IFERROR(IF(TB_TRANSACTIONS[[#This Row],[Subcategory]]="","",INDEX(Fields!$D$33:$D$132,MATCH(TB_TRANSACTIONS[[#This Row],[Subcategory]],Fields!$C$33:$C$132,0),0)),"-")</f>
        <v>Administrative expenses</v>
      </c>
      <c r="I50" s="245" t="str">
        <f>IFERROR(IF(TB_TRANSACTIONS[[#This Row],[Category]]="","",TB_TRANSACTIONS[[#This Row],[Category]]&amp;"-"&amp;COUNTIFS($H$29:H70,H70)),"-")</f>
        <v>Administrative expenses-10</v>
      </c>
      <c r="J50" s="127" t="str">
        <f>IFERROR(INDEX(Analysis!$G$13:$G$24,MATCH(IF(TB_TRANSACTIONS[[#This Row],[Date]]="","",IFERROR(MONTH(TB_TRANSACTIONS[[#This Row],[Date]]),"-")),Analysis!$C$13:$C$24,0),1),"-")</f>
        <v>Q1</v>
      </c>
      <c r="K50" s="127" t="str">
        <f>IFERROR(INDEX(Analysis!$F$13:$F$24,MATCH(IF(TB_TRANSACTIONS[[#This Row],[Date]]="","",IFERROR(MONTH(TB_TRANSACTIONS[[#This Row],[Date]]),"-")),Analysis!$C$13:$C$24,0),1),"-")</f>
        <v>March</v>
      </c>
      <c r="L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0" s="85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</row>
    <row r="51" spans="1:27" ht="18" customHeight="1" x14ac:dyDescent="0.25">
      <c r="A51" s="122"/>
      <c r="B51" s="85"/>
      <c r="C51" s="143">
        <v>45383</v>
      </c>
      <c r="D51" s="217" t="s">
        <v>44</v>
      </c>
      <c r="E51" s="218" t="s">
        <v>76</v>
      </c>
      <c r="F51" s="111">
        <v>1511</v>
      </c>
      <c r="G51" s="109"/>
      <c r="H51" s="245" t="str" cm="1">
        <f t="array" ref="H51">IFERROR(IF(TB_TRANSACTIONS[[#This Row],[Subcategory]]="","",INDEX(Fields!$D$33:$D$132,MATCH(TB_TRANSACTIONS[[#This Row],[Subcategory]],Fields!$C$33:$C$132,0),0)),"-")</f>
        <v>Marketing</v>
      </c>
      <c r="I51" s="245" t="str">
        <f>IFERROR(IF(TB_TRANSACTIONS[[#This Row],[Category]]="","",TB_TRANSACTIONS[[#This Row],[Category]]&amp;"-"&amp;COUNTIFS($H$29:H71,H71)),"-")</f>
        <v>Marketing-11</v>
      </c>
      <c r="J51" s="127" t="str">
        <f>IFERROR(INDEX(Analysis!$G$13:$G$24,MATCH(IF(TB_TRANSACTIONS[[#This Row],[Date]]="","",IFERROR(MONTH(TB_TRANSACTIONS[[#This Row],[Date]]),"-")),Analysis!$C$13:$C$24,0),1),"-")</f>
        <v>Q2</v>
      </c>
      <c r="K51" s="127" t="str">
        <f>IFERROR(INDEX(Analysis!$F$13:$F$24,MATCH(IF(TB_TRANSACTIONS[[#This Row],[Date]]="","",IFERROR(MONTH(TB_TRANSACTIONS[[#This Row],[Date]]),"-")),Analysis!$C$13:$C$24,0),1),"-")</f>
        <v>April</v>
      </c>
      <c r="L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51" s="85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</row>
    <row r="52" spans="1:27" ht="18" customHeight="1" x14ac:dyDescent="0.25">
      <c r="A52" s="122"/>
      <c r="B52" s="85"/>
      <c r="C52" s="143">
        <v>45385</v>
      </c>
      <c r="D52" s="217" t="s">
        <v>45</v>
      </c>
      <c r="E52" s="218" t="s">
        <v>76</v>
      </c>
      <c r="F52" s="111">
        <v>967</v>
      </c>
      <c r="G52" s="109"/>
      <c r="H52" s="245" t="str" cm="1">
        <f t="array" ref="H52">IFERROR(IF(TB_TRANSACTIONS[[#This Row],[Subcategory]]="","",INDEX(Fields!$D$33:$D$132,MATCH(TB_TRANSACTIONS[[#This Row],[Subcategory]],Fields!$C$33:$C$132,0),0)),"-")</f>
        <v>Marketing</v>
      </c>
      <c r="I52" s="245" t="str">
        <f>IFERROR(IF(TB_TRANSACTIONS[[#This Row],[Category]]="","",TB_TRANSACTIONS[[#This Row],[Category]]&amp;"-"&amp;COUNTIFS($H$29:H72,H72)),"-")</f>
        <v>Marketing-12</v>
      </c>
      <c r="J52" s="127" t="str">
        <f>IFERROR(INDEX(Analysis!$G$13:$G$24,MATCH(IF(TB_TRANSACTIONS[[#This Row],[Date]]="","",IFERROR(MONTH(TB_TRANSACTIONS[[#This Row],[Date]]),"-")),Analysis!$C$13:$C$24,0),1),"-")</f>
        <v>Q2</v>
      </c>
      <c r="K52" s="127" t="str">
        <f>IFERROR(INDEX(Analysis!$F$13:$F$24,MATCH(IF(TB_TRANSACTIONS[[#This Row],[Date]]="","",IFERROR(MONTH(TB_TRANSACTIONS[[#This Row],[Date]]),"-")),Analysis!$C$13:$C$24,0),1),"-")</f>
        <v>April</v>
      </c>
      <c r="L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52" s="85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</row>
    <row r="53" spans="1:27" ht="18" customHeight="1" x14ac:dyDescent="0.25">
      <c r="A53" s="122"/>
      <c r="B53" s="85"/>
      <c r="C53" s="143">
        <v>45387</v>
      </c>
      <c r="D53" s="217" t="s">
        <v>46</v>
      </c>
      <c r="E53" s="218" t="s">
        <v>77</v>
      </c>
      <c r="F53" s="111">
        <v>900</v>
      </c>
      <c r="G53" s="109"/>
      <c r="H53" s="245" t="str" cm="1">
        <f t="array" ref="H53">IFERROR(IF(TB_TRANSACTIONS[[#This Row],[Subcategory]]="","",INDEX(Fields!$D$33:$D$132,MATCH(TB_TRANSACTIONS[[#This Row],[Subcategory]],Fields!$C$33:$C$132,0),0)),"-")</f>
        <v>Marketing</v>
      </c>
      <c r="I53" s="245" t="str">
        <f>IFERROR(IF(TB_TRANSACTIONS[[#This Row],[Category]]="","",TB_TRANSACTIONS[[#This Row],[Category]]&amp;"-"&amp;COUNTIFS($H$29:H73,H73)),"-")</f>
        <v>Marketing-13</v>
      </c>
      <c r="J53" s="127" t="str">
        <f>IFERROR(INDEX(Analysis!$G$13:$G$24,MATCH(IF(TB_TRANSACTIONS[[#This Row],[Date]]="","",IFERROR(MONTH(TB_TRANSACTIONS[[#This Row],[Date]]),"-")),Analysis!$C$13:$C$24,0),1),"-")</f>
        <v>Q2</v>
      </c>
      <c r="K53" s="127" t="str">
        <f>IFERROR(INDEX(Analysis!$F$13:$F$24,MATCH(IF(TB_TRANSACTIONS[[#This Row],[Date]]="","",IFERROR(MONTH(TB_TRANSACTIONS[[#This Row],[Date]]),"-")),Analysis!$C$13:$C$24,0),1),"-")</f>
        <v>April</v>
      </c>
      <c r="L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53" s="85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</row>
    <row r="54" spans="1:27" ht="18" customHeight="1" x14ac:dyDescent="0.25">
      <c r="A54" s="122"/>
      <c r="B54" s="85"/>
      <c r="C54" s="143">
        <v>45389</v>
      </c>
      <c r="D54" s="217" t="s">
        <v>51</v>
      </c>
      <c r="E54" s="218" t="s">
        <v>76</v>
      </c>
      <c r="F54" s="111">
        <v>3000</v>
      </c>
      <c r="G54" s="109"/>
      <c r="H54" s="245" t="str" cm="1">
        <f t="array" ref="H54">IFERROR(IF(TB_TRANSACTIONS[[#This Row],[Subcategory]]="","",INDEX(Fields!$D$33:$D$132,MATCH(TB_TRANSACTIONS[[#This Row],[Subcategory]],Fields!$C$33:$C$132,0),0)),"-")</f>
        <v>Fuel costs</v>
      </c>
      <c r="I54" s="245" t="str">
        <f>IFERROR(IF(TB_TRANSACTIONS[[#This Row],[Category]]="","",TB_TRANSACTIONS[[#This Row],[Category]]&amp;"-"&amp;COUNTIFS($H$29:H74,H74)),"-")</f>
        <v>Fuel costs-14</v>
      </c>
      <c r="J54" s="127" t="str">
        <f>IFERROR(INDEX(Analysis!$G$13:$G$24,MATCH(IF(TB_TRANSACTIONS[[#This Row],[Date]]="","",IFERROR(MONTH(TB_TRANSACTIONS[[#This Row],[Date]]),"-")),Analysis!$C$13:$C$24,0),1),"-")</f>
        <v>Q2</v>
      </c>
      <c r="K54" s="127" t="str">
        <f>IFERROR(INDEX(Analysis!$F$13:$F$24,MATCH(IF(TB_TRANSACTIONS[[#This Row],[Date]]="","",IFERROR(MONTH(TB_TRANSACTIONS[[#This Row],[Date]]),"-")),Analysis!$C$13:$C$24,0),1),"-")</f>
        <v>April</v>
      </c>
      <c r="L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4" s="85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</row>
    <row r="55" spans="1:27" ht="18" customHeight="1" x14ac:dyDescent="0.25">
      <c r="A55" s="122"/>
      <c r="B55" s="85"/>
      <c r="C55" s="143">
        <v>45391</v>
      </c>
      <c r="D55" s="219" t="s">
        <v>52</v>
      </c>
      <c r="E55" s="220" t="s">
        <v>77</v>
      </c>
      <c r="F55" s="111">
        <v>3000</v>
      </c>
      <c r="G55" s="109"/>
      <c r="H55" s="245" t="str" cm="1">
        <f t="array" ref="H55">IFERROR(IF(TB_TRANSACTIONS[[#This Row],[Subcategory]]="","",INDEX(Fields!$D$33:$D$132,MATCH(TB_TRANSACTIONS[[#This Row],[Subcategory]],Fields!$C$33:$C$132,0),0)),"-")</f>
        <v>Fuel costs</v>
      </c>
      <c r="I55" s="245" t="str">
        <f>IFERROR(IF(TB_TRANSACTIONS[[#This Row],[Category]]="","",TB_TRANSACTIONS[[#This Row],[Category]]&amp;"-"&amp;COUNTIFS($H$29:H75,H75)),"-")</f>
        <v>Fuel costs-15</v>
      </c>
      <c r="J55" s="127" t="str">
        <f>IFERROR(INDEX(Analysis!$G$13:$G$24,MATCH(IF(TB_TRANSACTIONS[[#This Row],[Date]]="","",IFERROR(MONTH(TB_TRANSACTIONS[[#This Row],[Date]]),"-")),Analysis!$C$13:$C$24,0),1),"-")</f>
        <v>Q2</v>
      </c>
      <c r="K55" s="127" t="str">
        <f>IFERROR(INDEX(Analysis!$F$13:$F$24,MATCH(IF(TB_TRANSACTIONS[[#This Row],[Date]]="","",IFERROR(MONTH(TB_TRANSACTIONS[[#This Row],[Date]]),"-")),Analysis!$C$13:$C$24,0),1),"-")</f>
        <v>April</v>
      </c>
      <c r="L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5" s="85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</row>
    <row r="56" spans="1:27" ht="18" customHeight="1" x14ac:dyDescent="0.25">
      <c r="A56" s="122"/>
      <c r="B56" s="85"/>
      <c r="C56" s="143">
        <v>45393</v>
      </c>
      <c r="D56" s="217" t="s">
        <v>32</v>
      </c>
      <c r="E56" s="218" t="s">
        <v>76</v>
      </c>
      <c r="F56" s="111">
        <v>23586</v>
      </c>
      <c r="G56" s="109"/>
      <c r="H56" s="245" t="str" cm="1">
        <f t="array" ref="H56">IFERROR(IF(TB_TRANSACTIONS[[#This Row],[Subcategory]]="","",INDEX(Fields!$D$33:$D$132,MATCH(TB_TRANSACTIONS[[#This Row],[Subcategory]],Fields!$C$33:$C$132,0),0)),"-")</f>
        <v>Labor expenses</v>
      </c>
      <c r="I56" s="245" t="str">
        <f>IFERROR(IF(TB_TRANSACTIONS[[#This Row],[Category]]="","",TB_TRANSACTIONS[[#This Row],[Category]]&amp;"-"&amp;COUNTIFS($H$29:H76,H76)),"-")</f>
        <v>Labor expenses-9</v>
      </c>
      <c r="J56" s="127" t="str">
        <f>IFERROR(INDEX(Analysis!$G$13:$G$24,MATCH(IF(TB_TRANSACTIONS[[#This Row],[Date]]="","",IFERROR(MONTH(TB_TRANSACTIONS[[#This Row],[Date]]),"-")),Analysis!$C$13:$C$24,0),1),"-")</f>
        <v>Q2</v>
      </c>
      <c r="K56" s="127" t="str">
        <f>IFERROR(INDEX(Analysis!$F$13:$F$24,MATCH(IF(TB_TRANSACTIONS[[#This Row],[Date]]="","",IFERROR(MONTH(TB_TRANSACTIONS[[#This Row],[Date]]),"-")),Analysis!$C$13:$C$24,0),1),"-")</f>
        <v>April</v>
      </c>
      <c r="L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6" s="85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</row>
    <row r="57" spans="1:27" ht="18" customHeight="1" x14ac:dyDescent="0.25">
      <c r="A57" s="122"/>
      <c r="B57" s="85"/>
      <c r="C57" s="143">
        <v>45395</v>
      </c>
      <c r="D57" s="217" t="s">
        <v>33</v>
      </c>
      <c r="E57" s="218" t="s">
        <v>76</v>
      </c>
      <c r="F57" s="111">
        <v>6267</v>
      </c>
      <c r="G57" s="109"/>
      <c r="H57" s="245" t="str" cm="1">
        <f t="array" ref="H57">IFERROR(IF(TB_TRANSACTIONS[[#This Row],[Subcategory]]="","",INDEX(Fields!$D$33:$D$132,MATCH(TB_TRANSACTIONS[[#This Row],[Subcategory]],Fields!$C$33:$C$132,0),0)),"-")</f>
        <v>Labor expenses</v>
      </c>
      <c r="I57" s="245" t="str">
        <f>IFERROR(IF(TB_TRANSACTIONS[[#This Row],[Category]]="","",TB_TRANSACTIONS[[#This Row],[Category]]&amp;"-"&amp;COUNTIFS($H$29:H77,H77)),"-")</f>
        <v>Labor expenses-10</v>
      </c>
      <c r="J57" s="127" t="str">
        <f>IFERROR(INDEX(Analysis!$G$13:$G$24,MATCH(IF(TB_TRANSACTIONS[[#This Row],[Date]]="","",IFERROR(MONTH(TB_TRANSACTIONS[[#This Row],[Date]]),"-")),Analysis!$C$13:$C$24,0),1),"-")</f>
        <v>Q2</v>
      </c>
      <c r="K57" s="127" t="str">
        <f>IFERROR(INDEX(Analysis!$F$13:$F$24,MATCH(IF(TB_TRANSACTIONS[[#This Row],[Date]]="","",IFERROR(MONTH(TB_TRANSACTIONS[[#This Row],[Date]]),"-")),Analysis!$C$13:$C$24,0),1),"-")</f>
        <v>April</v>
      </c>
      <c r="L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7" s="85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</row>
    <row r="58" spans="1:27" ht="18" customHeight="1" x14ac:dyDescent="0.25">
      <c r="A58" s="122"/>
      <c r="B58" s="85"/>
      <c r="C58" s="143">
        <v>45397</v>
      </c>
      <c r="D58" s="217" t="s">
        <v>34</v>
      </c>
      <c r="E58" s="218" t="s">
        <v>76</v>
      </c>
      <c r="F58" s="111">
        <v>573</v>
      </c>
      <c r="G58" s="109"/>
      <c r="H58" s="245" t="str" cm="1">
        <f t="array" ref="H58">IFERROR(IF(TB_TRANSACTIONS[[#This Row],[Subcategory]]="","",INDEX(Fields!$D$33:$D$132,MATCH(TB_TRANSACTIONS[[#This Row],[Subcategory]],Fields!$C$33:$C$132,0),0)),"-")</f>
        <v>Labor expenses</v>
      </c>
      <c r="I58" s="245" t="str">
        <f>IFERROR(IF(TB_TRANSACTIONS[[#This Row],[Category]]="","",TB_TRANSACTIONS[[#This Row],[Category]]&amp;"-"&amp;COUNTIFS($H$29:H78,H78)),"-")</f>
        <v>Labor expenses-13</v>
      </c>
      <c r="J58" s="127" t="str">
        <f>IFERROR(INDEX(Analysis!$G$13:$G$24,MATCH(IF(TB_TRANSACTIONS[[#This Row],[Date]]="","",IFERROR(MONTH(TB_TRANSACTIONS[[#This Row],[Date]]),"-")),Analysis!$C$13:$C$24,0),1),"-")</f>
        <v>Q2</v>
      </c>
      <c r="K58" s="127" t="str">
        <f>IFERROR(INDEX(Analysis!$F$13:$F$24,MATCH(IF(TB_TRANSACTIONS[[#This Row],[Date]]="","",IFERROR(MONTH(TB_TRANSACTIONS[[#This Row],[Date]]),"-")),Analysis!$C$13:$C$24,0),1),"-")</f>
        <v>April</v>
      </c>
      <c r="L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8" s="85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</row>
    <row r="59" spans="1:27" ht="18" customHeight="1" x14ac:dyDescent="0.25">
      <c r="A59" s="122"/>
      <c r="B59" s="85"/>
      <c r="C59" s="143">
        <v>45399</v>
      </c>
      <c r="D59" s="217" t="s">
        <v>35</v>
      </c>
      <c r="E59" s="218" t="s">
        <v>77</v>
      </c>
      <c r="F59" s="111">
        <v>1733</v>
      </c>
      <c r="G59" s="109"/>
      <c r="H59" s="245" t="str" cm="1">
        <f t="array" ref="H59">IFERROR(IF(TB_TRANSACTIONS[[#This Row],[Subcategory]]="","",INDEX(Fields!$D$33:$D$132,MATCH(TB_TRANSACTIONS[[#This Row],[Subcategory]],Fields!$C$33:$C$132,0),0)),"-")</f>
        <v>Administrative expenses</v>
      </c>
      <c r="I59" s="245" t="str">
        <f>IFERROR(IF(TB_TRANSACTIONS[[#This Row],[Category]]="","",TB_TRANSACTIONS[[#This Row],[Category]]&amp;"-"&amp;COUNTIFS($H$29:H79,H79)),"-")</f>
        <v>Administrative expenses-14</v>
      </c>
      <c r="J59" s="127" t="str">
        <f>IFERROR(INDEX(Analysis!$G$13:$G$24,MATCH(IF(TB_TRANSACTIONS[[#This Row],[Date]]="","",IFERROR(MONTH(TB_TRANSACTIONS[[#This Row],[Date]]),"-")),Analysis!$C$13:$C$24,0),1),"-")</f>
        <v>Q2</v>
      </c>
      <c r="K59" s="127" t="str">
        <f>IFERROR(INDEX(Analysis!$F$13:$F$24,MATCH(IF(TB_TRANSACTIONS[[#This Row],[Date]]="","",IFERROR(MONTH(TB_TRANSACTIONS[[#This Row],[Date]]),"-")),Analysis!$C$13:$C$24,0),1),"-")</f>
        <v>April</v>
      </c>
      <c r="L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9" s="85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</row>
    <row r="60" spans="1:27" ht="18" customHeight="1" x14ac:dyDescent="0.25">
      <c r="A60" s="122"/>
      <c r="B60" s="85"/>
      <c r="C60" s="143">
        <v>45401</v>
      </c>
      <c r="D60" s="217" t="s">
        <v>36</v>
      </c>
      <c r="E60" s="218" t="s">
        <v>77</v>
      </c>
      <c r="F60" s="111">
        <v>1304</v>
      </c>
      <c r="G60" s="109"/>
      <c r="H60" s="245" t="str" cm="1">
        <f t="array" ref="H60">IFERROR(IF(TB_TRANSACTIONS[[#This Row],[Subcategory]]="","",INDEX(Fields!$D$33:$D$132,MATCH(TB_TRANSACTIONS[[#This Row],[Subcategory]],Fields!$C$33:$C$132,0),0)),"-")</f>
        <v>Administrative expenses</v>
      </c>
      <c r="I60" s="245" t="str">
        <f>IFERROR(IF(TB_TRANSACTIONS[[#This Row],[Category]]="","",TB_TRANSACTIONS[[#This Row],[Category]]&amp;"-"&amp;COUNTIFS($H$29:H80,H80)),"-")</f>
        <v>Administrative expenses-15</v>
      </c>
      <c r="J60" s="127" t="str">
        <f>IFERROR(INDEX(Analysis!$G$13:$G$24,MATCH(IF(TB_TRANSACTIONS[[#This Row],[Date]]="","",IFERROR(MONTH(TB_TRANSACTIONS[[#This Row],[Date]]),"-")),Analysis!$C$13:$C$24,0),1),"-")</f>
        <v>Q2</v>
      </c>
      <c r="K60" s="127" t="str">
        <f>IFERROR(INDEX(Analysis!$F$13:$F$24,MATCH(IF(TB_TRANSACTIONS[[#This Row],[Date]]="","",IFERROR(MONTH(TB_TRANSACTIONS[[#This Row],[Date]]),"-")),Analysis!$C$13:$C$24,0),1),"-")</f>
        <v>April</v>
      </c>
      <c r="L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0" s="85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</row>
    <row r="61" spans="1:27" ht="18" customHeight="1" x14ac:dyDescent="0.25">
      <c r="A61" s="122"/>
      <c r="B61" s="85"/>
      <c r="C61" s="143">
        <v>45403</v>
      </c>
      <c r="D61" s="217" t="s">
        <v>37</v>
      </c>
      <c r="E61" s="218" t="s">
        <v>77</v>
      </c>
      <c r="F61" s="111">
        <v>1363</v>
      </c>
      <c r="G61" s="109"/>
      <c r="H61" s="245" t="str" cm="1">
        <f t="array" ref="H61">IFERROR(IF(TB_TRANSACTIONS[[#This Row],[Subcategory]]="","",INDEX(Fields!$D$33:$D$132,MATCH(TB_TRANSACTIONS[[#This Row],[Subcategory]],Fields!$C$33:$C$132,0),0)),"-")</f>
        <v>Administrative expenses</v>
      </c>
      <c r="I61" s="245" t="str">
        <f>IFERROR(IF(TB_TRANSACTIONS[[#This Row],[Category]]="","",TB_TRANSACTIONS[[#This Row],[Category]]&amp;"-"&amp;COUNTIFS($H$29:H81,H81)),"-")</f>
        <v>Administrative expenses-13</v>
      </c>
      <c r="J61" s="127" t="str">
        <f>IFERROR(INDEX(Analysis!$G$13:$G$24,MATCH(IF(TB_TRANSACTIONS[[#This Row],[Date]]="","",IFERROR(MONTH(TB_TRANSACTIONS[[#This Row],[Date]]),"-")),Analysis!$C$13:$C$24,0),1),"-")</f>
        <v>Q2</v>
      </c>
      <c r="K61" s="127" t="str">
        <f>IFERROR(INDEX(Analysis!$F$13:$F$24,MATCH(IF(TB_TRANSACTIONS[[#This Row],[Date]]="","",IFERROR(MONTH(TB_TRANSACTIONS[[#This Row],[Date]]),"-")),Analysis!$C$13:$C$24,0),1),"-")</f>
        <v>April</v>
      </c>
      <c r="L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1" s="85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</row>
    <row r="62" spans="1:27" ht="18" customHeight="1" x14ac:dyDescent="0.25">
      <c r="A62" s="122"/>
      <c r="B62" s="85"/>
      <c r="C62" s="143">
        <v>45405</v>
      </c>
      <c r="D62" s="217" t="s">
        <v>44</v>
      </c>
      <c r="E62" s="218" t="s">
        <v>76</v>
      </c>
      <c r="F62" s="111">
        <v>1033</v>
      </c>
      <c r="G62" s="109"/>
      <c r="H62" s="245" t="str" cm="1">
        <f t="array" ref="H62">IFERROR(IF(TB_TRANSACTIONS[[#This Row],[Subcategory]]="","",INDEX(Fields!$D$33:$D$132,MATCH(TB_TRANSACTIONS[[#This Row],[Subcategory]],Fields!$C$33:$C$132,0),0)),"-")</f>
        <v>Marketing</v>
      </c>
      <c r="I62" s="245" t="str">
        <f>IFERROR(IF(TB_TRANSACTIONS[[#This Row],[Category]]="","",TB_TRANSACTIONS[[#This Row],[Category]]&amp;"-"&amp;COUNTIFS($H$29:H82,H82)),"-")</f>
        <v>Marketing-14</v>
      </c>
      <c r="J62" s="127" t="str">
        <f>IFERROR(INDEX(Analysis!$G$13:$G$24,MATCH(IF(TB_TRANSACTIONS[[#This Row],[Date]]="","",IFERROR(MONTH(TB_TRANSACTIONS[[#This Row],[Date]]),"-")),Analysis!$C$13:$C$24,0),1),"-")</f>
        <v>Q2</v>
      </c>
      <c r="K62" s="127" t="str">
        <f>IFERROR(INDEX(Analysis!$F$13:$F$24,MATCH(IF(TB_TRANSACTIONS[[#This Row],[Date]]="","",IFERROR(MONTH(TB_TRANSACTIONS[[#This Row],[Date]]),"-")),Analysis!$C$13:$C$24,0),1),"-")</f>
        <v>April</v>
      </c>
      <c r="L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62" s="85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</row>
    <row r="63" spans="1:27" ht="18" customHeight="1" x14ac:dyDescent="0.25">
      <c r="A63" s="122"/>
      <c r="B63" s="85"/>
      <c r="C63" s="143">
        <v>45407</v>
      </c>
      <c r="D63" s="217" t="s">
        <v>45</v>
      </c>
      <c r="E63" s="218" t="s">
        <v>76</v>
      </c>
      <c r="F63" s="111">
        <v>1670</v>
      </c>
      <c r="G63" s="109"/>
      <c r="H63" s="245" t="str" cm="1">
        <f t="array" ref="H63">IFERROR(IF(TB_TRANSACTIONS[[#This Row],[Subcategory]]="","",INDEX(Fields!$D$33:$D$132,MATCH(TB_TRANSACTIONS[[#This Row],[Subcategory]],Fields!$C$33:$C$132,0),0)),"-")</f>
        <v>Marketing</v>
      </c>
      <c r="I63" s="245" t="str">
        <f>IFERROR(IF(TB_TRANSACTIONS[[#This Row],[Category]]="","",TB_TRANSACTIONS[[#This Row],[Category]]&amp;"-"&amp;COUNTIFS($H$29:H83,H83)),"-")</f>
        <v>Marketing-15</v>
      </c>
      <c r="J63" s="127" t="str">
        <f>IFERROR(INDEX(Analysis!$G$13:$G$24,MATCH(IF(TB_TRANSACTIONS[[#This Row],[Date]]="","",IFERROR(MONTH(TB_TRANSACTIONS[[#This Row],[Date]]),"-")),Analysis!$C$13:$C$24,0),1),"-")</f>
        <v>Q2</v>
      </c>
      <c r="K63" s="127" t="str">
        <f>IFERROR(INDEX(Analysis!$F$13:$F$24,MATCH(IF(TB_TRANSACTIONS[[#This Row],[Date]]="","",IFERROR(MONTH(TB_TRANSACTIONS[[#This Row],[Date]]),"-")),Analysis!$C$13:$C$24,0),1),"-")</f>
        <v>April</v>
      </c>
      <c r="L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63" s="85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</row>
    <row r="64" spans="1:27" ht="18" customHeight="1" x14ac:dyDescent="0.25">
      <c r="A64" s="122"/>
      <c r="B64" s="85"/>
      <c r="C64" s="143">
        <v>45409</v>
      </c>
      <c r="D64" s="217" t="s">
        <v>46</v>
      </c>
      <c r="E64" s="218" t="s">
        <v>77</v>
      </c>
      <c r="F64" s="111">
        <v>504</v>
      </c>
      <c r="G64" s="109"/>
      <c r="H64" s="245" t="str" cm="1">
        <f t="array" ref="H64">IFERROR(IF(TB_TRANSACTIONS[[#This Row],[Subcategory]]="","",INDEX(Fields!$D$33:$D$132,MATCH(TB_TRANSACTIONS[[#This Row],[Subcategory]],Fields!$C$33:$C$132,0),0)),"-")</f>
        <v>Marketing</v>
      </c>
      <c r="I64" s="245" t="str">
        <f>IFERROR(IF(TB_TRANSACTIONS[[#This Row],[Category]]="","",TB_TRANSACTIONS[[#This Row],[Category]]&amp;"-"&amp;COUNTIFS($H$29:H84,H84)),"-")</f>
        <v>Marketing-16</v>
      </c>
      <c r="J64" s="127" t="str">
        <f>IFERROR(INDEX(Analysis!$G$13:$G$24,MATCH(IF(TB_TRANSACTIONS[[#This Row],[Date]]="","",IFERROR(MONTH(TB_TRANSACTIONS[[#This Row],[Date]]),"-")),Analysis!$C$13:$C$24,0),1),"-")</f>
        <v>Q2</v>
      </c>
      <c r="K64" s="127" t="str">
        <f>IFERROR(INDEX(Analysis!$F$13:$F$24,MATCH(IF(TB_TRANSACTIONS[[#This Row],[Date]]="","",IFERROR(MONTH(TB_TRANSACTIONS[[#This Row],[Date]]),"-")),Analysis!$C$13:$C$24,0),1),"-")</f>
        <v>April</v>
      </c>
      <c r="L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64" s="85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</row>
    <row r="65" spans="1:27" ht="18" customHeight="1" x14ac:dyDescent="0.25">
      <c r="A65" s="122"/>
      <c r="B65" s="85"/>
      <c r="C65" s="143">
        <v>45413</v>
      </c>
      <c r="D65" s="217" t="s">
        <v>51</v>
      </c>
      <c r="E65" s="218" t="s">
        <v>76</v>
      </c>
      <c r="F65" s="111">
        <v>3000</v>
      </c>
      <c r="G65" s="109"/>
      <c r="H65" s="245" t="str" cm="1">
        <f t="array" ref="H65">IFERROR(IF(TB_TRANSACTIONS[[#This Row],[Subcategory]]="","",INDEX(Fields!$D$33:$D$132,MATCH(TB_TRANSACTIONS[[#This Row],[Subcategory]],Fields!$C$33:$C$132,0),0)),"-")</f>
        <v>Fuel costs</v>
      </c>
      <c r="I65" s="245" t="str">
        <f>IFERROR(IF(TB_TRANSACTIONS[[#This Row],[Category]]="","",TB_TRANSACTIONS[[#This Row],[Category]]&amp;"-"&amp;COUNTIFS($H$29:H85,H85)),"-")</f>
        <v>Fuel costs-17</v>
      </c>
      <c r="J65" s="127" t="str">
        <f>IFERROR(INDEX(Analysis!$G$13:$G$24,MATCH(IF(TB_TRANSACTIONS[[#This Row],[Date]]="","",IFERROR(MONTH(TB_TRANSACTIONS[[#This Row],[Date]]),"-")),Analysis!$C$13:$C$24,0),1),"-")</f>
        <v>Q2</v>
      </c>
      <c r="K65" s="127" t="str">
        <f>IFERROR(INDEX(Analysis!$F$13:$F$24,MATCH(IF(TB_TRANSACTIONS[[#This Row],[Date]]="","",IFERROR(MONTH(TB_TRANSACTIONS[[#This Row],[Date]]),"-")),Analysis!$C$13:$C$24,0),1),"-")</f>
        <v>May</v>
      </c>
      <c r="L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5" s="85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</row>
    <row r="66" spans="1:27" ht="18" customHeight="1" x14ac:dyDescent="0.25">
      <c r="A66" s="122"/>
      <c r="B66" s="85"/>
      <c r="C66" s="143">
        <v>45415</v>
      </c>
      <c r="D66" s="219" t="s">
        <v>52</v>
      </c>
      <c r="E66" s="220" t="s">
        <v>77</v>
      </c>
      <c r="F66" s="111">
        <v>3000</v>
      </c>
      <c r="G66" s="109"/>
      <c r="H66" s="245" t="str" cm="1">
        <f t="array" ref="H66">IFERROR(IF(TB_TRANSACTIONS[[#This Row],[Subcategory]]="","",INDEX(Fields!$D$33:$D$132,MATCH(TB_TRANSACTIONS[[#This Row],[Subcategory]],Fields!$C$33:$C$132,0),0)),"-")</f>
        <v>Fuel costs</v>
      </c>
      <c r="I66" s="245" t="str">
        <f>IFERROR(IF(TB_TRANSACTIONS[[#This Row],[Category]]="","",TB_TRANSACTIONS[[#This Row],[Category]]&amp;"-"&amp;COUNTIFS($H$29:H86,H86)),"-")</f>
        <v>Fuel costs-18</v>
      </c>
      <c r="J66" s="127" t="str">
        <f>IFERROR(INDEX(Analysis!$G$13:$G$24,MATCH(IF(TB_TRANSACTIONS[[#This Row],[Date]]="","",IFERROR(MONTH(TB_TRANSACTIONS[[#This Row],[Date]]),"-")),Analysis!$C$13:$C$24,0),1),"-")</f>
        <v>Q2</v>
      </c>
      <c r="K66" s="127" t="str">
        <f>IFERROR(INDEX(Analysis!$F$13:$F$24,MATCH(IF(TB_TRANSACTIONS[[#This Row],[Date]]="","",IFERROR(MONTH(TB_TRANSACTIONS[[#This Row],[Date]]),"-")),Analysis!$C$13:$C$24,0),1),"-")</f>
        <v>May</v>
      </c>
      <c r="L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6" s="85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</row>
    <row r="67" spans="1:27" ht="18" customHeight="1" x14ac:dyDescent="0.25">
      <c r="A67" s="122"/>
      <c r="B67" s="85"/>
      <c r="C67" s="143">
        <v>45417</v>
      </c>
      <c r="D67" s="217" t="s">
        <v>32</v>
      </c>
      <c r="E67" s="218" t="s">
        <v>76</v>
      </c>
      <c r="F67" s="111">
        <v>12218</v>
      </c>
      <c r="G67" s="109"/>
      <c r="H67" s="245" t="str" cm="1">
        <f t="array" ref="H67">IFERROR(IF(TB_TRANSACTIONS[[#This Row],[Subcategory]]="","",INDEX(Fields!$D$33:$D$132,MATCH(TB_TRANSACTIONS[[#This Row],[Subcategory]],Fields!$C$33:$C$132,0),0)),"-")</f>
        <v>Labor expenses</v>
      </c>
      <c r="I67" s="245" t="str">
        <f>IFERROR(IF(TB_TRANSACTIONS[[#This Row],[Category]]="","",TB_TRANSACTIONS[[#This Row],[Category]]&amp;"-"&amp;COUNTIFS($H$29:H87,H87)),"-")</f>
        <v>Labor expenses-11</v>
      </c>
      <c r="J67" s="127" t="str">
        <f>IFERROR(INDEX(Analysis!$G$13:$G$24,MATCH(IF(TB_TRANSACTIONS[[#This Row],[Date]]="","",IFERROR(MONTH(TB_TRANSACTIONS[[#This Row],[Date]]),"-")),Analysis!$C$13:$C$24,0),1),"-")</f>
        <v>Q2</v>
      </c>
      <c r="K67" s="127" t="str">
        <f>IFERROR(INDEX(Analysis!$F$13:$F$24,MATCH(IF(TB_TRANSACTIONS[[#This Row],[Date]]="","",IFERROR(MONTH(TB_TRANSACTIONS[[#This Row],[Date]]),"-")),Analysis!$C$13:$C$24,0),1),"-")</f>
        <v>May</v>
      </c>
      <c r="L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7" s="85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</row>
    <row r="68" spans="1:27" ht="18" customHeight="1" x14ac:dyDescent="0.25">
      <c r="A68" s="122"/>
      <c r="B68" s="85"/>
      <c r="C68" s="143">
        <v>45419</v>
      </c>
      <c r="D68" s="217" t="s">
        <v>33</v>
      </c>
      <c r="E68" s="218" t="s">
        <v>76</v>
      </c>
      <c r="F68" s="111">
        <v>9527</v>
      </c>
      <c r="G68" s="109"/>
      <c r="H68" s="245" t="str" cm="1">
        <f t="array" ref="H68">IFERROR(IF(TB_TRANSACTIONS[[#This Row],[Subcategory]]="","",INDEX(Fields!$D$33:$D$132,MATCH(TB_TRANSACTIONS[[#This Row],[Subcategory]],Fields!$C$33:$C$132,0),0)),"-")</f>
        <v>Labor expenses</v>
      </c>
      <c r="I68" s="245" t="str">
        <f>IFERROR(IF(TB_TRANSACTIONS[[#This Row],[Category]]="","",TB_TRANSACTIONS[[#This Row],[Category]]&amp;"-"&amp;COUNTIFS($H$29:H88,H88)),"-")</f>
        <v>Labor expenses-12</v>
      </c>
      <c r="J68" s="127" t="str">
        <f>IFERROR(INDEX(Analysis!$G$13:$G$24,MATCH(IF(TB_TRANSACTIONS[[#This Row],[Date]]="","",IFERROR(MONTH(TB_TRANSACTIONS[[#This Row],[Date]]),"-")),Analysis!$C$13:$C$24,0),1),"-")</f>
        <v>Q2</v>
      </c>
      <c r="K68" s="127" t="str">
        <f>IFERROR(INDEX(Analysis!$F$13:$F$24,MATCH(IF(TB_TRANSACTIONS[[#This Row],[Date]]="","",IFERROR(MONTH(TB_TRANSACTIONS[[#This Row],[Date]]),"-")),Analysis!$C$13:$C$24,0),1),"-")</f>
        <v>May</v>
      </c>
      <c r="L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8" s="85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</row>
    <row r="69" spans="1:27" ht="18" customHeight="1" x14ac:dyDescent="0.25">
      <c r="A69" s="122"/>
      <c r="B69" s="85"/>
      <c r="C69" s="143">
        <v>45421</v>
      </c>
      <c r="D69" s="217" t="s">
        <v>34</v>
      </c>
      <c r="E69" s="218" t="s">
        <v>76</v>
      </c>
      <c r="F69" s="111">
        <v>1363</v>
      </c>
      <c r="G69" s="109"/>
      <c r="H69" s="245" t="str" cm="1">
        <f t="array" ref="H69">IFERROR(IF(TB_TRANSACTIONS[[#This Row],[Subcategory]]="","",INDEX(Fields!$D$33:$D$132,MATCH(TB_TRANSACTIONS[[#This Row],[Subcategory]],Fields!$C$33:$C$132,0),0)),"-")</f>
        <v>Labor expenses</v>
      </c>
      <c r="I69" s="245" t="str">
        <f>IFERROR(IF(TB_TRANSACTIONS[[#This Row],[Category]]="","",TB_TRANSACTIONS[[#This Row],[Category]]&amp;"-"&amp;COUNTIFS($H$29:H89,H89)),"-")</f>
        <v>Labor expenses-16</v>
      </c>
      <c r="J69" s="127" t="str">
        <f>IFERROR(INDEX(Analysis!$G$13:$G$24,MATCH(IF(TB_TRANSACTIONS[[#This Row],[Date]]="","",IFERROR(MONTH(TB_TRANSACTIONS[[#This Row],[Date]]),"-")),Analysis!$C$13:$C$24,0),1),"-")</f>
        <v>Q2</v>
      </c>
      <c r="K69" s="127" t="str">
        <f>IFERROR(INDEX(Analysis!$F$13:$F$24,MATCH(IF(TB_TRANSACTIONS[[#This Row],[Date]]="","",IFERROR(MONTH(TB_TRANSACTIONS[[#This Row],[Date]]),"-")),Analysis!$C$13:$C$24,0),1),"-")</f>
        <v>May</v>
      </c>
      <c r="L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9" s="85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</row>
    <row r="70" spans="1:27" ht="18" customHeight="1" x14ac:dyDescent="0.25">
      <c r="A70" s="122"/>
      <c r="B70" s="85"/>
      <c r="C70" s="143">
        <v>45423</v>
      </c>
      <c r="D70" s="217" t="s">
        <v>35</v>
      </c>
      <c r="E70" s="218" t="s">
        <v>77</v>
      </c>
      <c r="F70" s="111">
        <v>1933</v>
      </c>
      <c r="G70" s="109"/>
      <c r="H70" s="245" t="str" cm="1">
        <f t="array" ref="H70">IFERROR(IF(TB_TRANSACTIONS[[#This Row],[Subcategory]]="","",INDEX(Fields!$D$33:$D$132,MATCH(TB_TRANSACTIONS[[#This Row],[Subcategory]],Fields!$C$33:$C$132,0),0)),"-")</f>
        <v>Administrative expenses</v>
      </c>
      <c r="I70" s="245" t="str">
        <f>IFERROR(IF(TB_TRANSACTIONS[[#This Row],[Category]]="","",TB_TRANSACTIONS[[#This Row],[Category]]&amp;"-"&amp;COUNTIFS($H$29:H90,H90)),"-")</f>
        <v>Administrative expenses-17</v>
      </c>
      <c r="J70" s="127" t="str">
        <f>IFERROR(INDEX(Analysis!$G$13:$G$24,MATCH(IF(TB_TRANSACTIONS[[#This Row],[Date]]="","",IFERROR(MONTH(TB_TRANSACTIONS[[#This Row],[Date]]),"-")),Analysis!$C$13:$C$24,0),1),"-")</f>
        <v>Q2</v>
      </c>
      <c r="K70" s="127" t="str">
        <f>IFERROR(INDEX(Analysis!$F$13:$F$24,MATCH(IF(TB_TRANSACTIONS[[#This Row],[Date]]="","",IFERROR(MONTH(TB_TRANSACTIONS[[#This Row],[Date]]),"-")),Analysis!$C$13:$C$24,0),1),"-")</f>
        <v>May</v>
      </c>
      <c r="L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0" s="85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</row>
    <row r="71" spans="1:27" ht="18" customHeight="1" x14ac:dyDescent="0.25">
      <c r="A71" s="122"/>
      <c r="B71" s="85"/>
      <c r="C71" s="143">
        <v>45425</v>
      </c>
      <c r="D71" s="217" t="s">
        <v>36</v>
      </c>
      <c r="E71" s="218" t="s">
        <v>77</v>
      </c>
      <c r="F71" s="111">
        <v>1370</v>
      </c>
      <c r="G71" s="110"/>
      <c r="H71" s="245" t="str" cm="1">
        <f t="array" ref="H71">IFERROR(IF(TB_TRANSACTIONS[[#This Row],[Subcategory]]="","",INDEX(Fields!$D$33:$D$132,MATCH(TB_TRANSACTIONS[[#This Row],[Subcategory]],Fields!$C$33:$C$132,0),0)),"-")</f>
        <v>Administrative expenses</v>
      </c>
      <c r="I71" s="245" t="str">
        <f>IFERROR(IF(TB_TRANSACTIONS[[#This Row],[Category]]="","",TB_TRANSACTIONS[[#This Row],[Category]]&amp;"-"&amp;COUNTIFS($H$29:H91,H91)),"-")</f>
        <v>Administrative expenses-18</v>
      </c>
      <c r="J71" s="127" t="str">
        <f>IFERROR(INDEX(Analysis!$G$13:$G$24,MATCH(IF(TB_TRANSACTIONS[[#This Row],[Date]]="","",IFERROR(MONTH(TB_TRANSACTIONS[[#This Row],[Date]]),"-")),Analysis!$C$13:$C$24,0),1),"-")</f>
        <v>Q2</v>
      </c>
      <c r="K71" s="127" t="str">
        <f>IFERROR(INDEX(Analysis!$F$13:$F$24,MATCH(IF(TB_TRANSACTIONS[[#This Row],[Date]]="","",IFERROR(MONTH(TB_TRANSACTIONS[[#This Row],[Date]]),"-")),Analysis!$C$13:$C$24,0),1),"-")</f>
        <v>May</v>
      </c>
      <c r="L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1" s="85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</row>
    <row r="72" spans="1:27" ht="18" customHeight="1" x14ac:dyDescent="0.25">
      <c r="A72" s="122"/>
      <c r="B72" s="85"/>
      <c r="C72" s="143">
        <v>45427</v>
      </c>
      <c r="D72" s="217" t="s">
        <v>37</v>
      </c>
      <c r="E72" s="218" t="s">
        <v>77</v>
      </c>
      <c r="F72" s="111">
        <v>1162</v>
      </c>
      <c r="G72" s="110"/>
      <c r="H72" s="245" t="str" cm="1">
        <f t="array" ref="H72">IFERROR(IF(TB_TRANSACTIONS[[#This Row],[Subcategory]]="","",INDEX(Fields!$D$33:$D$132,MATCH(TB_TRANSACTIONS[[#This Row],[Subcategory]],Fields!$C$33:$C$132,0),0)),"-")</f>
        <v>Administrative expenses</v>
      </c>
      <c r="I72" s="245" t="str">
        <f>IFERROR(IF(TB_TRANSACTIONS[[#This Row],[Category]]="","",TB_TRANSACTIONS[[#This Row],[Category]]&amp;"-"&amp;COUNTIFS($H$29:H92,H92)),"-")</f>
        <v>Administrative expenses-16</v>
      </c>
      <c r="J72" s="127" t="str">
        <f>IFERROR(INDEX(Analysis!$G$13:$G$24,MATCH(IF(TB_TRANSACTIONS[[#This Row],[Date]]="","",IFERROR(MONTH(TB_TRANSACTIONS[[#This Row],[Date]]),"-")),Analysis!$C$13:$C$24,0),1),"-")</f>
        <v>Q2</v>
      </c>
      <c r="K72" s="127" t="str">
        <f>IFERROR(INDEX(Analysis!$F$13:$F$24,MATCH(IF(TB_TRANSACTIONS[[#This Row],[Date]]="","",IFERROR(MONTH(TB_TRANSACTIONS[[#This Row],[Date]]),"-")),Analysis!$C$13:$C$24,0),1),"-")</f>
        <v>May</v>
      </c>
      <c r="L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2" s="85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</row>
    <row r="73" spans="1:27" ht="18" customHeight="1" x14ac:dyDescent="0.25">
      <c r="A73" s="122"/>
      <c r="B73" s="85"/>
      <c r="C73" s="143">
        <v>45429</v>
      </c>
      <c r="D73" s="217" t="s">
        <v>44</v>
      </c>
      <c r="E73" s="218" t="s">
        <v>76</v>
      </c>
      <c r="F73" s="111">
        <v>1447</v>
      </c>
      <c r="G73" s="110"/>
      <c r="H73" s="245" t="str" cm="1">
        <f t="array" ref="H73">IFERROR(IF(TB_TRANSACTIONS[[#This Row],[Subcategory]]="","",INDEX(Fields!$D$33:$D$132,MATCH(TB_TRANSACTIONS[[#This Row],[Subcategory]],Fields!$C$33:$C$132,0),0)),"-")</f>
        <v>Marketing</v>
      </c>
      <c r="I73" s="245" t="str">
        <f>IFERROR(IF(TB_TRANSACTIONS[[#This Row],[Category]]="","",TB_TRANSACTIONS[[#This Row],[Category]]&amp;"-"&amp;COUNTIFS($H$29:H93,H93)),"-")</f>
        <v>Marketing-17</v>
      </c>
      <c r="J73" s="127" t="str">
        <f>IFERROR(INDEX(Analysis!$G$13:$G$24,MATCH(IF(TB_TRANSACTIONS[[#This Row],[Date]]="","",IFERROR(MONTH(TB_TRANSACTIONS[[#This Row],[Date]]),"-")),Analysis!$C$13:$C$24,0),1),"-")</f>
        <v>Q2</v>
      </c>
      <c r="K73" s="127" t="str">
        <f>IFERROR(INDEX(Analysis!$F$13:$F$24,MATCH(IF(TB_TRANSACTIONS[[#This Row],[Date]]="","",IFERROR(MONTH(TB_TRANSACTIONS[[#This Row],[Date]]),"-")),Analysis!$C$13:$C$24,0),1),"-")</f>
        <v>May</v>
      </c>
      <c r="L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73" s="85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</row>
    <row r="74" spans="1:27" ht="18" customHeight="1" x14ac:dyDescent="0.25">
      <c r="A74" s="122"/>
      <c r="B74" s="85"/>
      <c r="C74" s="143">
        <v>45431</v>
      </c>
      <c r="D74" s="217" t="s">
        <v>45</v>
      </c>
      <c r="E74" s="218" t="s">
        <v>76</v>
      </c>
      <c r="F74" s="111">
        <v>681</v>
      </c>
      <c r="G74" s="110"/>
      <c r="H74" s="245" t="str" cm="1">
        <f t="array" ref="H74">IFERROR(IF(TB_TRANSACTIONS[[#This Row],[Subcategory]]="","",INDEX(Fields!$D$33:$D$132,MATCH(TB_TRANSACTIONS[[#This Row],[Subcategory]],Fields!$C$33:$C$132,0),0)),"-")</f>
        <v>Marketing</v>
      </c>
      <c r="I74" s="245" t="str">
        <f>IFERROR(IF(TB_TRANSACTIONS[[#This Row],[Category]]="","",TB_TRANSACTIONS[[#This Row],[Category]]&amp;"-"&amp;COUNTIFS($H$29:H94,H94)),"-")</f>
        <v>Marketing-18</v>
      </c>
      <c r="J74" s="127" t="str">
        <f>IFERROR(INDEX(Analysis!$G$13:$G$24,MATCH(IF(TB_TRANSACTIONS[[#This Row],[Date]]="","",IFERROR(MONTH(TB_TRANSACTIONS[[#This Row],[Date]]),"-")),Analysis!$C$13:$C$24,0),1),"-")</f>
        <v>Q2</v>
      </c>
      <c r="K74" s="127" t="str">
        <f>IFERROR(INDEX(Analysis!$F$13:$F$24,MATCH(IF(TB_TRANSACTIONS[[#This Row],[Date]]="","",IFERROR(MONTH(TB_TRANSACTIONS[[#This Row],[Date]]),"-")),Analysis!$C$13:$C$24,0),1),"-")</f>
        <v>May</v>
      </c>
      <c r="L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74" s="85"/>
      <c r="Q74" s="124"/>
      <c r="R74" s="128"/>
      <c r="S74" s="124"/>
      <c r="T74" s="124"/>
      <c r="U74" s="124"/>
      <c r="V74" s="124"/>
      <c r="W74" s="124"/>
      <c r="X74" s="124"/>
      <c r="Y74" s="124"/>
      <c r="Z74" s="124"/>
      <c r="AA74" s="124"/>
    </row>
    <row r="75" spans="1:27" ht="18" customHeight="1" x14ac:dyDescent="0.25">
      <c r="A75" s="122"/>
      <c r="B75" s="85"/>
      <c r="C75" s="143">
        <v>45433</v>
      </c>
      <c r="D75" s="217" t="s">
        <v>46</v>
      </c>
      <c r="E75" s="218" t="s">
        <v>77</v>
      </c>
      <c r="F75" s="111">
        <v>1335</v>
      </c>
      <c r="G75" s="110"/>
      <c r="H75" s="245" t="str" cm="1">
        <f t="array" ref="H75">IFERROR(IF(TB_TRANSACTIONS[[#This Row],[Subcategory]]="","",INDEX(Fields!$D$33:$D$132,MATCH(TB_TRANSACTIONS[[#This Row],[Subcategory]],Fields!$C$33:$C$132,0),0)),"-")</f>
        <v>Marketing</v>
      </c>
      <c r="I75" s="245" t="str">
        <f>IFERROR(IF(TB_TRANSACTIONS[[#This Row],[Category]]="","",TB_TRANSACTIONS[[#This Row],[Category]]&amp;"-"&amp;COUNTIFS($H$29:H95,H95)),"-")</f>
        <v>Marketing-19</v>
      </c>
      <c r="J75" s="127" t="str">
        <f>IFERROR(INDEX(Analysis!$G$13:$G$24,MATCH(IF(TB_TRANSACTIONS[[#This Row],[Date]]="","",IFERROR(MONTH(TB_TRANSACTIONS[[#This Row],[Date]]),"-")),Analysis!$C$13:$C$24,0),1),"-")</f>
        <v>Q2</v>
      </c>
      <c r="K75" s="127" t="str">
        <f>IFERROR(INDEX(Analysis!$F$13:$F$24,MATCH(IF(TB_TRANSACTIONS[[#This Row],[Date]]="","",IFERROR(MONTH(TB_TRANSACTIONS[[#This Row],[Date]]),"-")),Analysis!$C$13:$C$24,0),1),"-")</f>
        <v>May</v>
      </c>
      <c r="L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75" s="85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</row>
    <row r="76" spans="1:27" ht="18" customHeight="1" x14ac:dyDescent="0.25">
      <c r="A76" s="122"/>
      <c r="B76" s="85"/>
      <c r="C76" s="143">
        <v>45435</v>
      </c>
      <c r="D76" s="217" t="s">
        <v>51</v>
      </c>
      <c r="E76" s="218" t="s">
        <v>76</v>
      </c>
      <c r="F76" s="111">
        <v>3000</v>
      </c>
      <c r="G76" s="110"/>
      <c r="H76" s="245" t="str" cm="1">
        <f t="array" ref="H76">IFERROR(IF(TB_TRANSACTIONS[[#This Row],[Subcategory]]="","",INDEX(Fields!$D$33:$D$132,MATCH(TB_TRANSACTIONS[[#This Row],[Subcategory]],Fields!$C$33:$C$132,0),0)),"-")</f>
        <v>Fuel costs</v>
      </c>
      <c r="I76" s="245" t="str">
        <f>IFERROR(IF(TB_TRANSACTIONS[[#This Row],[Category]]="","",TB_TRANSACTIONS[[#This Row],[Category]]&amp;"-"&amp;COUNTIFS($H$29:H96,H96)),"-")</f>
        <v>Fuel costs-20</v>
      </c>
      <c r="J76" s="127" t="str">
        <f>IFERROR(INDEX(Analysis!$G$13:$G$24,MATCH(IF(TB_TRANSACTIONS[[#This Row],[Date]]="","",IFERROR(MONTH(TB_TRANSACTIONS[[#This Row],[Date]]),"-")),Analysis!$C$13:$C$24,0),1),"-")</f>
        <v>Q2</v>
      </c>
      <c r="K76" s="127" t="str">
        <f>IFERROR(INDEX(Analysis!$F$13:$F$24,MATCH(IF(TB_TRANSACTIONS[[#This Row],[Date]]="","",IFERROR(MONTH(TB_TRANSACTIONS[[#This Row],[Date]]),"-")),Analysis!$C$13:$C$24,0),1),"-")</f>
        <v>May</v>
      </c>
      <c r="L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6" s="85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</row>
    <row r="77" spans="1:27" ht="18" customHeight="1" x14ac:dyDescent="0.25">
      <c r="A77" s="122"/>
      <c r="B77" s="85"/>
      <c r="C77" s="143">
        <v>45437</v>
      </c>
      <c r="D77" s="219" t="s">
        <v>52</v>
      </c>
      <c r="E77" s="220" t="s">
        <v>77</v>
      </c>
      <c r="F77" s="111">
        <v>3000</v>
      </c>
      <c r="G77" s="110"/>
      <c r="H77" s="245" t="str" cm="1">
        <f t="array" ref="H77">IFERROR(IF(TB_TRANSACTIONS[[#This Row],[Subcategory]]="","",INDEX(Fields!$D$33:$D$132,MATCH(TB_TRANSACTIONS[[#This Row],[Subcategory]],Fields!$C$33:$C$132,0),0)),"-")</f>
        <v>Fuel costs</v>
      </c>
      <c r="I77" s="245" t="str">
        <f>IFERROR(IF(TB_TRANSACTIONS[[#This Row],[Category]]="","",TB_TRANSACTIONS[[#This Row],[Category]]&amp;"-"&amp;COUNTIFS($H$29:H97,H97)),"-")</f>
        <v>Fuel costs-21</v>
      </c>
      <c r="J77" s="127" t="str">
        <f>IFERROR(INDEX(Analysis!$G$13:$G$24,MATCH(IF(TB_TRANSACTIONS[[#This Row],[Date]]="","",IFERROR(MONTH(TB_TRANSACTIONS[[#This Row],[Date]]),"-")),Analysis!$C$13:$C$24,0),1),"-")</f>
        <v>Q2</v>
      </c>
      <c r="K77" s="127" t="str">
        <f>IFERROR(INDEX(Analysis!$F$13:$F$24,MATCH(IF(TB_TRANSACTIONS[[#This Row],[Date]]="","",IFERROR(MONTH(TB_TRANSACTIONS[[#This Row],[Date]]),"-")),Analysis!$C$13:$C$24,0),1),"-")</f>
        <v>May</v>
      </c>
      <c r="L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7" s="85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</row>
    <row r="78" spans="1:27" ht="18" customHeight="1" x14ac:dyDescent="0.25">
      <c r="A78" s="122"/>
      <c r="B78" s="85"/>
      <c r="C78" s="143">
        <v>45439</v>
      </c>
      <c r="D78" s="217" t="s">
        <v>32</v>
      </c>
      <c r="E78" s="218" t="s">
        <v>76</v>
      </c>
      <c r="F78" s="111">
        <v>20208</v>
      </c>
      <c r="G78" s="110"/>
      <c r="H78" s="245" t="str" cm="1">
        <f t="array" ref="H78">IFERROR(IF(TB_TRANSACTIONS[[#This Row],[Subcategory]]="","",INDEX(Fields!$D$33:$D$132,MATCH(TB_TRANSACTIONS[[#This Row],[Subcategory]],Fields!$C$33:$C$132,0),0)),"-")</f>
        <v>Labor expenses</v>
      </c>
      <c r="I78" s="245" t="str">
        <f>IFERROR(IF(TB_TRANSACTIONS[[#This Row],[Category]]="","",TB_TRANSACTIONS[[#This Row],[Category]]&amp;"-"&amp;COUNTIFS($H$29:H98,H98)),"-")</f>
        <v>Labor expenses-13</v>
      </c>
      <c r="J78" s="127" t="str">
        <f>IFERROR(INDEX(Analysis!$G$13:$G$24,MATCH(IF(TB_TRANSACTIONS[[#This Row],[Date]]="","",IFERROR(MONTH(TB_TRANSACTIONS[[#This Row],[Date]]),"-")),Analysis!$C$13:$C$24,0),1),"-")</f>
        <v>Q2</v>
      </c>
      <c r="K78" s="127" t="str">
        <f>IFERROR(INDEX(Analysis!$F$13:$F$24,MATCH(IF(TB_TRANSACTIONS[[#This Row],[Date]]="","",IFERROR(MONTH(TB_TRANSACTIONS[[#This Row],[Date]]),"-")),Analysis!$C$13:$C$24,0),1),"-")</f>
        <v>May</v>
      </c>
      <c r="L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8" s="85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</row>
    <row r="79" spans="1:27" ht="18" customHeight="1" x14ac:dyDescent="0.25">
      <c r="A79" s="122"/>
      <c r="B79" s="85"/>
      <c r="C79" s="143">
        <v>45444</v>
      </c>
      <c r="D79" s="217" t="s">
        <v>33</v>
      </c>
      <c r="E79" s="218" t="s">
        <v>76</v>
      </c>
      <c r="F79" s="111">
        <v>11079</v>
      </c>
      <c r="G79" s="110"/>
      <c r="H79" s="245" t="str" cm="1">
        <f t="array" ref="H79">IFERROR(IF(TB_TRANSACTIONS[[#This Row],[Subcategory]]="","",INDEX(Fields!$D$33:$D$132,MATCH(TB_TRANSACTIONS[[#This Row],[Subcategory]],Fields!$C$33:$C$132,0),0)),"-")</f>
        <v>Labor expenses</v>
      </c>
      <c r="I79" s="245" t="str">
        <f>IFERROR(IF(TB_TRANSACTIONS[[#This Row],[Category]]="","",TB_TRANSACTIONS[[#This Row],[Category]]&amp;"-"&amp;COUNTIFS($H$29:H99,H99)),"-")</f>
        <v>Labor expenses-14</v>
      </c>
      <c r="J79" s="127" t="str">
        <f>IFERROR(INDEX(Analysis!$G$13:$G$24,MATCH(IF(TB_TRANSACTIONS[[#This Row],[Date]]="","",IFERROR(MONTH(TB_TRANSACTIONS[[#This Row],[Date]]),"-")),Analysis!$C$13:$C$24,0),1),"-")</f>
        <v>Q2</v>
      </c>
      <c r="K79" s="127" t="str">
        <f>IFERROR(INDEX(Analysis!$F$13:$F$24,MATCH(IF(TB_TRANSACTIONS[[#This Row],[Date]]="","",IFERROR(MONTH(TB_TRANSACTIONS[[#This Row],[Date]]),"-")),Analysis!$C$13:$C$24,0),1),"-")</f>
        <v>June</v>
      </c>
      <c r="L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9" s="85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</row>
    <row r="80" spans="1:27" ht="18" customHeight="1" x14ac:dyDescent="0.25">
      <c r="A80" s="122"/>
      <c r="B80" s="85"/>
      <c r="C80" s="143">
        <v>45446</v>
      </c>
      <c r="D80" s="217" t="s">
        <v>34</v>
      </c>
      <c r="E80" s="218" t="s">
        <v>76</v>
      </c>
      <c r="F80" s="111">
        <v>1016</v>
      </c>
      <c r="G80" s="110"/>
      <c r="H80" s="245" t="str" cm="1">
        <f t="array" ref="H80">IFERROR(IF(TB_TRANSACTIONS[[#This Row],[Subcategory]]="","",INDEX(Fields!$D$33:$D$132,MATCH(TB_TRANSACTIONS[[#This Row],[Subcategory]],Fields!$C$33:$C$132,0),0)),"-")</f>
        <v>Labor expenses</v>
      </c>
      <c r="I80" s="245" t="str">
        <f>IFERROR(IF(TB_TRANSACTIONS[[#This Row],[Category]]="","",TB_TRANSACTIONS[[#This Row],[Category]]&amp;"-"&amp;COUNTIFS($H$29:H100,H100)),"-")</f>
        <v>Labor expenses-19</v>
      </c>
      <c r="J80" s="127" t="str">
        <f>IFERROR(INDEX(Analysis!$G$13:$G$24,MATCH(IF(TB_TRANSACTIONS[[#This Row],[Date]]="","",IFERROR(MONTH(TB_TRANSACTIONS[[#This Row],[Date]]),"-")),Analysis!$C$13:$C$24,0),1),"-")</f>
        <v>Q2</v>
      </c>
      <c r="K80" s="127" t="str">
        <f>IFERROR(INDEX(Analysis!$F$13:$F$24,MATCH(IF(TB_TRANSACTIONS[[#This Row],[Date]]="","",IFERROR(MONTH(TB_TRANSACTIONS[[#This Row],[Date]]),"-")),Analysis!$C$13:$C$24,0),1),"-")</f>
        <v>June</v>
      </c>
      <c r="L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0" s="85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</row>
    <row r="81" spans="1:27" ht="18" customHeight="1" x14ac:dyDescent="0.25">
      <c r="A81" s="122"/>
      <c r="B81" s="85"/>
      <c r="C81" s="143">
        <v>45448</v>
      </c>
      <c r="D81" s="217" t="s">
        <v>35</v>
      </c>
      <c r="E81" s="218" t="s">
        <v>77</v>
      </c>
      <c r="F81" s="111">
        <v>649</v>
      </c>
      <c r="G81" s="110"/>
      <c r="H81" s="245" t="str" cm="1">
        <f t="array" ref="H81">IFERROR(IF(TB_TRANSACTIONS[[#This Row],[Subcategory]]="","",INDEX(Fields!$D$33:$D$132,MATCH(TB_TRANSACTIONS[[#This Row],[Subcategory]],Fields!$C$33:$C$132,0),0)),"-")</f>
        <v>Administrative expenses</v>
      </c>
      <c r="I81" s="245" t="str">
        <f>IFERROR(IF(TB_TRANSACTIONS[[#This Row],[Category]]="","",TB_TRANSACTIONS[[#This Row],[Category]]&amp;"-"&amp;COUNTIFS($H$29:H101,H101)),"-")</f>
        <v>Administrative expenses-20</v>
      </c>
      <c r="J81" s="127" t="str">
        <f>IFERROR(INDEX(Analysis!$G$13:$G$24,MATCH(IF(TB_TRANSACTIONS[[#This Row],[Date]]="","",IFERROR(MONTH(TB_TRANSACTIONS[[#This Row],[Date]]),"-")),Analysis!$C$13:$C$24,0),1),"-")</f>
        <v>Q2</v>
      </c>
      <c r="K81" s="127" t="str">
        <f>IFERROR(INDEX(Analysis!$F$13:$F$24,MATCH(IF(TB_TRANSACTIONS[[#This Row],[Date]]="","",IFERROR(MONTH(TB_TRANSACTIONS[[#This Row],[Date]]),"-")),Analysis!$C$13:$C$24,0),1),"-")</f>
        <v>June</v>
      </c>
      <c r="L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1" s="85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</row>
    <row r="82" spans="1:27" ht="18" customHeight="1" x14ac:dyDescent="0.25">
      <c r="A82" s="122"/>
      <c r="B82" s="85"/>
      <c r="C82" s="143">
        <v>45450</v>
      </c>
      <c r="D82" s="217" t="s">
        <v>36</v>
      </c>
      <c r="E82" s="218" t="s">
        <v>77</v>
      </c>
      <c r="F82" s="111">
        <v>1632</v>
      </c>
      <c r="G82" s="110"/>
      <c r="H82" s="245" t="str" cm="1">
        <f t="array" ref="H82">IFERROR(IF(TB_TRANSACTIONS[[#This Row],[Subcategory]]="","",INDEX(Fields!$D$33:$D$132,MATCH(TB_TRANSACTIONS[[#This Row],[Subcategory]],Fields!$C$33:$C$132,0),0)),"-")</f>
        <v>Administrative expenses</v>
      </c>
      <c r="I82" s="245" t="str">
        <f>IFERROR(IF(TB_TRANSACTIONS[[#This Row],[Category]]="","",TB_TRANSACTIONS[[#This Row],[Category]]&amp;"-"&amp;COUNTIFS($H$29:H102,H102)),"-")</f>
        <v>Administrative expenses-21</v>
      </c>
      <c r="J82" s="127" t="str">
        <f>IFERROR(INDEX(Analysis!$G$13:$G$24,MATCH(IF(TB_TRANSACTIONS[[#This Row],[Date]]="","",IFERROR(MONTH(TB_TRANSACTIONS[[#This Row],[Date]]),"-")),Analysis!$C$13:$C$24,0),1),"-")</f>
        <v>Q2</v>
      </c>
      <c r="K82" s="127" t="str">
        <f>IFERROR(INDEX(Analysis!$F$13:$F$24,MATCH(IF(TB_TRANSACTIONS[[#This Row],[Date]]="","",IFERROR(MONTH(TB_TRANSACTIONS[[#This Row],[Date]]),"-")),Analysis!$C$13:$C$24,0),1),"-")</f>
        <v>June</v>
      </c>
      <c r="L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2" s="85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</row>
    <row r="83" spans="1:27" ht="18" customHeight="1" x14ac:dyDescent="0.25">
      <c r="A83" s="77"/>
      <c r="B83" s="129"/>
      <c r="C83" s="143">
        <v>45452</v>
      </c>
      <c r="D83" s="217" t="s">
        <v>37</v>
      </c>
      <c r="E83" s="218" t="s">
        <v>77</v>
      </c>
      <c r="F83" s="111">
        <v>889</v>
      </c>
      <c r="G83" s="110"/>
      <c r="H83" s="245" t="str" cm="1">
        <f t="array" ref="H83">IFERROR(IF(TB_TRANSACTIONS[[#This Row],[Subcategory]]="","",INDEX(Fields!$D$33:$D$132,MATCH(TB_TRANSACTIONS[[#This Row],[Subcategory]],Fields!$C$33:$C$132,0),0)),"-")</f>
        <v>Administrative expenses</v>
      </c>
      <c r="I83" s="245" t="str">
        <f>IFERROR(IF(TB_TRANSACTIONS[[#This Row],[Category]]="","",TB_TRANSACTIONS[[#This Row],[Category]]&amp;"-"&amp;COUNTIFS($H$29:H103,H103)),"-")</f>
        <v>Administrative expenses-19</v>
      </c>
      <c r="J83" s="127" t="str">
        <f>IFERROR(INDEX(Analysis!$G$13:$G$24,MATCH(IF(TB_TRANSACTIONS[[#This Row],[Date]]="","",IFERROR(MONTH(TB_TRANSACTIONS[[#This Row],[Date]]),"-")),Analysis!$C$13:$C$24,0),1),"-")</f>
        <v>Q2</v>
      </c>
      <c r="K83" s="127" t="str">
        <f>IFERROR(INDEX(Analysis!$F$13:$F$24,MATCH(IF(TB_TRANSACTIONS[[#This Row],[Date]]="","",IFERROR(MONTH(TB_TRANSACTIONS[[#This Row],[Date]]),"-")),Analysis!$C$13:$C$24,0),1),"-")</f>
        <v>June</v>
      </c>
      <c r="L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3" s="85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</row>
    <row r="84" spans="1:27" ht="18" customHeight="1" x14ac:dyDescent="0.25">
      <c r="A84" s="122"/>
      <c r="B84" s="85"/>
      <c r="C84" s="143">
        <v>45454</v>
      </c>
      <c r="D84" s="217" t="s">
        <v>44</v>
      </c>
      <c r="E84" s="218" t="s">
        <v>76</v>
      </c>
      <c r="F84" s="111">
        <v>906</v>
      </c>
      <c r="G84" s="110"/>
      <c r="H84" s="245" t="str" cm="1">
        <f t="array" ref="H84">IFERROR(IF(TB_TRANSACTIONS[[#This Row],[Subcategory]]="","",INDEX(Fields!$D$33:$D$132,MATCH(TB_TRANSACTIONS[[#This Row],[Subcategory]],Fields!$C$33:$C$132,0),0)),"-")</f>
        <v>Marketing</v>
      </c>
      <c r="I84" s="245" t="str">
        <f>IFERROR(IF(TB_TRANSACTIONS[[#This Row],[Category]]="","",TB_TRANSACTIONS[[#This Row],[Category]]&amp;"-"&amp;COUNTIFS($H$29:H104,H104)),"-")</f>
        <v>Marketing-20</v>
      </c>
      <c r="J84" s="127" t="str">
        <f>IFERROR(INDEX(Analysis!$G$13:$G$24,MATCH(IF(TB_TRANSACTIONS[[#This Row],[Date]]="","",IFERROR(MONTH(TB_TRANSACTIONS[[#This Row],[Date]]),"-")),Analysis!$C$13:$C$24,0),1),"-")</f>
        <v>Q2</v>
      </c>
      <c r="K84" s="127" t="str">
        <f>IFERROR(INDEX(Analysis!$F$13:$F$24,MATCH(IF(TB_TRANSACTIONS[[#This Row],[Date]]="","",IFERROR(MONTH(TB_TRANSACTIONS[[#This Row],[Date]]),"-")),Analysis!$C$13:$C$24,0),1),"-")</f>
        <v>June</v>
      </c>
      <c r="L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84" s="85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</row>
    <row r="85" spans="1:27" ht="18" customHeight="1" x14ac:dyDescent="0.25">
      <c r="A85" s="122"/>
      <c r="B85" s="85"/>
      <c r="C85" s="143">
        <v>45456</v>
      </c>
      <c r="D85" s="217" t="s">
        <v>45</v>
      </c>
      <c r="E85" s="218" t="s">
        <v>76</v>
      </c>
      <c r="F85" s="111">
        <v>1405</v>
      </c>
      <c r="G85" s="110"/>
      <c r="H85" s="245" t="str" cm="1">
        <f t="array" ref="H85">IFERROR(IF(TB_TRANSACTIONS[[#This Row],[Subcategory]]="","",INDEX(Fields!$D$33:$D$132,MATCH(TB_TRANSACTIONS[[#This Row],[Subcategory]],Fields!$C$33:$C$132,0),0)),"-")</f>
        <v>Marketing</v>
      </c>
      <c r="I85" s="245" t="str">
        <f>IFERROR(IF(TB_TRANSACTIONS[[#This Row],[Category]]="","",TB_TRANSACTIONS[[#This Row],[Category]]&amp;"-"&amp;COUNTIFS($H$29:H105,H105)),"-")</f>
        <v>Marketing-21</v>
      </c>
      <c r="J85" s="127" t="str">
        <f>IFERROR(INDEX(Analysis!$G$13:$G$24,MATCH(IF(TB_TRANSACTIONS[[#This Row],[Date]]="","",IFERROR(MONTH(TB_TRANSACTIONS[[#This Row],[Date]]),"-")),Analysis!$C$13:$C$24,0),1),"-")</f>
        <v>Q2</v>
      </c>
      <c r="K85" s="127" t="str">
        <f>IFERROR(INDEX(Analysis!$F$13:$F$24,MATCH(IF(TB_TRANSACTIONS[[#This Row],[Date]]="","",IFERROR(MONTH(TB_TRANSACTIONS[[#This Row],[Date]]),"-")),Analysis!$C$13:$C$24,0),1),"-")</f>
        <v>June</v>
      </c>
      <c r="L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85" s="85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</row>
    <row r="86" spans="1:27" ht="18" customHeight="1" x14ac:dyDescent="0.25">
      <c r="A86" s="122"/>
      <c r="B86" s="85"/>
      <c r="C86" s="143">
        <v>45458</v>
      </c>
      <c r="D86" s="217" t="s">
        <v>46</v>
      </c>
      <c r="E86" s="218" t="s">
        <v>77</v>
      </c>
      <c r="F86" s="111">
        <v>1569</v>
      </c>
      <c r="G86" s="110"/>
      <c r="H86" s="245" t="str" cm="1">
        <f t="array" ref="H86">IFERROR(IF(TB_TRANSACTIONS[[#This Row],[Subcategory]]="","",INDEX(Fields!$D$33:$D$132,MATCH(TB_TRANSACTIONS[[#This Row],[Subcategory]],Fields!$C$33:$C$132,0),0)),"-")</f>
        <v>Marketing</v>
      </c>
      <c r="I86" s="245" t="str">
        <f>IFERROR(IF(TB_TRANSACTIONS[[#This Row],[Category]]="","",TB_TRANSACTIONS[[#This Row],[Category]]&amp;"-"&amp;COUNTIFS($H$29:H106,H106)),"-")</f>
        <v>Marketing-22</v>
      </c>
      <c r="J86" s="127" t="str">
        <f>IFERROR(INDEX(Analysis!$G$13:$G$24,MATCH(IF(TB_TRANSACTIONS[[#This Row],[Date]]="","",IFERROR(MONTH(TB_TRANSACTIONS[[#This Row],[Date]]),"-")),Analysis!$C$13:$C$24,0),1),"-")</f>
        <v>Q2</v>
      </c>
      <c r="K86" s="127" t="str">
        <f>IFERROR(INDEX(Analysis!$F$13:$F$24,MATCH(IF(TB_TRANSACTIONS[[#This Row],[Date]]="","",IFERROR(MONTH(TB_TRANSACTIONS[[#This Row],[Date]]),"-")),Analysis!$C$13:$C$24,0),1),"-")</f>
        <v>June</v>
      </c>
      <c r="L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86" s="85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</row>
    <row r="87" spans="1:27" ht="18" customHeight="1" x14ac:dyDescent="0.25">
      <c r="A87" s="122"/>
      <c r="B87" s="85"/>
      <c r="C87" s="143">
        <v>45460</v>
      </c>
      <c r="D87" s="217" t="s">
        <v>51</v>
      </c>
      <c r="E87" s="218" t="s">
        <v>76</v>
      </c>
      <c r="F87" s="111">
        <v>3000</v>
      </c>
      <c r="G87" s="110"/>
      <c r="H87" s="245" t="str" cm="1">
        <f t="array" ref="H87">IFERROR(IF(TB_TRANSACTIONS[[#This Row],[Subcategory]]="","",INDEX(Fields!$D$33:$D$132,MATCH(TB_TRANSACTIONS[[#This Row],[Subcategory]],Fields!$C$33:$C$132,0),0)),"-")</f>
        <v>Fuel costs</v>
      </c>
      <c r="I87" s="245" t="str">
        <f>IFERROR(IF(TB_TRANSACTIONS[[#This Row],[Category]]="","",TB_TRANSACTIONS[[#This Row],[Category]]&amp;"-"&amp;COUNTIFS($H$29:H107,H107)),"-")</f>
        <v>Fuel costs-23</v>
      </c>
      <c r="J87" s="127" t="str">
        <f>IFERROR(INDEX(Analysis!$G$13:$G$24,MATCH(IF(TB_TRANSACTIONS[[#This Row],[Date]]="","",IFERROR(MONTH(TB_TRANSACTIONS[[#This Row],[Date]]),"-")),Analysis!$C$13:$C$24,0),1),"-")</f>
        <v>Q2</v>
      </c>
      <c r="K87" s="127" t="str">
        <f>IFERROR(INDEX(Analysis!$F$13:$F$24,MATCH(IF(TB_TRANSACTIONS[[#This Row],[Date]]="","",IFERROR(MONTH(TB_TRANSACTIONS[[#This Row],[Date]]),"-")),Analysis!$C$13:$C$24,0),1),"-")</f>
        <v>June</v>
      </c>
      <c r="L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7" s="85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</row>
    <row r="88" spans="1:27" ht="18" customHeight="1" x14ac:dyDescent="0.25">
      <c r="A88" s="122"/>
      <c r="B88" s="85"/>
      <c r="C88" s="143">
        <v>45462</v>
      </c>
      <c r="D88" s="219" t="s">
        <v>52</v>
      </c>
      <c r="E88" s="220" t="s">
        <v>77</v>
      </c>
      <c r="F88" s="111">
        <v>3000</v>
      </c>
      <c r="G88" s="110"/>
      <c r="H88" s="245" t="str" cm="1">
        <f t="array" ref="H88">IFERROR(IF(TB_TRANSACTIONS[[#This Row],[Subcategory]]="","",INDEX(Fields!$D$33:$D$132,MATCH(TB_TRANSACTIONS[[#This Row],[Subcategory]],Fields!$C$33:$C$132,0),0)),"-")</f>
        <v>Fuel costs</v>
      </c>
      <c r="I88" s="245" t="str">
        <f>IFERROR(IF(TB_TRANSACTIONS[[#This Row],[Category]]="","",TB_TRANSACTIONS[[#This Row],[Category]]&amp;"-"&amp;COUNTIFS($H$29:H108,H108)),"-")</f>
        <v>Fuel costs-24</v>
      </c>
      <c r="J88" s="127" t="str">
        <f>IFERROR(INDEX(Analysis!$G$13:$G$24,MATCH(IF(TB_TRANSACTIONS[[#This Row],[Date]]="","",IFERROR(MONTH(TB_TRANSACTIONS[[#This Row],[Date]]),"-")),Analysis!$C$13:$C$24,0),1),"-")</f>
        <v>Q2</v>
      </c>
      <c r="K88" s="127" t="str">
        <f>IFERROR(INDEX(Analysis!$F$13:$F$24,MATCH(IF(TB_TRANSACTIONS[[#This Row],[Date]]="","",IFERROR(MONTH(TB_TRANSACTIONS[[#This Row],[Date]]),"-")),Analysis!$C$13:$C$24,0),1),"-")</f>
        <v>June</v>
      </c>
      <c r="L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88" s="78"/>
      <c r="P88" s="85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</row>
    <row r="89" spans="1:27" ht="18" customHeight="1" x14ac:dyDescent="0.25">
      <c r="A89" s="122"/>
      <c r="B89" s="85"/>
      <c r="C89" s="143">
        <v>45464</v>
      </c>
      <c r="D89" s="217" t="s">
        <v>32</v>
      </c>
      <c r="E89" s="218" t="s">
        <v>76</v>
      </c>
      <c r="F89" s="111">
        <v>12332</v>
      </c>
      <c r="G89" s="110"/>
      <c r="H89" s="245" t="str" cm="1">
        <f t="array" ref="H89">IFERROR(IF(TB_TRANSACTIONS[[#This Row],[Subcategory]]="","",INDEX(Fields!$D$33:$D$132,MATCH(TB_TRANSACTIONS[[#This Row],[Subcategory]],Fields!$C$33:$C$132,0),0)),"-")</f>
        <v>Labor expenses</v>
      </c>
      <c r="I89" s="245" t="str">
        <f>IFERROR(IF(TB_TRANSACTIONS[[#This Row],[Category]]="","",TB_TRANSACTIONS[[#This Row],[Category]]&amp;"-"&amp;COUNTIFS($H$29:H109,H109)),"-")</f>
        <v>Labor expenses-15</v>
      </c>
      <c r="J89" s="127" t="str">
        <f>IFERROR(INDEX(Analysis!$G$13:$G$24,MATCH(IF(TB_TRANSACTIONS[[#This Row],[Date]]="","",IFERROR(MONTH(TB_TRANSACTIONS[[#This Row],[Date]]),"-")),Analysis!$C$13:$C$24,0),1),"-")</f>
        <v>Q2</v>
      </c>
      <c r="K89" s="127" t="str">
        <f>IFERROR(INDEX(Analysis!$F$13:$F$24,MATCH(IF(TB_TRANSACTIONS[[#This Row],[Date]]="","",IFERROR(MONTH(TB_TRANSACTIONS[[#This Row],[Date]]),"-")),Analysis!$C$13:$C$24,0),1),"-")</f>
        <v>June</v>
      </c>
      <c r="L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89" s="78"/>
      <c r="P89" s="85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</row>
    <row r="90" spans="1:27" ht="18" customHeight="1" x14ac:dyDescent="0.25">
      <c r="A90" s="122"/>
      <c r="B90" s="85"/>
      <c r="C90" s="143">
        <v>45466</v>
      </c>
      <c r="D90" s="217" t="s">
        <v>33</v>
      </c>
      <c r="E90" s="218" t="s">
        <v>76</v>
      </c>
      <c r="F90" s="111">
        <v>11548</v>
      </c>
      <c r="G90" s="110"/>
      <c r="H90" s="245" t="str" cm="1">
        <f t="array" ref="H90">IFERROR(IF(TB_TRANSACTIONS[[#This Row],[Subcategory]]="","",INDEX(Fields!$D$33:$D$132,MATCH(TB_TRANSACTIONS[[#This Row],[Subcategory]],Fields!$C$33:$C$132,0),0)),"-")</f>
        <v>Labor expenses</v>
      </c>
      <c r="I90" s="245" t="str">
        <f>IFERROR(IF(TB_TRANSACTIONS[[#This Row],[Category]]="","",TB_TRANSACTIONS[[#This Row],[Category]]&amp;"-"&amp;COUNTIFS($H$29:H110,H110)),"-")</f>
        <v>Labor expenses-16</v>
      </c>
      <c r="J90" s="127" t="str">
        <f>IFERROR(INDEX(Analysis!$G$13:$G$24,MATCH(IF(TB_TRANSACTIONS[[#This Row],[Date]]="","",IFERROR(MONTH(TB_TRANSACTIONS[[#This Row],[Date]]),"-")),Analysis!$C$13:$C$24,0),1),"-")</f>
        <v>Q2</v>
      </c>
      <c r="K90" s="127" t="str">
        <f>IFERROR(INDEX(Analysis!$F$13:$F$24,MATCH(IF(TB_TRANSACTIONS[[#This Row],[Date]]="","",IFERROR(MONTH(TB_TRANSACTIONS[[#This Row],[Date]]),"-")),Analysis!$C$13:$C$24,0),1),"-")</f>
        <v>June</v>
      </c>
      <c r="L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9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0" s="78"/>
      <c r="P90" s="85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</row>
    <row r="91" spans="1:27" ht="18" customHeight="1" x14ac:dyDescent="0.25">
      <c r="A91" s="122"/>
      <c r="B91" s="85"/>
      <c r="C91" s="143">
        <v>45468</v>
      </c>
      <c r="D91" s="217" t="s">
        <v>34</v>
      </c>
      <c r="E91" s="218" t="s">
        <v>76</v>
      </c>
      <c r="F91" s="111">
        <v>1635</v>
      </c>
      <c r="G91" s="110"/>
      <c r="H91" s="245" t="str" cm="1">
        <f t="array" ref="H91">IFERROR(IF(TB_TRANSACTIONS[[#This Row],[Subcategory]]="","",INDEX(Fields!$D$33:$D$132,MATCH(TB_TRANSACTIONS[[#This Row],[Subcategory]],Fields!$C$33:$C$132,0),0)),"-")</f>
        <v>Labor expenses</v>
      </c>
      <c r="I91" s="245" t="str">
        <f>IFERROR(IF(TB_TRANSACTIONS[[#This Row],[Category]]="","",TB_TRANSACTIONS[[#This Row],[Category]]&amp;"-"&amp;COUNTIFS($H$29:H111,H111)),"-")</f>
        <v>Labor expenses-22</v>
      </c>
      <c r="J91" s="127" t="str">
        <f>IFERROR(INDEX(Analysis!$G$13:$G$24,MATCH(IF(TB_TRANSACTIONS[[#This Row],[Date]]="","",IFERROR(MONTH(TB_TRANSACTIONS[[#This Row],[Date]]),"-")),Analysis!$C$13:$C$24,0),1),"-")</f>
        <v>Q2</v>
      </c>
      <c r="K91" s="127" t="str">
        <f>IFERROR(INDEX(Analysis!$F$13:$F$24,MATCH(IF(TB_TRANSACTIONS[[#This Row],[Date]]="","",IFERROR(MONTH(TB_TRANSACTIONS[[#This Row],[Date]]),"-")),Analysis!$C$13:$C$24,0),1),"-")</f>
        <v>June</v>
      </c>
      <c r="L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9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1" s="78"/>
      <c r="P91" s="85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</row>
    <row r="92" spans="1:27" ht="18" customHeight="1" x14ac:dyDescent="0.25">
      <c r="A92" s="122"/>
      <c r="B92" s="85"/>
      <c r="C92" s="143">
        <v>45470</v>
      </c>
      <c r="D92" s="217" t="s">
        <v>35</v>
      </c>
      <c r="E92" s="218" t="s">
        <v>77</v>
      </c>
      <c r="F92" s="111">
        <v>654</v>
      </c>
      <c r="G92" s="110"/>
      <c r="H92" s="245" t="str" cm="1">
        <f t="array" ref="H92">IFERROR(IF(TB_TRANSACTIONS[[#This Row],[Subcategory]]="","",INDEX(Fields!$D$33:$D$132,MATCH(TB_TRANSACTIONS[[#This Row],[Subcategory]],Fields!$C$33:$C$132,0),0)),"-")</f>
        <v>Administrative expenses</v>
      </c>
      <c r="I92" s="245" t="str">
        <f>IFERROR(IF(TB_TRANSACTIONS[[#This Row],[Category]]="","",TB_TRANSACTIONS[[#This Row],[Category]]&amp;"-"&amp;COUNTIFS($H$29:H112,H112)),"-")</f>
        <v>Administrative expenses-23</v>
      </c>
      <c r="J92" s="127" t="str">
        <f>IFERROR(INDEX(Analysis!$G$13:$G$24,MATCH(IF(TB_TRANSACTIONS[[#This Row],[Date]]="","",IFERROR(MONTH(TB_TRANSACTIONS[[#This Row],[Date]]),"-")),Analysis!$C$13:$C$24,0),1),"-")</f>
        <v>Q2</v>
      </c>
      <c r="K92" s="127" t="str">
        <f>IFERROR(INDEX(Analysis!$F$13:$F$24,MATCH(IF(TB_TRANSACTIONS[[#This Row],[Date]]="","",IFERROR(MONTH(TB_TRANSACTIONS[[#This Row],[Date]]),"-")),Analysis!$C$13:$C$24,0),1),"-")</f>
        <v>June</v>
      </c>
      <c r="L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9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2" s="78"/>
      <c r="P92" s="85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</row>
    <row r="93" spans="1:27" ht="18" customHeight="1" x14ac:dyDescent="0.25">
      <c r="A93" s="122"/>
      <c r="B93" s="85"/>
      <c r="C93" s="143">
        <v>45474</v>
      </c>
      <c r="D93" s="217" t="s">
        <v>36</v>
      </c>
      <c r="E93" s="218" t="s">
        <v>77</v>
      </c>
      <c r="F93" s="111">
        <v>600</v>
      </c>
      <c r="G93" s="110"/>
      <c r="H93" s="245" t="str" cm="1">
        <f t="array" ref="H93">IFERROR(IF(TB_TRANSACTIONS[[#This Row],[Subcategory]]="","",INDEX(Fields!$D$33:$D$132,MATCH(TB_TRANSACTIONS[[#This Row],[Subcategory]],Fields!$C$33:$C$132,0),0)),"-")</f>
        <v>Administrative expenses</v>
      </c>
      <c r="I93" s="245" t="str">
        <f>IFERROR(IF(TB_TRANSACTIONS[[#This Row],[Category]]="","",TB_TRANSACTIONS[[#This Row],[Category]]&amp;"-"&amp;COUNTIFS($H$29:H113,H113)),"-")</f>
        <v>Administrative expenses-24</v>
      </c>
      <c r="J93" s="127" t="str">
        <f>IFERROR(INDEX(Analysis!$G$13:$G$24,MATCH(IF(TB_TRANSACTIONS[[#This Row],[Date]]="","",IFERROR(MONTH(TB_TRANSACTIONS[[#This Row],[Date]]),"-")),Analysis!$C$13:$C$24,0),1),"-")</f>
        <v>Q3</v>
      </c>
      <c r="K93" s="127" t="str">
        <f>IFERROR(INDEX(Analysis!$F$13:$F$24,MATCH(IF(TB_TRANSACTIONS[[#This Row],[Date]]="","",IFERROR(MONTH(TB_TRANSACTIONS[[#This Row],[Date]]),"-")),Analysis!$C$13:$C$24,0),1),"-")</f>
        <v>July</v>
      </c>
      <c r="L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3" s="78"/>
      <c r="P93" s="85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</row>
    <row r="94" spans="1:27" ht="18" customHeight="1" x14ac:dyDescent="0.25">
      <c r="A94" s="122"/>
      <c r="B94" s="85"/>
      <c r="C94" s="143">
        <v>45476</v>
      </c>
      <c r="D94" s="217" t="s">
        <v>37</v>
      </c>
      <c r="E94" s="218" t="s">
        <v>77</v>
      </c>
      <c r="F94" s="111">
        <v>1120</v>
      </c>
      <c r="G94" s="110"/>
      <c r="H94" s="245" t="str" cm="1">
        <f t="array" ref="H94">IFERROR(IF(TB_TRANSACTIONS[[#This Row],[Subcategory]]="","",INDEX(Fields!$D$33:$D$132,MATCH(TB_TRANSACTIONS[[#This Row],[Subcategory]],Fields!$C$33:$C$132,0),0)),"-")</f>
        <v>Administrative expenses</v>
      </c>
      <c r="I94" s="245" t="str">
        <f>IFERROR(IF(TB_TRANSACTIONS[[#This Row],[Category]]="","",TB_TRANSACTIONS[[#This Row],[Category]]&amp;"-"&amp;COUNTIFS($H$29:H114,H114)),"-")</f>
        <v>Administrative expenses-22</v>
      </c>
      <c r="J94" s="127" t="str">
        <f>IFERROR(INDEX(Analysis!$G$13:$G$24,MATCH(IF(TB_TRANSACTIONS[[#This Row],[Date]]="","",IFERROR(MONTH(TB_TRANSACTIONS[[#This Row],[Date]]),"-")),Analysis!$C$13:$C$24,0),1),"-")</f>
        <v>Q3</v>
      </c>
      <c r="K94" s="127" t="str">
        <f>IFERROR(INDEX(Analysis!$F$13:$F$24,MATCH(IF(TB_TRANSACTIONS[[#This Row],[Date]]="","",IFERROR(MONTH(TB_TRANSACTIONS[[#This Row],[Date]]),"-")),Analysis!$C$13:$C$24,0),1),"-")</f>
        <v>July</v>
      </c>
      <c r="L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4" s="78"/>
      <c r="P94" s="85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</row>
    <row r="95" spans="1:27" ht="18" customHeight="1" x14ac:dyDescent="0.25">
      <c r="A95" s="122"/>
      <c r="B95" s="85"/>
      <c r="C95" s="143">
        <v>45478</v>
      </c>
      <c r="D95" s="217" t="s">
        <v>44</v>
      </c>
      <c r="E95" s="218" t="s">
        <v>76</v>
      </c>
      <c r="F95" s="111">
        <v>1256</v>
      </c>
      <c r="G95" s="110"/>
      <c r="H95" s="245" t="str" cm="1">
        <f t="array" ref="H95">IFERROR(IF(TB_TRANSACTIONS[[#This Row],[Subcategory]]="","",INDEX(Fields!$D$33:$D$132,MATCH(TB_TRANSACTIONS[[#This Row],[Subcategory]],Fields!$C$33:$C$132,0),0)),"-")</f>
        <v>Marketing</v>
      </c>
      <c r="I95" s="245" t="str">
        <f>IFERROR(IF(TB_TRANSACTIONS[[#This Row],[Category]]="","",TB_TRANSACTIONS[[#This Row],[Category]]&amp;"-"&amp;COUNTIFS($H$29:H115,H115)),"-")</f>
        <v>Marketing-23</v>
      </c>
      <c r="J95" s="127" t="str">
        <f>IFERROR(INDEX(Analysis!$G$13:$G$24,MATCH(IF(TB_TRANSACTIONS[[#This Row],[Date]]="","",IFERROR(MONTH(TB_TRANSACTIONS[[#This Row],[Date]]),"-")),Analysis!$C$13:$C$24,0),1),"-")</f>
        <v>Q3</v>
      </c>
      <c r="K95" s="127" t="str">
        <f>IFERROR(INDEX(Analysis!$F$13:$F$24,MATCH(IF(TB_TRANSACTIONS[[#This Row],[Date]]="","",IFERROR(MONTH(TB_TRANSACTIONS[[#This Row],[Date]]),"-")),Analysis!$C$13:$C$24,0),1),"-")</f>
        <v>July</v>
      </c>
      <c r="L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95" s="78"/>
      <c r="P95" s="85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</row>
    <row r="96" spans="1:27" ht="18" customHeight="1" x14ac:dyDescent="0.25">
      <c r="A96" s="122"/>
      <c r="B96" s="85"/>
      <c r="C96" s="143">
        <v>45480</v>
      </c>
      <c r="D96" s="217" t="s">
        <v>45</v>
      </c>
      <c r="E96" s="218" t="s">
        <v>76</v>
      </c>
      <c r="F96" s="111">
        <v>925</v>
      </c>
      <c r="G96" s="110"/>
      <c r="H96" s="245" t="str" cm="1">
        <f t="array" ref="H96">IFERROR(IF(TB_TRANSACTIONS[[#This Row],[Subcategory]]="","",INDEX(Fields!$D$33:$D$132,MATCH(TB_TRANSACTIONS[[#This Row],[Subcategory]],Fields!$C$33:$C$132,0),0)),"-")</f>
        <v>Marketing</v>
      </c>
      <c r="I96" s="245" t="str">
        <f>IFERROR(IF(TB_TRANSACTIONS[[#This Row],[Category]]="","",TB_TRANSACTIONS[[#This Row],[Category]]&amp;"-"&amp;COUNTIFS($H$29:H116,H116)),"-")</f>
        <v>Marketing-24</v>
      </c>
      <c r="J96" s="127" t="str">
        <f>IFERROR(INDEX(Analysis!$G$13:$G$24,MATCH(IF(TB_TRANSACTIONS[[#This Row],[Date]]="","",IFERROR(MONTH(TB_TRANSACTIONS[[#This Row],[Date]]),"-")),Analysis!$C$13:$C$24,0),1),"-")</f>
        <v>Q3</v>
      </c>
      <c r="K96" s="127" t="str">
        <f>IFERROR(INDEX(Analysis!$F$13:$F$24,MATCH(IF(TB_TRANSACTIONS[[#This Row],[Date]]="","",IFERROR(MONTH(TB_TRANSACTIONS[[#This Row],[Date]]),"-")),Analysis!$C$13:$C$24,0),1),"-")</f>
        <v>July</v>
      </c>
      <c r="L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96" s="78"/>
      <c r="P96" s="85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</row>
    <row r="97" spans="1:27" ht="18" customHeight="1" x14ac:dyDescent="0.25">
      <c r="A97" s="122"/>
      <c r="B97" s="85"/>
      <c r="C97" s="143">
        <v>45482</v>
      </c>
      <c r="D97" s="217" t="s">
        <v>46</v>
      </c>
      <c r="E97" s="218" t="s">
        <v>77</v>
      </c>
      <c r="F97" s="111">
        <v>549</v>
      </c>
      <c r="G97" s="110"/>
      <c r="H97" s="245" t="str" cm="1">
        <f t="array" ref="H97">IFERROR(IF(TB_TRANSACTIONS[[#This Row],[Subcategory]]="","",INDEX(Fields!$D$33:$D$132,MATCH(TB_TRANSACTIONS[[#This Row],[Subcategory]],Fields!$C$33:$C$132,0),0)),"-")</f>
        <v>Marketing</v>
      </c>
      <c r="I97" s="245" t="str">
        <f>IFERROR(IF(TB_TRANSACTIONS[[#This Row],[Category]]="","",TB_TRANSACTIONS[[#This Row],[Category]]&amp;"-"&amp;COUNTIFS($H$29:H117,H117)),"-")</f>
        <v>Marketing-25</v>
      </c>
      <c r="J97" s="127" t="str">
        <f>IFERROR(INDEX(Analysis!$G$13:$G$24,MATCH(IF(TB_TRANSACTIONS[[#This Row],[Date]]="","",IFERROR(MONTH(TB_TRANSACTIONS[[#This Row],[Date]]),"-")),Analysis!$C$13:$C$24,0),1),"-")</f>
        <v>Q3</v>
      </c>
      <c r="K97" s="127" t="str">
        <f>IFERROR(INDEX(Analysis!$F$13:$F$24,MATCH(IF(TB_TRANSACTIONS[[#This Row],[Date]]="","",IFERROR(MONTH(TB_TRANSACTIONS[[#This Row],[Date]]),"-")),Analysis!$C$13:$C$24,0),1),"-")</f>
        <v>July</v>
      </c>
      <c r="L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97" s="78"/>
      <c r="P97" s="85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</row>
    <row r="98" spans="1:27" ht="18" customHeight="1" x14ac:dyDescent="0.25">
      <c r="A98" s="122"/>
      <c r="B98" s="85"/>
      <c r="C98" s="143">
        <v>45484</v>
      </c>
      <c r="D98" s="217" t="s">
        <v>51</v>
      </c>
      <c r="E98" s="218" t="s">
        <v>76</v>
      </c>
      <c r="F98" s="111">
        <v>874</v>
      </c>
      <c r="G98" s="110"/>
      <c r="H98" s="245" t="str" cm="1">
        <f t="array" ref="H98">IFERROR(IF(TB_TRANSACTIONS[[#This Row],[Subcategory]]="","",INDEX(Fields!$D$33:$D$132,MATCH(TB_TRANSACTIONS[[#This Row],[Subcategory]],Fields!$C$33:$C$132,0),0)),"-")</f>
        <v>Fuel costs</v>
      </c>
      <c r="I98" s="245" t="str">
        <f>IFERROR(IF(TB_TRANSACTIONS[[#This Row],[Category]]="","",TB_TRANSACTIONS[[#This Row],[Category]]&amp;"-"&amp;COUNTIFS($H$29:H118,H118)),"-")</f>
        <v>Fuel costs-26</v>
      </c>
      <c r="J98" s="127" t="str">
        <f>IFERROR(INDEX(Analysis!$G$13:$G$24,MATCH(IF(TB_TRANSACTIONS[[#This Row],[Date]]="","",IFERROR(MONTH(TB_TRANSACTIONS[[#This Row],[Date]]),"-")),Analysis!$C$13:$C$24,0),1),"-")</f>
        <v>Q3</v>
      </c>
      <c r="K98" s="127" t="str">
        <f>IFERROR(INDEX(Analysis!$F$13:$F$24,MATCH(IF(TB_TRANSACTIONS[[#This Row],[Date]]="","",IFERROR(MONTH(TB_TRANSACTIONS[[#This Row],[Date]]),"-")),Analysis!$C$13:$C$24,0),1),"-")</f>
        <v>July</v>
      </c>
      <c r="L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8" s="78"/>
      <c r="P98" s="85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</row>
    <row r="99" spans="1:27" ht="18" customHeight="1" x14ac:dyDescent="0.25">
      <c r="A99" s="122"/>
      <c r="B99" s="85"/>
      <c r="C99" s="143">
        <v>45486</v>
      </c>
      <c r="D99" s="219" t="s">
        <v>52</v>
      </c>
      <c r="E99" s="220" t="s">
        <v>77</v>
      </c>
      <c r="F99" s="111">
        <v>1994</v>
      </c>
      <c r="G99" s="110"/>
      <c r="H99" s="245" t="str" cm="1">
        <f t="array" ref="H99">IFERROR(IF(TB_TRANSACTIONS[[#This Row],[Subcategory]]="","",INDEX(Fields!$D$33:$D$132,MATCH(TB_TRANSACTIONS[[#This Row],[Subcategory]],Fields!$C$33:$C$132,0),0)),"-")</f>
        <v>Fuel costs</v>
      </c>
      <c r="I99" s="245" t="str">
        <f>IFERROR(IF(TB_TRANSACTIONS[[#This Row],[Category]]="","",TB_TRANSACTIONS[[#This Row],[Category]]&amp;"-"&amp;COUNTIFS($H$29:H119,H119)),"-")</f>
        <v>Fuel costs-27</v>
      </c>
      <c r="J99" s="127" t="str">
        <f>IFERROR(INDEX(Analysis!$G$13:$G$24,MATCH(IF(TB_TRANSACTIONS[[#This Row],[Date]]="","",IFERROR(MONTH(TB_TRANSACTIONS[[#This Row],[Date]]),"-")),Analysis!$C$13:$C$24,0),1),"-")</f>
        <v>Q3</v>
      </c>
      <c r="K99" s="127" t="str">
        <f>IFERROR(INDEX(Analysis!$F$13:$F$24,MATCH(IF(TB_TRANSACTIONS[[#This Row],[Date]]="","",IFERROR(MONTH(TB_TRANSACTIONS[[#This Row],[Date]]),"-")),Analysis!$C$13:$C$24,0),1),"-")</f>
        <v>July</v>
      </c>
      <c r="L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9" s="78"/>
      <c r="P99" s="85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</row>
    <row r="100" spans="1:27" ht="18" customHeight="1" x14ac:dyDescent="0.25">
      <c r="A100" s="122"/>
      <c r="B100" s="85"/>
      <c r="C100" s="143">
        <v>45488</v>
      </c>
      <c r="D100" s="217" t="s">
        <v>32</v>
      </c>
      <c r="E100" s="218" t="s">
        <v>76</v>
      </c>
      <c r="F100" s="111">
        <v>23646</v>
      </c>
      <c r="G100" s="110"/>
      <c r="H100" s="245" t="str" cm="1">
        <f t="array" ref="H100">IFERROR(IF(TB_TRANSACTIONS[[#This Row],[Subcategory]]="","",INDEX(Fields!$D$33:$D$132,MATCH(TB_TRANSACTIONS[[#This Row],[Subcategory]],Fields!$C$33:$C$132,0),0)),"-")</f>
        <v>Labor expenses</v>
      </c>
      <c r="I100" s="245" t="str">
        <f>IFERROR(IF(TB_TRANSACTIONS[[#This Row],[Category]]="","",TB_TRANSACTIONS[[#This Row],[Category]]&amp;"-"&amp;COUNTIFS($H$29:H120,H120)),"-")</f>
        <v>Labor expenses-17</v>
      </c>
      <c r="J100" s="127" t="str">
        <f>IFERROR(INDEX(Analysis!$G$13:$G$24,MATCH(IF(TB_TRANSACTIONS[[#This Row],[Date]]="","",IFERROR(MONTH(TB_TRANSACTIONS[[#This Row],[Date]]),"-")),Analysis!$C$13:$C$24,0),1),"-")</f>
        <v>Q3</v>
      </c>
      <c r="K100" s="127" t="str">
        <f>IFERROR(INDEX(Analysis!$F$13:$F$24,MATCH(IF(TB_TRANSACTIONS[[#This Row],[Date]]="","",IFERROR(MONTH(TB_TRANSACTIONS[[#This Row],[Date]]),"-")),Analysis!$C$13:$C$24,0),1),"-")</f>
        <v>July</v>
      </c>
      <c r="L1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0" s="78"/>
      <c r="P100" s="85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</row>
    <row r="101" spans="1:27" ht="18" customHeight="1" x14ac:dyDescent="0.25">
      <c r="A101" s="122"/>
      <c r="B101" s="85"/>
      <c r="C101" s="143">
        <v>45490</v>
      </c>
      <c r="D101" s="217" t="s">
        <v>33</v>
      </c>
      <c r="E101" s="218" t="s">
        <v>76</v>
      </c>
      <c r="F101" s="111">
        <v>8214</v>
      </c>
      <c r="G101" s="110"/>
      <c r="H101" s="245" t="str" cm="1">
        <f t="array" ref="H101">IFERROR(IF(TB_TRANSACTIONS[[#This Row],[Subcategory]]="","",INDEX(Fields!$D$33:$D$132,MATCH(TB_TRANSACTIONS[[#This Row],[Subcategory]],Fields!$C$33:$C$132,0),0)),"-")</f>
        <v>Labor expenses</v>
      </c>
      <c r="I101" s="245" t="str">
        <f>IFERROR(IF(TB_TRANSACTIONS[[#This Row],[Category]]="","",TB_TRANSACTIONS[[#This Row],[Category]]&amp;"-"&amp;COUNTIFS($H$29:H121,H121)),"-")</f>
        <v>Labor expenses-18</v>
      </c>
      <c r="J101" s="127" t="str">
        <f>IFERROR(INDEX(Analysis!$G$13:$G$24,MATCH(IF(TB_TRANSACTIONS[[#This Row],[Date]]="","",IFERROR(MONTH(TB_TRANSACTIONS[[#This Row],[Date]]),"-")),Analysis!$C$13:$C$24,0),1),"-")</f>
        <v>Q3</v>
      </c>
      <c r="K101" s="127" t="str">
        <f>IFERROR(INDEX(Analysis!$F$13:$F$24,MATCH(IF(TB_TRANSACTIONS[[#This Row],[Date]]="","",IFERROR(MONTH(TB_TRANSACTIONS[[#This Row],[Date]]),"-")),Analysis!$C$13:$C$24,0),1),"-")</f>
        <v>July</v>
      </c>
      <c r="L1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1" s="78"/>
      <c r="P101" s="85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</row>
    <row r="102" spans="1:27" ht="18" customHeight="1" x14ac:dyDescent="0.25">
      <c r="A102" s="122"/>
      <c r="B102" s="85"/>
      <c r="C102" s="143">
        <v>45492</v>
      </c>
      <c r="D102" s="217" t="s">
        <v>34</v>
      </c>
      <c r="E102" s="218" t="s">
        <v>76</v>
      </c>
      <c r="F102" s="111">
        <v>1768</v>
      </c>
      <c r="G102" s="110"/>
      <c r="H102" s="245" t="str" cm="1">
        <f t="array" ref="H102">IFERROR(IF(TB_TRANSACTIONS[[#This Row],[Subcategory]]="","",INDEX(Fields!$D$33:$D$132,MATCH(TB_TRANSACTIONS[[#This Row],[Subcategory]],Fields!$C$33:$C$132,0),0)),"-")</f>
        <v>Labor expenses</v>
      </c>
      <c r="I102" s="245" t="str">
        <f>IFERROR(IF(TB_TRANSACTIONS[[#This Row],[Category]]="","",TB_TRANSACTIONS[[#This Row],[Category]]&amp;"-"&amp;COUNTIFS($H$29:H122,H122)),"-")</f>
        <v>Labor expenses-25</v>
      </c>
      <c r="J102" s="127" t="str">
        <f>IFERROR(INDEX(Analysis!$G$13:$G$24,MATCH(IF(TB_TRANSACTIONS[[#This Row],[Date]]="","",IFERROR(MONTH(TB_TRANSACTIONS[[#This Row],[Date]]),"-")),Analysis!$C$13:$C$24,0),1),"-")</f>
        <v>Q3</v>
      </c>
      <c r="K102" s="127" t="str">
        <f>IFERROR(INDEX(Analysis!$F$13:$F$24,MATCH(IF(TB_TRANSACTIONS[[#This Row],[Date]]="","",IFERROR(MONTH(TB_TRANSACTIONS[[#This Row],[Date]]),"-")),Analysis!$C$13:$C$24,0),1),"-")</f>
        <v>July</v>
      </c>
      <c r="L1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2" s="78"/>
      <c r="P102" s="85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</row>
    <row r="103" spans="1:27" ht="18" customHeight="1" x14ac:dyDescent="0.25">
      <c r="A103" s="122"/>
      <c r="B103" s="85"/>
      <c r="C103" s="143">
        <v>45494</v>
      </c>
      <c r="D103" s="217" t="s">
        <v>35</v>
      </c>
      <c r="E103" s="218" t="s">
        <v>77</v>
      </c>
      <c r="F103" s="111">
        <v>400</v>
      </c>
      <c r="G103" s="110"/>
      <c r="H103" s="245" t="str" cm="1">
        <f t="array" ref="H103">IFERROR(IF(TB_TRANSACTIONS[[#This Row],[Subcategory]]="","",INDEX(Fields!$D$33:$D$132,MATCH(TB_TRANSACTIONS[[#This Row],[Subcategory]],Fields!$C$33:$C$132,0),0)),"-")</f>
        <v>Administrative expenses</v>
      </c>
      <c r="I103" s="245" t="str">
        <f>IFERROR(IF(TB_TRANSACTIONS[[#This Row],[Category]]="","",TB_TRANSACTIONS[[#This Row],[Category]]&amp;"-"&amp;COUNTIFS($H$29:H123,H123)),"-")</f>
        <v>Administrative expenses-26</v>
      </c>
      <c r="J103" s="127" t="str">
        <f>IFERROR(INDEX(Analysis!$G$13:$G$24,MATCH(IF(TB_TRANSACTIONS[[#This Row],[Date]]="","",IFERROR(MONTH(TB_TRANSACTIONS[[#This Row],[Date]]),"-")),Analysis!$C$13:$C$24,0),1),"-")</f>
        <v>Q3</v>
      </c>
      <c r="K103" s="127" t="str">
        <f>IFERROR(INDEX(Analysis!$F$13:$F$24,MATCH(IF(TB_TRANSACTIONS[[#This Row],[Date]]="","",IFERROR(MONTH(TB_TRANSACTIONS[[#This Row],[Date]]),"-")),Analysis!$C$13:$C$24,0),1),"-")</f>
        <v>July</v>
      </c>
      <c r="L1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3" s="78"/>
      <c r="P103" s="85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</row>
    <row r="104" spans="1:27" ht="18" customHeight="1" x14ac:dyDescent="0.25">
      <c r="A104" s="122"/>
      <c r="B104" s="85"/>
      <c r="C104" s="143">
        <v>45496</v>
      </c>
      <c r="D104" s="217" t="s">
        <v>36</v>
      </c>
      <c r="E104" s="218" t="s">
        <v>77</v>
      </c>
      <c r="F104" s="111">
        <v>700</v>
      </c>
      <c r="G104" s="110"/>
      <c r="H104" s="245" t="str" cm="1">
        <f t="array" ref="H104">IFERROR(IF(TB_TRANSACTIONS[[#This Row],[Subcategory]]="","",INDEX(Fields!$D$33:$D$132,MATCH(TB_TRANSACTIONS[[#This Row],[Subcategory]],Fields!$C$33:$C$132,0),0)),"-")</f>
        <v>Administrative expenses</v>
      </c>
      <c r="I104" s="245" t="str">
        <f>IFERROR(IF(TB_TRANSACTIONS[[#This Row],[Category]]="","",TB_TRANSACTIONS[[#This Row],[Category]]&amp;"-"&amp;COUNTIFS($H$29:H124,H124)),"-")</f>
        <v>Administrative expenses-27</v>
      </c>
      <c r="J104" s="127" t="str">
        <f>IFERROR(INDEX(Analysis!$G$13:$G$24,MATCH(IF(TB_TRANSACTIONS[[#This Row],[Date]]="","",IFERROR(MONTH(TB_TRANSACTIONS[[#This Row],[Date]]),"-")),Analysis!$C$13:$C$24,0),1),"-")</f>
        <v>Q3</v>
      </c>
      <c r="K104" s="127" t="str">
        <f>IFERROR(INDEX(Analysis!$F$13:$F$24,MATCH(IF(TB_TRANSACTIONS[[#This Row],[Date]]="","",IFERROR(MONTH(TB_TRANSACTIONS[[#This Row],[Date]]),"-")),Analysis!$C$13:$C$24,0),1),"-")</f>
        <v>July</v>
      </c>
      <c r="L1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4" s="78"/>
      <c r="P104" s="85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</row>
    <row r="105" spans="1:27" ht="18" customHeight="1" x14ac:dyDescent="0.25">
      <c r="A105" s="122"/>
      <c r="B105" s="85"/>
      <c r="C105" s="143">
        <v>45498</v>
      </c>
      <c r="D105" s="217" t="s">
        <v>37</v>
      </c>
      <c r="E105" s="218" t="s">
        <v>77</v>
      </c>
      <c r="F105" s="111">
        <v>714</v>
      </c>
      <c r="G105" s="110"/>
      <c r="H105" s="245" t="str" cm="1">
        <f t="array" ref="H105">IFERROR(IF(TB_TRANSACTIONS[[#This Row],[Subcategory]]="","",INDEX(Fields!$D$33:$D$132,MATCH(TB_TRANSACTIONS[[#This Row],[Subcategory]],Fields!$C$33:$C$132,0),0)),"-")</f>
        <v>Administrative expenses</v>
      </c>
      <c r="I105" s="245" t="str">
        <f>IFERROR(IF(TB_TRANSACTIONS[[#This Row],[Category]]="","",TB_TRANSACTIONS[[#This Row],[Category]]&amp;"-"&amp;COUNTIFS($H$29:H125,H125)),"-")</f>
        <v>Administrative expenses-25</v>
      </c>
      <c r="J105" s="127" t="str">
        <f>IFERROR(INDEX(Analysis!$G$13:$G$24,MATCH(IF(TB_TRANSACTIONS[[#This Row],[Date]]="","",IFERROR(MONTH(TB_TRANSACTIONS[[#This Row],[Date]]),"-")),Analysis!$C$13:$C$24,0),1),"-")</f>
        <v>Q3</v>
      </c>
      <c r="K105" s="127" t="str">
        <f>IFERROR(INDEX(Analysis!$F$13:$F$24,MATCH(IF(TB_TRANSACTIONS[[#This Row],[Date]]="","",IFERROR(MONTH(TB_TRANSACTIONS[[#This Row],[Date]]),"-")),Analysis!$C$13:$C$24,0),1),"-")</f>
        <v>July</v>
      </c>
      <c r="L1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5" s="78"/>
      <c r="P105" s="85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</row>
    <row r="106" spans="1:27" ht="18" customHeight="1" x14ac:dyDescent="0.25">
      <c r="A106" s="122"/>
      <c r="B106" s="85"/>
      <c r="C106" s="143">
        <v>45500</v>
      </c>
      <c r="D106" s="217" t="s">
        <v>44</v>
      </c>
      <c r="E106" s="218" t="s">
        <v>76</v>
      </c>
      <c r="F106" s="111">
        <v>1881</v>
      </c>
      <c r="G106" s="110"/>
      <c r="H106" s="245" t="str" cm="1">
        <f t="array" ref="H106">IFERROR(IF(TB_TRANSACTIONS[[#This Row],[Subcategory]]="","",INDEX(Fields!$D$33:$D$132,MATCH(TB_TRANSACTIONS[[#This Row],[Subcategory]],Fields!$C$33:$C$132,0),0)),"-")</f>
        <v>Marketing</v>
      </c>
      <c r="I106" s="245" t="str">
        <f>IFERROR(IF(TB_TRANSACTIONS[[#This Row],[Category]]="","",TB_TRANSACTIONS[[#This Row],[Category]]&amp;"-"&amp;COUNTIFS($H$29:H126,H126)),"-")</f>
        <v>Marketing-26</v>
      </c>
      <c r="J106" s="127" t="str">
        <f>IFERROR(INDEX(Analysis!$G$13:$G$24,MATCH(IF(TB_TRANSACTIONS[[#This Row],[Date]]="","",IFERROR(MONTH(TB_TRANSACTIONS[[#This Row],[Date]]),"-")),Analysis!$C$13:$C$24,0),1),"-")</f>
        <v>Q3</v>
      </c>
      <c r="K106" s="127" t="str">
        <f>IFERROR(INDEX(Analysis!$F$13:$F$24,MATCH(IF(TB_TRANSACTIONS[[#This Row],[Date]]="","",IFERROR(MONTH(TB_TRANSACTIONS[[#This Row],[Date]]),"-")),Analysis!$C$13:$C$24,0),1),"-")</f>
        <v>July</v>
      </c>
      <c r="L1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06" s="78"/>
      <c r="P106" s="85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</row>
    <row r="107" spans="1:27" ht="18" customHeight="1" x14ac:dyDescent="0.25">
      <c r="A107" s="122"/>
      <c r="B107" s="85"/>
      <c r="C107" s="143">
        <v>45505</v>
      </c>
      <c r="D107" s="217" t="s">
        <v>45</v>
      </c>
      <c r="E107" s="218" t="s">
        <v>76</v>
      </c>
      <c r="F107" s="111">
        <v>717</v>
      </c>
      <c r="G107" s="110"/>
      <c r="H107" s="245" t="str" cm="1">
        <f t="array" ref="H107">IFERROR(IF(TB_TRANSACTIONS[[#This Row],[Subcategory]]="","",INDEX(Fields!$D$33:$D$132,MATCH(TB_TRANSACTIONS[[#This Row],[Subcategory]],Fields!$C$33:$C$132,0),0)),"-")</f>
        <v>Marketing</v>
      </c>
      <c r="I107" s="245" t="str">
        <f>IFERROR(IF(TB_TRANSACTIONS[[#This Row],[Category]]="","",TB_TRANSACTIONS[[#This Row],[Category]]&amp;"-"&amp;COUNTIFS($H$29:H127,H127)),"-")</f>
        <v>Marketing-27</v>
      </c>
      <c r="J107" s="127" t="str">
        <f>IFERROR(INDEX(Analysis!$G$13:$G$24,MATCH(IF(TB_TRANSACTIONS[[#This Row],[Date]]="","",IFERROR(MONTH(TB_TRANSACTIONS[[#This Row],[Date]]),"-")),Analysis!$C$13:$C$24,0),1),"-")</f>
        <v>Q3</v>
      </c>
      <c r="K107" s="127" t="str">
        <f>IFERROR(INDEX(Analysis!$F$13:$F$24,MATCH(IF(TB_TRANSACTIONS[[#This Row],[Date]]="","",IFERROR(MONTH(TB_TRANSACTIONS[[#This Row],[Date]]),"-")),Analysis!$C$13:$C$24,0),1),"-")</f>
        <v>August</v>
      </c>
      <c r="L1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07" s="78"/>
      <c r="P107" s="85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</row>
    <row r="108" spans="1:27" ht="18" customHeight="1" x14ac:dyDescent="0.25">
      <c r="A108" s="122"/>
      <c r="B108" s="85"/>
      <c r="C108" s="143">
        <v>45507</v>
      </c>
      <c r="D108" s="217" t="s">
        <v>46</v>
      </c>
      <c r="E108" s="218" t="s">
        <v>77</v>
      </c>
      <c r="F108" s="111">
        <v>623</v>
      </c>
      <c r="G108" s="110"/>
      <c r="H108" s="245" t="str" cm="1">
        <f t="array" ref="H108">IFERROR(IF(TB_TRANSACTIONS[[#This Row],[Subcategory]]="","",INDEX(Fields!$D$33:$D$132,MATCH(TB_TRANSACTIONS[[#This Row],[Subcategory]],Fields!$C$33:$C$132,0),0)),"-")</f>
        <v>Marketing</v>
      </c>
      <c r="I108" s="245" t="str">
        <f>IFERROR(IF(TB_TRANSACTIONS[[#This Row],[Category]]="","",TB_TRANSACTIONS[[#This Row],[Category]]&amp;"-"&amp;COUNTIFS($H$29:H128,H128)),"-")</f>
        <v>Marketing-28</v>
      </c>
      <c r="J108" s="127" t="str">
        <f>IFERROR(INDEX(Analysis!$G$13:$G$24,MATCH(IF(TB_TRANSACTIONS[[#This Row],[Date]]="","",IFERROR(MONTH(TB_TRANSACTIONS[[#This Row],[Date]]),"-")),Analysis!$C$13:$C$24,0),1),"-")</f>
        <v>Q3</v>
      </c>
      <c r="K108" s="127" t="str">
        <f>IFERROR(INDEX(Analysis!$F$13:$F$24,MATCH(IF(TB_TRANSACTIONS[[#This Row],[Date]]="","",IFERROR(MONTH(TB_TRANSACTIONS[[#This Row],[Date]]),"-")),Analysis!$C$13:$C$24,0),1),"-")</f>
        <v>August</v>
      </c>
      <c r="L1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08" s="78"/>
      <c r="P108" s="85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</row>
    <row r="109" spans="1:27" ht="18" customHeight="1" x14ac:dyDescent="0.25">
      <c r="A109" s="122"/>
      <c r="B109" s="85"/>
      <c r="C109" s="143">
        <v>45509</v>
      </c>
      <c r="D109" s="217" t="s">
        <v>51</v>
      </c>
      <c r="E109" s="218" t="s">
        <v>76</v>
      </c>
      <c r="F109" s="111">
        <v>812</v>
      </c>
      <c r="G109" s="110"/>
      <c r="H109" s="245" t="str" cm="1">
        <f t="array" ref="H109">IFERROR(IF(TB_TRANSACTIONS[[#This Row],[Subcategory]]="","",INDEX(Fields!$D$33:$D$132,MATCH(TB_TRANSACTIONS[[#This Row],[Subcategory]],Fields!$C$33:$C$132,0),0)),"-")</f>
        <v>Fuel costs</v>
      </c>
      <c r="I109" s="245" t="str">
        <f>IFERROR(IF(TB_TRANSACTIONS[[#This Row],[Category]]="","",TB_TRANSACTIONS[[#This Row],[Category]]&amp;"-"&amp;COUNTIFS($H$29:H129,H129)),"-")</f>
        <v>Fuel costs-29</v>
      </c>
      <c r="J109" s="127" t="str">
        <f>IFERROR(INDEX(Analysis!$G$13:$G$24,MATCH(IF(TB_TRANSACTIONS[[#This Row],[Date]]="","",IFERROR(MONTH(TB_TRANSACTIONS[[#This Row],[Date]]),"-")),Analysis!$C$13:$C$24,0),1),"-")</f>
        <v>Q3</v>
      </c>
      <c r="K109" s="127" t="str">
        <f>IFERROR(INDEX(Analysis!$F$13:$F$24,MATCH(IF(TB_TRANSACTIONS[[#This Row],[Date]]="","",IFERROR(MONTH(TB_TRANSACTIONS[[#This Row],[Date]]),"-")),Analysis!$C$13:$C$24,0),1),"-")</f>
        <v>August</v>
      </c>
      <c r="L1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9" s="78"/>
      <c r="P109" s="85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</row>
    <row r="110" spans="1:27" ht="18" customHeight="1" x14ac:dyDescent="0.25">
      <c r="A110" s="122"/>
      <c r="B110" s="85"/>
      <c r="C110" s="143">
        <v>45511</v>
      </c>
      <c r="D110" s="219" t="s">
        <v>52</v>
      </c>
      <c r="E110" s="220" t="s">
        <v>77</v>
      </c>
      <c r="F110" s="111">
        <v>894</v>
      </c>
      <c r="G110" s="110"/>
      <c r="H110" s="245" t="str" cm="1">
        <f t="array" ref="H110">IFERROR(IF(TB_TRANSACTIONS[[#This Row],[Subcategory]]="","",INDEX(Fields!$D$33:$D$132,MATCH(TB_TRANSACTIONS[[#This Row],[Subcategory]],Fields!$C$33:$C$132,0),0)),"-")</f>
        <v>Fuel costs</v>
      </c>
      <c r="I110" s="245" t="str">
        <f>IFERROR(IF(TB_TRANSACTIONS[[#This Row],[Category]]="","",TB_TRANSACTIONS[[#This Row],[Category]]&amp;"-"&amp;COUNTIFS($H$29:H130,H130)),"-")</f>
        <v>Fuel costs-30</v>
      </c>
      <c r="J110" s="127" t="str">
        <f>IFERROR(INDEX(Analysis!$G$13:$G$24,MATCH(IF(TB_TRANSACTIONS[[#This Row],[Date]]="","",IFERROR(MONTH(TB_TRANSACTIONS[[#This Row],[Date]]),"-")),Analysis!$C$13:$C$24,0),1),"-")</f>
        <v>Q3</v>
      </c>
      <c r="K110" s="127" t="str">
        <f>IFERROR(INDEX(Analysis!$F$13:$F$24,MATCH(IF(TB_TRANSACTIONS[[#This Row],[Date]]="","",IFERROR(MONTH(TB_TRANSACTIONS[[#This Row],[Date]]),"-")),Analysis!$C$13:$C$24,0),1),"-")</f>
        <v>August</v>
      </c>
      <c r="L1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0" s="78"/>
      <c r="P110" s="85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</row>
    <row r="111" spans="1:27" ht="18" customHeight="1" x14ac:dyDescent="0.25">
      <c r="A111" s="122"/>
      <c r="B111" s="85"/>
      <c r="C111" s="143">
        <v>45513</v>
      </c>
      <c r="D111" s="217" t="s">
        <v>32</v>
      </c>
      <c r="E111" s="218" t="s">
        <v>76</v>
      </c>
      <c r="F111" s="111">
        <v>24767</v>
      </c>
      <c r="G111" s="110"/>
      <c r="H111" s="245" t="str" cm="1">
        <f t="array" ref="H111">IFERROR(IF(TB_TRANSACTIONS[[#This Row],[Subcategory]]="","",INDEX(Fields!$D$33:$D$132,MATCH(TB_TRANSACTIONS[[#This Row],[Subcategory]],Fields!$C$33:$C$132,0),0)),"-")</f>
        <v>Labor expenses</v>
      </c>
      <c r="I111" s="245" t="str">
        <f>IFERROR(IF(TB_TRANSACTIONS[[#This Row],[Category]]="","",TB_TRANSACTIONS[[#This Row],[Category]]&amp;"-"&amp;COUNTIFS($H$29:H131,H131)),"-")</f>
        <v>Labor expenses-19</v>
      </c>
      <c r="J111" s="127" t="str">
        <f>IFERROR(INDEX(Analysis!$G$13:$G$24,MATCH(IF(TB_TRANSACTIONS[[#This Row],[Date]]="","",IFERROR(MONTH(TB_TRANSACTIONS[[#This Row],[Date]]),"-")),Analysis!$C$13:$C$24,0),1),"-")</f>
        <v>Q3</v>
      </c>
      <c r="K111" s="127" t="str">
        <f>IFERROR(INDEX(Analysis!$F$13:$F$24,MATCH(IF(TB_TRANSACTIONS[[#This Row],[Date]]="","",IFERROR(MONTH(TB_TRANSACTIONS[[#This Row],[Date]]),"-")),Analysis!$C$13:$C$24,0),1),"-")</f>
        <v>August</v>
      </c>
      <c r="L1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1" s="78"/>
      <c r="P111" s="85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</row>
    <row r="112" spans="1:27" ht="18" customHeight="1" x14ac:dyDescent="0.25">
      <c r="A112" s="122"/>
      <c r="B112" s="85"/>
      <c r="C112" s="143">
        <v>45515</v>
      </c>
      <c r="D112" s="217" t="s">
        <v>33</v>
      </c>
      <c r="E112" s="218" t="s">
        <v>76</v>
      </c>
      <c r="F112" s="111">
        <v>11544</v>
      </c>
      <c r="G112" s="110"/>
      <c r="H112" s="245" t="str" cm="1">
        <f t="array" ref="H112">IFERROR(IF(TB_TRANSACTIONS[[#This Row],[Subcategory]]="","",INDEX(Fields!$D$33:$D$132,MATCH(TB_TRANSACTIONS[[#This Row],[Subcategory]],Fields!$C$33:$C$132,0),0)),"-")</f>
        <v>Labor expenses</v>
      </c>
      <c r="I112" s="245" t="str">
        <f>IFERROR(IF(TB_TRANSACTIONS[[#This Row],[Category]]="","",TB_TRANSACTIONS[[#This Row],[Category]]&amp;"-"&amp;COUNTIFS($H$29:H132,H132)),"-")</f>
        <v>Labor expenses-20</v>
      </c>
      <c r="J112" s="127" t="str">
        <f>IFERROR(INDEX(Analysis!$G$13:$G$24,MATCH(IF(TB_TRANSACTIONS[[#This Row],[Date]]="","",IFERROR(MONTH(TB_TRANSACTIONS[[#This Row],[Date]]),"-")),Analysis!$C$13:$C$24,0),1),"-")</f>
        <v>Q3</v>
      </c>
      <c r="K112" s="127" t="str">
        <f>IFERROR(INDEX(Analysis!$F$13:$F$24,MATCH(IF(TB_TRANSACTIONS[[#This Row],[Date]]="","",IFERROR(MONTH(TB_TRANSACTIONS[[#This Row],[Date]]),"-")),Analysis!$C$13:$C$24,0),1),"-")</f>
        <v>August</v>
      </c>
      <c r="L1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2" s="78"/>
      <c r="P112" s="85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</row>
    <row r="113" spans="1:27" ht="18" customHeight="1" x14ac:dyDescent="0.25">
      <c r="A113" s="122"/>
      <c r="B113" s="85"/>
      <c r="C113" s="143">
        <v>45517</v>
      </c>
      <c r="D113" s="217" t="s">
        <v>34</v>
      </c>
      <c r="E113" s="218" t="s">
        <v>76</v>
      </c>
      <c r="F113" s="111">
        <v>832</v>
      </c>
      <c r="G113" s="110"/>
      <c r="H113" s="245" t="str" cm="1">
        <f t="array" ref="H113">IFERROR(IF(TB_TRANSACTIONS[[#This Row],[Subcategory]]="","",INDEX(Fields!$D$33:$D$132,MATCH(TB_TRANSACTIONS[[#This Row],[Subcategory]],Fields!$C$33:$C$132,0),0)),"-")</f>
        <v>Labor expenses</v>
      </c>
      <c r="I113" s="245" t="str">
        <f>IFERROR(IF(TB_TRANSACTIONS[[#This Row],[Category]]="","",TB_TRANSACTIONS[[#This Row],[Category]]&amp;"-"&amp;COUNTIFS($H$29:H133,H133)),"-")</f>
        <v>Labor expenses-28</v>
      </c>
      <c r="J113" s="127" t="str">
        <f>IFERROR(INDEX(Analysis!$G$13:$G$24,MATCH(IF(TB_TRANSACTIONS[[#This Row],[Date]]="","",IFERROR(MONTH(TB_TRANSACTIONS[[#This Row],[Date]]),"-")),Analysis!$C$13:$C$24,0),1),"-")</f>
        <v>Q3</v>
      </c>
      <c r="K113" s="127" t="str">
        <f>IFERROR(INDEX(Analysis!$F$13:$F$24,MATCH(IF(TB_TRANSACTIONS[[#This Row],[Date]]="","",IFERROR(MONTH(TB_TRANSACTIONS[[#This Row],[Date]]),"-")),Analysis!$C$13:$C$24,0),1),"-")</f>
        <v>August</v>
      </c>
      <c r="L1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3" s="78"/>
      <c r="P113" s="85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</row>
    <row r="114" spans="1:27" ht="18" customHeight="1" x14ac:dyDescent="0.25">
      <c r="C114" s="143">
        <v>45519</v>
      </c>
      <c r="D114" s="217" t="s">
        <v>35</v>
      </c>
      <c r="E114" s="218" t="s">
        <v>77</v>
      </c>
      <c r="F114" s="111">
        <v>677</v>
      </c>
      <c r="G114" s="110"/>
      <c r="H114" s="245" t="str" cm="1">
        <f t="array" ref="H114">IFERROR(IF(TB_TRANSACTIONS[[#This Row],[Subcategory]]="","",INDEX(Fields!$D$33:$D$132,MATCH(TB_TRANSACTIONS[[#This Row],[Subcategory]],Fields!$C$33:$C$132,0),0)),"-")</f>
        <v>Administrative expenses</v>
      </c>
      <c r="I114" s="245" t="str">
        <f>IFERROR(IF(TB_TRANSACTIONS[[#This Row],[Category]]="","",TB_TRANSACTIONS[[#This Row],[Category]]&amp;"-"&amp;COUNTIFS($H$29:H134,H134)),"-")</f>
        <v>Administrative expenses-29</v>
      </c>
      <c r="J114" s="127" t="str">
        <f>IFERROR(INDEX(Analysis!$G$13:$G$24,MATCH(IF(TB_TRANSACTIONS[[#This Row],[Date]]="","",IFERROR(MONTH(TB_TRANSACTIONS[[#This Row],[Date]]),"-")),Analysis!$C$13:$C$24,0),1),"-")</f>
        <v>Q3</v>
      </c>
      <c r="K114" s="127" t="str">
        <f>IFERROR(INDEX(Analysis!$F$13:$F$24,MATCH(IF(TB_TRANSACTIONS[[#This Row],[Date]]="","",IFERROR(MONTH(TB_TRANSACTIONS[[#This Row],[Date]]),"-")),Analysis!$C$13:$C$24,0),1),"-")</f>
        <v>August</v>
      </c>
      <c r="L1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4" s="78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</row>
    <row r="115" spans="1:27" ht="18" customHeight="1" x14ac:dyDescent="0.25">
      <c r="C115" s="143">
        <v>45521</v>
      </c>
      <c r="D115" s="217" t="s">
        <v>36</v>
      </c>
      <c r="E115" s="218" t="s">
        <v>77</v>
      </c>
      <c r="F115" s="111">
        <v>1983</v>
      </c>
      <c r="G115" s="110"/>
      <c r="H115" s="245" t="str" cm="1">
        <f t="array" ref="H115">IFERROR(IF(TB_TRANSACTIONS[[#This Row],[Subcategory]]="","",INDEX(Fields!$D$33:$D$132,MATCH(TB_TRANSACTIONS[[#This Row],[Subcategory]],Fields!$C$33:$C$132,0),0)),"-")</f>
        <v>Administrative expenses</v>
      </c>
      <c r="I115" s="245" t="str">
        <f>IFERROR(IF(TB_TRANSACTIONS[[#This Row],[Category]]="","",TB_TRANSACTIONS[[#This Row],[Category]]&amp;"-"&amp;COUNTIFS($H$29:H135,H135)),"-")</f>
        <v>Administrative expenses-30</v>
      </c>
      <c r="J115" s="127" t="str">
        <f>IFERROR(INDEX(Analysis!$G$13:$G$24,MATCH(IF(TB_TRANSACTIONS[[#This Row],[Date]]="","",IFERROR(MONTH(TB_TRANSACTIONS[[#This Row],[Date]]),"-")),Analysis!$C$13:$C$24,0),1),"-")</f>
        <v>Q3</v>
      </c>
      <c r="K115" s="127" t="str">
        <f>IFERROR(INDEX(Analysis!$F$13:$F$24,MATCH(IF(TB_TRANSACTIONS[[#This Row],[Date]]="","",IFERROR(MONTH(TB_TRANSACTIONS[[#This Row],[Date]]),"-")),Analysis!$C$13:$C$24,0),1),"-")</f>
        <v>August</v>
      </c>
      <c r="L1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5" s="78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</row>
    <row r="116" spans="1:27" ht="18" customHeight="1" x14ac:dyDescent="0.25">
      <c r="C116" s="143">
        <v>45523</v>
      </c>
      <c r="D116" s="217" t="s">
        <v>37</v>
      </c>
      <c r="E116" s="218" t="s">
        <v>77</v>
      </c>
      <c r="F116" s="111">
        <v>1023</v>
      </c>
      <c r="G116" s="110"/>
      <c r="H116" s="245" t="str" cm="1">
        <f t="array" ref="H116">IFERROR(IF(TB_TRANSACTIONS[[#This Row],[Subcategory]]="","",INDEX(Fields!$D$33:$D$132,MATCH(TB_TRANSACTIONS[[#This Row],[Subcategory]],Fields!$C$33:$C$132,0),0)),"-")</f>
        <v>Administrative expenses</v>
      </c>
      <c r="I116" s="245" t="str">
        <f>IFERROR(IF(TB_TRANSACTIONS[[#This Row],[Category]]="","",TB_TRANSACTIONS[[#This Row],[Category]]&amp;"-"&amp;COUNTIFS($H$29:H136,H136)),"-")</f>
        <v>Administrative expenses-28</v>
      </c>
      <c r="J116" s="127" t="str">
        <f>IFERROR(INDEX(Analysis!$G$13:$G$24,MATCH(IF(TB_TRANSACTIONS[[#This Row],[Date]]="","",IFERROR(MONTH(TB_TRANSACTIONS[[#This Row],[Date]]),"-")),Analysis!$C$13:$C$24,0),1),"-")</f>
        <v>Q3</v>
      </c>
      <c r="K116" s="127" t="str">
        <f>IFERROR(INDEX(Analysis!$F$13:$F$24,MATCH(IF(TB_TRANSACTIONS[[#This Row],[Date]]="","",IFERROR(MONTH(TB_TRANSACTIONS[[#This Row],[Date]]),"-")),Analysis!$C$13:$C$24,0),1),"-")</f>
        <v>August</v>
      </c>
      <c r="L1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6" s="78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</row>
    <row r="117" spans="1:27" ht="18" customHeight="1" x14ac:dyDescent="0.25">
      <c r="C117" s="143">
        <v>45525</v>
      </c>
      <c r="D117" s="217" t="s">
        <v>44</v>
      </c>
      <c r="E117" s="218" t="s">
        <v>76</v>
      </c>
      <c r="F117" s="111">
        <v>606</v>
      </c>
      <c r="G117" s="110"/>
      <c r="H117" s="245" t="str" cm="1">
        <f t="array" ref="H117">IFERROR(IF(TB_TRANSACTIONS[[#This Row],[Subcategory]]="","",INDEX(Fields!$D$33:$D$132,MATCH(TB_TRANSACTIONS[[#This Row],[Subcategory]],Fields!$C$33:$C$132,0),0)),"-")</f>
        <v>Marketing</v>
      </c>
      <c r="I117" s="245" t="str">
        <f>IFERROR(IF(TB_TRANSACTIONS[[#This Row],[Category]]="","",TB_TRANSACTIONS[[#This Row],[Category]]&amp;"-"&amp;COUNTIFS($H$29:H137,H137)),"-")</f>
        <v>Marketing-29</v>
      </c>
      <c r="J117" s="127" t="str">
        <f>IFERROR(INDEX(Analysis!$G$13:$G$24,MATCH(IF(TB_TRANSACTIONS[[#This Row],[Date]]="","",IFERROR(MONTH(TB_TRANSACTIONS[[#This Row],[Date]]),"-")),Analysis!$C$13:$C$24,0),1),"-")</f>
        <v>Q3</v>
      </c>
      <c r="K117" s="127" t="str">
        <f>IFERROR(INDEX(Analysis!$F$13:$F$24,MATCH(IF(TB_TRANSACTIONS[[#This Row],[Date]]="","",IFERROR(MONTH(TB_TRANSACTIONS[[#This Row],[Date]]),"-")),Analysis!$C$13:$C$24,0),1),"-")</f>
        <v>August</v>
      </c>
      <c r="L1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17" s="78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</row>
    <row r="118" spans="1:27" ht="18" customHeight="1" x14ac:dyDescent="0.25">
      <c r="C118" s="143">
        <v>45527</v>
      </c>
      <c r="D118" s="217" t="s">
        <v>45</v>
      </c>
      <c r="E118" s="218" t="s">
        <v>76</v>
      </c>
      <c r="F118" s="111">
        <v>1946</v>
      </c>
      <c r="G118" s="110"/>
      <c r="H118" s="245" t="str" cm="1">
        <f t="array" ref="H118">IFERROR(IF(TB_TRANSACTIONS[[#This Row],[Subcategory]]="","",INDEX(Fields!$D$33:$D$132,MATCH(TB_TRANSACTIONS[[#This Row],[Subcategory]],Fields!$C$33:$C$132,0),0)),"-")</f>
        <v>Marketing</v>
      </c>
      <c r="I118" s="245" t="str">
        <f>IFERROR(IF(TB_TRANSACTIONS[[#This Row],[Category]]="","",TB_TRANSACTIONS[[#This Row],[Category]]&amp;"-"&amp;COUNTIFS($H$29:H138,H138)),"-")</f>
        <v>Marketing-30</v>
      </c>
      <c r="J118" s="127" t="str">
        <f>IFERROR(INDEX(Analysis!$G$13:$G$24,MATCH(IF(TB_TRANSACTIONS[[#This Row],[Date]]="","",IFERROR(MONTH(TB_TRANSACTIONS[[#This Row],[Date]]),"-")),Analysis!$C$13:$C$24,0),1),"-")</f>
        <v>Q3</v>
      </c>
      <c r="K118" s="127" t="str">
        <f>IFERROR(INDEX(Analysis!$F$13:$F$24,MATCH(IF(TB_TRANSACTIONS[[#This Row],[Date]]="","",IFERROR(MONTH(TB_TRANSACTIONS[[#This Row],[Date]]),"-")),Analysis!$C$13:$C$24,0),1),"-")</f>
        <v>August</v>
      </c>
      <c r="L1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18" s="78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</row>
    <row r="119" spans="1:27" ht="18" customHeight="1" x14ac:dyDescent="0.25">
      <c r="C119" s="143">
        <v>45529</v>
      </c>
      <c r="D119" s="217" t="s">
        <v>46</v>
      </c>
      <c r="E119" s="218" t="s">
        <v>77</v>
      </c>
      <c r="F119" s="111">
        <v>1716</v>
      </c>
      <c r="G119" s="110"/>
      <c r="H119" s="245" t="str" cm="1">
        <f t="array" ref="H119">IFERROR(IF(TB_TRANSACTIONS[[#This Row],[Subcategory]]="","",INDEX(Fields!$D$33:$D$132,MATCH(TB_TRANSACTIONS[[#This Row],[Subcategory]],Fields!$C$33:$C$132,0),0)),"-")</f>
        <v>Marketing</v>
      </c>
      <c r="I119" s="245" t="str">
        <f>IFERROR(IF(TB_TRANSACTIONS[[#This Row],[Category]]="","",TB_TRANSACTIONS[[#This Row],[Category]]&amp;"-"&amp;COUNTIFS($H$29:H139,H139)),"-")</f>
        <v>Marketing-31</v>
      </c>
      <c r="J119" s="127" t="str">
        <f>IFERROR(INDEX(Analysis!$G$13:$G$24,MATCH(IF(TB_TRANSACTIONS[[#This Row],[Date]]="","",IFERROR(MONTH(TB_TRANSACTIONS[[#This Row],[Date]]),"-")),Analysis!$C$13:$C$24,0),1),"-")</f>
        <v>Q3</v>
      </c>
      <c r="K119" s="127" t="str">
        <f>IFERROR(INDEX(Analysis!$F$13:$F$24,MATCH(IF(TB_TRANSACTIONS[[#This Row],[Date]]="","",IFERROR(MONTH(TB_TRANSACTIONS[[#This Row],[Date]]),"-")),Analysis!$C$13:$C$24,0),1),"-")</f>
        <v>August</v>
      </c>
      <c r="L1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19" s="78"/>
    </row>
    <row r="120" spans="1:27" ht="18" customHeight="1" x14ac:dyDescent="0.25">
      <c r="C120" s="143">
        <v>45531</v>
      </c>
      <c r="D120" s="217" t="s">
        <v>51</v>
      </c>
      <c r="E120" s="218" t="s">
        <v>76</v>
      </c>
      <c r="F120" s="111">
        <v>750</v>
      </c>
      <c r="G120" s="110"/>
      <c r="H120" s="245" t="str" cm="1">
        <f t="array" ref="H120">IFERROR(IF(TB_TRANSACTIONS[[#This Row],[Subcategory]]="","",INDEX(Fields!$D$33:$D$132,MATCH(TB_TRANSACTIONS[[#This Row],[Subcategory]],Fields!$C$33:$C$132,0),0)),"-")</f>
        <v>Fuel costs</v>
      </c>
      <c r="I120" s="245" t="str">
        <f>IFERROR(IF(TB_TRANSACTIONS[[#This Row],[Category]]="","",TB_TRANSACTIONS[[#This Row],[Category]]&amp;"-"&amp;COUNTIFS($H$29:H140,H140)),"-")</f>
        <v>Fuel costs-32</v>
      </c>
      <c r="J120" s="127" t="str">
        <f>IFERROR(INDEX(Analysis!$G$13:$G$24,MATCH(IF(TB_TRANSACTIONS[[#This Row],[Date]]="","",IFERROR(MONTH(TB_TRANSACTIONS[[#This Row],[Date]]),"-")),Analysis!$C$13:$C$24,0),1),"-")</f>
        <v>Q3</v>
      </c>
      <c r="K120" s="127" t="str">
        <f>IFERROR(INDEX(Analysis!$F$13:$F$24,MATCH(IF(TB_TRANSACTIONS[[#This Row],[Date]]="","",IFERROR(MONTH(TB_TRANSACTIONS[[#This Row],[Date]]),"-")),Analysis!$C$13:$C$24,0),1),"-")</f>
        <v>August</v>
      </c>
      <c r="L1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0" s="78"/>
    </row>
    <row r="121" spans="1:27" ht="18" customHeight="1" x14ac:dyDescent="0.25">
      <c r="C121" s="143">
        <v>45536</v>
      </c>
      <c r="D121" s="219" t="s">
        <v>52</v>
      </c>
      <c r="E121" s="220" t="s">
        <v>77</v>
      </c>
      <c r="F121" s="111">
        <v>1909</v>
      </c>
      <c r="G121" s="110"/>
      <c r="H121" s="245" t="str" cm="1">
        <f t="array" ref="H121">IFERROR(IF(TB_TRANSACTIONS[[#This Row],[Subcategory]]="","",INDEX(Fields!$D$33:$D$132,MATCH(TB_TRANSACTIONS[[#This Row],[Subcategory]],Fields!$C$33:$C$132,0),0)),"-")</f>
        <v>Fuel costs</v>
      </c>
      <c r="I121" s="245" t="str">
        <f>IFERROR(IF(TB_TRANSACTIONS[[#This Row],[Category]]="","",TB_TRANSACTIONS[[#This Row],[Category]]&amp;"-"&amp;COUNTIFS($H$29:H141,H141)),"-")</f>
        <v>Fuel costs-33</v>
      </c>
      <c r="J121" s="127" t="str">
        <f>IFERROR(INDEX(Analysis!$G$13:$G$24,MATCH(IF(TB_TRANSACTIONS[[#This Row],[Date]]="","",IFERROR(MONTH(TB_TRANSACTIONS[[#This Row],[Date]]),"-")),Analysis!$C$13:$C$24,0),1),"-")</f>
        <v>Q3</v>
      </c>
      <c r="K121" s="127" t="str">
        <f>IFERROR(INDEX(Analysis!$F$13:$F$24,MATCH(IF(TB_TRANSACTIONS[[#This Row],[Date]]="","",IFERROR(MONTH(TB_TRANSACTIONS[[#This Row],[Date]]),"-")),Analysis!$C$13:$C$24,0),1),"-")</f>
        <v>September</v>
      </c>
      <c r="L1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1" s="78"/>
    </row>
    <row r="122" spans="1:27" ht="18" customHeight="1" x14ac:dyDescent="0.25">
      <c r="C122" s="143">
        <v>45538</v>
      </c>
      <c r="D122" s="217" t="s">
        <v>32</v>
      </c>
      <c r="E122" s="218" t="s">
        <v>76</v>
      </c>
      <c r="F122" s="111">
        <v>10624</v>
      </c>
      <c r="G122" s="110"/>
      <c r="H122" s="245" t="str" cm="1">
        <f t="array" ref="H122">IFERROR(IF(TB_TRANSACTIONS[[#This Row],[Subcategory]]="","",INDEX(Fields!$D$33:$D$132,MATCH(TB_TRANSACTIONS[[#This Row],[Subcategory]],Fields!$C$33:$C$132,0),0)),"-")</f>
        <v>Labor expenses</v>
      </c>
      <c r="I122" s="245" t="str">
        <f>IFERROR(IF(TB_TRANSACTIONS[[#This Row],[Category]]="","",TB_TRANSACTIONS[[#This Row],[Category]]&amp;"-"&amp;COUNTIFS($H$29:H142,H142)),"-")</f>
        <v>Labor expenses-21</v>
      </c>
      <c r="J122" s="127" t="str">
        <f>IFERROR(INDEX(Analysis!$G$13:$G$24,MATCH(IF(TB_TRANSACTIONS[[#This Row],[Date]]="","",IFERROR(MONTH(TB_TRANSACTIONS[[#This Row],[Date]]),"-")),Analysis!$C$13:$C$24,0),1),"-")</f>
        <v>Q3</v>
      </c>
      <c r="K122" s="127" t="str">
        <f>IFERROR(INDEX(Analysis!$F$13:$F$24,MATCH(IF(TB_TRANSACTIONS[[#This Row],[Date]]="","",IFERROR(MONTH(TB_TRANSACTIONS[[#This Row],[Date]]),"-")),Analysis!$C$13:$C$24,0),1),"-")</f>
        <v>September</v>
      </c>
      <c r="L1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2" s="78"/>
    </row>
    <row r="123" spans="1:27" ht="18" customHeight="1" x14ac:dyDescent="0.25">
      <c r="C123" s="143">
        <v>45540</v>
      </c>
      <c r="D123" s="217" t="s">
        <v>33</v>
      </c>
      <c r="E123" s="218" t="s">
        <v>76</v>
      </c>
      <c r="F123" s="111">
        <v>7400</v>
      </c>
      <c r="G123" s="110"/>
      <c r="H123" s="245" t="str" cm="1">
        <f t="array" ref="H123">IFERROR(IF(TB_TRANSACTIONS[[#This Row],[Subcategory]]="","",INDEX(Fields!$D$33:$D$132,MATCH(TB_TRANSACTIONS[[#This Row],[Subcategory]],Fields!$C$33:$C$132,0),0)),"-")</f>
        <v>Labor expenses</v>
      </c>
      <c r="I123" s="245" t="str">
        <f>IFERROR(IF(TB_TRANSACTIONS[[#This Row],[Category]]="","",TB_TRANSACTIONS[[#This Row],[Category]]&amp;"-"&amp;COUNTIFS($H$29:H143,H143)),"-")</f>
        <v>Labor expenses-22</v>
      </c>
      <c r="J123" s="127" t="str">
        <f>IFERROR(INDEX(Analysis!$G$13:$G$24,MATCH(IF(TB_TRANSACTIONS[[#This Row],[Date]]="","",IFERROR(MONTH(TB_TRANSACTIONS[[#This Row],[Date]]),"-")),Analysis!$C$13:$C$24,0),1),"-")</f>
        <v>Q3</v>
      </c>
      <c r="K123" s="127" t="str">
        <f>IFERROR(INDEX(Analysis!$F$13:$F$24,MATCH(IF(TB_TRANSACTIONS[[#This Row],[Date]]="","",IFERROR(MONTH(TB_TRANSACTIONS[[#This Row],[Date]]),"-")),Analysis!$C$13:$C$24,0),1),"-")</f>
        <v>September</v>
      </c>
      <c r="L1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3" s="78"/>
    </row>
    <row r="124" spans="1:27" ht="18" customHeight="1" x14ac:dyDescent="0.25">
      <c r="C124" s="143">
        <v>45542</v>
      </c>
      <c r="D124" s="217" t="s">
        <v>34</v>
      </c>
      <c r="E124" s="218" t="s">
        <v>76</v>
      </c>
      <c r="F124" s="111">
        <v>780</v>
      </c>
      <c r="G124" s="110"/>
      <c r="H124" s="245" t="str" cm="1">
        <f t="array" ref="H124">IFERROR(IF(TB_TRANSACTIONS[[#This Row],[Subcategory]]="","",INDEX(Fields!$D$33:$D$132,MATCH(TB_TRANSACTIONS[[#This Row],[Subcategory]],Fields!$C$33:$C$132,0),0)),"-")</f>
        <v>Labor expenses</v>
      </c>
      <c r="I124" s="245" t="str">
        <f>IFERROR(IF(TB_TRANSACTIONS[[#This Row],[Category]]="","",TB_TRANSACTIONS[[#This Row],[Category]]&amp;"-"&amp;COUNTIFS($H$29:H144,H144)),"-")</f>
        <v>Labor expenses-31</v>
      </c>
      <c r="J124" s="127" t="str">
        <f>IFERROR(INDEX(Analysis!$G$13:$G$24,MATCH(IF(TB_TRANSACTIONS[[#This Row],[Date]]="","",IFERROR(MONTH(TB_TRANSACTIONS[[#This Row],[Date]]),"-")),Analysis!$C$13:$C$24,0),1),"-")</f>
        <v>Q3</v>
      </c>
      <c r="K124" s="127" t="str">
        <f>IFERROR(INDEX(Analysis!$F$13:$F$24,MATCH(IF(TB_TRANSACTIONS[[#This Row],[Date]]="","",IFERROR(MONTH(TB_TRANSACTIONS[[#This Row],[Date]]),"-")),Analysis!$C$13:$C$24,0),1),"-")</f>
        <v>September</v>
      </c>
      <c r="L1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4" s="78"/>
    </row>
    <row r="125" spans="1:27" ht="18" customHeight="1" x14ac:dyDescent="0.25">
      <c r="C125" s="143">
        <v>45544</v>
      </c>
      <c r="D125" s="217" t="s">
        <v>35</v>
      </c>
      <c r="E125" s="218" t="s">
        <v>77</v>
      </c>
      <c r="F125" s="111">
        <v>778</v>
      </c>
      <c r="G125" s="110"/>
      <c r="H125" s="245" t="str" cm="1">
        <f t="array" ref="H125">IFERROR(IF(TB_TRANSACTIONS[[#This Row],[Subcategory]]="","",INDEX(Fields!$D$33:$D$132,MATCH(TB_TRANSACTIONS[[#This Row],[Subcategory]],Fields!$C$33:$C$132,0),0)),"-")</f>
        <v>Administrative expenses</v>
      </c>
      <c r="I125" s="245" t="str">
        <f>IFERROR(IF(TB_TRANSACTIONS[[#This Row],[Category]]="","",TB_TRANSACTIONS[[#This Row],[Category]]&amp;"-"&amp;COUNTIFS($H$29:H145,H145)),"-")</f>
        <v>Administrative expenses-32</v>
      </c>
      <c r="J125" s="127" t="str">
        <f>IFERROR(INDEX(Analysis!$G$13:$G$24,MATCH(IF(TB_TRANSACTIONS[[#This Row],[Date]]="","",IFERROR(MONTH(TB_TRANSACTIONS[[#This Row],[Date]]),"-")),Analysis!$C$13:$C$24,0),1),"-")</f>
        <v>Q3</v>
      </c>
      <c r="K125" s="127" t="str">
        <f>IFERROR(INDEX(Analysis!$F$13:$F$24,MATCH(IF(TB_TRANSACTIONS[[#This Row],[Date]]="","",IFERROR(MONTH(TB_TRANSACTIONS[[#This Row],[Date]]),"-")),Analysis!$C$13:$C$24,0),1),"-")</f>
        <v>September</v>
      </c>
      <c r="L1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5" s="78"/>
    </row>
    <row r="126" spans="1:27" ht="18" customHeight="1" x14ac:dyDescent="0.25">
      <c r="C126" s="143">
        <v>45546</v>
      </c>
      <c r="D126" s="217" t="s">
        <v>36</v>
      </c>
      <c r="E126" s="218" t="s">
        <v>77</v>
      </c>
      <c r="F126" s="111">
        <v>700</v>
      </c>
      <c r="G126" s="110"/>
      <c r="H126" s="245" t="str" cm="1">
        <f t="array" ref="H126">IFERROR(IF(TB_TRANSACTIONS[[#This Row],[Subcategory]]="","",INDEX(Fields!$D$33:$D$132,MATCH(TB_TRANSACTIONS[[#This Row],[Subcategory]],Fields!$C$33:$C$132,0),0)),"-")</f>
        <v>Administrative expenses</v>
      </c>
      <c r="I126" s="245" t="str">
        <f>IFERROR(IF(TB_TRANSACTIONS[[#This Row],[Category]]="","",TB_TRANSACTIONS[[#This Row],[Category]]&amp;"-"&amp;COUNTIFS($H$29:H146,H146)),"-")</f>
        <v>Administrative expenses-33</v>
      </c>
      <c r="J126" s="127" t="str">
        <f>IFERROR(INDEX(Analysis!$G$13:$G$24,MATCH(IF(TB_TRANSACTIONS[[#This Row],[Date]]="","",IFERROR(MONTH(TB_TRANSACTIONS[[#This Row],[Date]]),"-")),Analysis!$C$13:$C$24,0),1),"-")</f>
        <v>Q3</v>
      </c>
      <c r="K126" s="127" t="str">
        <f>IFERROR(INDEX(Analysis!$F$13:$F$24,MATCH(IF(TB_TRANSACTIONS[[#This Row],[Date]]="","",IFERROR(MONTH(TB_TRANSACTIONS[[#This Row],[Date]]),"-")),Analysis!$C$13:$C$24,0),1),"-")</f>
        <v>September</v>
      </c>
      <c r="L1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6" s="78"/>
    </row>
    <row r="127" spans="1:27" ht="18" customHeight="1" x14ac:dyDescent="0.25">
      <c r="C127" s="143">
        <v>45548</v>
      </c>
      <c r="D127" s="217" t="s">
        <v>37</v>
      </c>
      <c r="E127" s="218" t="s">
        <v>77</v>
      </c>
      <c r="F127" s="111">
        <v>1062</v>
      </c>
      <c r="G127" s="110"/>
      <c r="H127" s="245" t="str" cm="1">
        <f t="array" ref="H127">IFERROR(IF(TB_TRANSACTIONS[[#This Row],[Subcategory]]="","",INDEX(Fields!$D$33:$D$132,MATCH(TB_TRANSACTIONS[[#This Row],[Subcategory]],Fields!$C$33:$C$132,0),0)),"-")</f>
        <v>Administrative expenses</v>
      </c>
      <c r="I127" s="245" t="str">
        <f>IFERROR(IF(TB_TRANSACTIONS[[#This Row],[Category]]="","",TB_TRANSACTIONS[[#This Row],[Category]]&amp;"-"&amp;COUNTIFS($H$29:H147,H147)),"-")</f>
        <v>Administrative expenses-31</v>
      </c>
      <c r="J127" s="127" t="str">
        <f>IFERROR(INDEX(Analysis!$G$13:$G$24,MATCH(IF(TB_TRANSACTIONS[[#This Row],[Date]]="","",IFERROR(MONTH(TB_TRANSACTIONS[[#This Row],[Date]]),"-")),Analysis!$C$13:$C$24,0),1),"-")</f>
        <v>Q3</v>
      </c>
      <c r="K127" s="127" t="str">
        <f>IFERROR(INDEX(Analysis!$F$13:$F$24,MATCH(IF(TB_TRANSACTIONS[[#This Row],[Date]]="","",IFERROR(MONTH(TB_TRANSACTIONS[[#This Row],[Date]]),"-")),Analysis!$C$13:$C$24,0),1),"-")</f>
        <v>September</v>
      </c>
      <c r="L1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7" s="78"/>
    </row>
    <row r="128" spans="1:27" ht="18" customHeight="1" x14ac:dyDescent="0.25">
      <c r="C128" s="143">
        <v>45550</v>
      </c>
      <c r="D128" s="217" t="s">
        <v>44</v>
      </c>
      <c r="E128" s="218" t="s">
        <v>76</v>
      </c>
      <c r="F128" s="111">
        <v>1865</v>
      </c>
      <c r="G128" s="110"/>
      <c r="H128" s="245" t="str" cm="1">
        <f t="array" ref="H128">IFERROR(IF(TB_TRANSACTIONS[[#This Row],[Subcategory]]="","",INDEX(Fields!$D$33:$D$132,MATCH(TB_TRANSACTIONS[[#This Row],[Subcategory]],Fields!$C$33:$C$132,0),0)),"-")</f>
        <v>Marketing</v>
      </c>
      <c r="I128" s="245" t="str">
        <f>IFERROR(IF(TB_TRANSACTIONS[[#This Row],[Category]]="","",TB_TRANSACTIONS[[#This Row],[Category]]&amp;"-"&amp;COUNTIFS($H$29:H148,H148)),"-")</f>
        <v>Marketing-32</v>
      </c>
      <c r="J128" s="127" t="str">
        <f>IFERROR(INDEX(Analysis!$G$13:$G$24,MATCH(IF(TB_TRANSACTIONS[[#This Row],[Date]]="","",IFERROR(MONTH(TB_TRANSACTIONS[[#This Row],[Date]]),"-")),Analysis!$C$13:$C$24,0),1),"-")</f>
        <v>Q3</v>
      </c>
      <c r="K128" s="127" t="str">
        <f>IFERROR(INDEX(Analysis!$F$13:$F$24,MATCH(IF(TB_TRANSACTIONS[[#This Row],[Date]]="","",IFERROR(MONTH(TB_TRANSACTIONS[[#This Row],[Date]]),"-")),Analysis!$C$13:$C$24,0),1),"-")</f>
        <v>September</v>
      </c>
      <c r="L1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28" s="78"/>
    </row>
    <row r="129" spans="3:15" ht="18" customHeight="1" x14ac:dyDescent="0.25">
      <c r="C129" s="143">
        <v>45552</v>
      </c>
      <c r="D129" s="217" t="s">
        <v>45</v>
      </c>
      <c r="E129" s="218" t="s">
        <v>76</v>
      </c>
      <c r="F129" s="111">
        <v>882</v>
      </c>
      <c r="G129" s="110"/>
      <c r="H129" s="245" t="str" cm="1">
        <f t="array" ref="H129">IFERROR(IF(TB_TRANSACTIONS[[#This Row],[Subcategory]]="","",INDEX(Fields!$D$33:$D$132,MATCH(TB_TRANSACTIONS[[#This Row],[Subcategory]],Fields!$C$33:$C$132,0),0)),"-")</f>
        <v>Marketing</v>
      </c>
      <c r="I129" s="245" t="str">
        <f>IFERROR(IF(TB_TRANSACTIONS[[#This Row],[Category]]="","",TB_TRANSACTIONS[[#This Row],[Category]]&amp;"-"&amp;COUNTIFS($H$29:H149,H149)),"-")</f>
        <v>Marketing-33</v>
      </c>
      <c r="J129" s="127" t="str">
        <f>IFERROR(INDEX(Analysis!$G$13:$G$24,MATCH(IF(TB_TRANSACTIONS[[#This Row],[Date]]="","",IFERROR(MONTH(TB_TRANSACTIONS[[#This Row],[Date]]),"-")),Analysis!$C$13:$C$24,0),1),"-")</f>
        <v>Q3</v>
      </c>
      <c r="K129" s="127" t="str">
        <f>IFERROR(INDEX(Analysis!$F$13:$F$24,MATCH(IF(TB_TRANSACTIONS[[#This Row],[Date]]="","",IFERROR(MONTH(TB_TRANSACTIONS[[#This Row],[Date]]),"-")),Analysis!$C$13:$C$24,0),1),"-")</f>
        <v>September</v>
      </c>
      <c r="L1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29" s="78"/>
    </row>
    <row r="130" spans="3:15" ht="18" customHeight="1" x14ac:dyDescent="0.25">
      <c r="C130" s="143">
        <v>45554</v>
      </c>
      <c r="D130" s="217" t="s">
        <v>46</v>
      </c>
      <c r="E130" s="218" t="s">
        <v>77</v>
      </c>
      <c r="F130" s="111">
        <v>528</v>
      </c>
      <c r="G130" s="110"/>
      <c r="H130" s="245" t="str" cm="1">
        <f t="array" ref="H130">IFERROR(IF(TB_TRANSACTIONS[[#This Row],[Subcategory]]="","",INDEX(Fields!$D$33:$D$132,MATCH(TB_TRANSACTIONS[[#This Row],[Subcategory]],Fields!$C$33:$C$132,0),0)),"-")</f>
        <v>Marketing</v>
      </c>
      <c r="I130" s="245" t="str">
        <f>IFERROR(IF(TB_TRANSACTIONS[[#This Row],[Category]]="","",TB_TRANSACTIONS[[#This Row],[Category]]&amp;"-"&amp;COUNTIFS($H$29:H150,H150)),"-")</f>
        <v>Marketing-34</v>
      </c>
      <c r="J130" s="127" t="str">
        <f>IFERROR(INDEX(Analysis!$G$13:$G$24,MATCH(IF(TB_TRANSACTIONS[[#This Row],[Date]]="","",IFERROR(MONTH(TB_TRANSACTIONS[[#This Row],[Date]]),"-")),Analysis!$C$13:$C$24,0),1),"-")</f>
        <v>Q3</v>
      </c>
      <c r="K130" s="127" t="str">
        <f>IFERROR(INDEX(Analysis!$F$13:$F$24,MATCH(IF(TB_TRANSACTIONS[[#This Row],[Date]]="","",IFERROR(MONTH(TB_TRANSACTIONS[[#This Row],[Date]]),"-")),Analysis!$C$13:$C$24,0),1),"-")</f>
        <v>September</v>
      </c>
      <c r="L1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30" s="78"/>
    </row>
    <row r="131" spans="3:15" ht="18" customHeight="1" x14ac:dyDescent="0.25">
      <c r="C131" s="143">
        <v>45556</v>
      </c>
      <c r="D131" s="217" t="s">
        <v>51</v>
      </c>
      <c r="E131" s="218" t="s">
        <v>76</v>
      </c>
      <c r="F131" s="111">
        <v>857</v>
      </c>
      <c r="G131" s="110"/>
      <c r="H131" s="245" t="str" cm="1">
        <f t="array" ref="H131">IFERROR(IF(TB_TRANSACTIONS[[#This Row],[Subcategory]]="","",INDEX(Fields!$D$33:$D$132,MATCH(TB_TRANSACTIONS[[#This Row],[Subcategory]],Fields!$C$33:$C$132,0),0)),"-")</f>
        <v>Fuel costs</v>
      </c>
      <c r="I131" s="245" t="str">
        <f>IFERROR(IF(TB_TRANSACTIONS[[#This Row],[Category]]="","",TB_TRANSACTIONS[[#This Row],[Category]]&amp;"-"&amp;COUNTIFS($H$29:H151,H151)),"-")</f>
        <v>Fuel costs-35</v>
      </c>
      <c r="J131" s="127" t="str">
        <f>IFERROR(INDEX(Analysis!$G$13:$G$24,MATCH(IF(TB_TRANSACTIONS[[#This Row],[Date]]="","",IFERROR(MONTH(TB_TRANSACTIONS[[#This Row],[Date]]),"-")),Analysis!$C$13:$C$24,0),1),"-")</f>
        <v>Q3</v>
      </c>
      <c r="K131" s="127" t="str">
        <f>IFERROR(INDEX(Analysis!$F$13:$F$24,MATCH(IF(TB_TRANSACTIONS[[#This Row],[Date]]="","",IFERROR(MONTH(TB_TRANSACTIONS[[#This Row],[Date]]),"-")),Analysis!$C$13:$C$24,0),1),"-")</f>
        <v>September</v>
      </c>
      <c r="L1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1" s="78"/>
    </row>
    <row r="132" spans="3:15" ht="18" customHeight="1" x14ac:dyDescent="0.25">
      <c r="C132" s="143">
        <v>45558</v>
      </c>
      <c r="D132" s="219" t="s">
        <v>52</v>
      </c>
      <c r="E132" s="220" t="s">
        <v>77</v>
      </c>
      <c r="F132" s="111">
        <v>1332</v>
      </c>
      <c r="G132" s="110"/>
      <c r="H132" s="245" t="str" cm="1">
        <f t="array" ref="H132">IFERROR(IF(TB_TRANSACTIONS[[#This Row],[Subcategory]]="","",INDEX(Fields!$D$33:$D$132,MATCH(TB_TRANSACTIONS[[#This Row],[Subcategory]],Fields!$C$33:$C$132,0),0)),"-")</f>
        <v>Fuel costs</v>
      </c>
      <c r="I132" s="245" t="str">
        <f>IFERROR(IF(TB_TRANSACTIONS[[#This Row],[Category]]="","",TB_TRANSACTIONS[[#This Row],[Category]]&amp;"-"&amp;COUNTIFS($H$29:H152,H152)),"-")</f>
        <v>Fuel costs-36</v>
      </c>
      <c r="J132" s="127" t="str">
        <f>IFERROR(INDEX(Analysis!$G$13:$G$24,MATCH(IF(TB_TRANSACTIONS[[#This Row],[Date]]="","",IFERROR(MONTH(TB_TRANSACTIONS[[#This Row],[Date]]),"-")),Analysis!$C$13:$C$24,0),1),"-")</f>
        <v>Q3</v>
      </c>
      <c r="K132" s="127" t="str">
        <f>IFERROR(INDEX(Analysis!$F$13:$F$24,MATCH(IF(TB_TRANSACTIONS[[#This Row],[Date]]="","",IFERROR(MONTH(TB_TRANSACTIONS[[#This Row],[Date]]),"-")),Analysis!$C$13:$C$24,0),1),"-")</f>
        <v>September</v>
      </c>
      <c r="L1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2" s="78"/>
    </row>
    <row r="133" spans="3:15" ht="18" customHeight="1" x14ac:dyDescent="0.25">
      <c r="C133" s="143">
        <v>45560</v>
      </c>
      <c r="D133" s="217" t="s">
        <v>32</v>
      </c>
      <c r="E133" s="218" t="s">
        <v>76</v>
      </c>
      <c r="F133" s="111">
        <v>24887</v>
      </c>
      <c r="G133" s="110"/>
      <c r="H133" s="245" t="str" cm="1">
        <f t="array" ref="H133">IFERROR(IF(TB_TRANSACTIONS[[#This Row],[Subcategory]]="","",INDEX(Fields!$D$33:$D$132,MATCH(TB_TRANSACTIONS[[#This Row],[Subcategory]],Fields!$C$33:$C$132,0),0)),"-")</f>
        <v>Labor expenses</v>
      </c>
      <c r="I133" s="245" t="str">
        <f>IFERROR(IF(TB_TRANSACTIONS[[#This Row],[Category]]="","",TB_TRANSACTIONS[[#This Row],[Category]]&amp;"-"&amp;COUNTIFS($H$29:H153,H153)),"-")</f>
        <v>Labor expenses-23</v>
      </c>
      <c r="J133" s="127" t="str">
        <f>IFERROR(INDEX(Analysis!$G$13:$G$24,MATCH(IF(TB_TRANSACTIONS[[#This Row],[Date]]="","",IFERROR(MONTH(TB_TRANSACTIONS[[#This Row],[Date]]),"-")),Analysis!$C$13:$C$24,0),1),"-")</f>
        <v>Q3</v>
      </c>
      <c r="K133" s="127" t="str">
        <f>IFERROR(INDEX(Analysis!$F$13:$F$24,MATCH(IF(TB_TRANSACTIONS[[#This Row],[Date]]="","",IFERROR(MONTH(TB_TRANSACTIONS[[#This Row],[Date]]),"-")),Analysis!$C$13:$C$24,0),1),"-")</f>
        <v>September</v>
      </c>
      <c r="L1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3" s="78"/>
    </row>
    <row r="134" spans="3:15" ht="18" customHeight="1" x14ac:dyDescent="0.25">
      <c r="C134" s="143">
        <v>45562</v>
      </c>
      <c r="D134" s="217" t="s">
        <v>33</v>
      </c>
      <c r="E134" s="218" t="s">
        <v>76</v>
      </c>
      <c r="F134" s="111">
        <v>10097</v>
      </c>
      <c r="G134" s="110"/>
      <c r="H134" s="245" t="str" cm="1">
        <f t="array" ref="H134">IFERROR(IF(TB_TRANSACTIONS[[#This Row],[Subcategory]]="","",INDEX(Fields!$D$33:$D$132,MATCH(TB_TRANSACTIONS[[#This Row],[Subcategory]],Fields!$C$33:$C$132,0),0)),"-")</f>
        <v>Labor expenses</v>
      </c>
      <c r="I134" s="245" t="str">
        <f>IFERROR(IF(TB_TRANSACTIONS[[#This Row],[Category]]="","",TB_TRANSACTIONS[[#This Row],[Category]]&amp;"-"&amp;COUNTIFS($H$29:H154,H154)),"-")</f>
        <v>Labor expenses-24</v>
      </c>
      <c r="J134" s="127" t="str">
        <f>IFERROR(INDEX(Analysis!$G$13:$G$24,MATCH(IF(TB_TRANSACTIONS[[#This Row],[Date]]="","",IFERROR(MONTH(TB_TRANSACTIONS[[#This Row],[Date]]),"-")),Analysis!$C$13:$C$24,0),1),"-")</f>
        <v>Q3</v>
      </c>
      <c r="K134" s="127" t="str">
        <f>IFERROR(INDEX(Analysis!$F$13:$F$24,MATCH(IF(TB_TRANSACTIONS[[#This Row],[Date]]="","",IFERROR(MONTH(TB_TRANSACTIONS[[#This Row],[Date]]),"-")),Analysis!$C$13:$C$24,0),1),"-")</f>
        <v>September</v>
      </c>
      <c r="L1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4" s="78"/>
    </row>
    <row r="135" spans="3:15" ht="18" customHeight="1" x14ac:dyDescent="0.25">
      <c r="C135" s="143">
        <v>45566</v>
      </c>
      <c r="D135" s="217" t="s">
        <v>34</v>
      </c>
      <c r="E135" s="218" t="s">
        <v>76</v>
      </c>
      <c r="F135" s="111">
        <v>1165</v>
      </c>
      <c r="G135" s="110"/>
      <c r="H135" s="245" t="str" cm="1">
        <f t="array" ref="H135">IFERROR(IF(TB_TRANSACTIONS[[#This Row],[Subcategory]]="","",INDEX(Fields!$D$33:$D$132,MATCH(TB_TRANSACTIONS[[#This Row],[Subcategory]],Fields!$C$33:$C$132,0),0)),"-")</f>
        <v>Labor expenses</v>
      </c>
      <c r="I135" s="245" t="str">
        <f>IFERROR(IF(TB_TRANSACTIONS[[#This Row],[Category]]="","",TB_TRANSACTIONS[[#This Row],[Category]]&amp;"-"&amp;COUNTIFS($H$29:H155,H155)),"-")</f>
        <v>Labor expenses-34</v>
      </c>
      <c r="J135" s="127" t="str">
        <f>IFERROR(INDEX(Analysis!$G$13:$G$24,MATCH(IF(TB_TRANSACTIONS[[#This Row],[Date]]="","",IFERROR(MONTH(TB_TRANSACTIONS[[#This Row],[Date]]),"-")),Analysis!$C$13:$C$24,0),1),"-")</f>
        <v>Q4</v>
      </c>
      <c r="K135" s="127" t="str">
        <f>IFERROR(INDEX(Analysis!$F$13:$F$24,MATCH(IF(TB_TRANSACTIONS[[#This Row],[Date]]="","",IFERROR(MONTH(TB_TRANSACTIONS[[#This Row],[Date]]),"-")),Analysis!$C$13:$C$24,0),1),"-")</f>
        <v>October</v>
      </c>
      <c r="L1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5" s="78"/>
    </row>
    <row r="136" spans="3:15" ht="18" customHeight="1" x14ac:dyDescent="0.25">
      <c r="C136" s="143">
        <v>45568</v>
      </c>
      <c r="D136" s="217" t="s">
        <v>35</v>
      </c>
      <c r="E136" s="218" t="s">
        <v>77</v>
      </c>
      <c r="F136" s="111">
        <v>550</v>
      </c>
      <c r="G136" s="110"/>
      <c r="H136" s="245" t="str" cm="1">
        <f t="array" ref="H136">IFERROR(IF(TB_TRANSACTIONS[[#This Row],[Subcategory]]="","",INDEX(Fields!$D$33:$D$132,MATCH(TB_TRANSACTIONS[[#This Row],[Subcategory]],Fields!$C$33:$C$132,0),0)),"-")</f>
        <v>Administrative expenses</v>
      </c>
      <c r="I136" s="245" t="str">
        <f>IFERROR(IF(TB_TRANSACTIONS[[#This Row],[Category]]="","",TB_TRANSACTIONS[[#This Row],[Category]]&amp;"-"&amp;COUNTIFS($H$29:H156,H156)),"-")</f>
        <v>Administrative expenses-35</v>
      </c>
      <c r="J136" s="127" t="str">
        <f>IFERROR(INDEX(Analysis!$G$13:$G$24,MATCH(IF(TB_TRANSACTIONS[[#This Row],[Date]]="","",IFERROR(MONTH(TB_TRANSACTIONS[[#This Row],[Date]]),"-")),Analysis!$C$13:$C$24,0),1),"-")</f>
        <v>Q4</v>
      </c>
      <c r="K136" s="127" t="str">
        <f>IFERROR(INDEX(Analysis!$F$13:$F$24,MATCH(IF(TB_TRANSACTIONS[[#This Row],[Date]]="","",IFERROR(MONTH(TB_TRANSACTIONS[[#This Row],[Date]]),"-")),Analysis!$C$13:$C$24,0),1),"-")</f>
        <v>October</v>
      </c>
      <c r="L1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6" s="78"/>
    </row>
    <row r="137" spans="3:15" ht="18" customHeight="1" x14ac:dyDescent="0.25">
      <c r="C137" s="143">
        <v>45570</v>
      </c>
      <c r="D137" s="217" t="s">
        <v>36</v>
      </c>
      <c r="E137" s="220" t="s">
        <v>77</v>
      </c>
      <c r="F137" s="111">
        <v>708</v>
      </c>
      <c r="G137" s="110"/>
      <c r="H137" s="245" t="str" cm="1">
        <f t="array" ref="H137">IFERROR(IF(TB_TRANSACTIONS[[#This Row],[Subcategory]]="","",INDEX(Fields!$D$33:$D$132,MATCH(TB_TRANSACTIONS[[#This Row],[Subcategory]],Fields!$C$33:$C$132,0),0)),"-")</f>
        <v>Administrative expenses</v>
      </c>
      <c r="I137" s="245" t="str">
        <f>IFERROR(IF(TB_TRANSACTIONS[[#This Row],[Category]]="","",TB_TRANSACTIONS[[#This Row],[Category]]&amp;"-"&amp;COUNTIFS($H$29:H157,H157)),"-")</f>
        <v>Administrative expenses-36</v>
      </c>
      <c r="J137" s="127" t="str">
        <f>IFERROR(INDEX(Analysis!$G$13:$G$24,MATCH(IF(TB_TRANSACTIONS[[#This Row],[Date]]="","",IFERROR(MONTH(TB_TRANSACTIONS[[#This Row],[Date]]),"-")),Analysis!$C$13:$C$24,0),1),"-")</f>
        <v>Q4</v>
      </c>
      <c r="K137" s="127" t="str">
        <f>IFERROR(INDEX(Analysis!$F$13:$F$24,MATCH(IF(TB_TRANSACTIONS[[#This Row],[Date]]="","",IFERROR(MONTH(TB_TRANSACTIONS[[#This Row],[Date]]),"-")),Analysis!$C$13:$C$24,0),1),"-")</f>
        <v>October</v>
      </c>
      <c r="L1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7" s="78"/>
    </row>
    <row r="138" spans="3:15" ht="18" customHeight="1" x14ac:dyDescent="0.25">
      <c r="C138" s="143">
        <v>45572</v>
      </c>
      <c r="D138" s="217" t="s">
        <v>37</v>
      </c>
      <c r="E138" s="218" t="s">
        <v>76</v>
      </c>
      <c r="F138" s="111">
        <v>2000</v>
      </c>
      <c r="G138" s="110"/>
      <c r="H138" s="245" t="str" cm="1">
        <f t="array" ref="H138">IFERROR(IF(TB_TRANSACTIONS[[#This Row],[Subcategory]]="","",INDEX(Fields!$D$33:$D$132,MATCH(TB_TRANSACTIONS[[#This Row],[Subcategory]],Fields!$C$33:$C$132,0),0)),"-")</f>
        <v>Administrative expenses</v>
      </c>
      <c r="I138" s="245" t="str">
        <f>IFERROR(IF(TB_TRANSACTIONS[[#This Row],[Category]]="","",TB_TRANSACTIONS[[#This Row],[Category]]&amp;"-"&amp;COUNTIFS($H$29:H158,H158)),"-")</f>
        <v>Administrative expenses-34</v>
      </c>
      <c r="J138" s="127" t="str">
        <f>IFERROR(INDEX(Analysis!$G$13:$G$24,MATCH(IF(TB_TRANSACTIONS[[#This Row],[Date]]="","",IFERROR(MONTH(TB_TRANSACTIONS[[#This Row],[Date]]),"-")),Analysis!$C$13:$C$24,0),1),"-")</f>
        <v>Q4</v>
      </c>
      <c r="K138" s="127" t="str">
        <f>IFERROR(INDEX(Analysis!$F$13:$F$24,MATCH(IF(TB_TRANSACTIONS[[#This Row],[Date]]="","",IFERROR(MONTH(TB_TRANSACTIONS[[#This Row],[Date]]),"-")),Analysis!$C$13:$C$24,0),1),"-")</f>
        <v>October</v>
      </c>
      <c r="L1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8" s="78"/>
    </row>
    <row r="139" spans="3:15" ht="18" customHeight="1" x14ac:dyDescent="0.25">
      <c r="C139" s="143">
        <v>45574</v>
      </c>
      <c r="D139" s="217" t="s">
        <v>44</v>
      </c>
      <c r="E139" s="220" t="s">
        <v>77</v>
      </c>
      <c r="F139" s="111">
        <v>708</v>
      </c>
      <c r="G139" s="110"/>
      <c r="H139" s="245" t="str" cm="1">
        <f t="array" ref="H139">IFERROR(IF(TB_TRANSACTIONS[[#This Row],[Subcategory]]="","",INDEX(Fields!$D$33:$D$132,MATCH(TB_TRANSACTIONS[[#This Row],[Subcategory]],Fields!$C$33:$C$132,0),0)),"-")</f>
        <v>Marketing</v>
      </c>
      <c r="I139" s="245" t="str">
        <f>IFERROR(IF(TB_TRANSACTIONS[[#This Row],[Category]]="","",TB_TRANSACTIONS[[#This Row],[Category]]&amp;"-"&amp;COUNTIFS($H$29:H159,H159)),"-")</f>
        <v>Marketing-35</v>
      </c>
      <c r="J139" s="127" t="str">
        <f>IFERROR(INDEX(Analysis!$G$13:$G$24,MATCH(IF(TB_TRANSACTIONS[[#This Row],[Date]]="","",IFERROR(MONTH(TB_TRANSACTIONS[[#This Row],[Date]]),"-")),Analysis!$C$13:$C$24,0),1),"-")</f>
        <v>Q4</v>
      </c>
      <c r="K139" s="127" t="str">
        <f>IFERROR(INDEX(Analysis!$F$13:$F$24,MATCH(IF(TB_TRANSACTIONS[[#This Row],[Date]]="","",IFERROR(MONTH(TB_TRANSACTIONS[[#This Row],[Date]]),"-")),Analysis!$C$13:$C$24,0),1),"-")</f>
        <v>October</v>
      </c>
      <c r="L1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39" s="78"/>
    </row>
    <row r="140" spans="3:15" ht="18" customHeight="1" x14ac:dyDescent="0.25">
      <c r="C140" s="143">
        <v>45576</v>
      </c>
      <c r="D140" s="217" t="s">
        <v>45</v>
      </c>
      <c r="E140" s="218" t="s">
        <v>76</v>
      </c>
      <c r="F140" s="111">
        <v>4000</v>
      </c>
      <c r="G140" s="110"/>
      <c r="H140" s="245" t="str" cm="1">
        <f t="array" ref="H140">IFERROR(IF(TB_TRANSACTIONS[[#This Row],[Subcategory]]="","",INDEX(Fields!$D$33:$D$132,MATCH(TB_TRANSACTIONS[[#This Row],[Subcategory]],Fields!$C$33:$C$132,0),0)),"-")</f>
        <v>Marketing</v>
      </c>
      <c r="I140" s="245" t="str">
        <f>IFERROR(IF(TB_TRANSACTIONS[[#This Row],[Category]]="","",TB_TRANSACTIONS[[#This Row],[Category]]&amp;"-"&amp;COUNTIFS($H$29:H160,H160)),"-")</f>
        <v>Marketing-36</v>
      </c>
      <c r="J140" s="127" t="str">
        <f>IFERROR(INDEX(Analysis!$G$13:$G$24,MATCH(IF(TB_TRANSACTIONS[[#This Row],[Date]]="","",IFERROR(MONTH(TB_TRANSACTIONS[[#This Row],[Date]]),"-")),Analysis!$C$13:$C$24,0),1),"-")</f>
        <v>Q4</v>
      </c>
      <c r="K140" s="127" t="str">
        <f>IFERROR(INDEX(Analysis!$F$13:$F$24,MATCH(IF(TB_TRANSACTIONS[[#This Row],[Date]]="","",IFERROR(MONTH(TB_TRANSACTIONS[[#This Row],[Date]]),"-")),Analysis!$C$13:$C$24,0),1),"-")</f>
        <v>October</v>
      </c>
      <c r="L1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40" s="78"/>
    </row>
    <row r="141" spans="3:15" ht="18" customHeight="1" x14ac:dyDescent="0.25">
      <c r="C141" s="143">
        <v>45578</v>
      </c>
      <c r="D141" s="217" t="s">
        <v>46</v>
      </c>
      <c r="E141" s="218" t="s">
        <v>76</v>
      </c>
      <c r="F141" s="111">
        <v>6267</v>
      </c>
      <c r="G141" s="110"/>
      <c r="H141" s="245" t="str" cm="1">
        <f t="array" ref="H141">IFERROR(IF(TB_TRANSACTIONS[[#This Row],[Subcategory]]="","",INDEX(Fields!$D$33:$D$132,MATCH(TB_TRANSACTIONS[[#This Row],[Subcategory]],Fields!$C$33:$C$132,0),0)),"-")</f>
        <v>Marketing</v>
      </c>
      <c r="I141" s="245" t="str">
        <f>IFERROR(IF(TB_TRANSACTIONS[[#This Row],[Category]]="","",TB_TRANSACTIONS[[#This Row],[Category]]&amp;"-"&amp;COUNTIFS($H$29:H161,H161)),"-")</f>
        <v>Marketing-37</v>
      </c>
      <c r="J141" s="127" t="str">
        <f>IFERROR(INDEX(Analysis!$G$13:$G$24,MATCH(IF(TB_TRANSACTIONS[[#This Row],[Date]]="","",IFERROR(MONTH(TB_TRANSACTIONS[[#This Row],[Date]]),"-")),Analysis!$C$13:$C$24,0),1),"-")</f>
        <v>Q4</v>
      </c>
      <c r="K141" s="127" t="str">
        <f>IFERROR(INDEX(Analysis!$F$13:$F$24,MATCH(IF(TB_TRANSACTIONS[[#This Row],[Date]]="","",IFERROR(MONTH(TB_TRANSACTIONS[[#This Row],[Date]]),"-")),Analysis!$C$13:$C$24,0),1),"-")</f>
        <v>October</v>
      </c>
      <c r="L1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41" s="78"/>
    </row>
    <row r="142" spans="3:15" ht="18" customHeight="1" x14ac:dyDescent="0.25">
      <c r="C142" s="143">
        <v>45580</v>
      </c>
      <c r="D142" s="217" t="s">
        <v>51</v>
      </c>
      <c r="E142" s="218" t="s">
        <v>76</v>
      </c>
      <c r="F142" s="111">
        <v>573</v>
      </c>
      <c r="G142" s="110"/>
      <c r="H142" s="245" t="str" cm="1">
        <f t="array" ref="H142">IFERROR(IF(TB_TRANSACTIONS[[#This Row],[Subcategory]]="","",INDEX(Fields!$D$33:$D$132,MATCH(TB_TRANSACTIONS[[#This Row],[Subcategory]],Fields!$C$33:$C$132,0),0)),"-")</f>
        <v>Fuel costs</v>
      </c>
      <c r="I142" s="245" t="str">
        <f>IFERROR(IF(TB_TRANSACTIONS[[#This Row],[Category]]="","",TB_TRANSACTIONS[[#This Row],[Category]]&amp;"-"&amp;COUNTIFS($H$29:H162,H162)),"-")</f>
        <v>Fuel costs-38</v>
      </c>
      <c r="J142" s="127" t="str">
        <f>IFERROR(INDEX(Analysis!$G$13:$G$24,MATCH(IF(TB_TRANSACTIONS[[#This Row],[Date]]="","",IFERROR(MONTH(TB_TRANSACTIONS[[#This Row],[Date]]),"-")),Analysis!$C$13:$C$24,0),1),"-")</f>
        <v>Q4</v>
      </c>
      <c r="K142" s="127" t="str">
        <f>IFERROR(INDEX(Analysis!$F$13:$F$24,MATCH(IF(TB_TRANSACTIONS[[#This Row],[Date]]="","",IFERROR(MONTH(TB_TRANSACTIONS[[#This Row],[Date]]),"-")),Analysis!$C$13:$C$24,0),1),"-")</f>
        <v>October</v>
      </c>
      <c r="L1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2" s="78"/>
    </row>
    <row r="143" spans="3:15" ht="18" customHeight="1" x14ac:dyDescent="0.25">
      <c r="C143" s="143">
        <v>45582</v>
      </c>
      <c r="D143" s="219" t="s">
        <v>52</v>
      </c>
      <c r="E143" s="218" t="s">
        <v>77</v>
      </c>
      <c r="F143" s="111">
        <v>1733</v>
      </c>
      <c r="G143" s="110"/>
      <c r="H143" s="245" t="str" cm="1">
        <f t="array" ref="H143">IFERROR(IF(TB_TRANSACTIONS[[#This Row],[Subcategory]]="","",INDEX(Fields!$D$33:$D$132,MATCH(TB_TRANSACTIONS[[#This Row],[Subcategory]],Fields!$C$33:$C$132,0),0)),"-")</f>
        <v>Fuel costs</v>
      </c>
      <c r="I143" s="245" t="str">
        <f>IFERROR(IF(TB_TRANSACTIONS[[#This Row],[Category]]="","",TB_TRANSACTIONS[[#This Row],[Category]]&amp;"-"&amp;COUNTIFS($H$29:H163,H163)),"-")</f>
        <v>Fuel costs-39</v>
      </c>
      <c r="J143" s="127" t="str">
        <f>IFERROR(INDEX(Analysis!$G$13:$G$24,MATCH(IF(TB_TRANSACTIONS[[#This Row],[Date]]="","",IFERROR(MONTH(TB_TRANSACTIONS[[#This Row],[Date]]),"-")),Analysis!$C$13:$C$24,0),1),"-")</f>
        <v>Q4</v>
      </c>
      <c r="K143" s="127" t="str">
        <f>IFERROR(INDEX(Analysis!$F$13:$F$24,MATCH(IF(TB_TRANSACTIONS[[#This Row],[Date]]="","",IFERROR(MONTH(TB_TRANSACTIONS[[#This Row],[Date]]),"-")),Analysis!$C$13:$C$24,0),1),"-")</f>
        <v>October</v>
      </c>
      <c r="L1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3" s="78"/>
    </row>
    <row r="144" spans="3:15" ht="18" customHeight="1" x14ac:dyDescent="0.25">
      <c r="C144" s="143">
        <v>45584</v>
      </c>
      <c r="D144" s="217" t="s">
        <v>32</v>
      </c>
      <c r="E144" s="218" t="s">
        <v>77</v>
      </c>
      <c r="F144" s="111">
        <v>1304</v>
      </c>
      <c r="G144" s="110"/>
      <c r="H144" s="245" t="str" cm="1">
        <f t="array" ref="H144">IFERROR(IF(TB_TRANSACTIONS[[#This Row],[Subcategory]]="","",INDEX(Fields!$D$33:$D$132,MATCH(TB_TRANSACTIONS[[#This Row],[Subcategory]],Fields!$C$33:$C$132,0),0)),"-")</f>
        <v>Labor expenses</v>
      </c>
      <c r="I144" s="245" t="str">
        <f>IFERROR(IF(TB_TRANSACTIONS[[#This Row],[Category]]="","",TB_TRANSACTIONS[[#This Row],[Category]]&amp;"-"&amp;COUNTIFS($H$29:H164,H164)),"-")</f>
        <v>Labor expenses-25</v>
      </c>
      <c r="J144" s="127" t="str">
        <f>IFERROR(INDEX(Analysis!$G$13:$G$24,MATCH(IF(TB_TRANSACTIONS[[#This Row],[Date]]="","",IFERROR(MONTH(TB_TRANSACTIONS[[#This Row],[Date]]),"-")),Analysis!$C$13:$C$24,0),1),"-")</f>
        <v>Q4</v>
      </c>
      <c r="K144" s="127" t="str">
        <f>IFERROR(INDEX(Analysis!$F$13:$F$24,MATCH(IF(TB_TRANSACTIONS[[#This Row],[Date]]="","",IFERROR(MONTH(TB_TRANSACTIONS[[#This Row],[Date]]),"-")),Analysis!$C$13:$C$24,0),1),"-")</f>
        <v>October</v>
      </c>
      <c r="L1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4" s="78"/>
    </row>
    <row r="145" spans="3:15" ht="18" customHeight="1" x14ac:dyDescent="0.25">
      <c r="C145" s="143">
        <v>45586</v>
      </c>
      <c r="D145" s="217" t="s">
        <v>33</v>
      </c>
      <c r="E145" s="218" t="s">
        <v>77</v>
      </c>
      <c r="F145" s="111">
        <v>1363</v>
      </c>
      <c r="G145" s="110"/>
      <c r="H145" s="245" t="str" cm="1">
        <f t="array" ref="H145">IFERROR(IF(TB_TRANSACTIONS[[#This Row],[Subcategory]]="","",INDEX(Fields!$D$33:$D$132,MATCH(TB_TRANSACTIONS[[#This Row],[Subcategory]],Fields!$C$33:$C$132,0),0)),"-")</f>
        <v>Labor expenses</v>
      </c>
      <c r="I145" s="245" t="str">
        <f>IFERROR(IF(TB_TRANSACTIONS[[#This Row],[Category]]="","",TB_TRANSACTIONS[[#This Row],[Category]]&amp;"-"&amp;COUNTIFS($H$29:H165,H165)),"-")</f>
        <v>Labor expenses-26</v>
      </c>
      <c r="J145" s="127" t="str">
        <f>IFERROR(INDEX(Analysis!$G$13:$G$24,MATCH(IF(TB_TRANSACTIONS[[#This Row],[Date]]="","",IFERROR(MONTH(TB_TRANSACTIONS[[#This Row],[Date]]),"-")),Analysis!$C$13:$C$24,0),1),"-")</f>
        <v>Q4</v>
      </c>
      <c r="K145" s="127" t="str">
        <f>IFERROR(INDEX(Analysis!$F$13:$F$24,MATCH(IF(TB_TRANSACTIONS[[#This Row],[Date]]="","",IFERROR(MONTH(TB_TRANSACTIONS[[#This Row],[Date]]),"-")),Analysis!$C$13:$C$24,0),1),"-")</f>
        <v>October</v>
      </c>
      <c r="L1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5" s="78"/>
    </row>
    <row r="146" spans="3:15" ht="18" customHeight="1" x14ac:dyDescent="0.25">
      <c r="C146" s="143">
        <v>45588</v>
      </c>
      <c r="D146" s="217" t="s">
        <v>34</v>
      </c>
      <c r="E146" s="218" t="s">
        <v>76</v>
      </c>
      <c r="F146" s="111">
        <v>1033</v>
      </c>
      <c r="G146" s="110"/>
      <c r="H146" s="245" t="str" cm="1">
        <f t="array" ref="H146">IFERROR(IF(TB_TRANSACTIONS[[#This Row],[Subcategory]]="","",INDEX(Fields!$D$33:$D$132,MATCH(TB_TRANSACTIONS[[#This Row],[Subcategory]],Fields!$C$33:$C$132,0),0)),"-")</f>
        <v>Labor expenses</v>
      </c>
      <c r="I146" s="245" t="str">
        <f>IFERROR(IF(TB_TRANSACTIONS[[#This Row],[Category]]="","",TB_TRANSACTIONS[[#This Row],[Category]]&amp;"-"&amp;COUNTIFS($H$29:H166,H166)),"-")</f>
        <v>Labor expenses-37</v>
      </c>
      <c r="J146" s="127" t="str">
        <f>IFERROR(INDEX(Analysis!$G$13:$G$24,MATCH(IF(TB_TRANSACTIONS[[#This Row],[Date]]="","",IFERROR(MONTH(TB_TRANSACTIONS[[#This Row],[Date]]),"-")),Analysis!$C$13:$C$24,0),1),"-")</f>
        <v>Q4</v>
      </c>
      <c r="K146" s="127" t="str">
        <f>IFERROR(INDEX(Analysis!$F$13:$F$24,MATCH(IF(TB_TRANSACTIONS[[#This Row],[Date]]="","",IFERROR(MONTH(TB_TRANSACTIONS[[#This Row],[Date]]),"-")),Analysis!$C$13:$C$24,0),1),"-")</f>
        <v>October</v>
      </c>
      <c r="L1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6" s="77"/>
    </row>
    <row r="147" spans="3:15" ht="18" customHeight="1" x14ac:dyDescent="0.25">
      <c r="C147" s="143">
        <v>45590</v>
      </c>
      <c r="D147" s="217" t="s">
        <v>35</v>
      </c>
      <c r="E147" s="218" t="s">
        <v>76</v>
      </c>
      <c r="F147" s="111">
        <v>1670</v>
      </c>
      <c r="G147" s="110"/>
      <c r="H147" s="245" t="str" cm="1">
        <f t="array" ref="H147">IFERROR(IF(TB_TRANSACTIONS[[#This Row],[Subcategory]]="","",INDEX(Fields!$D$33:$D$132,MATCH(TB_TRANSACTIONS[[#This Row],[Subcategory]],Fields!$C$33:$C$132,0),0)),"-")</f>
        <v>Administrative expenses</v>
      </c>
      <c r="I147" s="245" t="str">
        <f>IFERROR(IF(TB_TRANSACTIONS[[#This Row],[Category]]="","",TB_TRANSACTIONS[[#This Row],[Category]]&amp;"-"&amp;COUNTIFS($H$29:H167,H167)),"-")</f>
        <v>Administrative expenses-38</v>
      </c>
      <c r="J147" s="127" t="str">
        <f>IFERROR(INDEX(Analysis!$G$13:$G$24,MATCH(IF(TB_TRANSACTIONS[[#This Row],[Date]]="","",IFERROR(MONTH(TB_TRANSACTIONS[[#This Row],[Date]]),"-")),Analysis!$C$13:$C$24,0),1),"-")</f>
        <v>Q4</v>
      </c>
      <c r="K147" s="127" t="str">
        <f>IFERROR(INDEX(Analysis!$F$13:$F$24,MATCH(IF(TB_TRANSACTIONS[[#This Row],[Date]]="","",IFERROR(MONTH(TB_TRANSACTIONS[[#This Row],[Date]]),"-")),Analysis!$C$13:$C$24,0),1),"-")</f>
        <v>October</v>
      </c>
      <c r="L1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7" s="77"/>
    </row>
    <row r="148" spans="3:15" ht="18" customHeight="1" x14ac:dyDescent="0.25">
      <c r="C148" s="143">
        <v>45592</v>
      </c>
      <c r="D148" s="217" t="s">
        <v>36</v>
      </c>
      <c r="E148" s="218" t="s">
        <v>77</v>
      </c>
      <c r="F148" s="111">
        <v>504</v>
      </c>
      <c r="G148" s="110"/>
      <c r="H148" s="245" t="str" cm="1">
        <f t="array" ref="H148">IFERROR(IF(TB_TRANSACTIONS[[#This Row],[Subcategory]]="","",INDEX(Fields!$D$33:$D$132,MATCH(TB_TRANSACTIONS[[#This Row],[Subcategory]],Fields!$C$33:$C$132,0),0)),"-")</f>
        <v>Administrative expenses</v>
      </c>
      <c r="I148" s="245" t="str">
        <f>IFERROR(IF(TB_TRANSACTIONS[[#This Row],[Category]]="","",TB_TRANSACTIONS[[#This Row],[Category]]&amp;"-"&amp;COUNTIFS($H$29:H168,H168)),"-")</f>
        <v>Administrative expenses-39</v>
      </c>
      <c r="J148" s="127" t="str">
        <f>IFERROR(INDEX(Analysis!$G$13:$G$24,MATCH(IF(TB_TRANSACTIONS[[#This Row],[Date]]="","",IFERROR(MONTH(TB_TRANSACTIONS[[#This Row],[Date]]),"-")),Analysis!$C$13:$C$24,0),1),"-")</f>
        <v>Q4</v>
      </c>
      <c r="K148" s="127" t="str">
        <f>IFERROR(INDEX(Analysis!$F$13:$F$24,MATCH(IF(TB_TRANSACTIONS[[#This Row],[Date]]="","",IFERROR(MONTH(TB_TRANSACTIONS[[#This Row],[Date]]),"-")),Analysis!$C$13:$C$24,0),1),"-")</f>
        <v>October</v>
      </c>
      <c r="L1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8" s="77"/>
    </row>
    <row r="149" spans="3:15" ht="18" customHeight="1" x14ac:dyDescent="0.25">
      <c r="C149" s="143">
        <v>45597</v>
      </c>
      <c r="D149" s="217" t="s">
        <v>37</v>
      </c>
      <c r="E149" s="218" t="s">
        <v>76</v>
      </c>
      <c r="F149" s="111">
        <v>1632</v>
      </c>
      <c r="G149" s="110"/>
      <c r="H149" s="245" t="str" cm="1">
        <f t="array" ref="H149">IFERROR(IF(TB_TRANSACTIONS[[#This Row],[Subcategory]]="","",INDEX(Fields!$D$33:$D$132,MATCH(TB_TRANSACTIONS[[#This Row],[Subcategory]],Fields!$C$33:$C$132,0),0)),"-")</f>
        <v>Administrative expenses</v>
      </c>
      <c r="I149" s="245" t="str">
        <f>IFERROR(IF(TB_TRANSACTIONS[[#This Row],[Category]]="","",TB_TRANSACTIONS[[#This Row],[Category]]&amp;"-"&amp;COUNTIFS($H$29:H169,H169)),"-")</f>
        <v>Administrative expenses-37</v>
      </c>
      <c r="J149" s="127" t="str">
        <f>IFERROR(INDEX(Analysis!$G$13:$G$24,MATCH(IF(TB_TRANSACTIONS[[#This Row],[Date]]="","",IFERROR(MONTH(TB_TRANSACTIONS[[#This Row],[Date]]),"-")),Analysis!$C$13:$C$24,0),1),"-")</f>
        <v>Q4</v>
      </c>
      <c r="K149" s="127" t="str">
        <f>IFERROR(INDEX(Analysis!$F$13:$F$24,MATCH(IF(TB_TRANSACTIONS[[#This Row],[Date]]="","",IFERROR(MONTH(TB_TRANSACTIONS[[#This Row],[Date]]),"-")),Analysis!$C$13:$C$24,0),1),"-")</f>
        <v>November</v>
      </c>
      <c r="L1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9" s="77"/>
    </row>
    <row r="150" spans="3:15" ht="18" customHeight="1" x14ac:dyDescent="0.25">
      <c r="C150" s="143">
        <v>45599</v>
      </c>
      <c r="D150" s="217" t="s">
        <v>44</v>
      </c>
      <c r="E150" s="220" t="s">
        <v>77</v>
      </c>
      <c r="F150" s="111">
        <v>1404</v>
      </c>
      <c r="G150" s="110"/>
      <c r="H150" s="245" t="str" cm="1">
        <f t="array" ref="H150">IFERROR(IF(TB_TRANSACTIONS[[#This Row],[Subcategory]]="","",INDEX(Fields!$D$33:$D$132,MATCH(TB_TRANSACTIONS[[#This Row],[Subcategory]],Fields!$C$33:$C$132,0),0)),"-")</f>
        <v>Marketing</v>
      </c>
      <c r="I150" s="245" t="str">
        <f>IFERROR(IF(TB_TRANSACTIONS[[#This Row],[Category]]="","",TB_TRANSACTIONS[[#This Row],[Category]]&amp;"-"&amp;COUNTIFS($H$29:H170,H170)),"-")</f>
        <v>Marketing-38</v>
      </c>
      <c r="J150" s="127" t="str">
        <f>IFERROR(INDEX(Analysis!$G$13:$G$24,MATCH(IF(TB_TRANSACTIONS[[#This Row],[Date]]="","",IFERROR(MONTH(TB_TRANSACTIONS[[#This Row],[Date]]),"-")),Analysis!$C$13:$C$24,0),1),"-")</f>
        <v>Q4</v>
      </c>
      <c r="K150" s="127" t="str">
        <f>IFERROR(INDEX(Analysis!$F$13:$F$24,MATCH(IF(TB_TRANSACTIONS[[#This Row],[Date]]="","",IFERROR(MONTH(TB_TRANSACTIONS[[#This Row],[Date]]),"-")),Analysis!$C$13:$C$24,0),1),"-")</f>
        <v>November</v>
      </c>
      <c r="L1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50" s="77"/>
    </row>
    <row r="151" spans="3:15" ht="18" customHeight="1" x14ac:dyDescent="0.25">
      <c r="C151" s="143">
        <v>45601</v>
      </c>
      <c r="D151" s="217" t="s">
        <v>45</v>
      </c>
      <c r="E151" s="218" t="s">
        <v>76</v>
      </c>
      <c r="F151" s="111">
        <v>4000</v>
      </c>
      <c r="G151" s="110"/>
      <c r="H151" s="245" t="str" cm="1">
        <f t="array" ref="H151">IFERROR(IF(TB_TRANSACTIONS[[#This Row],[Subcategory]]="","",INDEX(Fields!$D$33:$D$132,MATCH(TB_TRANSACTIONS[[#This Row],[Subcategory]],Fields!$C$33:$C$132,0),0)),"-")</f>
        <v>Marketing</v>
      </c>
      <c r="I151" s="245" t="str">
        <f>IFERROR(IF(TB_TRANSACTIONS[[#This Row],[Category]]="","",TB_TRANSACTIONS[[#This Row],[Category]]&amp;"-"&amp;COUNTIFS($H$29:H171,H171)),"-")</f>
        <v>Marketing-39</v>
      </c>
      <c r="J151" s="127" t="str">
        <f>IFERROR(INDEX(Analysis!$G$13:$G$24,MATCH(IF(TB_TRANSACTIONS[[#This Row],[Date]]="","",IFERROR(MONTH(TB_TRANSACTIONS[[#This Row],[Date]]),"-")),Analysis!$C$13:$C$24,0),1),"-")</f>
        <v>Q4</v>
      </c>
      <c r="K151" s="127" t="str">
        <f>IFERROR(INDEX(Analysis!$F$13:$F$24,MATCH(IF(TB_TRANSACTIONS[[#This Row],[Date]]="","",IFERROR(MONTH(TB_TRANSACTIONS[[#This Row],[Date]]),"-")),Analysis!$C$13:$C$24,0),1),"-")</f>
        <v>November</v>
      </c>
      <c r="L1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51" s="77"/>
    </row>
    <row r="152" spans="3:15" ht="18" customHeight="1" x14ac:dyDescent="0.25">
      <c r="C152" s="143">
        <v>45603</v>
      </c>
      <c r="D152" s="217" t="s">
        <v>46</v>
      </c>
      <c r="E152" s="218" t="s">
        <v>76</v>
      </c>
      <c r="F152" s="111">
        <v>2500</v>
      </c>
      <c r="G152" s="110"/>
      <c r="H152" s="245" t="str" cm="1">
        <f t="array" ref="H152">IFERROR(IF(TB_TRANSACTIONS[[#This Row],[Subcategory]]="","",INDEX(Fields!$D$33:$D$132,MATCH(TB_TRANSACTIONS[[#This Row],[Subcategory]],Fields!$C$33:$C$132,0),0)),"-")</f>
        <v>Marketing</v>
      </c>
      <c r="I152" s="245" t="str">
        <f>IFERROR(IF(TB_TRANSACTIONS[[#This Row],[Category]]="","",TB_TRANSACTIONS[[#This Row],[Category]]&amp;"-"&amp;COUNTIFS($H$29:H172,H172)),"-")</f>
        <v>Marketing-40</v>
      </c>
      <c r="J152" s="127" t="str">
        <f>IFERROR(INDEX(Analysis!$G$13:$G$24,MATCH(IF(TB_TRANSACTIONS[[#This Row],[Date]]="","",IFERROR(MONTH(TB_TRANSACTIONS[[#This Row],[Date]]),"-")),Analysis!$C$13:$C$24,0),1),"-")</f>
        <v>Q4</v>
      </c>
      <c r="K152" s="127" t="str">
        <f>IFERROR(INDEX(Analysis!$F$13:$F$24,MATCH(IF(TB_TRANSACTIONS[[#This Row],[Date]]="","",IFERROR(MONTH(TB_TRANSACTIONS[[#This Row],[Date]]),"-")),Analysis!$C$13:$C$24,0),1),"-")</f>
        <v>November</v>
      </c>
      <c r="L1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52" s="77"/>
    </row>
    <row r="153" spans="3:15" ht="18" customHeight="1" x14ac:dyDescent="0.25">
      <c r="C153" s="143">
        <v>45605</v>
      </c>
      <c r="D153" s="217" t="s">
        <v>51</v>
      </c>
      <c r="E153" s="218" t="s">
        <v>76</v>
      </c>
      <c r="F153" s="111">
        <v>1363</v>
      </c>
      <c r="G153" s="110"/>
      <c r="H153" s="245" t="str" cm="1">
        <f t="array" ref="H153">IFERROR(IF(TB_TRANSACTIONS[[#This Row],[Subcategory]]="","",INDEX(Fields!$D$33:$D$132,MATCH(TB_TRANSACTIONS[[#This Row],[Subcategory]],Fields!$C$33:$C$132,0),0)),"-")</f>
        <v>Fuel costs</v>
      </c>
      <c r="I153" s="245" t="str">
        <f>IFERROR(IF(TB_TRANSACTIONS[[#This Row],[Category]]="","",TB_TRANSACTIONS[[#This Row],[Category]]&amp;"-"&amp;COUNTIFS($H$29:H173,H173)),"-")</f>
        <v>Fuel costs-41</v>
      </c>
      <c r="J153" s="127" t="str">
        <f>IFERROR(INDEX(Analysis!$G$13:$G$24,MATCH(IF(TB_TRANSACTIONS[[#This Row],[Date]]="","",IFERROR(MONTH(TB_TRANSACTIONS[[#This Row],[Date]]),"-")),Analysis!$C$13:$C$24,0),1),"-")</f>
        <v>Q4</v>
      </c>
      <c r="K153" s="127" t="str">
        <f>IFERROR(INDEX(Analysis!$F$13:$F$24,MATCH(IF(TB_TRANSACTIONS[[#This Row],[Date]]="","",IFERROR(MONTH(TB_TRANSACTIONS[[#This Row],[Date]]),"-")),Analysis!$C$13:$C$24,0),1),"-")</f>
        <v>November</v>
      </c>
      <c r="L1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3" s="77"/>
    </row>
    <row r="154" spans="3:15" ht="18" customHeight="1" x14ac:dyDescent="0.25">
      <c r="C154" s="143">
        <v>45607</v>
      </c>
      <c r="D154" s="219" t="s">
        <v>52</v>
      </c>
      <c r="E154" s="218" t="s">
        <v>77</v>
      </c>
      <c r="F154" s="111">
        <v>1933</v>
      </c>
      <c r="G154" s="110"/>
      <c r="H154" s="245" t="str" cm="1">
        <f t="array" ref="H154">IFERROR(IF(TB_TRANSACTIONS[[#This Row],[Subcategory]]="","",INDEX(Fields!$D$33:$D$132,MATCH(TB_TRANSACTIONS[[#This Row],[Subcategory]],Fields!$C$33:$C$132,0),0)),"-")</f>
        <v>Fuel costs</v>
      </c>
      <c r="I154" s="245" t="str">
        <f>IFERROR(IF(TB_TRANSACTIONS[[#This Row],[Category]]="","",TB_TRANSACTIONS[[#This Row],[Category]]&amp;"-"&amp;COUNTIFS($H$29:H174,H174)),"-")</f>
        <v>Fuel costs-42</v>
      </c>
      <c r="J154" s="127" t="str">
        <f>IFERROR(INDEX(Analysis!$G$13:$G$24,MATCH(IF(TB_TRANSACTIONS[[#This Row],[Date]]="","",IFERROR(MONTH(TB_TRANSACTIONS[[#This Row],[Date]]),"-")),Analysis!$C$13:$C$24,0),1),"-")</f>
        <v>Q4</v>
      </c>
      <c r="K154" s="127" t="str">
        <f>IFERROR(INDEX(Analysis!$F$13:$F$24,MATCH(IF(TB_TRANSACTIONS[[#This Row],[Date]]="","",IFERROR(MONTH(TB_TRANSACTIONS[[#This Row],[Date]]),"-")),Analysis!$C$13:$C$24,0),1),"-")</f>
        <v>November</v>
      </c>
      <c r="L1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4" s="77"/>
    </row>
    <row r="155" spans="3:15" ht="18" customHeight="1" x14ac:dyDescent="0.25">
      <c r="C155" s="143">
        <v>45609</v>
      </c>
      <c r="D155" s="217" t="s">
        <v>32</v>
      </c>
      <c r="E155" s="218" t="s">
        <v>77</v>
      </c>
      <c r="F155" s="111">
        <v>1370</v>
      </c>
      <c r="G155" s="110"/>
      <c r="H155" s="245" t="str" cm="1">
        <f t="array" ref="H155">IFERROR(IF(TB_TRANSACTIONS[[#This Row],[Subcategory]]="","",INDEX(Fields!$D$33:$D$132,MATCH(TB_TRANSACTIONS[[#This Row],[Subcategory]],Fields!$C$33:$C$132,0),0)),"-")</f>
        <v>Labor expenses</v>
      </c>
      <c r="I155" s="245" t="str">
        <f>IFERROR(IF(TB_TRANSACTIONS[[#This Row],[Category]]="","",TB_TRANSACTIONS[[#This Row],[Category]]&amp;"-"&amp;COUNTIFS($H$29:H175,H175)),"-")</f>
        <v>Labor expenses-27</v>
      </c>
      <c r="J155" s="127" t="str">
        <f>IFERROR(INDEX(Analysis!$G$13:$G$24,MATCH(IF(TB_TRANSACTIONS[[#This Row],[Date]]="","",IFERROR(MONTH(TB_TRANSACTIONS[[#This Row],[Date]]),"-")),Analysis!$C$13:$C$24,0),1),"-")</f>
        <v>Q4</v>
      </c>
      <c r="K155" s="127" t="str">
        <f>IFERROR(INDEX(Analysis!$F$13:$F$24,MATCH(IF(TB_TRANSACTIONS[[#This Row],[Date]]="","",IFERROR(MONTH(TB_TRANSACTIONS[[#This Row],[Date]]),"-")),Analysis!$C$13:$C$24,0),1),"-")</f>
        <v>November</v>
      </c>
      <c r="L1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5" s="77"/>
    </row>
    <row r="156" spans="3:15" ht="18" customHeight="1" x14ac:dyDescent="0.25">
      <c r="C156" s="143">
        <v>45611</v>
      </c>
      <c r="D156" s="217" t="s">
        <v>33</v>
      </c>
      <c r="E156" s="218" t="s">
        <v>77</v>
      </c>
      <c r="F156" s="111">
        <v>1162</v>
      </c>
      <c r="G156" s="110"/>
      <c r="H156" s="245" t="str" cm="1">
        <f t="array" ref="H156">IFERROR(IF(TB_TRANSACTIONS[[#This Row],[Subcategory]]="","",INDEX(Fields!$D$33:$D$132,MATCH(TB_TRANSACTIONS[[#This Row],[Subcategory]],Fields!$C$33:$C$132,0),0)),"-")</f>
        <v>Labor expenses</v>
      </c>
      <c r="I156" s="245" t="str">
        <f>IFERROR(IF(TB_TRANSACTIONS[[#This Row],[Category]]="","",TB_TRANSACTIONS[[#This Row],[Category]]&amp;"-"&amp;COUNTIFS($H$29:H176,H176)),"-")</f>
        <v>Labor expenses-28</v>
      </c>
      <c r="J156" s="127" t="str">
        <f>IFERROR(INDEX(Analysis!$G$13:$G$24,MATCH(IF(TB_TRANSACTIONS[[#This Row],[Date]]="","",IFERROR(MONTH(TB_TRANSACTIONS[[#This Row],[Date]]),"-")),Analysis!$C$13:$C$24,0),1),"-")</f>
        <v>Q4</v>
      </c>
      <c r="K156" s="127" t="str">
        <f>IFERROR(INDEX(Analysis!$F$13:$F$24,MATCH(IF(TB_TRANSACTIONS[[#This Row],[Date]]="","",IFERROR(MONTH(TB_TRANSACTIONS[[#This Row],[Date]]),"-")),Analysis!$C$13:$C$24,0),1),"-")</f>
        <v>November</v>
      </c>
      <c r="L1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6" s="77"/>
    </row>
    <row r="157" spans="3:15" ht="18" customHeight="1" x14ac:dyDescent="0.25">
      <c r="C157" s="143">
        <v>45613</v>
      </c>
      <c r="D157" s="217" t="s">
        <v>34</v>
      </c>
      <c r="E157" s="218" t="s">
        <v>76</v>
      </c>
      <c r="F157" s="111">
        <v>1447</v>
      </c>
      <c r="G157" s="110"/>
      <c r="H157" s="245" t="str" cm="1">
        <f t="array" ref="H157">IFERROR(IF(TB_TRANSACTIONS[[#This Row],[Subcategory]]="","",INDEX(Fields!$D$33:$D$132,MATCH(TB_TRANSACTIONS[[#This Row],[Subcategory]],Fields!$C$33:$C$132,0),0)),"-")</f>
        <v>Labor expenses</v>
      </c>
      <c r="I157" s="245" t="str">
        <f>IFERROR(IF(TB_TRANSACTIONS[[#This Row],[Category]]="","",TB_TRANSACTIONS[[#This Row],[Category]]&amp;"-"&amp;COUNTIFS($H$29:H177,H177)),"-")</f>
        <v>Labor expenses-29</v>
      </c>
      <c r="J157" s="127" t="str">
        <f>IFERROR(INDEX(Analysis!$G$13:$G$24,MATCH(IF(TB_TRANSACTIONS[[#This Row],[Date]]="","",IFERROR(MONTH(TB_TRANSACTIONS[[#This Row],[Date]]),"-")),Analysis!$C$13:$C$24,0),1),"-")</f>
        <v>Q4</v>
      </c>
      <c r="K157" s="127" t="str">
        <f>IFERROR(INDEX(Analysis!$F$13:$F$24,MATCH(IF(TB_TRANSACTIONS[[#This Row],[Date]]="","",IFERROR(MONTH(TB_TRANSACTIONS[[#This Row],[Date]]),"-")),Analysis!$C$13:$C$24,0),1),"-")</f>
        <v>November</v>
      </c>
      <c r="L1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7" s="77"/>
    </row>
    <row r="158" spans="3:15" ht="18" customHeight="1" x14ac:dyDescent="0.25">
      <c r="C158" s="143">
        <v>45615</v>
      </c>
      <c r="D158" s="217" t="s">
        <v>35</v>
      </c>
      <c r="E158" s="218" t="s">
        <v>76</v>
      </c>
      <c r="F158" s="111">
        <v>681</v>
      </c>
      <c r="G158" s="110"/>
      <c r="H158" s="245" t="str" cm="1">
        <f t="array" ref="H158">IFERROR(IF(TB_TRANSACTIONS[[#This Row],[Subcategory]]="","",INDEX(Fields!$D$33:$D$132,MATCH(TB_TRANSACTIONS[[#This Row],[Subcategory]],Fields!$C$33:$C$132,0),0)),"-")</f>
        <v>Administrative expenses</v>
      </c>
      <c r="I158" s="245" t="str">
        <f>IFERROR(IF(TB_TRANSACTIONS[[#This Row],[Category]]="","",TB_TRANSACTIONS[[#This Row],[Category]]&amp;"-"&amp;COUNTIFS($H$29:H178,H178)),"-")</f>
        <v>Administrative expenses-30</v>
      </c>
      <c r="J158" s="127" t="str">
        <f>IFERROR(INDEX(Analysis!$G$13:$G$24,MATCH(IF(TB_TRANSACTIONS[[#This Row],[Date]]="","",IFERROR(MONTH(TB_TRANSACTIONS[[#This Row],[Date]]),"-")),Analysis!$C$13:$C$24,0),1),"-")</f>
        <v>Q4</v>
      </c>
      <c r="K158" s="127" t="str">
        <f>IFERROR(INDEX(Analysis!$F$13:$F$24,MATCH(IF(TB_TRANSACTIONS[[#This Row],[Date]]="","",IFERROR(MONTH(TB_TRANSACTIONS[[#This Row],[Date]]),"-")),Analysis!$C$13:$C$24,0),1),"-")</f>
        <v>November</v>
      </c>
      <c r="L1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8" s="77"/>
    </row>
    <row r="159" spans="3:15" ht="18" customHeight="1" x14ac:dyDescent="0.25">
      <c r="C159" s="143">
        <v>45617</v>
      </c>
      <c r="D159" s="217" t="s">
        <v>36</v>
      </c>
      <c r="E159" s="218" t="s">
        <v>77</v>
      </c>
      <c r="F159" s="111">
        <v>1335</v>
      </c>
      <c r="G159" s="110"/>
      <c r="H159" s="245" t="str" cm="1">
        <f t="array" ref="H159">IFERROR(IF(TB_TRANSACTIONS[[#This Row],[Subcategory]]="","",INDEX(Fields!$D$33:$D$132,MATCH(TB_TRANSACTIONS[[#This Row],[Subcategory]],Fields!$C$33:$C$132,0),0)),"-")</f>
        <v>Administrative expenses</v>
      </c>
      <c r="I159" s="245" t="str">
        <f>IFERROR(IF(TB_TRANSACTIONS[[#This Row],[Category]]="","",TB_TRANSACTIONS[[#This Row],[Category]]&amp;"-"&amp;COUNTIFS($H$29:H179,H179)),"-")</f>
        <v>Administrative expenses-1</v>
      </c>
      <c r="J159" s="127" t="str">
        <f>IFERROR(INDEX(Analysis!$G$13:$G$24,MATCH(IF(TB_TRANSACTIONS[[#This Row],[Date]]="","",IFERROR(MONTH(TB_TRANSACTIONS[[#This Row],[Date]]),"-")),Analysis!$C$13:$C$24,0),1),"-")</f>
        <v>Q4</v>
      </c>
      <c r="K159" s="127" t="str">
        <f>IFERROR(INDEX(Analysis!$F$13:$F$24,MATCH(IF(TB_TRANSACTIONS[[#This Row],[Date]]="","",IFERROR(MONTH(TB_TRANSACTIONS[[#This Row],[Date]]),"-")),Analysis!$C$13:$C$24,0),1),"-")</f>
        <v>November</v>
      </c>
      <c r="L1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9" s="77"/>
    </row>
    <row r="160" spans="3:15" ht="18" customHeight="1" x14ac:dyDescent="0.25">
      <c r="C160" s="143">
        <v>45619</v>
      </c>
      <c r="D160" s="217" t="s">
        <v>37</v>
      </c>
      <c r="E160" s="218" t="s">
        <v>76</v>
      </c>
      <c r="F160" s="111">
        <v>1667</v>
      </c>
      <c r="G160" s="110"/>
      <c r="H160" s="245" t="str" cm="1">
        <f t="array" ref="H160">IFERROR(IF(TB_TRANSACTIONS[[#This Row],[Subcategory]]="","",INDEX(Fields!$D$33:$D$132,MATCH(TB_TRANSACTIONS[[#This Row],[Subcategory]],Fields!$C$33:$C$132,0),0)),"-")</f>
        <v>Administrative expenses</v>
      </c>
      <c r="I160" s="245" t="str">
        <f>IFERROR(IF(TB_TRANSACTIONS[[#This Row],[Category]]="","",TB_TRANSACTIONS[[#This Row],[Category]]&amp;"-"&amp;COUNTIFS($H$29:H180,H180)),"-")</f>
        <v>Administrative expenses-2</v>
      </c>
      <c r="J160" s="127" t="str">
        <f>IFERROR(INDEX(Analysis!$G$13:$G$24,MATCH(IF(TB_TRANSACTIONS[[#This Row],[Date]]="","",IFERROR(MONTH(TB_TRANSACTIONS[[#This Row],[Date]]),"-")),Analysis!$C$13:$C$24,0),1),"-")</f>
        <v>Q4</v>
      </c>
      <c r="K160" s="127" t="str">
        <f>IFERROR(INDEX(Analysis!$F$13:$F$24,MATCH(IF(TB_TRANSACTIONS[[#This Row],[Date]]="","",IFERROR(MONTH(TB_TRANSACTIONS[[#This Row],[Date]]),"-")),Analysis!$C$13:$C$24,0),1),"-")</f>
        <v>November</v>
      </c>
      <c r="L1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0" s="77"/>
    </row>
    <row r="161" spans="3:15" ht="18" customHeight="1" x14ac:dyDescent="0.25">
      <c r="C161" s="143">
        <v>45621</v>
      </c>
      <c r="D161" s="217" t="s">
        <v>44</v>
      </c>
      <c r="E161" s="220" t="s">
        <v>77</v>
      </c>
      <c r="F161" s="111">
        <v>1593</v>
      </c>
      <c r="G161" s="110"/>
      <c r="H161" s="245" t="str" cm="1">
        <f t="array" ref="H161">IFERROR(IF(TB_TRANSACTIONS[[#This Row],[Subcategory]]="","",INDEX(Fields!$D$33:$D$132,MATCH(TB_TRANSACTIONS[[#This Row],[Subcategory]],Fields!$C$33:$C$132,0),0)),"-")</f>
        <v>Marketing</v>
      </c>
      <c r="I161" s="245" t="str">
        <f>IFERROR(IF(TB_TRANSACTIONS[[#This Row],[Category]]="","",TB_TRANSACTIONS[[#This Row],[Category]]&amp;"-"&amp;COUNTIFS($H$29:H181,H181)),"-")</f>
        <v>Marketing-3</v>
      </c>
      <c r="J161" s="127" t="str">
        <f>IFERROR(INDEX(Analysis!$G$13:$G$24,MATCH(IF(TB_TRANSACTIONS[[#This Row],[Date]]="","",IFERROR(MONTH(TB_TRANSACTIONS[[#This Row],[Date]]),"-")),Analysis!$C$13:$C$24,0),1),"-")</f>
        <v>Q4</v>
      </c>
      <c r="K161" s="127" t="str">
        <f>IFERROR(INDEX(Analysis!$F$13:$F$24,MATCH(IF(TB_TRANSACTIONS[[#This Row],[Date]]="","",IFERROR(MONTH(TB_TRANSACTIONS[[#This Row],[Date]]),"-")),Analysis!$C$13:$C$24,0),1),"-")</f>
        <v>November</v>
      </c>
      <c r="L1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61" s="77"/>
    </row>
    <row r="162" spans="3:15" ht="18" customHeight="1" x14ac:dyDescent="0.25">
      <c r="C162" s="109">
        <v>45623</v>
      </c>
      <c r="D162" s="217" t="s">
        <v>45</v>
      </c>
      <c r="E162" s="218" t="s">
        <v>76</v>
      </c>
      <c r="F162" s="111">
        <v>5000</v>
      </c>
      <c r="G162" s="110"/>
      <c r="H162" s="245" t="str" cm="1">
        <f t="array" ref="H162">IFERROR(IF(TB_TRANSACTIONS[[#This Row],[Subcategory]]="","",INDEX(Fields!$D$33:$D$132,MATCH(TB_TRANSACTIONS[[#This Row],[Subcategory]],Fields!$C$33:$C$132,0),0)),"-")</f>
        <v>Marketing</v>
      </c>
      <c r="I162" s="245" t="str">
        <f>IFERROR(IF(TB_TRANSACTIONS[[#This Row],[Category]]="","",TB_TRANSACTIONS[[#This Row],[Category]]&amp;"-"&amp;COUNTIFS($H$29:H182,H182)),"-")</f>
        <v>Marketing-4</v>
      </c>
      <c r="J162" s="127" t="str">
        <f>IFERROR(INDEX(Analysis!$G$13:$G$24,MATCH(IF(TB_TRANSACTIONS[[#This Row],[Date]]="","",IFERROR(MONTH(TB_TRANSACTIONS[[#This Row],[Date]]),"-")),Analysis!$C$13:$C$24,0),1),"-")</f>
        <v>Q4</v>
      </c>
      <c r="K162" s="127" t="str">
        <f>IFERROR(INDEX(Analysis!$F$13:$F$24,MATCH(IF(TB_TRANSACTIONS[[#This Row],[Date]]="","",IFERROR(MONTH(TB_TRANSACTIONS[[#This Row],[Date]]),"-")),Analysis!$C$13:$C$24,0),1),"-")</f>
        <v>November</v>
      </c>
      <c r="L1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62" s="77"/>
    </row>
    <row r="163" spans="3:15" ht="18" customHeight="1" x14ac:dyDescent="0.25">
      <c r="C163" s="143">
        <v>45627</v>
      </c>
      <c r="D163" s="217" t="s">
        <v>46</v>
      </c>
      <c r="E163" s="218" t="s">
        <v>76</v>
      </c>
      <c r="F163" s="111">
        <v>3000</v>
      </c>
      <c r="G163" s="110"/>
      <c r="H163" s="245" t="str" cm="1">
        <f t="array" ref="H163">IFERROR(IF(TB_TRANSACTIONS[[#This Row],[Subcategory]]="","",INDEX(Fields!$D$33:$D$132,MATCH(TB_TRANSACTIONS[[#This Row],[Subcategory]],Fields!$C$33:$C$132,0),0)),"-")</f>
        <v>Marketing</v>
      </c>
      <c r="I163" s="245" t="str">
        <f>IFERROR(IF(TB_TRANSACTIONS[[#This Row],[Category]]="","",TB_TRANSACTIONS[[#This Row],[Category]]&amp;"-"&amp;COUNTIFS($H$29:H183,H183)),"-")</f>
        <v>Marketing-5</v>
      </c>
      <c r="J163" s="127" t="str">
        <f>IFERROR(INDEX(Analysis!$G$13:$G$24,MATCH(IF(TB_TRANSACTIONS[[#This Row],[Date]]="","",IFERROR(MONTH(TB_TRANSACTIONS[[#This Row],[Date]]),"-")),Analysis!$C$13:$C$24,0),1),"-")</f>
        <v>Q4</v>
      </c>
      <c r="K163" s="127" t="str">
        <f>IFERROR(INDEX(Analysis!$F$13:$F$24,MATCH(IF(TB_TRANSACTIONS[[#This Row],[Date]]="","",IFERROR(MONTH(TB_TRANSACTIONS[[#This Row],[Date]]),"-")),Analysis!$C$13:$C$24,0),1),"-")</f>
        <v>December</v>
      </c>
      <c r="L1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63" s="77"/>
    </row>
    <row r="164" spans="3:15" ht="18" customHeight="1" x14ac:dyDescent="0.25">
      <c r="C164" s="143">
        <v>45629</v>
      </c>
      <c r="D164" s="217" t="s">
        <v>51</v>
      </c>
      <c r="E164" s="218" t="s">
        <v>76</v>
      </c>
      <c r="F164" s="111">
        <v>1016</v>
      </c>
      <c r="G164" s="110"/>
      <c r="H164" s="245" t="str" cm="1">
        <f t="array" ref="H164">IFERROR(IF(TB_TRANSACTIONS[[#This Row],[Subcategory]]="","",INDEX(Fields!$D$33:$D$132,MATCH(TB_TRANSACTIONS[[#This Row],[Subcategory]],Fields!$C$33:$C$132,0),0)),"-")</f>
        <v>Fuel costs</v>
      </c>
      <c r="I164" s="245" t="str">
        <f>IFERROR(IF(TB_TRANSACTIONS[[#This Row],[Category]]="","",TB_TRANSACTIONS[[#This Row],[Category]]&amp;"-"&amp;COUNTIFS($H$29:H184,H184)),"-")</f>
        <v>Fuel costs-6</v>
      </c>
      <c r="J164" s="127" t="str">
        <f>IFERROR(INDEX(Analysis!$G$13:$G$24,MATCH(IF(TB_TRANSACTIONS[[#This Row],[Date]]="","",IFERROR(MONTH(TB_TRANSACTIONS[[#This Row],[Date]]),"-")),Analysis!$C$13:$C$24,0),1),"-")</f>
        <v>Q4</v>
      </c>
      <c r="K164" s="127" t="str">
        <f>IFERROR(INDEX(Analysis!$F$13:$F$24,MATCH(IF(TB_TRANSACTIONS[[#This Row],[Date]]="","",IFERROR(MONTH(TB_TRANSACTIONS[[#This Row],[Date]]),"-")),Analysis!$C$13:$C$24,0),1),"-")</f>
        <v>December</v>
      </c>
      <c r="L1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4" s="77"/>
    </row>
    <row r="165" spans="3:15" ht="18" customHeight="1" x14ac:dyDescent="0.25">
      <c r="C165" s="143">
        <v>45631</v>
      </c>
      <c r="D165" s="219" t="s">
        <v>52</v>
      </c>
      <c r="E165" s="218" t="s">
        <v>77</v>
      </c>
      <c r="F165" s="111">
        <v>649</v>
      </c>
      <c r="G165" s="110"/>
      <c r="H165" s="245" t="str" cm="1">
        <f t="array" ref="H165">IFERROR(IF(TB_TRANSACTIONS[[#This Row],[Subcategory]]="","",INDEX(Fields!$D$33:$D$132,MATCH(TB_TRANSACTIONS[[#This Row],[Subcategory]],Fields!$C$33:$C$132,0),0)),"-")</f>
        <v>Fuel costs</v>
      </c>
      <c r="I165" s="245" t="str">
        <f>IFERROR(IF(TB_TRANSACTIONS[[#This Row],[Category]]="","",TB_TRANSACTIONS[[#This Row],[Category]]&amp;"-"&amp;COUNTIFS($H$29:H185,H185)),"-")</f>
        <v>Fuel costs-7</v>
      </c>
      <c r="J165" s="127" t="str">
        <f>IFERROR(INDEX(Analysis!$G$13:$G$24,MATCH(IF(TB_TRANSACTIONS[[#This Row],[Date]]="","",IFERROR(MONTH(TB_TRANSACTIONS[[#This Row],[Date]]),"-")),Analysis!$C$13:$C$24,0),1),"-")</f>
        <v>Q4</v>
      </c>
      <c r="K165" s="127" t="str">
        <f>IFERROR(INDEX(Analysis!$F$13:$F$24,MATCH(IF(TB_TRANSACTIONS[[#This Row],[Date]]="","",IFERROR(MONTH(TB_TRANSACTIONS[[#This Row],[Date]]),"-")),Analysis!$C$13:$C$24,0),1),"-")</f>
        <v>December</v>
      </c>
      <c r="L1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5" s="77"/>
    </row>
    <row r="166" spans="3:15" ht="18" customHeight="1" x14ac:dyDescent="0.25">
      <c r="C166" s="143">
        <v>45633</v>
      </c>
      <c r="D166" s="217" t="s">
        <v>32</v>
      </c>
      <c r="E166" s="218" t="s">
        <v>77</v>
      </c>
      <c r="F166" s="111">
        <v>1632</v>
      </c>
      <c r="G166" s="110"/>
      <c r="H166" s="245" t="str" cm="1">
        <f t="array" ref="H166">IFERROR(IF(TB_TRANSACTIONS[[#This Row],[Subcategory]]="","",INDEX(Fields!$D$33:$D$132,MATCH(TB_TRANSACTIONS[[#This Row],[Subcategory]],Fields!$C$33:$C$132,0),0)),"-")</f>
        <v>Labor expenses</v>
      </c>
      <c r="I166" s="245" t="str">
        <f>IFERROR(IF(TB_TRANSACTIONS[[#This Row],[Category]]="","",TB_TRANSACTIONS[[#This Row],[Category]]&amp;"-"&amp;COUNTIFS($H$29:H186,H186)),"-")</f>
        <v>Labor expenses-8</v>
      </c>
      <c r="J166" s="127" t="str">
        <f>IFERROR(INDEX(Analysis!$G$13:$G$24,MATCH(IF(TB_TRANSACTIONS[[#This Row],[Date]]="","",IFERROR(MONTH(TB_TRANSACTIONS[[#This Row],[Date]]),"-")),Analysis!$C$13:$C$24,0),1),"-")</f>
        <v>Q4</v>
      </c>
      <c r="K166" s="127" t="str">
        <f>IFERROR(INDEX(Analysis!$F$13:$F$24,MATCH(IF(TB_TRANSACTIONS[[#This Row],[Date]]="","",IFERROR(MONTH(TB_TRANSACTIONS[[#This Row],[Date]]),"-")),Analysis!$C$13:$C$24,0),1),"-")</f>
        <v>December</v>
      </c>
      <c r="L1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6" s="77"/>
    </row>
    <row r="167" spans="3:15" ht="18" customHeight="1" x14ac:dyDescent="0.25">
      <c r="C167" s="143">
        <v>45635</v>
      </c>
      <c r="D167" s="217" t="s">
        <v>33</v>
      </c>
      <c r="E167" s="218" t="s">
        <v>76</v>
      </c>
      <c r="F167" s="111">
        <v>1635</v>
      </c>
      <c r="G167" s="110"/>
      <c r="H167" s="245" t="str" cm="1">
        <f t="array" ref="H167">IFERROR(IF(TB_TRANSACTIONS[[#This Row],[Subcategory]]="","",INDEX(Fields!$D$33:$D$132,MATCH(TB_TRANSACTIONS[[#This Row],[Subcategory]],Fields!$C$33:$C$132,0),0)),"-")</f>
        <v>Labor expenses</v>
      </c>
      <c r="I167" s="245" t="str">
        <f>IFERROR(IF(TB_TRANSACTIONS[[#This Row],[Category]]="","",TB_TRANSACTIONS[[#This Row],[Category]]&amp;"-"&amp;COUNTIFS($H$29:H187,H187)),"-")</f>
        <v>Labor expenses-9</v>
      </c>
      <c r="J167" s="127" t="str">
        <f>IFERROR(INDEX(Analysis!$G$13:$G$24,MATCH(IF(TB_TRANSACTIONS[[#This Row],[Date]]="","",IFERROR(MONTH(TB_TRANSACTIONS[[#This Row],[Date]]),"-")),Analysis!$C$13:$C$24,0),1),"-")</f>
        <v>Q4</v>
      </c>
      <c r="K167" s="127" t="str">
        <f>IFERROR(INDEX(Analysis!$F$13:$F$24,MATCH(IF(TB_TRANSACTIONS[[#This Row],[Date]]="","",IFERROR(MONTH(TB_TRANSACTIONS[[#This Row],[Date]]),"-")),Analysis!$C$13:$C$24,0),1),"-")</f>
        <v>December</v>
      </c>
      <c r="L1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7" s="77"/>
    </row>
    <row r="168" spans="3:15" ht="18" customHeight="1" x14ac:dyDescent="0.25">
      <c r="C168" s="143">
        <v>45637</v>
      </c>
      <c r="D168" s="217" t="s">
        <v>34</v>
      </c>
      <c r="E168" s="218" t="s">
        <v>77</v>
      </c>
      <c r="F168" s="111">
        <v>654</v>
      </c>
      <c r="G168" s="110"/>
      <c r="H168" s="245" t="str" cm="1">
        <f t="array" ref="H168">IFERROR(IF(TB_TRANSACTIONS[[#This Row],[Subcategory]]="","",INDEX(Fields!$D$33:$D$132,MATCH(TB_TRANSACTIONS[[#This Row],[Subcategory]],Fields!$C$33:$C$132,0),0)),"-")</f>
        <v>Labor expenses</v>
      </c>
      <c r="I168" s="245" t="str">
        <f>IFERROR(IF(TB_TRANSACTIONS[[#This Row],[Category]]="","",TB_TRANSACTIONS[[#This Row],[Category]]&amp;"-"&amp;COUNTIFS($H$29:H188,H188)),"-")</f>
        <v>Labor expenses-10</v>
      </c>
      <c r="J168" s="127" t="str">
        <f>IFERROR(INDEX(Analysis!$G$13:$G$24,MATCH(IF(TB_TRANSACTIONS[[#This Row],[Date]]="","",IFERROR(MONTH(TB_TRANSACTIONS[[#This Row],[Date]]),"-")),Analysis!$C$13:$C$24,0),1),"-")</f>
        <v>Q4</v>
      </c>
      <c r="K168" s="127" t="str">
        <f>IFERROR(INDEX(Analysis!$F$13:$F$24,MATCH(IF(TB_TRANSACTIONS[[#This Row],[Date]]="","",IFERROR(MONTH(TB_TRANSACTIONS[[#This Row],[Date]]),"-")),Analysis!$C$13:$C$24,0),1),"-")</f>
        <v>December</v>
      </c>
      <c r="L1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8" s="77"/>
    </row>
    <row r="169" spans="3:15" ht="18" customHeight="1" x14ac:dyDescent="0.25">
      <c r="C169" s="143">
        <v>45639</v>
      </c>
      <c r="D169" s="217" t="s">
        <v>35</v>
      </c>
      <c r="E169" s="218" t="s">
        <v>77</v>
      </c>
      <c r="F169" s="111">
        <v>1999</v>
      </c>
      <c r="G169" s="110"/>
      <c r="H169" s="245" t="str" cm="1">
        <f t="array" ref="H169">IFERROR(IF(TB_TRANSACTIONS[[#This Row],[Subcategory]]="","",INDEX(Fields!$D$33:$D$132,MATCH(TB_TRANSACTIONS[[#This Row],[Subcategory]],Fields!$C$33:$C$132,0),0)),"-")</f>
        <v>Administrative expenses</v>
      </c>
      <c r="I169" s="245" t="str">
        <f>IFERROR(IF(TB_TRANSACTIONS[[#This Row],[Category]]="","",TB_TRANSACTIONS[[#This Row],[Category]]&amp;"-"&amp;COUNTIFS($H$29:H189,H189)),"-")</f>
        <v>Administrative expenses-11</v>
      </c>
      <c r="J169" s="127" t="str">
        <f>IFERROR(INDEX(Analysis!$G$13:$G$24,MATCH(IF(TB_TRANSACTIONS[[#This Row],[Date]]="","",IFERROR(MONTH(TB_TRANSACTIONS[[#This Row],[Date]]),"-")),Analysis!$C$13:$C$24,0),1),"-")</f>
        <v>Q4</v>
      </c>
      <c r="K169" s="127" t="str">
        <f>IFERROR(INDEX(Analysis!$F$13:$F$24,MATCH(IF(TB_TRANSACTIONS[[#This Row],[Date]]="","",IFERROR(MONTH(TB_TRANSACTIONS[[#This Row],[Date]]),"-")),Analysis!$C$13:$C$24,0),1),"-")</f>
        <v>December</v>
      </c>
      <c r="L1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9" s="77"/>
    </row>
    <row r="170" spans="3:15" ht="18" customHeight="1" x14ac:dyDescent="0.25">
      <c r="C170" s="143">
        <v>45641</v>
      </c>
      <c r="D170" s="217" t="s">
        <v>36</v>
      </c>
      <c r="E170" s="218" t="s">
        <v>77</v>
      </c>
      <c r="F170" s="111">
        <v>1120</v>
      </c>
      <c r="G170" s="110"/>
      <c r="H170" s="245" t="str" cm="1">
        <f t="array" ref="H170">IFERROR(IF(TB_TRANSACTIONS[[#This Row],[Subcategory]]="","",INDEX(Fields!$D$33:$D$132,MATCH(TB_TRANSACTIONS[[#This Row],[Subcategory]],Fields!$C$33:$C$132,0),0)),"-")</f>
        <v>Administrative expenses</v>
      </c>
      <c r="I170" s="245" t="str">
        <f>IFERROR(IF(TB_TRANSACTIONS[[#This Row],[Category]]="","",TB_TRANSACTIONS[[#This Row],[Category]]&amp;"-"&amp;COUNTIFS($H$29:H190,H190)),"-")</f>
        <v>Administrative expenses-12</v>
      </c>
      <c r="J170" s="127" t="str">
        <f>IFERROR(INDEX(Analysis!$G$13:$G$24,MATCH(IF(TB_TRANSACTIONS[[#This Row],[Date]]="","",IFERROR(MONTH(TB_TRANSACTIONS[[#This Row],[Date]]),"-")),Analysis!$C$13:$C$24,0),1),"-")</f>
        <v>Q4</v>
      </c>
      <c r="K170" s="127" t="str">
        <f>IFERROR(INDEX(Analysis!$F$13:$F$24,MATCH(IF(TB_TRANSACTIONS[[#This Row],[Date]]="","",IFERROR(MONTH(TB_TRANSACTIONS[[#This Row],[Date]]),"-")),Analysis!$C$13:$C$24,0),1),"-")</f>
        <v>December</v>
      </c>
      <c r="L1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0" s="77"/>
    </row>
    <row r="171" spans="3:15" ht="18" customHeight="1" x14ac:dyDescent="0.25">
      <c r="C171" s="143">
        <v>45643</v>
      </c>
      <c r="D171" s="217" t="s">
        <v>37</v>
      </c>
      <c r="E171" s="218" t="s">
        <v>76</v>
      </c>
      <c r="F171" s="111">
        <v>1256</v>
      </c>
      <c r="G171" s="110"/>
      <c r="H171" s="245" t="str" cm="1">
        <f t="array" ref="H171">IFERROR(IF(TB_TRANSACTIONS[[#This Row],[Subcategory]]="","",INDEX(Fields!$D$33:$D$132,MATCH(TB_TRANSACTIONS[[#This Row],[Subcategory]],Fields!$C$33:$C$132,0),0)),"-")</f>
        <v>Administrative expenses</v>
      </c>
      <c r="I171" s="245" t="str">
        <f>IFERROR(IF(TB_TRANSACTIONS[[#This Row],[Category]]="","",TB_TRANSACTIONS[[#This Row],[Category]]&amp;"-"&amp;COUNTIFS($H$29:H191,H191)),"-")</f>
        <v>Administrative expenses-13</v>
      </c>
      <c r="J171" s="127" t="str">
        <f>IFERROR(INDEX(Analysis!$G$13:$G$24,MATCH(IF(TB_TRANSACTIONS[[#This Row],[Date]]="","",IFERROR(MONTH(TB_TRANSACTIONS[[#This Row],[Date]]),"-")),Analysis!$C$13:$C$24,0),1),"-")</f>
        <v>Q4</v>
      </c>
      <c r="K171" s="127" t="str">
        <f>IFERROR(INDEX(Analysis!$F$13:$F$24,MATCH(IF(TB_TRANSACTIONS[[#This Row],[Date]]="","",IFERROR(MONTH(TB_TRANSACTIONS[[#This Row],[Date]]),"-")),Analysis!$C$13:$C$24,0),1),"-")</f>
        <v>December</v>
      </c>
      <c r="L1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1" s="77"/>
    </row>
    <row r="172" spans="3:15" ht="18" customHeight="1" x14ac:dyDescent="0.25">
      <c r="C172" s="143">
        <v>45645</v>
      </c>
      <c r="D172" s="217" t="s">
        <v>44</v>
      </c>
      <c r="E172" s="218" t="s">
        <v>76</v>
      </c>
      <c r="F172" s="111">
        <v>925</v>
      </c>
      <c r="G172" s="110"/>
      <c r="H172" s="245" t="str" cm="1">
        <f t="array" ref="H172">IFERROR(IF(TB_TRANSACTIONS[[#This Row],[Subcategory]]="","",INDEX(Fields!$D$33:$D$132,MATCH(TB_TRANSACTIONS[[#This Row],[Subcategory]],Fields!$C$33:$C$132,0),0)),"-")</f>
        <v>Marketing</v>
      </c>
      <c r="I172" s="245" t="str">
        <f>IFERROR(IF(TB_TRANSACTIONS[[#This Row],[Category]]="","",TB_TRANSACTIONS[[#This Row],[Category]]&amp;"-"&amp;COUNTIFS($H$29:H192,H192)),"-")</f>
        <v>Marketing-14</v>
      </c>
      <c r="J172" s="127" t="str">
        <f>IFERROR(INDEX(Analysis!$G$13:$G$24,MATCH(IF(TB_TRANSACTIONS[[#This Row],[Date]]="","",IFERROR(MONTH(TB_TRANSACTIONS[[#This Row],[Date]]),"-")),Analysis!$C$13:$C$24,0),1),"-")</f>
        <v>Q4</v>
      </c>
      <c r="K172" s="127" t="str">
        <f>IFERROR(INDEX(Analysis!$F$13:$F$24,MATCH(IF(TB_TRANSACTIONS[[#This Row],[Date]]="","",IFERROR(MONTH(TB_TRANSACTIONS[[#This Row],[Date]]),"-")),Analysis!$C$13:$C$24,0),1),"-")</f>
        <v>December</v>
      </c>
      <c r="L1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72" s="77"/>
    </row>
    <row r="173" spans="3:15" ht="18" customHeight="1" x14ac:dyDescent="0.25">
      <c r="C173" s="143">
        <v>45647</v>
      </c>
      <c r="D173" s="217" t="s">
        <v>45</v>
      </c>
      <c r="E173" s="218" t="s">
        <v>77</v>
      </c>
      <c r="F173" s="111">
        <v>549</v>
      </c>
      <c r="G173" s="110"/>
      <c r="H173" s="245" t="str" cm="1">
        <f t="array" ref="H173">IFERROR(IF(TB_TRANSACTIONS[[#This Row],[Subcategory]]="","",INDEX(Fields!$D$33:$D$132,MATCH(TB_TRANSACTIONS[[#This Row],[Subcategory]],Fields!$C$33:$C$132,0),0)),"-")</f>
        <v>Marketing</v>
      </c>
      <c r="I173" s="245" t="str">
        <f>IFERROR(IF(TB_TRANSACTIONS[[#This Row],[Category]]="","",TB_TRANSACTIONS[[#This Row],[Category]]&amp;"-"&amp;COUNTIFS($H$29:H193,H193)),"-")</f>
        <v>Marketing-15</v>
      </c>
      <c r="J173" s="127" t="str">
        <f>IFERROR(INDEX(Analysis!$G$13:$G$24,MATCH(IF(TB_TRANSACTIONS[[#This Row],[Date]]="","",IFERROR(MONTH(TB_TRANSACTIONS[[#This Row],[Date]]),"-")),Analysis!$C$13:$C$24,0),1),"-")</f>
        <v>Q4</v>
      </c>
      <c r="K173" s="127" t="str">
        <f>IFERROR(INDEX(Analysis!$F$13:$F$24,MATCH(IF(TB_TRANSACTIONS[[#This Row],[Date]]="","",IFERROR(MONTH(TB_TRANSACTIONS[[#This Row],[Date]]),"-")),Analysis!$C$13:$C$24,0),1),"-")</f>
        <v>December</v>
      </c>
      <c r="L1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73" s="77"/>
    </row>
    <row r="174" spans="3:15" ht="18" customHeight="1" x14ac:dyDescent="0.25">
      <c r="C174" s="143">
        <v>45649</v>
      </c>
      <c r="D174" s="217" t="s">
        <v>46</v>
      </c>
      <c r="E174" s="218" t="s">
        <v>76</v>
      </c>
      <c r="F174" s="111">
        <v>874</v>
      </c>
      <c r="G174" s="110"/>
      <c r="H174" s="245" t="str" cm="1">
        <f t="array" ref="H174">IFERROR(IF(TB_TRANSACTIONS[[#This Row],[Subcategory]]="","",INDEX(Fields!$D$33:$D$132,MATCH(TB_TRANSACTIONS[[#This Row],[Subcategory]],Fields!$C$33:$C$132,0),0)),"-")</f>
        <v>Marketing</v>
      </c>
      <c r="I174" s="245" t="str">
        <f>IFERROR(IF(TB_TRANSACTIONS[[#This Row],[Category]]="","",TB_TRANSACTIONS[[#This Row],[Category]]&amp;"-"&amp;COUNTIFS($H$29:H194,H194)),"-")</f>
        <v>Marketing-16</v>
      </c>
      <c r="J174" s="127" t="str">
        <f>IFERROR(INDEX(Analysis!$G$13:$G$24,MATCH(IF(TB_TRANSACTIONS[[#This Row],[Date]]="","",IFERROR(MONTH(TB_TRANSACTIONS[[#This Row],[Date]]),"-")),Analysis!$C$13:$C$24,0),1),"-")</f>
        <v>Q4</v>
      </c>
      <c r="K174" s="127" t="str">
        <f>IFERROR(INDEX(Analysis!$F$13:$F$24,MATCH(IF(TB_TRANSACTIONS[[#This Row],[Date]]="","",IFERROR(MONTH(TB_TRANSACTIONS[[#This Row],[Date]]),"-")),Analysis!$C$13:$C$24,0),1),"-")</f>
        <v>December</v>
      </c>
      <c r="L1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74" s="77"/>
    </row>
    <row r="175" spans="3:15" ht="18" customHeight="1" x14ac:dyDescent="0.25">
      <c r="C175" s="143">
        <v>45651</v>
      </c>
      <c r="D175" s="217" t="s">
        <v>51</v>
      </c>
      <c r="E175" s="220" t="s">
        <v>77</v>
      </c>
      <c r="F175" s="111">
        <v>681</v>
      </c>
      <c r="G175" s="110"/>
      <c r="H175" s="245" t="str" cm="1">
        <f t="array" ref="H175">IFERROR(IF(TB_TRANSACTIONS[[#This Row],[Subcategory]]="","",INDEX(Fields!$D$33:$D$132,MATCH(TB_TRANSACTIONS[[#This Row],[Subcategory]],Fields!$C$33:$C$132,0),0)),"-")</f>
        <v>Fuel costs</v>
      </c>
      <c r="I175" s="245" t="str">
        <f>IFERROR(IF(TB_TRANSACTIONS[[#This Row],[Category]]="","",TB_TRANSACTIONS[[#This Row],[Category]]&amp;"-"&amp;COUNTIFS($H$29:H195,H195)),"-")</f>
        <v>Fuel costs-17</v>
      </c>
      <c r="J175" s="127" t="str">
        <f>IFERROR(INDEX(Analysis!$G$13:$G$24,MATCH(IF(TB_TRANSACTIONS[[#This Row],[Date]]="","",IFERROR(MONTH(TB_TRANSACTIONS[[#This Row],[Date]]),"-")),Analysis!$C$13:$C$24,0),1),"-")</f>
        <v>Q4</v>
      </c>
      <c r="K175" s="127" t="str">
        <f>IFERROR(INDEX(Analysis!$F$13:$F$24,MATCH(IF(TB_TRANSACTIONS[[#This Row],[Date]]="","",IFERROR(MONTH(TB_TRANSACTIONS[[#This Row],[Date]]),"-")),Analysis!$C$13:$C$24,0),1),"-")</f>
        <v>December</v>
      </c>
      <c r="L1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5" s="77"/>
    </row>
    <row r="176" spans="3:15" ht="18" customHeight="1" x14ac:dyDescent="0.25">
      <c r="C176" s="109">
        <v>45653</v>
      </c>
      <c r="D176" s="221" t="s">
        <v>52</v>
      </c>
      <c r="E176" s="222" t="s">
        <v>76</v>
      </c>
      <c r="F176" s="111">
        <v>1335</v>
      </c>
      <c r="G176" s="110"/>
      <c r="H176" s="245" t="str" cm="1">
        <f t="array" ref="H176">IFERROR(IF(TB_TRANSACTIONS[[#This Row],[Subcategory]]="","",INDEX(Fields!$D$33:$D$132,MATCH(TB_TRANSACTIONS[[#This Row],[Subcategory]],Fields!$C$33:$C$132,0),0)),"-")</f>
        <v>Fuel costs</v>
      </c>
      <c r="I176" s="245" t="str">
        <f>IFERROR(IF(TB_TRANSACTIONS[[#This Row],[Category]]="","",TB_TRANSACTIONS[[#This Row],[Category]]&amp;"-"&amp;COUNTIFS($H$29:H196,H196)),"-")</f>
        <v>Fuel costs-18</v>
      </c>
      <c r="J176" s="127" t="str">
        <f>IFERROR(INDEX(Analysis!$G$13:$G$24,MATCH(IF(TB_TRANSACTIONS[[#This Row],[Date]]="","",IFERROR(MONTH(TB_TRANSACTIONS[[#This Row],[Date]]),"-")),Analysis!$C$13:$C$24,0),1),"-")</f>
        <v>Q4</v>
      </c>
      <c r="K176" s="127" t="str">
        <f>IFERROR(INDEX(Analysis!$F$13:$F$24,MATCH(IF(TB_TRANSACTIONS[[#This Row],[Date]]="","",IFERROR(MONTH(TB_TRANSACTIONS[[#This Row],[Date]]),"-")),Analysis!$C$13:$C$24,0),1),"-")</f>
        <v>December</v>
      </c>
      <c r="L1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6" s="77"/>
    </row>
    <row r="177" spans="3:15" ht="18" customHeight="1" x14ac:dyDescent="0.25">
      <c r="C177" s="143">
        <v>45655</v>
      </c>
      <c r="D177" s="217" t="s">
        <v>51</v>
      </c>
      <c r="E177" s="220" t="s">
        <v>77</v>
      </c>
      <c r="F177" s="111">
        <v>1667</v>
      </c>
      <c r="G177" s="110"/>
      <c r="H177" s="245" t="str" cm="1">
        <f t="array" ref="H177">IFERROR(IF(TB_TRANSACTIONS[[#This Row],[Subcategory]]="","",INDEX(Fields!$D$33:$D$132,MATCH(TB_TRANSACTIONS[[#This Row],[Subcategory]],Fields!$C$33:$C$132,0),0)),"-")</f>
        <v>Fuel costs</v>
      </c>
      <c r="I177" s="245" t="str">
        <f>IFERROR(IF(TB_TRANSACTIONS[[#This Row],[Category]]="","",TB_TRANSACTIONS[[#This Row],[Category]]&amp;"-"&amp;COUNTIFS($H$29:H197,H197)),"-")</f>
        <v>Fuel costs-19</v>
      </c>
      <c r="J177" s="127" t="str">
        <f>IFERROR(INDEX(Analysis!$G$13:$G$24,MATCH(IF(TB_TRANSACTIONS[[#This Row],[Date]]="","",IFERROR(MONTH(TB_TRANSACTIONS[[#This Row],[Date]]),"-")),Analysis!$C$13:$C$24,0),1),"-")</f>
        <v>Q4</v>
      </c>
      <c r="K177" s="127" t="str">
        <f>IFERROR(INDEX(Analysis!$F$13:$F$24,MATCH(IF(TB_TRANSACTIONS[[#This Row],[Date]]="","",IFERROR(MONTH(TB_TRANSACTIONS[[#This Row],[Date]]),"-")),Analysis!$C$13:$C$24,0),1),"-")</f>
        <v>December</v>
      </c>
      <c r="L1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7" s="77"/>
    </row>
    <row r="178" spans="3:15" ht="18" customHeight="1" x14ac:dyDescent="0.25">
      <c r="C178" s="109">
        <v>45657</v>
      </c>
      <c r="D178" s="221" t="s">
        <v>52</v>
      </c>
      <c r="E178" s="222" t="s">
        <v>76</v>
      </c>
      <c r="F178" s="111">
        <v>1593</v>
      </c>
      <c r="G178" s="110"/>
      <c r="H178" s="245" t="str" cm="1">
        <f t="array" ref="H178">IFERROR(IF(TB_TRANSACTIONS[[#This Row],[Subcategory]]="","",INDEX(Fields!$D$33:$D$132,MATCH(TB_TRANSACTIONS[[#This Row],[Subcategory]],Fields!$C$33:$C$132,0),0)),"-")</f>
        <v>Fuel costs</v>
      </c>
      <c r="I178" s="245" t="str">
        <f>IFERROR(IF(TB_TRANSACTIONS[[#This Row],[Category]]="","",TB_TRANSACTIONS[[#This Row],[Category]]&amp;"-"&amp;COUNTIFS($H$29:H198,H198)),"-")</f>
        <v>Fuel costs-20</v>
      </c>
      <c r="J178" s="127" t="str">
        <f>IFERROR(INDEX(Analysis!$G$13:$G$24,MATCH(IF(TB_TRANSACTIONS[[#This Row],[Date]]="","",IFERROR(MONTH(TB_TRANSACTIONS[[#This Row],[Date]]),"-")),Analysis!$C$13:$C$24,0),1),"-")</f>
        <v>Q4</v>
      </c>
      <c r="K178" s="127" t="str">
        <f>IFERROR(INDEX(Analysis!$F$13:$F$24,MATCH(IF(TB_TRANSACTIONS[[#This Row],[Date]]="","",IFERROR(MONTH(TB_TRANSACTIONS[[#This Row],[Date]]),"-")),Analysis!$C$13:$C$24,0),1),"-")</f>
        <v>December</v>
      </c>
      <c r="L1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8" s="77"/>
    </row>
    <row r="179" spans="3:15" ht="18" customHeight="1" x14ac:dyDescent="0.25">
      <c r="C179" s="143"/>
      <c r="D179" s="217"/>
      <c r="E179" s="220"/>
      <c r="F179" s="111"/>
      <c r="G179" s="110"/>
      <c r="H179" s="245" t="str" cm="1">
        <f t="array" ref="H179">IFERROR(IF(TB_TRANSACTIONS[[#This Row],[Subcategory]]="","",INDEX(Fields!$D$33:$D$132,MATCH(TB_TRANSACTIONS[[#This Row],[Subcategory]],Fields!$C$33:$C$132,0),0)),"-")</f>
        <v/>
      </c>
      <c r="I179" s="245" t="str">
        <f>IFERROR(IF(TB_TRANSACTIONS[[#This Row],[Category]]="","",TB_TRANSACTIONS[[#This Row],[Category]]&amp;"-"&amp;COUNTIFS($H$29:H199,H199)),"-")</f>
        <v/>
      </c>
      <c r="J179" s="127" t="str">
        <f>IFERROR(INDEX(Analysis!$G$13:$G$24,MATCH(IF(TB_TRANSACTIONS[[#This Row],[Date]]="","",IFERROR(MONTH(TB_TRANSACTIONS[[#This Row],[Date]]),"-")),Analysis!$C$13:$C$24,0),1),"-")</f>
        <v>-</v>
      </c>
      <c r="K179" s="127" t="str">
        <f>IFERROR(INDEX(Analysis!$F$13:$F$24,MATCH(IF(TB_TRANSACTIONS[[#This Row],[Date]]="","",IFERROR(MONTH(TB_TRANSACTIONS[[#This Row],[Date]]),"-")),Analysis!$C$13:$C$24,0),1),"-")</f>
        <v>-</v>
      </c>
      <c r="L1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79" s="77"/>
    </row>
    <row r="180" spans="3:15" ht="18" customHeight="1" x14ac:dyDescent="0.25">
      <c r="C180" s="109"/>
      <c r="D180" s="221"/>
      <c r="E180" s="222"/>
      <c r="F180" s="111"/>
      <c r="G180" s="110"/>
      <c r="H180" s="245" t="str" cm="1">
        <f t="array" ref="H180">IFERROR(IF(TB_TRANSACTIONS[[#This Row],[Subcategory]]="","",INDEX(Fields!$D$33:$D$132,MATCH(TB_TRANSACTIONS[[#This Row],[Subcategory]],Fields!$C$33:$C$132,0),0)),"-")</f>
        <v/>
      </c>
      <c r="I180" s="245" t="str">
        <f>IFERROR(IF(TB_TRANSACTIONS[[#This Row],[Category]]="","",TB_TRANSACTIONS[[#This Row],[Category]]&amp;"-"&amp;COUNTIFS($H$29:H200,H200)),"-")</f>
        <v/>
      </c>
      <c r="J180" s="127" t="str">
        <f>IFERROR(INDEX(Analysis!$G$13:$G$24,MATCH(IF(TB_TRANSACTIONS[[#This Row],[Date]]="","",IFERROR(MONTH(TB_TRANSACTIONS[[#This Row],[Date]]),"-")),Analysis!$C$13:$C$24,0),1),"-")</f>
        <v>-</v>
      </c>
      <c r="K180" s="127" t="str">
        <f>IFERROR(INDEX(Analysis!$F$13:$F$24,MATCH(IF(TB_TRANSACTIONS[[#This Row],[Date]]="","",IFERROR(MONTH(TB_TRANSACTIONS[[#This Row],[Date]]),"-")),Analysis!$C$13:$C$24,0),1),"-")</f>
        <v>-</v>
      </c>
      <c r="L1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0" s="77"/>
    </row>
    <row r="181" spans="3:15" ht="18" customHeight="1" x14ac:dyDescent="0.25">
      <c r="C181" s="143"/>
      <c r="D181" s="217"/>
      <c r="E181" s="220"/>
      <c r="F181" s="111"/>
      <c r="G181" s="110"/>
      <c r="H181" s="245" t="str" cm="1">
        <f t="array" ref="H181">IFERROR(IF(TB_TRANSACTIONS[[#This Row],[Subcategory]]="","",INDEX(Fields!$D$33:$D$132,MATCH(TB_TRANSACTIONS[[#This Row],[Subcategory]],Fields!$C$33:$C$132,0),0)),"-")</f>
        <v/>
      </c>
      <c r="I181" s="245" t="str">
        <f>IFERROR(IF(TB_TRANSACTIONS[[#This Row],[Category]]="","",TB_TRANSACTIONS[[#This Row],[Category]]&amp;"-"&amp;COUNTIFS($H$29:H201,H201)),"-")</f>
        <v/>
      </c>
      <c r="J181" s="127" t="str">
        <f>IFERROR(INDEX(Analysis!$G$13:$G$24,MATCH(IF(TB_TRANSACTIONS[[#This Row],[Date]]="","",IFERROR(MONTH(TB_TRANSACTIONS[[#This Row],[Date]]),"-")),Analysis!$C$13:$C$24,0),1),"-")</f>
        <v>-</v>
      </c>
      <c r="K181" s="127" t="str">
        <f>IFERROR(INDEX(Analysis!$F$13:$F$24,MATCH(IF(TB_TRANSACTIONS[[#This Row],[Date]]="","",IFERROR(MONTH(TB_TRANSACTIONS[[#This Row],[Date]]),"-")),Analysis!$C$13:$C$24,0),1),"-")</f>
        <v>-</v>
      </c>
      <c r="L1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1" s="77"/>
    </row>
    <row r="182" spans="3:15" ht="18" customHeight="1" x14ac:dyDescent="0.25">
      <c r="C182" s="109"/>
      <c r="D182" s="221"/>
      <c r="E182" s="222"/>
      <c r="F182" s="111"/>
      <c r="G182" s="110"/>
      <c r="H182" s="245" t="str" cm="1">
        <f t="array" ref="H182">IFERROR(IF(TB_TRANSACTIONS[[#This Row],[Subcategory]]="","",INDEX(Fields!$D$33:$D$132,MATCH(TB_TRANSACTIONS[[#This Row],[Subcategory]],Fields!$C$33:$C$132,0),0)),"-")</f>
        <v/>
      </c>
      <c r="I182" s="245" t="str">
        <f>IFERROR(IF(TB_TRANSACTIONS[[#This Row],[Category]]="","",TB_TRANSACTIONS[[#This Row],[Category]]&amp;"-"&amp;COUNTIFS($H$29:H202,H202)),"-")</f>
        <v/>
      </c>
      <c r="J182" s="127" t="str">
        <f>IFERROR(INDEX(Analysis!$G$13:$G$24,MATCH(IF(TB_TRANSACTIONS[[#This Row],[Date]]="","",IFERROR(MONTH(TB_TRANSACTIONS[[#This Row],[Date]]),"-")),Analysis!$C$13:$C$24,0),1),"-")</f>
        <v>-</v>
      </c>
      <c r="K182" s="127" t="str">
        <f>IFERROR(INDEX(Analysis!$F$13:$F$24,MATCH(IF(TB_TRANSACTIONS[[#This Row],[Date]]="","",IFERROR(MONTH(TB_TRANSACTIONS[[#This Row],[Date]]),"-")),Analysis!$C$13:$C$24,0),1),"-")</f>
        <v>-</v>
      </c>
      <c r="L1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2" s="77"/>
    </row>
    <row r="183" spans="3:15" ht="18" customHeight="1" x14ac:dyDescent="0.25">
      <c r="C183" s="143"/>
      <c r="D183" s="217"/>
      <c r="E183" s="220"/>
      <c r="F183" s="111"/>
      <c r="G183" s="110"/>
      <c r="H183" s="245" t="str" cm="1">
        <f t="array" ref="H183">IFERROR(IF(TB_TRANSACTIONS[[#This Row],[Subcategory]]="","",INDEX(Fields!$D$33:$D$132,MATCH(TB_TRANSACTIONS[[#This Row],[Subcategory]],Fields!$C$33:$C$132,0),0)),"-")</f>
        <v/>
      </c>
      <c r="I183" s="245" t="str">
        <f>IFERROR(IF(TB_TRANSACTIONS[[#This Row],[Category]]="","",TB_TRANSACTIONS[[#This Row],[Category]]&amp;"-"&amp;COUNTIFS($H$29:H203,H203)),"-")</f>
        <v/>
      </c>
      <c r="J183" s="127" t="str">
        <f>IFERROR(INDEX(Analysis!$G$13:$G$24,MATCH(IF(TB_TRANSACTIONS[[#This Row],[Date]]="","",IFERROR(MONTH(TB_TRANSACTIONS[[#This Row],[Date]]),"-")),Analysis!$C$13:$C$24,0),1),"-")</f>
        <v>-</v>
      </c>
      <c r="K183" s="127" t="str">
        <f>IFERROR(INDEX(Analysis!$F$13:$F$24,MATCH(IF(TB_TRANSACTIONS[[#This Row],[Date]]="","",IFERROR(MONTH(TB_TRANSACTIONS[[#This Row],[Date]]),"-")),Analysis!$C$13:$C$24,0),1),"-")</f>
        <v>-</v>
      </c>
      <c r="L1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3" s="77"/>
    </row>
    <row r="184" spans="3:15" ht="18" customHeight="1" x14ac:dyDescent="0.25">
      <c r="C184" s="109"/>
      <c r="D184" s="221"/>
      <c r="E184" s="222"/>
      <c r="F184" s="111"/>
      <c r="G184" s="110"/>
      <c r="H184" s="245" t="str" cm="1">
        <f t="array" ref="H184">IFERROR(IF(TB_TRANSACTIONS[[#This Row],[Subcategory]]="","",INDEX(Fields!$D$33:$D$132,MATCH(TB_TRANSACTIONS[[#This Row],[Subcategory]],Fields!$C$33:$C$132,0),0)),"-")</f>
        <v/>
      </c>
      <c r="I184" s="245" t="str">
        <f>IFERROR(IF(TB_TRANSACTIONS[[#This Row],[Category]]="","",TB_TRANSACTIONS[[#This Row],[Category]]&amp;"-"&amp;COUNTIFS($H$29:H204,H204)),"-")</f>
        <v/>
      </c>
      <c r="J184" s="127" t="str">
        <f>IFERROR(INDEX(Analysis!$G$13:$G$24,MATCH(IF(TB_TRANSACTIONS[[#This Row],[Date]]="","",IFERROR(MONTH(TB_TRANSACTIONS[[#This Row],[Date]]),"-")),Analysis!$C$13:$C$24,0),1),"-")</f>
        <v>-</v>
      </c>
      <c r="K184" s="127" t="str">
        <f>IFERROR(INDEX(Analysis!$F$13:$F$24,MATCH(IF(TB_TRANSACTIONS[[#This Row],[Date]]="","",IFERROR(MONTH(TB_TRANSACTIONS[[#This Row],[Date]]),"-")),Analysis!$C$13:$C$24,0),1),"-")</f>
        <v>-</v>
      </c>
      <c r="L1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4" s="77"/>
    </row>
    <row r="185" spans="3:15" ht="18" customHeight="1" x14ac:dyDescent="0.25">
      <c r="C185" s="143"/>
      <c r="D185" s="217"/>
      <c r="E185" s="220"/>
      <c r="F185" s="111"/>
      <c r="G185" s="110"/>
      <c r="H185" s="245" t="str" cm="1">
        <f t="array" ref="H185">IFERROR(IF(TB_TRANSACTIONS[[#This Row],[Subcategory]]="","",INDEX(Fields!$D$33:$D$132,MATCH(TB_TRANSACTIONS[[#This Row],[Subcategory]],Fields!$C$33:$C$132,0),0)),"-")</f>
        <v/>
      </c>
      <c r="I185" s="245" t="str">
        <f>IFERROR(IF(TB_TRANSACTIONS[[#This Row],[Category]]="","",TB_TRANSACTIONS[[#This Row],[Category]]&amp;"-"&amp;COUNTIFS($H$29:H205,H205)),"-")</f>
        <v/>
      </c>
      <c r="J185" s="127" t="str">
        <f>IFERROR(INDEX(Analysis!$G$13:$G$24,MATCH(IF(TB_TRANSACTIONS[[#This Row],[Date]]="","",IFERROR(MONTH(TB_TRANSACTIONS[[#This Row],[Date]]),"-")),Analysis!$C$13:$C$24,0),1),"-")</f>
        <v>-</v>
      </c>
      <c r="K185" s="127" t="str">
        <f>IFERROR(INDEX(Analysis!$F$13:$F$24,MATCH(IF(TB_TRANSACTIONS[[#This Row],[Date]]="","",IFERROR(MONTH(TB_TRANSACTIONS[[#This Row],[Date]]),"-")),Analysis!$C$13:$C$24,0),1),"-")</f>
        <v>-</v>
      </c>
      <c r="L1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5" s="77"/>
    </row>
    <row r="186" spans="3:15" ht="18" customHeight="1" x14ac:dyDescent="0.25">
      <c r="C186" s="109"/>
      <c r="D186" s="221"/>
      <c r="E186" s="222"/>
      <c r="F186" s="111"/>
      <c r="G186" s="110"/>
      <c r="H186" s="245" t="str" cm="1">
        <f t="array" ref="H186">IFERROR(IF(TB_TRANSACTIONS[[#This Row],[Subcategory]]="","",INDEX(Fields!$D$33:$D$132,MATCH(TB_TRANSACTIONS[[#This Row],[Subcategory]],Fields!$C$33:$C$132,0),0)),"-")</f>
        <v/>
      </c>
      <c r="I186" s="245" t="str">
        <f>IFERROR(IF(TB_TRANSACTIONS[[#This Row],[Category]]="","",TB_TRANSACTIONS[[#This Row],[Category]]&amp;"-"&amp;COUNTIFS($H$29:H206,H206)),"-")</f>
        <v/>
      </c>
      <c r="J186" s="127" t="str">
        <f>IFERROR(INDEX(Analysis!$G$13:$G$24,MATCH(IF(TB_TRANSACTIONS[[#This Row],[Date]]="","",IFERROR(MONTH(TB_TRANSACTIONS[[#This Row],[Date]]),"-")),Analysis!$C$13:$C$24,0),1),"-")</f>
        <v>-</v>
      </c>
      <c r="K186" s="127" t="str">
        <f>IFERROR(INDEX(Analysis!$F$13:$F$24,MATCH(IF(TB_TRANSACTIONS[[#This Row],[Date]]="","",IFERROR(MONTH(TB_TRANSACTIONS[[#This Row],[Date]]),"-")),Analysis!$C$13:$C$24,0),1),"-")</f>
        <v>-</v>
      </c>
      <c r="L1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6" s="77"/>
    </row>
    <row r="187" spans="3:15" ht="18" customHeight="1" x14ac:dyDescent="0.25">
      <c r="C187" s="143"/>
      <c r="D187" s="217"/>
      <c r="E187" s="220"/>
      <c r="F187" s="111"/>
      <c r="G187" s="110"/>
      <c r="H187" s="245" t="str" cm="1">
        <f t="array" ref="H187">IFERROR(IF(TB_TRANSACTIONS[[#This Row],[Subcategory]]="","",INDEX(Fields!$D$33:$D$132,MATCH(TB_TRANSACTIONS[[#This Row],[Subcategory]],Fields!$C$33:$C$132,0),0)),"-")</f>
        <v/>
      </c>
      <c r="I187" s="245" t="str">
        <f>IFERROR(IF(TB_TRANSACTIONS[[#This Row],[Category]]="","",TB_TRANSACTIONS[[#This Row],[Category]]&amp;"-"&amp;COUNTIFS($H$29:H207,H207)),"-")</f>
        <v/>
      </c>
      <c r="J187" s="127" t="str">
        <f>IFERROR(INDEX(Analysis!$G$13:$G$24,MATCH(IF(TB_TRANSACTIONS[[#This Row],[Date]]="","",IFERROR(MONTH(TB_TRANSACTIONS[[#This Row],[Date]]),"-")),Analysis!$C$13:$C$24,0),1),"-")</f>
        <v>-</v>
      </c>
      <c r="K187" s="127" t="str">
        <f>IFERROR(INDEX(Analysis!$F$13:$F$24,MATCH(IF(TB_TRANSACTIONS[[#This Row],[Date]]="","",IFERROR(MONTH(TB_TRANSACTIONS[[#This Row],[Date]]),"-")),Analysis!$C$13:$C$24,0),1),"-")</f>
        <v>-</v>
      </c>
      <c r="L1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7" s="77"/>
    </row>
    <row r="188" spans="3:15" ht="18" customHeight="1" x14ac:dyDescent="0.25">
      <c r="C188" s="109"/>
      <c r="D188" s="221"/>
      <c r="E188" s="222"/>
      <c r="F188" s="111"/>
      <c r="G188" s="110"/>
      <c r="H188" s="245" t="str" cm="1">
        <f t="array" ref="H188">IFERROR(IF(TB_TRANSACTIONS[[#This Row],[Subcategory]]="","",INDEX(Fields!$D$33:$D$132,MATCH(TB_TRANSACTIONS[[#This Row],[Subcategory]],Fields!$C$33:$C$132,0),0)),"-")</f>
        <v/>
      </c>
      <c r="I188" s="245" t="str">
        <f>IFERROR(IF(TB_TRANSACTIONS[[#This Row],[Category]]="","",TB_TRANSACTIONS[[#This Row],[Category]]&amp;"-"&amp;COUNTIFS($H$29:H208,H208)),"-")</f>
        <v/>
      </c>
      <c r="J188" s="127" t="str">
        <f>IFERROR(INDEX(Analysis!$G$13:$G$24,MATCH(IF(TB_TRANSACTIONS[[#This Row],[Date]]="","",IFERROR(MONTH(TB_TRANSACTIONS[[#This Row],[Date]]),"-")),Analysis!$C$13:$C$24,0),1),"-")</f>
        <v>-</v>
      </c>
      <c r="K188" s="127" t="str">
        <f>IFERROR(INDEX(Analysis!$F$13:$F$24,MATCH(IF(TB_TRANSACTIONS[[#This Row],[Date]]="","",IFERROR(MONTH(TB_TRANSACTIONS[[#This Row],[Date]]),"-")),Analysis!$C$13:$C$24,0),1),"-")</f>
        <v>-</v>
      </c>
      <c r="L1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8" s="77"/>
    </row>
    <row r="189" spans="3:15" ht="18" customHeight="1" x14ac:dyDescent="0.25">
      <c r="C189" s="143"/>
      <c r="D189" s="217"/>
      <c r="E189" s="220"/>
      <c r="F189" s="111"/>
      <c r="G189" s="110"/>
      <c r="H189" s="245" t="str" cm="1">
        <f t="array" ref="H189">IFERROR(IF(TB_TRANSACTIONS[[#This Row],[Subcategory]]="","",INDEX(Fields!$D$33:$D$132,MATCH(TB_TRANSACTIONS[[#This Row],[Subcategory]],Fields!$C$33:$C$132,0),0)),"-")</f>
        <v/>
      </c>
      <c r="I189" s="245" t="str">
        <f>IFERROR(IF(TB_TRANSACTIONS[[#This Row],[Category]]="","",TB_TRANSACTIONS[[#This Row],[Category]]&amp;"-"&amp;COUNTIFS($H$29:H209,H209)),"-")</f>
        <v/>
      </c>
      <c r="J189" s="127" t="str">
        <f>IFERROR(INDEX(Analysis!$G$13:$G$24,MATCH(IF(TB_TRANSACTIONS[[#This Row],[Date]]="","",IFERROR(MONTH(TB_TRANSACTIONS[[#This Row],[Date]]),"-")),Analysis!$C$13:$C$24,0),1),"-")</f>
        <v>-</v>
      </c>
      <c r="K189" s="127" t="str">
        <f>IFERROR(INDEX(Analysis!$F$13:$F$24,MATCH(IF(TB_TRANSACTIONS[[#This Row],[Date]]="","",IFERROR(MONTH(TB_TRANSACTIONS[[#This Row],[Date]]),"-")),Analysis!$C$13:$C$24,0),1),"-")</f>
        <v>-</v>
      </c>
      <c r="L1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9" s="77"/>
    </row>
    <row r="190" spans="3:15" ht="18" customHeight="1" x14ac:dyDescent="0.25">
      <c r="C190" s="109"/>
      <c r="D190" s="221"/>
      <c r="E190" s="222"/>
      <c r="F190" s="111"/>
      <c r="G190" s="110"/>
      <c r="H190" s="245" t="str" cm="1">
        <f t="array" ref="H190">IFERROR(IF(TB_TRANSACTIONS[[#This Row],[Subcategory]]="","",INDEX(Fields!$D$33:$D$132,MATCH(TB_TRANSACTIONS[[#This Row],[Subcategory]],Fields!$C$33:$C$132,0),0)),"-")</f>
        <v/>
      </c>
      <c r="I190" s="245" t="str">
        <f>IFERROR(IF(TB_TRANSACTIONS[[#This Row],[Category]]="","",TB_TRANSACTIONS[[#This Row],[Category]]&amp;"-"&amp;COUNTIFS($H$29:H210,H210)),"-")</f>
        <v/>
      </c>
      <c r="J190" s="127" t="str">
        <f>IFERROR(INDEX(Analysis!$G$13:$G$24,MATCH(IF(TB_TRANSACTIONS[[#This Row],[Date]]="","",IFERROR(MONTH(TB_TRANSACTIONS[[#This Row],[Date]]),"-")),Analysis!$C$13:$C$24,0),1),"-")</f>
        <v>-</v>
      </c>
      <c r="K190" s="127" t="str">
        <f>IFERROR(INDEX(Analysis!$F$13:$F$24,MATCH(IF(TB_TRANSACTIONS[[#This Row],[Date]]="","",IFERROR(MONTH(TB_TRANSACTIONS[[#This Row],[Date]]),"-")),Analysis!$C$13:$C$24,0),1),"-")</f>
        <v>-</v>
      </c>
      <c r="L1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0" s="77"/>
    </row>
    <row r="191" spans="3:15" ht="18" customHeight="1" x14ac:dyDescent="0.25">
      <c r="C191" s="143"/>
      <c r="D191" s="217"/>
      <c r="E191" s="220"/>
      <c r="F191" s="111"/>
      <c r="G191" s="110"/>
      <c r="H191" s="245" t="str" cm="1">
        <f t="array" ref="H191">IFERROR(IF(TB_TRANSACTIONS[[#This Row],[Subcategory]]="","",INDEX(Fields!$D$33:$D$132,MATCH(TB_TRANSACTIONS[[#This Row],[Subcategory]],Fields!$C$33:$C$132,0),0)),"-")</f>
        <v/>
      </c>
      <c r="I191" s="245" t="str">
        <f>IFERROR(IF(TB_TRANSACTIONS[[#This Row],[Category]]="","",TB_TRANSACTIONS[[#This Row],[Category]]&amp;"-"&amp;COUNTIFS($H$29:H211,H211)),"-")</f>
        <v/>
      </c>
      <c r="J191" s="127" t="str">
        <f>IFERROR(INDEX(Analysis!$G$13:$G$24,MATCH(IF(TB_TRANSACTIONS[[#This Row],[Date]]="","",IFERROR(MONTH(TB_TRANSACTIONS[[#This Row],[Date]]),"-")),Analysis!$C$13:$C$24,0),1),"-")</f>
        <v>-</v>
      </c>
      <c r="K191" s="127" t="str">
        <f>IFERROR(INDEX(Analysis!$F$13:$F$24,MATCH(IF(TB_TRANSACTIONS[[#This Row],[Date]]="","",IFERROR(MONTH(TB_TRANSACTIONS[[#This Row],[Date]]),"-")),Analysis!$C$13:$C$24,0),1),"-")</f>
        <v>-</v>
      </c>
      <c r="L1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1" s="77"/>
    </row>
    <row r="192" spans="3:15" ht="18" customHeight="1" x14ac:dyDescent="0.25">
      <c r="C192" s="109"/>
      <c r="D192" s="221"/>
      <c r="E192" s="222"/>
      <c r="F192" s="111"/>
      <c r="G192" s="110"/>
      <c r="H192" s="245" t="str" cm="1">
        <f t="array" ref="H192">IFERROR(IF(TB_TRANSACTIONS[[#This Row],[Subcategory]]="","",INDEX(Fields!$D$33:$D$132,MATCH(TB_TRANSACTIONS[[#This Row],[Subcategory]],Fields!$C$33:$C$132,0),0)),"-")</f>
        <v/>
      </c>
      <c r="I192" s="245" t="str">
        <f>IFERROR(IF(TB_TRANSACTIONS[[#This Row],[Category]]="","",TB_TRANSACTIONS[[#This Row],[Category]]&amp;"-"&amp;COUNTIFS($H$29:H212,H212)),"-")</f>
        <v/>
      </c>
      <c r="J192" s="127" t="str">
        <f>IFERROR(INDEX(Analysis!$G$13:$G$24,MATCH(IF(TB_TRANSACTIONS[[#This Row],[Date]]="","",IFERROR(MONTH(TB_TRANSACTIONS[[#This Row],[Date]]),"-")),Analysis!$C$13:$C$24,0),1),"-")</f>
        <v>-</v>
      </c>
      <c r="K192" s="127" t="str">
        <f>IFERROR(INDEX(Analysis!$F$13:$F$24,MATCH(IF(TB_TRANSACTIONS[[#This Row],[Date]]="","",IFERROR(MONTH(TB_TRANSACTIONS[[#This Row],[Date]]),"-")),Analysis!$C$13:$C$24,0),1),"-")</f>
        <v>-</v>
      </c>
      <c r="L1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2" s="77"/>
    </row>
    <row r="193" spans="3:15" ht="18" customHeight="1" x14ac:dyDescent="0.25">
      <c r="C193" s="143"/>
      <c r="D193" s="217"/>
      <c r="E193" s="220"/>
      <c r="F193" s="111"/>
      <c r="G193" s="110"/>
      <c r="H193" s="245" t="str" cm="1">
        <f t="array" ref="H193">IFERROR(IF(TB_TRANSACTIONS[[#This Row],[Subcategory]]="","",INDEX(Fields!$D$33:$D$132,MATCH(TB_TRANSACTIONS[[#This Row],[Subcategory]],Fields!$C$33:$C$132,0),0)),"-")</f>
        <v/>
      </c>
      <c r="I193" s="245" t="str">
        <f>IFERROR(IF(TB_TRANSACTIONS[[#This Row],[Category]]="","",TB_TRANSACTIONS[[#This Row],[Category]]&amp;"-"&amp;COUNTIFS($H$29:H213,H213)),"-")</f>
        <v/>
      </c>
      <c r="J193" s="127" t="str">
        <f>IFERROR(INDEX(Analysis!$G$13:$G$24,MATCH(IF(TB_TRANSACTIONS[[#This Row],[Date]]="","",IFERROR(MONTH(TB_TRANSACTIONS[[#This Row],[Date]]),"-")),Analysis!$C$13:$C$24,0),1),"-")</f>
        <v>-</v>
      </c>
      <c r="K193" s="127" t="str">
        <f>IFERROR(INDEX(Analysis!$F$13:$F$24,MATCH(IF(TB_TRANSACTIONS[[#This Row],[Date]]="","",IFERROR(MONTH(TB_TRANSACTIONS[[#This Row],[Date]]),"-")),Analysis!$C$13:$C$24,0),1),"-")</f>
        <v>-</v>
      </c>
      <c r="L1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3" s="77"/>
    </row>
    <row r="194" spans="3:15" ht="18" customHeight="1" x14ac:dyDescent="0.25">
      <c r="C194" s="109"/>
      <c r="D194" s="221"/>
      <c r="E194" s="222"/>
      <c r="F194" s="111"/>
      <c r="G194" s="110"/>
      <c r="H194" s="245" t="str" cm="1">
        <f t="array" ref="H194">IFERROR(IF(TB_TRANSACTIONS[[#This Row],[Subcategory]]="","",INDEX(Fields!$D$33:$D$132,MATCH(TB_TRANSACTIONS[[#This Row],[Subcategory]],Fields!$C$33:$C$132,0),0)),"-")</f>
        <v/>
      </c>
      <c r="I194" s="245" t="str">
        <f>IFERROR(IF(TB_TRANSACTIONS[[#This Row],[Category]]="","",TB_TRANSACTIONS[[#This Row],[Category]]&amp;"-"&amp;COUNTIFS($H$29:H214,H214)),"-")</f>
        <v/>
      </c>
      <c r="J194" s="127" t="str">
        <f>IFERROR(INDEX(Analysis!$G$13:$G$24,MATCH(IF(TB_TRANSACTIONS[[#This Row],[Date]]="","",IFERROR(MONTH(TB_TRANSACTIONS[[#This Row],[Date]]),"-")),Analysis!$C$13:$C$24,0),1),"-")</f>
        <v>-</v>
      </c>
      <c r="K194" s="127" t="str">
        <f>IFERROR(INDEX(Analysis!$F$13:$F$24,MATCH(IF(TB_TRANSACTIONS[[#This Row],[Date]]="","",IFERROR(MONTH(TB_TRANSACTIONS[[#This Row],[Date]]),"-")),Analysis!$C$13:$C$24,0),1),"-")</f>
        <v>-</v>
      </c>
      <c r="L1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4" s="77"/>
    </row>
    <row r="195" spans="3:15" ht="18" customHeight="1" x14ac:dyDescent="0.25">
      <c r="C195" s="143"/>
      <c r="D195" s="217"/>
      <c r="E195" s="220"/>
      <c r="F195" s="111"/>
      <c r="G195" s="110"/>
      <c r="H195" s="245" t="str" cm="1">
        <f t="array" ref="H195">IFERROR(IF(TB_TRANSACTIONS[[#This Row],[Subcategory]]="","",INDEX(Fields!$D$33:$D$132,MATCH(TB_TRANSACTIONS[[#This Row],[Subcategory]],Fields!$C$33:$C$132,0),0)),"-")</f>
        <v/>
      </c>
      <c r="I195" s="245" t="str">
        <f>IFERROR(IF(TB_TRANSACTIONS[[#This Row],[Category]]="","",TB_TRANSACTIONS[[#This Row],[Category]]&amp;"-"&amp;COUNTIFS($H$29:H215,H215)),"-")</f>
        <v/>
      </c>
      <c r="J195" s="127" t="str">
        <f>IFERROR(INDEX(Analysis!$G$13:$G$24,MATCH(IF(TB_TRANSACTIONS[[#This Row],[Date]]="","",IFERROR(MONTH(TB_TRANSACTIONS[[#This Row],[Date]]),"-")),Analysis!$C$13:$C$24,0),1),"-")</f>
        <v>-</v>
      </c>
      <c r="K195" s="127" t="str">
        <f>IFERROR(INDEX(Analysis!$F$13:$F$24,MATCH(IF(TB_TRANSACTIONS[[#This Row],[Date]]="","",IFERROR(MONTH(TB_TRANSACTIONS[[#This Row],[Date]]),"-")),Analysis!$C$13:$C$24,0),1),"-")</f>
        <v>-</v>
      </c>
      <c r="L1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5" s="77"/>
    </row>
    <row r="196" spans="3:15" ht="18" customHeight="1" x14ac:dyDescent="0.25">
      <c r="C196" s="109"/>
      <c r="D196" s="221"/>
      <c r="E196" s="222"/>
      <c r="F196" s="111"/>
      <c r="G196" s="110"/>
      <c r="H196" s="245" t="str" cm="1">
        <f t="array" ref="H196">IFERROR(IF(TB_TRANSACTIONS[[#This Row],[Subcategory]]="","",INDEX(Fields!$D$33:$D$132,MATCH(TB_TRANSACTIONS[[#This Row],[Subcategory]],Fields!$C$33:$C$132,0),0)),"-")</f>
        <v/>
      </c>
      <c r="I196" s="245" t="str">
        <f>IFERROR(IF(TB_TRANSACTIONS[[#This Row],[Category]]="","",TB_TRANSACTIONS[[#This Row],[Category]]&amp;"-"&amp;COUNTIFS($H$29:H216,H216)),"-")</f>
        <v/>
      </c>
      <c r="J196" s="127" t="str">
        <f>IFERROR(INDEX(Analysis!$G$13:$G$24,MATCH(IF(TB_TRANSACTIONS[[#This Row],[Date]]="","",IFERROR(MONTH(TB_TRANSACTIONS[[#This Row],[Date]]),"-")),Analysis!$C$13:$C$24,0),1),"-")</f>
        <v>-</v>
      </c>
      <c r="K196" s="127" t="str">
        <f>IFERROR(INDEX(Analysis!$F$13:$F$24,MATCH(IF(TB_TRANSACTIONS[[#This Row],[Date]]="","",IFERROR(MONTH(TB_TRANSACTIONS[[#This Row],[Date]]),"-")),Analysis!$C$13:$C$24,0),1),"-")</f>
        <v>-</v>
      </c>
      <c r="L1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6" s="77"/>
    </row>
    <row r="197" spans="3:15" ht="18" customHeight="1" x14ac:dyDescent="0.25">
      <c r="C197" s="143"/>
      <c r="D197" s="217"/>
      <c r="E197" s="220"/>
      <c r="F197" s="111"/>
      <c r="G197" s="110"/>
      <c r="H197" s="245" t="str" cm="1">
        <f t="array" ref="H197">IFERROR(IF(TB_TRANSACTIONS[[#This Row],[Subcategory]]="","",INDEX(Fields!$D$33:$D$132,MATCH(TB_TRANSACTIONS[[#This Row],[Subcategory]],Fields!$C$33:$C$132,0),0)),"-")</f>
        <v/>
      </c>
      <c r="I197" s="245" t="str">
        <f>IFERROR(IF(TB_TRANSACTIONS[[#This Row],[Category]]="","",TB_TRANSACTIONS[[#This Row],[Category]]&amp;"-"&amp;COUNTIFS($H$29:H217,H217)),"-")</f>
        <v/>
      </c>
      <c r="J197" s="127" t="str">
        <f>IFERROR(INDEX(Analysis!$G$13:$G$24,MATCH(IF(TB_TRANSACTIONS[[#This Row],[Date]]="","",IFERROR(MONTH(TB_TRANSACTIONS[[#This Row],[Date]]),"-")),Analysis!$C$13:$C$24,0),1),"-")</f>
        <v>-</v>
      </c>
      <c r="K197" s="127" t="str">
        <f>IFERROR(INDEX(Analysis!$F$13:$F$24,MATCH(IF(TB_TRANSACTIONS[[#This Row],[Date]]="","",IFERROR(MONTH(TB_TRANSACTIONS[[#This Row],[Date]]),"-")),Analysis!$C$13:$C$24,0),1),"-")</f>
        <v>-</v>
      </c>
      <c r="L1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7" s="77"/>
    </row>
    <row r="198" spans="3:15" ht="18" customHeight="1" x14ac:dyDescent="0.25">
      <c r="C198" s="109"/>
      <c r="D198" s="221"/>
      <c r="E198" s="222"/>
      <c r="F198" s="111"/>
      <c r="G198" s="110"/>
      <c r="H198" s="245" t="str" cm="1">
        <f t="array" ref="H198">IFERROR(IF(TB_TRANSACTIONS[[#This Row],[Subcategory]]="","",INDEX(Fields!$D$33:$D$132,MATCH(TB_TRANSACTIONS[[#This Row],[Subcategory]],Fields!$C$33:$C$132,0),0)),"-")</f>
        <v/>
      </c>
      <c r="I198" s="245" t="str">
        <f>IFERROR(IF(TB_TRANSACTIONS[[#This Row],[Category]]="","",TB_TRANSACTIONS[[#This Row],[Category]]&amp;"-"&amp;COUNTIFS($H$29:H218,H218)),"-")</f>
        <v/>
      </c>
      <c r="J198" s="127" t="str">
        <f>IFERROR(INDEX(Analysis!$G$13:$G$24,MATCH(IF(TB_TRANSACTIONS[[#This Row],[Date]]="","",IFERROR(MONTH(TB_TRANSACTIONS[[#This Row],[Date]]),"-")),Analysis!$C$13:$C$24,0),1),"-")</f>
        <v>-</v>
      </c>
      <c r="K198" s="127" t="str">
        <f>IFERROR(INDEX(Analysis!$F$13:$F$24,MATCH(IF(TB_TRANSACTIONS[[#This Row],[Date]]="","",IFERROR(MONTH(TB_TRANSACTIONS[[#This Row],[Date]]),"-")),Analysis!$C$13:$C$24,0),1),"-")</f>
        <v>-</v>
      </c>
      <c r="L1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8" s="77"/>
    </row>
    <row r="199" spans="3:15" ht="18" customHeight="1" x14ac:dyDescent="0.25">
      <c r="C199" s="143"/>
      <c r="D199" s="217"/>
      <c r="E199" s="220"/>
      <c r="F199" s="111"/>
      <c r="G199" s="110"/>
      <c r="H199" s="245" t="str" cm="1">
        <f t="array" ref="H199">IFERROR(IF(TB_TRANSACTIONS[[#This Row],[Subcategory]]="","",INDEX(Fields!$D$33:$D$132,MATCH(TB_TRANSACTIONS[[#This Row],[Subcategory]],Fields!$C$33:$C$132,0),0)),"-")</f>
        <v/>
      </c>
      <c r="I199" s="245" t="str">
        <f>IFERROR(IF(TB_TRANSACTIONS[[#This Row],[Category]]="","",TB_TRANSACTIONS[[#This Row],[Category]]&amp;"-"&amp;COUNTIFS($H$29:H219,H219)),"-")</f>
        <v/>
      </c>
      <c r="J199" s="127" t="str">
        <f>IFERROR(INDEX(Analysis!$G$13:$G$24,MATCH(IF(TB_TRANSACTIONS[[#This Row],[Date]]="","",IFERROR(MONTH(TB_TRANSACTIONS[[#This Row],[Date]]),"-")),Analysis!$C$13:$C$24,0),1),"-")</f>
        <v>-</v>
      </c>
      <c r="K199" s="127" t="str">
        <f>IFERROR(INDEX(Analysis!$F$13:$F$24,MATCH(IF(TB_TRANSACTIONS[[#This Row],[Date]]="","",IFERROR(MONTH(TB_TRANSACTIONS[[#This Row],[Date]]),"-")),Analysis!$C$13:$C$24,0),1),"-")</f>
        <v>-</v>
      </c>
      <c r="L1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9" s="77"/>
    </row>
    <row r="200" spans="3:15" ht="18" customHeight="1" x14ac:dyDescent="0.25">
      <c r="C200" s="109"/>
      <c r="D200" s="221"/>
      <c r="E200" s="222"/>
      <c r="F200" s="111"/>
      <c r="G200" s="110"/>
      <c r="H200" s="245" t="str" cm="1">
        <f t="array" ref="H200">IFERROR(IF(TB_TRANSACTIONS[[#This Row],[Subcategory]]="","",INDEX(Fields!$D$33:$D$132,MATCH(TB_TRANSACTIONS[[#This Row],[Subcategory]],Fields!$C$33:$C$132,0),0)),"-")</f>
        <v/>
      </c>
      <c r="I200" s="245" t="str">
        <f>IFERROR(IF(TB_TRANSACTIONS[[#This Row],[Category]]="","",TB_TRANSACTIONS[[#This Row],[Category]]&amp;"-"&amp;COUNTIFS($H$29:H220,H220)),"-")</f>
        <v/>
      </c>
      <c r="J200" s="127" t="str">
        <f>IFERROR(INDEX(Analysis!$G$13:$G$24,MATCH(IF(TB_TRANSACTIONS[[#This Row],[Date]]="","",IFERROR(MONTH(TB_TRANSACTIONS[[#This Row],[Date]]),"-")),Analysis!$C$13:$C$24,0),1),"-")</f>
        <v>-</v>
      </c>
      <c r="K200" s="127" t="str">
        <f>IFERROR(INDEX(Analysis!$F$13:$F$24,MATCH(IF(TB_TRANSACTIONS[[#This Row],[Date]]="","",IFERROR(MONTH(TB_TRANSACTIONS[[#This Row],[Date]]),"-")),Analysis!$C$13:$C$24,0),1),"-")</f>
        <v>-</v>
      </c>
      <c r="L2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0" s="77"/>
    </row>
    <row r="201" spans="3:15" ht="18" customHeight="1" x14ac:dyDescent="0.25">
      <c r="C201" s="143"/>
      <c r="D201" s="217"/>
      <c r="E201" s="220"/>
      <c r="F201" s="111"/>
      <c r="G201" s="110"/>
      <c r="H201" s="245" t="str" cm="1">
        <f t="array" ref="H201">IFERROR(IF(TB_TRANSACTIONS[[#This Row],[Subcategory]]="","",INDEX(Fields!$D$33:$D$132,MATCH(TB_TRANSACTIONS[[#This Row],[Subcategory]],Fields!$C$33:$C$132,0),0)),"-")</f>
        <v/>
      </c>
      <c r="I201" s="245" t="str">
        <f>IFERROR(IF(TB_TRANSACTIONS[[#This Row],[Category]]="","",TB_TRANSACTIONS[[#This Row],[Category]]&amp;"-"&amp;COUNTIFS($H$29:H221,H221)),"-")</f>
        <v/>
      </c>
      <c r="J201" s="127" t="str">
        <f>IFERROR(INDEX(Analysis!$G$13:$G$24,MATCH(IF(TB_TRANSACTIONS[[#This Row],[Date]]="","",IFERROR(MONTH(TB_TRANSACTIONS[[#This Row],[Date]]),"-")),Analysis!$C$13:$C$24,0),1),"-")</f>
        <v>-</v>
      </c>
      <c r="K201" s="127" t="str">
        <f>IFERROR(INDEX(Analysis!$F$13:$F$24,MATCH(IF(TB_TRANSACTIONS[[#This Row],[Date]]="","",IFERROR(MONTH(TB_TRANSACTIONS[[#This Row],[Date]]),"-")),Analysis!$C$13:$C$24,0),1),"-")</f>
        <v>-</v>
      </c>
      <c r="L2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1" s="77"/>
    </row>
    <row r="202" spans="3:15" ht="18" customHeight="1" x14ac:dyDescent="0.25">
      <c r="C202" s="109"/>
      <c r="D202" s="221"/>
      <c r="E202" s="222"/>
      <c r="F202" s="111"/>
      <c r="G202" s="110"/>
      <c r="H202" s="245" t="str" cm="1">
        <f t="array" ref="H202">IFERROR(IF(TB_TRANSACTIONS[[#This Row],[Subcategory]]="","",INDEX(Fields!$D$33:$D$132,MATCH(TB_TRANSACTIONS[[#This Row],[Subcategory]],Fields!$C$33:$C$132,0),0)),"-")</f>
        <v/>
      </c>
      <c r="I202" s="245" t="str">
        <f>IFERROR(IF(TB_TRANSACTIONS[[#This Row],[Category]]="","",TB_TRANSACTIONS[[#This Row],[Category]]&amp;"-"&amp;COUNTIFS($H$29:H222,H222)),"-")</f>
        <v/>
      </c>
      <c r="J202" s="127" t="str">
        <f>IFERROR(INDEX(Analysis!$G$13:$G$24,MATCH(IF(TB_TRANSACTIONS[[#This Row],[Date]]="","",IFERROR(MONTH(TB_TRANSACTIONS[[#This Row],[Date]]),"-")),Analysis!$C$13:$C$24,0),1),"-")</f>
        <v>-</v>
      </c>
      <c r="K202" s="127" t="str">
        <f>IFERROR(INDEX(Analysis!$F$13:$F$24,MATCH(IF(TB_TRANSACTIONS[[#This Row],[Date]]="","",IFERROR(MONTH(TB_TRANSACTIONS[[#This Row],[Date]]),"-")),Analysis!$C$13:$C$24,0),1),"-")</f>
        <v>-</v>
      </c>
      <c r="L2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2" s="77"/>
    </row>
    <row r="203" spans="3:15" ht="18" customHeight="1" x14ac:dyDescent="0.25">
      <c r="C203" s="143"/>
      <c r="D203" s="217"/>
      <c r="E203" s="220"/>
      <c r="F203" s="111"/>
      <c r="G203" s="110"/>
      <c r="H203" s="245" t="str" cm="1">
        <f t="array" ref="H203">IFERROR(IF(TB_TRANSACTIONS[[#This Row],[Subcategory]]="","",INDEX(Fields!$D$33:$D$132,MATCH(TB_TRANSACTIONS[[#This Row],[Subcategory]],Fields!$C$33:$C$132,0),0)),"-")</f>
        <v/>
      </c>
      <c r="I203" s="245" t="str">
        <f>IFERROR(IF(TB_TRANSACTIONS[[#This Row],[Category]]="","",TB_TRANSACTIONS[[#This Row],[Category]]&amp;"-"&amp;COUNTIFS($H$29:H223,H223)),"-")</f>
        <v/>
      </c>
      <c r="J203" s="127" t="str">
        <f>IFERROR(INDEX(Analysis!$G$13:$G$24,MATCH(IF(TB_TRANSACTIONS[[#This Row],[Date]]="","",IFERROR(MONTH(TB_TRANSACTIONS[[#This Row],[Date]]),"-")),Analysis!$C$13:$C$24,0),1),"-")</f>
        <v>-</v>
      </c>
      <c r="K203" s="127" t="str">
        <f>IFERROR(INDEX(Analysis!$F$13:$F$24,MATCH(IF(TB_TRANSACTIONS[[#This Row],[Date]]="","",IFERROR(MONTH(TB_TRANSACTIONS[[#This Row],[Date]]),"-")),Analysis!$C$13:$C$24,0),1),"-")</f>
        <v>-</v>
      </c>
      <c r="L2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3" s="77"/>
    </row>
    <row r="204" spans="3:15" ht="18" customHeight="1" x14ac:dyDescent="0.25">
      <c r="C204" s="109"/>
      <c r="D204" s="221"/>
      <c r="E204" s="222"/>
      <c r="F204" s="111"/>
      <c r="G204" s="110"/>
      <c r="H204" s="245" t="str" cm="1">
        <f t="array" ref="H204">IFERROR(IF(TB_TRANSACTIONS[[#This Row],[Subcategory]]="","",INDEX(Fields!$D$33:$D$132,MATCH(TB_TRANSACTIONS[[#This Row],[Subcategory]],Fields!$C$33:$C$132,0),0)),"-")</f>
        <v/>
      </c>
      <c r="I204" s="245" t="str">
        <f>IFERROR(IF(TB_TRANSACTIONS[[#This Row],[Category]]="","",TB_TRANSACTIONS[[#This Row],[Category]]&amp;"-"&amp;COUNTIFS($H$29:H224,H224)),"-")</f>
        <v/>
      </c>
      <c r="J204" s="127" t="str">
        <f>IFERROR(INDEX(Analysis!$G$13:$G$24,MATCH(IF(TB_TRANSACTIONS[[#This Row],[Date]]="","",IFERROR(MONTH(TB_TRANSACTIONS[[#This Row],[Date]]),"-")),Analysis!$C$13:$C$24,0),1),"-")</f>
        <v>-</v>
      </c>
      <c r="K204" s="127" t="str">
        <f>IFERROR(INDEX(Analysis!$F$13:$F$24,MATCH(IF(TB_TRANSACTIONS[[#This Row],[Date]]="","",IFERROR(MONTH(TB_TRANSACTIONS[[#This Row],[Date]]),"-")),Analysis!$C$13:$C$24,0),1),"-")</f>
        <v>-</v>
      </c>
      <c r="L2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4" s="77"/>
    </row>
    <row r="205" spans="3:15" ht="18" customHeight="1" x14ac:dyDescent="0.25">
      <c r="C205" s="143"/>
      <c r="D205" s="217"/>
      <c r="E205" s="220"/>
      <c r="F205" s="111"/>
      <c r="G205" s="110"/>
      <c r="H205" s="245" t="str" cm="1">
        <f t="array" ref="H205">IFERROR(IF(TB_TRANSACTIONS[[#This Row],[Subcategory]]="","",INDEX(Fields!$D$33:$D$132,MATCH(TB_TRANSACTIONS[[#This Row],[Subcategory]],Fields!$C$33:$C$132,0),0)),"-")</f>
        <v/>
      </c>
      <c r="I205" s="245" t="str">
        <f>IFERROR(IF(TB_TRANSACTIONS[[#This Row],[Category]]="","",TB_TRANSACTIONS[[#This Row],[Category]]&amp;"-"&amp;COUNTIFS($H$29:H225,H225)),"-")</f>
        <v/>
      </c>
      <c r="J205" s="127" t="str">
        <f>IFERROR(INDEX(Analysis!$G$13:$G$24,MATCH(IF(TB_TRANSACTIONS[[#This Row],[Date]]="","",IFERROR(MONTH(TB_TRANSACTIONS[[#This Row],[Date]]),"-")),Analysis!$C$13:$C$24,0),1),"-")</f>
        <v>-</v>
      </c>
      <c r="K205" s="127" t="str">
        <f>IFERROR(INDEX(Analysis!$F$13:$F$24,MATCH(IF(TB_TRANSACTIONS[[#This Row],[Date]]="","",IFERROR(MONTH(TB_TRANSACTIONS[[#This Row],[Date]]),"-")),Analysis!$C$13:$C$24,0),1),"-")</f>
        <v>-</v>
      </c>
      <c r="L2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5" s="77"/>
    </row>
    <row r="206" spans="3:15" ht="18" customHeight="1" x14ac:dyDescent="0.25">
      <c r="C206" s="109"/>
      <c r="D206" s="221"/>
      <c r="E206" s="222"/>
      <c r="F206" s="111"/>
      <c r="G206" s="110"/>
      <c r="H206" s="245" t="str" cm="1">
        <f t="array" ref="H206">IFERROR(IF(TB_TRANSACTIONS[[#This Row],[Subcategory]]="","",INDEX(Fields!$D$33:$D$132,MATCH(TB_TRANSACTIONS[[#This Row],[Subcategory]],Fields!$C$33:$C$132,0),0)),"-")</f>
        <v/>
      </c>
      <c r="I206" s="245" t="str">
        <f>IFERROR(IF(TB_TRANSACTIONS[[#This Row],[Category]]="","",TB_TRANSACTIONS[[#This Row],[Category]]&amp;"-"&amp;COUNTIFS($H$29:H226,H226)),"-")</f>
        <v/>
      </c>
      <c r="J206" s="127" t="str">
        <f>IFERROR(INDEX(Analysis!$G$13:$G$24,MATCH(IF(TB_TRANSACTIONS[[#This Row],[Date]]="","",IFERROR(MONTH(TB_TRANSACTIONS[[#This Row],[Date]]),"-")),Analysis!$C$13:$C$24,0),1),"-")</f>
        <v>-</v>
      </c>
      <c r="K206" s="127" t="str">
        <f>IFERROR(INDEX(Analysis!$F$13:$F$24,MATCH(IF(TB_TRANSACTIONS[[#This Row],[Date]]="","",IFERROR(MONTH(TB_TRANSACTIONS[[#This Row],[Date]]),"-")),Analysis!$C$13:$C$24,0),1),"-")</f>
        <v>-</v>
      </c>
      <c r="L2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6" s="77"/>
    </row>
    <row r="207" spans="3:15" ht="18" customHeight="1" x14ac:dyDescent="0.25">
      <c r="C207" s="143"/>
      <c r="D207" s="217"/>
      <c r="E207" s="220"/>
      <c r="F207" s="111"/>
      <c r="G207" s="110"/>
      <c r="H207" s="245" t="str" cm="1">
        <f t="array" ref="H207">IFERROR(IF(TB_TRANSACTIONS[[#This Row],[Subcategory]]="","",INDEX(Fields!$D$33:$D$132,MATCH(TB_TRANSACTIONS[[#This Row],[Subcategory]],Fields!$C$33:$C$132,0),0)),"-")</f>
        <v/>
      </c>
      <c r="I207" s="245" t="str">
        <f>IFERROR(IF(TB_TRANSACTIONS[[#This Row],[Category]]="","",TB_TRANSACTIONS[[#This Row],[Category]]&amp;"-"&amp;COUNTIFS($H$29:H227,H227)),"-")</f>
        <v/>
      </c>
      <c r="J207" s="127" t="str">
        <f>IFERROR(INDEX(Analysis!$G$13:$G$24,MATCH(IF(TB_TRANSACTIONS[[#This Row],[Date]]="","",IFERROR(MONTH(TB_TRANSACTIONS[[#This Row],[Date]]),"-")),Analysis!$C$13:$C$24,0),1),"-")</f>
        <v>-</v>
      </c>
      <c r="K207" s="127" t="str">
        <f>IFERROR(INDEX(Analysis!$F$13:$F$24,MATCH(IF(TB_TRANSACTIONS[[#This Row],[Date]]="","",IFERROR(MONTH(TB_TRANSACTIONS[[#This Row],[Date]]),"-")),Analysis!$C$13:$C$24,0),1),"-")</f>
        <v>-</v>
      </c>
      <c r="L2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7" s="77"/>
    </row>
    <row r="208" spans="3:15" ht="18" customHeight="1" x14ac:dyDescent="0.25">
      <c r="C208" s="109"/>
      <c r="D208" s="221"/>
      <c r="E208" s="222"/>
      <c r="F208" s="111"/>
      <c r="G208" s="110"/>
      <c r="H208" s="245" t="str" cm="1">
        <f t="array" ref="H208">IFERROR(IF(TB_TRANSACTIONS[[#This Row],[Subcategory]]="","",INDEX(Fields!$D$33:$D$132,MATCH(TB_TRANSACTIONS[[#This Row],[Subcategory]],Fields!$C$33:$C$132,0),0)),"-")</f>
        <v/>
      </c>
      <c r="I208" s="245" t="str">
        <f>IFERROR(IF(TB_TRANSACTIONS[[#This Row],[Category]]="","",TB_TRANSACTIONS[[#This Row],[Category]]&amp;"-"&amp;COUNTIFS($H$29:H228,H228)),"-")</f>
        <v/>
      </c>
      <c r="J208" s="127" t="str">
        <f>IFERROR(INDEX(Analysis!$G$13:$G$24,MATCH(IF(TB_TRANSACTIONS[[#This Row],[Date]]="","",IFERROR(MONTH(TB_TRANSACTIONS[[#This Row],[Date]]),"-")),Analysis!$C$13:$C$24,0),1),"-")</f>
        <v>-</v>
      </c>
      <c r="K208" s="127" t="str">
        <f>IFERROR(INDEX(Analysis!$F$13:$F$24,MATCH(IF(TB_TRANSACTIONS[[#This Row],[Date]]="","",IFERROR(MONTH(TB_TRANSACTIONS[[#This Row],[Date]]),"-")),Analysis!$C$13:$C$24,0),1),"-")</f>
        <v>-</v>
      </c>
      <c r="L2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8" s="77"/>
    </row>
    <row r="209" spans="3:15" ht="18" customHeight="1" x14ac:dyDescent="0.25">
      <c r="C209" s="143"/>
      <c r="D209" s="217"/>
      <c r="E209" s="220"/>
      <c r="F209" s="111"/>
      <c r="G209" s="110"/>
      <c r="H209" s="245" t="str" cm="1">
        <f t="array" ref="H209">IFERROR(IF(TB_TRANSACTIONS[[#This Row],[Subcategory]]="","",INDEX(Fields!$D$33:$D$132,MATCH(TB_TRANSACTIONS[[#This Row],[Subcategory]],Fields!$C$33:$C$132,0),0)),"-")</f>
        <v/>
      </c>
      <c r="I209" s="245" t="str">
        <f>IFERROR(IF(TB_TRANSACTIONS[[#This Row],[Category]]="","",TB_TRANSACTIONS[[#This Row],[Category]]&amp;"-"&amp;COUNTIFS($H$29:H229,H229)),"-")</f>
        <v/>
      </c>
      <c r="J209" s="127" t="str">
        <f>IFERROR(INDEX(Analysis!$G$13:$G$24,MATCH(IF(TB_TRANSACTIONS[[#This Row],[Date]]="","",IFERROR(MONTH(TB_TRANSACTIONS[[#This Row],[Date]]),"-")),Analysis!$C$13:$C$24,0),1),"-")</f>
        <v>-</v>
      </c>
      <c r="K209" s="127" t="str">
        <f>IFERROR(INDEX(Analysis!$F$13:$F$24,MATCH(IF(TB_TRANSACTIONS[[#This Row],[Date]]="","",IFERROR(MONTH(TB_TRANSACTIONS[[#This Row],[Date]]),"-")),Analysis!$C$13:$C$24,0),1),"-")</f>
        <v>-</v>
      </c>
      <c r="L2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9" s="77"/>
    </row>
    <row r="210" spans="3:15" ht="18" customHeight="1" x14ac:dyDescent="0.25">
      <c r="C210" s="109"/>
      <c r="D210" s="221"/>
      <c r="E210" s="222"/>
      <c r="F210" s="111"/>
      <c r="G210" s="110"/>
      <c r="H210" s="245" t="str" cm="1">
        <f t="array" ref="H210">IFERROR(IF(TB_TRANSACTIONS[[#This Row],[Subcategory]]="","",INDEX(Fields!$D$33:$D$132,MATCH(TB_TRANSACTIONS[[#This Row],[Subcategory]],Fields!$C$33:$C$132,0),0)),"-")</f>
        <v/>
      </c>
      <c r="I210" s="245" t="str">
        <f>IFERROR(IF(TB_TRANSACTIONS[[#This Row],[Category]]="","",TB_TRANSACTIONS[[#This Row],[Category]]&amp;"-"&amp;COUNTIFS($H$29:H230,H230)),"-")</f>
        <v/>
      </c>
      <c r="J210" s="127" t="str">
        <f>IFERROR(INDEX(Analysis!$G$13:$G$24,MATCH(IF(TB_TRANSACTIONS[[#This Row],[Date]]="","",IFERROR(MONTH(TB_TRANSACTIONS[[#This Row],[Date]]),"-")),Analysis!$C$13:$C$24,0),1),"-")</f>
        <v>-</v>
      </c>
      <c r="K210" s="127" t="str">
        <f>IFERROR(INDEX(Analysis!$F$13:$F$24,MATCH(IF(TB_TRANSACTIONS[[#This Row],[Date]]="","",IFERROR(MONTH(TB_TRANSACTIONS[[#This Row],[Date]]),"-")),Analysis!$C$13:$C$24,0),1),"-")</f>
        <v>-</v>
      </c>
      <c r="L2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0" s="77"/>
    </row>
    <row r="211" spans="3:15" ht="18" customHeight="1" x14ac:dyDescent="0.25">
      <c r="C211" s="143"/>
      <c r="D211" s="217"/>
      <c r="E211" s="220"/>
      <c r="F211" s="111"/>
      <c r="G211" s="110"/>
      <c r="H211" s="245" t="str" cm="1">
        <f t="array" ref="H211">IFERROR(IF(TB_TRANSACTIONS[[#This Row],[Subcategory]]="","",INDEX(Fields!$D$33:$D$132,MATCH(TB_TRANSACTIONS[[#This Row],[Subcategory]],Fields!$C$33:$C$132,0),0)),"-")</f>
        <v/>
      </c>
      <c r="I211" s="245" t="str">
        <f>IFERROR(IF(TB_TRANSACTIONS[[#This Row],[Category]]="","",TB_TRANSACTIONS[[#This Row],[Category]]&amp;"-"&amp;COUNTIFS($H$29:H231,H231)),"-")</f>
        <v/>
      </c>
      <c r="J211" s="127" t="str">
        <f>IFERROR(INDEX(Analysis!$G$13:$G$24,MATCH(IF(TB_TRANSACTIONS[[#This Row],[Date]]="","",IFERROR(MONTH(TB_TRANSACTIONS[[#This Row],[Date]]),"-")),Analysis!$C$13:$C$24,0),1),"-")</f>
        <v>-</v>
      </c>
      <c r="K211" s="127" t="str">
        <f>IFERROR(INDEX(Analysis!$F$13:$F$24,MATCH(IF(TB_TRANSACTIONS[[#This Row],[Date]]="","",IFERROR(MONTH(TB_TRANSACTIONS[[#This Row],[Date]]),"-")),Analysis!$C$13:$C$24,0),1),"-")</f>
        <v>-</v>
      </c>
      <c r="L2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1" s="77"/>
    </row>
    <row r="212" spans="3:15" ht="18" customHeight="1" x14ac:dyDescent="0.25">
      <c r="C212" s="109"/>
      <c r="D212" s="221"/>
      <c r="E212" s="222"/>
      <c r="F212" s="111"/>
      <c r="G212" s="110"/>
      <c r="H212" s="245" t="str" cm="1">
        <f t="array" ref="H212">IFERROR(IF(TB_TRANSACTIONS[[#This Row],[Subcategory]]="","",INDEX(Fields!$D$33:$D$132,MATCH(TB_TRANSACTIONS[[#This Row],[Subcategory]],Fields!$C$33:$C$132,0),0)),"-")</f>
        <v/>
      </c>
      <c r="I212" s="245" t="str">
        <f>IFERROR(IF(TB_TRANSACTIONS[[#This Row],[Category]]="","",TB_TRANSACTIONS[[#This Row],[Category]]&amp;"-"&amp;COUNTIFS($H$29:H232,H232)),"-")</f>
        <v/>
      </c>
      <c r="J212" s="127" t="str">
        <f>IFERROR(INDEX(Analysis!$G$13:$G$24,MATCH(IF(TB_TRANSACTIONS[[#This Row],[Date]]="","",IFERROR(MONTH(TB_TRANSACTIONS[[#This Row],[Date]]),"-")),Analysis!$C$13:$C$24,0),1),"-")</f>
        <v>-</v>
      </c>
      <c r="K212" s="127" t="str">
        <f>IFERROR(INDEX(Analysis!$F$13:$F$24,MATCH(IF(TB_TRANSACTIONS[[#This Row],[Date]]="","",IFERROR(MONTH(TB_TRANSACTIONS[[#This Row],[Date]]),"-")),Analysis!$C$13:$C$24,0),1),"-")</f>
        <v>-</v>
      </c>
      <c r="L2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2" s="77"/>
    </row>
    <row r="213" spans="3:15" ht="18" customHeight="1" x14ac:dyDescent="0.25">
      <c r="C213" s="143"/>
      <c r="D213" s="217"/>
      <c r="E213" s="220"/>
      <c r="F213" s="111"/>
      <c r="G213" s="110"/>
      <c r="H213" s="245" t="str" cm="1">
        <f t="array" ref="H213">IFERROR(IF(TB_TRANSACTIONS[[#This Row],[Subcategory]]="","",INDEX(Fields!$D$33:$D$132,MATCH(TB_TRANSACTIONS[[#This Row],[Subcategory]],Fields!$C$33:$C$132,0),0)),"-")</f>
        <v/>
      </c>
      <c r="I213" s="245" t="str">
        <f>IFERROR(IF(TB_TRANSACTIONS[[#This Row],[Category]]="","",TB_TRANSACTIONS[[#This Row],[Category]]&amp;"-"&amp;COUNTIFS($H$29:H233,H233)),"-")</f>
        <v/>
      </c>
      <c r="J213" s="127" t="str">
        <f>IFERROR(INDEX(Analysis!$G$13:$G$24,MATCH(IF(TB_TRANSACTIONS[[#This Row],[Date]]="","",IFERROR(MONTH(TB_TRANSACTIONS[[#This Row],[Date]]),"-")),Analysis!$C$13:$C$24,0),1),"-")</f>
        <v>-</v>
      </c>
      <c r="K213" s="127" t="str">
        <f>IFERROR(INDEX(Analysis!$F$13:$F$24,MATCH(IF(TB_TRANSACTIONS[[#This Row],[Date]]="","",IFERROR(MONTH(TB_TRANSACTIONS[[#This Row],[Date]]),"-")),Analysis!$C$13:$C$24,0),1),"-")</f>
        <v>-</v>
      </c>
      <c r="L2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3" s="77"/>
    </row>
    <row r="214" spans="3:15" ht="18" customHeight="1" x14ac:dyDescent="0.25">
      <c r="C214" s="109"/>
      <c r="D214" s="221"/>
      <c r="E214" s="222"/>
      <c r="F214" s="111"/>
      <c r="G214" s="110"/>
      <c r="H214" s="245" t="str" cm="1">
        <f t="array" ref="H214">IFERROR(IF(TB_TRANSACTIONS[[#This Row],[Subcategory]]="","",INDEX(Fields!$D$33:$D$132,MATCH(TB_TRANSACTIONS[[#This Row],[Subcategory]],Fields!$C$33:$C$132,0),0)),"-")</f>
        <v/>
      </c>
      <c r="I214" s="245" t="str">
        <f>IFERROR(IF(TB_TRANSACTIONS[[#This Row],[Category]]="","",TB_TRANSACTIONS[[#This Row],[Category]]&amp;"-"&amp;COUNTIFS($H$29:H234,H234)),"-")</f>
        <v/>
      </c>
      <c r="J214" s="127" t="str">
        <f>IFERROR(INDEX(Analysis!$G$13:$G$24,MATCH(IF(TB_TRANSACTIONS[[#This Row],[Date]]="","",IFERROR(MONTH(TB_TRANSACTIONS[[#This Row],[Date]]),"-")),Analysis!$C$13:$C$24,0),1),"-")</f>
        <v>-</v>
      </c>
      <c r="K214" s="127" t="str">
        <f>IFERROR(INDEX(Analysis!$F$13:$F$24,MATCH(IF(TB_TRANSACTIONS[[#This Row],[Date]]="","",IFERROR(MONTH(TB_TRANSACTIONS[[#This Row],[Date]]),"-")),Analysis!$C$13:$C$24,0),1),"-")</f>
        <v>-</v>
      </c>
      <c r="L2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4" s="77"/>
    </row>
    <row r="215" spans="3:15" ht="18" customHeight="1" x14ac:dyDescent="0.25">
      <c r="C215" s="143"/>
      <c r="D215" s="217"/>
      <c r="E215" s="220"/>
      <c r="F215" s="111"/>
      <c r="G215" s="110"/>
      <c r="H215" s="245" t="str" cm="1">
        <f t="array" ref="H215">IFERROR(IF(TB_TRANSACTIONS[[#This Row],[Subcategory]]="","",INDEX(Fields!$D$33:$D$132,MATCH(TB_TRANSACTIONS[[#This Row],[Subcategory]],Fields!$C$33:$C$132,0),0)),"-")</f>
        <v/>
      </c>
      <c r="I215" s="245" t="str">
        <f>IFERROR(IF(TB_TRANSACTIONS[[#This Row],[Category]]="","",TB_TRANSACTIONS[[#This Row],[Category]]&amp;"-"&amp;COUNTIFS($H$29:H235,H235)),"-")</f>
        <v/>
      </c>
      <c r="J215" s="127" t="str">
        <f>IFERROR(INDEX(Analysis!$G$13:$G$24,MATCH(IF(TB_TRANSACTIONS[[#This Row],[Date]]="","",IFERROR(MONTH(TB_TRANSACTIONS[[#This Row],[Date]]),"-")),Analysis!$C$13:$C$24,0),1),"-")</f>
        <v>-</v>
      </c>
      <c r="K215" s="127" t="str">
        <f>IFERROR(INDEX(Analysis!$F$13:$F$24,MATCH(IF(TB_TRANSACTIONS[[#This Row],[Date]]="","",IFERROR(MONTH(TB_TRANSACTIONS[[#This Row],[Date]]),"-")),Analysis!$C$13:$C$24,0),1),"-")</f>
        <v>-</v>
      </c>
      <c r="L2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5" s="77"/>
    </row>
    <row r="216" spans="3:15" ht="18" customHeight="1" x14ac:dyDescent="0.25">
      <c r="C216" s="109"/>
      <c r="D216" s="221"/>
      <c r="E216" s="222"/>
      <c r="F216" s="111"/>
      <c r="G216" s="110"/>
      <c r="H216" s="245" t="str" cm="1">
        <f t="array" ref="H216">IFERROR(IF(TB_TRANSACTIONS[[#This Row],[Subcategory]]="","",INDEX(Fields!$D$33:$D$132,MATCH(TB_TRANSACTIONS[[#This Row],[Subcategory]],Fields!$C$33:$C$132,0),0)),"-")</f>
        <v/>
      </c>
      <c r="I216" s="245" t="str">
        <f>IFERROR(IF(TB_TRANSACTIONS[[#This Row],[Category]]="","",TB_TRANSACTIONS[[#This Row],[Category]]&amp;"-"&amp;COUNTIFS($H$29:H236,H236)),"-")</f>
        <v/>
      </c>
      <c r="J216" s="127" t="str">
        <f>IFERROR(INDEX(Analysis!$G$13:$G$24,MATCH(IF(TB_TRANSACTIONS[[#This Row],[Date]]="","",IFERROR(MONTH(TB_TRANSACTIONS[[#This Row],[Date]]),"-")),Analysis!$C$13:$C$24,0),1),"-")</f>
        <v>-</v>
      </c>
      <c r="K216" s="127" t="str">
        <f>IFERROR(INDEX(Analysis!$F$13:$F$24,MATCH(IF(TB_TRANSACTIONS[[#This Row],[Date]]="","",IFERROR(MONTH(TB_TRANSACTIONS[[#This Row],[Date]]),"-")),Analysis!$C$13:$C$24,0),1),"-")</f>
        <v>-</v>
      </c>
      <c r="L2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6" s="77"/>
    </row>
    <row r="217" spans="3:15" ht="18" customHeight="1" x14ac:dyDescent="0.25">
      <c r="C217" s="143"/>
      <c r="D217" s="217"/>
      <c r="E217" s="220"/>
      <c r="F217" s="111"/>
      <c r="G217" s="110"/>
      <c r="H217" s="245" t="str" cm="1">
        <f t="array" ref="H217">IFERROR(IF(TB_TRANSACTIONS[[#This Row],[Subcategory]]="","",INDEX(Fields!$D$33:$D$132,MATCH(TB_TRANSACTIONS[[#This Row],[Subcategory]],Fields!$C$33:$C$132,0),0)),"-")</f>
        <v/>
      </c>
      <c r="I217" s="245" t="str">
        <f>IFERROR(IF(TB_TRANSACTIONS[[#This Row],[Category]]="","",TB_TRANSACTIONS[[#This Row],[Category]]&amp;"-"&amp;COUNTIFS($H$29:H237,H237)),"-")</f>
        <v/>
      </c>
      <c r="J217" s="127" t="str">
        <f>IFERROR(INDEX(Analysis!$G$13:$G$24,MATCH(IF(TB_TRANSACTIONS[[#This Row],[Date]]="","",IFERROR(MONTH(TB_TRANSACTIONS[[#This Row],[Date]]),"-")),Analysis!$C$13:$C$24,0),1),"-")</f>
        <v>-</v>
      </c>
      <c r="K217" s="127" t="str">
        <f>IFERROR(INDEX(Analysis!$F$13:$F$24,MATCH(IF(TB_TRANSACTIONS[[#This Row],[Date]]="","",IFERROR(MONTH(TB_TRANSACTIONS[[#This Row],[Date]]),"-")),Analysis!$C$13:$C$24,0),1),"-")</f>
        <v>-</v>
      </c>
      <c r="L2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7" s="77"/>
    </row>
    <row r="218" spans="3:15" ht="18" customHeight="1" x14ac:dyDescent="0.25">
      <c r="C218" s="109"/>
      <c r="D218" s="221"/>
      <c r="E218" s="222"/>
      <c r="F218" s="111"/>
      <c r="G218" s="110"/>
      <c r="H218" s="245" t="str" cm="1">
        <f t="array" ref="H218">IFERROR(IF(TB_TRANSACTIONS[[#This Row],[Subcategory]]="","",INDEX(Fields!$D$33:$D$132,MATCH(TB_TRANSACTIONS[[#This Row],[Subcategory]],Fields!$C$33:$C$132,0),0)),"-")</f>
        <v/>
      </c>
      <c r="I218" s="245" t="str">
        <f>IFERROR(IF(TB_TRANSACTIONS[[#This Row],[Category]]="","",TB_TRANSACTIONS[[#This Row],[Category]]&amp;"-"&amp;COUNTIFS($H$29:H238,H238)),"-")</f>
        <v/>
      </c>
      <c r="J218" s="127" t="str">
        <f>IFERROR(INDEX(Analysis!$G$13:$G$24,MATCH(IF(TB_TRANSACTIONS[[#This Row],[Date]]="","",IFERROR(MONTH(TB_TRANSACTIONS[[#This Row],[Date]]),"-")),Analysis!$C$13:$C$24,0),1),"-")</f>
        <v>-</v>
      </c>
      <c r="K218" s="127" t="str">
        <f>IFERROR(INDEX(Analysis!$F$13:$F$24,MATCH(IF(TB_TRANSACTIONS[[#This Row],[Date]]="","",IFERROR(MONTH(TB_TRANSACTIONS[[#This Row],[Date]]),"-")),Analysis!$C$13:$C$24,0),1),"-")</f>
        <v>-</v>
      </c>
      <c r="L2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8" s="77"/>
    </row>
    <row r="219" spans="3:15" ht="18" customHeight="1" x14ac:dyDescent="0.25">
      <c r="C219" s="143"/>
      <c r="D219" s="217"/>
      <c r="E219" s="220"/>
      <c r="F219" s="111"/>
      <c r="G219" s="110"/>
      <c r="H219" s="245" t="str" cm="1">
        <f t="array" ref="H219">IFERROR(IF(TB_TRANSACTIONS[[#This Row],[Subcategory]]="","",INDEX(Fields!$D$33:$D$132,MATCH(TB_TRANSACTIONS[[#This Row],[Subcategory]],Fields!$C$33:$C$132,0),0)),"-")</f>
        <v/>
      </c>
      <c r="I219" s="245" t="str">
        <f>IFERROR(IF(TB_TRANSACTIONS[[#This Row],[Category]]="","",TB_TRANSACTIONS[[#This Row],[Category]]&amp;"-"&amp;COUNTIFS($H$29:H239,H239)),"-")</f>
        <v/>
      </c>
      <c r="J219" s="127" t="str">
        <f>IFERROR(INDEX(Analysis!$G$13:$G$24,MATCH(IF(TB_TRANSACTIONS[[#This Row],[Date]]="","",IFERROR(MONTH(TB_TRANSACTIONS[[#This Row],[Date]]),"-")),Analysis!$C$13:$C$24,0),1),"-")</f>
        <v>-</v>
      </c>
      <c r="K219" s="127" t="str">
        <f>IFERROR(INDEX(Analysis!$F$13:$F$24,MATCH(IF(TB_TRANSACTIONS[[#This Row],[Date]]="","",IFERROR(MONTH(TB_TRANSACTIONS[[#This Row],[Date]]),"-")),Analysis!$C$13:$C$24,0),1),"-")</f>
        <v>-</v>
      </c>
      <c r="L2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9" s="77"/>
    </row>
    <row r="220" spans="3:15" ht="18" customHeight="1" x14ac:dyDescent="0.25">
      <c r="C220" s="109"/>
      <c r="D220" s="221"/>
      <c r="E220" s="222"/>
      <c r="F220" s="111"/>
      <c r="G220" s="110"/>
      <c r="H220" s="245" t="str" cm="1">
        <f t="array" ref="H220">IFERROR(IF(TB_TRANSACTIONS[[#This Row],[Subcategory]]="","",INDEX(Fields!$D$33:$D$132,MATCH(TB_TRANSACTIONS[[#This Row],[Subcategory]],Fields!$C$33:$C$132,0),0)),"-")</f>
        <v/>
      </c>
      <c r="I220" s="245" t="str">
        <f>IFERROR(IF(TB_TRANSACTIONS[[#This Row],[Category]]="","",TB_TRANSACTIONS[[#This Row],[Category]]&amp;"-"&amp;COUNTIFS($H$29:H240,H240)),"-")</f>
        <v/>
      </c>
      <c r="J220" s="127" t="str">
        <f>IFERROR(INDEX(Analysis!$G$13:$G$24,MATCH(IF(TB_TRANSACTIONS[[#This Row],[Date]]="","",IFERROR(MONTH(TB_TRANSACTIONS[[#This Row],[Date]]),"-")),Analysis!$C$13:$C$24,0),1),"-")</f>
        <v>-</v>
      </c>
      <c r="K220" s="127" t="str">
        <f>IFERROR(INDEX(Analysis!$F$13:$F$24,MATCH(IF(TB_TRANSACTIONS[[#This Row],[Date]]="","",IFERROR(MONTH(TB_TRANSACTIONS[[#This Row],[Date]]),"-")),Analysis!$C$13:$C$24,0),1),"-")</f>
        <v>-</v>
      </c>
      <c r="L2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0" s="77"/>
    </row>
    <row r="221" spans="3:15" ht="18" customHeight="1" x14ac:dyDescent="0.25">
      <c r="C221" s="143"/>
      <c r="D221" s="217"/>
      <c r="E221" s="220"/>
      <c r="F221" s="111"/>
      <c r="G221" s="110"/>
      <c r="H221" s="245" t="str" cm="1">
        <f t="array" ref="H221">IFERROR(IF(TB_TRANSACTIONS[[#This Row],[Subcategory]]="","",INDEX(Fields!$D$33:$D$132,MATCH(TB_TRANSACTIONS[[#This Row],[Subcategory]],Fields!$C$33:$C$132,0),0)),"-")</f>
        <v/>
      </c>
      <c r="I221" s="245" t="str">
        <f>IFERROR(IF(TB_TRANSACTIONS[[#This Row],[Category]]="","",TB_TRANSACTIONS[[#This Row],[Category]]&amp;"-"&amp;COUNTIFS($H$29:H241,H241)),"-")</f>
        <v/>
      </c>
      <c r="J221" s="127" t="str">
        <f>IFERROR(INDEX(Analysis!$G$13:$G$24,MATCH(IF(TB_TRANSACTIONS[[#This Row],[Date]]="","",IFERROR(MONTH(TB_TRANSACTIONS[[#This Row],[Date]]),"-")),Analysis!$C$13:$C$24,0),1),"-")</f>
        <v>-</v>
      </c>
      <c r="K221" s="127" t="str">
        <f>IFERROR(INDEX(Analysis!$F$13:$F$24,MATCH(IF(TB_TRANSACTIONS[[#This Row],[Date]]="","",IFERROR(MONTH(TB_TRANSACTIONS[[#This Row],[Date]]),"-")),Analysis!$C$13:$C$24,0),1),"-")</f>
        <v>-</v>
      </c>
      <c r="L2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1" s="77"/>
    </row>
    <row r="222" spans="3:15" ht="18" customHeight="1" x14ac:dyDescent="0.25">
      <c r="C222" s="109"/>
      <c r="D222" s="221"/>
      <c r="E222" s="222"/>
      <c r="F222" s="111"/>
      <c r="G222" s="110"/>
      <c r="H222" s="245" t="str" cm="1">
        <f t="array" ref="H222">IFERROR(IF(TB_TRANSACTIONS[[#This Row],[Subcategory]]="","",INDEX(Fields!$D$33:$D$132,MATCH(TB_TRANSACTIONS[[#This Row],[Subcategory]],Fields!$C$33:$C$132,0),0)),"-")</f>
        <v/>
      </c>
      <c r="I222" s="245" t="str">
        <f>IFERROR(IF(TB_TRANSACTIONS[[#This Row],[Category]]="","",TB_TRANSACTIONS[[#This Row],[Category]]&amp;"-"&amp;COUNTIFS($H$29:H242,H242)),"-")</f>
        <v/>
      </c>
      <c r="J222" s="127" t="str">
        <f>IFERROR(INDEX(Analysis!$G$13:$G$24,MATCH(IF(TB_TRANSACTIONS[[#This Row],[Date]]="","",IFERROR(MONTH(TB_TRANSACTIONS[[#This Row],[Date]]),"-")),Analysis!$C$13:$C$24,0),1),"-")</f>
        <v>-</v>
      </c>
      <c r="K222" s="127" t="str">
        <f>IFERROR(INDEX(Analysis!$F$13:$F$24,MATCH(IF(TB_TRANSACTIONS[[#This Row],[Date]]="","",IFERROR(MONTH(TB_TRANSACTIONS[[#This Row],[Date]]),"-")),Analysis!$C$13:$C$24,0),1),"-")</f>
        <v>-</v>
      </c>
      <c r="L2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2" s="77"/>
    </row>
    <row r="223" spans="3:15" ht="18" customHeight="1" x14ac:dyDescent="0.25">
      <c r="C223" s="143"/>
      <c r="D223" s="217"/>
      <c r="E223" s="220"/>
      <c r="F223" s="111"/>
      <c r="G223" s="110"/>
      <c r="H223" s="245" t="str" cm="1">
        <f t="array" ref="H223">IFERROR(IF(TB_TRANSACTIONS[[#This Row],[Subcategory]]="","",INDEX(Fields!$D$33:$D$132,MATCH(TB_TRANSACTIONS[[#This Row],[Subcategory]],Fields!$C$33:$C$132,0),0)),"-")</f>
        <v/>
      </c>
      <c r="I223" s="245" t="str">
        <f>IFERROR(IF(TB_TRANSACTIONS[[#This Row],[Category]]="","",TB_TRANSACTIONS[[#This Row],[Category]]&amp;"-"&amp;COUNTIFS($H$29:H243,H243)),"-")</f>
        <v/>
      </c>
      <c r="J223" s="127" t="str">
        <f>IFERROR(INDEX(Analysis!$G$13:$G$24,MATCH(IF(TB_TRANSACTIONS[[#This Row],[Date]]="","",IFERROR(MONTH(TB_TRANSACTIONS[[#This Row],[Date]]),"-")),Analysis!$C$13:$C$24,0),1),"-")</f>
        <v>-</v>
      </c>
      <c r="K223" s="127" t="str">
        <f>IFERROR(INDEX(Analysis!$F$13:$F$24,MATCH(IF(TB_TRANSACTIONS[[#This Row],[Date]]="","",IFERROR(MONTH(TB_TRANSACTIONS[[#This Row],[Date]]),"-")),Analysis!$C$13:$C$24,0),1),"-")</f>
        <v>-</v>
      </c>
      <c r="L2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3" s="77"/>
    </row>
    <row r="224" spans="3:15" ht="18" customHeight="1" x14ac:dyDescent="0.25">
      <c r="C224" s="109"/>
      <c r="D224" s="221"/>
      <c r="E224" s="222"/>
      <c r="F224" s="111"/>
      <c r="G224" s="110"/>
      <c r="H224" s="245" t="str" cm="1">
        <f t="array" ref="H224">IFERROR(IF(TB_TRANSACTIONS[[#This Row],[Subcategory]]="","",INDEX(Fields!$D$33:$D$132,MATCH(TB_TRANSACTIONS[[#This Row],[Subcategory]],Fields!$C$33:$C$132,0),0)),"-")</f>
        <v/>
      </c>
      <c r="I224" s="245" t="str">
        <f>IFERROR(IF(TB_TRANSACTIONS[[#This Row],[Category]]="","",TB_TRANSACTIONS[[#This Row],[Category]]&amp;"-"&amp;COUNTIFS($H$29:H244,H244)),"-")</f>
        <v/>
      </c>
      <c r="J224" s="127" t="str">
        <f>IFERROR(INDEX(Analysis!$G$13:$G$24,MATCH(IF(TB_TRANSACTIONS[[#This Row],[Date]]="","",IFERROR(MONTH(TB_TRANSACTIONS[[#This Row],[Date]]),"-")),Analysis!$C$13:$C$24,0),1),"-")</f>
        <v>-</v>
      </c>
      <c r="K224" s="127" t="str">
        <f>IFERROR(INDEX(Analysis!$F$13:$F$24,MATCH(IF(TB_TRANSACTIONS[[#This Row],[Date]]="","",IFERROR(MONTH(TB_TRANSACTIONS[[#This Row],[Date]]),"-")),Analysis!$C$13:$C$24,0),1),"-")</f>
        <v>-</v>
      </c>
      <c r="L2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4" s="77"/>
    </row>
    <row r="225" spans="3:15" ht="18" customHeight="1" x14ac:dyDescent="0.25">
      <c r="C225" s="143"/>
      <c r="D225" s="217"/>
      <c r="E225" s="220"/>
      <c r="F225" s="111"/>
      <c r="G225" s="110"/>
      <c r="H225" s="245" t="str" cm="1">
        <f t="array" ref="H225">IFERROR(IF(TB_TRANSACTIONS[[#This Row],[Subcategory]]="","",INDEX(Fields!$D$33:$D$132,MATCH(TB_TRANSACTIONS[[#This Row],[Subcategory]],Fields!$C$33:$C$132,0),0)),"-")</f>
        <v/>
      </c>
      <c r="I225" s="245" t="str">
        <f>IFERROR(IF(TB_TRANSACTIONS[[#This Row],[Category]]="","",TB_TRANSACTIONS[[#This Row],[Category]]&amp;"-"&amp;COUNTIFS($H$29:H245,H245)),"-")</f>
        <v/>
      </c>
      <c r="J225" s="127" t="str">
        <f>IFERROR(INDEX(Analysis!$G$13:$G$24,MATCH(IF(TB_TRANSACTIONS[[#This Row],[Date]]="","",IFERROR(MONTH(TB_TRANSACTIONS[[#This Row],[Date]]),"-")),Analysis!$C$13:$C$24,0),1),"-")</f>
        <v>-</v>
      </c>
      <c r="K225" s="127" t="str">
        <f>IFERROR(INDEX(Analysis!$F$13:$F$24,MATCH(IF(TB_TRANSACTIONS[[#This Row],[Date]]="","",IFERROR(MONTH(TB_TRANSACTIONS[[#This Row],[Date]]),"-")),Analysis!$C$13:$C$24,0),1),"-")</f>
        <v>-</v>
      </c>
      <c r="L2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5" s="77"/>
    </row>
    <row r="226" spans="3:15" ht="18" customHeight="1" x14ac:dyDescent="0.25">
      <c r="C226" s="109"/>
      <c r="D226" s="221"/>
      <c r="E226" s="222"/>
      <c r="F226" s="111"/>
      <c r="G226" s="110"/>
      <c r="H226" s="245" t="str" cm="1">
        <f t="array" ref="H226">IFERROR(IF(TB_TRANSACTIONS[[#This Row],[Subcategory]]="","",INDEX(Fields!$D$33:$D$132,MATCH(TB_TRANSACTIONS[[#This Row],[Subcategory]],Fields!$C$33:$C$132,0),0)),"-")</f>
        <v/>
      </c>
      <c r="I226" s="245" t="str">
        <f>IFERROR(IF(TB_TRANSACTIONS[[#This Row],[Category]]="","",TB_TRANSACTIONS[[#This Row],[Category]]&amp;"-"&amp;COUNTIFS($H$29:H246,H246)),"-")</f>
        <v/>
      </c>
      <c r="J226" s="127" t="str">
        <f>IFERROR(INDEX(Analysis!$G$13:$G$24,MATCH(IF(TB_TRANSACTIONS[[#This Row],[Date]]="","",IFERROR(MONTH(TB_TRANSACTIONS[[#This Row],[Date]]),"-")),Analysis!$C$13:$C$24,0),1),"-")</f>
        <v>-</v>
      </c>
      <c r="K226" s="127" t="str">
        <f>IFERROR(INDEX(Analysis!$F$13:$F$24,MATCH(IF(TB_TRANSACTIONS[[#This Row],[Date]]="","",IFERROR(MONTH(TB_TRANSACTIONS[[#This Row],[Date]]),"-")),Analysis!$C$13:$C$24,0),1),"-")</f>
        <v>-</v>
      </c>
      <c r="L2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6" s="77"/>
    </row>
    <row r="227" spans="3:15" ht="18" customHeight="1" x14ac:dyDescent="0.25">
      <c r="C227" s="143"/>
      <c r="D227" s="217"/>
      <c r="E227" s="220"/>
      <c r="F227" s="111"/>
      <c r="G227" s="110"/>
      <c r="H227" s="245" t="str" cm="1">
        <f t="array" ref="H227">IFERROR(IF(TB_TRANSACTIONS[[#This Row],[Subcategory]]="","",INDEX(Fields!$D$33:$D$132,MATCH(TB_TRANSACTIONS[[#This Row],[Subcategory]],Fields!$C$33:$C$132,0),0)),"-")</f>
        <v/>
      </c>
      <c r="I227" s="245" t="str">
        <f>IFERROR(IF(TB_TRANSACTIONS[[#This Row],[Category]]="","",TB_TRANSACTIONS[[#This Row],[Category]]&amp;"-"&amp;COUNTIFS($H$29:H247,H247)),"-")</f>
        <v/>
      </c>
      <c r="J227" s="127" t="str">
        <f>IFERROR(INDEX(Analysis!$G$13:$G$24,MATCH(IF(TB_TRANSACTIONS[[#This Row],[Date]]="","",IFERROR(MONTH(TB_TRANSACTIONS[[#This Row],[Date]]),"-")),Analysis!$C$13:$C$24,0),1),"-")</f>
        <v>-</v>
      </c>
      <c r="K227" s="127" t="str">
        <f>IFERROR(INDEX(Analysis!$F$13:$F$24,MATCH(IF(TB_TRANSACTIONS[[#This Row],[Date]]="","",IFERROR(MONTH(TB_TRANSACTIONS[[#This Row],[Date]]),"-")),Analysis!$C$13:$C$24,0),1),"-")</f>
        <v>-</v>
      </c>
      <c r="L2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7" s="77"/>
    </row>
    <row r="228" spans="3:15" ht="18" customHeight="1" x14ac:dyDescent="0.25">
      <c r="C228" s="109"/>
      <c r="D228" s="221"/>
      <c r="E228" s="222"/>
      <c r="F228" s="111"/>
      <c r="G228" s="110"/>
      <c r="H228" s="245" t="str" cm="1">
        <f t="array" ref="H228">IFERROR(IF(TB_TRANSACTIONS[[#This Row],[Subcategory]]="","",INDEX(Fields!$D$33:$D$132,MATCH(TB_TRANSACTIONS[[#This Row],[Subcategory]],Fields!$C$33:$C$132,0),0)),"-")</f>
        <v/>
      </c>
      <c r="I228" s="245" t="str">
        <f>IFERROR(IF(TB_TRANSACTIONS[[#This Row],[Category]]="","",TB_TRANSACTIONS[[#This Row],[Category]]&amp;"-"&amp;COUNTIFS($H$29:H248,H248)),"-")</f>
        <v/>
      </c>
      <c r="J228" s="127" t="str">
        <f>IFERROR(INDEX(Analysis!$G$13:$G$24,MATCH(IF(TB_TRANSACTIONS[[#This Row],[Date]]="","",IFERROR(MONTH(TB_TRANSACTIONS[[#This Row],[Date]]),"-")),Analysis!$C$13:$C$24,0),1),"-")</f>
        <v>-</v>
      </c>
      <c r="K228" s="127" t="str">
        <f>IFERROR(INDEX(Analysis!$F$13:$F$24,MATCH(IF(TB_TRANSACTIONS[[#This Row],[Date]]="","",IFERROR(MONTH(TB_TRANSACTIONS[[#This Row],[Date]]),"-")),Analysis!$C$13:$C$24,0),1),"-")</f>
        <v>-</v>
      </c>
      <c r="L2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8" s="77"/>
    </row>
    <row r="229" spans="3:15" ht="18" customHeight="1" x14ac:dyDescent="0.25">
      <c r="C229" s="143"/>
      <c r="D229" s="217"/>
      <c r="E229" s="220"/>
      <c r="F229" s="111"/>
      <c r="G229" s="110"/>
      <c r="H229" s="245" t="str" cm="1">
        <f t="array" ref="H229">IFERROR(IF(TB_TRANSACTIONS[[#This Row],[Subcategory]]="","",INDEX(Fields!$D$33:$D$132,MATCH(TB_TRANSACTIONS[[#This Row],[Subcategory]],Fields!$C$33:$C$132,0),0)),"-")</f>
        <v/>
      </c>
      <c r="I229" s="245" t="str">
        <f>IFERROR(IF(TB_TRANSACTIONS[[#This Row],[Category]]="","",TB_TRANSACTIONS[[#This Row],[Category]]&amp;"-"&amp;COUNTIFS($H$29:H249,H249)),"-")</f>
        <v/>
      </c>
      <c r="J229" s="127" t="str">
        <f>IFERROR(INDEX(Analysis!$G$13:$G$24,MATCH(IF(TB_TRANSACTIONS[[#This Row],[Date]]="","",IFERROR(MONTH(TB_TRANSACTIONS[[#This Row],[Date]]),"-")),Analysis!$C$13:$C$24,0),1),"-")</f>
        <v>-</v>
      </c>
      <c r="K229" s="127" t="str">
        <f>IFERROR(INDEX(Analysis!$F$13:$F$24,MATCH(IF(TB_TRANSACTIONS[[#This Row],[Date]]="","",IFERROR(MONTH(TB_TRANSACTIONS[[#This Row],[Date]]),"-")),Analysis!$C$13:$C$24,0),1),"-")</f>
        <v>-</v>
      </c>
      <c r="L2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9" s="77"/>
    </row>
    <row r="230" spans="3:15" ht="18" customHeight="1" x14ac:dyDescent="0.25">
      <c r="C230" s="109"/>
      <c r="D230" s="221"/>
      <c r="E230" s="222"/>
      <c r="F230" s="111"/>
      <c r="G230" s="110"/>
      <c r="H230" s="245" t="str" cm="1">
        <f t="array" ref="H230">IFERROR(IF(TB_TRANSACTIONS[[#This Row],[Subcategory]]="","",INDEX(Fields!$D$33:$D$132,MATCH(TB_TRANSACTIONS[[#This Row],[Subcategory]],Fields!$C$33:$C$132,0),0)),"-")</f>
        <v/>
      </c>
      <c r="I230" s="245" t="str">
        <f>IFERROR(IF(TB_TRANSACTIONS[[#This Row],[Category]]="","",TB_TRANSACTIONS[[#This Row],[Category]]&amp;"-"&amp;COUNTIFS($H$29:H250,H250)),"-")</f>
        <v/>
      </c>
      <c r="J230" s="127" t="str">
        <f>IFERROR(INDEX(Analysis!$G$13:$G$24,MATCH(IF(TB_TRANSACTIONS[[#This Row],[Date]]="","",IFERROR(MONTH(TB_TRANSACTIONS[[#This Row],[Date]]),"-")),Analysis!$C$13:$C$24,0),1),"-")</f>
        <v>-</v>
      </c>
      <c r="K230" s="127" t="str">
        <f>IFERROR(INDEX(Analysis!$F$13:$F$24,MATCH(IF(TB_TRANSACTIONS[[#This Row],[Date]]="","",IFERROR(MONTH(TB_TRANSACTIONS[[#This Row],[Date]]),"-")),Analysis!$C$13:$C$24,0),1),"-")</f>
        <v>-</v>
      </c>
      <c r="L2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0" s="77"/>
    </row>
    <row r="231" spans="3:15" ht="18" customHeight="1" x14ac:dyDescent="0.25">
      <c r="C231" s="143"/>
      <c r="D231" s="217"/>
      <c r="E231" s="220"/>
      <c r="F231" s="111"/>
      <c r="G231" s="110"/>
      <c r="H231" s="245" t="str" cm="1">
        <f t="array" ref="H231">IFERROR(IF(TB_TRANSACTIONS[[#This Row],[Subcategory]]="","",INDEX(Fields!$D$33:$D$132,MATCH(TB_TRANSACTIONS[[#This Row],[Subcategory]],Fields!$C$33:$C$132,0),0)),"-")</f>
        <v/>
      </c>
      <c r="I231" s="245" t="str">
        <f>IFERROR(IF(TB_TRANSACTIONS[[#This Row],[Category]]="","",TB_TRANSACTIONS[[#This Row],[Category]]&amp;"-"&amp;COUNTIFS($H$29:H251,H251)),"-")</f>
        <v/>
      </c>
      <c r="J231" s="127" t="str">
        <f>IFERROR(INDEX(Analysis!$G$13:$G$24,MATCH(IF(TB_TRANSACTIONS[[#This Row],[Date]]="","",IFERROR(MONTH(TB_TRANSACTIONS[[#This Row],[Date]]),"-")),Analysis!$C$13:$C$24,0),1),"-")</f>
        <v>-</v>
      </c>
      <c r="K231" s="127" t="str">
        <f>IFERROR(INDEX(Analysis!$F$13:$F$24,MATCH(IF(TB_TRANSACTIONS[[#This Row],[Date]]="","",IFERROR(MONTH(TB_TRANSACTIONS[[#This Row],[Date]]),"-")),Analysis!$C$13:$C$24,0),1),"-")</f>
        <v>-</v>
      </c>
      <c r="L2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1" s="77"/>
    </row>
    <row r="232" spans="3:15" ht="18" customHeight="1" x14ac:dyDescent="0.25">
      <c r="C232" s="109"/>
      <c r="D232" s="221"/>
      <c r="E232" s="222"/>
      <c r="F232" s="111"/>
      <c r="G232" s="110"/>
      <c r="H232" s="245" t="str" cm="1">
        <f t="array" ref="H232">IFERROR(IF(TB_TRANSACTIONS[[#This Row],[Subcategory]]="","",INDEX(Fields!$D$33:$D$132,MATCH(TB_TRANSACTIONS[[#This Row],[Subcategory]],Fields!$C$33:$C$132,0),0)),"-")</f>
        <v/>
      </c>
      <c r="I232" s="245" t="str">
        <f>IFERROR(IF(TB_TRANSACTIONS[[#This Row],[Category]]="","",TB_TRANSACTIONS[[#This Row],[Category]]&amp;"-"&amp;COUNTIFS($H$29:H252,H252)),"-")</f>
        <v/>
      </c>
      <c r="J232" s="127" t="str">
        <f>IFERROR(INDEX(Analysis!$G$13:$G$24,MATCH(IF(TB_TRANSACTIONS[[#This Row],[Date]]="","",IFERROR(MONTH(TB_TRANSACTIONS[[#This Row],[Date]]),"-")),Analysis!$C$13:$C$24,0),1),"-")</f>
        <v>-</v>
      </c>
      <c r="K232" s="127" t="str">
        <f>IFERROR(INDEX(Analysis!$F$13:$F$24,MATCH(IF(TB_TRANSACTIONS[[#This Row],[Date]]="","",IFERROR(MONTH(TB_TRANSACTIONS[[#This Row],[Date]]),"-")),Analysis!$C$13:$C$24,0),1),"-")</f>
        <v>-</v>
      </c>
      <c r="L2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2" s="77"/>
    </row>
    <row r="233" spans="3:15" ht="18" customHeight="1" x14ac:dyDescent="0.25">
      <c r="C233" s="143"/>
      <c r="D233" s="217"/>
      <c r="E233" s="220"/>
      <c r="F233" s="111"/>
      <c r="G233" s="110"/>
      <c r="H233" s="245" t="str" cm="1">
        <f t="array" ref="H233">IFERROR(IF(TB_TRANSACTIONS[[#This Row],[Subcategory]]="","",INDEX(Fields!$D$33:$D$132,MATCH(TB_TRANSACTIONS[[#This Row],[Subcategory]],Fields!$C$33:$C$132,0),0)),"-")</f>
        <v/>
      </c>
      <c r="I233" s="245" t="str">
        <f>IFERROR(IF(TB_TRANSACTIONS[[#This Row],[Category]]="","",TB_TRANSACTIONS[[#This Row],[Category]]&amp;"-"&amp;COUNTIFS($H$29:H253,H253)),"-")</f>
        <v/>
      </c>
      <c r="J233" s="127" t="str">
        <f>IFERROR(INDEX(Analysis!$G$13:$G$24,MATCH(IF(TB_TRANSACTIONS[[#This Row],[Date]]="","",IFERROR(MONTH(TB_TRANSACTIONS[[#This Row],[Date]]),"-")),Analysis!$C$13:$C$24,0),1),"-")</f>
        <v>-</v>
      </c>
      <c r="K233" s="127" t="str">
        <f>IFERROR(INDEX(Analysis!$F$13:$F$24,MATCH(IF(TB_TRANSACTIONS[[#This Row],[Date]]="","",IFERROR(MONTH(TB_TRANSACTIONS[[#This Row],[Date]]),"-")),Analysis!$C$13:$C$24,0),1),"-")</f>
        <v>-</v>
      </c>
      <c r="L2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3" s="77"/>
    </row>
    <row r="234" spans="3:15" ht="18" customHeight="1" x14ac:dyDescent="0.25">
      <c r="C234" s="109"/>
      <c r="D234" s="221"/>
      <c r="E234" s="222"/>
      <c r="F234" s="111"/>
      <c r="G234" s="110"/>
      <c r="H234" s="245" t="str" cm="1">
        <f t="array" ref="H234">IFERROR(IF(TB_TRANSACTIONS[[#This Row],[Subcategory]]="","",INDEX(Fields!$D$33:$D$132,MATCH(TB_TRANSACTIONS[[#This Row],[Subcategory]],Fields!$C$33:$C$132,0),0)),"-")</f>
        <v/>
      </c>
      <c r="I234" s="245" t="str">
        <f>IFERROR(IF(TB_TRANSACTIONS[[#This Row],[Category]]="","",TB_TRANSACTIONS[[#This Row],[Category]]&amp;"-"&amp;COUNTIFS($H$29:H254,H254)),"-")</f>
        <v/>
      </c>
      <c r="J234" s="127" t="str">
        <f>IFERROR(INDEX(Analysis!$G$13:$G$24,MATCH(IF(TB_TRANSACTIONS[[#This Row],[Date]]="","",IFERROR(MONTH(TB_TRANSACTIONS[[#This Row],[Date]]),"-")),Analysis!$C$13:$C$24,0),1),"-")</f>
        <v>-</v>
      </c>
      <c r="K234" s="127" t="str">
        <f>IFERROR(INDEX(Analysis!$F$13:$F$24,MATCH(IF(TB_TRANSACTIONS[[#This Row],[Date]]="","",IFERROR(MONTH(TB_TRANSACTIONS[[#This Row],[Date]]),"-")),Analysis!$C$13:$C$24,0),1),"-")</f>
        <v>-</v>
      </c>
      <c r="L2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4" s="77"/>
    </row>
    <row r="235" spans="3:15" ht="18" customHeight="1" x14ac:dyDescent="0.25">
      <c r="C235" s="143"/>
      <c r="D235" s="217"/>
      <c r="E235" s="220"/>
      <c r="F235" s="111"/>
      <c r="G235" s="110"/>
      <c r="H235" s="245" t="str" cm="1">
        <f t="array" ref="H235">IFERROR(IF(TB_TRANSACTIONS[[#This Row],[Subcategory]]="","",INDEX(Fields!$D$33:$D$132,MATCH(TB_TRANSACTIONS[[#This Row],[Subcategory]],Fields!$C$33:$C$132,0),0)),"-")</f>
        <v/>
      </c>
      <c r="I235" s="245" t="str">
        <f>IFERROR(IF(TB_TRANSACTIONS[[#This Row],[Category]]="","",TB_TRANSACTIONS[[#This Row],[Category]]&amp;"-"&amp;COUNTIFS($H$29:H255,H255)),"-")</f>
        <v/>
      </c>
      <c r="J235" s="127" t="str">
        <f>IFERROR(INDEX(Analysis!$G$13:$G$24,MATCH(IF(TB_TRANSACTIONS[[#This Row],[Date]]="","",IFERROR(MONTH(TB_TRANSACTIONS[[#This Row],[Date]]),"-")),Analysis!$C$13:$C$24,0),1),"-")</f>
        <v>-</v>
      </c>
      <c r="K235" s="127" t="str">
        <f>IFERROR(INDEX(Analysis!$F$13:$F$24,MATCH(IF(TB_TRANSACTIONS[[#This Row],[Date]]="","",IFERROR(MONTH(TB_TRANSACTIONS[[#This Row],[Date]]),"-")),Analysis!$C$13:$C$24,0),1),"-")</f>
        <v>-</v>
      </c>
      <c r="L2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5" s="77"/>
    </row>
    <row r="236" spans="3:15" ht="18" customHeight="1" x14ac:dyDescent="0.25">
      <c r="C236" s="109"/>
      <c r="D236" s="221"/>
      <c r="E236" s="222"/>
      <c r="F236" s="111"/>
      <c r="G236" s="110"/>
      <c r="H236" s="245" t="str" cm="1">
        <f t="array" ref="H236">IFERROR(IF(TB_TRANSACTIONS[[#This Row],[Subcategory]]="","",INDEX(Fields!$D$33:$D$132,MATCH(TB_TRANSACTIONS[[#This Row],[Subcategory]],Fields!$C$33:$C$132,0),0)),"-")</f>
        <v/>
      </c>
      <c r="I236" s="245" t="str">
        <f>IFERROR(IF(TB_TRANSACTIONS[[#This Row],[Category]]="","",TB_TRANSACTIONS[[#This Row],[Category]]&amp;"-"&amp;COUNTIFS($H$29:H256,H256)),"-")</f>
        <v/>
      </c>
      <c r="J236" s="127" t="str">
        <f>IFERROR(INDEX(Analysis!$G$13:$G$24,MATCH(IF(TB_TRANSACTIONS[[#This Row],[Date]]="","",IFERROR(MONTH(TB_TRANSACTIONS[[#This Row],[Date]]),"-")),Analysis!$C$13:$C$24,0),1),"-")</f>
        <v>-</v>
      </c>
      <c r="K236" s="127" t="str">
        <f>IFERROR(INDEX(Analysis!$F$13:$F$24,MATCH(IF(TB_TRANSACTIONS[[#This Row],[Date]]="","",IFERROR(MONTH(TB_TRANSACTIONS[[#This Row],[Date]]),"-")),Analysis!$C$13:$C$24,0),1),"-")</f>
        <v>-</v>
      </c>
      <c r="L2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6" s="77"/>
    </row>
    <row r="237" spans="3:15" ht="18" customHeight="1" x14ac:dyDescent="0.25">
      <c r="C237" s="143"/>
      <c r="D237" s="217"/>
      <c r="E237" s="220"/>
      <c r="F237" s="111"/>
      <c r="G237" s="110"/>
      <c r="H237" s="245" t="str" cm="1">
        <f t="array" ref="H237">IFERROR(IF(TB_TRANSACTIONS[[#This Row],[Subcategory]]="","",INDEX(Fields!$D$33:$D$132,MATCH(TB_TRANSACTIONS[[#This Row],[Subcategory]],Fields!$C$33:$C$132,0),0)),"-")</f>
        <v/>
      </c>
      <c r="I237" s="245" t="str">
        <f>IFERROR(IF(TB_TRANSACTIONS[[#This Row],[Category]]="","",TB_TRANSACTIONS[[#This Row],[Category]]&amp;"-"&amp;COUNTIFS($H$29:H257,H257)),"-")</f>
        <v/>
      </c>
      <c r="J237" s="127" t="str">
        <f>IFERROR(INDEX(Analysis!$G$13:$G$24,MATCH(IF(TB_TRANSACTIONS[[#This Row],[Date]]="","",IFERROR(MONTH(TB_TRANSACTIONS[[#This Row],[Date]]),"-")),Analysis!$C$13:$C$24,0),1),"-")</f>
        <v>-</v>
      </c>
      <c r="K237" s="127" t="str">
        <f>IFERROR(INDEX(Analysis!$F$13:$F$24,MATCH(IF(TB_TRANSACTIONS[[#This Row],[Date]]="","",IFERROR(MONTH(TB_TRANSACTIONS[[#This Row],[Date]]),"-")),Analysis!$C$13:$C$24,0),1),"-")</f>
        <v>-</v>
      </c>
      <c r="L2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7" s="77"/>
    </row>
    <row r="238" spans="3:15" ht="18" customHeight="1" x14ac:dyDescent="0.25">
      <c r="C238" s="109"/>
      <c r="D238" s="221"/>
      <c r="E238" s="222"/>
      <c r="F238" s="111"/>
      <c r="G238" s="110"/>
      <c r="H238" s="245" t="str" cm="1">
        <f t="array" ref="H238">IFERROR(IF(TB_TRANSACTIONS[[#This Row],[Subcategory]]="","",INDEX(Fields!$D$33:$D$132,MATCH(TB_TRANSACTIONS[[#This Row],[Subcategory]],Fields!$C$33:$C$132,0),0)),"-")</f>
        <v/>
      </c>
      <c r="I238" s="245" t="str">
        <f>IFERROR(IF(TB_TRANSACTIONS[[#This Row],[Category]]="","",TB_TRANSACTIONS[[#This Row],[Category]]&amp;"-"&amp;COUNTIFS($H$29:H258,H258)),"-")</f>
        <v/>
      </c>
      <c r="J238" s="127" t="str">
        <f>IFERROR(INDEX(Analysis!$G$13:$G$24,MATCH(IF(TB_TRANSACTIONS[[#This Row],[Date]]="","",IFERROR(MONTH(TB_TRANSACTIONS[[#This Row],[Date]]),"-")),Analysis!$C$13:$C$24,0),1),"-")</f>
        <v>-</v>
      </c>
      <c r="K238" s="127" t="str">
        <f>IFERROR(INDEX(Analysis!$F$13:$F$24,MATCH(IF(TB_TRANSACTIONS[[#This Row],[Date]]="","",IFERROR(MONTH(TB_TRANSACTIONS[[#This Row],[Date]]),"-")),Analysis!$C$13:$C$24,0),1),"-")</f>
        <v>-</v>
      </c>
      <c r="L2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8" s="77"/>
    </row>
    <row r="239" spans="3:15" ht="18" customHeight="1" x14ac:dyDescent="0.25">
      <c r="C239" s="143"/>
      <c r="D239" s="217"/>
      <c r="E239" s="220"/>
      <c r="F239" s="111"/>
      <c r="G239" s="110"/>
      <c r="H239" s="245" t="str" cm="1">
        <f t="array" ref="H239">IFERROR(IF(TB_TRANSACTIONS[[#This Row],[Subcategory]]="","",INDEX(Fields!$D$33:$D$132,MATCH(TB_TRANSACTIONS[[#This Row],[Subcategory]],Fields!$C$33:$C$132,0),0)),"-")</f>
        <v/>
      </c>
      <c r="I239" s="245" t="str">
        <f>IFERROR(IF(TB_TRANSACTIONS[[#This Row],[Category]]="","",TB_TRANSACTIONS[[#This Row],[Category]]&amp;"-"&amp;COUNTIFS($H$29:H259,H259)),"-")</f>
        <v/>
      </c>
      <c r="J239" s="127" t="str">
        <f>IFERROR(INDEX(Analysis!$G$13:$G$24,MATCH(IF(TB_TRANSACTIONS[[#This Row],[Date]]="","",IFERROR(MONTH(TB_TRANSACTIONS[[#This Row],[Date]]),"-")),Analysis!$C$13:$C$24,0),1),"-")</f>
        <v>-</v>
      </c>
      <c r="K239" s="127" t="str">
        <f>IFERROR(INDEX(Analysis!$F$13:$F$24,MATCH(IF(TB_TRANSACTIONS[[#This Row],[Date]]="","",IFERROR(MONTH(TB_TRANSACTIONS[[#This Row],[Date]]),"-")),Analysis!$C$13:$C$24,0),1),"-")</f>
        <v>-</v>
      </c>
      <c r="L2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9" s="77"/>
    </row>
    <row r="240" spans="3:15" ht="18" customHeight="1" x14ac:dyDescent="0.25">
      <c r="C240" s="109"/>
      <c r="D240" s="221"/>
      <c r="E240" s="222"/>
      <c r="F240" s="111"/>
      <c r="G240" s="110"/>
      <c r="H240" s="245" t="str" cm="1">
        <f t="array" ref="H240">IFERROR(IF(TB_TRANSACTIONS[[#This Row],[Subcategory]]="","",INDEX(Fields!$D$33:$D$132,MATCH(TB_TRANSACTIONS[[#This Row],[Subcategory]],Fields!$C$33:$C$132,0),0)),"-")</f>
        <v/>
      </c>
      <c r="I240" s="245" t="str">
        <f>IFERROR(IF(TB_TRANSACTIONS[[#This Row],[Category]]="","",TB_TRANSACTIONS[[#This Row],[Category]]&amp;"-"&amp;COUNTIFS($H$29:H260,H260)),"-")</f>
        <v/>
      </c>
      <c r="J240" s="127" t="str">
        <f>IFERROR(INDEX(Analysis!$G$13:$G$24,MATCH(IF(TB_TRANSACTIONS[[#This Row],[Date]]="","",IFERROR(MONTH(TB_TRANSACTIONS[[#This Row],[Date]]),"-")),Analysis!$C$13:$C$24,0),1),"-")</f>
        <v>-</v>
      </c>
      <c r="K240" s="127" t="str">
        <f>IFERROR(INDEX(Analysis!$F$13:$F$24,MATCH(IF(TB_TRANSACTIONS[[#This Row],[Date]]="","",IFERROR(MONTH(TB_TRANSACTIONS[[#This Row],[Date]]),"-")),Analysis!$C$13:$C$24,0),1),"-")</f>
        <v>-</v>
      </c>
      <c r="L2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0" s="77"/>
    </row>
    <row r="241" spans="3:15" ht="18" customHeight="1" x14ac:dyDescent="0.25">
      <c r="C241" s="143"/>
      <c r="D241" s="217"/>
      <c r="E241" s="220"/>
      <c r="F241" s="111"/>
      <c r="G241" s="110"/>
      <c r="H241" s="245" t="str" cm="1">
        <f t="array" ref="H241">IFERROR(IF(TB_TRANSACTIONS[[#This Row],[Subcategory]]="","",INDEX(Fields!$D$33:$D$132,MATCH(TB_TRANSACTIONS[[#This Row],[Subcategory]],Fields!$C$33:$C$132,0),0)),"-")</f>
        <v/>
      </c>
      <c r="I241" s="245" t="str">
        <f>IFERROR(IF(TB_TRANSACTIONS[[#This Row],[Category]]="","",TB_TRANSACTIONS[[#This Row],[Category]]&amp;"-"&amp;COUNTIFS($H$29:H261,H261)),"-")</f>
        <v/>
      </c>
      <c r="J241" s="127" t="str">
        <f>IFERROR(INDEX(Analysis!$G$13:$G$24,MATCH(IF(TB_TRANSACTIONS[[#This Row],[Date]]="","",IFERROR(MONTH(TB_TRANSACTIONS[[#This Row],[Date]]),"-")),Analysis!$C$13:$C$24,0),1),"-")</f>
        <v>-</v>
      </c>
      <c r="K241" s="127" t="str">
        <f>IFERROR(INDEX(Analysis!$F$13:$F$24,MATCH(IF(TB_TRANSACTIONS[[#This Row],[Date]]="","",IFERROR(MONTH(TB_TRANSACTIONS[[#This Row],[Date]]),"-")),Analysis!$C$13:$C$24,0),1),"-")</f>
        <v>-</v>
      </c>
      <c r="L2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1" s="77"/>
    </row>
    <row r="242" spans="3:15" ht="18" customHeight="1" x14ac:dyDescent="0.25">
      <c r="C242" s="109"/>
      <c r="D242" s="221"/>
      <c r="E242" s="222"/>
      <c r="F242" s="111"/>
      <c r="G242" s="110"/>
      <c r="H242" s="245" t="str" cm="1">
        <f t="array" ref="H242">IFERROR(IF(TB_TRANSACTIONS[[#This Row],[Subcategory]]="","",INDEX(Fields!$D$33:$D$132,MATCH(TB_TRANSACTIONS[[#This Row],[Subcategory]],Fields!$C$33:$C$132,0),0)),"-")</f>
        <v/>
      </c>
      <c r="I242" s="245" t="str">
        <f>IFERROR(IF(TB_TRANSACTIONS[[#This Row],[Category]]="","",TB_TRANSACTIONS[[#This Row],[Category]]&amp;"-"&amp;COUNTIFS($H$29:H262,H262)),"-")</f>
        <v/>
      </c>
      <c r="J242" s="127" t="str">
        <f>IFERROR(INDEX(Analysis!$G$13:$G$24,MATCH(IF(TB_TRANSACTIONS[[#This Row],[Date]]="","",IFERROR(MONTH(TB_TRANSACTIONS[[#This Row],[Date]]),"-")),Analysis!$C$13:$C$24,0),1),"-")</f>
        <v>-</v>
      </c>
      <c r="K242" s="127" t="str">
        <f>IFERROR(INDEX(Analysis!$F$13:$F$24,MATCH(IF(TB_TRANSACTIONS[[#This Row],[Date]]="","",IFERROR(MONTH(TB_TRANSACTIONS[[#This Row],[Date]]),"-")),Analysis!$C$13:$C$24,0),1),"-")</f>
        <v>-</v>
      </c>
      <c r="L2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2" s="77"/>
    </row>
    <row r="243" spans="3:15" ht="18" customHeight="1" x14ac:dyDescent="0.25">
      <c r="C243" s="143"/>
      <c r="D243" s="217"/>
      <c r="E243" s="220"/>
      <c r="F243" s="111"/>
      <c r="G243" s="110"/>
      <c r="H243" s="245" t="str" cm="1">
        <f t="array" ref="H243">IFERROR(IF(TB_TRANSACTIONS[[#This Row],[Subcategory]]="","",INDEX(Fields!$D$33:$D$132,MATCH(TB_TRANSACTIONS[[#This Row],[Subcategory]],Fields!$C$33:$C$132,0),0)),"-")</f>
        <v/>
      </c>
      <c r="I243" s="245" t="str">
        <f>IFERROR(IF(TB_TRANSACTIONS[[#This Row],[Category]]="","",TB_TRANSACTIONS[[#This Row],[Category]]&amp;"-"&amp;COUNTIFS($H$29:H263,H263)),"-")</f>
        <v/>
      </c>
      <c r="J243" s="127" t="str">
        <f>IFERROR(INDEX(Analysis!$G$13:$G$24,MATCH(IF(TB_TRANSACTIONS[[#This Row],[Date]]="","",IFERROR(MONTH(TB_TRANSACTIONS[[#This Row],[Date]]),"-")),Analysis!$C$13:$C$24,0),1),"-")</f>
        <v>-</v>
      </c>
      <c r="K243" s="127" t="str">
        <f>IFERROR(INDEX(Analysis!$F$13:$F$24,MATCH(IF(TB_TRANSACTIONS[[#This Row],[Date]]="","",IFERROR(MONTH(TB_TRANSACTIONS[[#This Row],[Date]]),"-")),Analysis!$C$13:$C$24,0),1),"-")</f>
        <v>-</v>
      </c>
      <c r="L2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3" s="77"/>
    </row>
    <row r="244" spans="3:15" ht="18" customHeight="1" x14ac:dyDescent="0.25">
      <c r="C244" s="109"/>
      <c r="D244" s="221"/>
      <c r="E244" s="222"/>
      <c r="F244" s="111"/>
      <c r="G244" s="110"/>
      <c r="H244" s="245" t="str" cm="1">
        <f t="array" ref="H244">IFERROR(IF(TB_TRANSACTIONS[[#This Row],[Subcategory]]="","",INDEX(Fields!$D$33:$D$132,MATCH(TB_TRANSACTIONS[[#This Row],[Subcategory]],Fields!$C$33:$C$132,0),0)),"-")</f>
        <v/>
      </c>
      <c r="I244" s="245" t="str">
        <f>IFERROR(IF(TB_TRANSACTIONS[[#This Row],[Category]]="","",TB_TRANSACTIONS[[#This Row],[Category]]&amp;"-"&amp;COUNTIFS($H$29:H264,H264)),"-")</f>
        <v/>
      </c>
      <c r="J244" s="127" t="str">
        <f>IFERROR(INDEX(Analysis!$G$13:$G$24,MATCH(IF(TB_TRANSACTIONS[[#This Row],[Date]]="","",IFERROR(MONTH(TB_TRANSACTIONS[[#This Row],[Date]]),"-")),Analysis!$C$13:$C$24,0),1),"-")</f>
        <v>-</v>
      </c>
      <c r="K244" s="127" t="str">
        <f>IFERROR(INDEX(Analysis!$F$13:$F$24,MATCH(IF(TB_TRANSACTIONS[[#This Row],[Date]]="","",IFERROR(MONTH(TB_TRANSACTIONS[[#This Row],[Date]]),"-")),Analysis!$C$13:$C$24,0),1),"-")</f>
        <v>-</v>
      </c>
      <c r="L2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4" s="77"/>
    </row>
    <row r="245" spans="3:15" ht="18" customHeight="1" x14ac:dyDescent="0.25">
      <c r="C245" s="143"/>
      <c r="D245" s="217"/>
      <c r="E245" s="220"/>
      <c r="F245" s="111"/>
      <c r="G245" s="110"/>
      <c r="H245" s="245" t="str" cm="1">
        <f t="array" ref="H245">IFERROR(IF(TB_TRANSACTIONS[[#This Row],[Subcategory]]="","",INDEX(Fields!$D$33:$D$132,MATCH(TB_TRANSACTIONS[[#This Row],[Subcategory]],Fields!$C$33:$C$132,0),0)),"-")</f>
        <v/>
      </c>
      <c r="I245" s="245" t="str">
        <f>IFERROR(IF(TB_TRANSACTIONS[[#This Row],[Category]]="","",TB_TRANSACTIONS[[#This Row],[Category]]&amp;"-"&amp;COUNTIFS($H$29:H265,H265)),"-")</f>
        <v/>
      </c>
      <c r="J245" s="127" t="str">
        <f>IFERROR(INDEX(Analysis!$G$13:$G$24,MATCH(IF(TB_TRANSACTIONS[[#This Row],[Date]]="","",IFERROR(MONTH(TB_TRANSACTIONS[[#This Row],[Date]]),"-")),Analysis!$C$13:$C$24,0),1),"-")</f>
        <v>-</v>
      </c>
      <c r="K245" s="127" t="str">
        <f>IFERROR(INDEX(Analysis!$F$13:$F$24,MATCH(IF(TB_TRANSACTIONS[[#This Row],[Date]]="","",IFERROR(MONTH(TB_TRANSACTIONS[[#This Row],[Date]]),"-")),Analysis!$C$13:$C$24,0),1),"-")</f>
        <v>-</v>
      </c>
      <c r="L2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5" s="77"/>
    </row>
    <row r="246" spans="3:15" ht="18" customHeight="1" x14ac:dyDescent="0.25">
      <c r="C246" s="109"/>
      <c r="D246" s="221"/>
      <c r="E246" s="222"/>
      <c r="F246" s="111"/>
      <c r="G246" s="110"/>
      <c r="H246" s="245" t="str" cm="1">
        <f t="array" ref="H246">IFERROR(IF(TB_TRANSACTIONS[[#This Row],[Subcategory]]="","",INDEX(Fields!$D$33:$D$132,MATCH(TB_TRANSACTIONS[[#This Row],[Subcategory]],Fields!$C$33:$C$132,0),0)),"-")</f>
        <v/>
      </c>
      <c r="I246" s="245" t="str">
        <f>IFERROR(IF(TB_TRANSACTIONS[[#This Row],[Category]]="","",TB_TRANSACTIONS[[#This Row],[Category]]&amp;"-"&amp;COUNTIFS($H$29:H266,H266)),"-")</f>
        <v/>
      </c>
      <c r="J246" s="127" t="str">
        <f>IFERROR(INDEX(Analysis!$G$13:$G$24,MATCH(IF(TB_TRANSACTIONS[[#This Row],[Date]]="","",IFERROR(MONTH(TB_TRANSACTIONS[[#This Row],[Date]]),"-")),Analysis!$C$13:$C$24,0),1),"-")</f>
        <v>-</v>
      </c>
      <c r="K246" s="127" t="str">
        <f>IFERROR(INDEX(Analysis!$F$13:$F$24,MATCH(IF(TB_TRANSACTIONS[[#This Row],[Date]]="","",IFERROR(MONTH(TB_TRANSACTIONS[[#This Row],[Date]]),"-")),Analysis!$C$13:$C$24,0),1),"-")</f>
        <v>-</v>
      </c>
      <c r="L2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6" s="77"/>
    </row>
    <row r="247" spans="3:15" ht="18" customHeight="1" x14ac:dyDescent="0.25">
      <c r="C247" s="143"/>
      <c r="D247" s="217"/>
      <c r="E247" s="220"/>
      <c r="F247" s="111"/>
      <c r="G247" s="110"/>
      <c r="H247" s="245" t="str" cm="1">
        <f t="array" ref="H247">IFERROR(IF(TB_TRANSACTIONS[[#This Row],[Subcategory]]="","",INDEX(Fields!$D$33:$D$132,MATCH(TB_TRANSACTIONS[[#This Row],[Subcategory]],Fields!$C$33:$C$132,0),0)),"-")</f>
        <v/>
      </c>
      <c r="I247" s="245" t="str">
        <f>IFERROR(IF(TB_TRANSACTIONS[[#This Row],[Category]]="","",TB_TRANSACTIONS[[#This Row],[Category]]&amp;"-"&amp;COUNTIFS($H$29:H267,H267)),"-")</f>
        <v/>
      </c>
      <c r="J247" s="127" t="str">
        <f>IFERROR(INDEX(Analysis!$G$13:$G$24,MATCH(IF(TB_TRANSACTIONS[[#This Row],[Date]]="","",IFERROR(MONTH(TB_TRANSACTIONS[[#This Row],[Date]]),"-")),Analysis!$C$13:$C$24,0),1),"-")</f>
        <v>-</v>
      </c>
      <c r="K247" s="127" t="str">
        <f>IFERROR(INDEX(Analysis!$F$13:$F$24,MATCH(IF(TB_TRANSACTIONS[[#This Row],[Date]]="","",IFERROR(MONTH(TB_TRANSACTIONS[[#This Row],[Date]]),"-")),Analysis!$C$13:$C$24,0),1),"-")</f>
        <v>-</v>
      </c>
      <c r="L2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7" s="77"/>
    </row>
    <row r="248" spans="3:15" ht="18" customHeight="1" x14ac:dyDescent="0.25">
      <c r="C248" s="109"/>
      <c r="D248" s="221"/>
      <c r="E248" s="222"/>
      <c r="F248" s="111"/>
      <c r="G248" s="110"/>
      <c r="H248" s="245" t="str" cm="1">
        <f t="array" ref="H248">IFERROR(IF(TB_TRANSACTIONS[[#This Row],[Subcategory]]="","",INDEX(Fields!$D$33:$D$132,MATCH(TB_TRANSACTIONS[[#This Row],[Subcategory]],Fields!$C$33:$C$132,0),0)),"-")</f>
        <v/>
      </c>
      <c r="I248" s="245" t="str">
        <f>IFERROR(IF(TB_TRANSACTIONS[[#This Row],[Category]]="","",TB_TRANSACTIONS[[#This Row],[Category]]&amp;"-"&amp;COUNTIFS($H$29:H268,H268)),"-")</f>
        <v/>
      </c>
      <c r="J248" s="127" t="str">
        <f>IFERROR(INDEX(Analysis!$G$13:$G$24,MATCH(IF(TB_TRANSACTIONS[[#This Row],[Date]]="","",IFERROR(MONTH(TB_TRANSACTIONS[[#This Row],[Date]]),"-")),Analysis!$C$13:$C$24,0),1),"-")</f>
        <v>-</v>
      </c>
      <c r="K248" s="127" t="str">
        <f>IFERROR(INDEX(Analysis!$F$13:$F$24,MATCH(IF(TB_TRANSACTIONS[[#This Row],[Date]]="","",IFERROR(MONTH(TB_TRANSACTIONS[[#This Row],[Date]]),"-")),Analysis!$C$13:$C$24,0),1),"-")</f>
        <v>-</v>
      </c>
      <c r="L2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8" s="77"/>
    </row>
    <row r="249" spans="3:15" ht="18" customHeight="1" x14ac:dyDescent="0.25">
      <c r="C249" s="143"/>
      <c r="D249" s="217"/>
      <c r="E249" s="220"/>
      <c r="F249" s="111"/>
      <c r="G249" s="110"/>
      <c r="H249" s="245" t="str" cm="1">
        <f t="array" ref="H249">IFERROR(IF(TB_TRANSACTIONS[[#This Row],[Subcategory]]="","",INDEX(Fields!$D$33:$D$132,MATCH(TB_TRANSACTIONS[[#This Row],[Subcategory]],Fields!$C$33:$C$132,0),0)),"-")</f>
        <v/>
      </c>
      <c r="I249" s="245" t="str">
        <f>IFERROR(IF(TB_TRANSACTIONS[[#This Row],[Category]]="","",TB_TRANSACTIONS[[#This Row],[Category]]&amp;"-"&amp;COUNTIFS($H$29:H269,H269)),"-")</f>
        <v/>
      </c>
      <c r="J249" s="127" t="str">
        <f>IFERROR(INDEX(Analysis!$G$13:$G$24,MATCH(IF(TB_TRANSACTIONS[[#This Row],[Date]]="","",IFERROR(MONTH(TB_TRANSACTIONS[[#This Row],[Date]]),"-")),Analysis!$C$13:$C$24,0),1),"-")</f>
        <v>-</v>
      </c>
      <c r="K249" s="127" t="str">
        <f>IFERROR(INDEX(Analysis!$F$13:$F$24,MATCH(IF(TB_TRANSACTIONS[[#This Row],[Date]]="","",IFERROR(MONTH(TB_TRANSACTIONS[[#This Row],[Date]]),"-")),Analysis!$C$13:$C$24,0),1),"-")</f>
        <v>-</v>
      </c>
      <c r="L2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9" s="77"/>
    </row>
    <row r="250" spans="3:15" ht="18" customHeight="1" x14ac:dyDescent="0.25">
      <c r="C250" s="109"/>
      <c r="D250" s="221"/>
      <c r="E250" s="222"/>
      <c r="F250" s="111"/>
      <c r="G250" s="110"/>
      <c r="H250" s="245" t="str" cm="1">
        <f t="array" ref="H250">IFERROR(IF(TB_TRANSACTIONS[[#This Row],[Subcategory]]="","",INDEX(Fields!$D$33:$D$132,MATCH(TB_TRANSACTIONS[[#This Row],[Subcategory]],Fields!$C$33:$C$132,0),0)),"-")</f>
        <v/>
      </c>
      <c r="I250" s="245" t="str">
        <f>IFERROR(IF(TB_TRANSACTIONS[[#This Row],[Category]]="","",TB_TRANSACTIONS[[#This Row],[Category]]&amp;"-"&amp;COUNTIFS($H$29:H270,H270)),"-")</f>
        <v/>
      </c>
      <c r="J250" s="127" t="str">
        <f>IFERROR(INDEX(Analysis!$G$13:$G$24,MATCH(IF(TB_TRANSACTIONS[[#This Row],[Date]]="","",IFERROR(MONTH(TB_TRANSACTIONS[[#This Row],[Date]]),"-")),Analysis!$C$13:$C$24,0),1),"-")</f>
        <v>-</v>
      </c>
      <c r="K250" s="127" t="str">
        <f>IFERROR(INDEX(Analysis!$F$13:$F$24,MATCH(IF(TB_TRANSACTIONS[[#This Row],[Date]]="","",IFERROR(MONTH(TB_TRANSACTIONS[[#This Row],[Date]]),"-")),Analysis!$C$13:$C$24,0),1),"-")</f>
        <v>-</v>
      </c>
      <c r="L2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0" s="77"/>
    </row>
    <row r="251" spans="3:15" ht="18" customHeight="1" x14ac:dyDescent="0.25">
      <c r="C251" s="143"/>
      <c r="D251" s="217"/>
      <c r="E251" s="220"/>
      <c r="F251" s="111"/>
      <c r="G251" s="110"/>
      <c r="H251" s="245" t="str" cm="1">
        <f t="array" ref="H251">IFERROR(IF(TB_TRANSACTIONS[[#This Row],[Subcategory]]="","",INDEX(Fields!$D$33:$D$132,MATCH(TB_TRANSACTIONS[[#This Row],[Subcategory]],Fields!$C$33:$C$132,0),0)),"-")</f>
        <v/>
      </c>
      <c r="I251" s="245" t="str">
        <f>IFERROR(IF(TB_TRANSACTIONS[[#This Row],[Category]]="","",TB_TRANSACTIONS[[#This Row],[Category]]&amp;"-"&amp;COUNTIFS($H$29:H271,H271)),"-")</f>
        <v/>
      </c>
      <c r="J251" s="127" t="str">
        <f>IFERROR(INDEX(Analysis!$G$13:$G$24,MATCH(IF(TB_TRANSACTIONS[[#This Row],[Date]]="","",IFERROR(MONTH(TB_TRANSACTIONS[[#This Row],[Date]]),"-")),Analysis!$C$13:$C$24,0),1),"-")</f>
        <v>-</v>
      </c>
      <c r="K251" s="127" t="str">
        <f>IFERROR(INDEX(Analysis!$F$13:$F$24,MATCH(IF(TB_TRANSACTIONS[[#This Row],[Date]]="","",IFERROR(MONTH(TB_TRANSACTIONS[[#This Row],[Date]]),"-")),Analysis!$C$13:$C$24,0),1),"-")</f>
        <v>-</v>
      </c>
      <c r="L2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1" s="77"/>
    </row>
    <row r="252" spans="3:15" ht="18" customHeight="1" x14ac:dyDescent="0.25">
      <c r="C252" s="109"/>
      <c r="D252" s="221"/>
      <c r="E252" s="222"/>
      <c r="F252" s="111"/>
      <c r="G252" s="110"/>
      <c r="H252" s="245" t="str" cm="1">
        <f t="array" ref="H252">IFERROR(IF(TB_TRANSACTIONS[[#This Row],[Subcategory]]="","",INDEX(Fields!$D$33:$D$132,MATCH(TB_TRANSACTIONS[[#This Row],[Subcategory]],Fields!$C$33:$C$132,0),0)),"-")</f>
        <v/>
      </c>
      <c r="I252" s="245" t="str">
        <f>IFERROR(IF(TB_TRANSACTIONS[[#This Row],[Category]]="","",TB_TRANSACTIONS[[#This Row],[Category]]&amp;"-"&amp;COUNTIFS($H$29:H272,H272)),"-")</f>
        <v/>
      </c>
      <c r="J252" s="127" t="str">
        <f>IFERROR(INDEX(Analysis!$G$13:$G$24,MATCH(IF(TB_TRANSACTIONS[[#This Row],[Date]]="","",IFERROR(MONTH(TB_TRANSACTIONS[[#This Row],[Date]]),"-")),Analysis!$C$13:$C$24,0),1),"-")</f>
        <v>-</v>
      </c>
      <c r="K252" s="127" t="str">
        <f>IFERROR(INDEX(Analysis!$F$13:$F$24,MATCH(IF(TB_TRANSACTIONS[[#This Row],[Date]]="","",IFERROR(MONTH(TB_TRANSACTIONS[[#This Row],[Date]]),"-")),Analysis!$C$13:$C$24,0),1),"-")</f>
        <v>-</v>
      </c>
      <c r="L2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2" s="77"/>
    </row>
    <row r="253" spans="3:15" ht="18" customHeight="1" x14ac:dyDescent="0.25">
      <c r="C253" s="143"/>
      <c r="D253" s="217"/>
      <c r="E253" s="220"/>
      <c r="F253" s="111"/>
      <c r="G253" s="110"/>
      <c r="H253" s="245" t="str" cm="1">
        <f t="array" ref="H253">IFERROR(IF(TB_TRANSACTIONS[[#This Row],[Subcategory]]="","",INDEX(Fields!$D$33:$D$132,MATCH(TB_TRANSACTIONS[[#This Row],[Subcategory]],Fields!$C$33:$C$132,0),0)),"-")</f>
        <v/>
      </c>
      <c r="I253" s="245" t="str">
        <f>IFERROR(IF(TB_TRANSACTIONS[[#This Row],[Category]]="","",TB_TRANSACTIONS[[#This Row],[Category]]&amp;"-"&amp;COUNTIFS($H$29:H273,H273)),"-")</f>
        <v/>
      </c>
      <c r="J253" s="127" t="str">
        <f>IFERROR(INDEX(Analysis!$G$13:$G$24,MATCH(IF(TB_TRANSACTIONS[[#This Row],[Date]]="","",IFERROR(MONTH(TB_TRANSACTIONS[[#This Row],[Date]]),"-")),Analysis!$C$13:$C$24,0),1),"-")</f>
        <v>-</v>
      </c>
      <c r="K253" s="127" t="str">
        <f>IFERROR(INDEX(Analysis!$F$13:$F$24,MATCH(IF(TB_TRANSACTIONS[[#This Row],[Date]]="","",IFERROR(MONTH(TB_TRANSACTIONS[[#This Row],[Date]]),"-")),Analysis!$C$13:$C$24,0),1),"-")</f>
        <v>-</v>
      </c>
      <c r="L2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3" s="77"/>
    </row>
    <row r="254" spans="3:15" ht="18" customHeight="1" x14ac:dyDescent="0.25">
      <c r="C254" s="109"/>
      <c r="D254" s="221"/>
      <c r="E254" s="222"/>
      <c r="F254" s="111"/>
      <c r="G254" s="110"/>
      <c r="H254" s="245" t="str" cm="1">
        <f t="array" ref="H254">IFERROR(IF(TB_TRANSACTIONS[[#This Row],[Subcategory]]="","",INDEX(Fields!$D$33:$D$132,MATCH(TB_TRANSACTIONS[[#This Row],[Subcategory]],Fields!$C$33:$C$132,0),0)),"-")</f>
        <v/>
      </c>
      <c r="I254" s="245" t="str">
        <f>IFERROR(IF(TB_TRANSACTIONS[[#This Row],[Category]]="","",TB_TRANSACTIONS[[#This Row],[Category]]&amp;"-"&amp;COUNTIFS($H$29:H274,H274)),"-")</f>
        <v/>
      </c>
      <c r="J254" s="127" t="str">
        <f>IFERROR(INDEX(Analysis!$G$13:$G$24,MATCH(IF(TB_TRANSACTIONS[[#This Row],[Date]]="","",IFERROR(MONTH(TB_TRANSACTIONS[[#This Row],[Date]]),"-")),Analysis!$C$13:$C$24,0),1),"-")</f>
        <v>-</v>
      </c>
      <c r="K254" s="127" t="str">
        <f>IFERROR(INDEX(Analysis!$F$13:$F$24,MATCH(IF(TB_TRANSACTIONS[[#This Row],[Date]]="","",IFERROR(MONTH(TB_TRANSACTIONS[[#This Row],[Date]]),"-")),Analysis!$C$13:$C$24,0),1),"-")</f>
        <v>-</v>
      </c>
      <c r="L2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4" s="77"/>
    </row>
    <row r="255" spans="3:15" ht="18" customHeight="1" x14ac:dyDescent="0.25">
      <c r="C255" s="143"/>
      <c r="D255" s="217"/>
      <c r="E255" s="220"/>
      <c r="F255" s="111"/>
      <c r="G255" s="110"/>
      <c r="H255" s="245" t="str" cm="1">
        <f t="array" ref="H255">IFERROR(IF(TB_TRANSACTIONS[[#This Row],[Subcategory]]="","",INDEX(Fields!$D$33:$D$132,MATCH(TB_TRANSACTIONS[[#This Row],[Subcategory]],Fields!$C$33:$C$132,0),0)),"-")</f>
        <v/>
      </c>
      <c r="I255" s="245" t="str">
        <f>IFERROR(IF(TB_TRANSACTIONS[[#This Row],[Category]]="","",TB_TRANSACTIONS[[#This Row],[Category]]&amp;"-"&amp;COUNTIFS($H$29:H275,H275)),"-")</f>
        <v/>
      </c>
      <c r="J255" s="127" t="str">
        <f>IFERROR(INDEX(Analysis!$G$13:$G$24,MATCH(IF(TB_TRANSACTIONS[[#This Row],[Date]]="","",IFERROR(MONTH(TB_TRANSACTIONS[[#This Row],[Date]]),"-")),Analysis!$C$13:$C$24,0),1),"-")</f>
        <v>-</v>
      </c>
      <c r="K255" s="127" t="str">
        <f>IFERROR(INDEX(Analysis!$F$13:$F$24,MATCH(IF(TB_TRANSACTIONS[[#This Row],[Date]]="","",IFERROR(MONTH(TB_TRANSACTIONS[[#This Row],[Date]]),"-")),Analysis!$C$13:$C$24,0),1),"-")</f>
        <v>-</v>
      </c>
      <c r="L2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5" s="77"/>
    </row>
    <row r="256" spans="3:15" ht="18" customHeight="1" x14ac:dyDescent="0.25">
      <c r="C256" s="109"/>
      <c r="D256" s="221"/>
      <c r="E256" s="222"/>
      <c r="F256" s="111"/>
      <c r="G256" s="110"/>
      <c r="H256" s="245" t="str" cm="1">
        <f t="array" ref="H256">IFERROR(IF(TB_TRANSACTIONS[[#This Row],[Subcategory]]="","",INDEX(Fields!$D$33:$D$132,MATCH(TB_TRANSACTIONS[[#This Row],[Subcategory]],Fields!$C$33:$C$132,0),0)),"-")</f>
        <v/>
      </c>
      <c r="I256" s="245" t="str">
        <f>IFERROR(IF(TB_TRANSACTIONS[[#This Row],[Category]]="","",TB_TRANSACTIONS[[#This Row],[Category]]&amp;"-"&amp;COUNTIFS($H$29:H276,H276)),"-")</f>
        <v/>
      </c>
      <c r="J256" s="127" t="str">
        <f>IFERROR(INDEX(Analysis!$G$13:$G$24,MATCH(IF(TB_TRANSACTIONS[[#This Row],[Date]]="","",IFERROR(MONTH(TB_TRANSACTIONS[[#This Row],[Date]]),"-")),Analysis!$C$13:$C$24,0),1),"-")</f>
        <v>-</v>
      </c>
      <c r="K256" s="127" t="str">
        <f>IFERROR(INDEX(Analysis!$F$13:$F$24,MATCH(IF(TB_TRANSACTIONS[[#This Row],[Date]]="","",IFERROR(MONTH(TB_TRANSACTIONS[[#This Row],[Date]]),"-")),Analysis!$C$13:$C$24,0),1),"-")</f>
        <v>-</v>
      </c>
      <c r="L2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6" s="77"/>
    </row>
    <row r="257" spans="3:15" ht="18" customHeight="1" x14ac:dyDescent="0.25">
      <c r="C257" s="143"/>
      <c r="D257" s="217"/>
      <c r="E257" s="220"/>
      <c r="F257" s="111"/>
      <c r="G257" s="110"/>
      <c r="H257" s="245" t="str" cm="1">
        <f t="array" ref="H257">IFERROR(IF(TB_TRANSACTIONS[[#This Row],[Subcategory]]="","",INDEX(Fields!$D$33:$D$132,MATCH(TB_TRANSACTIONS[[#This Row],[Subcategory]],Fields!$C$33:$C$132,0),0)),"-")</f>
        <v/>
      </c>
      <c r="I257" s="245" t="str">
        <f>IFERROR(IF(TB_TRANSACTIONS[[#This Row],[Category]]="","",TB_TRANSACTIONS[[#This Row],[Category]]&amp;"-"&amp;COUNTIFS($H$29:H277,H277)),"-")</f>
        <v/>
      </c>
      <c r="J257" s="127" t="str">
        <f>IFERROR(INDEX(Analysis!$G$13:$G$24,MATCH(IF(TB_TRANSACTIONS[[#This Row],[Date]]="","",IFERROR(MONTH(TB_TRANSACTIONS[[#This Row],[Date]]),"-")),Analysis!$C$13:$C$24,0),1),"-")</f>
        <v>-</v>
      </c>
      <c r="K257" s="127" t="str">
        <f>IFERROR(INDEX(Analysis!$F$13:$F$24,MATCH(IF(TB_TRANSACTIONS[[#This Row],[Date]]="","",IFERROR(MONTH(TB_TRANSACTIONS[[#This Row],[Date]]),"-")),Analysis!$C$13:$C$24,0),1),"-")</f>
        <v>-</v>
      </c>
      <c r="L2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7" s="77"/>
    </row>
    <row r="258" spans="3:15" ht="18" customHeight="1" x14ac:dyDescent="0.25">
      <c r="C258" s="109"/>
      <c r="D258" s="221"/>
      <c r="E258" s="222"/>
      <c r="F258" s="111"/>
      <c r="G258" s="110"/>
      <c r="H258" s="245" t="str" cm="1">
        <f t="array" ref="H258">IFERROR(IF(TB_TRANSACTIONS[[#This Row],[Subcategory]]="","",INDEX(Fields!$D$33:$D$132,MATCH(TB_TRANSACTIONS[[#This Row],[Subcategory]],Fields!$C$33:$C$132,0),0)),"-")</f>
        <v/>
      </c>
      <c r="I258" s="245" t="str">
        <f>IFERROR(IF(TB_TRANSACTIONS[[#This Row],[Category]]="","",TB_TRANSACTIONS[[#This Row],[Category]]&amp;"-"&amp;COUNTIFS($H$29:H278,H278)),"-")</f>
        <v/>
      </c>
      <c r="J258" s="127" t="str">
        <f>IFERROR(INDEX(Analysis!$G$13:$G$24,MATCH(IF(TB_TRANSACTIONS[[#This Row],[Date]]="","",IFERROR(MONTH(TB_TRANSACTIONS[[#This Row],[Date]]),"-")),Analysis!$C$13:$C$24,0),1),"-")</f>
        <v>-</v>
      </c>
      <c r="K258" s="127" t="str">
        <f>IFERROR(INDEX(Analysis!$F$13:$F$24,MATCH(IF(TB_TRANSACTIONS[[#This Row],[Date]]="","",IFERROR(MONTH(TB_TRANSACTIONS[[#This Row],[Date]]),"-")),Analysis!$C$13:$C$24,0),1),"-")</f>
        <v>-</v>
      </c>
      <c r="L2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8" s="77"/>
    </row>
    <row r="259" spans="3:15" ht="18" customHeight="1" x14ac:dyDescent="0.25">
      <c r="C259" s="143"/>
      <c r="D259" s="217"/>
      <c r="E259" s="220"/>
      <c r="F259" s="111"/>
      <c r="G259" s="110"/>
      <c r="H259" s="245" t="str" cm="1">
        <f t="array" ref="H259">IFERROR(IF(TB_TRANSACTIONS[[#This Row],[Subcategory]]="","",INDEX(Fields!$D$33:$D$132,MATCH(TB_TRANSACTIONS[[#This Row],[Subcategory]],Fields!$C$33:$C$132,0),0)),"-")</f>
        <v/>
      </c>
      <c r="I259" s="245" t="str">
        <f>IFERROR(IF(TB_TRANSACTIONS[[#This Row],[Category]]="","",TB_TRANSACTIONS[[#This Row],[Category]]&amp;"-"&amp;COUNTIFS($H$29:H279,H279)),"-")</f>
        <v/>
      </c>
      <c r="J259" s="127" t="str">
        <f>IFERROR(INDEX(Analysis!$G$13:$G$24,MATCH(IF(TB_TRANSACTIONS[[#This Row],[Date]]="","",IFERROR(MONTH(TB_TRANSACTIONS[[#This Row],[Date]]),"-")),Analysis!$C$13:$C$24,0),1),"-")</f>
        <v>-</v>
      </c>
      <c r="K259" s="127" t="str">
        <f>IFERROR(INDEX(Analysis!$F$13:$F$24,MATCH(IF(TB_TRANSACTIONS[[#This Row],[Date]]="","",IFERROR(MONTH(TB_TRANSACTIONS[[#This Row],[Date]]),"-")),Analysis!$C$13:$C$24,0),1),"-")</f>
        <v>-</v>
      </c>
      <c r="L2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9" s="77"/>
    </row>
    <row r="260" spans="3:15" ht="18" customHeight="1" x14ac:dyDescent="0.25">
      <c r="C260" s="109"/>
      <c r="D260" s="221"/>
      <c r="E260" s="222"/>
      <c r="F260" s="111"/>
      <c r="G260" s="110"/>
      <c r="H260" s="245" t="str" cm="1">
        <f t="array" ref="H260">IFERROR(IF(TB_TRANSACTIONS[[#This Row],[Subcategory]]="","",INDEX(Fields!$D$33:$D$132,MATCH(TB_TRANSACTIONS[[#This Row],[Subcategory]],Fields!$C$33:$C$132,0),0)),"-")</f>
        <v/>
      </c>
      <c r="I260" s="245" t="str">
        <f>IFERROR(IF(TB_TRANSACTIONS[[#This Row],[Category]]="","",TB_TRANSACTIONS[[#This Row],[Category]]&amp;"-"&amp;COUNTIFS($H$29:H280,H280)),"-")</f>
        <v/>
      </c>
      <c r="J260" s="127" t="str">
        <f>IFERROR(INDEX(Analysis!$G$13:$G$24,MATCH(IF(TB_TRANSACTIONS[[#This Row],[Date]]="","",IFERROR(MONTH(TB_TRANSACTIONS[[#This Row],[Date]]),"-")),Analysis!$C$13:$C$24,0),1),"-")</f>
        <v>-</v>
      </c>
      <c r="K260" s="127" t="str">
        <f>IFERROR(INDEX(Analysis!$F$13:$F$24,MATCH(IF(TB_TRANSACTIONS[[#This Row],[Date]]="","",IFERROR(MONTH(TB_TRANSACTIONS[[#This Row],[Date]]),"-")),Analysis!$C$13:$C$24,0),1),"-")</f>
        <v>-</v>
      </c>
      <c r="L2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0" s="77"/>
    </row>
    <row r="261" spans="3:15" ht="18" customHeight="1" x14ac:dyDescent="0.25">
      <c r="C261" s="143"/>
      <c r="D261" s="217"/>
      <c r="E261" s="220"/>
      <c r="F261" s="111"/>
      <c r="G261" s="110"/>
      <c r="H261" s="245" t="str" cm="1">
        <f t="array" ref="H261">IFERROR(IF(TB_TRANSACTIONS[[#This Row],[Subcategory]]="","",INDEX(Fields!$D$33:$D$132,MATCH(TB_TRANSACTIONS[[#This Row],[Subcategory]],Fields!$C$33:$C$132,0),0)),"-")</f>
        <v/>
      </c>
      <c r="I261" s="245" t="str">
        <f>IFERROR(IF(TB_TRANSACTIONS[[#This Row],[Category]]="","",TB_TRANSACTIONS[[#This Row],[Category]]&amp;"-"&amp;COUNTIFS($H$29:H281,H281)),"-")</f>
        <v/>
      </c>
      <c r="J261" s="127" t="str">
        <f>IFERROR(INDEX(Analysis!$G$13:$G$24,MATCH(IF(TB_TRANSACTIONS[[#This Row],[Date]]="","",IFERROR(MONTH(TB_TRANSACTIONS[[#This Row],[Date]]),"-")),Analysis!$C$13:$C$24,0),1),"-")</f>
        <v>-</v>
      </c>
      <c r="K261" s="127" t="str">
        <f>IFERROR(INDEX(Analysis!$F$13:$F$24,MATCH(IF(TB_TRANSACTIONS[[#This Row],[Date]]="","",IFERROR(MONTH(TB_TRANSACTIONS[[#This Row],[Date]]),"-")),Analysis!$C$13:$C$24,0),1),"-")</f>
        <v>-</v>
      </c>
      <c r="L2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1" s="77"/>
    </row>
    <row r="262" spans="3:15" ht="18" customHeight="1" x14ac:dyDescent="0.25">
      <c r="C262" s="109"/>
      <c r="D262" s="221"/>
      <c r="E262" s="222"/>
      <c r="F262" s="111"/>
      <c r="G262" s="110"/>
      <c r="H262" s="245" t="str" cm="1">
        <f t="array" ref="H262">IFERROR(IF(TB_TRANSACTIONS[[#This Row],[Subcategory]]="","",INDEX(Fields!$D$33:$D$132,MATCH(TB_TRANSACTIONS[[#This Row],[Subcategory]],Fields!$C$33:$C$132,0),0)),"-")</f>
        <v/>
      </c>
      <c r="I262" s="245" t="str">
        <f>IFERROR(IF(TB_TRANSACTIONS[[#This Row],[Category]]="","",TB_TRANSACTIONS[[#This Row],[Category]]&amp;"-"&amp;COUNTIFS($H$29:H282,H282)),"-")</f>
        <v/>
      </c>
      <c r="J262" s="127" t="str">
        <f>IFERROR(INDEX(Analysis!$G$13:$G$24,MATCH(IF(TB_TRANSACTIONS[[#This Row],[Date]]="","",IFERROR(MONTH(TB_TRANSACTIONS[[#This Row],[Date]]),"-")),Analysis!$C$13:$C$24,0),1),"-")</f>
        <v>-</v>
      </c>
      <c r="K262" s="127" t="str">
        <f>IFERROR(INDEX(Analysis!$F$13:$F$24,MATCH(IF(TB_TRANSACTIONS[[#This Row],[Date]]="","",IFERROR(MONTH(TB_TRANSACTIONS[[#This Row],[Date]]),"-")),Analysis!$C$13:$C$24,0),1),"-")</f>
        <v>-</v>
      </c>
      <c r="L2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2" s="77"/>
    </row>
    <row r="263" spans="3:15" ht="18" customHeight="1" x14ac:dyDescent="0.25">
      <c r="C263" s="143"/>
      <c r="D263" s="217"/>
      <c r="E263" s="220"/>
      <c r="F263" s="111"/>
      <c r="G263" s="110"/>
      <c r="H263" s="245" t="str" cm="1">
        <f t="array" ref="H263">IFERROR(IF(TB_TRANSACTIONS[[#This Row],[Subcategory]]="","",INDEX(Fields!$D$33:$D$132,MATCH(TB_TRANSACTIONS[[#This Row],[Subcategory]],Fields!$C$33:$C$132,0),0)),"-")</f>
        <v/>
      </c>
      <c r="I263" s="245" t="str">
        <f>IFERROR(IF(TB_TRANSACTIONS[[#This Row],[Category]]="","",TB_TRANSACTIONS[[#This Row],[Category]]&amp;"-"&amp;COUNTIFS($H$29:H283,H283)),"-")</f>
        <v/>
      </c>
      <c r="J263" s="127" t="str">
        <f>IFERROR(INDEX(Analysis!$G$13:$G$24,MATCH(IF(TB_TRANSACTIONS[[#This Row],[Date]]="","",IFERROR(MONTH(TB_TRANSACTIONS[[#This Row],[Date]]),"-")),Analysis!$C$13:$C$24,0),1),"-")</f>
        <v>-</v>
      </c>
      <c r="K263" s="127" t="str">
        <f>IFERROR(INDEX(Analysis!$F$13:$F$24,MATCH(IF(TB_TRANSACTIONS[[#This Row],[Date]]="","",IFERROR(MONTH(TB_TRANSACTIONS[[#This Row],[Date]]),"-")),Analysis!$C$13:$C$24,0),1),"-")</f>
        <v>-</v>
      </c>
      <c r="L2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3" s="77"/>
    </row>
    <row r="264" spans="3:15" ht="18" customHeight="1" x14ac:dyDescent="0.25">
      <c r="C264" s="109"/>
      <c r="D264" s="221"/>
      <c r="E264" s="222"/>
      <c r="F264" s="111"/>
      <c r="G264" s="110"/>
      <c r="H264" s="245" t="str" cm="1">
        <f t="array" ref="H264">IFERROR(IF(TB_TRANSACTIONS[[#This Row],[Subcategory]]="","",INDEX(Fields!$D$33:$D$132,MATCH(TB_TRANSACTIONS[[#This Row],[Subcategory]],Fields!$C$33:$C$132,0),0)),"-")</f>
        <v/>
      </c>
      <c r="I264" s="245" t="str">
        <f>IFERROR(IF(TB_TRANSACTIONS[[#This Row],[Category]]="","",TB_TRANSACTIONS[[#This Row],[Category]]&amp;"-"&amp;COUNTIFS($H$29:H284,H284)),"-")</f>
        <v/>
      </c>
      <c r="J264" s="127" t="str">
        <f>IFERROR(INDEX(Analysis!$G$13:$G$24,MATCH(IF(TB_TRANSACTIONS[[#This Row],[Date]]="","",IFERROR(MONTH(TB_TRANSACTIONS[[#This Row],[Date]]),"-")),Analysis!$C$13:$C$24,0),1),"-")</f>
        <v>-</v>
      </c>
      <c r="K264" s="127" t="str">
        <f>IFERROR(INDEX(Analysis!$F$13:$F$24,MATCH(IF(TB_TRANSACTIONS[[#This Row],[Date]]="","",IFERROR(MONTH(TB_TRANSACTIONS[[#This Row],[Date]]),"-")),Analysis!$C$13:$C$24,0),1),"-")</f>
        <v>-</v>
      </c>
      <c r="L2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4" s="77"/>
    </row>
    <row r="265" spans="3:15" ht="18" customHeight="1" x14ac:dyDescent="0.25">
      <c r="C265" s="143"/>
      <c r="D265" s="217"/>
      <c r="E265" s="220"/>
      <c r="F265" s="111"/>
      <c r="G265" s="110"/>
      <c r="H265" s="245" t="str" cm="1">
        <f t="array" ref="H265">IFERROR(IF(TB_TRANSACTIONS[[#This Row],[Subcategory]]="","",INDEX(Fields!$D$33:$D$132,MATCH(TB_TRANSACTIONS[[#This Row],[Subcategory]],Fields!$C$33:$C$132,0),0)),"-")</f>
        <v/>
      </c>
      <c r="I265" s="245" t="str">
        <f>IFERROR(IF(TB_TRANSACTIONS[[#This Row],[Category]]="","",TB_TRANSACTIONS[[#This Row],[Category]]&amp;"-"&amp;COUNTIFS($H$29:H285,H285)),"-")</f>
        <v/>
      </c>
      <c r="J265" s="127" t="str">
        <f>IFERROR(INDEX(Analysis!$G$13:$G$24,MATCH(IF(TB_TRANSACTIONS[[#This Row],[Date]]="","",IFERROR(MONTH(TB_TRANSACTIONS[[#This Row],[Date]]),"-")),Analysis!$C$13:$C$24,0),1),"-")</f>
        <v>-</v>
      </c>
      <c r="K265" s="127" t="str">
        <f>IFERROR(INDEX(Analysis!$F$13:$F$24,MATCH(IF(TB_TRANSACTIONS[[#This Row],[Date]]="","",IFERROR(MONTH(TB_TRANSACTIONS[[#This Row],[Date]]),"-")),Analysis!$C$13:$C$24,0),1),"-")</f>
        <v>-</v>
      </c>
      <c r="L2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5" s="77"/>
    </row>
    <row r="266" spans="3:15" ht="18" customHeight="1" x14ac:dyDescent="0.25">
      <c r="C266" s="109"/>
      <c r="D266" s="221"/>
      <c r="E266" s="222"/>
      <c r="F266" s="111"/>
      <c r="G266" s="110"/>
      <c r="H266" s="245" t="str" cm="1">
        <f t="array" ref="H266">IFERROR(IF(TB_TRANSACTIONS[[#This Row],[Subcategory]]="","",INDEX(Fields!$D$33:$D$132,MATCH(TB_TRANSACTIONS[[#This Row],[Subcategory]],Fields!$C$33:$C$132,0),0)),"-")</f>
        <v/>
      </c>
      <c r="I266" s="245" t="str">
        <f>IFERROR(IF(TB_TRANSACTIONS[[#This Row],[Category]]="","",TB_TRANSACTIONS[[#This Row],[Category]]&amp;"-"&amp;COUNTIFS($H$29:H286,H286)),"-")</f>
        <v/>
      </c>
      <c r="J266" s="127" t="str">
        <f>IFERROR(INDEX(Analysis!$G$13:$G$24,MATCH(IF(TB_TRANSACTIONS[[#This Row],[Date]]="","",IFERROR(MONTH(TB_TRANSACTIONS[[#This Row],[Date]]),"-")),Analysis!$C$13:$C$24,0),1),"-")</f>
        <v>-</v>
      </c>
      <c r="K266" s="127" t="str">
        <f>IFERROR(INDEX(Analysis!$F$13:$F$24,MATCH(IF(TB_TRANSACTIONS[[#This Row],[Date]]="","",IFERROR(MONTH(TB_TRANSACTIONS[[#This Row],[Date]]),"-")),Analysis!$C$13:$C$24,0),1),"-")</f>
        <v>-</v>
      </c>
      <c r="L2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6" s="77"/>
    </row>
    <row r="267" spans="3:15" ht="18" customHeight="1" x14ac:dyDescent="0.25">
      <c r="C267" s="143"/>
      <c r="D267" s="217"/>
      <c r="E267" s="220"/>
      <c r="F267" s="111"/>
      <c r="G267" s="110"/>
      <c r="H267" s="245" t="str" cm="1">
        <f t="array" ref="H267">IFERROR(IF(TB_TRANSACTIONS[[#This Row],[Subcategory]]="","",INDEX(Fields!$D$33:$D$132,MATCH(TB_TRANSACTIONS[[#This Row],[Subcategory]],Fields!$C$33:$C$132,0),0)),"-")</f>
        <v/>
      </c>
      <c r="I267" s="245" t="str">
        <f>IFERROR(IF(TB_TRANSACTIONS[[#This Row],[Category]]="","",TB_TRANSACTIONS[[#This Row],[Category]]&amp;"-"&amp;COUNTIFS($H$29:H287,H287)),"-")</f>
        <v/>
      </c>
      <c r="J267" s="127" t="str">
        <f>IFERROR(INDEX(Analysis!$G$13:$G$24,MATCH(IF(TB_TRANSACTIONS[[#This Row],[Date]]="","",IFERROR(MONTH(TB_TRANSACTIONS[[#This Row],[Date]]),"-")),Analysis!$C$13:$C$24,0),1),"-")</f>
        <v>-</v>
      </c>
      <c r="K267" s="127" t="str">
        <f>IFERROR(INDEX(Analysis!$F$13:$F$24,MATCH(IF(TB_TRANSACTIONS[[#This Row],[Date]]="","",IFERROR(MONTH(TB_TRANSACTIONS[[#This Row],[Date]]),"-")),Analysis!$C$13:$C$24,0),1),"-")</f>
        <v>-</v>
      </c>
      <c r="L2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7" s="77"/>
    </row>
    <row r="268" spans="3:15" ht="18" customHeight="1" x14ac:dyDescent="0.25">
      <c r="C268" s="109"/>
      <c r="D268" s="221"/>
      <c r="E268" s="222"/>
      <c r="F268" s="111"/>
      <c r="G268" s="110"/>
      <c r="H268" s="245" t="str" cm="1">
        <f t="array" ref="H268">IFERROR(IF(TB_TRANSACTIONS[[#This Row],[Subcategory]]="","",INDEX(Fields!$D$33:$D$132,MATCH(TB_TRANSACTIONS[[#This Row],[Subcategory]],Fields!$C$33:$C$132,0),0)),"-")</f>
        <v/>
      </c>
      <c r="I268" s="245" t="str">
        <f>IFERROR(IF(TB_TRANSACTIONS[[#This Row],[Category]]="","",TB_TRANSACTIONS[[#This Row],[Category]]&amp;"-"&amp;COUNTIFS($H$29:H288,H288)),"-")</f>
        <v/>
      </c>
      <c r="J268" s="127" t="str">
        <f>IFERROR(INDEX(Analysis!$G$13:$G$24,MATCH(IF(TB_TRANSACTIONS[[#This Row],[Date]]="","",IFERROR(MONTH(TB_TRANSACTIONS[[#This Row],[Date]]),"-")),Analysis!$C$13:$C$24,0),1),"-")</f>
        <v>-</v>
      </c>
      <c r="K268" s="127" t="str">
        <f>IFERROR(INDEX(Analysis!$F$13:$F$24,MATCH(IF(TB_TRANSACTIONS[[#This Row],[Date]]="","",IFERROR(MONTH(TB_TRANSACTIONS[[#This Row],[Date]]),"-")),Analysis!$C$13:$C$24,0),1),"-")</f>
        <v>-</v>
      </c>
      <c r="L2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8" s="77"/>
    </row>
    <row r="269" spans="3:15" ht="18" customHeight="1" x14ac:dyDescent="0.25">
      <c r="C269" s="143"/>
      <c r="D269" s="217"/>
      <c r="E269" s="220"/>
      <c r="F269" s="111"/>
      <c r="G269" s="110"/>
      <c r="H269" s="245" t="str" cm="1">
        <f t="array" ref="H269">IFERROR(IF(TB_TRANSACTIONS[[#This Row],[Subcategory]]="","",INDEX(Fields!$D$33:$D$132,MATCH(TB_TRANSACTIONS[[#This Row],[Subcategory]],Fields!$C$33:$C$132,0),0)),"-")</f>
        <v/>
      </c>
      <c r="I269" s="245" t="str">
        <f>IFERROR(IF(TB_TRANSACTIONS[[#This Row],[Category]]="","",TB_TRANSACTIONS[[#This Row],[Category]]&amp;"-"&amp;COUNTIFS($H$29:H289,H289)),"-")</f>
        <v/>
      </c>
      <c r="J269" s="127" t="str">
        <f>IFERROR(INDEX(Analysis!$G$13:$G$24,MATCH(IF(TB_TRANSACTIONS[[#This Row],[Date]]="","",IFERROR(MONTH(TB_TRANSACTIONS[[#This Row],[Date]]),"-")),Analysis!$C$13:$C$24,0),1),"-")</f>
        <v>-</v>
      </c>
      <c r="K269" s="127" t="str">
        <f>IFERROR(INDEX(Analysis!$F$13:$F$24,MATCH(IF(TB_TRANSACTIONS[[#This Row],[Date]]="","",IFERROR(MONTH(TB_TRANSACTIONS[[#This Row],[Date]]),"-")),Analysis!$C$13:$C$24,0),1),"-")</f>
        <v>-</v>
      </c>
      <c r="L2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9" s="77"/>
    </row>
    <row r="270" spans="3:15" ht="18" customHeight="1" x14ac:dyDescent="0.25">
      <c r="C270" s="109"/>
      <c r="D270" s="221"/>
      <c r="E270" s="222"/>
      <c r="F270" s="111"/>
      <c r="G270" s="110"/>
      <c r="H270" s="245" t="str" cm="1">
        <f t="array" ref="H270">IFERROR(IF(TB_TRANSACTIONS[[#This Row],[Subcategory]]="","",INDEX(Fields!$D$33:$D$132,MATCH(TB_TRANSACTIONS[[#This Row],[Subcategory]],Fields!$C$33:$C$132,0),0)),"-")</f>
        <v/>
      </c>
      <c r="I270" s="245" t="str">
        <f>IFERROR(IF(TB_TRANSACTIONS[[#This Row],[Category]]="","",TB_TRANSACTIONS[[#This Row],[Category]]&amp;"-"&amp;COUNTIFS($H$29:H290,H290)),"-")</f>
        <v/>
      </c>
      <c r="J270" s="127" t="str">
        <f>IFERROR(INDEX(Analysis!$G$13:$G$24,MATCH(IF(TB_TRANSACTIONS[[#This Row],[Date]]="","",IFERROR(MONTH(TB_TRANSACTIONS[[#This Row],[Date]]),"-")),Analysis!$C$13:$C$24,0),1),"-")</f>
        <v>-</v>
      </c>
      <c r="K270" s="127" t="str">
        <f>IFERROR(INDEX(Analysis!$F$13:$F$24,MATCH(IF(TB_TRANSACTIONS[[#This Row],[Date]]="","",IFERROR(MONTH(TB_TRANSACTIONS[[#This Row],[Date]]),"-")),Analysis!$C$13:$C$24,0),1),"-")</f>
        <v>-</v>
      </c>
      <c r="L2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0" s="77"/>
    </row>
    <row r="271" spans="3:15" ht="18" customHeight="1" x14ac:dyDescent="0.25">
      <c r="C271" s="143"/>
      <c r="D271" s="217"/>
      <c r="E271" s="220"/>
      <c r="F271" s="111"/>
      <c r="G271" s="110"/>
      <c r="H271" s="245" t="str" cm="1">
        <f t="array" ref="H271">IFERROR(IF(TB_TRANSACTIONS[[#This Row],[Subcategory]]="","",INDEX(Fields!$D$33:$D$132,MATCH(TB_TRANSACTIONS[[#This Row],[Subcategory]],Fields!$C$33:$C$132,0),0)),"-")</f>
        <v/>
      </c>
      <c r="I271" s="245" t="str">
        <f>IFERROR(IF(TB_TRANSACTIONS[[#This Row],[Category]]="","",TB_TRANSACTIONS[[#This Row],[Category]]&amp;"-"&amp;COUNTIFS($H$29:H291,H291)),"-")</f>
        <v/>
      </c>
      <c r="J271" s="127" t="str">
        <f>IFERROR(INDEX(Analysis!$G$13:$G$24,MATCH(IF(TB_TRANSACTIONS[[#This Row],[Date]]="","",IFERROR(MONTH(TB_TRANSACTIONS[[#This Row],[Date]]),"-")),Analysis!$C$13:$C$24,0),1),"-")</f>
        <v>-</v>
      </c>
      <c r="K271" s="127" t="str">
        <f>IFERROR(INDEX(Analysis!$F$13:$F$24,MATCH(IF(TB_TRANSACTIONS[[#This Row],[Date]]="","",IFERROR(MONTH(TB_TRANSACTIONS[[#This Row],[Date]]),"-")),Analysis!$C$13:$C$24,0),1),"-")</f>
        <v>-</v>
      </c>
      <c r="L2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1" s="77"/>
    </row>
    <row r="272" spans="3:15" ht="18" customHeight="1" x14ac:dyDescent="0.25">
      <c r="C272" s="109"/>
      <c r="D272" s="221"/>
      <c r="E272" s="222"/>
      <c r="F272" s="111"/>
      <c r="G272" s="110"/>
      <c r="H272" s="245" t="str" cm="1">
        <f t="array" ref="H272">IFERROR(IF(TB_TRANSACTIONS[[#This Row],[Subcategory]]="","",INDEX(Fields!$D$33:$D$132,MATCH(TB_TRANSACTIONS[[#This Row],[Subcategory]],Fields!$C$33:$C$132,0),0)),"-")</f>
        <v/>
      </c>
      <c r="I272" s="245" t="str">
        <f>IFERROR(IF(TB_TRANSACTIONS[[#This Row],[Category]]="","",TB_TRANSACTIONS[[#This Row],[Category]]&amp;"-"&amp;COUNTIFS($H$29:H292,H292)),"-")</f>
        <v/>
      </c>
      <c r="J272" s="127" t="str">
        <f>IFERROR(INDEX(Analysis!$G$13:$G$24,MATCH(IF(TB_TRANSACTIONS[[#This Row],[Date]]="","",IFERROR(MONTH(TB_TRANSACTIONS[[#This Row],[Date]]),"-")),Analysis!$C$13:$C$24,0),1),"-")</f>
        <v>-</v>
      </c>
      <c r="K272" s="127" t="str">
        <f>IFERROR(INDEX(Analysis!$F$13:$F$24,MATCH(IF(TB_TRANSACTIONS[[#This Row],[Date]]="","",IFERROR(MONTH(TB_TRANSACTIONS[[#This Row],[Date]]),"-")),Analysis!$C$13:$C$24,0),1),"-")</f>
        <v>-</v>
      </c>
      <c r="L2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2" s="77"/>
    </row>
    <row r="273" spans="3:15" ht="18" customHeight="1" x14ac:dyDescent="0.25">
      <c r="C273" s="143"/>
      <c r="D273" s="217"/>
      <c r="E273" s="220"/>
      <c r="F273" s="111"/>
      <c r="G273" s="110"/>
      <c r="H273" s="245" t="str" cm="1">
        <f t="array" ref="H273">IFERROR(IF(TB_TRANSACTIONS[[#This Row],[Subcategory]]="","",INDEX(Fields!$D$33:$D$132,MATCH(TB_TRANSACTIONS[[#This Row],[Subcategory]],Fields!$C$33:$C$132,0),0)),"-")</f>
        <v/>
      </c>
      <c r="I273" s="245" t="str">
        <f>IFERROR(IF(TB_TRANSACTIONS[[#This Row],[Category]]="","",TB_TRANSACTIONS[[#This Row],[Category]]&amp;"-"&amp;COUNTIFS($H$29:H293,H293)),"-")</f>
        <v/>
      </c>
      <c r="J273" s="127" t="str">
        <f>IFERROR(INDEX(Analysis!$G$13:$G$24,MATCH(IF(TB_TRANSACTIONS[[#This Row],[Date]]="","",IFERROR(MONTH(TB_TRANSACTIONS[[#This Row],[Date]]),"-")),Analysis!$C$13:$C$24,0),1),"-")</f>
        <v>-</v>
      </c>
      <c r="K273" s="127" t="str">
        <f>IFERROR(INDEX(Analysis!$F$13:$F$24,MATCH(IF(TB_TRANSACTIONS[[#This Row],[Date]]="","",IFERROR(MONTH(TB_TRANSACTIONS[[#This Row],[Date]]),"-")),Analysis!$C$13:$C$24,0),1),"-")</f>
        <v>-</v>
      </c>
      <c r="L2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3" s="77"/>
    </row>
    <row r="274" spans="3:15" ht="18" customHeight="1" x14ac:dyDescent="0.25">
      <c r="C274" s="109"/>
      <c r="D274" s="221"/>
      <c r="E274" s="222"/>
      <c r="F274" s="111"/>
      <c r="G274" s="110"/>
      <c r="H274" s="245" t="str" cm="1">
        <f t="array" ref="H274">IFERROR(IF(TB_TRANSACTIONS[[#This Row],[Subcategory]]="","",INDEX(Fields!$D$33:$D$132,MATCH(TB_TRANSACTIONS[[#This Row],[Subcategory]],Fields!$C$33:$C$132,0),0)),"-")</f>
        <v/>
      </c>
      <c r="I274" s="245" t="str">
        <f>IFERROR(IF(TB_TRANSACTIONS[[#This Row],[Category]]="","",TB_TRANSACTIONS[[#This Row],[Category]]&amp;"-"&amp;COUNTIFS($H$29:H294,H294)),"-")</f>
        <v/>
      </c>
      <c r="J274" s="127" t="str">
        <f>IFERROR(INDEX(Analysis!$G$13:$G$24,MATCH(IF(TB_TRANSACTIONS[[#This Row],[Date]]="","",IFERROR(MONTH(TB_TRANSACTIONS[[#This Row],[Date]]),"-")),Analysis!$C$13:$C$24,0),1),"-")</f>
        <v>-</v>
      </c>
      <c r="K274" s="127" t="str">
        <f>IFERROR(INDEX(Analysis!$F$13:$F$24,MATCH(IF(TB_TRANSACTIONS[[#This Row],[Date]]="","",IFERROR(MONTH(TB_TRANSACTIONS[[#This Row],[Date]]),"-")),Analysis!$C$13:$C$24,0),1),"-")</f>
        <v>-</v>
      </c>
      <c r="L2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4" s="77"/>
    </row>
    <row r="275" spans="3:15" ht="18" customHeight="1" x14ac:dyDescent="0.25">
      <c r="C275" s="143"/>
      <c r="D275" s="217"/>
      <c r="E275" s="220"/>
      <c r="F275" s="111"/>
      <c r="G275" s="110"/>
      <c r="H275" s="245" t="str" cm="1">
        <f t="array" ref="H275">IFERROR(IF(TB_TRANSACTIONS[[#This Row],[Subcategory]]="","",INDEX(Fields!$D$33:$D$132,MATCH(TB_TRANSACTIONS[[#This Row],[Subcategory]],Fields!$C$33:$C$132,0),0)),"-")</f>
        <v/>
      </c>
      <c r="I275" s="245" t="str">
        <f>IFERROR(IF(TB_TRANSACTIONS[[#This Row],[Category]]="","",TB_TRANSACTIONS[[#This Row],[Category]]&amp;"-"&amp;COUNTIFS($H$29:H295,H295)),"-")</f>
        <v/>
      </c>
      <c r="J275" s="127" t="str">
        <f>IFERROR(INDEX(Analysis!$G$13:$G$24,MATCH(IF(TB_TRANSACTIONS[[#This Row],[Date]]="","",IFERROR(MONTH(TB_TRANSACTIONS[[#This Row],[Date]]),"-")),Analysis!$C$13:$C$24,0),1),"-")</f>
        <v>-</v>
      </c>
      <c r="K275" s="127" t="str">
        <f>IFERROR(INDEX(Analysis!$F$13:$F$24,MATCH(IF(TB_TRANSACTIONS[[#This Row],[Date]]="","",IFERROR(MONTH(TB_TRANSACTIONS[[#This Row],[Date]]),"-")),Analysis!$C$13:$C$24,0),1),"-")</f>
        <v>-</v>
      </c>
      <c r="L2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5" s="77"/>
    </row>
    <row r="276" spans="3:15" ht="18" customHeight="1" x14ac:dyDescent="0.25">
      <c r="C276" s="109"/>
      <c r="D276" s="221"/>
      <c r="E276" s="222"/>
      <c r="F276" s="111"/>
      <c r="G276" s="110"/>
      <c r="H276" s="245" t="str" cm="1">
        <f t="array" ref="H276">IFERROR(IF(TB_TRANSACTIONS[[#This Row],[Subcategory]]="","",INDEX(Fields!$D$33:$D$132,MATCH(TB_TRANSACTIONS[[#This Row],[Subcategory]],Fields!$C$33:$C$132,0),0)),"-")</f>
        <v/>
      </c>
      <c r="I276" s="245" t="str">
        <f>IFERROR(IF(TB_TRANSACTIONS[[#This Row],[Category]]="","",TB_TRANSACTIONS[[#This Row],[Category]]&amp;"-"&amp;COUNTIFS($H$29:H296,H296)),"-")</f>
        <v/>
      </c>
      <c r="J276" s="127" t="str">
        <f>IFERROR(INDEX(Analysis!$G$13:$G$24,MATCH(IF(TB_TRANSACTIONS[[#This Row],[Date]]="","",IFERROR(MONTH(TB_TRANSACTIONS[[#This Row],[Date]]),"-")),Analysis!$C$13:$C$24,0),1),"-")</f>
        <v>-</v>
      </c>
      <c r="K276" s="127" t="str">
        <f>IFERROR(INDEX(Analysis!$F$13:$F$24,MATCH(IF(TB_TRANSACTIONS[[#This Row],[Date]]="","",IFERROR(MONTH(TB_TRANSACTIONS[[#This Row],[Date]]),"-")),Analysis!$C$13:$C$24,0),1),"-")</f>
        <v>-</v>
      </c>
      <c r="L2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6" s="77"/>
    </row>
    <row r="277" spans="3:15" ht="18" customHeight="1" x14ac:dyDescent="0.25">
      <c r="C277" s="143"/>
      <c r="D277" s="217"/>
      <c r="E277" s="220"/>
      <c r="F277" s="111"/>
      <c r="G277" s="110"/>
      <c r="H277" s="245" t="str" cm="1">
        <f t="array" ref="H277">IFERROR(IF(TB_TRANSACTIONS[[#This Row],[Subcategory]]="","",INDEX(Fields!$D$33:$D$132,MATCH(TB_TRANSACTIONS[[#This Row],[Subcategory]],Fields!$C$33:$C$132,0),0)),"-")</f>
        <v/>
      </c>
      <c r="I277" s="245" t="str">
        <f>IFERROR(IF(TB_TRANSACTIONS[[#This Row],[Category]]="","",TB_TRANSACTIONS[[#This Row],[Category]]&amp;"-"&amp;COUNTIFS($H$29:H297,H297)),"-")</f>
        <v/>
      </c>
      <c r="J277" s="127" t="str">
        <f>IFERROR(INDEX(Analysis!$G$13:$G$24,MATCH(IF(TB_TRANSACTIONS[[#This Row],[Date]]="","",IFERROR(MONTH(TB_TRANSACTIONS[[#This Row],[Date]]),"-")),Analysis!$C$13:$C$24,0),1),"-")</f>
        <v>-</v>
      </c>
      <c r="K277" s="127" t="str">
        <f>IFERROR(INDEX(Analysis!$F$13:$F$24,MATCH(IF(TB_TRANSACTIONS[[#This Row],[Date]]="","",IFERROR(MONTH(TB_TRANSACTIONS[[#This Row],[Date]]),"-")),Analysis!$C$13:$C$24,0),1),"-")</f>
        <v>-</v>
      </c>
      <c r="L2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7" s="77"/>
    </row>
    <row r="278" spans="3:15" ht="18" customHeight="1" x14ac:dyDescent="0.25">
      <c r="C278" s="109"/>
      <c r="D278" s="221"/>
      <c r="E278" s="222"/>
      <c r="F278" s="111"/>
      <c r="G278" s="110"/>
      <c r="H278" s="245" t="str" cm="1">
        <f t="array" ref="H278">IFERROR(IF(TB_TRANSACTIONS[[#This Row],[Subcategory]]="","",INDEX(Fields!$D$33:$D$132,MATCH(TB_TRANSACTIONS[[#This Row],[Subcategory]],Fields!$C$33:$C$132,0),0)),"-")</f>
        <v/>
      </c>
      <c r="I278" s="245" t="str">
        <f>IFERROR(IF(TB_TRANSACTIONS[[#This Row],[Category]]="","",TB_TRANSACTIONS[[#This Row],[Category]]&amp;"-"&amp;COUNTIFS($H$29:H298,H298)),"-")</f>
        <v/>
      </c>
      <c r="J278" s="127" t="str">
        <f>IFERROR(INDEX(Analysis!$G$13:$G$24,MATCH(IF(TB_TRANSACTIONS[[#This Row],[Date]]="","",IFERROR(MONTH(TB_TRANSACTIONS[[#This Row],[Date]]),"-")),Analysis!$C$13:$C$24,0),1),"-")</f>
        <v>-</v>
      </c>
      <c r="K278" s="127" t="str">
        <f>IFERROR(INDEX(Analysis!$F$13:$F$24,MATCH(IF(TB_TRANSACTIONS[[#This Row],[Date]]="","",IFERROR(MONTH(TB_TRANSACTIONS[[#This Row],[Date]]),"-")),Analysis!$C$13:$C$24,0),1),"-")</f>
        <v>-</v>
      </c>
      <c r="L2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8" s="77"/>
    </row>
    <row r="279" spans="3:15" ht="18" customHeight="1" x14ac:dyDescent="0.25">
      <c r="C279" s="143"/>
      <c r="D279" s="217"/>
      <c r="E279" s="220"/>
      <c r="F279" s="111"/>
      <c r="G279" s="110"/>
      <c r="H279" s="245" t="str" cm="1">
        <f t="array" ref="H279">IFERROR(IF(TB_TRANSACTIONS[[#This Row],[Subcategory]]="","",INDEX(Fields!$D$33:$D$132,MATCH(TB_TRANSACTIONS[[#This Row],[Subcategory]],Fields!$C$33:$C$132,0),0)),"-")</f>
        <v/>
      </c>
      <c r="I279" s="245" t="str">
        <f>IFERROR(IF(TB_TRANSACTIONS[[#This Row],[Category]]="","",TB_TRANSACTIONS[[#This Row],[Category]]&amp;"-"&amp;COUNTIFS($H$29:H299,H299)),"-")</f>
        <v/>
      </c>
      <c r="J279" s="127" t="str">
        <f>IFERROR(INDEX(Analysis!$G$13:$G$24,MATCH(IF(TB_TRANSACTIONS[[#This Row],[Date]]="","",IFERROR(MONTH(TB_TRANSACTIONS[[#This Row],[Date]]),"-")),Analysis!$C$13:$C$24,0),1),"-")</f>
        <v>-</v>
      </c>
      <c r="K279" s="127" t="str">
        <f>IFERROR(INDEX(Analysis!$F$13:$F$24,MATCH(IF(TB_TRANSACTIONS[[#This Row],[Date]]="","",IFERROR(MONTH(TB_TRANSACTIONS[[#This Row],[Date]]),"-")),Analysis!$C$13:$C$24,0),1),"-")</f>
        <v>-</v>
      </c>
      <c r="L2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9" s="77"/>
    </row>
    <row r="280" spans="3:15" ht="18" customHeight="1" x14ac:dyDescent="0.25">
      <c r="C280" s="109"/>
      <c r="D280" s="221"/>
      <c r="E280" s="222"/>
      <c r="F280" s="111"/>
      <c r="G280" s="110"/>
      <c r="H280" s="245" t="str" cm="1">
        <f t="array" ref="H280">IFERROR(IF(TB_TRANSACTIONS[[#This Row],[Subcategory]]="","",INDEX(Fields!$D$33:$D$132,MATCH(TB_TRANSACTIONS[[#This Row],[Subcategory]],Fields!$C$33:$C$132,0),0)),"-")</f>
        <v/>
      </c>
      <c r="I280" s="245" t="str">
        <f>IFERROR(IF(TB_TRANSACTIONS[[#This Row],[Category]]="","",TB_TRANSACTIONS[[#This Row],[Category]]&amp;"-"&amp;COUNTIFS($H$29:H300,H300)),"-")</f>
        <v/>
      </c>
      <c r="J280" s="127" t="str">
        <f>IFERROR(INDEX(Analysis!$G$13:$G$24,MATCH(IF(TB_TRANSACTIONS[[#This Row],[Date]]="","",IFERROR(MONTH(TB_TRANSACTIONS[[#This Row],[Date]]),"-")),Analysis!$C$13:$C$24,0),1),"-")</f>
        <v>-</v>
      </c>
      <c r="K280" s="127" t="str">
        <f>IFERROR(INDEX(Analysis!$F$13:$F$24,MATCH(IF(TB_TRANSACTIONS[[#This Row],[Date]]="","",IFERROR(MONTH(TB_TRANSACTIONS[[#This Row],[Date]]),"-")),Analysis!$C$13:$C$24,0),1),"-")</f>
        <v>-</v>
      </c>
      <c r="L2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0" s="77"/>
    </row>
    <row r="281" spans="3:15" ht="18" customHeight="1" x14ac:dyDescent="0.25">
      <c r="C281" s="143"/>
      <c r="D281" s="217"/>
      <c r="E281" s="220"/>
      <c r="F281" s="111"/>
      <c r="G281" s="110"/>
      <c r="H281" s="245" t="str" cm="1">
        <f t="array" ref="H281">IFERROR(IF(TB_TRANSACTIONS[[#This Row],[Subcategory]]="","",INDEX(Fields!$D$33:$D$132,MATCH(TB_TRANSACTIONS[[#This Row],[Subcategory]],Fields!$C$33:$C$132,0),0)),"-")</f>
        <v/>
      </c>
      <c r="I281" s="245" t="str">
        <f>IFERROR(IF(TB_TRANSACTIONS[[#This Row],[Category]]="","",TB_TRANSACTIONS[[#This Row],[Category]]&amp;"-"&amp;COUNTIFS($H$29:H301,H301)),"-")</f>
        <v/>
      </c>
      <c r="J281" s="127" t="str">
        <f>IFERROR(INDEX(Analysis!$G$13:$G$24,MATCH(IF(TB_TRANSACTIONS[[#This Row],[Date]]="","",IFERROR(MONTH(TB_TRANSACTIONS[[#This Row],[Date]]),"-")),Analysis!$C$13:$C$24,0),1),"-")</f>
        <v>-</v>
      </c>
      <c r="K281" s="127" t="str">
        <f>IFERROR(INDEX(Analysis!$F$13:$F$24,MATCH(IF(TB_TRANSACTIONS[[#This Row],[Date]]="","",IFERROR(MONTH(TB_TRANSACTIONS[[#This Row],[Date]]),"-")),Analysis!$C$13:$C$24,0),1),"-")</f>
        <v>-</v>
      </c>
      <c r="L2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1" s="77"/>
    </row>
    <row r="282" spans="3:15" ht="18" customHeight="1" x14ac:dyDescent="0.25">
      <c r="C282" s="109"/>
      <c r="D282" s="221"/>
      <c r="E282" s="222"/>
      <c r="F282" s="111"/>
      <c r="G282" s="110"/>
      <c r="H282" s="245" t="str" cm="1">
        <f t="array" ref="H282">IFERROR(IF(TB_TRANSACTIONS[[#This Row],[Subcategory]]="","",INDEX(Fields!$D$33:$D$132,MATCH(TB_TRANSACTIONS[[#This Row],[Subcategory]],Fields!$C$33:$C$132,0),0)),"-")</f>
        <v/>
      </c>
      <c r="I282" s="245" t="str">
        <f>IFERROR(IF(TB_TRANSACTIONS[[#This Row],[Category]]="","",TB_TRANSACTIONS[[#This Row],[Category]]&amp;"-"&amp;COUNTIFS($H$29:H302,H302)),"-")</f>
        <v/>
      </c>
      <c r="J282" s="127" t="str">
        <f>IFERROR(INDEX(Analysis!$G$13:$G$24,MATCH(IF(TB_TRANSACTIONS[[#This Row],[Date]]="","",IFERROR(MONTH(TB_TRANSACTIONS[[#This Row],[Date]]),"-")),Analysis!$C$13:$C$24,0),1),"-")</f>
        <v>-</v>
      </c>
      <c r="K282" s="127" t="str">
        <f>IFERROR(INDEX(Analysis!$F$13:$F$24,MATCH(IF(TB_TRANSACTIONS[[#This Row],[Date]]="","",IFERROR(MONTH(TB_TRANSACTIONS[[#This Row],[Date]]),"-")),Analysis!$C$13:$C$24,0),1),"-")</f>
        <v>-</v>
      </c>
      <c r="L2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2" s="77"/>
    </row>
    <row r="283" spans="3:15" ht="18" customHeight="1" x14ac:dyDescent="0.25">
      <c r="C283" s="143"/>
      <c r="D283" s="217"/>
      <c r="E283" s="220"/>
      <c r="F283" s="111"/>
      <c r="G283" s="110"/>
      <c r="H283" s="245" t="str" cm="1">
        <f t="array" ref="H283">IFERROR(IF(TB_TRANSACTIONS[[#This Row],[Subcategory]]="","",INDEX(Fields!$D$33:$D$132,MATCH(TB_TRANSACTIONS[[#This Row],[Subcategory]],Fields!$C$33:$C$132,0),0)),"-")</f>
        <v/>
      </c>
      <c r="I283" s="245" t="str">
        <f>IFERROR(IF(TB_TRANSACTIONS[[#This Row],[Category]]="","",TB_TRANSACTIONS[[#This Row],[Category]]&amp;"-"&amp;COUNTIFS($H$29:H303,H303)),"-")</f>
        <v/>
      </c>
      <c r="J283" s="127" t="str">
        <f>IFERROR(INDEX(Analysis!$G$13:$G$24,MATCH(IF(TB_TRANSACTIONS[[#This Row],[Date]]="","",IFERROR(MONTH(TB_TRANSACTIONS[[#This Row],[Date]]),"-")),Analysis!$C$13:$C$24,0),1),"-")</f>
        <v>-</v>
      </c>
      <c r="K283" s="127" t="str">
        <f>IFERROR(INDEX(Analysis!$F$13:$F$24,MATCH(IF(TB_TRANSACTIONS[[#This Row],[Date]]="","",IFERROR(MONTH(TB_TRANSACTIONS[[#This Row],[Date]]),"-")),Analysis!$C$13:$C$24,0),1),"-")</f>
        <v>-</v>
      </c>
      <c r="L2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3" s="77"/>
    </row>
    <row r="284" spans="3:15" ht="18" customHeight="1" x14ac:dyDescent="0.25">
      <c r="C284" s="109"/>
      <c r="D284" s="221"/>
      <c r="E284" s="222"/>
      <c r="F284" s="111"/>
      <c r="G284" s="110"/>
      <c r="H284" s="245" t="str" cm="1">
        <f t="array" ref="H284">IFERROR(IF(TB_TRANSACTIONS[[#This Row],[Subcategory]]="","",INDEX(Fields!$D$33:$D$132,MATCH(TB_TRANSACTIONS[[#This Row],[Subcategory]],Fields!$C$33:$C$132,0),0)),"-")</f>
        <v/>
      </c>
      <c r="I284" s="245" t="str">
        <f>IFERROR(IF(TB_TRANSACTIONS[[#This Row],[Category]]="","",TB_TRANSACTIONS[[#This Row],[Category]]&amp;"-"&amp;COUNTIFS($H$29:H304,H304)),"-")</f>
        <v/>
      </c>
      <c r="J284" s="127" t="str">
        <f>IFERROR(INDEX(Analysis!$G$13:$G$24,MATCH(IF(TB_TRANSACTIONS[[#This Row],[Date]]="","",IFERROR(MONTH(TB_TRANSACTIONS[[#This Row],[Date]]),"-")),Analysis!$C$13:$C$24,0),1),"-")</f>
        <v>-</v>
      </c>
      <c r="K284" s="127" t="str">
        <f>IFERROR(INDEX(Analysis!$F$13:$F$24,MATCH(IF(TB_TRANSACTIONS[[#This Row],[Date]]="","",IFERROR(MONTH(TB_TRANSACTIONS[[#This Row],[Date]]),"-")),Analysis!$C$13:$C$24,0),1),"-")</f>
        <v>-</v>
      </c>
      <c r="L2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4" s="77"/>
    </row>
    <row r="285" spans="3:15" ht="18" customHeight="1" x14ac:dyDescent="0.25">
      <c r="C285" s="143"/>
      <c r="D285" s="217"/>
      <c r="E285" s="220"/>
      <c r="F285" s="111"/>
      <c r="G285" s="110"/>
      <c r="H285" s="245" t="str" cm="1">
        <f t="array" ref="H285">IFERROR(IF(TB_TRANSACTIONS[[#This Row],[Subcategory]]="","",INDEX(Fields!$D$33:$D$132,MATCH(TB_TRANSACTIONS[[#This Row],[Subcategory]],Fields!$C$33:$C$132,0),0)),"-")</f>
        <v/>
      </c>
      <c r="I285" s="245" t="str">
        <f>IFERROR(IF(TB_TRANSACTIONS[[#This Row],[Category]]="","",TB_TRANSACTIONS[[#This Row],[Category]]&amp;"-"&amp;COUNTIFS($H$29:H305,H305)),"-")</f>
        <v/>
      </c>
      <c r="J285" s="127" t="str">
        <f>IFERROR(INDEX(Analysis!$G$13:$G$24,MATCH(IF(TB_TRANSACTIONS[[#This Row],[Date]]="","",IFERROR(MONTH(TB_TRANSACTIONS[[#This Row],[Date]]),"-")),Analysis!$C$13:$C$24,0),1),"-")</f>
        <v>-</v>
      </c>
      <c r="K285" s="127" t="str">
        <f>IFERROR(INDEX(Analysis!$F$13:$F$24,MATCH(IF(TB_TRANSACTIONS[[#This Row],[Date]]="","",IFERROR(MONTH(TB_TRANSACTIONS[[#This Row],[Date]]),"-")),Analysis!$C$13:$C$24,0),1),"-")</f>
        <v>-</v>
      </c>
      <c r="L2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5" s="77"/>
    </row>
    <row r="286" spans="3:15" ht="18" customHeight="1" x14ac:dyDescent="0.25">
      <c r="C286" s="109"/>
      <c r="D286" s="221"/>
      <c r="E286" s="222"/>
      <c r="F286" s="111"/>
      <c r="G286" s="110"/>
      <c r="H286" s="245" t="str" cm="1">
        <f t="array" ref="H286">IFERROR(IF(TB_TRANSACTIONS[[#This Row],[Subcategory]]="","",INDEX(Fields!$D$33:$D$132,MATCH(TB_TRANSACTIONS[[#This Row],[Subcategory]],Fields!$C$33:$C$132,0),0)),"-")</f>
        <v/>
      </c>
      <c r="I286" s="245" t="str">
        <f>IFERROR(IF(TB_TRANSACTIONS[[#This Row],[Category]]="","",TB_TRANSACTIONS[[#This Row],[Category]]&amp;"-"&amp;COUNTIFS($H$29:H306,H306)),"-")</f>
        <v/>
      </c>
      <c r="J286" s="127" t="str">
        <f>IFERROR(INDEX(Analysis!$G$13:$G$24,MATCH(IF(TB_TRANSACTIONS[[#This Row],[Date]]="","",IFERROR(MONTH(TB_TRANSACTIONS[[#This Row],[Date]]),"-")),Analysis!$C$13:$C$24,0),1),"-")</f>
        <v>-</v>
      </c>
      <c r="K286" s="127" t="str">
        <f>IFERROR(INDEX(Analysis!$F$13:$F$24,MATCH(IF(TB_TRANSACTIONS[[#This Row],[Date]]="","",IFERROR(MONTH(TB_TRANSACTIONS[[#This Row],[Date]]),"-")),Analysis!$C$13:$C$24,0),1),"-")</f>
        <v>-</v>
      </c>
      <c r="L2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6" s="77"/>
    </row>
    <row r="287" spans="3:15" ht="18" customHeight="1" x14ac:dyDescent="0.25">
      <c r="C287" s="143"/>
      <c r="D287" s="217"/>
      <c r="E287" s="220"/>
      <c r="F287" s="111"/>
      <c r="G287" s="110"/>
      <c r="H287" s="245" t="str" cm="1">
        <f t="array" ref="H287">IFERROR(IF(TB_TRANSACTIONS[[#This Row],[Subcategory]]="","",INDEX(Fields!$D$33:$D$132,MATCH(TB_TRANSACTIONS[[#This Row],[Subcategory]],Fields!$C$33:$C$132,0),0)),"-")</f>
        <v/>
      </c>
      <c r="I287" s="245" t="str">
        <f>IFERROR(IF(TB_TRANSACTIONS[[#This Row],[Category]]="","",TB_TRANSACTIONS[[#This Row],[Category]]&amp;"-"&amp;COUNTIFS($H$29:H307,H307)),"-")</f>
        <v/>
      </c>
      <c r="J287" s="127" t="str">
        <f>IFERROR(INDEX(Analysis!$G$13:$G$24,MATCH(IF(TB_TRANSACTIONS[[#This Row],[Date]]="","",IFERROR(MONTH(TB_TRANSACTIONS[[#This Row],[Date]]),"-")),Analysis!$C$13:$C$24,0),1),"-")</f>
        <v>-</v>
      </c>
      <c r="K287" s="127" t="str">
        <f>IFERROR(INDEX(Analysis!$F$13:$F$24,MATCH(IF(TB_TRANSACTIONS[[#This Row],[Date]]="","",IFERROR(MONTH(TB_TRANSACTIONS[[#This Row],[Date]]),"-")),Analysis!$C$13:$C$24,0),1),"-")</f>
        <v>-</v>
      </c>
      <c r="L2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7" s="77"/>
    </row>
    <row r="288" spans="3:15" ht="18" customHeight="1" x14ac:dyDescent="0.25">
      <c r="C288" s="109"/>
      <c r="D288" s="221"/>
      <c r="E288" s="222"/>
      <c r="F288" s="111"/>
      <c r="G288" s="110"/>
      <c r="H288" s="245" t="str" cm="1">
        <f t="array" ref="H288">IFERROR(IF(TB_TRANSACTIONS[[#This Row],[Subcategory]]="","",INDEX(Fields!$D$33:$D$132,MATCH(TB_TRANSACTIONS[[#This Row],[Subcategory]],Fields!$C$33:$C$132,0),0)),"-")</f>
        <v/>
      </c>
      <c r="I288" s="245" t="str">
        <f>IFERROR(IF(TB_TRANSACTIONS[[#This Row],[Category]]="","",TB_TRANSACTIONS[[#This Row],[Category]]&amp;"-"&amp;COUNTIFS($H$29:H308,H308)),"-")</f>
        <v/>
      </c>
      <c r="J288" s="127" t="str">
        <f>IFERROR(INDEX(Analysis!$G$13:$G$24,MATCH(IF(TB_TRANSACTIONS[[#This Row],[Date]]="","",IFERROR(MONTH(TB_TRANSACTIONS[[#This Row],[Date]]),"-")),Analysis!$C$13:$C$24,0),1),"-")</f>
        <v>-</v>
      </c>
      <c r="K288" s="127" t="str">
        <f>IFERROR(INDEX(Analysis!$F$13:$F$24,MATCH(IF(TB_TRANSACTIONS[[#This Row],[Date]]="","",IFERROR(MONTH(TB_TRANSACTIONS[[#This Row],[Date]]),"-")),Analysis!$C$13:$C$24,0),1),"-")</f>
        <v>-</v>
      </c>
      <c r="L2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8" s="77"/>
    </row>
    <row r="289" spans="3:15" ht="18" customHeight="1" x14ac:dyDescent="0.25">
      <c r="C289" s="143"/>
      <c r="D289" s="217"/>
      <c r="E289" s="220"/>
      <c r="F289" s="111"/>
      <c r="G289" s="110"/>
      <c r="H289" s="245" t="str" cm="1">
        <f t="array" ref="H289">IFERROR(IF(TB_TRANSACTIONS[[#This Row],[Subcategory]]="","",INDEX(Fields!$D$33:$D$132,MATCH(TB_TRANSACTIONS[[#This Row],[Subcategory]],Fields!$C$33:$C$132,0),0)),"-")</f>
        <v/>
      </c>
      <c r="I289" s="245" t="str">
        <f>IFERROR(IF(TB_TRANSACTIONS[[#This Row],[Category]]="","",TB_TRANSACTIONS[[#This Row],[Category]]&amp;"-"&amp;COUNTIFS($H$29:H309,H309)),"-")</f>
        <v/>
      </c>
      <c r="J289" s="127" t="str">
        <f>IFERROR(INDEX(Analysis!$G$13:$G$24,MATCH(IF(TB_TRANSACTIONS[[#This Row],[Date]]="","",IFERROR(MONTH(TB_TRANSACTIONS[[#This Row],[Date]]),"-")),Analysis!$C$13:$C$24,0),1),"-")</f>
        <v>-</v>
      </c>
      <c r="K289" s="127" t="str">
        <f>IFERROR(INDEX(Analysis!$F$13:$F$24,MATCH(IF(TB_TRANSACTIONS[[#This Row],[Date]]="","",IFERROR(MONTH(TB_TRANSACTIONS[[#This Row],[Date]]),"-")),Analysis!$C$13:$C$24,0),1),"-")</f>
        <v>-</v>
      </c>
      <c r="L2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9" s="77"/>
    </row>
    <row r="290" spans="3:15" ht="18" customHeight="1" x14ac:dyDescent="0.25">
      <c r="C290" s="109"/>
      <c r="D290" s="221"/>
      <c r="E290" s="222"/>
      <c r="F290" s="111"/>
      <c r="G290" s="110"/>
      <c r="H290" s="245" t="str" cm="1">
        <f t="array" ref="H290">IFERROR(IF(TB_TRANSACTIONS[[#This Row],[Subcategory]]="","",INDEX(Fields!$D$33:$D$132,MATCH(TB_TRANSACTIONS[[#This Row],[Subcategory]],Fields!$C$33:$C$132,0),0)),"-")</f>
        <v/>
      </c>
      <c r="I290" s="245" t="str">
        <f>IFERROR(IF(TB_TRANSACTIONS[[#This Row],[Category]]="","",TB_TRANSACTIONS[[#This Row],[Category]]&amp;"-"&amp;COUNTIFS($H$29:H310,H310)),"-")</f>
        <v/>
      </c>
      <c r="J290" s="127" t="str">
        <f>IFERROR(INDEX(Analysis!$G$13:$G$24,MATCH(IF(TB_TRANSACTIONS[[#This Row],[Date]]="","",IFERROR(MONTH(TB_TRANSACTIONS[[#This Row],[Date]]),"-")),Analysis!$C$13:$C$24,0),1),"-")</f>
        <v>-</v>
      </c>
      <c r="K290" s="127" t="str">
        <f>IFERROR(INDEX(Analysis!$F$13:$F$24,MATCH(IF(TB_TRANSACTIONS[[#This Row],[Date]]="","",IFERROR(MONTH(TB_TRANSACTIONS[[#This Row],[Date]]),"-")),Analysis!$C$13:$C$24,0),1),"-")</f>
        <v>-</v>
      </c>
      <c r="L2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0" s="77"/>
    </row>
    <row r="291" spans="3:15" ht="18" customHeight="1" x14ac:dyDescent="0.25">
      <c r="C291" s="143"/>
      <c r="D291" s="217"/>
      <c r="E291" s="220"/>
      <c r="F291" s="111"/>
      <c r="G291" s="110"/>
      <c r="H291" s="245" t="str" cm="1">
        <f t="array" ref="H291">IFERROR(IF(TB_TRANSACTIONS[[#This Row],[Subcategory]]="","",INDEX(Fields!$D$33:$D$132,MATCH(TB_TRANSACTIONS[[#This Row],[Subcategory]],Fields!$C$33:$C$132,0),0)),"-")</f>
        <v/>
      </c>
      <c r="I291" s="245" t="str">
        <f>IFERROR(IF(TB_TRANSACTIONS[[#This Row],[Category]]="","",TB_TRANSACTIONS[[#This Row],[Category]]&amp;"-"&amp;COUNTIFS($H$29:H311,H311)),"-")</f>
        <v/>
      </c>
      <c r="J291" s="127" t="str">
        <f>IFERROR(INDEX(Analysis!$G$13:$G$24,MATCH(IF(TB_TRANSACTIONS[[#This Row],[Date]]="","",IFERROR(MONTH(TB_TRANSACTIONS[[#This Row],[Date]]),"-")),Analysis!$C$13:$C$24,0),1),"-")</f>
        <v>-</v>
      </c>
      <c r="K291" s="127" t="str">
        <f>IFERROR(INDEX(Analysis!$F$13:$F$24,MATCH(IF(TB_TRANSACTIONS[[#This Row],[Date]]="","",IFERROR(MONTH(TB_TRANSACTIONS[[#This Row],[Date]]),"-")),Analysis!$C$13:$C$24,0),1),"-")</f>
        <v>-</v>
      </c>
      <c r="L2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1" s="77"/>
    </row>
    <row r="292" spans="3:15" ht="18" customHeight="1" x14ac:dyDescent="0.25">
      <c r="C292" s="109"/>
      <c r="D292" s="221"/>
      <c r="E292" s="222"/>
      <c r="F292" s="111"/>
      <c r="G292" s="110"/>
      <c r="H292" s="245" t="str" cm="1">
        <f t="array" ref="H292">IFERROR(IF(TB_TRANSACTIONS[[#This Row],[Subcategory]]="","",INDEX(Fields!$D$33:$D$132,MATCH(TB_TRANSACTIONS[[#This Row],[Subcategory]],Fields!$C$33:$C$132,0),0)),"-")</f>
        <v/>
      </c>
      <c r="I292" s="245" t="str">
        <f>IFERROR(IF(TB_TRANSACTIONS[[#This Row],[Category]]="","",TB_TRANSACTIONS[[#This Row],[Category]]&amp;"-"&amp;COUNTIFS($H$29:H312,H312)),"-")</f>
        <v/>
      </c>
      <c r="J292" s="127" t="str">
        <f>IFERROR(INDEX(Analysis!$G$13:$G$24,MATCH(IF(TB_TRANSACTIONS[[#This Row],[Date]]="","",IFERROR(MONTH(TB_TRANSACTIONS[[#This Row],[Date]]),"-")),Analysis!$C$13:$C$24,0),1),"-")</f>
        <v>-</v>
      </c>
      <c r="K292" s="127" t="str">
        <f>IFERROR(INDEX(Analysis!$F$13:$F$24,MATCH(IF(TB_TRANSACTIONS[[#This Row],[Date]]="","",IFERROR(MONTH(TB_TRANSACTIONS[[#This Row],[Date]]),"-")),Analysis!$C$13:$C$24,0),1),"-")</f>
        <v>-</v>
      </c>
      <c r="L2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2" s="77"/>
    </row>
    <row r="293" spans="3:15" ht="18" customHeight="1" x14ac:dyDescent="0.25">
      <c r="C293" s="143"/>
      <c r="D293" s="217"/>
      <c r="E293" s="220"/>
      <c r="F293" s="111"/>
      <c r="G293" s="110"/>
      <c r="H293" s="245" t="str" cm="1">
        <f t="array" ref="H293">IFERROR(IF(TB_TRANSACTIONS[[#This Row],[Subcategory]]="","",INDEX(Fields!$D$33:$D$132,MATCH(TB_TRANSACTIONS[[#This Row],[Subcategory]],Fields!$C$33:$C$132,0),0)),"-")</f>
        <v/>
      </c>
      <c r="I293" s="245" t="str">
        <f>IFERROR(IF(TB_TRANSACTIONS[[#This Row],[Category]]="","",TB_TRANSACTIONS[[#This Row],[Category]]&amp;"-"&amp;COUNTIFS($H$29:H313,H313)),"-")</f>
        <v/>
      </c>
      <c r="J293" s="127" t="str">
        <f>IFERROR(INDEX(Analysis!$G$13:$G$24,MATCH(IF(TB_TRANSACTIONS[[#This Row],[Date]]="","",IFERROR(MONTH(TB_TRANSACTIONS[[#This Row],[Date]]),"-")),Analysis!$C$13:$C$24,0),1),"-")</f>
        <v>-</v>
      </c>
      <c r="K293" s="127" t="str">
        <f>IFERROR(INDEX(Analysis!$F$13:$F$24,MATCH(IF(TB_TRANSACTIONS[[#This Row],[Date]]="","",IFERROR(MONTH(TB_TRANSACTIONS[[#This Row],[Date]]),"-")),Analysis!$C$13:$C$24,0),1),"-")</f>
        <v>-</v>
      </c>
      <c r="L2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3" s="77"/>
    </row>
    <row r="294" spans="3:15" ht="18" customHeight="1" x14ac:dyDescent="0.25">
      <c r="C294" s="109"/>
      <c r="D294" s="221"/>
      <c r="E294" s="222"/>
      <c r="F294" s="111"/>
      <c r="G294" s="110"/>
      <c r="H294" s="245" t="str" cm="1">
        <f t="array" ref="H294">IFERROR(IF(TB_TRANSACTIONS[[#This Row],[Subcategory]]="","",INDEX(Fields!$D$33:$D$132,MATCH(TB_TRANSACTIONS[[#This Row],[Subcategory]],Fields!$C$33:$C$132,0),0)),"-")</f>
        <v/>
      </c>
      <c r="I294" s="245" t="str">
        <f>IFERROR(IF(TB_TRANSACTIONS[[#This Row],[Category]]="","",TB_TRANSACTIONS[[#This Row],[Category]]&amp;"-"&amp;COUNTIFS($H$29:H314,H314)),"-")</f>
        <v/>
      </c>
      <c r="J294" s="127" t="str">
        <f>IFERROR(INDEX(Analysis!$G$13:$G$24,MATCH(IF(TB_TRANSACTIONS[[#This Row],[Date]]="","",IFERROR(MONTH(TB_TRANSACTIONS[[#This Row],[Date]]),"-")),Analysis!$C$13:$C$24,0),1),"-")</f>
        <v>-</v>
      </c>
      <c r="K294" s="127" t="str">
        <f>IFERROR(INDEX(Analysis!$F$13:$F$24,MATCH(IF(TB_TRANSACTIONS[[#This Row],[Date]]="","",IFERROR(MONTH(TB_TRANSACTIONS[[#This Row],[Date]]),"-")),Analysis!$C$13:$C$24,0),1),"-")</f>
        <v>-</v>
      </c>
      <c r="L2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4" s="77"/>
    </row>
    <row r="295" spans="3:15" ht="18" customHeight="1" x14ac:dyDescent="0.25">
      <c r="C295" s="143"/>
      <c r="D295" s="217"/>
      <c r="E295" s="220"/>
      <c r="F295" s="111"/>
      <c r="G295" s="110"/>
      <c r="H295" s="245" t="str" cm="1">
        <f t="array" ref="H295">IFERROR(IF(TB_TRANSACTIONS[[#This Row],[Subcategory]]="","",INDEX(Fields!$D$33:$D$132,MATCH(TB_TRANSACTIONS[[#This Row],[Subcategory]],Fields!$C$33:$C$132,0),0)),"-")</f>
        <v/>
      </c>
      <c r="I295" s="245" t="str">
        <f>IFERROR(IF(TB_TRANSACTIONS[[#This Row],[Category]]="","",TB_TRANSACTIONS[[#This Row],[Category]]&amp;"-"&amp;COUNTIFS($H$29:H315,H315)),"-")</f>
        <v/>
      </c>
      <c r="J295" s="127" t="str">
        <f>IFERROR(INDEX(Analysis!$G$13:$G$24,MATCH(IF(TB_TRANSACTIONS[[#This Row],[Date]]="","",IFERROR(MONTH(TB_TRANSACTIONS[[#This Row],[Date]]),"-")),Analysis!$C$13:$C$24,0),1),"-")</f>
        <v>-</v>
      </c>
      <c r="K295" s="127" t="str">
        <f>IFERROR(INDEX(Analysis!$F$13:$F$24,MATCH(IF(TB_TRANSACTIONS[[#This Row],[Date]]="","",IFERROR(MONTH(TB_TRANSACTIONS[[#This Row],[Date]]),"-")),Analysis!$C$13:$C$24,0),1),"-")</f>
        <v>-</v>
      </c>
      <c r="L2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5" s="77"/>
    </row>
    <row r="296" spans="3:15" ht="18" customHeight="1" x14ac:dyDescent="0.25">
      <c r="C296" s="109"/>
      <c r="D296" s="221"/>
      <c r="E296" s="222"/>
      <c r="F296" s="111"/>
      <c r="G296" s="110"/>
      <c r="H296" s="245" t="str" cm="1">
        <f t="array" ref="H296">IFERROR(IF(TB_TRANSACTIONS[[#This Row],[Subcategory]]="","",INDEX(Fields!$D$33:$D$132,MATCH(TB_TRANSACTIONS[[#This Row],[Subcategory]],Fields!$C$33:$C$132,0),0)),"-")</f>
        <v/>
      </c>
      <c r="I296" s="245" t="str">
        <f>IFERROR(IF(TB_TRANSACTIONS[[#This Row],[Category]]="","",TB_TRANSACTIONS[[#This Row],[Category]]&amp;"-"&amp;COUNTIFS($H$29:H316,H316)),"-")</f>
        <v/>
      </c>
      <c r="J296" s="127" t="str">
        <f>IFERROR(INDEX(Analysis!$G$13:$G$24,MATCH(IF(TB_TRANSACTIONS[[#This Row],[Date]]="","",IFERROR(MONTH(TB_TRANSACTIONS[[#This Row],[Date]]),"-")),Analysis!$C$13:$C$24,0),1),"-")</f>
        <v>-</v>
      </c>
      <c r="K296" s="127" t="str">
        <f>IFERROR(INDEX(Analysis!$F$13:$F$24,MATCH(IF(TB_TRANSACTIONS[[#This Row],[Date]]="","",IFERROR(MONTH(TB_TRANSACTIONS[[#This Row],[Date]]),"-")),Analysis!$C$13:$C$24,0),1),"-")</f>
        <v>-</v>
      </c>
      <c r="L2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6" s="77"/>
    </row>
    <row r="297" spans="3:15" ht="18" customHeight="1" x14ac:dyDescent="0.25">
      <c r="C297" s="143"/>
      <c r="D297" s="217"/>
      <c r="E297" s="220"/>
      <c r="F297" s="111"/>
      <c r="G297" s="110"/>
      <c r="H297" s="245" t="str" cm="1">
        <f t="array" ref="H297">IFERROR(IF(TB_TRANSACTIONS[[#This Row],[Subcategory]]="","",INDEX(Fields!$D$33:$D$132,MATCH(TB_TRANSACTIONS[[#This Row],[Subcategory]],Fields!$C$33:$C$132,0),0)),"-")</f>
        <v/>
      </c>
      <c r="I297" s="245" t="str">
        <f>IFERROR(IF(TB_TRANSACTIONS[[#This Row],[Category]]="","",TB_TRANSACTIONS[[#This Row],[Category]]&amp;"-"&amp;COUNTIFS($H$29:H317,H317)),"-")</f>
        <v/>
      </c>
      <c r="J297" s="127" t="str">
        <f>IFERROR(INDEX(Analysis!$G$13:$G$24,MATCH(IF(TB_TRANSACTIONS[[#This Row],[Date]]="","",IFERROR(MONTH(TB_TRANSACTIONS[[#This Row],[Date]]),"-")),Analysis!$C$13:$C$24,0),1),"-")</f>
        <v>-</v>
      </c>
      <c r="K297" s="127" t="str">
        <f>IFERROR(INDEX(Analysis!$F$13:$F$24,MATCH(IF(TB_TRANSACTIONS[[#This Row],[Date]]="","",IFERROR(MONTH(TB_TRANSACTIONS[[#This Row],[Date]]),"-")),Analysis!$C$13:$C$24,0),1),"-")</f>
        <v>-</v>
      </c>
      <c r="L2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7" s="77"/>
    </row>
    <row r="298" spans="3:15" ht="18" customHeight="1" x14ac:dyDescent="0.25">
      <c r="C298" s="109"/>
      <c r="D298" s="221"/>
      <c r="E298" s="222"/>
      <c r="F298" s="111"/>
      <c r="G298" s="110"/>
      <c r="H298" s="245" t="str" cm="1">
        <f t="array" ref="H298">IFERROR(IF(TB_TRANSACTIONS[[#This Row],[Subcategory]]="","",INDEX(Fields!$D$33:$D$132,MATCH(TB_TRANSACTIONS[[#This Row],[Subcategory]],Fields!$C$33:$C$132,0),0)),"-")</f>
        <v/>
      </c>
      <c r="I298" s="245" t="str">
        <f>IFERROR(IF(TB_TRANSACTIONS[[#This Row],[Category]]="","",TB_TRANSACTIONS[[#This Row],[Category]]&amp;"-"&amp;COUNTIFS($H$29:H318,H318)),"-")</f>
        <v/>
      </c>
      <c r="J298" s="127" t="str">
        <f>IFERROR(INDEX(Analysis!$G$13:$G$24,MATCH(IF(TB_TRANSACTIONS[[#This Row],[Date]]="","",IFERROR(MONTH(TB_TRANSACTIONS[[#This Row],[Date]]),"-")),Analysis!$C$13:$C$24,0),1),"-")</f>
        <v>-</v>
      </c>
      <c r="K298" s="127" t="str">
        <f>IFERROR(INDEX(Analysis!$F$13:$F$24,MATCH(IF(TB_TRANSACTIONS[[#This Row],[Date]]="","",IFERROR(MONTH(TB_TRANSACTIONS[[#This Row],[Date]]),"-")),Analysis!$C$13:$C$24,0),1),"-")</f>
        <v>-</v>
      </c>
      <c r="L2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8" s="77"/>
    </row>
    <row r="299" spans="3:15" ht="18" customHeight="1" x14ac:dyDescent="0.25">
      <c r="C299" s="143"/>
      <c r="D299" s="217"/>
      <c r="E299" s="220"/>
      <c r="F299" s="111"/>
      <c r="G299" s="110"/>
      <c r="H299" s="245" t="str" cm="1">
        <f t="array" ref="H299">IFERROR(IF(TB_TRANSACTIONS[[#This Row],[Subcategory]]="","",INDEX(Fields!$D$33:$D$132,MATCH(TB_TRANSACTIONS[[#This Row],[Subcategory]],Fields!$C$33:$C$132,0),0)),"-")</f>
        <v/>
      </c>
      <c r="I299" s="245" t="str">
        <f>IFERROR(IF(TB_TRANSACTIONS[[#This Row],[Category]]="","",TB_TRANSACTIONS[[#This Row],[Category]]&amp;"-"&amp;COUNTIFS($H$29:H319,H319)),"-")</f>
        <v/>
      </c>
      <c r="J299" s="127" t="str">
        <f>IFERROR(INDEX(Analysis!$G$13:$G$24,MATCH(IF(TB_TRANSACTIONS[[#This Row],[Date]]="","",IFERROR(MONTH(TB_TRANSACTIONS[[#This Row],[Date]]),"-")),Analysis!$C$13:$C$24,0),1),"-")</f>
        <v>-</v>
      </c>
      <c r="K299" s="127" t="str">
        <f>IFERROR(INDEX(Analysis!$F$13:$F$24,MATCH(IF(TB_TRANSACTIONS[[#This Row],[Date]]="","",IFERROR(MONTH(TB_TRANSACTIONS[[#This Row],[Date]]),"-")),Analysis!$C$13:$C$24,0),1),"-")</f>
        <v>-</v>
      </c>
      <c r="L2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9" s="77"/>
    </row>
    <row r="300" spans="3:15" ht="18" customHeight="1" x14ac:dyDescent="0.25">
      <c r="C300" s="109"/>
      <c r="D300" s="221"/>
      <c r="E300" s="222"/>
      <c r="F300" s="111"/>
      <c r="G300" s="110"/>
      <c r="H300" s="245" t="str" cm="1">
        <f t="array" ref="H300">IFERROR(IF(TB_TRANSACTIONS[[#This Row],[Subcategory]]="","",INDEX(Fields!$D$33:$D$132,MATCH(TB_TRANSACTIONS[[#This Row],[Subcategory]],Fields!$C$33:$C$132,0),0)),"-")</f>
        <v/>
      </c>
      <c r="I300" s="245" t="str">
        <f>IFERROR(IF(TB_TRANSACTIONS[[#This Row],[Category]]="","",TB_TRANSACTIONS[[#This Row],[Category]]&amp;"-"&amp;COUNTIFS($H$29:H320,H320)),"-")</f>
        <v/>
      </c>
      <c r="J300" s="127" t="str">
        <f>IFERROR(INDEX(Analysis!$G$13:$G$24,MATCH(IF(TB_TRANSACTIONS[[#This Row],[Date]]="","",IFERROR(MONTH(TB_TRANSACTIONS[[#This Row],[Date]]),"-")),Analysis!$C$13:$C$24,0),1),"-")</f>
        <v>-</v>
      </c>
      <c r="K300" s="127" t="str">
        <f>IFERROR(INDEX(Analysis!$F$13:$F$24,MATCH(IF(TB_TRANSACTIONS[[#This Row],[Date]]="","",IFERROR(MONTH(TB_TRANSACTIONS[[#This Row],[Date]]),"-")),Analysis!$C$13:$C$24,0),1),"-")</f>
        <v>-</v>
      </c>
      <c r="L3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0" s="77"/>
    </row>
    <row r="301" spans="3:15" ht="18" customHeight="1" x14ac:dyDescent="0.25">
      <c r="C301" s="143"/>
      <c r="D301" s="217"/>
      <c r="E301" s="220"/>
      <c r="F301" s="111"/>
      <c r="G301" s="110"/>
      <c r="H301" s="245" t="str" cm="1">
        <f t="array" ref="H301">IFERROR(IF(TB_TRANSACTIONS[[#This Row],[Subcategory]]="","",INDEX(Fields!$D$33:$D$132,MATCH(TB_TRANSACTIONS[[#This Row],[Subcategory]],Fields!$C$33:$C$132,0),0)),"-")</f>
        <v/>
      </c>
      <c r="I301" s="245" t="str">
        <f>IFERROR(IF(TB_TRANSACTIONS[[#This Row],[Category]]="","",TB_TRANSACTIONS[[#This Row],[Category]]&amp;"-"&amp;COUNTIFS($H$29:H321,H321)),"-")</f>
        <v/>
      </c>
      <c r="J301" s="127" t="str">
        <f>IFERROR(INDEX(Analysis!$G$13:$G$24,MATCH(IF(TB_TRANSACTIONS[[#This Row],[Date]]="","",IFERROR(MONTH(TB_TRANSACTIONS[[#This Row],[Date]]),"-")),Analysis!$C$13:$C$24,0),1),"-")</f>
        <v>-</v>
      </c>
      <c r="K301" s="127" t="str">
        <f>IFERROR(INDEX(Analysis!$F$13:$F$24,MATCH(IF(TB_TRANSACTIONS[[#This Row],[Date]]="","",IFERROR(MONTH(TB_TRANSACTIONS[[#This Row],[Date]]),"-")),Analysis!$C$13:$C$24,0),1),"-")</f>
        <v>-</v>
      </c>
      <c r="L3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1" s="77"/>
    </row>
    <row r="302" spans="3:15" ht="18" customHeight="1" x14ac:dyDescent="0.25">
      <c r="C302" s="109"/>
      <c r="D302" s="221"/>
      <c r="E302" s="222"/>
      <c r="F302" s="111"/>
      <c r="G302" s="110"/>
      <c r="H302" s="245" t="str" cm="1">
        <f t="array" ref="H302">IFERROR(IF(TB_TRANSACTIONS[[#This Row],[Subcategory]]="","",INDEX(Fields!$D$33:$D$132,MATCH(TB_TRANSACTIONS[[#This Row],[Subcategory]],Fields!$C$33:$C$132,0),0)),"-")</f>
        <v/>
      </c>
      <c r="I302" s="245" t="str">
        <f>IFERROR(IF(TB_TRANSACTIONS[[#This Row],[Category]]="","",TB_TRANSACTIONS[[#This Row],[Category]]&amp;"-"&amp;COUNTIFS($H$29:H322,H322)),"-")</f>
        <v/>
      </c>
      <c r="J302" s="127" t="str">
        <f>IFERROR(INDEX(Analysis!$G$13:$G$24,MATCH(IF(TB_TRANSACTIONS[[#This Row],[Date]]="","",IFERROR(MONTH(TB_TRANSACTIONS[[#This Row],[Date]]),"-")),Analysis!$C$13:$C$24,0),1),"-")</f>
        <v>-</v>
      </c>
      <c r="K302" s="127" t="str">
        <f>IFERROR(INDEX(Analysis!$F$13:$F$24,MATCH(IF(TB_TRANSACTIONS[[#This Row],[Date]]="","",IFERROR(MONTH(TB_TRANSACTIONS[[#This Row],[Date]]),"-")),Analysis!$C$13:$C$24,0),1),"-")</f>
        <v>-</v>
      </c>
      <c r="L3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2" s="77"/>
    </row>
    <row r="303" spans="3:15" ht="18" customHeight="1" x14ac:dyDescent="0.25">
      <c r="C303" s="143"/>
      <c r="D303" s="217"/>
      <c r="E303" s="220"/>
      <c r="F303" s="111"/>
      <c r="G303" s="110"/>
      <c r="H303" s="245" t="str" cm="1">
        <f t="array" ref="H303">IFERROR(IF(TB_TRANSACTIONS[[#This Row],[Subcategory]]="","",INDEX(Fields!$D$33:$D$132,MATCH(TB_TRANSACTIONS[[#This Row],[Subcategory]],Fields!$C$33:$C$132,0),0)),"-")</f>
        <v/>
      </c>
      <c r="I303" s="245" t="str">
        <f>IFERROR(IF(TB_TRANSACTIONS[[#This Row],[Category]]="","",TB_TRANSACTIONS[[#This Row],[Category]]&amp;"-"&amp;COUNTIFS($H$29:H323,H323)),"-")</f>
        <v/>
      </c>
      <c r="J303" s="127" t="str">
        <f>IFERROR(INDEX(Analysis!$G$13:$G$24,MATCH(IF(TB_TRANSACTIONS[[#This Row],[Date]]="","",IFERROR(MONTH(TB_TRANSACTIONS[[#This Row],[Date]]),"-")),Analysis!$C$13:$C$24,0),1),"-")</f>
        <v>-</v>
      </c>
      <c r="K303" s="127" t="str">
        <f>IFERROR(INDEX(Analysis!$F$13:$F$24,MATCH(IF(TB_TRANSACTIONS[[#This Row],[Date]]="","",IFERROR(MONTH(TB_TRANSACTIONS[[#This Row],[Date]]),"-")),Analysis!$C$13:$C$24,0),1),"-")</f>
        <v>-</v>
      </c>
      <c r="L3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3" s="77"/>
    </row>
    <row r="304" spans="3:15" ht="18" customHeight="1" x14ac:dyDescent="0.25">
      <c r="C304" s="109"/>
      <c r="D304" s="221"/>
      <c r="E304" s="222"/>
      <c r="F304" s="111"/>
      <c r="G304" s="110"/>
      <c r="H304" s="245" t="str" cm="1">
        <f t="array" ref="H304">IFERROR(IF(TB_TRANSACTIONS[[#This Row],[Subcategory]]="","",INDEX(Fields!$D$33:$D$132,MATCH(TB_TRANSACTIONS[[#This Row],[Subcategory]],Fields!$C$33:$C$132,0),0)),"-")</f>
        <v/>
      </c>
      <c r="I304" s="245" t="str">
        <f>IFERROR(IF(TB_TRANSACTIONS[[#This Row],[Category]]="","",TB_TRANSACTIONS[[#This Row],[Category]]&amp;"-"&amp;COUNTIFS($H$29:H324,H324)),"-")</f>
        <v/>
      </c>
      <c r="J304" s="127" t="str">
        <f>IFERROR(INDEX(Analysis!$G$13:$G$24,MATCH(IF(TB_TRANSACTIONS[[#This Row],[Date]]="","",IFERROR(MONTH(TB_TRANSACTIONS[[#This Row],[Date]]),"-")),Analysis!$C$13:$C$24,0),1),"-")</f>
        <v>-</v>
      </c>
      <c r="K304" s="127" t="str">
        <f>IFERROR(INDEX(Analysis!$F$13:$F$24,MATCH(IF(TB_TRANSACTIONS[[#This Row],[Date]]="","",IFERROR(MONTH(TB_TRANSACTIONS[[#This Row],[Date]]),"-")),Analysis!$C$13:$C$24,0),1),"-")</f>
        <v>-</v>
      </c>
      <c r="L3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4" s="77"/>
    </row>
    <row r="305" spans="3:15" ht="18" customHeight="1" x14ac:dyDescent="0.25">
      <c r="C305" s="143"/>
      <c r="D305" s="217"/>
      <c r="E305" s="220"/>
      <c r="F305" s="111"/>
      <c r="G305" s="110"/>
      <c r="H305" s="245" t="str" cm="1">
        <f t="array" ref="H305">IFERROR(IF(TB_TRANSACTIONS[[#This Row],[Subcategory]]="","",INDEX(Fields!$D$33:$D$132,MATCH(TB_TRANSACTIONS[[#This Row],[Subcategory]],Fields!$C$33:$C$132,0),0)),"-")</f>
        <v/>
      </c>
      <c r="I305" s="245" t="str">
        <f>IFERROR(IF(TB_TRANSACTIONS[[#This Row],[Category]]="","",TB_TRANSACTIONS[[#This Row],[Category]]&amp;"-"&amp;COUNTIFS($H$29:H325,H325)),"-")</f>
        <v/>
      </c>
      <c r="J305" s="127" t="str">
        <f>IFERROR(INDEX(Analysis!$G$13:$G$24,MATCH(IF(TB_TRANSACTIONS[[#This Row],[Date]]="","",IFERROR(MONTH(TB_TRANSACTIONS[[#This Row],[Date]]),"-")),Analysis!$C$13:$C$24,0),1),"-")</f>
        <v>-</v>
      </c>
      <c r="K305" s="127" t="str">
        <f>IFERROR(INDEX(Analysis!$F$13:$F$24,MATCH(IF(TB_TRANSACTIONS[[#This Row],[Date]]="","",IFERROR(MONTH(TB_TRANSACTIONS[[#This Row],[Date]]),"-")),Analysis!$C$13:$C$24,0),1),"-")</f>
        <v>-</v>
      </c>
      <c r="L3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5" s="77"/>
    </row>
    <row r="306" spans="3:15" ht="18" customHeight="1" x14ac:dyDescent="0.25">
      <c r="C306" s="109"/>
      <c r="D306" s="221"/>
      <c r="E306" s="222"/>
      <c r="F306" s="111"/>
      <c r="G306" s="110"/>
      <c r="H306" s="245" t="str" cm="1">
        <f t="array" ref="H306">IFERROR(IF(TB_TRANSACTIONS[[#This Row],[Subcategory]]="","",INDEX(Fields!$D$33:$D$132,MATCH(TB_TRANSACTIONS[[#This Row],[Subcategory]],Fields!$C$33:$C$132,0),0)),"-")</f>
        <v/>
      </c>
      <c r="I306" s="245" t="str">
        <f>IFERROR(IF(TB_TRANSACTIONS[[#This Row],[Category]]="","",TB_TRANSACTIONS[[#This Row],[Category]]&amp;"-"&amp;COUNTIFS($H$29:H326,H326)),"-")</f>
        <v/>
      </c>
      <c r="J306" s="127" t="str">
        <f>IFERROR(INDEX(Analysis!$G$13:$G$24,MATCH(IF(TB_TRANSACTIONS[[#This Row],[Date]]="","",IFERROR(MONTH(TB_TRANSACTIONS[[#This Row],[Date]]),"-")),Analysis!$C$13:$C$24,0),1),"-")</f>
        <v>-</v>
      </c>
      <c r="K306" s="127" t="str">
        <f>IFERROR(INDEX(Analysis!$F$13:$F$24,MATCH(IF(TB_TRANSACTIONS[[#This Row],[Date]]="","",IFERROR(MONTH(TB_TRANSACTIONS[[#This Row],[Date]]),"-")),Analysis!$C$13:$C$24,0),1),"-")</f>
        <v>-</v>
      </c>
      <c r="L3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6" s="77"/>
    </row>
    <row r="307" spans="3:15" ht="18" customHeight="1" x14ac:dyDescent="0.25">
      <c r="C307" s="143"/>
      <c r="D307" s="217"/>
      <c r="E307" s="220"/>
      <c r="F307" s="111"/>
      <c r="G307" s="110"/>
      <c r="H307" s="245" t="str" cm="1">
        <f t="array" ref="H307">IFERROR(IF(TB_TRANSACTIONS[[#This Row],[Subcategory]]="","",INDEX(Fields!$D$33:$D$132,MATCH(TB_TRANSACTIONS[[#This Row],[Subcategory]],Fields!$C$33:$C$132,0),0)),"-")</f>
        <v/>
      </c>
      <c r="I307" s="245" t="str">
        <f>IFERROR(IF(TB_TRANSACTIONS[[#This Row],[Category]]="","",TB_TRANSACTIONS[[#This Row],[Category]]&amp;"-"&amp;COUNTIFS($H$29:H327,H327)),"-")</f>
        <v/>
      </c>
      <c r="J307" s="127" t="str">
        <f>IFERROR(INDEX(Analysis!$G$13:$G$24,MATCH(IF(TB_TRANSACTIONS[[#This Row],[Date]]="","",IFERROR(MONTH(TB_TRANSACTIONS[[#This Row],[Date]]),"-")),Analysis!$C$13:$C$24,0),1),"-")</f>
        <v>-</v>
      </c>
      <c r="K307" s="127" t="str">
        <f>IFERROR(INDEX(Analysis!$F$13:$F$24,MATCH(IF(TB_TRANSACTIONS[[#This Row],[Date]]="","",IFERROR(MONTH(TB_TRANSACTIONS[[#This Row],[Date]]),"-")),Analysis!$C$13:$C$24,0),1),"-")</f>
        <v>-</v>
      </c>
      <c r="L3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7" s="77"/>
    </row>
    <row r="308" spans="3:15" ht="18" customHeight="1" x14ac:dyDescent="0.25">
      <c r="C308" s="109"/>
      <c r="D308" s="221"/>
      <c r="E308" s="222"/>
      <c r="F308" s="111"/>
      <c r="G308" s="110"/>
      <c r="H308" s="245" t="str" cm="1">
        <f t="array" ref="H308">IFERROR(IF(TB_TRANSACTIONS[[#This Row],[Subcategory]]="","",INDEX(Fields!$D$33:$D$132,MATCH(TB_TRANSACTIONS[[#This Row],[Subcategory]],Fields!$C$33:$C$132,0),0)),"-")</f>
        <v/>
      </c>
      <c r="I308" s="245" t="str">
        <f>IFERROR(IF(TB_TRANSACTIONS[[#This Row],[Category]]="","",TB_TRANSACTIONS[[#This Row],[Category]]&amp;"-"&amp;COUNTIFS($H$29:H328,H328)),"-")</f>
        <v/>
      </c>
      <c r="J308" s="127" t="str">
        <f>IFERROR(INDEX(Analysis!$G$13:$G$24,MATCH(IF(TB_TRANSACTIONS[[#This Row],[Date]]="","",IFERROR(MONTH(TB_TRANSACTIONS[[#This Row],[Date]]),"-")),Analysis!$C$13:$C$24,0),1),"-")</f>
        <v>-</v>
      </c>
      <c r="K308" s="127" t="str">
        <f>IFERROR(INDEX(Analysis!$F$13:$F$24,MATCH(IF(TB_TRANSACTIONS[[#This Row],[Date]]="","",IFERROR(MONTH(TB_TRANSACTIONS[[#This Row],[Date]]),"-")),Analysis!$C$13:$C$24,0),1),"-")</f>
        <v>-</v>
      </c>
      <c r="L3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8" s="77"/>
    </row>
    <row r="309" spans="3:15" ht="18" customHeight="1" x14ac:dyDescent="0.25">
      <c r="C309" s="143"/>
      <c r="D309" s="217"/>
      <c r="E309" s="220"/>
      <c r="F309" s="111"/>
      <c r="G309" s="110"/>
      <c r="H309" s="245" t="str" cm="1">
        <f t="array" ref="H309">IFERROR(IF(TB_TRANSACTIONS[[#This Row],[Subcategory]]="","",INDEX(Fields!$D$33:$D$132,MATCH(TB_TRANSACTIONS[[#This Row],[Subcategory]],Fields!$C$33:$C$132,0),0)),"-")</f>
        <v/>
      </c>
      <c r="I309" s="245" t="str">
        <f>IFERROR(IF(TB_TRANSACTIONS[[#This Row],[Category]]="","",TB_TRANSACTIONS[[#This Row],[Category]]&amp;"-"&amp;COUNTIFS($H$29:H329,H329)),"-")</f>
        <v/>
      </c>
      <c r="J309" s="127" t="str">
        <f>IFERROR(INDEX(Analysis!$G$13:$G$24,MATCH(IF(TB_TRANSACTIONS[[#This Row],[Date]]="","",IFERROR(MONTH(TB_TRANSACTIONS[[#This Row],[Date]]),"-")),Analysis!$C$13:$C$24,0),1),"-")</f>
        <v>-</v>
      </c>
      <c r="K309" s="127" t="str">
        <f>IFERROR(INDEX(Analysis!$F$13:$F$24,MATCH(IF(TB_TRANSACTIONS[[#This Row],[Date]]="","",IFERROR(MONTH(TB_TRANSACTIONS[[#This Row],[Date]]),"-")),Analysis!$C$13:$C$24,0),1),"-")</f>
        <v>-</v>
      </c>
      <c r="L3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9" s="77"/>
    </row>
    <row r="310" spans="3:15" ht="18" customHeight="1" x14ac:dyDescent="0.25">
      <c r="C310" s="109"/>
      <c r="D310" s="221"/>
      <c r="E310" s="222"/>
      <c r="F310" s="111"/>
      <c r="G310" s="110"/>
      <c r="H310" s="245" t="str" cm="1">
        <f t="array" ref="H310">IFERROR(IF(TB_TRANSACTIONS[[#This Row],[Subcategory]]="","",INDEX(Fields!$D$33:$D$132,MATCH(TB_TRANSACTIONS[[#This Row],[Subcategory]],Fields!$C$33:$C$132,0),0)),"-")</f>
        <v/>
      </c>
      <c r="I310" s="245" t="str">
        <f>IFERROR(IF(TB_TRANSACTIONS[[#This Row],[Category]]="","",TB_TRANSACTIONS[[#This Row],[Category]]&amp;"-"&amp;COUNTIFS($H$29:H330,H330)),"-")</f>
        <v/>
      </c>
      <c r="J310" s="127" t="str">
        <f>IFERROR(INDEX(Analysis!$G$13:$G$24,MATCH(IF(TB_TRANSACTIONS[[#This Row],[Date]]="","",IFERROR(MONTH(TB_TRANSACTIONS[[#This Row],[Date]]),"-")),Analysis!$C$13:$C$24,0),1),"-")</f>
        <v>-</v>
      </c>
      <c r="K310" s="127" t="str">
        <f>IFERROR(INDEX(Analysis!$F$13:$F$24,MATCH(IF(TB_TRANSACTIONS[[#This Row],[Date]]="","",IFERROR(MONTH(TB_TRANSACTIONS[[#This Row],[Date]]),"-")),Analysis!$C$13:$C$24,0),1),"-")</f>
        <v>-</v>
      </c>
      <c r="L3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0" s="77"/>
    </row>
    <row r="311" spans="3:15" ht="18" customHeight="1" x14ac:dyDescent="0.25">
      <c r="C311" s="143"/>
      <c r="D311" s="217"/>
      <c r="E311" s="220"/>
      <c r="F311" s="111"/>
      <c r="G311" s="110"/>
      <c r="H311" s="245" t="str" cm="1">
        <f t="array" ref="H311">IFERROR(IF(TB_TRANSACTIONS[[#This Row],[Subcategory]]="","",INDEX(Fields!$D$33:$D$132,MATCH(TB_TRANSACTIONS[[#This Row],[Subcategory]],Fields!$C$33:$C$132,0),0)),"-")</f>
        <v/>
      </c>
      <c r="I311" s="245" t="str">
        <f>IFERROR(IF(TB_TRANSACTIONS[[#This Row],[Category]]="","",TB_TRANSACTIONS[[#This Row],[Category]]&amp;"-"&amp;COUNTIFS($H$29:H331,H331)),"-")</f>
        <v/>
      </c>
      <c r="J311" s="127" t="str">
        <f>IFERROR(INDEX(Analysis!$G$13:$G$24,MATCH(IF(TB_TRANSACTIONS[[#This Row],[Date]]="","",IFERROR(MONTH(TB_TRANSACTIONS[[#This Row],[Date]]),"-")),Analysis!$C$13:$C$24,0),1),"-")</f>
        <v>-</v>
      </c>
      <c r="K311" s="127" t="str">
        <f>IFERROR(INDEX(Analysis!$F$13:$F$24,MATCH(IF(TB_TRANSACTIONS[[#This Row],[Date]]="","",IFERROR(MONTH(TB_TRANSACTIONS[[#This Row],[Date]]),"-")),Analysis!$C$13:$C$24,0),1),"-")</f>
        <v>-</v>
      </c>
      <c r="L3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1" s="77"/>
    </row>
    <row r="312" spans="3:15" ht="18" customHeight="1" x14ac:dyDescent="0.25">
      <c r="C312" s="109"/>
      <c r="D312" s="221"/>
      <c r="E312" s="222"/>
      <c r="F312" s="111"/>
      <c r="G312" s="110"/>
      <c r="H312" s="245" t="str" cm="1">
        <f t="array" ref="H312">IFERROR(IF(TB_TRANSACTIONS[[#This Row],[Subcategory]]="","",INDEX(Fields!$D$33:$D$132,MATCH(TB_TRANSACTIONS[[#This Row],[Subcategory]],Fields!$C$33:$C$132,0),0)),"-")</f>
        <v/>
      </c>
      <c r="I312" s="245" t="str">
        <f>IFERROR(IF(TB_TRANSACTIONS[[#This Row],[Category]]="","",TB_TRANSACTIONS[[#This Row],[Category]]&amp;"-"&amp;COUNTIFS($H$29:H332,H332)),"-")</f>
        <v/>
      </c>
      <c r="J312" s="127" t="str">
        <f>IFERROR(INDEX(Analysis!$G$13:$G$24,MATCH(IF(TB_TRANSACTIONS[[#This Row],[Date]]="","",IFERROR(MONTH(TB_TRANSACTIONS[[#This Row],[Date]]),"-")),Analysis!$C$13:$C$24,0),1),"-")</f>
        <v>-</v>
      </c>
      <c r="K312" s="127" t="str">
        <f>IFERROR(INDEX(Analysis!$F$13:$F$24,MATCH(IF(TB_TRANSACTIONS[[#This Row],[Date]]="","",IFERROR(MONTH(TB_TRANSACTIONS[[#This Row],[Date]]),"-")),Analysis!$C$13:$C$24,0),1),"-")</f>
        <v>-</v>
      </c>
      <c r="L3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2" s="77"/>
    </row>
    <row r="313" spans="3:15" ht="18" customHeight="1" x14ac:dyDescent="0.25">
      <c r="C313" s="143"/>
      <c r="D313" s="217"/>
      <c r="E313" s="220"/>
      <c r="F313" s="111"/>
      <c r="G313" s="110"/>
      <c r="H313" s="245" t="str" cm="1">
        <f t="array" ref="H313">IFERROR(IF(TB_TRANSACTIONS[[#This Row],[Subcategory]]="","",INDEX(Fields!$D$33:$D$132,MATCH(TB_TRANSACTIONS[[#This Row],[Subcategory]],Fields!$C$33:$C$132,0),0)),"-")</f>
        <v/>
      </c>
      <c r="I313" s="245" t="str">
        <f>IFERROR(IF(TB_TRANSACTIONS[[#This Row],[Category]]="","",TB_TRANSACTIONS[[#This Row],[Category]]&amp;"-"&amp;COUNTIFS($H$29:H333,H333)),"-")</f>
        <v/>
      </c>
      <c r="J313" s="127" t="str">
        <f>IFERROR(INDEX(Analysis!$G$13:$G$24,MATCH(IF(TB_TRANSACTIONS[[#This Row],[Date]]="","",IFERROR(MONTH(TB_TRANSACTIONS[[#This Row],[Date]]),"-")),Analysis!$C$13:$C$24,0),1),"-")</f>
        <v>-</v>
      </c>
      <c r="K313" s="127" t="str">
        <f>IFERROR(INDEX(Analysis!$F$13:$F$24,MATCH(IF(TB_TRANSACTIONS[[#This Row],[Date]]="","",IFERROR(MONTH(TB_TRANSACTIONS[[#This Row],[Date]]),"-")),Analysis!$C$13:$C$24,0),1),"-")</f>
        <v>-</v>
      </c>
      <c r="L3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3" s="77"/>
    </row>
    <row r="314" spans="3:15" ht="18" customHeight="1" x14ac:dyDescent="0.25">
      <c r="C314" s="109"/>
      <c r="D314" s="221"/>
      <c r="E314" s="222"/>
      <c r="F314" s="111"/>
      <c r="G314" s="110"/>
      <c r="H314" s="245" t="str" cm="1">
        <f t="array" ref="H314">IFERROR(IF(TB_TRANSACTIONS[[#This Row],[Subcategory]]="","",INDEX(Fields!$D$33:$D$132,MATCH(TB_TRANSACTIONS[[#This Row],[Subcategory]],Fields!$C$33:$C$132,0),0)),"-")</f>
        <v/>
      </c>
      <c r="I314" s="245" t="str">
        <f>IFERROR(IF(TB_TRANSACTIONS[[#This Row],[Category]]="","",TB_TRANSACTIONS[[#This Row],[Category]]&amp;"-"&amp;COUNTIFS($H$29:H334,H334)),"-")</f>
        <v/>
      </c>
      <c r="J314" s="127" t="str">
        <f>IFERROR(INDEX(Analysis!$G$13:$G$24,MATCH(IF(TB_TRANSACTIONS[[#This Row],[Date]]="","",IFERROR(MONTH(TB_TRANSACTIONS[[#This Row],[Date]]),"-")),Analysis!$C$13:$C$24,0),1),"-")</f>
        <v>-</v>
      </c>
      <c r="K314" s="127" t="str">
        <f>IFERROR(INDEX(Analysis!$F$13:$F$24,MATCH(IF(TB_TRANSACTIONS[[#This Row],[Date]]="","",IFERROR(MONTH(TB_TRANSACTIONS[[#This Row],[Date]]),"-")),Analysis!$C$13:$C$24,0),1),"-")</f>
        <v>-</v>
      </c>
      <c r="L3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4" s="77"/>
    </row>
    <row r="315" spans="3:15" ht="18" customHeight="1" x14ac:dyDescent="0.25">
      <c r="C315" s="143"/>
      <c r="D315" s="217"/>
      <c r="E315" s="220"/>
      <c r="F315" s="111"/>
      <c r="G315" s="110"/>
      <c r="H315" s="245" t="str" cm="1">
        <f t="array" ref="H315">IFERROR(IF(TB_TRANSACTIONS[[#This Row],[Subcategory]]="","",INDEX(Fields!$D$33:$D$132,MATCH(TB_TRANSACTIONS[[#This Row],[Subcategory]],Fields!$C$33:$C$132,0),0)),"-")</f>
        <v/>
      </c>
      <c r="I315" s="245" t="str">
        <f>IFERROR(IF(TB_TRANSACTIONS[[#This Row],[Category]]="","",TB_TRANSACTIONS[[#This Row],[Category]]&amp;"-"&amp;COUNTIFS($H$29:H335,H335)),"-")</f>
        <v/>
      </c>
      <c r="J315" s="127" t="str">
        <f>IFERROR(INDEX(Analysis!$G$13:$G$24,MATCH(IF(TB_TRANSACTIONS[[#This Row],[Date]]="","",IFERROR(MONTH(TB_TRANSACTIONS[[#This Row],[Date]]),"-")),Analysis!$C$13:$C$24,0),1),"-")</f>
        <v>-</v>
      </c>
      <c r="K315" s="127" t="str">
        <f>IFERROR(INDEX(Analysis!$F$13:$F$24,MATCH(IF(TB_TRANSACTIONS[[#This Row],[Date]]="","",IFERROR(MONTH(TB_TRANSACTIONS[[#This Row],[Date]]),"-")),Analysis!$C$13:$C$24,0),1),"-")</f>
        <v>-</v>
      </c>
      <c r="L3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5" s="77"/>
    </row>
    <row r="316" spans="3:15" ht="18" customHeight="1" x14ac:dyDescent="0.25">
      <c r="C316" s="109"/>
      <c r="D316" s="221"/>
      <c r="E316" s="222"/>
      <c r="F316" s="111"/>
      <c r="G316" s="110"/>
      <c r="H316" s="245" t="str" cm="1">
        <f t="array" ref="H316">IFERROR(IF(TB_TRANSACTIONS[[#This Row],[Subcategory]]="","",INDEX(Fields!$D$33:$D$132,MATCH(TB_TRANSACTIONS[[#This Row],[Subcategory]],Fields!$C$33:$C$132,0),0)),"-")</f>
        <v/>
      </c>
      <c r="I316" s="245" t="str">
        <f>IFERROR(IF(TB_TRANSACTIONS[[#This Row],[Category]]="","",TB_TRANSACTIONS[[#This Row],[Category]]&amp;"-"&amp;COUNTIFS($H$29:H336,H336)),"-")</f>
        <v/>
      </c>
      <c r="J316" s="127" t="str">
        <f>IFERROR(INDEX(Analysis!$G$13:$G$24,MATCH(IF(TB_TRANSACTIONS[[#This Row],[Date]]="","",IFERROR(MONTH(TB_TRANSACTIONS[[#This Row],[Date]]),"-")),Analysis!$C$13:$C$24,0),1),"-")</f>
        <v>-</v>
      </c>
      <c r="K316" s="127" t="str">
        <f>IFERROR(INDEX(Analysis!$F$13:$F$24,MATCH(IF(TB_TRANSACTIONS[[#This Row],[Date]]="","",IFERROR(MONTH(TB_TRANSACTIONS[[#This Row],[Date]]),"-")),Analysis!$C$13:$C$24,0),1),"-")</f>
        <v>-</v>
      </c>
      <c r="L3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6" s="77"/>
    </row>
    <row r="317" spans="3:15" ht="18" customHeight="1" x14ac:dyDescent="0.25">
      <c r="C317" s="143"/>
      <c r="D317" s="217"/>
      <c r="E317" s="220"/>
      <c r="F317" s="111"/>
      <c r="G317" s="110"/>
      <c r="H317" s="245" t="str" cm="1">
        <f t="array" ref="H317">IFERROR(IF(TB_TRANSACTIONS[[#This Row],[Subcategory]]="","",INDEX(Fields!$D$33:$D$132,MATCH(TB_TRANSACTIONS[[#This Row],[Subcategory]],Fields!$C$33:$C$132,0),0)),"-")</f>
        <v/>
      </c>
      <c r="I317" s="245" t="str">
        <f>IFERROR(IF(TB_TRANSACTIONS[[#This Row],[Category]]="","",TB_TRANSACTIONS[[#This Row],[Category]]&amp;"-"&amp;COUNTIFS($H$29:H337,H337)),"-")</f>
        <v/>
      </c>
      <c r="J317" s="127" t="str">
        <f>IFERROR(INDEX(Analysis!$G$13:$G$24,MATCH(IF(TB_TRANSACTIONS[[#This Row],[Date]]="","",IFERROR(MONTH(TB_TRANSACTIONS[[#This Row],[Date]]),"-")),Analysis!$C$13:$C$24,0),1),"-")</f>
        <v>-</v>
      </c>
      <c r="K317" s="127" t="str">
        <f>IFERROR(INDEX(Analysis!$F$13:$F$24,MATCH(IF(TB_TRANSACTIONS[[#This Row],[Date]]="","",IFERROR(MONTH(TB_TRANSACTIONS[[#This Row],[Date]]),"-")),Analysis!$C$13:$C$24,0),1),"-")</f>
        <v>-</v>
      </c>
      <c r="L3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7" s="77"/>
    </row>
    <row r="318" spans="3:15" ht="18" customHeight="1" x14ac:dyDescent="0.25">
      <c r="C318" s="109"/>
      <c r="D318" s="221"/>
      <c r="E318" s="222"/>
      <c r="F318" s="111"/>
      <c r="G318" s="110"/>
      <c r="H318" s="245" t="str" cm="1">
        <f t="array" ref="H318">IFERROR(IF(TB_TRANSACTIONS[[#This Row],[Subcategory]]="","",INDEX(Fields!$D$33:$D$132,MATCH(TB_TRANSACTIONS[[#This Row],[Subcategory]],Fields!$C$33:$C$132,0),0)),"-")</f>
        <v/>
      </c>
      <c r="I318" s="245" t="str">
        <f>IFERROR(IF(TB_TRANSACTIONS[[#This Row],[Category]]="","",TB_TRANSACTIONS[[#This Row],[Category]]&amp;"-"&amp;COUNTIFS($H$29:H338,H338)),"-")</f>
        <v/>
      </c>
      <c r="J318" s="127" t="str">
        <f>IFERROR(INDEX(Analysis!$G$13:$G$24,MATCH(IF(TB_TRANSACTIONS[[#This Row],[Date]]="","",IFERROR(MONTH(TB_TRANSACTIONS[[#This Row],[Date]]),"-")),Analysis!$C$13:$C$24,0),1),"-")</f>
        <v>-</v>
      </c>
      <c r="K318" s="127" t="str">
        <f>IFERROR(INDEX(Analysis!$F$13:$F$24,MATCH(IF(TB_TRANSACTIONS[[#This Row],[Date]]="","",IFERROR(MONTH(TB_TRANSACTIONS[[#This Row],[Date]]),"-")),Analysis!$C$13:$C$24,0),1),"-")</f>
        <v>-</v>
      </c>
      <c r="L3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8" s="77"/>
    </row>
    <row r="319" spans="3:15" ht="18" customHeight="1" x14ac:dyDescent="0.25">
      <c r="C319" s="143"/>
      <c r="D319" s="217"/>
      <c r="E319" s="220"/>
      <c r="F319" s="111"/>
      <c r="G319" s="110"/>
      <c r="H319" s="245" t="str" cm="1">
        <f t="array" ref="H319">IFERROR(IF(TB_TRANSACTIONS[[#This Row],[Subcategory]]="","",INDEX(Fields!$D$33:$D$132,MATCH(TB_TRANSACTIONS[[#This Row],[Subcategory]],Fields!$C$33:$C$132,0),0)),"-")</f>
        <v/>
      </c>
      <c r="I319" s="245" t="str">
        <f>IFERROR(IF(TB_TRANSACTIONS[[#This Row],[Category]]="","",TB_TRANSACTIONS[[#This Row],[Category]]&amp;"-"&amp;COUNTIFS($H$29:H339,H339)),"-")</f>
        <v/>
      </c>
      <c r="J319" s="127" t="str">
        <f>IFERROR(INDEX(Analysis!$G$13:$G$24,MATCH(IF(TB_TRANSACTIONS[[#This Row],[Date]]="","",IFERROR(MONTH(TB_TRANSACTIONS[[#This Row],[Date]]),"-")),Analysis!$C$13:$C$24,0),1),"-")</f>
        <v>-</v>
      </c>
      <c r="K319" s="127" t="str">
        <f>IFERROR(INDEX(Analysis!$F$13:$F$24,MATCH(IF(TB_TRANSACTIONS[[#This Row],[Date]]="","",IFERROR(MONTH(TB_TRANSACTIONS[[#This Row],[Date]]),"-")),Analysis!$C$13:$C$24,0),1),"-")</f>
        <v>-</v>
      </c>
      <c r="L3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9" s="77"/>
    </row>
    <row r="320" spans="3:15" ht="18" customHeight="1" x14ac:dyDescent="0.25">
      <c r="C320" s="109"/>
      <c r="D320" s="221"/>
      <c r="E320" s="222"/>
      <c r="F320" s="111"/>
      <c r="G320" s="110"/>
      <c r="H320" s="245" t="str" cm="1">
        <f t="array" ref="H320">IFERROR(IF(TB_TRANSACTIONS[[#This Row],[Subcategory]]="","",INDEX(Fields!$D$33:$D$132,MATCH(TB_TRANSACTIONS[[#This Row],[Subcategory]],Fields!$C$33:$C$132,0),0)),"-")</f>
        <v/>
      </c>
      <c r="I320" s="245" t="str">
        <f>IFERROR(IF(TB_TRANSACTIONS[[#This Row],[Category]]="","",TB_TRANSACTIONS[[#This Row],[Category]]&amp;"-"&amp;COUNTIFS($H$29:H340,H340)),"-")</f>
        <v/>
      </c>
      <c r="J320" s="127" t="str">
        <f>IFERROR(INDEX(Analysis!$G$13:$G$24,MATCH(IF(TB_TRANSACTIONS[[#This Row],[Date]]="","",IFERROR(MONTH(TB_TRANSACTIONS[[#This Row],[Date]]),"-")),Analysis!$C$13:$C$24,0),1),"-")</f>
        <v>-</v>
      </c>
      <c r="K320" s="127" t="str">
        <f>IFERROR(INDEX(Analysis!$F$13:$F$24,MATCH(IF(TB_TRANSACTIONS[[#This Row],[Date]]="","",IFERROR(MONTH(TB_TRANSACTIONS[[#This Row],[Date]]),"-")),Analysis!$C$13:$C$24,0),1),"-")</f>
        <v>-</v>
      </c>
      <c r="L3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0" s="77"/>
    </row>
    <row r="321" spans="3:15" ht="18" customHeight="1" x14ac:dyDescent="0.25">
      <c r="C321" s="143"/>
      <c r="D321" s="217"/>
      <c r="E321" s="220"/>
      <c r="F321" s="111"/>
      <c r="G321" s="110"/>
      <c r="H321" s="245" t="str" cm="1">
        <f t="array" ref="H321">IFERROR(IF(TB_TRANSACTIONS[[#This Row],[Subcategory]]="","",INDEX(Fields!$D$33:$D$132,MATCH(TB_TRANSACTIONS[[#This Row],[Subcategory]],Fields!$C$33:$C$132,0),0)),"-")</f>
        <v/>
      </c>
      <c r="I321" s="245" t="str">
        <f>IFERROR(IF(TB_TRANSACTIONS[[#This Row],[Category]]="","",TB_TRANSACTIONS[[#This Row],[Category]]&amp;"-"&amp;COUNTIFS($H$29:H341,H341)),"-")</f>
        <v/>
      </c>
      <c r="J321" s="127" t="str">
        <f>IFERROR(INDEX(Analysis!$G$13:$G$24,MATCH(IF(TB_TRANSACTIONS[[#This Row],[Date]]="","",IFERROR(MONTH(TB_TRANSACTIONS[[#This Row],[Date]]),"-")),Analysis!$C$13:$C$24,0),1),"-")</f>
        <v>-</v>
      </c>
      <c r="K321" s="127" t="str">
        <f>IFERROR(INDEX(Analysis!$F$13:$F$24,MATCH(IF(TB_TRANSACTIONS[[#This Row],[Date]]="","",IFERROR(MONTH(TB_TRANSACTIONS[[#This Row],[Date]]),"-")),Analysis!$C$13:$C$24,0),1),"-")</f>
        <v>-</v>
      </c>
      <c r="L3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1" s="77"/>
    </row>
    <row r="322" spans="3:15" ht="18" customHeight="1" x14ac:dyDescent="0.25">
      <c r="C322" s="109"/>
      <c r="D322" s="221"/>
      <c r="E322" s="222"/>
      <c r="F322" s="111"/>
      <c r="G322" s="110"/>
      <c r="H322" s="245" t="str" cm="1">
        <f t="array" ref="H322">IFERROR(IF(TB_TRANSACTIONS[[#This Row],[Subcategory]]="","",INDEX(Fields!$D$33:$D$132,MATCH(TB_TRANSACTIONS[[#This Row],[Subcategory]],Fields!$C$33:$C$132,0),0)),"-")</f>
        <v/>
      </c>
      <c r="I322" s="245" t="str">
        <f>IFERROR(IF(TB_TRANSACTIONS[[#This Row],[Category]]="","",TB_TRANSACTIONS[[#This Row],[Category]]&amp;"-"&amp;COUNTIFS($H$29:H342,H342)),"-")</f>
        <v/>
      </c>
      <c r="J322" s="127" t="str">
        <f>IFERROR(INDEX(Analysis!$G$13:$G$24,MATCH(IF(TB_TRANSACTIONS[[#This Row],[Date]]="","",IFERROR(MONTH(TB_TRANSACTIONS[[#This Row],[Date]]),"-")),Analysis!$C$13:$C$24,0),1),"-")</f>
        <v>-</v>
      </c>
      <c r="K322" s="127" t="str">
        <f>IFERROR(INDEX(Analysis!$F$13:$F$24,MATCH(IF(TB_TRANSACTIONS[[#This Row],[Date]]="","",IFERROR(MONTH(TB_TRANSACTIONS[[#This Row],[Date]]),"-")),Analysis!$C$13:$C$24,0),1),"-")</f>
        <v>-</v>
      </c>
      <c r="L3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2" s="77"/>
    </row>
    <row r="323" spans="3:15" ht="18" customHeight="1" x14ac:dyDescent="0.25">
      <c r="C323" s="143"/>
      <c r="D323" s="217"/>
      <c r="E323" s="220"/>
      <c r="F323" s="111"/>
      <c r="G323" s="110"/>
      <c r="H323" s="245" t="str" cm="1">
        <f t="array" ref="H323">IFERROR(IF(TB_TRANSACTIONS[[#This Row],[Subcategory]]="","",INDEX(Fields!$D$33:$D$132,MATCH(TB_TRANSACTIONS[[#This Row],[Subcategory]],Fields!$C$33:$C$132,0),0)),"-")</f>
        <v/>
      </c>
      <c r="I323" s="245" t="str">
        <f>IFERROR(IF(TB_TRANSACTIONS[[#This Row],[Category]]="","",TB_TRANSACTIONS[[#This Row],[Category]]&amp;"-"&amp;COUNTIFS($H$29:H343,H343)),"-")</f>
        <v/>
      </c>
      <c r="J323" s="127" t="str">
        <f>IFERROR(INDEX(Analysis!$G$13:$G$24,MATCH(IF(TB_TRANSACTIONS[[#This Row],[Date]]="","",IFERROR(MONTH(TB_TRANSACTIONS[[#This Row],[Date]]),"-")),Analysis!$C$13:$C$24,0),1),"-")</f>
        <v>-</v>
      </c>
      <c r="K323" s="127" t="str">
        <f>IFERROR(INDEX(Analysis!$F$13:$F$24,MATCH(IF(TB_TRANSACTIONS[[#This Row],[Date]]="","",IFERROR(MONTH(TB_TRANSACTIONS[[#This Row],[Date]]),"-")),Analysis!$C$13:$C$24,0),1),"-")</f>
        <v>-</v>
      </c>
      <c r="L3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3" s="77"/>
    </row>
    <row r="324" spans="3:15" ht="18" customHeight="1" x14ac:dyDescent="0.25">
      <c r="C324" s="109"/>
      <c r="D324" s="221"/>
      <c r="E324" s="222"/>
      <c r="F324" s="111"/>
      <c r="G324" s="110"/>
      <c r="H324" s="245" t="str" cm="1">
        <f t="array" ref="H324">IFERROR(IF(TB_TRANSACTIONS[[#This Row],[Subcategory]]="","",INDEX(Fields!$D$33:$D$132,MATCH(TB_TRANSACTIONS[[#This Row],[Subcategory]],Fields!$C$33:$C$132,0),0)),"-")</f>
        <v/>
      </c>
      <c r="I324" s="245" t="str">
        <f>IFERROR(IF(TB_TRANSACTIONS[[#This Row],[Category]]="","",TB_TRANSACTIONS[[#This Row],[Category]]&amp;"-"&amp;COUNTIFS($H$29:H344,H344)),"-")</f>
        <v/>
      </c>
      <c r="J324" s="127" t="str">
        <f>IFERROR(INDEX(Analysis!$G$13:$G$24,MATCH(IF(TB_TRANSACTIONS[[#This Row],[Date]]="","",IFERROR(MONTH(TB_TRANSACTIONS[[#This Row],[Date]]),"-")),Analysis!$C$13:$C$24,0),1),"-")</f>
        <v>-</v>
      </c>
      <c r="K324" s="127" t="str">
        <f>IFERROR(INDEX(Analysis!$F$13:$F$24,MATCH(IF(TB_TRANSACTIONS[[#This Row],[Date]]="","",IFERROR(MONTH(TB_TRANSACTIONS[[#This Row],[Date]]),"-")),Analysis!$C$13:$C$24,0),1),"-")</f>
        <v>-</v>
      </c>
      <c r="L3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4" s="77"/>
    </row>
    <row r="325" spans="3:15" ht="18" customHeight="1" x14ac:dyDescent="0.25">
      <c r="C325" s="143"/>
      <c r="D325" s="217"/>
      <c r="E325" s="220"/>
      <c r="F325" s="111"/>
      <c r="G325" s="110"/>
      <c r="H325" s="245" t="str" cm="1">
        <f t="array" ref="H325">IFERROR(IF(TB_TRANSACTIONS[[#This Row],[Subcategory]]="","",INDEX(Fields!$D$33:$D$132,MATCH(TB_TRANSACTIONS[[#This Row],[Subcategory]],Fields!$C$33:$C$132,0),0)),"-")</f>
        <v/>
      </c>
      <c r="I325" s="245" t="str">
        <f>IFERROR(IF(TB_TRANSACTIONS[[#This Row],[Category]]="","",TB_TRANSACTIONS[[#This Row],[Category]]&amp;"-"&amp;COUNTIFS($H$29:H345,H345)),"-")</f>
        <v/>
      </c>
      <c r="J325" s="127" t="str">
        <f>IFERROR(INDEX(Analysis!$G$13:$G$24,MATCH(IF(TB_TRANSACTIONS[[#This Row],[Date]]="","",IFERROR(MONTH(TB_TRANSACTIONS[[#This Row],[Date]]),"-")),Analysis!$C$13:$C$24,0),1),"-")</f>
        <v>-</v>
      </c>
      <c r="K325" s="127" t="str">
        <f>IFERROR(INDEX(Analysis!$F$13:$F$24,MATCH(IF(TB_TRANSACTIONS[[#This Row],[Date]]="","",IFERROR(MONTH(TB_TRANSACTIONS[[#This Row],[Date]]),"-")),Analysis!$C$13:$C$24,0),1),"-")</f>
        <v>-</v>
      </c>
      <c r="L3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5" s="77"/>
    </row>
    <row r="326" spans="3:15" ht="18" customHeight="1" x14ac:dyDescent="0.25">
      <c r="C326" s="109"/>
      <c r="D326" s="221"/>
      <c r="E326" s="222"/>
      <c r="F326" s="111"/>
      <c r="G326" s="110"/>
      <c r="H326" s="245" t="str" cm="1">
        <f t="array" ref="H326">IFERROR(IF(TB_TRANSACTIONS[[#This Row],[Subcategory]]="","",INDEX(Fields!$D$33:$D$132,MATCH(TB_TRANSACTIONS[[#This Row],[Subcategory]],Fields!$C$33:$C$132,0),0)),"-")</f>
        <v/>
      </c>
      <c r="I326" s="245" t="str">
        <f>IFERROR(IF(TB_TRANSACTIONS[[#This Row],[Category]]="","",TB_TRANSACTIONS[[#This Row],[Category]]&amp;"-"&amp;COUNTIFS($H$29:H346,H346)),"-")</f>
        <v/>
      </c>
      <c r="J326" s="127" t="str">
        <f>IFERROR(INDEX(Analysis!$G$13:$G$24,MATCH(IF(TB_TRANSACTIONS[[#This Row],[Date]]="","",IFERROR(MONTH(TB_TRANSACTIONS[[#This Row],[Date]]),"-")),Analysis!$C$13:$C$24,0),1),"-")</f>
        <v>-</v>
      </c>
      <c r="K326" s="127" t="str">
        <f>IFERROR(INDEX(Analysis!$F$13:$F$24,MATCH(IF(TB_TRANSACTIONS[[#This Row],[Date]]="","",IFERROR(MONTH(TB_TRANSACTIONS[[#This Row],[Date]]),"-")),Analysis!$C$13:$C$24,0),1),"-")</f>
        <v>-</v>
      </c>
      <c r="L3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6" s="77"/>
    </row>
    <row r="327" spans="3:15" ht="18" customHeight="1" x14ac:dyDescent="0.25">
      <c r="C327" s="143"/>
      <c r="D327" s="217"/>
      <c r="E327" s="220"/>
      <c r="F327" s="111"/>
      <c r="G327" s="110"/>
      <c r="H327" s="245" t="str" cm="1">
        <f t="array" ref="H327">IFERROR(IF(TB_TRANSACTIONS[[#This Row],[Subcategory]]="","",INDEX(Fields!$D$33:$D$132,MATCH(TB_TRANSACTIONS[[#This Row],[Subcategory]],Fields!$C$33:$C$132,0),0)),"-")</f>
        <v/>
      </c>
      <c r="I327" s="245" t="str">
        <f>IFERROR(IF(TB_TRANSACTIONS[[#This Row],[Category]]="","",TB_TRANSACTIONS[[#This Row],[Category]]&amp;"-"&amp;COUNTIFS($H$29:H347,H347)),"-")</f>
        <v/>
      </c>
      <c r="J327" s="127" t="str">
        <f>IFERROR(INDEX(Analysis!$G$13:$G$24,MATCH(IF(TB_TRANSACTIONS[[#This Row],[Date]]="","",IFERROR(MONTH(TB_TRANSACTIONS[[#This Row],[Date]]),"-")),Analysis!$C$13:$C$24,0),1),"-")</f>
        <v>-</v>
      </c>
      <c r="K327" s="127" t="str">
        <f>IFERROR(INDEX(Analysis!$F$13:$F$24,MATCH(IF(TB_TRANSACTIONS[[#This Row],[Date]]="","",IFERROR(MONTH(TB_TRANSACTIONS[[#This Row],[Date]]),"-")),Analysis!$C$13:$C$24,0),1),"-")</f>
        <v>-</v>
      </c>
      <c r="L3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7" s="77"/>
    </row>
    <row r="328" spans="3:15" ht="18" customHeight="1" x14ac:dyDescent="0.25">
      <c r="C328" s="109"/>
      <c r="D328" s="221"/>
      <c r="E328" s="222"/>
      <c r="F328" s="111"/>
      <c r="G328" s="110"/>
      <c r="H328" s="245" t="str" cm="1">
        <f t="array" ref="H328">IFERROR(IF(TB_TRANSACTIONS[[#This Row],[Subcategory]]="","",INDEX(Fields!$D$33:$D$132,MATCH(TB_TRANSACTIONS[[#This Row],[Subcategory]],Fields!$C$33:$C$132,0),0)),"-")</f>
        <v/>
      </c>
      <c r="I328" s="245" t="str">
        <f>IFERROR(IF(TB_TRANSACTIONS[[#This Row],[Category]]="","",TB_TRANSACTIONS[[#This Row],[Category]]&amp;"-"&amp;COUNTIFS($H$29:H348,H348)),"-")</f>
        <v/>
      </c>
      <c r="J328" s="127" t="str">
        <f>IFERROR(INDEX(Analysis!$G$13:$G$24,MATCH(IF(TB_TRANSACTIONS[[#This Row],[Date]]="","",IFERROR(MONTH(TB_TRANSACTIONS[[#This Row],[Date]]),"-")),Analysis!$C$13:$C$24,0),1),"-")</f>
        <v>-</v>
      </c>
      <c r="K328" s="127" t="str">
        <f>IFERROR(INDEX(Analysis!$F$13:$F$24,MATCH(IF(TB_TRANSACTIONS[[#This Row],[Date]]="","",IFERROR(MONTH(TB_TRANSACTIONS[[#This Row],[Date]]),"-")),Analysis!$C$13:$C$24,0),1),"-")</f>
        <v>-</v>
      </c>
      <c r="L3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8" s="77"/>
    </row>
    <row r="329" spans="3:15" ht="18" customHeight="1" x14ac:dyDescent="0.25">
      <c r="C329" s="143"/>
      <c r="D329" s="217"/>
      <c r="E329" s="220"/>
      <c r="F329" s="111"/>
      <c r="G329" s="110"/>
      <c r="H329" s="245" t="str" cm="1">
        <f t="array" ref="H329">IFERROR(IF(TB_TRANSACTIONS[[#This Row],[Subcategory]]="","",INDEX(Fields!$D$33:$D$132,MATCH(TB_TRANSACTIONS[[#This Row],[Subcategory]],Fields!$C$33:$C$132,0),0)),"-")</f>
        <v/>
      </c>
      <c r="I329" s="245" t="str">
        <f>IFERROR(IF(TB_TRANSACTIONS[[#This Row],[Category]]="","",TB_TRANSACTIONS[[#This Row],[Category]]&amp;"-"&amp;COUNTIFS($H$29:H349,H349)),"-")</f>
        <v/>
      </c>
      <c r="J329" s="127" t="str">
        <f>IFERROR(INDEX(Analysis!$G$13:$G$24,MATCH(IF(TB_TRANSACTIONS[[#This Row],[Date]]="","",IFERROR(MONTH(TB_TRANSACTIONS[[#This Row],[Date]]),"-")),Analysis!$C$13:$C$24,0),1),"-")</f>
        <v>-</v>
      </c>
      <c r="K329" s="127" t="str">
        <f>IFERROR(INDEX(Analysis!$F$13:$F$24,MATCH(IF(TB_TRANSACTIONS[[#This Row],[Date]]="","",IFERROR(MONTH(TB_TRANSACTIONS[[#This Row],[Date]]),"-")),Analysis!$C$13:$C$24,0),1),"-")</f>
        <v>-</v>
      </c>
      <c r="L3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9" s="77"/>
    </row>
    <row r="330" spans="3:15" ht="18" customHeight="1" x14ac:dyDescent="0.25">
      <c r="C330" s="109"/>
      <c r="D330" s="221"/>
      <c r="E330" s="222"/>
      <c r="F330" s="111"/>
      <c r="G330" s="110"/>
      <c r="H330" s="245" t="str" cm="1">
        <f t="array" ref="H330">IFERROR(IF(TB_TRANSACTIONS[[#This Row],[Subcategory]]="","",INDEX(Fields!$D$33:$D$132,MATCH(TB_TRANSACTIONS[[#This Row],[Subcategory]],Fields!$C$33:$C$132,0),0)),"-")</f>
        <v/>
      </c>
      <c r="I330" s="245" t="str">
        <f>IFERROR(IF(TB_TRANSACTIONS[[#This Row],[Category]]="","",TB_TRANSACTIONS[[#This Row],[Category]]&amp;"-"&amp;COUNTIFS($H$29:H350,H350)),"-")</f>
        <v/>
      </c>
      <c r="J330" s="127" t="str">
        <f>IFERROR(INDEX(Analysis!$G$13:$G$24,MATCH(IF(TB_TRANSACTIONS[[#This Row],[Date]]="","",IFERROR(MONTH(TB_TRANSACTIONS[[#This Row],[Date]]),"-")),Analysis!$C$13:$C$24,0),1),"-")</f>
        <v>-</v>
      </c>
      <c r="K330" s="127" t="str">
        <f>IFERROR(INDEX(Analysis!$F$13:$F$24,MATCH(IF(TB_TRANSACTIONS[[#This Row],[Date]]="","",IFERROR(MONTH(TB_TRANSACTIONS[[#This Row],[Date]]),"-")),Analysis!$C$13:$C$24,0),1),"-")</f>
        <v>-</v>
      </c>
      <c r="L3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0" s="77"/>
    </row>
    <row r="331" spans="3:15" ht="18" customHeight="1" x14ac:dyDescent="0.25">
      <c r="C331" s="143"/>
      <c r="D331" s="217"/>
      <c r="E331" s="220"/>
      <c r="F331" s="111"/>
      <c r="G331" s="110"/>
      <c r="H331" s="245" t="str" cm="1">
        <f t="array" ref="H331">IFERROR(IF(TB_TRANSACTIONS[[#This Row],[Subcategory]]="","",INDEX(Fields!$D$33:$D$132,MATCH(TB_TRANSACTIONS[[#This Row],[Subcategory]],Fields!$C$33:$C$132,0),0)),"-")</f>
        <v/>
      </c>
      <c r="I331" s="245" t="str">
        <f>IFERROR(IF(TB_TRANSACTIONS[[#This Row],[Category]]="","",TB_TRANSACTIONS[[#This Row],[Category]]&amp;"-"&amp;COUNTIFS($H$29:H351,H351)),"-")</f>
        <v/>
      </c>
      <c r="J331" s="127" t="str">
        <f>IFERROR(INDEX(Analysis!$G$13:$G$24,MATCH(IF(TB_TRANSACTIONS[[#This Row],[Date]]="","",IFERROR(MONTH(TB_TRANSACTIONS[[#This Row],[Date]]),"-")),Analysis!$C$13:$C$24,0),1),"-")</f>
        <v>-</v>
      </c>
      <c r="K331" s="127" t="str">
        <f>IFERROR(INDEX(Analysis!$F$13:$F$24,MATCH(IF(TB_TRANSACTIONS[[#This Row],[Date]]="","",IFERROR(MONTH(TB_TRANSACTIONS[[#This Row],[Date]]),"-")),Analysis!$C$13:$C$24,0),1),"-")</f>
        <v>-</v>
      </c>
      <c r="L3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1" s="77"/>
    </row>
    <row r="332" spans="3:15" ht="18" customHeight="1" x14ac:dyDescent="0.25">
      <c r="C332" s="109"/>
      <c r="D332" s="221"/>
      <c r="E332" s="222"/>
      <c r="F332" s="111"/>
      <c r="G332" s="110"/>
      <c r="H332" s="245" t="str" cm="1">
        <f t="array" ref="H332">IFERROR(IF(TB_TRANSACTIONS[[#This Row],[Subcategory]]="","",INDEX(Fields!$D$33:$D$132,MATCH(TB_TRANSACTIONS[[#This Row],[Subcategory]],Fields!$C$33:$C$132,0),0)),"-")</f>
        <v/>
      </c>
      <c r="I332" s="245" t="str">
        <f>IFERROR(IF(TB_TRANSACTIONS[[#This Row],[Category]]="","",TB_TRANSACTIONS[[#This Row],[Category]]&amp;"-"&amp;COUNTIFS($H$29:H352,H352)),"-")</f>
        <v/>
      </c>
      <c r="J332" s="127" t="str">
        <f>IFERROR(INDEX(Analysis!$G$13:$G$24,MATCH(IF(TB_TRANSACTIONS[[#This Row],[Date]]="","",IFERROR(MONTH(TB_TRANSACTIONS[[#This Row],[Date]]),"-")),Analysis!$C$13:$C$24,0),1),"-")</f>
        <v>-</v>
      </c>
      <c r="K332" s="127" t="str">
        <f>IFERROR(INDEX(Analysis!$F$13:$F$24,MATCH(IF(TB_TRANSACTIONS[[#This Row],[Date]]="","",IFERROR(MONTH(TB_TRANSACTIONS[[#This Row],[Date]]),"-")),Analysis!$C$13:$C$24,0),1),"-")</f>
        <v>-</v>
      </c>
      <c r="L3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2" s="77"/>
    </row>
    <row r="333" spans="3:15" ht="18" customHeight="1" x14ac:dyDescent="0.25">
      <c r="C333" s="143"/>
      <c r="D333" s="217"/>
      <c r="E333" s="220"/>
      <c r="F333" s="111"/>
      <c r="G333" s="110"/>
      <c r="H333" s="245" t="str" cm="1">
        <f t="array" ref="H333">IFERROR(IF(TB_TRANSACTIONS[[#This Row],[Subcategory]]="","",INDEX(Fields!$D$33:$D$132,MATCH(TB_TRANSACTIONS[[#This Row],[Subcategory]],Fields!$C$33:$C$132,0),0)),"-")</f>
        <v/>
      </c>
      <c r="I333" s="245" t="str">
        <f>IFERROR(IF(TB_TRANSACTIONS[[#This Row],[Category]]="","",TB_TRANSACTIONS[[#This Row],[Category]]&amp;"-"&amp;COUNTIFS($H$29:H353,H353)),"-")</f>
        <v/>
      </c>
      <c r="J333" s="127" t="str">
        <f>IFERROR(INDEX(Analysis!$G$13:$G$24,MATCH(IF(TB_TRANSACTIONS[[#This Row],[Date]]="","",IFERROR(MONTH(TB_TRANSACTIONS[[#This Row],[Date]]),"-")),Analysis!$C$13:$C$24,0),1),"-")</f>
        <v>-</v>
      </c>
      <c r="K333" s="127" t="str">
        <f>IFERROR(INDEX(Analysis!$F$13:$F$24,MATCH(IF(TB_TRANSACTIONS[[#This Row],[Date]]="","",IFERROR(MONTH(TB_TRANSACTIONS[[#This Row],[Date]]),"-")),Analysis!$C$13:$C$24,0),1),"-")</f>
        <v>-</v>
      </c>
      <c r="L3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3" s="77"/>
    </row>
    <row r="334" spans="3:15" ht="18" customHeight="1" x14ac:dyDescent="0.25">
      <c r="C334" s="109"/>
      <c r="D334" s="221"/>
      <c r="E334" s="222"/>
      <c r="F334" s="111"/>
      <c r="G334" s="110"/>
      <c r="H334" s="245" t="str" cm="1">
        <f t="array" ref="H334">IFERROR(IF(TB_TRANSACTIONS[[#This Row],[Subcategory]]="","",INDEX(Fields!$D$33:$D$132,MATCH(TB_TRANSACTIONS[[#This Row],[Subcategory]],Fields!$C$33:$C$132,0),0)),"-")</f>
        <v/>
      </c>
      <c r="I334" s="245" t="str">
        <f>IFERROR(IF(TB_TRANSACTIONS[[#This Row],[Category]]="","",TB_TRANSACTIONS[[#This Row],[Category]]&amp;"-"&amp;COUNTIFS($H$29:H354,H354)),"-")</f>
        <v/>
      </c>
      <c r="J334" s="127" t="str">
        <f>IFERROR(INDEX(Analysis!$G$13:$G$24,MATCH(IF(TB_TRANSACTIONS[[#This Row],[Date]]="","",IFERROR(MONTH(TB_TRANSACTIONS[[#This Row],[Date]]),"-")),Analysis!$C$13:$C$24,0),1),"-")</f>
        <v>-</v>
      </c>
      <c r="K334" s="127" t="str">
        <f>IFERROR(INDEX(Analysis!$F$13:$F$24,MATCH(IF(TB_TRANSACTIONS[[#This Row],[Date]]="","",IFERROR(MONTH(TB_TRANSACTIONS[[#This Row],[Date]]),"-")),Analysis!$C$13:$C$24,0),1),"-")</f>
        <v>-</v>
      </c>
      <c r="L3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4" s="77"/>
    </row>
    <row r="335" spans="3:15" ht="18" customHeight="1" x14ac:dyDescent="0.25">
      <c r="C335" s="143"/>
      <c r="D335" s="217"/>
      <c r="E335" s="220"/>
      <c r="F335" s="111"/>
      <c r="G335" s="110"/>
      <c r="H335" s="245" t="str" cm="1">
        <f t="array" ref="H335">IFERROR(IF(TB_TRANSACTIONS[[#This Row],[Subcategory]]="","",INDEX(Fields!$D$33:$D$132,MATCH(TB_TRANSACTIONS[[#This Row],[Subcategory]],Fields!$C$33:$C$132,0),0)),"-")</f>
        <v/>
      </c>
      <c r="I335" s="245" t="str">
        <f>IFERROR(IF(TB_TRANSACTIONS[[#This Row],[Category]]="","",TB_TRANSACTIONS[[#This Row],[Category]]&amp;"-"&amp;COUNTIFS($H$29:H355,H355)),"-")</f>
        <v/>
      </c>
      <c r="J335" s="127" t="str">
        <f>IFERROR(INDEX(Analysis!$G$13:$G$24,MATCH(IF(TB_TRANSACTIONS[[#This Row],[Date]]="","",IFERROR(MONTH(TB_TRANSACTIONS[[#This Row],[Date]]),"-")),Analysis!$C$13:$C$24,0),1),"-")</f>
        <v>-</v>
      </c>
      <c r="K335" s="127" t="str">
        <f>IFERROR(INDEX(Analysis!$F$13:$F$24,MATCH(IF(TB_TRANSACTIONS[[#This Row],[Date]]="","",IFERROR(MONTH(TB_TRANSACTIONS[[#This Row],[Date]]),"-")),Analysis!$C$13:$C$24,0),1),"-")</f>
        <v>-</v>
      </c>
      <c r="L3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5" s="77"/>
    </row>
    <row r="336" spans="3:15" ht="18" customHeight="1" x14ac:dyDescent="0.25">
      <c r="C336" s="109"/>
      <c r="D336" s="221"/>
      <c r="E336" s="222"/>
      <c r="F336" s="111"/>
      <c r="G336" s="110"/>
      <c r="H336" s="245" t="str" cm="1">
        <f t="array" ref="H336">IFERROR(IF(TB_TRANSACTIONS[[#This Row],[Subcategory]]="","",INDEX(Fields!$D$33:$D$132,MATCH(TB_TRANSACTIONS[[#This Row],[Subcategory]],Fields!$C$33:$C$132,0),0)),"-")</f>
        <v/>
      </c>
      <c r="I336" s="245" t="str">
        <f>IFERROR(IF(TB_TRANSACTIONS[[#This Row],[Category]]="","",TB_TRANSACTIONS[[#This Row],[Category]]&amp;"-"&amp;COUNTIFS($H$29:H356,H356)),"-")</f>
        <v/>
      </c>
      <c r="J336" s="127" t="str">
        <f>IFERROR(INDEX(Analysis!$G$13:$G$24,MATCH(IF(TB_TRANSACTIONS[[#This Row],[Date]]="","",IFERROR(MONTH(TB_TRANSACTIONS[[#This Row],[Date]]),"-")),Analysis!$C$13:$C$24,0),1),"-")</f>
        <v>-</v>
      </c>
      <c r="K336" s="127" t="str">
        <f>IFERROR(INDEX(Analysis!$F$13:$F$24,MATCH(IF(TB_TRANSACTIONS[[#This Row],[Date]]="","",IFERROR(MONTH(TB_TRANSACTIONS[[#This Row],[Date]]),"-")),Analysis!$C$13:$C$24,0),1),"-")</f>
        <v>-</v>
      </c>
      <c r="L3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6" s="77"/>
    </row>
    <row r="337" spans="3:15" ht="18" customHeight="1" x14ac:dyDescent="0.25">
      <c r="C337" s="143"/>
      <c r="D337" s="217"/>
      <c r="E337" s="220"/>
      <c r="F337" s="111"/>
      <c r="G337" s="110"/>
      <c r="H337" s="245" t="str" cm="1">
        <f t="array" ref="H337">IFERROR(IF(TB_TRANSACTIONS[[#This Row],[Subcategory]]="","",INDEX(Fields!$D$33:$D$132,MATCH(TB_TRANSACTIONS[[#This Row],[Subcategory]],Fields!$C$33:$C$132,0),0)),"-")</f>
        <v/>
      </c>
      <c r="I337" s="245" t="str">
        <f>IFERROR(IF(TB_TRANSACTIONS[[#This Row],[Category]]="","",TB_TRANSACTIONS[[#This Row],[Category]]&amp;"-"&amp;COUNTIFS($H$29:H357,H357)),"-")</f>
        <v/>
      </c>
      <c r="J337" s="127" t="str">
        <f>IFERROR(INDEX(Analysis!$G$13:$G$24,MATCH(IF(TB_TRANSACTIONS[[#This Row],[Date]]="","",IFERROR(MONTH(TB_TRANSACTIONS[[#This Row],[Date]]),"-")),Analysis!$C$13:$C$24,0),1),"-")</f>
        <v>-</v>
      </c>
      <c r="K337" s="127" t="str">
        <f>IFERROR(INDEX(Analysis!$F$13:$F$24,MATCH(IF(TB_TRANSACTIONS[[#This Row],[Date]]="","",IFERROR(MONTH(TB_TRANSACTIONS[[#This Row],[Date]]),"-")),Analysis!$C$13:$C$24,0),1),"-")</f>
        <v>-</v>
      </c>
      <c r="L3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7" s="77"/>
    </row>
    <row r="338" spans="3:15" ht="18" customHeight="1" x14ac:dyDescent="0.25">
      <c r="C338" s="109"/>
      <c r="D338" s="221"/>
      <c r="E338" s="222"/>
      <c r="F338" s="111"/>
      <c r="G338" s="110"/>
      <c r="H338" s="245" t="str" cm="1">
        <f t="array" ref="H338">IFERROR(IF(TB_TRANSACTIONS[[#This Row],[Subcategory]]="","",INDEX(Fields!$D$33:$D$132,MATCH(TB_TRANSACTIONS[[#This Row],[Subcategory]],Fields!$C$33:$C$132,0),0)),"-")</f>
        <v/>
      </c>
      <c r="I338" s="245" t="str">
        <f>IFERROR(IF(TB_TRANSACTIONS[[#This Row],[Category]]="","",TB_TRANSACTIONS[[#This Row],[Category]]&amp;"-"&amp;COUNTIFS($H$29:H358,H358)),"-")</f>
        <v/>
      </c>
      <c r="J338" s="127" t="str">
        <f>IFERROR(INDEX(Analysis!$G$13:$G$24,MATCH(IF(TB_TRANSACTIONS[[#This Row],[Date]]="","",IFERROR(MONTH(TB_TRANSACTIONS[[#This Row],[Date]]),"-")),Analysis!$C$13:$C$24,0),1),"-")</f>
        <v>-</v>
      </c>
      <c r="K338" s="127" t="str">
        <f>IFERROR(INDEX(Analysis!$F$13:$F$24,MATCH(IF(TB_TRANSACTIONS[[#This Row],[Date]]="","",IFERROR(MONTH(TB_TRANSACTIONS[[#This Row],[Date]]),"-")),Analysis!$C$13:$C$24,0),1),"-")</f>
        <v>-</v>
      </c>
      <c r="L3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8" s="77"/>
    </row>
    <row r="339" spans="3:15" ht="18" customHeight="1" x14ac:dyDescent="0.25">
      <c r="C339" s="143"/>
      <c r="D339" s="217"/>
      <c r="E339" s="220"/>
      <c r="F339" s="111"/>
      <c r="G339" s="110"/>
      <c r="H339" s="245" t="str" cm="1">
        <f t="array" ref="H339">IFERROR(IF(TB_TRANSACTIONS[[#This Row],[Subcategory]]="","",INDEX(Fields!$D$33:$D$132,MATCH(TB_TRANSACTIONS[[#This Row],[Subcategory]],Fields!$C$33:$C$132,0),0)),"-")</f>
        <v/>
      </c>
      <c r="I339" s="245" t="str">
        <f>IFERROR(IF(TB_TRANSACTIONS[[#This Row],[Category]]="","",TB_TRANSACTIONS[[#This Row],[Category]]&amp;"-"&amp;COUNTIFS($H$29:H359,H359)),"-")</f>
        <v/>
      </c>
      <c r="J339" s="127" t="str">
        <f>IFERROR(INDEX(Analysis!$G$13:$G$24,MATCH(IF(TB_TRANSACTIONS[[#This Row],[Date]]="","",IFERROR(MONTH(TB_TRANSACTIONS[[#This Row],[Date]]),"-")),Analysis!$C$13:$C$24,0),1),"-")</f>
        <v>-</v>
      </c>
      <c r="K339" s="127" t="str">
        <f>IFERROR(INDEX(Analysis!$F$13:$F$24,MATCH(IF(TB_TRANSACTIONS[[#This Row],[Date]]="","",IFERROR(MONTH(TB_TRANSACTIONS[[#This Row],[Date]]),"-")),Analysis!$C$13:$C$24,0),1),"-")</f>
        <v>-</v>
      </c>
      <c r="L3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9" s="77"/>
    </row>
    <row r="340" spans="3:15" ht="18" customHeight="1" x14ac:dyDescent="0.25">
      <c r="C340" s="109"/>
      <c r="D340" s="221"/>
      <c r="E340" s="222"/>
      <c r="F340" s="111"/>
      <c r="G340" s="110"/>
      <c r="H340" s="245" t="str" cm="1">
        <f t="array" ref="H340">IFERROR(IF(TB_TRANSACTIONS[[#This Row],[Subcategory]]="","",INDEX(Fields!$D$33:$D$132,MATCH(TB_TRANSACTIONS[[#This Row],[Subcategory]],Fields!$C$33:$C$132,0),0)),"-")</f>
        <v/>
      </c>
      <c r="I340" s="245" t="str">
        <f>IFERROR(IF(TB_TRANSACTIONS[[#This Row],[Category]]="","",TB_TRANSACTIONS[[#This Row],[Category]]&amp;"-"&amp;COUNTIFS($H$29:H360,H360)),"-")</f>
        <v/>
      </c>
      <c r="J340" s="127" t="str">
        <f>IFERROR(INDEX(Analysis!$G$13:$G$24,MATCH(IF(TB_TRANSACTIONS[[#This Row],[Date]]="","",IFERROR(MONTH(TB_TRANSACTIONS[[#This Row],[Date]]),"-")),Analysis!$C$13:$C$24,0),1),"-")</f>
        <v>-</v>
      </c>
      <c r="K340" s="127" t="str">
        <f>IFERROR(INDEX(Analysis!$F$13:$F$24,MATCH(IF(TB_TRANSACTIONS[[#This Row],[Date]]="","",IFERROR(MONTH(TB_TRANSACTIONS[[#This Row],[Date]]),"-")),Analysis!$C$13:$C$24,0),1),"-")</f>
        <v>-</v>
      </c>
      <c r="L3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0" s="77"/>
    </row>
    <row r="341" spans="3:15" ht="18" customHeight="1" x14ac:dyDescent="0.25">
      <c r="C341" s="143"/>
      <c r="D341" s="217"/>
      <c r="E341" s="220"/>
      <c r="F341" s="111"/>
      <c r="G341" s="110"/>
      <c r="H341" s="245" t="str" cm="1">
        <f t="array" ref="H341">IFERROR(IF(TB_TRANSACTIONS[[#This Row],[Subcategory]]="","",INDEX(Fields!$D$33:$D$132,MATCH(TB_TRANSACTIONS[[#This Row],[Subcategory]],Fields!$C$33:$C$132,0),0)),"-")</f>
        <v/>
      </c>
      <c r="I341" s="245" t="str">
        <f>IFERROR(IF(TB_TRANSACTIONS[[#This Row],[Category]]="","",TB_TRANSACTIONS[[#This Row],[Category]]&amp;"-"&amp;COUNTIFS($H$29:H361,H361)),"-")</f>
        <v/>
      </c>
      <c r="J341" s="127" t="str">
        <f>IFERROR(INDEX(Analysis!$G$13:$G$24,MATCH(IF(TB_TRANSACTIONS[[#This Row],[Date]]="","",IFERROR(MONTH(TB_TRANSACTIONS[[#This Row],[Date]]),"-")),Analysis!$C$13:$C$24,0),1),"-")</f>
        <v>-</v>
      </c>
      <c r="K341" s="127" t="str">
        <f>IFERROR(INDEX(Analysis!$F$13:$F$24,MATCH(IF(TB_TRANSACTIONS[[#This Row],[Date]]="","",IFERROR(MONTH(TB_TRANSACTIONS[[#This Row],[Date]]),"-")),Analysis!$C$13:$C$24,0),1),"-")</f>
        <v>-</v>
      </c>
      <c r="L3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1" s="77"/>
    </row>
    <row r="342" spans="3:15" ht="18" customHeight="1" x14ac:dyDescent="0.25">
      <c r="C342" s="109"/>
      <c r="D342" s="221"/>
      <c r="E342" s="222"/>
      <c r="F342" s="111"/>
      <c r="G342" s="110"/>
      <c r="H342" s="245" t="str" cm="1">
        <f t="array" ref="H342">IFERROR(IF(TB_TRANSACTIONS[[#This Row],[Subcategory]]="","",INDEX(Fields!$D$33:$D$132,MATCH(TB_TRANSACTIONS[[#This Row],[Subcategory]],Fields!$C$33:$C$132,0),0)),"-")</f>
        <v/>
      </c>
      <c r="I342" s="245" t="str">
        <f>IFERROR(IF(TB_TRANSACTIONS[[#This Row],[Category]]="","",TB_TRANSACTIONS[[#This Row],[Category]]&amp;"-"&amp;COUNTIFS($H$29:H362,H362)),"-")</f>
        <v/>
      </c>
      <c r="J342" s="127" t="str">
        <f>IFERROR(INDEX(Analysis!$G$13:$G$24,MATCH(IF(TB_TRANSACTIONS[[#This Row],[Date]]="","",IFERROR(MONTH(TB_TRANSACTIONS[[#This Row],[Date]]),"-")),Analysis!$C$13:$C$24,0),1),"-")</f>
        <v>-</v>
      </c>
      <c r="K342" s="127" t="str">
        <f>IFERROR(INDEX(Analysis!$F$13:$F$24,MATCH(IF(TB_TRANSACTIONS[[#This Row],[Date]]="","",IFERROR(MONTH(TB_TRANSACTIONS[[#This Row],[Date]]),"-")),Analysis!$C$13:$C$24,0),1),"-")</f>
        <v>-</v>
      </c>
      <c r="L3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2" s="77"/>
    </row>
    <row r="343" spans="3:15" ht="18" customHeight="1" x14ac:dyDescent="0.25">
      <c r="C343" s="143"/>
      <c r="D343" s="217"/>
      <c r="E343" s="220"/>
      <c r="F343" s="111"/>
      <c r="G343" s="110"/>
      <c r="H343" s="245" t="str" cm="1">
        <f t="array" ref="H343">IFERROR(IF(TB_TRANSACTIONS[[#This Row],[Subcategory]]="","",INDEX(Fields!$D$33:$D$132,MATCH(TB_TRANSACTIONS[[#This Row],[Subcategory]],Fields!$C$33:$C$132,0),0)),"-")</f>
        <v/>
      </c>
      <c r="I343" s="245" t="str">
        <f>IFERROR(IF(TB_TRANSACTIONS[[#This Row],[Category]]="","",TB_TRANSACTIONS[[#This Row],[Category]]&amp;"-"&amp;COUNTIFS($H$29:H363,H363)),"-")</f>
        <v/>
      </c>
      <c r="J343" s="127" t="str">
        <f>IFERROR(INDEX(Analysis!$G$13:$G$24,MATCH(IF(TB_TRANSACTIONS[[#This Row],[Date]]="","",IFERROR(MONTH(TB_TRANSACTIONS[[#This Row],[Date]]),"-")),Analysis!$C$13:$C$24,0),1),"-")</f>
        <v>-</v>
      </c>
      <c r="K343" s="127" t="str">
        <f>IFERROR(INDEX(Analysis!$F$13:$F$24,MATCH(IF(TB_TRANSACTIONS[[#This Row],[Date]]="","",IFERROR(MONTH(TB_TRANSACTIONS[[#This Row],[Date]]),"-")),Analysis!$C$13:$C$24,0),1),"-")</f>
        <v>-</v>
      </c>
      <c r="L3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3" s="77"/>
    </row>
    <row r="344" spans="3:15" ht="18" customHeight="1" x14ac:dyDescent="0.25">
      <c r="C344" s="109"/>
      <c r="D344" s="221"/>
      <c r="E344" s="222"/>
      <c r="F344" s="111"/>
      <c r="G344" s="110"/>
      <c r="H344" s="245" t="str" cm="1">
        <f t="array" ref="H344">IFERROR(IF(TB_TRANSACTIONS[[#This Row],[Subcategory]]="","",INDEX(Fields!$D$33:$D$132,MATCH(TB_TRANSACTIONS[[#This Row],[Subcategory]],Fields!$C$33:$C$132,0),0)),"-")</f>
        <v/>
      </c>
      <c r="I344" s="245" t="str">
        <f>IFERROR(IF(TB_TRANSACTIONS[[#This Row],[Category]]="","",TB_TRANSACTIONS[[#This Row],[Category]]&amp;"-"&amp;COUNTIFS($H$29:H364,H364)),"-")</f>
        <v/>
      </c>
      <c r="J344" s="127" t="str">
        <f>IFERROR(INDEX(Analysis!$G$13:$G$24,MATCH(IF(TB_TRANSACTIONS[[#This Row],[Date]]="","",IFERROR(MONTH(TB_TRANSACTIONS[[#This Row],[Date]]),"-")),Analysis!$C$13:$C$24,0),1),"-")</f>
        <v>-</v>
      </c>
      <c r="K344" s="127" t="str">
        <f>IFERROR(INDEX(Analysis!$F$13:$F$24,MATCH(IF(TB_TRANSACTIONS[[#This Row],[Date]]="","",IFERROR(MONTH(TB_TRANSACTIONS[[#This Row],[Date]]),"-")),Analysis!$C$13:$C$24,0),1),"-")</f>
        <v>-</v>
      </c>
      <c r="L3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4" s="77"/>
    </row>
    <row r="345" spans="3:15" ht="18" customHeight="1" x14ac:dyDescent="0.25">
      <c r="C345" s="143"/>
      <c r="D345" s="217"/>
      <c r="E345" s="220"/>
      <c r="F345" s="111"/>
      <c r="G345" s="110"/>
      <c r="H345" s="245" t="str" cm="1">
        <f t="array" ref="H345">IFERROR(IF(TB_TRANSACTIONS[[#This Row],[Subcategory]]="","",INDEX(Fields!$D$33:$D$132,MATCH(TB_TRANSACTIONS[[#This Row],[Subcategory]],Fields!$C$33:$C$132,0),0)),"-")</f>
        <v/>
      </c>
      <c r="I345" s="245" t="str">
        <f>IFERROR(IF(TB_TRANSACTIONS[[#This Row],[Category]]="","",TB_TRANSACTIONS[[#This Row],[Category]]&amp;"-"&amp;COUNTIFS($H$29:H365,H365)),"-")</f>
        <v/>
      </c>
      <c r="J345" s="127" t="str">
        <f>IFERROR(INDEX(Analysis!$G$13:$G$24,MATCH(IF(TB_TRANSACTIONS[[#This Row],[Date]]="","",IFERROR(MONTH(TB_TRANSACTIONS[[#This Row],[Date]]),"-")),Analysis!$C$13:$C$24,0),1),"-")</f>
        <v>-</v>
      </c>
      <c r="K345" s="127" t="str">
        <f>IFERROR(INDEX(Analysis!$F$13:$F$24,MATCH(IF(TB_TRANSACTIONS[[#This Row],[Date]]="","",IFERROR(MONTH(TB_TRANSACTIONS[[#This Row],[Date]]),"-")),Analysis!$C$13:$C$24,0),1),"-")</f>
        <v>-</v>
      </c>
      <c r="L3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5" s="77"/>
    </row>
    <row r="346" spans="3:15" ht="18" customHeight="1" x14ac:dyDescent="0.25">
      <c r="C346" s="109"/>
      <c r="D346" s="221"/>
      <c r="E346" s="222"/>
      <c r="F346" s="111"/>
      <c r="G346" s="110"/>
      <c r="H346" s="245" t="str" cm="1">
        <f t="array" ref="H346">IFERROR(IF(TB_TRANSACTIONS[[#This Row],[Subcategory]]="","",INDEX(Fields!$D$33:$D$132,MATCH(TB_TRANSACTIONS[[#This Row],[Subcategory]],Fields!$C$33:$C$132,0),0)),"-")</f>
        <v/>
      </c>
      <c r="I346" s="245" t="str">
        <f>IFERROR(IF(TB_TRANSACTIONS[[#This Row],[Category]]="","",TB_TRANSACTIONS[[#This Row],[Category]]&amp;"-"&amp;COUNTIFS($H$29:H366,H366)),"-")</f>
        <v/>
      </c>
      <c r="J346" s="127" t="str">
        <f>IFERROR(INDEX(Analysis!$G$13:$G$24,MATCH(IF(TB_TRANSACTIONS[[#This Row],[Date]]="","",IFERROR(MONTH(TB_TRANSACTIONS[[#This Row],[Date]]),"-")),Analysis!$C$13:$C$24,0),1),"-")</f>
        <v>-</v>
      </c>
      <c r="K346" s="127" t="str">
        <f>IFERROR(INDEX(Analysis!$F$13:$F$24,MATCH(IF(TB_TRANSACTIONS[[#This Row],[Date]]="","",IFERROR(MONTH(TB_TRANSACTIONS[[#This Row],[Date]]),"-")),Analysis!$C$13:$C$24,0),1),"-")</f>
        <v>-</v>
      </c>
      <c r="L3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6" s="77"/>
    </row>
    <row r="347" spans="3:15" ht="18" customHeight="1" x14ac:dyDescent="0.25">
      <c r="C347" s="143"/>
      <c r="D347" s="217"/>
      <c r="E347" s="220"/>
      <c r="F347" s="111"/>
      <c r="G347" s="110"/>
      <c r="H347" s="245" t="str" cm="1">
        <f t="array" ref="H347">IFERROR(IF(TB_TRANSACTIONS[[#This Row],[Subcategory]]="","",INDEX(Fields!$D$33:$D$132,MATCH(TB_TRANSACTIONS[[#This Row],[Subcategory]],Fields!$C$33:$C$132,0),0)),"-")</f>
        <v/>
      </c>
      <c r="I347" s="245" t="str">
        <f>IFERROR(IF(TB_TRANSACTIONS[[#This Row],[Category]]="","",TB_TRANSACTIONS[[#This Row],[Category]]&amp;"-"&amp;COUNTIFS($H$29:H367,H367)),"-")</f>
        <v/>
      </c>
      <c r="J347" s="127" t="str">
        <f>IFERROR(INDEX(Analysis!$G$13:$G$24,MATCH(IF(TB_TRANSACTIONS[[#This Row],[Date]]="","",IFERROR(MONTH(TB_TRANSACTIONS[[#This Row],[Date]]),"-")),Analysis!$C$13:$C$24,0),1),"-")</f>
        <v>-</v>
      </c>
      <c r="K347" s="127" t="str">
        <f>IFERROR(INDEX(Analysis!$F$13:$F$24,MATCH(IF(TB_TRANSACTIONS[[#This Row],[Date]]="","",IFERROR(MONTH(TB_TRANSACTIONS[[#This Row],[Date]]),"-")),Analysis!$C$13:$C$24,0),1),"-")</f>
        <v>-</v>
      </c>
      <c r="L3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7" s="77"/>
    </row>
    <row r="348" spans="3:15" ht="18" customHeight="1" x14ac:dyDescent="0.25">
      <c r="C348" s="109"/>
      <c r="D348" s="221"/>
      <c r="E348" s="222"/>
      <c r="F348" s="111"/>
      <c r="G348" s="110"/>
      <c r="H348" s="245" t="str" cm="1">
        <f t="array" ref="H348">IFERROR(IF(TB_TRANSACTIONS[[#This Row],[Subcategory]]="","",INDEX(Fields!$D$33:$D$132,MATCH(TB_TRANSACTIONS[[#This Row],[Subcategory]],Fields!$C$33:$C$132,0),0)),"-")</f>
        <v/>
      </c>
      <c r="I348" s="245" t="str">
        <f>IFERROR(IF(TB_TRANSACTIONS[[#This Row],[Category]]="","",TB_TRANSACTIONS[[#This Row],[Category]]&amp;"-"&amp;COUNTIFS($H$29:H368,H368)),"-")</f>
        <v/>
      </c>
      <c r="J348" s="127" t="str">
        <f>IFERROR(INDEX(Analysis!$G$13:$G$24,MATCH(IF(TB_TRANSACTIONS[[#This Row],[Date]]="","",IFERROR(MONTH(TB_TRANSACTIONS[[#This Row],[Date]]),"-")),Analysis!$C$13:$C$24,0),1),"-")</f>
        <v>-</v>
      </c>
      <c r="K348" s="127" t="str">
        <f>IFERROR(INDEX(Analysis!$F$13:$F$24,MATCH(IF(TB_TRANSACTIONS[[#This Row],[Date]]="","",IFERROR(MONTH(TB_TRANSACTIONS[[#This Row],[Date]]),"-")),Analysis!$C$13:$C$24,0),1),"-")</f>
        <v>-</v>
      </c>
      <c r="L3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8" s="77"/>
    </row>
    <row r="349" spans="3:15" ht="18" customHeight="1" x14ac:dyDescent="0.25">
      <c r="C349" s="143"/>
      <c r="D349" s="217"/>
      <c r="E349" s="220"/>
      <c r="F349" s="111"/>
      <c r="G349" s="110"/>
      <c r="H349" s="245" t="str" cm="1">
        <f t="array" ref="H349">IFERROR(IF(TB_TRANSACTIONS[[#This Row],[Subcategory]]="","",INDEX(Fields!$D$33:$D$132,MATCH(TB_TRANSACTIONS[[#This Row],[Subcategory]],Fields!$C$33:$C$132,0),0)),"-")</f>
        <v/>
      </c>
      <c r="I349" s="245" t="str">
        <f>IFERROR(IF(TB_TRANSACTIONS[[#This Row],[Category]]="","",TB_TRANSACTIONS[[#This Row],[Category]]&amp;"-"&amp;COUNTIFS($H$29:H369,H369)),"-")</f>
        <v/>
      </c>
      <c r="J349" s="127" t="str">
        <f>IFERROR(INDEX(Analysis!$G$13:$G$24,MATCH(IF(TB_TRANSACTIONS[[#This Row],[Date]]="","",IFERROR(MONTH(TB_TRANSACTIONS[[#This Row],[Date]]),"-")),Analysis!$C$13:$C$24,0),1),"-")</f>
        <v>-</v>
      </c>
      <c r="K349" s="127" t="str">
        <f>IFERROR(INDEX(Analysis!$F$13:$F$24,MATCH(IF(TB_TRANSACTIONS[[#This Row],[Date]]="","",IFERROR(MONTH(TB_TRANSACTIONS[[#This Row],[Date]]),"-")),Analysis!$C$13:$C$24,0),1),"-")</f>
        <v>-</v>
      </c>
      <c r="L3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9" s="77"/>
    </row>
    <row r="350" spans="3:15" ht="18" customHeight="1" x14ac:dyDescent="0.25">
      <c r="C350" s="109"/>
      <c r="D350" s="221"/>
      <c r="E350" s="222"/>
      <c r="F350" s="111"/>
      <c r="G350" s="110"/>
      <c r="H350" s="245" t="str" cm="1">
        <f t="array" ref="H350">IFERROR(IF(TB_TRANSACTIONS[[#This Row],[Subcategory]]="","",INDEX(Fields!$D$33:$D$132,MATCH(TB_TRANSACTIONS[[#This Row],[Subcategory]],Fields!$C$33:$C$132,0),0)),"-")</f>
        <v/>
      </c>
      <c r="I350" s="245" t="str">
        <f>IFERROR(IF(TB_TRANSACTIONS[[#This Row],[Category]]="","",TB_TRANSACTIONS[[#This Row],[Category]]&amp;"-"&amp;COUNTIFS($H$29:H370,H370)),"-")</f>
        <v/>
      </c>
      <c r="J350" s="127" t="str">
        <f>IFERROR(INDEX(Analysis!$G$13:$G$24,MATCH(IF(TB_TRANSACTIONS[[#This Row],[Date]]="","",IFERROR(MONTH(TB_TRANSACTIONS[[#This Row],[Date]]),"-")),Analysis!$C$13:$C$24,0),1),"-")</f>
        <v>-</v>
      </c>
      <c r="K350" s="127" t="str">
        <f>IFERROR(INDEX(Analysis!$F$13:$F$24,MATCH(IF(TB_TRANSACTIONS[[#This Row],[Date]]="","",IFERROR(MONTH(TB_TRANSACTIONS[[#This Row],[Date]]),"-")),Analysis!$C$13:$C$24,0),1),"-")</f>
        <v>-</v>
      </c>
      <c r="L3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0" s="77"/>
    </row>
    <row r="351" spans="3:15" ht="18" customHeight="1" x14ac:dyDescent="0.25">
      <c r="C351" s="143"/>
      <c r="D351" s="217"/>
      <c r="E351" s="220"/>
      <c r="F351" s="111"/>
      <c r="G351" s="110"/>
      <c r="H351" s="245" t="str" cm="1">
        <f t="array" ref="H351">IFERROR(IF(TB_TRANSACTIONS[[#This Row],[Subcategory]]="","",INDEX(Fields!$D$33:$D$132,MATCH(TB_TRANSACTIONS[[#This Row],[Subcategory]],Fields!$C$33:$C$132,0),0)),"-")</f>
        <v/>
      </c>
      <c r="I351" s="245" t="str">
        <f>IFERROR(IF(TB_TRANSACTIONS[[#This Row],[Category]]="","",TB_TRANSACTIONS[[#This Row],[Category]]&amp;"-"&amp;COUNTIFS($H$29:H371,H371)),"-")</f>
        <v/>
      </c>
      <c r="J351" s="127" t="str">
        <f>IFERROR(INDEX(Analysis!$G$13:$G$24,MATCH(IF(TB_TRANSACTIONS[[#This Row],[Date]]="","",IFERROR(MONTH(TB_TRANSACTIONS[[#This Row],[Date]]),"-")),Analysis!$C$13:$C$24,0),1),"-")</f>
        <v>-</v>
      </c>
      <c r="K351" s="127" t="str">
        <f>IFERROR(INDEX(Analysis!$F$13:$F$24,MATCH(IF(TB_TRANSACTIONS[[#This Row],[Date]]="","",IFERROR(MONTH(TB_TRANSACTIONS[[#This Row],[Date]]),"-")),Analysis!$C$13:$C$24,0),1),"-")</f>
        <v>-</v>
      </c>
      <c r="L3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1" s="77"/>
    </row>
    <row r="352" spans="3:15" ht="18" customHeight="1" x14ac:dyDescent="0.25">
      <c r="C352" s="109"/>
      <c r="D352" s="221"/>
      <c r="E352" s="222"/>
      <c r="F352" s="111"/>
      <c r="G352" s="110"/>
      <c r="H352" s="245" t="str" cm="1">
        <f t="array" ref="H352">IFERROR(IF(TB_TRANSACTIONS[[#This Row],[Subcategory]]="","",INDEX(Fields!$D$33:$D$132,MATCH(TB_TRANSACTIONS[[#This Row],[Subcategory]],Fields!$C$33:$C$132,0),0)),"-")</f>
        <v/>
      </c>
      <c r="I352" s="245" t="str">
        <f>IFERROR(IF(TB_TRANSACTIONS[[#This Row],[Category]]="","",TB_TRANSACTIONS[[#This Row],[Category]]&amp;"-"&amp;COUNTIFS($H$29:H372,H372)),"-")</f>
        <v/>
      </c>
      <c r="J352" s="127" t="str">
        <f>IFERROR(INDEX(Analysis!$G$13:$G$24,MATCH(IF(TB_TRANSACTIONS[[#This Row],[Date]]="","",IFERROR(MONTH(TB_TRANSACTIONS[[#This Row],[Date]]),"-")),Analysis!$C$13:$C$24,0),1),"-")</f>
        <v>-</v>
      </c>
      <c r="K352" s="127" t="str">
        <f>IFERROR(INDEX(Analysis!$F$13:$F$24,MATCH(IF(TB_TRANSACTIONS[[#This Row],[Date]]="","",IFERROR(MONTH(TB_TRANSACTIONS[[#This Row],[Date]]),"-")),Analysis!$C$13:$C$24,0),1),"-")</f>
        <v>-</v>
      </c>
      <c r="L3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2" s="77"/>
    </row>
    <row r="353" spans="3:15" ht="18" customHeight="1" x14ac:dyDescent="0.25">
      <c r="C353" s="143"/>
      <c r="D353" s="217"/>
      <c r="E353" s="220"/>
      <c r="F353" s="111"/>
      <c r="G353" s="110"/>
      <c r="H353" s="245" t="str" cm="1">
        <f t="array" ref="H353">IFERROR(IF(TB_TRANSACTIONS[[#This Row],[Subcategory]]="","",INDEX(Fields!$D$33:$D$132,MATCH(TB_TRANSACTIONS[[#This Row],[Subcategory]],Fields!$C$33:$C$132,0),0)),"-")</f>
        <v/>
      </c>
      <c r="I353" s="245" t="str">
        <f>IFERROR(IF(TB_TRANSACTIONS[[#This Row],[Category]]="","",TB_TRANSACTIONS[[#This Row],[Category]]&amp;"-"&amp;COUNTIFS($H$29:H373,H373)),"-")</f>
        <v/>
      </c>
      <c r="J353" s="127" t="str">
        <f>IFERROR(INDEX(Analysis!$G$13:$G$24,MATCH(IF(TB_TRANSACTIONS[[#This Row],[Date]]="","",IFERROR(MONTH(TB_TRANSACTIONS[[#This Row],[Date]]),"-")),Analysis!$C$13:$C$24,0),1),"-")</f>
        <v>-</v>
      </c>
      <c r="K353" s="127" t="str">
        <f>IFERROR(INDEX(Analysis!$F$13:$F$24,MATCH(IF(TB_TRANSACTIONS[[#This Row],[Date]]="","",IFERROR(MONTH(TB_TRANSACTIONS[[#This Row],[Date]]),"-")),Analysis!$C$13:$C$24,0),1),"-")</f>
        <v>-</v>
      </c>
      <c r="L3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3" s="77"/>
    </row>
    <row r="354" spans="3:15" ht="18" customHeight="1" x14ac:dyDescent="0.25">
      <c r="C354" s="109"/>
      <c r="D354" s="221"/>
      <c r="E354" s="222"/>
      <c r="F354" s="111"/>
      <c r="G354" s="110"/>
      <c r="H354" s="245" t="str" cm="1">
        <f t="array" ref="H354">IFERROR(IF(TB_TRANSACTIONS[[#This Row],[Subcategory]]="","",INDEX(Fields!$D$33:$D$132,MATCH(TB_TRANSACTIONS[[#This Row],[Subcategory]],Fields!$C$33:$C$132,0),0)),"-")</f>
        <v/>
      </c>
      <c r="I354" s="245" t="str">
        <f>IFERROR(IF(TB_TRANSACTIONS[[#This Row],[Category]]="","",TB_TRANSACTIONS[[#This Row],[Category]]&amp;"-"&amp;COUNTIFS($H$29:H374,H374)),"-")</f>
        <v/>
      </c>
      <c r="J354" s="127" t="str">
        <f>IFERROR(INDEX(Analysis!$G$13:$G$24,MATCH(IF(TB_TRANSACTIONS[[#This Row],[Date]]="","",IFERROR(MONTH(TB_TRANSACTIONS[[#This Row],[Date]]),"-")),Analysis!$C$13:$C$24,0),1),"-")</f>
        <v>-</v>
      </c>
      <c r="K354" s="127" t="str">
        <f>IFERROR(INDEX(Analysis!$F$13:$F$24,MATCH(IF(TB_TRANSACTIONS[[#This Row],[Date]]="","",IFERROR(MONTH(TB_TRANSACTIONS[[#This Row],[Date]]),"-")),Analysis!$C$13:$C$24,0),1),"-")</f>
        <v>-</v>
      </c>
      <c r="L3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4" s="77"/>
    </row>
    <row r="355" spans="3:15" ht="18" customHeight="1" x14ac:dyDescent="0.25">
      <c r="C355" s="143"/>
      <c r="D355" s="217"/>
      <c r="E355" s="220"/>
      <c r="F355" s="111"/>
      <c r="G355" s="110"/>
      <c r="H355" s="245" t="str" cm="1">
        <f t="array" ref="H355">IFERROR(IF(TB_TRANSACTIONS[[#This Row],[Subcategory]]="","",INDEX(Fields!$D$33:$D$132,MATCH(TB_TRANSACTIONS[[#This Row],[Subcategory]],Fields!$C$33:$C$132,0),0)),"-")</f>
        <v/>
      </c>
      <c r="I355" s="245" t="str">
        <f>IFERROR(IF(TB_TRANSACTIONS[[#This Row],[Category]]="","",TB_TRANSACTIONS[[#This Row],[Category]]&amp;"-"&amp;COUNTIFS($H$29:H375,H375)),"-")</f>
        <v/>
      </c>
      <c r="J355" s="127" t="str">
        <f>IFERROR(INDEX(Analysis!$G$13:$G$24,MATCH(IF(TB_TRANSACTIONS[[#This Row],[Date]]="","",IFERROR(MONTH(TB_TRANSACTIONS[[#This Row],[Date]]),"-")),Analysis!$C$13:$C$24,0),1),"-")</f>
        <v>-</v>
      </c>
      <c r="K355" s="127" t="str">
        <f>IFERROR(INDEX(Analysis!$F$13:$F$24,MATCH(IF(TB_TRANSACTIONS[[#This Row],[Date]]="","",IFERROR(MONTH(TB_TRANSACTIONS[[#This Row],[Date]]),"-")),Analysis!$C$13:$C$24,0),1),"-")</f>
        <v>-</v>
      </c>
      <c r="L3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5" s="77"/>
    </row>
    <row r="356" spans="3:15" ht="18" customHeight="1" x14ac:dyDescent="0.25">
      <c r="C356" s="109"/>
      <c r="D356" s="221"/>
      <c r="E356" s="222"/>
      <c r="F356" s="111"/>
      <c r="G356" s="110"/>
      <c r="H356" s="245" t="str" cm="1">
        <f t="array" ref="H356">IFERROR(IF(TB_TRANSACTIONS[[#This Row],[Subcategory]]="","",INDEX(Fields!$D$33:$D$132,MATCH(TB_TRANSACTIONS[[#This Row],[Subcategory]],Fields!$C$33:$C$132,0),0)),"-")</f>
        <v/>
      </c>
      <c r="I356" s="245" t="str">
        <f>IFERROR(IF(TB_TRANSACTIONS[[#This Row],[Category]]="","",TB_TRANSACTIONS[[#This Row],[Category]]&amp;"-"&amp;COUNTIFS($H$29:H376,H376)),"-")</f>
        <v/>
      </c>
      <c r="J356" s="127" t="str">
        <f>IFERROR(INDEX(Analysis!$G$13:$G$24,MATCH(IF(TB_TRANSACTIONS[[#This Row],[Date]]="","",IFERROR(MONTH(TB_TRANSACTIONS[[#This Row],[Date]]),"-")),Analysis!$C$13:$C$24,0),1),"-")</f>
        <v>-</v>
      </c>
      <c r="K356" s="127" t="str">
        <f>IFERROR(INDEX(Analysis!$F$13:$F$24,MATCH(IF(TB_TRANSACTIONS[[#This Row],[Date]]="","",IFERROR(MONTH(TB_TRANSACTIONS[[#This Row],[Date]]),"-")),Analysis!$C$13:$C$24,0),1),"-")</f>
        <v>-</v>
      </c>
      <c r="L3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6" s="77"/>
    </row>
    <row r="357" spans="3:15" ht="18" customHeight="1" x14ac:dyDescent="0.25">
      <c r="C357" s="143"/>
      <c r="D357" s="217"/>
      <c r="E357" s="220"/>
      <c r="F357" s="111"/>
      <c r="G357" s="110"/>
      <c r="H357" s="245" t="str" cm="1">
        <f t="array" ref="H357">IFERROR(IF(TB_TRANSACTIONS[[#This Row],[Subcategory]]="","",INDEX(Fields!$D$33:$D$132,MATCH(TB_TRANSACTIONS[[#This Row],[Subcategory]],Fields!$C$33:$C$132,0),0)),"-")</f>
        <v/>
      </c>
      <c r="I357" s="245" t="str">
        <f>IFERROR(IF(TB_TRANSACTIONS[[#This Row],[Category]]="","",TB_TRANSACTIONS[[#This Row],[Category]]&amp;"-"&amp;COUNTIFS($H$29:H377,H377)),"-")</f>
        <v/>
      </c>
      <c r="J357" s="127" t="str">
        <f>IFERROR(INDEX(Analysis!$G$13:$G$24,MATCH(IF(TB_TRANSACTIONS[[#This Row],[Date]]="","",IFERROR(MONTH(TB_TRANSACTIONS[[#This Row],[Date]]),"-")),Analysis!$C$13:$C$24,0),1),"-")</f>
        <v>-</v>
      </c>
      <c r="K357" s="127" t="str">
        <f>IFERROR(INDEX(Analysis!$F$13:$F$24,MATCH(IF(TB_TRANSACTIONS[[#This Row],[Date]]="","",IFERROR(MONTH(TB_TRANSACTIONS[[#This Row],[Date]]),"-")),Analysis!$C$13:$C$24,0),1),"-")</f>
        <v>-</v>
      </c>
      <c r="L3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7" s="77"/>
    </row>
    <row r="358" spans="3:15" ht="18" customHeight="1" x14ac:dyDescent="0.25">
      <c r="C358" s="109"/>
      <c r="D358" s="221"/>
      <c r="E358" s="222"/>
      <c r="F358" s="111"/>
      <c r="G358" s="110"/>
      <c r="H358" s="245" t="str" cm="1">
        <f t="array" ref="H358">IFERROR(IF(TB_TRANSACTIONS[[#This Row],[Subcategory]]="","",INDEX(Fields!$D$33:$D$132,MATCH(TB_TRANSACTIONS[[#This Row],[Subcategory]],Fields!$C$33:$C$132,0),0)),"-")</f>
        <v/>
      </c>
      <c r="I358" s="245" t="str">
        <f>IFERROR(IF(TB_TRANSACTIONS[[#This Row],[Category]]="","",TB_TRANSACTIONS[[#This Row],[Category]]&amp;"-"&amp;COUNTIFS($H$29:H378,H378)),"-")</f>
        <v/>
      </c>
      <c r="J358" s="127" t="str">
        <f>IFERROR(INDEX(Analysis!$G$13:$G$24,MATCH(IF(TB_TRANSACTIONS[[#This Row],[Date]]="","",IFERROR(MONTH(TB_TRANSACTIONS[[#This Row],[Date]]),"-")),Analysis!$C$13:$C$24,0),1),"-")</f>
        <v>-</v>
      </c>
      <c r="K358" s="127" t="str">
        <f>IFERROR(INDEX(Analysis!$F$13:$F$24,MATCH(IF(TB_TRANSACTIONS[[#This Row],[Date]]="","",IFERROR(MONTH(TB_TRANSACTIONS[[#This Row],[Date]]),"-")),Analysis!$C$13:$C$24,0),1),"-")</f>
        <v>-</v>
      </c>
      <c r="L3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8" s="77"/>
    </row>
    <row r="359" spans="3:15" ht="18" customHeight="1" x14ac:dyDescent="0.25">
      <c r="C359" s="143"/>
      <c r="D359" s="217"/>
      <c r="E359" s="220"/>
      <c r="F359" s="111"/>
      <c r="G359" s="110"/>
      <c r="H359" s="245" t="str" cm="1">
        <f t="array" ref="H359">IFERROR(IF(TB_TRANSACTIONS[[#This Row],[Subcategory]]="","",INDEX(Fields!$D$33:$D$132,MATCH(TB_TRANSACTIONS[[#This Row],[Subcategory]],Fields!$C$33:$C$132,0),0)),"-")</f>
        <v/>
      </c>
      <c r="I359" s="245" t="str">
        <f>IFERROR(IF(TB_TRANSACTIONS[[#This Row],[Category]]="","",TB_TRANSACTIONS[[#This Row],[Category]]&amp;"-"&amp;COUNTIFS($H$29:H379,H379)),"-")</f>
        <v/>
      </c>
      <c r="J359" s="127" t="str">
        <f>IFERROR(INDEX(Analysis!$G$13:$G$24,MATCH(IF(TB_TRANSACTIONS[[#This Row],[Date]]="","",IFERROR(MONTH(TB_TRANSACTIONS[[#This Row],[Date]]),"-")),Analysis!$C$13:$C$24,0),1),"-")</f>
        <v>-</v>
      </c>
      <c r="K359" s="127" t="str">
        <f>IFERROR(INDEX(Analysis!$F$13:$F$24,MATCH(IF(TB_TRANSACTIONS[[#This Row],[Date]]="","",IFERROR(MONTH(TB_TRANSACTIONS[[#This Row],[Date]]),"-")),Analysis!$C$13:$C$24,0),1),"-")</f>
        <v>-</v>
      </c>
      <c r="L3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9" s="77"/>
    </row>
    <row r="360" spans="3:15" ht="18" customHeight="1" x14ac:dyDescent="0.25">
      <c r="C360" s="109"/>
      <c r="D360" s="221"/>
      <c r="E360" s="222"/>
      <c r="F360" s="111"/>
      <c r="G360" s="110"/>
      <c r="H360" s="245" t="str" cm="1">
        <f t="array" ref="H360">IFERROR(IF(TB_TRANSACTIONS[[#This Row],[Subcategory]]="","",INDEX(Fields!$D$33:$D$132,MATCH(TB_TRANSACTIONS[[#This Row],[Subcategory]],Fields!$C$33:$C$132,0),0)),"-")</f>
        <v/>
      </c>
      <c r="I360" s="245" t="str">
        <f>IFERROR(IF(TB_TRANSACTIONS[[#This Row],[Category]]="","",TB_TRANSACTIONS[[#This Row],[Category]]&amp;"-"&amp;COUNTIFS($H$29:H380,H380)),"-")</f>
        <v/>
      </c>
      <c r="J360" s="127" t="str">
        <f>IFERROR(INDEX(Analysis!$G$13:$G$24,MATCH(IF(TB_TRANSACTIONS[[#This Row],[Date]]="","",IFERROR(MONTH(TB_TRANSACTIONS[[#This Row],[Date]]),"-")),Analysis!$C$13:$C$24,0),1),"-")</f>
        <v>-</v>
      </c>
      <c r="K360" s="127" t="str">
        <f>IFERROR(INDEX(Analysis!$F$13:$F$24,MATCH(IF(TB_TRANSACTIONS[[#This Row],[Date]]="","",IFERROR(MONTH(TB_TRANSACTIONS[[#This Row],[Date]]),"-")),Analysis!$C$13:$C$24,0),1),"-")</f>
        <v>-</v>
      </c>
      <c r="L3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0" s="77"/>
    </row>
    <row r="361" spans="3:15" ht="18" customHeight="1" x14ac:dyDescent="0.25">
      <c r="C361" s="143"/>
      <c r="D361" s="217"/>
      <c r="E361" s="220"/>
      <c r="F361" s="111"/>
      <c r="G361" s="110"/>
      <c r="H361" s="245" t="str" cm="1">
        <f t="array" ref="H361">IFERROR(IF(TB_TRANSACTIONS[[#This Row],[Subcategory]]="","",INDEX(Fields!$D$33:$D$132,MATCH(TB_TRANSACTIONS[[#This Row],[Subcategory]],Fields!$C$33:$C$132,0),0)),"-")</f>
        <v/>
      </c>
      <c r="I361" s="245" t="str">
        <f>IFERROR(IF(TB_TRANSACTIONS[[#This Row],[Category]]="","",TB_TRANSACTIONS[[#This Row],[Category]]&amp;"-"&amp;COUNTIFS($H$29:H381,H381)),"-")</f>
        <v/>
      </c>
      <c r="J361" s="127" t="str">
        <f>IFERROR(INDEX(Analysis!$G$13:$G$24,MATCH(IF(TB_TRANSACTIONS[[#This Row],[Date]]="","",IFERROR(MONTH(TB_TRANSACTIONS[[#This Row],[Date]]),"-")),Analysis!$C$13:$C$24,0),1),"-")</f>
        <v>-</v>
      </c>
      <c r="K361" s="127" t="str">
        <f>IFERROR(INDEX(Analysis!$F$13:$F$24,MATCH(IF(TB_TRANSACTIONS[[#This Row],[Date]]="","",IFERROR(MONTH(TB_TRANSACTIONS[[#This Row],[Date]]),"-")),Analysis!$C$13:$C$24,0),1),"-")</f>
        <v>-</v>
      </c>
      <c r="L3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1" s="77"/>
    </row>
    <row r="362" spans="3:15" ht="18" customHeight="1" x14ac:dyDescent="0.25">
      <c r="C362" s="109"/>
      <c r="D362" s="221"/>
      <c r="E362" s="222"/>
      <c r="F362" s="111"/>
      <c r="G362" s="110"/>
      <c r="H362" s="245" t="str" cm="1">
        <f t="array" ref="H362">IFERROR(IF(TB_TRANSACTIONS[[#This Row],[Subcategory]]="","",INDEX(Fields!$D$33:$D$132,MATCH(TB_TRANSACTIONS[[#This Row],[Subcategory]],Fields!$C$33:$C$132,0),0)),"-")</f>
        <v/>
      </c>
      <c r="I362" s="245" t="str">
        <f>IFERROR(IF(TB_TRANSACTIONS[[#This Row],[Category]]="","",TB_TRANSACTIONS[[#This Row],[Category]]&amp;"-"&amp;COUNTIFS($H$29:H382,H382)),"-")</f>
        <v/>
      </c>
      <c r="J362" s="127" t="str">
        <f>IFERROR(INDEX(Analysis!$G$13:$G$24,MATCH(IF(TB_TRANSACTIONS[[#This Row],[Date]]="","",IFERROR(MONTH(TB_TRANSACTIONS[[#This Row],[Date]]),"-")),Analysis!$C$13:$C$24,0),1),"-")</f>
        <v>-</v>
      </c>
      <c r="K362" s="127" t="str">
        <f>IFERROR(INDEX(Analysis!$F$13:$F$24,MATCH(IF(TB_TRANSACTIONS[[#This Row],[Date]]="","",IFERROR(MONTH(TB_TRANSACTIONS[[#This Row],[Date]]),"-")),Analysis!$C$13:$C$24,0),1),"-")</f>
        <v>-</v>
      </c>
      <c r="L3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2" s="77"/>
    </row>
    <row r="363" spans="3:15" ht="18" customHeight="1" x14ac:dyDescent="0.25">
      <c r="C363" s="143"/>
      <c r="D363" s="217"/>
      <c r="E363" s="220"/>
      <c r="F363" s="111"/>
      <c r="G363" s="110"/>
      <c r="H363" s="245" t="str" cm="1">
        <f t="array" ref="H363">IFERROR(IF(TB_TRANSACTIONS[[#This Row],[Subcategory]]="","",INDEX(Fields!$D$33:$D$132,MATCH(TB_TRANSACTIONS[[#This Row],[Subcategory]],Fields!$C$33:$C$132,0),0)),"-")</f>
        <v/>
      </c>
      <c r="I363" s="245" t="str">
        <f>IFERROR(IF(TB_TRANSACTIONS[[#This Row],[Category]]="","",TB_TRANSACTIONS[[#This Row],[Category]]&amp;"-"&amp;COUNTIFS($H$29:H383,H383)),"-")</f>
        <v/>
      </c>
      <c r="J363" s="127" t="str">
        <f>IFERROR(INDEX(Analysis!$G$13:$G$24,MATCH(IF(TB_TRANSACTIONS[[#This Row],[Date]]="","",IFERROR(MONTH(TB_TRANSACTIONS[[#This Row],[Date]]),"-")),Analysis!$C$13:$C$24,0),1),"-")</f>
        <v>-</v>
      </c>
      <c r="K363" s="127" t="str">
        <f>IFERROR(INDEX(Analysis!$F$13:$F$24,MATCH(IF(TB_TRANSACTIONS[[#This Row],[Date]]="","",IFERROR(MONTH(TB_TRANSACTIONS[[#This Row],[Date]]),"-")),Analysis!$C$13:$C$24,0),1),"-")</f>
        <v>-</v>
      </c>
      <c r="L3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3" s="77"/>
    </row>
    <row r="364" spans="3:15" ht="18" customHeight="1" x14ac:dyDescent="0.25">
      <c r="C364" s="109"/>
      <c r="D364" s="221"/>
      <c r="E364" s="222"/>
      <c r="F364" s="111"/>
      <c r="G364" s="110"/>
      <c r="H364" s="245" t="str" cm="1">
        <f t="array" ref="H364">IFERROR(IF(TB_TRANSACTIONS[[#This Row],[Subcategory]]="","",INDEX(Fields!$D$33:$D$132,MATCH(TB_TRANSACTIONS[[#This Row],[Subcategory]],Fields!$C$33:$C$132,0),0)),"-")</f>
        <v/>
      </c>
      <c r="I364" s="245" t="str">
        <f>IFERROR(IF(TB_TRANSACTIONS[[#This Row],[Category]]="","",TB_TRANSACTIONS[[#This Row],[Category]]&amp;"-"&amp;COUNTIFS($H$29:H384,H384)),"-")</f>
        <v/>
      </c>
      <c r="J364" s="127" t="str">
        <f>IFERROR(INDEX(Analysis!$G$13:$G$24,MATCH(IF(TB_TRANSACTIONS[[#This Row],[Date]]="","",IFERROR(MONTH(TB_TRANSACTIONS[[#This Row],[Date]]),"-")),Analysis!$C$13:$C$24,0),1),"-")</f>
        <v>-</v>
      </c>
      <c r="K364" s="127" t="str">
        <f>IFERROR(INDEX(Analysis!$F$13:$F$24,MATCH(IF(TB_TRANSACTIONS[[#This Row],[Date]]="","",IFERROR(MONTH(TB_TRANSACTIONS[[#This Row],[Date]]),"-")),Analysis!$C$13:$C$24,0),1),"-")</f>
        <v>-</v>
      </c>
      <c r="L3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4" s="77"/>
    </row>
    <row r="365" spans="3:15" ht="18" customHeight="1" x14ac:dyDescent="0.25">
      <c r="C365" s="143"/>
      <c r="D365" s="217"/>
      <c r="E365" s="220"/>
      <c r="F365" s="111"/>
      <c r="G365" s="110"/>
      <c r="H365" s="245" t="str" cm="1">
        <f t="array" ref="H365">IFERROR(IF(TB_TRANSACTIONS[[#This Row],[Subcategory]]="","",INDEX(Fields!$D$33:$D$132,MATCH(TB_TRANSACTIONS[[#This Row],[Subcategory]],Fields!$C$33:$C$132,0),0)),"-")</f>
        <v/>
      </c>
      <c r="I365" s="245" t="str">
        <f>IFERROR(IF(TB_TRANSACTIONS[[#This Row],[Category]]="","",TB_TRANSACTIONS[[#This Row],[Category]]&amp;"-"&amp;COUNTIFS($H$29:H385,H385)),"-")</f>
        <v/>
      </c>
      <c r="J365" s="127" t="str">
        <f>IFERROR(INDEX(Analysis!$G$13:$G$24,MATCH(IF(TB_TRANSACTIONS[[#This Row],[Date]]="","",IFERROR(MONTH(TB_TRANSACTIONS[[#This Row],[Date]]),"-")),Analysis!$C$13:$C$24,0),1),"-")</f>
        <v>-</v>
      </c>
      <c r="K365" s="127" t="str">
        <f>IFERROR(INDEX(Analysis!$F$13:$F$24,MATCH(IF(TB_TRANSACTIONS[[#This Row],[Date]]="","",IFERROR(MONTH(TB_TRANSACTIONS[[#This Row],[Date]]),"-")),Analysis!$C$13:$C$24,0),1),"-")</f>
        <v>-</v>
      </c>
      <c r="L3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5" s="77"/>
    </row>
    <row r="366" spans="3:15" ht="18" customHeight="1" x14ac:dyDescent="0.25">
      <c r="C366" s="109"/>
      <c r="D366" s="221"/>
      <c r="E366" s="222"/>
      <c r="F366" s="111"/>
      <c r="G366" s="110"/>
      <c r="H366" s="245" t="str" cm="1">
        <f t="array" ref="H366">IFERROR(IF(TB_TRANSACTIONS[[#This Row],[Subcategory]]="","",INDEX(Fields!$D$33:$D$132,MATCH(TB_TRANSACTIONS[[#This Row],[Subcategory]],Fields!$C$33:$C$132,0),0)),"-")</f>
        <v/>
      </c>
      <c r="I366" s="245" t="str">
        <f>IFERROR(IF(TB_TRANSACTIONS[[#This Row],[Category]]="","",TB_TRANSACTIONS[[#This Row],[Category]]&amp;"-"&amp;COUNTIFS($H$29:H386,H386)),"-")</f>
        <v/>
      </c>
      <c r="J366" s="127" t="str">
        <f>IFERROR(INDEX(Analysis!$G$13:$G$24,MATCH(IF(TB_TRANSACTIONS[[#This Row],[Date]]="","",IFERROR(MONTH(TB_TRANSACTIONS[[#This Row],[Date]]),"-")),Analysis!$C$13:$C$24,0),1),"-")</f>
        <v>-</v>
      </c>
      <c r="K366" s="127" t="str">
        <f>IFERROR(INDEX(Analysis!$F$13:$F$24,MATCH(IF(TB_TRANSACTIONS[[#This Row],[Date]]="","",IFERROR(MONTH(TB_TRANSACTIONS[[#This Row],[Date]]),"-")),Analysis!$C$13:$C$24,0),1),"-")</f>
        <v>-</v>
      </c>
      <c r="L3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6" s="77"/>
    </row>
    <row r="367" spans="3:15" ht="18" customHeight="1" x14ac:dyDescent="0.25">
      <c r="C367" s="143"/>
      <c r="D367" s="217"/>
      <c r="E367" s="220"/>
      <c r="F367" s="111"/>
      <c r="G367" s="110"/>
      <c r="H367" s="245" t="str" cm="1">
        <f t="array" ref="H367">IFERROR(IF(TB_TRANSACTIONS[[#This Row],[Subcategory]]="","",INDEX(Fields!$D$33:$D$132,MATCH(TB_TRANSACTIONS[[#This Row],[Subcategory]],Fields!$C$33:$C$132,0),0)),"-")</f>
        <v/>
      </c>
      <c r="I367" s="245" t="str">
        <f>IFERROR(IF(TB_TRANSACTIONS[[#This Row],[Category]]="","",TB_TRANSACTIONS[[#This Row],[Category]]&amp;"-"&amp;COUNTIFS($H$29:H387,H387)),"-")</f>
        <v/>
      </c>
      <c r="J367" s="127" t="str">
        <f>IFERROR(INDEX(Analysis!$G$13:$G$24,MATCH(IF(TB_TRANSACTIONS[[#This Row],[Date]]="","",IFERROR(MONTH(TB_TRANSACTIONS[[#This Row],[Date]]),"-")),Analysis!$C$13:$C$24,0),1),"-")</f>
        <v>-</v>
      </c>
      <c r="K367" s="127" t="str">
        <f>IFERROR(INDEX(Analysis!$F$13:$F$24,MATCH(IF(TB_TRANSACTIONS[[#This Row],[Date]]="","",IFERROR(MONTH(TB_TRANSACTIONS[[#This Row],[Date]]),"-")),Analysis!$C$13:$C$24,0),1),"-")</f>
        <v>-</v>
      </c>
      <c r="L3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7" s="77"/>
    </row>
    <row r="368" spans="3:15" ht="18" customHeight="1" x14ac:dyDescent="0.25">
      <c r="C368" s="109"/>
      <c r="D368" s="221"/>
      <c r="E368" s="222"/>
      <c r="F368" s="111"/>
      <c r="G368" s="110"/>
      <c r="H368" s="245" t="str" cm="1">
        <f t="array" ref="H368">IFERROR(IF(TB_TRANSACTIONS[[#This Row],[Subcategory]]="","",INDEX(Fields!$D$33:$D$132,MATCH(TB_TRANSACTIONS[[#This Row],[Subcategory]],Fields!$C$33:$C$132,0),0)),"-")</f>
        <v/>
      </c>
      <c r="I368" s="245" t="str">
        <f>IFERROR(IF(TB_TRANSACTIONS[[#This Row],[Category]]="","",TB_TRANSACTIONS[[#This Row],[Category]]&amp;"-"&amp;COUNTIFS($H$29:H388,H388)),"-")</f>
        <v/>
      </c>
      <c r="J368" s="127" t="str">
        <f>IFERROR(INDEX(Analysis!$G$13:$G$24,MATCH(IF(TB_TRANSACTIONS[[#This Row],[Date]]="","",IFERROR(MONTH(TB_TRANSACTIONS[[#This Row],[Date]]),"-")),Analysis!$C$13:$C$24,0),1),"-")</f>
        <v>-</v>
      </c>
      <c r="K368" s="127" t="str">
        <f>IFERROR(INDEX(Analysis!$F$13:$F$24,MATCH(IF(TB_TRANSACTIONS[[#This Row],[Date]]="","",IFERROR(MONTH(TB_TRANSACTIONS[[#This Row],[Date]]),"-")),Analysis!$C$13:$C$24,0),1),"-")</f>
        <v>-</v>
      </c>
      <c r="L3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8" s="77"/>
    </row>
    <row r="369" spans="3:15" ht="18" customHeight="1" x14ac:dyDescent="0.25">
      <c r="C369" s="143"/>
      <c r="D369" s="217"/>
      <c r="E369" s="220"/>
      <c r="F369" s="111"/>
      <c r="G369" s="110"/>
      <c r="H369" s="245" t="str" cm="1">
        <f t="array" ref="H369">IFERROR(IF(TB_TRANSACTIONS[[#This Row],[Subcategory]]="","",INDEX(Fields!$D$33:$D$132,MATCH(TB_TRANSACTIONS[[#This Row],[Subcategory]],Fields!$C$33:$C$132,0),0)),"-")</f>
        <v/>
      </c>
      <c r="I369" s="245" t="str">
        <f>IFERROR(IF(TB_TRANSACTIONS[[#This Row],[Category]]="","",TB_TRANSACTIONS[[#This Row],[Category]]&amp;"-"&amp;COUNTIFS($H$29:H389,H389)),"-")</f>
        <v/>
      </c>
      <c r="J369" s="127" t="str">
        <f>IFERROR(INDEX(Analysis!$G$13:$G$24,MATCH(IF(TB_TRANSACTIONS[[#This Row],[Date]]="","",IFERROR(MONTH(TB_TRANSACTIONS[[#This Row],[Date]]),"-")),Analysis!$C$13:$C$24,0),1),"-")</f>
        <v>-</v>
      </c>
      <c r="K369" s="127" t="str">
        <f>IFERROR(INDEX(Analysis!$F$13:$F$24,MATCH(IF(TB_TRANSACTIONS[[#This Row],[Date]]="","",IFERROR(MONTH(TB_TRANSACTIONS[[#This Row],[Date]]),"-")),Analysis!$C$13:$C$24,0),1),"-")</f>
        <v>-</v>
      </c>
      <c r="L3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9" s="77"/>
    </row>
    <row r="370" spans="3:15" ht="18" customHeight="1" x14ac:dyDescent="0.25">
      <c r="C370" s="109"/>
      <c r="D370" s="221"/>
      <c r="E370" s="222"/>
      <c r="F370" s="111"/>
      <c r="G370" s="110"/>
      <c r="H370" s="245" t="str" cm="1">
        <f t="array" ref="H370">IFERROR(IF(TB_TRANSACTIONS[[#This Row],[Subcategory]]="","",INDEX(Fields!$D$33:$D$132,MATCH(TB_TRANSACTIONS[[#This Row],[Subcategory]],Fields!$C$33:$C$132,0),0)),"-")</f>
        <v/>
      </c>
      <c r="I370" s="245" t="str">
        <f>IFERROR(IF(TB_TRANSACTIONS[[#This Row],[Category]]="","",TB_TRANSACTIONS[[#This Row],[Category]]&amp;"-"&amp;COUNTIFS($H$29:H390,H390)),"-")</f>
        <v/>
      </c>
      <c r="J370" s="127" t="str">
        <f>IFERROR(INDEX(Analysis!$G$13:$G$24,MATCH(IF(TB_TRANSACTIONS[[#This Row],[Date]]="","",IFERROR(MONTH(TB_TRANSACTIONS[[#This Row],[Date]]),"-")),Analysis!$C$13:$C$24,0),1),"-")</f>
        <v>-</v>
      </c>
      <c r="K370" s="127" t="str">
        <f>IFERROR(INDEX(Analysis!$F$13:$F$24,MATCH(IF(TB_TRANSACTIONS[[#This Row],[Date]]="","",IFERROR(MONTH(TB_TRANSACTIONS[[#This Row],[Date]]),"-")),Analysis!$C$13:$C$24,0),1),"-")</f>
        <v>-</v>
      </c>
      <c r="L3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0" s="77"/>
    </row>
    <row r="371" spans="3:15" ht="18" customHeight="1" x14ac:dyDescent="0.25">
      <c r="C371" s="143"/>
      <c r="D371" s="217"/>
      <c r="E371" s="220"/>
      <c r="F371" s="111"/>
      <c r="G371" s="110"/>
      <c r="H371" s="245" t="str" cm="1">
        <f t="array" ref="H371">IFERROR(IF(TB_TRANSACTIONS[[#This Row],[Subcategory]]="","",INDEX(Fields!$D$33:$D$132,MATCH(TB_TRANSACTIONS[[#This Row],[Subcategory]],Fields!$C$33:$C$132,0),0)),"-")</f>
        <v/>
      </c>
      <c r="I371" s="245" t="str">
        <f>IFERROR(IF(TB_TRANSACTIONS[[#This Row],[Category]]="","",TB_TRANSACTIONS[[#This Row],[Category]]&amp;"-"&amp;COUNTIFS($H$29:H391,H391)),"-")</f>
        <v/>
      </c>
      <c r="J371" s="127" t="str">
        <f>IFERROR(INDEX(Analysis!$G$13:$G$24,MATCH(IF(TB_TRANSACTIONS[[#This Row],[Date]]="","",IFERROR(MONTH(TB_TRANSACTIONS[[#This Row],[Date]]),"-")),Analysis!$C$13:$C$24,0),1),"-")</f>
        <v>-</v>
      </c>
      <c r="K371" s="127" t="str">
        <f>IFERROR(INDEX(Analysis!$F$13:$F$24,MATCH(IF(TB_TRANSACTIONS[[#This Row],[Date]]="","",IFERROR(MONTH(TB_TRANSACTIONS[[#This Row],[Date]]),"-")),Analysis!$C$13:$C$24,0),1),"-")</f>
        <v>-</v>
      </c>
      <c r="L3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1" s="77"/>
    </row>
    <row r="372" spans="3:15" ht="18" customHeight="1" x14ac:dyDescent="0.25">
      <c r="C372" s="109"/>
      <c r="D372" s="221"/>
      <c r="E372" s="222"/>
      <c r="F372" s="111"/>
      <c r="G372" s="110"/>
      <c r="H372" s="245" t="str" cm="1">
        <f t="array" ref="H372">IFERROR(IF(TB_TRANSACTIONS[[#This Row],[Subcategory]]="","",INDEX(Fields!$D$33:$D$132,MATCH(TB_TRANSACTIONS[[#This Row],[Subcategory]],Fields!$C$33:$C$132,0),0)),"-")</f>
        <v/>
      </c>
      <c r="I372" s="245" t="str">
        <f>IFERROR(IF(TB_TRANSACTIONS[[#This Row],[Category]]="","",TB_TRANSACTIONS[[#This Row],[Category]]&amp;"-"&amp;COUNTIFS($H$29:H392,H392)),"-")</f>
        <v/>
      </c>
      <c r="J372" s="127" t="str">
        <f>IFERROR(INDEX(Analysis!$G$13:$G$24,MATCH(IF(TB_TRANSACTIONS[[#This Row],[Date]]="","",IFERROR(MONTH(TB_TRANSACTIONS[[#This Row],[Date]]),"-")),Analysis!$C$13:$C$24,0),1),"-")</f>
        <v>-</v>
      </c>
      <c r="K372" s="127" t="str">
        <f>IFERROR(INDEX(Analysis!$F$13:$F$24,MATCH(IF(TB_TRANSACTIONS[[#This Row],[Date]]="","",IFERROR(MONTH(TB_TRANSACTIONS[[#This Row],[Date]]),"-")),Analysis!$C$13:$C$24,0),1),"-")</f>
        <v>-</v>
      </c>
      <c r="L3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2" s="77"/>
    </row>
    <row r="373" spans="3:15" ht="18" customHeight="1" x14ac:dyDescent="0.25">
      <c r="C373" s="143"/>
      <c r="D373" s="217"/>
      <c r="E373" s="220"/>
      <c r="F373" s="111"/>
      <c r="G373" s="110"/>
      <c r="H373" s="245" t="str" cm="1">
        <f t="array" ref="H373">IFERROR(IF(TB_TRANSACTIONS[[#This Row],[Subcategory]]="","",INDEX(Fields!$D$33:$D$132,MATCH(TB_TRANSACTIONS[[#This Row],[Subcategory]],Fields!$C$33:$C$132,0),0)),"-")</f>
        <v/>
      </c>
      <c r="I373" s="245" t="str">
        <f>IFERROR(IF(TB_TRANSACTIONS[[#This Row],[Category]]="","",TB_TRANSACTIONS[[#This Row],[Category]]&amp;"-"&amp;COUNTIFS($H$29:H393,H393)),"-")</f>
        <v/>
      </c>
      <c r="J373" s="127" t="str">
        <f>IFERROR(INDEX(Analysis!$G$13:$G$24,MATCH(IF(TB_TRANSACTIONS[[#This Row],[Date]]="","",IFERROR(MONTH(TB_TRANSACTIONS[[#This Row],[Date]]),"-")),Analysis!$C$13:$C$24,0),1),"-")</f>
        <v>-</v>
      </c>
      <c r="K373" s="127" t="str">
        <f>IFERROR(INDEX(Analysis!$F$13:$F$24,MATCH(IF(TB_TRANSACTIONS[[#This Row],[Date]]="","",IFERROR(MONTH(TB_TRANSACTIONS[[#This Row],[Date]]),"-")),Analysis!$C$13:$C$24,0),1),"-")</f>
        <v>-</v>
      </c>
      <c r="L3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3" s="77"/>
    </row>
    <row r="374" spans="3:15" ht="18" customHeight="1" x14ac:dyDescent="0.25">
      <c r="C374" s="109"/>
      <c r="D374" s="221"/>
      <c r="E374" s="222"/>
      <c r="F374" s="111"/>
      <c r="G374" s="110"/>
      <c r="H374" s="245" t="str" cm="1">
        <f t="array" ref="H374">IFERROR(IF(TB_TRANSACTIONS[[#This Row],[Subcategory]]="","",INDEX(Fields!$D$33:$D$132,MATCH(TB_TRANSACTIONS[[#This Row],[Subcategory]],Fields!$C$33:$C$132,0),0)),"-")</f>
        <v/>
      </c>
      <c r="I374" s="245" t="str">
        <f>IFERROR(IF(TB_TRANSACTIONS[[#This Row],[Category]]="","",TB_TRANSACTIONS[[#This Row],[Category]]&amp;"-"&amp;COUNTIFS($H$29:H394,H394)),"-")</f>
        <v/>
      </c>
      <c r="J374" s="127" t="str">
        <f>IFERROR(INDEX(Analysis!$G$13:$G$24,MATCH(IF(TB_TRANSACTIONS[[#This Row],[Date]]="","",IFERROR(MONTH(TB_TRANSACTIONS[[#This Row],[Date]]),"-")),Analysis!$C$13:$C$24,0),1),"-")</f>
        <v>-</v>
      </c>
      <c r="K374" s="127" t="str">
        <f>IFERROR(INDEX(Analysis!$F$13:$F$24,MATCH(IF(TB_TRANSACTIONS[[#This Row],[Date]]="","",IFERROR(MONTH(TB_TRANSACTIONS[[#This Row],[Date]]),"-")),Analysis!$C$13:$C$24,0),1),"-")</f>
        <v>-</v>
      </c>
      <c r="L3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4" s="77"/>
    </row>
    <row r="375" spans="3:15" ht="18" customHeight="1" x14ac:dyDescent="0.25">
      <c r="C375" s="143"/>
      <c r="D375" s="217"/>
      <c r="E375" s="220"/>
      <c r="F375" s="111"/>
      <c r="G375" s="110"/>
      <c r="H375" s="245" t="str" cm="1">
        <f t="array" ref="H375">IFERROR(IF(TB_TRANSACTIONS[[#This Row],[Subcategory]]="","",INDEX(Fields!$D$33:$D$132,MATCH(TB_TRANSACTIONS[[#This Row],[Subcategory]],Fields!$C$33:$C$132,0),0)),"-")</f>
        <v/>
      </c>
      <c r="I375" s="245" t="str">
        <f>IFERROR(IF(TB_TRANSACTIONS[[#This Row],[Category]]="","",TB_TRANSACTIONS[[#This Row],[Category]]&amp;"-"&amp;COUNTIFS($H$29:H395,H395)),"-")</f>
        <v/>
      </c>
      <c r="J375" s="127" t="str">
        <f>IFERROR(INDEX(Analysis!$G$13:$G$24,MATCH(IF(TB_TRANSACTIONS[[#This Row],[Date]]="","",IFERROR(MONTH(TB_TRANSACTIONS[[#This Row],[Date]]),"-")),Analysis!$C$13:$C$24,0),1),"-")</f>
        <v>-</v>
      </c>
      <c r="K375" s="127" t="str">
        <f>IFERROR(INDEX(Analysis!$F$13:$F$24,MATCH(IF(TB_TRANSACTIONS[[#This Row],[Date]]="","",IFERROR(MONTH(TB_TRANSACTIONS[[#This Row],[Date]]),"-")),Analysis!$C$13:$C$24,0),1),"-")</f>
        <v>-</v>
      </c>
      <c r="L3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5" s="77"/>
    </row>
    <row r="376" spans="3:15" ht="18" customHeight="1" x14ac:dyDescent="0.25">
      <c r="C376" s="109"/>
      <c r="D376" s="221"/>
      <c r="E376" s="222"/>
      <c r="F376" s="111"/>
      <c r="G376" s="110"/>
      <c r="H376" s="245" t="str" cm="1">
        <f t="array" ref="H376">IFERROR(IF(TB_TRANSACTIONS[[#This Row],[Subcategory]]="","",INDEX(Fields!$D$33:$D$132,MATCH(TB_TRANSACTIONS[[#This Row],[Subcategory]],Fields!$C$33:$C$132,0),0)),"-")</f>
        <v/>
      </c>
      <c r="I376" s="245" t="str">
        <f>IFERROR(IF(TB_TRANSACTIONS[[#This Row],[Category]]="","",TB_TRANSACTIONS[[#This Row],[Category]]&amp;"-"&amp;COUNTIFS($H$29:H396,H396)),"-")</f>
        <v/>
      </c>
      <c r="J376" s="127" t="str">
        <f>IFERROR(INDEX(Analysis!$G$13:$G$24,MATCH(IF(TB_TRANSACTIONS[[#This Row],[Date]]="","",IFERROR(MONTH(TB_TRANSACTIONS[[#This Row],[Date]]),"-")),Analysis!$C$13:$C$24,0),1),"-")</f>
        <v>-</v>
      </c>
      <c r="K376" s="127" t="str">
        <f>IFERROR(INDEX(Analysis!$F$13:$F$24,MATCH(IF(TB_TRANSACTIONS[[#This Row],[Date]]="","",IFERROR(MONTH(TB_TRANSACTIONS[[#This Row],[Date]]),"-")),Analysis!$C$13:$C$24,0),1),"-")</f>
        <v>-</v>
      </c>
      <c r="L3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6" s="77"/>
    </row>
    <row r="377" spans="3:15" ht="18" customHeight="1" x14ac:dyDescent="0.25">
      <c r="C377" s="143"/>
      <c r="D377" s="217"/>
      <c r="E377" s="220"/>
      <c r="F377" s="111"/>
      <c r="G377" s="110"/>
      <c r="H377" s="245" t="str" cm="1">
        <f t="array" ref="H377">IFERROR(IF(TB_TRANSACTIONS[[#This Row],[Subcategory]]="","",INDEX(Fields!$D$33:$D$132,MATCH(TB_TRANSACTIONS[[#This Row],[Subcategory]],Fields!$C$33:$C$132,0),0)),"-")</f>
        <v/>
      </c>
      <c r="I377" s="245" t="str">
        <f>IFERROR(IF(TB_TRANSACTIONS[[#This Row],[Category]]="","",TB_TRANSACTIONS[[#This Row],[Category]]&amp;"-"&amp;COUNTIFS($H$29:H397,H397)),"-")</f>
        <v/>
      </c>
      <c r="J377" s="127" t="str">
        <f>IFERROR(INDEX(Analysis!$G$13:$G$24,MATCH(IF(TB_TRANSACTIONS[[#This Row],[Date]]="","",IFERROR(MONTH(TB_TRANSACTIONS[[#This Row],[Date]]),"-")),Analysis!$C$13:$C$24,0),1),"-")</f>
        <v>-</v>
      </c>
      <c r="K377" s="127" t="str">
        <f>IFERROR(INDEX(Analysis!$F$13:$F$24,MATCH(IF(TB_TRANSACTIONS[[#This Row],[Date]]="","",IFERROR(MONTH(TB_TRANSACTIONS[[#This Row],[Date]]),"-")),Analysis!$C$13:$C$24,0),1),"-")</f>
        <v>-</v>
      </c>
      <c r="L3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7" s="77"/>
    </row>
    <row r="378" spans="3:15" ht="18" customHeight="1" x14ac:dyDescent="0.25">
      <c r="C378" s="109"/>
      <c r="D378" s="221"/>
      <c r="E378" s="222"/>
      <c r="F378" s="111"/>
      <c r="G378" s="110"/>
      <c r="H378" s="245" t="str" cm="1">
        <f t="array" ref="H378">IFERROR(IF(TB_TRANSACTIONS[[#This Row],[Subcategory]]="","",INDEX(Fields!$D$33:$D$132,MATCH(TB_TRANSACTIONS[[#This Row],[Subcategory]],Fields!$C$33:$C$132,0),0)),"-")</f>
        <v/>
      </c>
      <c r="I378" s="245" t="str">
        <f>IFERROR(IF(TB_TRANSACTIONS[[#This Row],[Category]]="","",TB_TRANSACTIONS[[#This Row],[Category]]&amp;"-"&amp;COUNTIFS($H$29:H398,H398)),"-")</f>
        <v/>
      </c>
      <c r="J378" s="127" t="str">
        <f>IFERROR(INDEX(Analysis!$G$13:$G$24,MATCH(IF(TB_TRANSACTIONS[[#This Row],[Date]]="","",IFERROR(MONTH(TB_TRANSACTIONS[[#This Row],[Date]]),"-")),Analysis!$C$13:$C$24,0),1),"-")</f>
        <v>-</v>
      </c>
      <c r="K378" s="127" t="str">
        <f>IFERROR(INDEX(Analysis!$F$13:$F$24,MATCH(IF(TB_TRANSACTIONS[[#This Row],[Date]]="","",IFERROR(MONTH(TB_TRANSACTIONS[[#This Row],[Date]]),"-")),Analysis!$C$13:$C$24,0),1),"-")</f>
        <v>-</v>
      </c>
      <c r="L3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8" s="77"/>
    </row>
    <row r="379" spans="3:15" ht="18" customHeight="1" x14ac:dyDescent="0.25">
      <c r="C379" s="143"/>
      <c r="D379" s="217"/>
      <c r="E379" s="220"/>
      <c r="F379" s="111"/>
      <c r="G379" s="110"/>
      <c r="H379" s="245" t="str" cm="1">
        <f t="array" ref="H379">IFERROR(IF(TB_TRANSACTIONS[[#This Row],[Subcategory]]="","",INDEX(Fields!$D$33:$D$132,MATCH(TB_TRANSACTIONS[[#This Row],[Subcategory]],Fields!$C$33:$C$132,0),0)),"-")</f>
        <v/>
      </c>
      <c r="I379" s="245" t="str">
        <f>IFERROR(IF(TB_TRANSACTIONS[[#This Row],[Category]]="","",TB_TRANSACTIONS[[#This Row],[Category]]&amp;"-"&amp;COUNTIFS($H$29:H399,H399)),"-")</f>
        <v/>
      </c>
      <c r="J379" s="127" t="str">
        <f>IFERROR(INDEX(Analysis!$G$13:$G$24,MATCH(IF(TB_TRANSACTIONS[[#This Row],[Date]]="","",IFERROR(MONTH(TB_TRANSACTIONS[[#This Row],[Date]]),"-")),Analysis!$C$13:$C$24,0),1),"-")</f>
        <v>-</v>
      </c>
      <c r="K379" s="127" t="str">
        <f>IFERROR(INDEX(Analysis!$F$13:$F$24,MATCH(IF(TB_TRANSACTIONS[[#This Row],[Date]]="","",IFERROR(MONTH(TB_TRANSACTIONS[[#This Row],[Date]]),"-")),Analysis!$C$13:$C$24,0),1),"-")</f>
        <v>-</v>
      </c>
      <c r="L3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9" s="77"/>
    </row>
    <row r="380" spans="3:15" ht="18" customHeight="1" x14ac:dyDescent="0.25">
      <c r="C380" s="109"/>
      <c r="D380" s="221"/>
      <c r="E380" s="222"/>
      <c r="F380" s="111"/>
      <c r="G380" s="110"/>
      <c r="H380" s="245" t="str" cm="1">
        <f t="array" ref="H380">IFERROR(IF(TB_TRANSACTIONS[[#This Row],[Subcategory]]="","",INDEX(Fields!$D$33:$D$132,MATCH(TB_TRANSACTIONS[[#This Row],[Subcategory]],Fields!$C$33:$C$132,0),0)),"-")</f>
        <v/>
      </c>
      <c r="I380" s="245" t="str">
        <f>IFERROR(IF(TB_TRANSACTIONS[[#This Row],[Category]]="","",TB_TRANSACTIONS[[#This Row],[Category]]&amp;"-"&amp;COUNTIFS($H$29:H400,H400)),"-")</f>
        <v/>
      </c>
      <c r="J380" s="127" t="str">
        <f>IFERROR(INDEX(Analysis!$G$13:$G$24,MATCH(IF(TB_TRANSACTIONS[[#This Row],[Date]]="","",IFERROR(MONTH(TB_TRANSACTIONS[[#This Row],[Date]]),"-")),Analysis!$C$13:$C$24,0),1),"-")</f>
        <v>-</v>
      </c>
      <c r="K380" s="127" t="str">
        <f>IFERROR(INDEX(Analysis!$F$13:$F$24,MATCH(IF(TB_TRANSACTIONS[[#This Row],[Date]]="","",IFERROR(MONTH(TB_TRANSACTIONS[[#This Row],[Date]]),"-")),Analysis!$C$13:$C$24,0),1),"-")</f>
        <v>-</v>
      </c>
      <c r="L3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0" s="77"/>
    </row>
    <row r="381" spans="3:15" ht="18" customHeight="1" x14ac:dyDescent="0.25">
      <c r="C381" s="143"/>
      <c r="D381" s="217"/>
      <c r="E381" s="220"/>
      <c r="F381" s="111"/>
      <c r="G381" s="110"/>
      <c r="H381" s="245" t="str" cm="1">
        <f t="array" ref="H381">IFERROR(IF(TB_TRANSACTIONS[[#This Row],[Subcategory]]="","",INDEX(Fields!$D$33:$D$132,MATCH(TB_TRANSACTIONS[[#This Row],[Subcategory]],Fields!$C$33:$C$132,0),0)),"-")</f>
        <v/>
      </c>
      <c r="I381" s="245" t="str">
        <f>IFERROR(IF(TB_TRANSACTIONS[[#This Row],[Category]]="","",TB_TRANSACTIONS[[#This Row],[Category]]&amp;"-"&amp;COUNTIFS($H$29:H401,H401)),"-")</f>
        <v/>
      </c>
      <c r="J381" s="127" t="str">
        <f>IFERROR(INDEX(Analysis!$G$13:$G$24,MATCH(IF(TB_TRANSACTIONS[[#This Row],[Date]]="","",IFERROR(MONTH(TB_TRANSACTIONS[[#This Row],[Date]]),"-")),Analysis!$C$13:$C$24,0),1),"-")</f>
        <v>-</v>
      </c>
      <c r="K381" s="127" t="str">
        <f>IFERROR(INDEX(Analysis!$F$13:$F$24,MATCH(IF(TB_TRANSACTIONS[[#This Row],[Date]]="","",IFERROR(MONTH(TB_TRANSACTIONS[[#This Row],[Date]]),"-")),Analysis!$C$13:$C$24,0),1),"-")</f>
        <v>-</v>
      </c>
      <c r="L3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1" s="77"/>
    </row>
    <row r="382" spans="3:15" ht="18" customHeight="1" x14ac:dyDescent="0.25">
      <c r="C382" s="109"/>
      <c r="D382" s="221"/>
      <c r="E382" s="222"/>
      <c r="F382" s="111"/>
      <c r="G382" s="110"/>
      <c r="H382" s="245" t="str" cm="1">
        <f t="array" ref="H382">IFERROR(IF(TB_TRANSACTIONS[[#This Row],[Subcategory]]="","",INDEX(Fields!$D$33:$D$132,MATCH(TB_TRANSACTIONS[[#This Row],[Subcategory]],Fields!$C$33:$C$132,0),0)),"-")</f>
        <v/>
      </c>
      <c r="I382" s="245" t="str">
        <f>IFERROR(IF(TB_TRANSACTIONS[[#This Row],[Category]]="","",TB_TRANSACTIONS[[#This Row],[Category]]&amp;"-"&amp;COUNTIFS($H$29:H402,H402)),"-")</f>
        <v/>
      </c>
      <c r="J382" s="127" t="str">
        <f>IFERROR(INDEX(Analysis!$G$13:$G$24,MATCH(IF(TB_TRANSACTIONS[[#This Row],[Date]]="","",IFERROR(MONTH(TB_TRANSACTIONS[[#This Row],[Date]]),"-")),Analysis!$C$13:$C$24,0),1),"-")</f>
        <v>-</v>
      </c>
      <c r="K382" s="127" t="str">
        <f>IFERROR(INDEX(Analysis!$F$13:$F$24,MATCH(IF(TB_TRANSACTIONS[[#This Row],[Date]]="","",IFERROR(MONTH(TB_TRANSACTIONS[[#This Row],[Date]]),"-")),Analysis!$C$13:$C$24,0),1),"-")</f>
        <v>-</v>
      </c>
      <c r="L3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2" s="77"/>
    </row>
    <row r="383" spans="3:15" ht="18" customHeight="1" x14ac:dyDescent="0.25">
      <c r="C383" s="143"/>
      <c r="D383" s="217"/>
      <c r="E383" s="220"/>
      <c r="F383" s="111"/>
      <c r="G383" s="110"/>
      <c r="H383" s="245" t="str" cm="1">
        <f t="array" ref="H383">IFERROR(IF(TB_TRANSACTIONS[[#This Row],[Subcategory]]="","",INDEX(Fields!$D$33:$D$132,MATCH(TB_TRANSACTIONS[[#This Row],[Subcategory]],Fields!$C$33:$C$132,0),0)),"-")</f>
        <v/>
      </c>
      <c r="I383" s="245" t="str">
        <f>IFERROR(IF(TB_TRANSACTIONS[[#This Row],[Category]]="","",TB_TRANSACTIONS[[#This Row],[Category]]&amp;"-"&amp;COUNTIFS($H$29:H403,H403)),"-")</f>
        <v/>
      </c>
      <c r="J383" s="127" t="str">
        <f>IFERROR(INDEX(Analysis!$G$13:$G$24,MATCH(IF(TB_TRANSACTIONS[[#This Row],[Date]]="","",IFERROR(MONTH(TB_TRANSACTIONS[[#This Row],[Date]]),"-")),Analysis!$C$13:$C$24,0),1),"-")</f>
        <v>-</v>
      </c>
      <c r="K383" s="127" t="str">
        <f>IFERROR(INDEX(Analysis!$F$13:$F$24,MATCH(IF(TB_TRANSACTIONS[[#This Row],[Date]]="","",IFERROR(MONTH(TB_TRANSACTIONS[[#This Row],[Date]]),"-")),Analysis!$C$13:$C$24,0),1),"-")</f>
        <v>-</v>
      </c>
      <c r="L3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3" s="77"/>
    </row>
    <row r="384" spans="3:15" ht="18" customHeight="1" x14ac:dyDescent="0.25">
      <c r="C384" s="109"/>
      <c r="D384" s="221"/>
      <c r="E384" s="222"/>
      <c r="F384" s="111"/>
      <c r="G384" s="110"/>
      <c r="H384" s="245" t="str" cm="1">
        <f t="array" ref="H384">IFERROR(IF(TB_TRANSACTIONS[[#This Row],[Subcategory]]="","",INDEX(Fields!$D$33:$D$132,MATCH(TB_TRANSACTIONS[[#This Row],[Subcategory]],Fields!$C$33:$C$132,0),0)),"-")</f>
        <v/>
      </c>
      <c r="I384" s="245" t="str">
        <f>IFERROR(IF(TB_TRANSACTIONS[[#This Row],[Category]]="","",TB_TRANSACTIONS[[#This Row],[Category]]&amp;"-"&amp;COUNTIFS($H$29:H404,H404)),"-")</f>
        <v/>
      </c>
      <c r="J384" s="127" t="str">
        <f>IFERROR(INDEX(Analysis!$G$13:$G$24,MATCH(IF(TB_TRANSACTIONS[[#This Row],[Date]]="","",IFERROR(MONTH(TB_TRANSACTIONS[[#This Row],[Date]]),"-")),Analysis!$C$13:$C$24,0),1),"-")</f>
        <v>-</v>
      </c>
      <c r="K384" s="127" t="str">
        <f>IFERROR(INDEX(Analysis!$F$13:$F$24,MATCH(IF(TB_TRANSACTIONS[[#This Row],[Date]]="","",IFERROR(MONTH(TB_TRANSACTIONS[[#This Row],[Date]]),"-")),Analysis!$C$13:$C$24,0),1),"-")</f>
        <v>-</v>
      </c>
      <c r="L3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4" s="77"/>
    </row>
    <row r="385" spans="3:15" ht="18" customHeight="1" x14ac:dyDescent="0.25">
      <c r="C385" s="143"/>
      <c r="D385" s="217"/>
      <c r="E385" s="220"/>
      <c r="F385" s="111"/>
      <c r="G385" s="110"/>
      <c r="H385" s="245" t="str" cm="1">
        <f t="array" ref="H385">IFERROR(IF(TB_TRANSACTIONS[[#This Row],[Subcategory]]="","",INDEX(Fields!$D$33:$D$132,MATCH(TB_TRANSACTIONS[[#This Row],[Subcategory]],Fields!$C$33:$C$132,0),0)),"-")</f>
        <v/>
      </c>
      <c r="I385" s="245" t="str">
        <f>IFERROR(IF(TB_TRANSACTIONS[[#This Row],[Category]]="","",TB_TRANSACTIONS[[#This Row],[Category]]&amp;"-"&amp;COUNTIFS($H$29:H405,H405)),"-")</f>
        <v/>
      </c>
      <c r="J385" s="127" t="str">
        <f>IFERROR(INDEX(Analysis!$G$13:$G$24,MATCH(IF(TB_TRANSACTIONS[[#This Row],[Date]]="","",IFERROR(MONTH(TB_TRANSACTIONS[[#This Row],[Date]]),"-")),Analysis!$C$13:$C$24,0),1),"-")</f>
        <v>-</v>
      </c>
      <c r="K385" s="127" t="str">
        <f>IFERROR(INDEX(Analysis!$F$13:$F$24,MATCH(IF(TB_TRANSACTIONS[[#This Row],[Date]]="","",IFERROR(MONTH(TB_TRANSACTIONS[[#This Row],[Date]]),"-")),Analysis!$C$13:$C$24,0),1),"-")</f>
        <v>-</v>
      </c>
      <c r="L3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5" s="77"/>
    </row>
    <row r="386" spans="3:15" ht="18" customHeight="1" x14ac:dyDescent="0.25">
      <c r="C386" s="109"/>
      <c r="D386" s="221"/>
      <c r="E386" s="222"/>
      <c r="F386" s="111"/>
      <c r="G386" s="110"/>
      <c r="H386" s="245" t="str" cm="1">
        <f t="array" ref="H386">IFERROR(IF(TB_TRANSACTIONS[[#This Row],[Subcategory]]="","",INDEX(Fields!$D$33:$D$132,MATCH(TB_TRANSACTIONS[[#This Row],[Subcategory]],Fields!$C$33:$C$132,0),0)),"-")</f>
        <v/>
      </c>
      <c r="I386" s="245" t="str">
        <f>IFERROR(IF(TB_TRANSACTIONS[[#This Row],[Category]]="","",TB_TRANSACTIONS[[#This Row],[Category]]&amp;"-"&amp;COUNTIFS($H$29:H406,H406)),"-")</f>
        <v/>
      </c>
      <c r="J386" s="127" t="str">
        <f>IFERROR(INDEX(Analysis!$G$13:$G$24,MATCH(IF(TB_TRANSACTIONS[[#This Row],[Date]]="","",IFERROR(MONTH(TB_TRANSACTIONS[[#This Row],[Date]]),"-")),Analysis!$C$13:$C$24,0),1),"-")</f>
        <v>-</v>
      </c>
      <c r="K386" s="127" t="str">
        <f>IFERROR(INDEX(Analysis!$F$13:$F$24,MATCH(IF(TB_TRANSACTIONS[[#This Row],[Date]]="","",IFERROR(MONTH(TB_TRANSACTIONS[[#This Row],[Date]]),"-")),Analysis!$C$13:$C$24,0),1),"-")</f>
        <v>-</v>
      </c>
      <c r="L3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6" s="77"/>
    </row>
    <row r="387" spans="3:15" ht="18" customHeight="1" x14ac:dyDescent="0.25">
      <c r="C387" s="143"/>
      <c r="D387" s="217"/>
      <c r="E387" s="220"/>
      <c r="F387" s="111"/>
      <c r="G387" s="110"/>
      <c r="H387" s="245" t="str" cm="1">
        <f t="array" ref="H387">IFERROR(IF(TB_TRANSACTIONS[[#This Row],[Subcategory]]="","",INDEX(Fields!$D$33:$D$132,MATCH(TB_TRANSACTIONS[[#This Row],[Subcategory]],Fields!$C$33:$C$132,0),0)),"-")</f>
        <v/>
      </c>
      <c r="I387" s="245" t="str">
        <f>IFERROR(IF(TB_TRANSACTIONS[[#This Row],[Category]]="","",TB_TRANSACTIONS[[#This Row],[Category]]&amp;"-"&amp;COUNTIFS($H$29:H407,H407)),"-")</f>
        <v/>
      </c>
      <c r="J387" s="127" t="str">
        <f>IFERROR(INDEX(Analysis!$G$13:$G$24,MATCH(IF(TB_TRANSACTIONS[[#This Row],[Date]]="","",IFERROR(MONTH(TB_TRANSACTIONS[[#This Row],[Date]]),"-")),Analysis!$C$13:$C$24,0),1),"-")</f>
        <v>-</v>
      </c>
      <c r="K387" s="127" t="str">
        <f>IFERROR(INDEX(Analysis!$F$13:$F$24,MATCH(IF(TB_TRANSACTIONS[[#This Row],[Date]]="","",IFERROR(MONTH(TB_TRANSACTIONS[[#This Row],[Date]]),"-")),Analysis!$C$13:$C$24,0),1),"-")</f>
        <v>-</v>
      </c>
      <c r="L3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7" s="77"/>
    </row>
    <row r="388" spans="3:15" ht="18" customHeight="1" x14ac:dyDescent="0.25">
      <c r="C388" s="109"/>
      <c r="D388" s="221"/>
      <c r="E388" s="222"/>
      <c r="F388" s="111"/>
      <c r="G388" s="110"/>
      <c r="H388" s="245" t="str" cm="1">
        <f t="array" ref="H388">IFERROR(IF(TB_TRANSACTIONS[[#This Row],[Subcategory]]="","",INDEX(Fields!$D$33:$D$132,MATCH(TB_TRANSACTIONS[[#This Row],[Subcategory]],Fields!$C$33:$C$132,0),0)),"-")</f>
        <v/>
      </c>
      <c r="I388" s="245" t="str">
        <f>IFERROR(IF(TB_TRANSACTIONS[[#This Row],[Category]]="","",TB_TRANSACTIONS[[#This Row],[Category]]&amp;"-"&amp;COUNTIFS($H$29:H408,H408)),"-")</f>
        <v/>
      </c>
      <c r="J388" s="127" t="str">
        <f>IFERROR(INDEX(Analysis!$G$13:$G$24,MATCH(IF(TB_TRANSACTIONS[[#This Row],[Date]]="","",IFERROR(MONTH(TB_TRANSACTIONS[[#This Row],[Date]]),"-")),Analysis!$C$13:$C$24,0),1),"-")</f>
        <v>-</v>
      </c>
      <c r="K388" s="127" t="str">
        <f>IFERROR(INDEX(Analysis!$F$13:$F$24,MATCH(IF(TB_TRANSACTIONS[[#This Row],[Date]]="","",IFERROR(MONTH(TB_TRANSACTIONS[[#This Row],[Date]]),"-")),Analysis!$C$13:$C$24,0),1),"-")</f>
        <v>-</v>
      </c>
      <c r="L3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8" s="77"/>
    </row>
    <row r="389" spans="3:15" ht="18" customHeight="1" x14ac:dyDescent="0.25">
      <c r="C389" s="143"/>
      <c r="D389" s="217"/>
      <c r="E389" s="220"/>
      <c r="F389" s="111"/>
      <c r="G389" s="110"/>
      <c r="H389" s="245" t="str" cm="1">
        <f t="array" ref="H389">IFERROR(IF(TB_TRANSACTIONS[[#This Row],[Subcategory]]="","",INDEX(Fields!$D$33:$D$132,MATCH(TB_TRANSACTIONS[[#This Row],[Subcategory]],Fields!$C$33:$C$132,0),0)),"-")</f>
        <v/>
      </c>
      <c r="I389" s="245" t="str">
        <f>IFERROR(IF(TB_TRANSACTIONS[[#This Row],[Category]]="","",TB_TRANSACTIONS[[#This Row],[Category]]&amp;"-"&amp;COUNTIFS($H$29:H409,H409)),"-")</f>
        <v/>
      </c>
      <c r="J389" s="127" t="str">
        <f>IFERROR(INDEX(Analysis!$G$13:$G$24,MATCH(IF(TB_TRANSACTIONS[[#This Row],[Date]]="","",IFERROR(MONTH(TB_TRANSACTIONS[[#This Row],[Date]]),"-")),Analysis!$C$13:$C$24,0),1),"-")</f>
        <v>-</v>
      </c>
      <c r="K389" s="127" t="str">
        <f>IFERROR(INDEX(Analysis!$F$13:$F$24,MATCH(IF(TB_TRANSACTIONS[[#This Row],[Date]]="","",IFERROR(MONTH(TB_TRANSACTIONS[[#This Row],[Date]]),"-")),Analysis!$C$13:$C$24,0),1),"-")</f>
        <v>-</v>
      </c>
      <c r="L3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9" s="77"/>
    </row>
    <row r="390" spans="3:15" ht="18" customHeight="1" x14ac:dyDescent="0.25">
      <c r="C390" s="109"/>
      <c r="D390" s="221"/>
      <c r="E390" s="222"/>
      <c r="F390" s="111"/>
      <c r="G390" s="110"/>
      <c r="H390" s="245" t="str" cm="1">
        <f t="array" ref="H390">IFERROR(IF(TB_TRANSACTIONS[[#This Row],[Subcategory]]="","",INDEX(Fields!$D$33:$D$132,MATCH(TB_TRANSACTIONS[[#This Row],[Subcategory]],Fields!$C$33:$C$132,0),0)),"-")</f>
        <v/>
      </c>
      <c r="I390" s="245" t="str">
        <f>IFERROR(IF(TB_TRANSACTIONS[[#This Row],[Category]]="","",TB_TRANSACTIONS[[#This Row],[Category]]&amp;"-"&amp;COUNTIFS($H$29:H410,H410)),"-")</f>
        <v/>
      </c>
      <c r="J390" s="127" t="str">
        <f>IFERROR(INDEX(Analysis!$G$13:$G$24,MATCH(IF(TB_TRANSACTIONS[[#This Row],[Date]]="","",IFERROR(MONTH(TB_TRANSACTIONS[[#This Row],[Date]]),"-")),Analysis!$C$13:$C$24,0),1),"-")</f>
        <v>-</v>
      </c>
      <c r="K390" s="127" t="str">
        <f>IFERROR(INDEX(Analysis!$F$13:$F$24,MATCH(IF(TB_TRANSACTIONS[[#This Row],[Date]]="","",IFERROR(MONTH(TB_TRANSACTIONS[[#This Row],[Date]]),"-")),Analysis!$C$13:$C$24,0),1),"-")</f>
        <v>-</v>
      </c>
      <c r="L3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0" s="77"/>
    </row>
    <row r="391" spans="3:15" ht="18" customHeight="1" x14ac:dyDescent="0.25">
      <c r="C391" s="143"/>
      <c r="D391" s="217"/>
      <c r="E391" s="220"/>
      <c r="F391" s="111"/>
      <c r="G391" s="110"/>
      <c r="H391" s="245" t="str" cm="1">
        <f t="array" ref="H391">IFERROR(IF(TB_TRANSACTIONS[[#This Row],[Subcategory]]="","",INDEX(Fields!$D$33:$D$132,MATCH(TB_TRANSACTIONS[[#This Row],[Subcategory]],Fields!$C$33:$C$132,0),0)),"-")</f>
        <v/>
      </c>
      <c r="I391" s="245" t="str">
        <f>IFERROR(IF(TB_TRANSACTIONS[[#This Row],[Category]]="","",TB_TRANSACTIONS[[#This Row],[Category]]&amp;"-"&amp;COUNTIFS($H$29:H411,H411)),"-")</f>
        <v/>
      </c>
      <c r="J391" s="127" t="str">
        <f>IFERROR(INDEX(Analysis!$G$13:$G$24,MATCH(IF(TB_TRANSACTIONS[[#This Row],[Date]]="","",IFERROR(MONTH(TB_TRANSACTIONS[[#This Row],[Date]]),"-")),Analysis!$C$13:$C$24,0),1),"-")</f>
        <v>-</v>
      </c>
      <c r="K391" s="127" t="str">
        <f>IFERROR(INDEX(Analysis!$F$13:$F$24,MATCH(IF(TB_TRANSACTIONS[[#This Row],[Date]]="","",IFERROR(MONTH(TB_TRANSACTIONS[[#This Row],[Date]]),"-")),Analysis!$C$13:$C$24,0),1),"-")</f>
        <v>-</v>
      </c>
      <c r="L3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1" s="77"/>
    </row>
    <row r="392" spans="3:15" ht="18" customHeight="1" x14ac:dyDescent="0.25">
      <c r="C392" s="109"/>
      <c r="D392" s="221"/>
      <c r="E392" s="222"/>
      <c r="F392" s="111"/>
      <c r="G392" s="110"/>
      <c r="H392" s="245" t="str" cm="1">
        <f t="array" ref="H392">IFERROR(IF(TB_TRANSACTIONS[[#This Row],[Subcategory]]="","",INDEX(Fields!$D$33:$D$132,MATCH(TB_TRANSACTIONS[[#This Row],[Subcategory]],Fields!$C$33:$C$132,0),0)),"-")</f>
        <v/>
      </c>
      <c r="I392" s="245" t="str">
        <f>IFERROR(IF(TB_TRANSACTIONS[[#This Row],[Category]]="","",TB_TRANSACTIONS[[#This Row],[Category]]&amp;"-"&amp;COUNTIFS($H$29:H412,H412)),"-")</f>
        <v/>
      </c>
      <c r="J392" s="127" t="str">
        <f>IFERROR(INDEX(Analysis!$G$13:$G$24,MATCH(IF(TB_TRANSACTIONS[[#This Row],[Date]]="","",IFERROR(MONTH(TB_TRANSACTIONS[[#This Row],[Date]]),"-")),Analysis!$C$13:$C$24,0),1),"-")</f>
        <v>-</v>
      </c>
      <c r="K392" s="127" t="str">
        <f>IFERROR(INDEX(Analysis!$F$13:$F$24,MATCH(IF(TB_TRANSACTIONS[[#This Row],[Date]]="","",IFERROR(MONTH(TB_TRANSACTIONS[[#This Row],[Date]]),"-")),Analysis!$C$13:$C$24,0),1),"-")</f>
        <v>-</v>
      </c>
      <c r="L3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2" s="77"/>
    </row>
    <row r="393" spans="3:15" ht="18" customHeight="1" x14ac:dyDescent="0.25">
      <c r="C393" s="143"/>
      <c r="D393" s="217"/>
      <c r="E393" s="220"/>
      <c r="F393" s="111"/>
      <c r="G393" s="110"/>
      <c r="H393" s="245" t="str" cm="1">
        <f t="array" ref="H393">IFERROR(IF(TB_TRANSACTIONS[[#This Row],[Subcategory]]="","",INDEX(Fields!$D$33:$D$132,MATCH(TB_TRANSACTIONS[[#This Row],[Subcategory]],Fields!$C$33:$C$132,0),0)),"-")</f>
        <v/>
      </c>
      <c r="I393" s="245" t="str">
        <f>IFERROR(IF(TB_TRANSACTIONS[[#This Row],[Category]]="","",TB_TRANSACTIONS[[#This Row],[Category]]&amp;"-"&amp;COUNTIFS($H$29:H413,H413)),"-")</f>
        <v/>
      </c>
      <c r="J393" s="127" t="str">
        <f>IFERROR(INDEX(Analysis!$G$13:$G$24,MATCH(IF(TB_TRANSACTIONS[[#This Row],[Date]]="","",IFERROR(MONTH(TB_TRANSACTIONS[[#This Row],[Date]]),"-")),Analysis!$C$13:$C$24,0),1),"-")</f>
        <v>-</v>
      </c>
      <c r="K393" s="127" t="str">
        <f>IFERROR(INDEX(Analysis!$F$13:$F$24,MATCH(IF(TB_TRANSACTIONS[[#This Row],[Date]]="","",IFERROR(MONTH(TB_TRANSACTIONS[[#This Row],[Date]]),"-")),Analysis!$C$13:$C$24,0),1),"-")</f>
        <v>-</v>
      </c>
      <c r="L3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3" s="77"/>
    </row>
    <row r="394" spans="3:15" ht="18" customHeight="1" x14ac:dyDescent="0.25">
      <c r="C394" s="109"/>
      <c r="D394" s="221"/>
      <c r="E394" s="222"/>
      <c r="F394" s="111"/>
      <c r="G394" s="110"/>
      <c r="H394" s="245" t="str" cm="1">
        <f t="array" ref="H394">IFERROR(IF(TB_TRANSACTIONS[[#This Row],[Subcategory]]="","",INDEX(Fields!$D$33:$D$132,MATCH(TB_TRANSACTIONS[[#This Row],[Subcategory]],Fields!$C$33:$C$132,0),0)),"-")</f>
        <v/>
      </c>
      <c r="I394" s="245" t="str">
        <f>IFERROR(IF(TB_TRANSACTIONS[[#This Row],[Category]]="","",TB_TRANSACTIONS[[#This Row],[Category]]&amp;"-"&amp;COUNTIFS($H$29:H414,H414)),"-")</f>
        <v/>
      </c>
      <c r="J394" s="127" t="str">
        <f>IFERROR(INDEX(Analysis!$G$13:$G$24,MATCH(IF(TB_TRANSACTIONS[[#This Row],[Date]]="","",IFERROR(MONTH(TB_TRANSACTIONS[[#This Row],[Date]]),"-")),Analysis!$C$13:$C$24,0),1),"-")</f>
        <v>-</v>
      </c>
      <c r="K394" s="127" t="str">
        <f>IFERROR(INDEX(Analysis!$F$13:$F$24,MATCH(IF(TB_TRANSACTIONS[[#This Row],[Date]]="","",IFERROR(MONTH(TB_TRANSACTIONS[[#This Row],[Date]]),"-")),Analysis!$C$13:$C$24,0),1),"-")</f>
        <v>-</v>
      </c>
      <c r="L3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4" s="77"/>
    </row>
    <row r="395" spans="3:15" ht="18" customHeight="1" x14ac:dyDescent="0.25">
      <c r="C395" s="143"/>
      <c r="D395" s="217"/>
      <c r="E395" s="220"/>
      <c r="F395" s="111"/>
      <c r="G395" s="110"/>
      <c r="H395" s="245" t="str" cm="1">
        <f t="array" ref="H395">IFERROR(IF(TB_TRANSACTIONS[[#This Row],[Subcategory]]="","",INDEX(Fields!$D$33:$D$132,MATCH(TB_TRANSACTIONS[[#This Row],[Subcategory]],Fields!$C$33:$C$132,0),0)),"-")</f>
        <v/>
      </c>
      <c r="I395" s="245" t="str">
        <f>IFERROR(IF(TB_TRANSACTIONS[[#This Row],[Category]]="","",TB_TRANSACTIONS[[#This Row],[Category]]&amp;"-"&amp;COUNTIFS($H$29:H415,H415)),"-")</f>
        <v/>
      </c>
      <c r="J395" s="127" t="str">
        <f>IFERROR(INDEX(Analysis!$G$13:$G$24,MATCH(IF(TB_TRANSACTIONS[[#This Row],[Date]]="","",IFERROR(MONTH(TB_TRANSACTIONS[[#This Row],[Date]]),"-")),Analysis!$C$13:$C$24,0),1),"-")</f>
        <v>-</v>
      </c>
      <c r="K395" s="127" t="str">
        <f>IFERROR(INDEX(Analysis!$F$13:$F$24,MATCH(IF(TB_TRANSACTIONS[[#This Row],[Date]]="","",IFERROR(MONTH(TB_TRANSACTIONS[[#This Row],[Date]]),"-")),Analysis!$C$13:$C$24,0),1),"-")</f>
        <v>-</v>
      </c>
      <c r="L3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5" s="77"/>
    </row>
    <row r="396" spans="3:15" ht="18" customHeight="1" x14ac:dyDescent="0.25">
      <c r="C396" s="109"/>
      <c r="D396" s="221"/>
      <c r="E396" s="222"/>
      <c r="F396" s="111"/>
      <c r="G396" s="110"/>
      <c r="H396" s="245" t="str" cm="1">
        <f t="array" ref="H396">IFERROR(IF(TB_TRANSACTIONS[[#This Row],[Subcategory]]="","",INDEX(Fields!$D$33:$D$132,MATCH(TB_TRANSACTIONS[[#This Row],[Subcategory]],Fields!$C$33:$C$132,0),0)),"-")</f>
        <v/>
      </c>
      <c r="I396" s="245" t="str">
        <f>IFERROR(IF(TB_TRANSACTIONS[[#This Row],[Category]]="","",TB_TRANSACTIONS[[#This Row],[Category]]&amp;"-"&amp;COUNTIFS($H$29:H416,H416)),"-")</f>
        <v/>
      </c>
      <c r="J396" s="127" t="str">
        <f>IFERROR(INDEX(Analysis!$G$13:$G$24,MATCH(IF(TB_TRANSACTIONS[[#This Row],[Date]]="","",IFERROR(MONTH(TB_TRANSACTIONS[[#This Row],[Date]]),"-")),Analysis!$C$13:$C$24,0),1),"-")</f>
        <v>-</v>
      </c>
      <c r="K396" s="127" t="str">
        <f>IFERROR(INDEX(Analysis!$F$13:$F$24,MATCH(IF(TB_TRANSACTIONS[[#This Row],[Date]]="","",IFERROR(MONTH(TB_TRANSACTIONS[[#This Row],[Date]]),"-")),Analysis!$C$13:$C$24,0),1),"-")</f>
        <v>-</v>
      </c>
      <c r="L3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6" s="77"/>
    </row>
    <row r="397" spans="3:15" ht="18" customHeight="1" x14ac:dyDescent="0.25">
      <c r="C397" s="143"/>
      <c r="D397" s="217"/>
      <c r="E397" s="220"/>
      <c r="F397" s="111"/>
      <c r="G397" s="110"/>
      <c r="H397" s="245" t="str" cm="1">
        <f t="array" ref="H397">IFERROR(IF(TB_TRANSACTIONS[[#This Row],[Subcategory]]="","",INDEX(Fields!$D$33:$D$132,MATCH(TB_TRANSACTIONS[[#This Row],[Subcategory]],Fields!$C$33:$C$132,0),0)),"-")</f>
        <v/>
      </c>
      <c r="I397" s="245" t="str">
        <f>IFERROR(IF(TB_TRANSACTIONS[[#This Row],[Category]]="","",TB_TRANSACTIONS[[#This Row],[Category]]&amp;"-"&amp;COUNTIFS($H$29:H417,H417)),"-")</f>
        <v/>
      </c>
      <c r="J397" s="127" t="str">
        <f>IFERROR(INDEX(Analysis!$G$13:$G$24,MATCH(IF(TB_TRANSACTIONS[[#This Row],[Date]]="","",IFERROR(MONTH(TB_TRANSACTIONS[[#This Row],[Date]]),"-")),Analysis!$C$13:$C$24,0),1),"-")</f>
        <v>-</v>
      </c>
      <c r="K397" s="127" t="str">
        <f>IFERROR(INDEX(Analysis!$F$13:$F$24,MATCH(IF(TB_TRANSACTIONS[[#This Row],[Date]]="","",IFERROR(MONTH(TB_TRANSACTIONS[[#This Row],[Date]]),"-")),Analysis!$C$13:$C$24,0),1),"-")</f>
        <v>-</v>
      </c>
      <c r="L3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7" s="77"/>
    </row>
    <row r="398" spans="3:15" ht="18" customHeight="1" x14ac:dyDescent="0.25">
      <c r="C398" s="109"/>
      <c r="D398" s="221"/>
      <c r="E398" s="222"/>
      <c r="F398" s="111"/>
      <c r="G398" s="110"/>
      <c r="H398" s="245" t="str" cm="1">
        <f t="array" ref="H398">IFERROR(IF(TB_TRANSACTIONS[[#This Row],[Subcategory]]="","",INDEX(Fields!$D$33:$D$132,MATCH(TB_TRANSACTIONS[[#This Row],[Subcategory]],Fields!$C$33:$C$132,0),0)),"-")</f>
        <v/>
      </c>
      <c r="I398" s="245" t="str">
        <f>IFERROR(IF(TB_TRANSACTIONS[[#This Row],[Category]]="","",TB_TRANSACTIONS[[#This Row],[Category]]&amp;"-"&amp;COUNTIFS($H$29:H418,H418)),"-")</f>
        <v/>
      </c>
      <c r="J398" s="127" t="str">
        <f>IFERROR(INDEX(Analysis!$G$13:$G$24,MATCH(IF(TB_TRANSACTIONS[[#This Row],[Date]]="","",IFERROR(MONTH(TB_TRANSACTIONS[[#This Row],[Date]]),"-")),Analysis!$C$13:$C$24,0),1),"-")</f>
        <v>-</v>
      </c>
      <c r="K398" s="127" t="str">
        <f>IFERROR(INDEX(Analysis!$F$13:$F$24,MATCH(IF(TB_TRANSACTIONS[[#This Row],[Date]]="","",IFERROR(MONTH(TB_TRANSACTIONS[[#This Row],[Date]]),"-")),Analysis!$C$13:$C$24,0),1),"-")</f>
        <v>-</v>
      </c>
      <c r="L3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8" s="77"/>
    </row>
    <row r="399" spans="3:15" ht="18" customHeight="1" x14ac:dyDescent="0.25">
      <c r="C399" s="143"/>
      <c r="D399" s="217"/>
      <c r="E399" s="220"/>
      <c r="F399" s="111"/>
      <c r="G399" s="110"/>
      <c r="H399" s="245" t="str" cm="1">
        <f t="array" ref="H399">IFERROR(IF(TB_TRANSACTIONS[[#This Row],[Subcategory]]="","",INDEX(Fields!$D$33:$D$132,MATCH(TB_TRANSACTIONS[[#This Row],[Subcategory]],Fields!$C$33:$C$132,0),0)),"-")</f>
        <v/>
      </c>
      <c r="I399" s="245" t="str">
        <f>IFERROR(IF(TB_TRANSACTIONS[[#This Row],[Category]]="","",TB_TRANSACTIONS[[#This Row],[Category]]&amp;"-"&amp;COUNTIFS($H$29:H419,H419)),"-")</f>
        <v/>
      </c>
      <c r="J399" s="127" t="str">
        <f>IFERROR(INDEX(Analysis!$G$13:$G$24,MATCH(IF(TB_TRANSACTIONS[[#This Row],[Date]]="","",IFERROR(MONTH(TB_TRANSACTIONS[[#This Row],[Date]]),"-")),Analysis!$C$13:$C$24,0),1),"-")</f>
        <v>-</v>
      </c>
      <c r="K399" s="127" t="str">
        <f>IFERROR(INDEX(Analysis!$F$13:$F$24,MATCH(IF(TB_TRANSACTIONS[[#This Row],[Date]]="","",IFERROR(MONTH(TB_TRANSACTIONS[[#This Row],[Date]]),"-")),Analysis!$C$13:$C$24,0),1),"-")</f>
        <v>-</v>
      </c>
      <c r="L3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9" s="77"/>
    </row>
    <row r="400" spans="3:15" ht="18" customHeight="1" x14ac:dyDescent="0.25">
      <c r="C400" s="109"/>
      <c r="D400" s="221"/>
      <c r="E400" s="222"/>
      <c r="F400" s="111"/>
      <c r="G400" s="110"/>
      <c r="H400" s="245" t="str" cm="1">
        <f t="array" ref="H400">IFERROR(IF(TB_TRANSACTIONS[[#This Row],[Subcategory]]="","",INDEX(Fields!$D$33:$D$132,MATCH(TB_TRANSACTIONS[[#This Row],[Subcategory]],Fields!$C$33:$C$132,0),0)),"-")</f>
        <v/>
      </c>
      <c r="I400" s="245" t="str">
        <f>IFERROR(IF(TB_TRANSACTIONS[[#This Row],[Category]]="","",TB_TRANSACTIONS[[#This Row],[Category]]&amp;"-"&amp;COUNTIFS($H$29:H420,H420)),"-")</f>
        <v/>
      </c>
      <c r="J400" s="127" t="str">
        <f>IFERROR(INDEX(Analysis!$G$13:$G$24,MATCH(IF(TB_TRANSACTIONS[[#This Row],[Date]]="","",IFERROR(MONTH(TB_TRANSACTIONS[[#This Row],[Date]]),"-")),Analysis!$C$13:$C$24,0),1),"-")</f>
        <v>-</v>
      </c>
      <c r="K400" s="127" t="str">
        <f>IFERROR(INDEX(Analysis!$F$13:$F$24,MATCH(IF(TB_TRANSACTIONS[[#This Row],[Date]]="","",IFERROR(MONTH(TB_TRANSACTIONS[[#This Row],[Date]]),"-")),Analysis!$C$13:$C$24,0),1),"-")</f>
        <v>-</v>
      </c>
      <c r="L4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0" s="77"/>
    </row>
    <row r="401" spans="3:15" ht="18" customHeight="1" x14ac:dyDescent="0.25">
      <c r="C401" s="143"/>
      <c r="D401" s="217"/>
      <c r="E401" s="220"/>
      <c r="F401" s="111"/>
      <c r="G401" s="110"/>
      <c r="H401" s="245" t="str" cm="1">
        <f t="array" ref="H401">IFERROR(IF(TB_TRANSACTIONS[[#This Row],[Subcategory]]="","",INDEX(Fields!$D$33:$D$132,MATCH(TB_TRANSACTIONS[[#This Row],[Subcategory]],Fields!$C$33:$C$132,0),0)),"-")</f>
        <v/>
      </c>
      <c r="I401" s="245" t="str">
        <f>IFERROR(IF(TB_TRANSACTIONS[[#This Row],[Category]]="","",TB_TRANSACTIONS[[#This Row],[Category]]&amp;"-"&amp;COUNTIFS($H$29:H421,H421)),"-")</f>
        <v/>
      </c>
      <c r="J401" s="127" t="str">
        <f>IFERROR(INDEX(Analysis!$G$13:$G$24,MATCH(IF(TB_TRANSACTIONS[[#This Row],[Date]]="","",IFERROR(MONTH(TB_TRANSACTIONS[[#This Row],[Date]]),"-")),Analysis!$C$13:$C$24,0),1),"-")</f>
        <v>-</v>
      </c>
      <c r="K401" s="127" t="str">
        <f>IFERROR(INDEX(Analysis!$F$13:$F$24,MATCH(IF(TB_TRANSACTIONS[[#This Row],[Date]]="","",IFERROR(MONTH(TB_TRANSACTIONS[[#This Row],[Date]]),"-")),Analysis!$C$13:$C$24,0),1),"-")</f>
        <v>-</v>
      </c>
      <c r="L4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1" s="77"/>
    </row>
    <row r="402" spans="3:15" ht="18" customHeight="1" x14ac:dyDescent="0.25">
      <c r="C402" s="109"/>
      <c r="D402" s="221"/>
      <c r="E402" s="222"/>
      <c r="F402" s="111"/>
      <c r="G402" s="110"/>
      <c r="H402" s="245" t="str" cm="1">
        <f t="array" ref="H402">IFERROR(IF(TB_TRANSACTIONS[[#This Row],[Subcategory]]="","",INDEX(Fields!$D$33:$D$132,MATCH(TB_TRANSACTIONS[[#This Row],[Subcategory]],Fields!$C$33:$C$132,0),0)),"-")</f>
        <v/>
      </c>
      <c r="I402" s="245" t="str">
        <f>IFERROR(IF(TB_TRANSACTIONS[[#This Row],[Category]]="","",TB_TRANSACTIONS[[#This Row],[Category]]&amp;"-"&amp;COUNTIFS($H$29:H422,H422)),"-")</f>
        <v/>
      </c>
      <c r="J402" s="127" t="str">
        <f>IFERROR(INDEX(Analysis!$G$13:$G$24,MATCH(IF(TB_TRANSACTIONS[[#This Row],[Date]]="","",IFERROR(MONTH(TB_TRANSACTIONS[[#This Row],[Date]]),"-")),Analysis!$C$13:$C$24,0),1),"-")</f>
        <v>-</v>
      </c>
      <c r="K402" s="127" t="str">
        <f>IFERROR(INDEX(Analysis!$F$13:$F$24,MATCH(IF(TB_TRANSACTIONS[[#This Row],[Date]]="","",IFERROR(MONTH(TB_TRANSACTIONS[[#This Row],[Date]]),"-")),Analysis!$C$13:$C$24,0),1),"-")</f>
        <v>-</v>
      </c>
      <c r="L4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2" s="77"/>
    </row>
    <row r="403" spans="3:15" ht="18" customHeight="1" x14ac:dyDescent="0.25">
      <c r="C403" s="143"/>
      <c r="D403" s="217"/>
      <c r="E403" s="220"/>
      <c r="F403" s="111"/>
      <c r="G403" s="110"/>
      <c r="H403" s="245" t="str" cm="1">
        <f t="array" ref="H403">IFERROR(IF(TB_TRANSACTIONS[[#This Row],[Subcategory]]="","",INDEX(Fields!$D$33:$D$132,MATCH(TB_TRANSACTIONS[[#This Row],[Subcategory]],Fields!$C$33:$C$132,0),0)),"-")</f>
        <v/>
      </c>
      <c r="I403" s="245" t="str">
        <f>IFERROR(IF(TB_TRANSACTIONS[[#This Row],[Category]]="","",TB_TRANSACTIONS[[#This Row],[Category]]&amp;"-"&amp;COUNTIFS($H$29:H423,H423)),"-")</f>
        <v/>
      </c>
      <c r="J403" s="127" t="str">
        <f>IFERROR(INDEX(Analysis!$G$13:$G$24,MATCH(IF(TB_TRANSACTIONS[[#This Row],[Date]]="","",IFERROR(MONTH(TB_TRANSACTIONS[[#This Row],[Date]]),"-")),Analysis!$C$13:$C$24,0),1),"-")</f>
        <v>-</v>
      </c>
      <c r="K403" s="127" t="str">
        <f>IFERROR(INDEX(Analysis!$F$13:$F$24,MATCH(IF(TB_TRANSACTIONS[[#This Row],[Date]]="","",IFERROR(MONTH(TB_TRANSACTIONS[[#This Row],[Date]]),"-")),Analysis!$C$13:$C$24,0),1),"-")</f>
        <v>-</v>
      </c>
      <c r="L4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3" s="77"/>
    </row>
    <row r="404" spans="3:15" ht="18" customHeight="1" x14ac:dyDescent="0.25">
      <c r="C404" s="109"/>
      <c r="D404" s="221"/>
      <c r="E404" s="222"/>
      <c r="F404" s="111"/>
      <c r="G404" s="110"/>
      <c r="H404" s="245" t="str" cm="1">
        <f t="array" ref="H404">IFERROR(IF(TB_TRANSACTIONS[[#This Row],[Subcategory]]="","",INDEX(Fields!$D$33:$D$132,MATCH(TB_TRANSACTIONS[[#This Row],[Subcategory]],Fields!$C$33:$C$132,0),0)),"-")</f>
        <v/>
      </c>
      <c r="I404" s="245" t="str">
        <f>IFERROR(IF(TB_TRANSACTIONS[[#This Row],[Category]]="","",TB_TRANSACTIONS[[#This Row],[Category]]&amp;"-"&amp;COUNTIFS($H$29:H424,H424)),"-")</f>
        <v/>
      </c>
      <c r="J404" s="127" t="str">
        <f>IFERROR(INDEX(Analysis!$G$13:$G$24,MATCH(IF(TB_TRANSACTIONS[[#This Row],[Date]]="","",IFERROR(MONTH(TB_TRANSACTIONS[[#This Row],[Date]]),"-")),Analysis!$C$13:$C$24,0),1),"-")</f>
        <v>-</v>
      </c>
      <c r="K404" s="127" t="str">
        <f>IFERROR(INDEX(Analysis!$F$13:$F$24,MATCH(IF(TB_TRANSACTIONS[[#This Row],[Date]]="","",IFERROR(MONTH(TB_TRANSACTIONS[[#This Row],[Date]]),"-")),Analysis!$C$13:$C$24,0),1),"-")</f>
        <v>-</v>
      </c>
      <c r="L4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4" s="77"/>
    </row>
    <row r="405" spans="3:15" ht="18" customHeight="1" x14ac:dyDescent="0.25">
      <c r="C405" s="143"/>
      <c r="D405" s="217"/>
      <c r="E405" s="220"/>
      <c r="F405" s="111"/>
      <c r="G405" s="110"/>
      <c r="H405" s="245" t="str" cm="1">
        <f t="array" ref="H405">IFERROR(IF(TB_TRANSACTIONS[[#This Row],[Subcategory]]="","",INDEX(Fields!$D$33:$D$132,MATCH(TB_TRANSACTIONS[[#This Row],[Subcategory]],Fields!$C$33:$C$132,0),0)),"-")</f>
        <v/>
      </c>
      <c r="I405" s="245" t="str">
        <f>IFERROR(IF(TB_TRANSACTIONS[[#This Row],[Category]]="","",TB_TRANSACTIONS[[#This Row],[Category]]&amp;"-"&amp;COUNTIFS($H$29:H425,H425)),"-")</f>
        <v/>
      </c>
      <c r="J405" s="127" t="str">
        <f>IFERROR(INDEX(Analysis!$G$13:$G$24,MATCH(IF(TB_TRANSACTIONS[[#This Row],[Date]]="","",IFERROR(MONTH(TB_TRANSACTIONS[[#This Row],[Date]]),"-")),Analysis!$C$13:$C$24,0),1),"-")</f>
        <v>-</v>
      </c>
      <c r="K405" s="127" t="str">
        <f>IFERROR(INDEX(Analysis!$F$13:$F$24,MATCH(IF(TB_TRANSACTIONS[[#This Row],[Date]]="","",IFERROR(MONTH(TB_TRANSACTIONS[[#This Row],[Date]]),"-")),Analysis!$C$13:$C$24,0),1),"-")</f>
        <v>-</v>
      </c>
      <c r="L4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5" s="77"/>
    </row>
    <row r="406" spans="3:15" ht="18" customHeight="1" x14ac:dyDescent="0.25">
      <c r="C406" s="109"/>
      <c r="D406" s="221"/>
      <c r="E406" s="222"/>
      <c r="F406" s="111"/>
      <c r="G406" s="110"/>
      <c r="H406" s="245" t="str" cm="1">
        <f t="array" ref="H406">IFERROR(IF(TB_TRANSACTIONS[[#This Row],[Subcategory]]="","",INDEX(Fields!$D$33:$D$132,MATCH(TB_TRANSACTIONS[[#This Row],[Subcategory]],Fields!$C$33:$C$132,0),0)),"-")</f>
        <v/>
      </c>
      <c r="I406" s="245" t="str">
        <f>IFERROR(IF(TB_TRANSACTIONS[[#This Row],[Category]]="","",TB_TRANSACTIONS[[#This Row],[Category]]&amp;"-"&amp;COUNTIFS($H$29:H426,H426)),"-")</f>
        <v/>
      </c>
      <c r="J406" s="127" t="str">
        <f>IFERROR(INDEX(Analysis!$G$13:$G$24,MATCH(IF(TB_TRANSACTIONS[[#This Row],[Date]]="","",IFERROR(MONTH(TB_TRANSACTIONS[[#This Row],[Date]]),"-")),Analysis!$C$13:$C$24,0),1),"-")</f>
        <v>-</v>
      </c>
      <c r="K406" s="127" t="str">
        <f>IFERROR(INDEX(Analysis!$F$13:$F$24,MATCH(IF(TB_TRANSACTIONS[[#This Row],[Date]]="","",IFERROR(MONTH(TB_TRANSACTIONS[[#This Row],[Date]]),"-")),Analysis!$C$13:$C$24,0),1),"-")</f>
        <v>-</v>
      </c>
      <c r="L4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6" s="77"/>
    </row>
    <row r="407" spans="3:15" ht="18" customHeight="1" x14ac:dyDescent="0.25">
      <c r="C407" s="143"/>
      <c r="D407" s="217"/>
      <c r="E407" s="220"/>
      <c r="F407" s="111"/>
      <c r="G407" s="110"/>
      <c r="H407" s="245" t="str" cm="1">
        <f t="array" ref="H407">IFERROR(IF(TB_TRANSACTIONS[[#This Row],[Subcategory]]="","",INDEX(Fields!$D$33:$D$132,MATCH(TB_TRANSACTIONS[[#This Row],[Subcategory]],Fields!$C$33:$C$132,0),0)),"-")</f>
        <v/>
      </c>
      <c r="I407" s="245" t="str">
        <f>IFERROR(IF(TB_TRANSACTIONS[[#This Row],[Category]]="","",TB_TRANSACTIONS[[#This Row],[Category]]&amp;"-"&amp;COUNTIFS($H$29:H427,H427)),"-")</f>
        <v/>
      </c>
      <c r="J407" s="127" t="str">
        <f>IFERROR(INDEX(Analysis!$G$13:$G$24,MATCH(IF(TB_TRANSACTIONS[[#This Row],[Date]]="","",IFERROR(MONTH(TB_TRANSACTIONS[[#This Row],[Date]]),"-")),Analysis!$C$13:$C$24,0),1),"-")</f>
        <v>-</v>
      </c>
      <c r="K407" s="127" t="str">
        <f>IFERROR(INDEX(Analysis!$F$13:$F$24,MATCH(IF(TB_TRANSACTIONS[[#This Row],[Date]]="","",IFERROR(MONTH(TB_TRANSACTIONS[[#This Row],[Date]]),"-")),Analysis!$C$13:$C$24,0),1),"-")</f>
        <v>-</v>
      </c>
      <c r="L4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7" s="77"/>
    </row>
    <row r="408" spans="3:15" ht="18" customHeight="1" x14ac:dyDescent="0.25">
      <c r="C408" s="109"/>
      <c r="D408" s="221"/>
      <c r="E408" s="222"/>
      <c r="F408" s="111"/>
      <c r="G408" s="110"/>
      <c r="H408" s="245" t="str" cm="1">
        <f t="array" ref="H408">IFERROR(IF(TB_TRANSACTIONS[[#This Row],[Subcategory]]="","",INDEX(Fields!$D$33:$D$132,MATCH(TB_TRANSACTIONS[[#This Row],[Subcategory]],Fields!$C$33:$C$132,0),0)),"-")</f>
        <v/>
      </c>
      <c r="I408" s="245" t="str">
        <f>IFERROR(IF(TB_TRANSACTIONS[[#This Row],[Category]]="","",TB_TRANSACTIONS[[#This Row],[Category]]&amp;"-"&amp;COUNTIFS($H$29:H428,H428)),"-")</f>
        <v/>
      </c>
      <c r="J408" s="127" t="str">
        <f>IFERROR(INDEX(Analysis!$G$13:$G$24,MATCH(IF(TB_TRANSACTIONS[[#This Row],[Date]]="","",IFERROR(MONTH(TB_TRANSACTIONS[[#This Row],[Date]]),"-")),Analysis!$C$13:$C$24,0),1),"-")</f>
        <v>-</v>
      </c>
      <c r="K408" s="127" t="str">
        <f>IFERROR(INDEX(Analysis!$F$13:$F$24,MATCH(IF(TB_TRANSACTIONS[[#This Row],[Date]]="","",IFERROR(MONTH(TB_TRANSACTIONS[[#This Row],[Date]]),"-")),Analysis!$C$13:$C$24,0),1),"-")</f>
        <v>-</v>
      </c>
      <c r="L4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8" s="77"/>
    </row>
    <row r="409" spans="3:15" ht="18" customHeight="1" x14ac:dyDescent="0.25">
      <c r="C409" s="143"/>
      <c r="D409" s="217"/>
      <c r="E409" s="220"/>
      <c r="F409" s="111"/>
      <c r="G409" s="110"/>
      <c r="H409" s="245" t="str" cm="1">
        <f t="array" ref="H409">IFERROR(IF(TB_TRANSACTIONS[[#This Row],[Subcategory]]="","",INDEX(Fields!$D$33:$D$132,MATCH(TB_TRANSACTIONS[[#This Row],[Subcategory]],Fields!$C$33:$C$132,0),0)),"-")</f>
        <v/>
      </c>
      <c r="I409" s="245" t="str">
        <f>IFERROR(IF(TB_TRANSACTIONS[[#This Row],[Category]]="","",TB_TRANSACTIONS[[#This Row],[Category]]&amp;"-"&amp;COUNTIFS($H$29:H429,H429)),"-")</f>
        <v/>
      </c>
      <c r="J409" s="127" t="str">
        <f>IFERROR(INDEX(Analysis!$G$13:$G$24,MATCH(IF(TB_TRANSACTIONS[[#This Row],[Date]]="","",IFERROR(MONTH(TB_TRANSACTIONS[[#This Row],[Date]]),"-")),Analysis!$C$13:$C$24,0),1),"-")</f>
        <v>-</v>
      </c>
      <c r="K409" s="127" t="str">
        <f>IFERROR(INDEX(Analysis!$F$13:$F$24,MATCH(IF(TB_TRANSACTIONS[[#This Row],[Date]]="","",IFERROR(MONTH(TB_TRANSACTIONS[[#This Row],[Date]]),"-")),Analysis!$C$13:$C$24,0),1),"-")</f>
        <v>-</v>
      </c>
      <c r="L4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9" s="77"/>
    </row>
    <row r="410" spans="3:15" ht="18" customHeight="1" x14ac:dyDescent="0.25">
      <c r="C410" s="109"/>
      <c r="D410" s="221"/>
      <c r="E410" s="222"/>
      <c r="F410" s="111"/>
      <c r="G410" s="110"/>
      <c r="H410" s="245" t="str" cm="1">
        <f t="array" ref="H410">IFERROR(IF(TB_TRANSACTIONS[[#This Row],[Subcategory]]="","",INDEX(Fields!$D$33:$D$132,MATCH(TB_TRANSACTIONS[[#This Row],[Subcategory]],Fields!$C$33:$C$132,0),0)),"-")</f>
        <v/>
      </c>
      <c r="I410" s="245" t="str">
        <f>IFERROR(IF(TB_TRANSACTIONS[[#This Row],[Category]]="","",TB_TRANSACTIONS[[#This Row],[Category]]&amp;"-"&amp;COUNTIFS($H$29:H430,H430)),"-")</f>
        <v/>
      </c>
      <c r="J410" s="127" t="str">
        <f>IFERROR(INDEX(Analysis!$G$13:$G$24,MATCH(IF(TB_TRANSACTIONS[[#This Row],[Date]]="","",IFERROR(MONTH(TB_TRANSACTIONS[[#This Row],[Date]]),"-")),Analysis!$C$13:$C$24,0),1),"-")</f>
        <v>-</v>
      </c>
      <c r="K410" s="127" t="str">
        <f>IFERROR(INDEX(Analysis!$F$13:$F$24,MATCH(IF(TB_TRANSACTIONS[[#This Row],[Date]]="","",IFERROR(MONTH(TB_TRANSACTIONS[[#This Row],[Date]]),"-")),Analysis!$C$13:$C$24,0),1),"-")</f>
        <v>-</v>
      </c>
      <c r="L4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0" s="77"/>
    </row>
    <row r="411" spans="3:15" ht="18" customHeight="1" x14ac:dyDescent="0.25">
      <c r="C411" s="143"/>
      <c r="D411" s="217"/>
      <c r="E411" s="220"/>
      <c r="F411" s="111"/>
      <c r="G411" s="110"/>
      <c r="H411" s="245" t="str" cm="1">
        <f t="array" ref="H411">IFERROR(IF(TB_TRANSACTIONS[[#This Row],[Subcategory]]="","",INDEX(Fields!$D$33:$D$132,MATCH(TB_TRANSACTIONS[[#This Row],[Subcategory]],Fields!$C$33:$C$132,0),0)),"-")</f>
        <v/>
      </c>
      <c r="I411" s="245" t="str">
        <f>IFERROR(IF(TB_TRANSACTIONS[[#This Row],[Category]]="","",TB_TRANSACTIONS[[#This Row],[Category]]&amp;"-"&amp;COUNTIFS($H$29:H431,H431)),"-")</f>
        <v/>
      </c>
      <c r="J411" s="127" t="str">
        <f>IFERROR(INDEX(Analysis!$G$13:$G$24,MATCH(IF(TB_TRANSACTIONS[[#This Row],[Date]]="","",IFERROR(MONTH(TB_TRANSACTIONS[[#This Row],[Date]]),"-")),Analysis!$C$13:$C$24,0),1),"-")</f>
        <v>-</v>
      </c>
      <c r="K411" s="127" t="str">
        <f>IFERROR(INDEX(Analysis!$F$13:$F$24,MATCH(IF(TB_TRANSACTIONS[[#This Row],[Date]]="","",IFERROR(MONTH(TB_TRANSACTIONS[[#This Row],[Date]]),"-")),Analysis!$C$13:$C$24,0),1),"-")</f>
        <v>-</v>
      </c>
      <c r="L4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1" s="77"/>
    </row>
    <row r="412" spans="3:15" ht="18" customHeight="1" x14ac:dyDescent="0.25">
      <c r="C412" s="109"/>
      <c r="D412" s="221"/>
      <c r="E412" s="222"/>
      <c r="F412" s="111"/>
      <c r="G412" s="110"/>
      <c r="H412" s="245" t="str" cm="1">
        <f t="array" ref="H412">IFERROR(IF(TB_TRANSACTIONS[[#This Row],[Subcategory]]="","",INDEX(Fields!$D$33:$D$132,MATCH(TB_TRANSACTIONS[[#This Row],[Subcategory]],Fields!$C$33:$C$132,0),0)),"-")</f>
        <v/>
      </c>
      <c r="I412" s="245" t="str">
        <f>IFERROR(IF(TB_TRANSACTIONS[[#This Row],[Category]]="","",TB_TRANSACTIONS[[#This Row],[Category]]&amp;"-"&amp;COUNTIFS($H$29:H432,H432)),"-")</f>
        <v/>
      </c>
      <c r="J412" s="127" t="str">
        <f>IFERROR(INDEX(Analysis!$G$13:$G$24,MATCH(IF(TB_TRANSACTIONS[[#This Row],[Date]]="","",IFERROR(MONTH(TB_TRANSACTIONS[[#This Row],[Date]]),"-")),Analysis!$C$13:$C$24,0),1),"-")</f>
        <v>-</v>
      </c>
      <c r="K412" s="127" t="str">
        <f>IFERROR(INDEX(Analysis!$F$13:$F$24,MATCH(IF(TB_TRANSACTIONS[[#This Row],[Date]]="","",IFERROR(MONTH(TB_TRANSACTIONS[[#This Row],[Date]]),"-")),Analysis!$C$13:$C$24,0),1),"-")</f>
        <v>-</v>
      </c>
      <c r="L4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2" s="77"/>
    </row>
    <row r="413" spans="3:15" ht="18" customHeight="1" x14ac:dyDescent="0.25">
      <c r="C413" s="143"/>
      <c r="D413" s="217"/>
      <c r="E413" s="220"/>
      <c r="F413" s="111"/>
      <c r="G413" s="110"/>
      <c r="H413" s="245" t="str" cm="1">
        <f t="array" ref="H413">IFERROR(IF(TB_TRANSACTIONS[[#This Row],[Subcategory]]="","",INDEX(Fields!$D$33:$D$132,MATCH(TB_TRANSACTIONS[[#This Row],[Subcategory]],Fields!$C$33:$C$132,0),0)),"-")</f>
        <v/>
      </c>
      <c r="I413" s="245" t="str">
        <f>IFERROR(IF(TB_TRANSACTIONS[[#This Row],[Category]]="","",TB_TRANSACTIONS[[#This Row],[Category]]&amp;"-"&amp;COUNTIFS($H$29:H433,H433)),"-")</f>
        <v/>
      </c>
      <c r="J413" s="127" t="str">
        <f>IFERROR(INDEX(Analysis!$G$13:$G$24,MATCH(IF(TB_TRANSACTIONS[[#This Row],[Date]]="","",IFERROR(MONTH(TB_TRANSACTIONS[[#This Row],[Date]]),"-")),Analysis!$C$13:$C$24,0),1),"-")</f>
        <v>-</v>
      </c>
      <c r="K413" s="127" t="str">
        <f>IFERROR(INDEX(Analysis!$F$13:$F$24,MATCH(IF(TB_TRANSACTIONS[[#This Row],[Date]]="","",IFERROR(MONTH(TB_TRANSACTIONS[[#This Row],[Date]]),"-")),Analysis!$C$13:$C$24,0),1),"-")</f>
        <v>-</v>
      </c>
      <c r="L4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3" s="77"/>
    </row>
    <row r="414" spans="3:15" ht="18" customHeight="1" x14ac:dyDescent="0.25">
      <c r="C414" s="109"/>
      <c r="D414" s="221"/>
      <c r="E414" s="222"/>
      <c r="F414" s="111"/>
      <c r="G414" s="110"/>
      <c r="H414" s="245" t="str" cm="1">
        <f t="array" ref="H414">IFERROR(IF(TB_TRANSACTIONS[[#This Row],[Subcategory]]="","",INDEX(Fields!$D$33:$D$132,MATCH(TB_TRANSACTIONS[[#This Row],[Subcategory]],Fields!$C$33:$C$132,0),0)),"-")</f>
        <v/>
      </c>
      <c r="I414" s="245" t="str">
        <f>IFERROR(IF(TB_TRANSACTIONS[[#This Row],[Category]]="","",TB_TRANSACTIONS[[#This Row],[Category]]&amp;"-"&amp;COUNTIFS($H$29:H434,H434)),"-")</f>
        <v/>
      </c>
      <c r="J414" s="127" t="str">
        <f>IFERROR(INDEX(Analysis!$G$13:$G$24,MATCH(IF(TB_TRANSACTIONS[[#This Row],[Date]]="","",IFERROR(MONTH(TB_TRANSACTIONS[[#This Row],[Date]]),"-")),Analysis!$C$13:$C$24,0),1),"-")</f>
        <v>-</v>
      </c>
      <c r="K414" s="127" t="str">
        <f>IFERROR(INDEX(Analysis!$F$13:$F$24,MATCH(IF(TB_TRANSACTIONS[[#This Row],[Date]]="","",IFERROR(MONTH(TB_TRANSACTIONS[[#This Row],[Date]]),"-")),Analysis!$C$13:$C$24,0),1),"-")</f>
        <v>-</v>
      </c>
      <c r="L4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4" s="77"/>
    </row>
    <row r="415" spans="3:15" ht="18" customHeight="1" x14ac:dyDescent="0.25">
      <c r="C415" s="143"/>
      <c r="D415" s="217"/>
      <c r="E415" s="220"/>
      <c r="F415" s="111"/>
      <c r="G415" s="110"/>
      <c r="H415" s="245" t="str" cm="1">
        <f t="array" ref="H415">IFERROR(IF(TB_TRANSACTIONS[[#This Row],[Subcategory]]="","",INDEX(Fields!$D$33:$D$132,MATCH(TB_TRANSACTIONS[[#This Row],[Subcategory]],Fields!$C$33:$C$132,0),0)),"-")</f>
        <v/>
      </c>
      <c r="I415" s="245" t="str">
        <f>IFERROR(IF(TB_TRANSACTIONS[[#This Row],[Category]]="","",TB_TRANSACTIONS[[#This Row],[Category]]&amp;"-"&amp;COUNTIFS($H$29:H435,H435)),"-")</f>
        <v/>
      </c>
      <c r="J415" s="127" t="str">
        <f>IFERROR(INDEX(Analysis!$G$13:$G$24,MATCH(IF(TB_TRANSACTIONS[[#This Row],[Date]]="","",IFERROR(MONTH(TB_TRANSACTIONS[[#This Row],[Date]]),"-")),Analysis!$C$13:$C$24,0),1),"-")</f>
        <v>-</v>
      </c>
      <c r="K415" s="127" t="str">
        <f>IFERROR(INDEX(Analysis!$F$13:$F$24,MATCH(IF(TB_TRANSACTIONS[[#This Row],[Date]]="","",IFERROR(MONTH(TB_TRANSACTIONS[[#This Row],[Date]]),"-")),Analysis!$C$13:$C$24,0),1),"-")</f>
        <v>-</v>
      </c>
      <c r="L4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5" s="77"/>
    </row>
    <row r="416" spans="3:15" ht="18" customHeight="1" x14ac:dyDescent="0.25">
      <c r="C416" s="109"/>
      <c r="D416" s="221"/>
      <c r="E416" s="222"/>
      <c r="F416" s="111"/>
      <c r="G416" s="110"/>
      <c r="H416" s="245" t="str" cm="1">
        <f t="array" ref="H416">IFERROR(IF(TB_TRANSACTIONS[[#This Row],[Subcategory]]="","",INDEX(Fields!$D$33:$D$132,MATCH(TB_TRANSACTIONS[[#This Row],[Subcategory]],Fields!$C$33:$C$132,0),0)),"-")</f>
        <v/>
      </c>
      <c r="I416" s="245" t="str">
        <f>IFERROR(IF(TB_TRANSACTIONS[[#This Row],[Category]]="","",TB_TRANSACTIONS[[#This Row],[Category]]&amp;"-"&amp;COUNTIFS($H$29:H436,H436)),"-")</f>
        <v/>
      </c>
      <c r="J416" s="127" t="str">
        <f>IFERROR(INDEX(Analysis!$G$13:$G$24,MATCH(IF(TB_TRANSACTIONS[[#This Row],[Date]]="","",IFERROR(MONTH(TB_TRANSACTIONS[[#This Row],[Date]]),"-")),Analysis!$C$13:$C$24,0),1),"-")</f>
        <v>-</v>
      </c>
      <c r="K416" s="127" t="str">
        <f>IFERROR(INDEX(Analysis!$F$13:$F$24,MATCH(IF(TB_TRANSACTIONS[[#This Row],[Date]]="","",IFERROR(MONTH(TB_TRANSACTIONS[[#This Row],[Date]]),"-")),Analysis!$C$13:$C$24,0),1),"-")</f>
        <v>-</v>
      </c>
      <c r="L4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6" s="77"/>
    </row>
    <row r="417" spans="3:15" ht="18" customHeight="1" x14ac:dyDescent="0.25">
      <c r="C417" s="143"/>
      <c r="D417" s="217"/>
      <c r="E417" s="220"/>
      <c r="F417" s="111"/>
      <c r="G417" s="110"/>
      <c r="H417" s="245" t="str" cm="1">
        <f t="array" ref="H417">IFERROR(IF(TB_TRANSACTIONS[[#This Row],[Subcategory]]="","",INDEX(Fields!$D$33:$D$132,MATCH(TB_TRANSACTIONS[[#This Row],[Subcategory]],Fields!$C$33:$C$132,0),0)),"-")</f>
        <v/>
      </c>
      <c r="I417" s="245" t="str">
        <f>IFERROR(IF(TB_TRANSACTIONS[[#This Row],[Category]]="","",TB_TRANSACTIONS[[#This Row],[Category]]&amp;"-"&amp;COUNTIFS($H$29:H437,H437)),"-")</f>
        <v/>
      </c>
      <c r="J417" s="127" t="str">
        <f>IFERROR(INDEX(Analysis!$G$13:$G$24,MATCH(IF(TB_TRANSACTIONS[[#This Row],[Date]]="","",IFERROR(MONTH(TB_TRANSACTIONS[[#This Row],[Date]]),"-")),Analysis!$C$13:$C$24,0),1),"-")</f>
        <v>-</v>
      </c>
      <c r="K417" s="127" t="str">
        <f>IFERROR(INDEX(Analysis!$F$13:$F$24,MATCH(IF(TB_TRANSACTIONS[[#This Row],[Date]]="","",IFERROR(MONTH(TB_TRANSACTIONS[[#This Row],[Date]]),"-")),Analysis!$C$13:$C$24,0),1),"-")</f>
        <v>-</v>
      </c>
      <c r="L4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7" s="77"/>
    </row>
    <row r="418" spans="3:15" ht="18" customHeight="1" x14ac:dyDescent="0.25">
      <c r="C418" s="109"/>
      <c r="D418" s="221"/>
      <c r="E418" s="222"/>
      <c r="F418" s="111"/>
      <c r="G418" s="110"/>
      <c r="H418" s="245" t="str" cm="1">
        <f t="array" ref="H418">IFERROR(IF(TB_TRANSACTIONS[[#This Row],[Subcategory]]="","",INDEX(Fields!$D$33:$D$132,MATCH(TB_TRANSACTIONS[[#This Row],[Subcategory]],Fields!$C$33:$C$132,0),0)),"-")</f>
        <v/>
      </c>
      <c r="I418" s="245" t="str">
        <f>IFERROR(IF(TB_TRANSACTIONS[[#This Row],[Category]]="","",TB_TRANSACTIONS[[#This Row],[Category]]&amp;"-"&amp;COUNTIFS($H$29:H438,H438)),"-")</f>
        <v/>
      </c>
      <c r="J418" s="127" t="str">
        <f>IFERROR(INDEX(Analysis!$G$13:$G$24,MATCH(IF(TB_TRANSACTIONS[[#This Row],[Date]]="","",IFERROR(MONTH(TB_TRANSACTIONS[[#This Row],[Date]]),"-")),Analysis!$C$13:$C$24,0),1),"-")</f>
        <v>-</v>
      </c>
      <c r="K418" s="127" t="str">
        <f>IFERROR(INDEX(Analysis!$F$13:$F$24,MATCH(IF(TB_TRANSACTIONS[[#This Row],[Date]]="","",IFERROR(MONTH(TB_TRANSACTIONS[[#This Row],[Date]]),"-")),Analysis!$C$13:$C$24,0),1),"-")</f>
        <v>-</v>
      </c>
      <c r="L4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8" s="77"/>
    </row>
    <row r="419" spans="3:15" ht="18" customHeight="1" x14ac:dyDescent="0.25">
      <c r="C419" s="143"/>
      <c r="D419" s="217"/>
      <c r="E419" s="220"/>
      <c r="F419" s="111"/>
      <c r="G419" s="110"/>
      <c r="H419" s="245" t="str" cm="1">
        <f t="array" ref="H419">IFERROR(IF(TB_TRANSACTIONS[[#This Row],[Subcategory]]="","",INDEX(Fields!$D$33:$D$132,MATCH(TB_TRANSACTIONS[[#This Row],[Subcategory]],Fields!$C$33:$C$132,0),0)),"-")</f>
        <v/>
      </c>
      <c r="I419" s="245" t="str">
        <f>IFERROR(IF(TB_TRANSACTIONS[[#This Row],[Category]]="","",TB_TRANSACTIONS[[#This Row],[Category]]&amp;"-"&amp;COUNTIFS($H$29:H439,H439)),"-")</f>
        <v/>
      </c>
      <c r="J419" s="127" t="str">
        <f>IFERROR(INDEX(Analysis!$G$13:$G$24,MATCH(IF(TB_TRANSACTIONS[[#This Row],[Date]]="","",IFERROR(MONTH(TB_TRANSACTIONS[[#This Row],[Date]]),"-")),Analysis!$C$13:$C$24,0),1),"-")</f>
        <v>-</v>
      </c>
      <c r="K419" s="127" t="str">
        <f>IFERROR(INDEX(Analysis!$F$13:$F$24,MATCH(IF(TB_TRANSACTIONS[[#This Row],[Date]]="","",IFERROR(MONTH(TB_TRANSACTIONS[[#This Row],[Date]]),"-")),Analysis!$C$13:$C$24,0),1),"-")</f>
        <v>-</v>
      </c>
      <c r="L4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9" s="77"/>
    </row>
    <row r="420" spans="3:15" ht="18" customHeight="1" x14ac:dyDescent="0.25">
      <c r="C420" s="109"/>
      <c r="D420" s="221"/>
      <c r="E420" s="222"/>
      <c r="F420" s="111"/>
      <c r="G420" s="110"/>
      <c r="H420" s="245" t="str" cm="1">
        <f t="array" ref="H420">IFERROR(IF(TB_TRANSACTIONS[[#This Row],[Subcategory]]="","",INDEX(Fields!$D$33:$D$132,MATCH(TB_TRANSACTIONS[[#This Row],[Subcategory]],Fields!$C$33:$C$132,0),0)),"-")</f>
        <v/>
      </c>
      <c r="I420" s="245" t="str">
        <f>IFERROR(IF(TB_TRANSACTIONS[[#This Row],[Category]]="","",TB_TRANSACTIONS[[#This Row],[Category]]&amp;"-"&amp;COUNTIFS($H$29:H440,H440)),"-")</f>
        <v/>
      </c>
      <c r="J420" s="127" t="str">
        <f>IFERROR(INDEX(Analysis!$G$13:$G$24,MATCH(IF(TB_TRANSACTIONS[[#This Row],[Date]]="","",IFERROR(MONTH(TB_TRANSACTIONS[[#This Row],[Date]]),"-")),Analysis!$C$13:$C$24,0),1),"-")</f>
        <v>-</v>
      </c>
      <c r="K420" s="127" t="str">
        <f>IFERROR(INDEX(Analysis!$F$13:$F$24,MATCH(IF(TB_TRANSACTIONS[[#This Row],[Date]]="","",IFERROR(MONTH(TB_TRANSACTIONS[[#This Row],[Date]]),"-")),Analysis!$C$13:$C$24,0),1),"-")</f>
        <v>-</v>
      </c>
      <c r="L4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0" s="77"/>
    </row>
    <row r="421" spans="3:15" ht="18" customHeight="1" x14ac:dyDescent="0.25">
      <c r="C421" s="143"/>
      <c r="D421" s="217"/>
      <c r="E421" s="220"/>
      <c r="F421" s="111"/>
      <c r="G421" s="110"/>
      <c r="H421" s="245" t="str" cm="1">
        <f t="array" ref="H421">IFERROR(IF(TB_TRANSACTIONS[[#This Row],[Subcategory]]="","",INDEX(Fields!$D$33:$D$132,MATCH(TB_TRANSACTIONS[[#This Row],[Subcategory]],Fields!$C$33:$C$132,0),0)),"-")</f>
        <v/>
      </c>
      <c r="I421" s="245" t="str">
        <f>IFERROR(IF(TB_TRANSACTIONS[[#This Row],[Category]]="","",TB_TRANSACTIONS[[#This Row],[Category]]&amp;"-"&amp;COUNTIFS($H$29:H441,H441)),"-")</f>
        <v/>
      </c>
      <c r="J421" s="127" t="str">
        <f>IFERROR(INDEX(Analysis!$G$13:$G$24,MATCH(IF(TB_TRANSACTIONS[[#This Row],[Date]]="","",IFERROR(MONTH(TB_TRANSACTIONS[[#This Row],[Date]]),"-")),Analysis!$C$13:$C$24,0),1),"-")</f>
        <v>-</v>
      </c>
      <c r="K421" s="127" t="str">
        <f>IFERROR(INDEX(Analysis!$F$13:$F$24,MATCH(IF(TB_TRANSACTIONS[[#This Row],[Date]]="","",IFERROR(MONTH(TB_TRANSACTIONS[[#This Row],[Date]]),"-")),Analysis!$C$13:$C$24,0),1),"-")</f>
        <v>-</v>
      </c>
      <c r="L4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1" s="77"/>
    </row>
    <row r="422" spans="3:15" ht="18" customHeight="1" x14ac:dyDescent="0.25">
      <c r="C422" s="109"/>
      <c r="D422" s="221"/>
      <c r="E422" s="222"/>
      <c r="F422" s="111"/>
      <c r="G422" s="110"/>
      <c r="H422" s="245" t="str" cm="1">
        <f t="array" ref="H422">IFERROR(IF(TB_TRANSACTIONS[[#This Row],[Subcategory]]="","",INDEX(Fields!$D$33:$D$132,MATCH(TB_TRANSACTIONS[[#This Row],[Subcategory]],Fields!$C$33:$C$132,0),0)),"-")</f>
        <v/>
      </c>
      <c r="I422" s="245" t="str">
        <f>IFERROR(IF(TB_TRANSACTIONS[[#This Row],[Category]]="","",TB_TRANSACTIONS[[#This Row],[Category]]&amp;"-"&amp;COUNTIFS($H$29:H442,H442)),"-")</f>
        <v/>
      </c>
      <c r="J422" s="127" t="str">
        <f>IFERROR(INDEX(Analysis!$G$13:$G$24,MATCH(IF(TB_TRANSACTIONS[[#This Row],[Date]]="","",IFERROR(MONTH(TB_TRANSACTIONS[[#This Row],[Date]]),"-")),Analysis!$C$13:$C$24,0),1),"-")</f>
        <v>-</v>
      </c>
      <c r="K422" s="127" t="str">
        <f>IFERROR(INDEX(Analysis!$F$13:$F$24,MATCH(IF(TB_TRANSACTIONS[[#This Row],[Date]]="","",IFERROR(MONTH(TB_TRANSACTIONS[[#This Row],[Date]]),"-")),Analysis!$C$13:$C$24,0),1),"-")</f>
        <v>-</v>
      </c>
      <c r="L4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2" s="77"/>
    </row>
    <row r="423" spans="3:15" ht="18" customHeight="1" x14ac:dyDescent="0.25">
      <c r="C423" s="143"/>
      <c r="D423" s="217"/>
      <c r="E423" s="220"/>
      <c r="F423" s="111"/>
      <c r="G423" s="110"/>
      <c r="H423" s="245" t="str" cm="1">
        <f t="array" ref="H423">IFERROR(IF(TB_TRANSACTIONS[[#This Row],[Subcategory]]="","",INDEX(Fields!$D$33:$D$132,MATCH(TB_TRANSACTIONS[[#This Row],[Subcategory]],Fields!$C$33:$C$132,0),0)),"-")</f>
        <v/>
      </c>
      <c r="I423" s="245" t="str">
        <f>IFERROR(IF(TB_TRANSACTIONS[[#This Row],[Category]]="","",TB_TRANSACTIONS[[#This Row],[Category]]&amp;"-"&amp;COUNTIFS($H$29:H443,H443)),"-")</f>
        <v/>
      </c>
      <c r="J423" s="127" t="str">
        <f>IFERROR(INDEX(Analysis!$G$13:$G$24,MATCH(IF(TB_TRANSACTIONS[[#This Row],[Date]]="","",IFERROR(MONTH(TB_TRANSACTIONS[[#This Row],[Date]]),"-")),Analysis!$C$13:$C$24,0),1),"-")</f>
        <v>-</v>
      </c>
      <c r="K423" s="127" t="str">
        <f>IFERROR(INDEX(Analysis!$F$13:$F$24,MATCH(IF(TB_TRANSACTIONS[[#This Row],[Date]]="","",IFERROR(MONTH(TB_TRANSACTIONS[[#This Row],[Date]]),"-")),Analysis!$C$13:$C$24,0),1),"-")</f>
        <v>-</v>
      </c>
      <c r="L4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3" s="77"/>
    </row>
    <row r="424" spans="3:15" ht="18" customHeight="1" x14ac:dyDescent="0.25">
      <c r="C424" s="109"/>
      <c r="D424" s="221"/>
      <c r="E424" s="222"/>
      <c r="F424" s="111"/>
      <c r="G424" s="110"/>
      <c r="H424" s="245" t="str" cm="1">
        <f t="array" ref="H424">IFERROR(IF(TB_TRANSACTIONS[[#This Row],[Subcategory]]="","",INDEX(Fields!$D$33:$D$132,MATCH(TB_TRANSACTIONS[[#This Row],[Subcategory]],Fields!$C$33:$C$132,0),0)),"-")</f>
        <v/>
      </c>
      <c r="I424" s="245" t="str">
        <f>IFERROR(IF(TB_TRANSACTIONS[[#This Row],[Category]]="","",TB_TRANSACTIONS[[#This Row],[Category]]&amp;"-"&amp;COUNTIFS($H$29:H444,H444)),"-")</f>
        <v/>
      </c>
      <c r="J424" s="127" t="str">
        <f>IFERROR(INDEX(Analysis!$G$13:$G$24,MATCH(IF(TB_TRANSACTIONS[[#This Row],[Date]]="","",IFERROR(MONTH(TB_TRANSACTIONS[[#This Row],[Date]]),"-")),Analysis!$C$13:$C$24,0),1),"-")</f>
        <v>-</v>
      </c>
      <c r="K424" s="127" t="str">
        <f>IFERROR(INDEX(Analysis!$F$13:$F$24,MATCH(IF(TB_TRANSACTIONS[[#This Row],[Date]]="","",IFERROR(MONTH(TB_TRANSACTIONS[[#This Row],[Date]]),"-")),Analysis!$C$13:$C$24,0),1),"-")</f>
        <v>-</v>
      </c>
      <c r="L4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4" s="77"/>
    </row>
    <row r="425" spans="3:15" ht="18" customHeight="1" x14ac:dyDescent="0.25">
      <c r="C425" s="143"/>
      <c r="D425" s="217"/>
      <c r="E425" s="220"/>
      <c r="F425" s="111"/>
      <c r="G425" s="110"/>
      <c r="H425" s="245" t="str" cm="1">
        <f t="array" ref="H425">IFERROR(IF(TB_TRANSACTIONS[[#This Row],[Subcategory]]="","",INDEX(Fields!$D$33:$D$132,MATCH(TB_TRANSACTIONS[[#This Row],[Subcategory]],Fields!$C$33:$C$132,0),0)),"-")</f>
        <v/>
      </c>
      <c r="I425" s="245" t="str">
        <f>IFERROR(IF(TB_TRANSACTIONS[[#This Row],[Category]]="","",TB_TRANSACTIONS[[#This Row],[Category]]&amp;"-"&amp;COUNTIFS($H$29:H445,H445)),"-")</f>
        <v/>
      </c>
      <c r="J425" s="127" t="str">
        <f>IFERROR(INDEX(Analysis!$G$13:$G$24,MATCH(IF(TB_TRANSACTIONS[[#This Row],[Date]]="","",IFERROR(MONTH(TB_TRANSACTIONS[[#This Row],[Date]]),"-")),Analysis!$C$13:$C$24,0),1),"-")</f>
        <v>-</v>
      </c>
      <c r="K425" s="127" t="str">
        <f>IFERROR(INDEX(Analysis!$F$13:$F$24,MATCH(IF(TB_TRANSACTIONS[[#This Row],[Date]]="","",IFERROR(MONTH(TB_TRANSACTIONS[[#This Row],[Date]]),"-")),Analysis!$C$13:$C$24,0),1),"-")</f>
        <v>-</v>
      </c>
      <c r="L4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5" s="77"/>
    </row>
    <row r="426" spans="3:15" ht="18" customHeight="1" x14ac:dyDescent="0.25">
      <c r="C426" s="109"/>
      <c r="D426" s="221"/>
      <c r="E426" s="222"/>
      <c r="F426" s="111"/>
      <c r="G426" s="110"/>
      <c r="H426" s="245" t="str" cm="1">
        <f t="array" ref="H426">IFERROR(IF(TB_TRANSACTIONS[[#This Row],[Subcategory]]="","",INDEX(Fields!$D$33:$D$132,MATCH(TB_TRANSACTIONS[[#This Row],[Subcategory]],Fields!$C$33:$C$132,0),0)),"-")</f>
        <v/>
      </c>
      <c r="I426" s="245" t="str">
        <f>IFERROR(IF(TB_TRANSACTIONS[[#This Row],[Category]]="","",TB_TRANSACTIONS[[#This Row],[Category]]&amp;"-"&amp;COUNTIFS($H$29:H446,H446)),"-")</f>
        <v/>
      </c>
      <c r="J426" s="127" t="str">
        <f>IFERROR(INDEX(Analysis!$G$13:$G$24,MATCH(IF(TB_TRANSACTIONS[[#This Row],[Date]]="","",IFERROR(MONTH(TB_TRANSACTIONS[[#This Row],[Date]]),"-")),Analysis!$C$13:$C$24,0),1),"-")</f>
        <v>-</v>
      </c>
      <c r="K426" s="127" t="str">
        <f>IFERROR(INDEX(Analysis!$F$13:$F$24,MATCH(IF(TB_TRANSACTIONS[[#This Row],[Date]]="","",IFERROR(MONTH(TB_TRANSACTIONS[[#This Row],[Date]]),"-")),Analysis!$C$13:$C$24,0),1),"-")</f>
        <v>-</v>
      </c>
      <c r="L4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6" s="77"/>
    </row>
    <row r="427" spans="3:15" ht="18" customHeight="1" x14ac:dyDescent="0.25">
      <c r="C427" s="143"/>
      <c r="D427" s="217"/>
      <c r="E427" s="220"/>
      <c r="F427" s="111"/>
      <c r="G427" s="110"/>
      <c r="H427" s="245" t="str" cm="1">
        <f t="array" ref="H427">IFERROR(IF(TB_TRANSACTIONS[[#This Row],[Subcategory]]="","",INDEX(Fields!$D$33:$D$132,MATCH(TB_TRANSACTIONS[[#This Row],[Subcategory]],Fields!$C$33:$C$132,0),0)),"-")</f>
        <v/>
      </c>
      <c r="I427" s="245" t="str">
        <f>IFERROR(IF(TB_TRANSACTIONS[[#This Row],[Category]]="","",TB_TRANSACTIONS[[#This Row],[Category]]&amp;"-"&amp;COUNTIFS($H$29:H447,H447)),"-")</f>
        <v/>
      </c>
      <c r="J427" s="127" t="str">
        <f>IFERROR(INDEX(Analysis!$G$13:$G$24,MATCH(IF(TB_TRANSACTIONS[[#This Row],[Date]]="","",IFERROR(MONTH(TB_TRANSACTIONS[[#This Row],[Date]]),"-")),Analysis!$C$13:$C$24,0),1),"-")</f>
        <v>-</v>
      </c>
      <c r="K427" s="127" t="str">
        <f>IFERROR(INDEX(Analysis!$F$13:$F$24,MATCH(IF(TB_TRANSACTIONS[[#This Row],[Date]]="","",IFERROR(MONTH(TB_TRANSACTIONS[[#This Row],[Date]]),"-")),Analysis!$C$13:$C$24,0),1),"-")</f>
        <v>-</v>
      </c>
      <c r="L4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7" s="77"/>
    </row>
    <row r="428" spans="3:15" ht="18" customHeight="1" x14ac:dyDescent="0.25">
      <c r="C428" s="109"/>
      <c r="D428" s="221"/>
      <c r="E428" s="222"/>
      <c r="F428" s="111"/>
      <c r="G428" s="110"/>
      <c r="H428" s="245" t="str" cm="1">
        <f t="array" ref="H428">IFERROR(IF(TB_TRANSACTIONS[[#This Row],[Subcategory]]="","",INDEX(Fields!$D$33:$D$132,MATCH(TB_TRANSACTIONS[[#This Row],[Subcategory]],Fields!$C$33:$C$132,0),0)),"-")</f>
        <v/>
      </c>
      <c r="I428" s="245" t="str">
        <f>IFERROR(IF(TB_TRANSACTIONS[[#This Row],[Category]]="","",TB_TRANSACTIONS[[#This Row],[Category]]&amp;"-"&amp;COUNTIFS($H$29:H448,H448)),"-")</f>
        <v/>
      </c>
      <c r="J428" s="127" t="str">
        <f>IFERROR(INDEX(Analysis!$G$13:$G$24,MATCH(IF(TB_TRANSACTIONS[[#This Row],[Date]]="","",IFERROR(MONTH(TB_TRANSACTIONS[[#This Row],[Date]]),"-")),Analysis!$C$13:$C$24,0),1),"-")</f>
        <v>-</v>
      </c>
      <c r="K428" s="127" t="str">
        <f>IFERROR(INDEX(Analysis!$F$13:$F$24,MATCH(IF(TB_TRANSACTIONS[[#This Row],[Date]]="","",IFERROR(MONTH(TB_TRANSACTIONS[[#This Row],[Date]]),"-")),Analysis!$C$13:$C$24,0),1),"-")</f>
        <v>-</v>
      </c>
      <c r="L4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8" s="77"/>
    </row>
    <row r="429" spans="3:15" ht="18" customHeight="1" x14ac:dyDescent="0.25">
      <c r="C429" s="143"/>
      <c r="D429" s="217"/>
      <c r="E429" s="220"/>
      <c r="F429" s="111"/>
      <c r="G429" s="110"/>
      <c r="H429" s="245" t="str" cm="1">
        <f t="array" ref="H429">IFERROR(IF(TB_TRANSACTIONS[[#This Row],[Subcategory]]="","",INDEX(Fields!$D$33:$D$132,MATCH(TB_TRANSACTIONS[[#This Row],[Subcategory]],Fields!$C$33:$C$132,0),0)),"-")</f>
        <v/>
      </c>
      <c r="I429" s="245" t="str">
        <f>IFERROR(IF(TB_TRANSACTIONS[[#This Row],[Category]]="","",TB_TRANSACTIONS[[#This Row],[Category]]&amp;"-"&amp;COUNTIFS($H$29:H449,H449)),"-")</f>
        <v/>
      </c>
      <c r="J429" s="127" t="str">
        <f>IFERROR(INDEX(Analysis!$G$13:$G$24,MATCH(IF(TB_TRANSACTIONS[[#This Row],[Date]]="","",IFERROR(MONTH(TB_TRANSACTIONS[[#This Row],[Date]]),"-")),Analysis!$C$13:$C$24,0),1),"-")</f>
        <v>-</v>
      </c>
      <c r="K429" s="127" t="str">
        <f>IFERROR(INDEX(Analysis!$F$13:$F$24,MATCH(IF(TB_TRANSACTIONS[[#This Row],[Date]]="","",IFERROR(MONTH(TB_TRANSACTIONS[[#This Row],[Date]]),"-")),Analysis!$C$13:$C$24,0),1),"-")</f>
        <v>-</v>
      </c>
      <c r="L4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9" s="77"/>
    </row>
    <row r="430" spans="3:15" ht="18" customHeight="1" x14ac:dyDescent="0.25">
      <c r="C430" s="109"/>
      <c r="D430" s="221"/>
      <c r="E430" s="222"/>
      <c r="F430" s="111"/>
      <c r="G430" s="110"/>
      <c r="H430" s="245" t="str" cm="1">
        <f t="array" ref="H430">IFERROR(IF(TB_TRANSACTIONS[[#This Row],[Subcategory]]="","",INDEX(Fields!$D$33:$D$132,MATCH(TB_TRANSACTIONS[[#This Row],[Subcategory]],Fields!$C$33:$C$132,0),0)),"-")</f>
        <v/>
      </c>
      <c r="I430" s="245" t="str">
        <f>IFERROR(IF(TB_TRANSACTIONS[[#This Row],[Category]]="","",TB_TRANSACTIONS[[#This Row],[Category]]&amp;"-"&amp;COUNTIFS($H$29:H450,H450)),"-")</f>
        <v/>
      </c>
      <c r="J430" s="127" t="str">
        <f>IFERROR(INDEX(Analysis!$G$13:$G$24,MATCH(IF(TB_TRANSACTIONS[[#This Row],[Date]]="","",IFERROR(MONTH(TB_TRANSACTIONS[[#This Row],[Date]]),"-")),Analysis!$C$13:$C$24,0),1),"-")</f>
        <v>-</v>
      </c>
      <c r="K430" s="127" t="str">
        <f>IFERROR(INDEX(Analysis!$F$13:$F$24,MATCH(IF(TB_TRANSACTIONS[[#This Row],[Date]]="","",IFERROR(MONTH(TB_TRANSACTIONS[[#This Row],[Date]]),"-")),Analysis!$C$13:$C$24,0),1),"-")</f>
        <v>-</v>
      </c>
      <c r="L4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0" s="77"/>
    </row>
    <row r="431" spans="3:15" ht="18" customHeight="1" x14ac:dyDescent="0.25">
      <c r="C431" s="143"/>
      <c r="D431" s="217"/>
      <c r="E431" s="220"/>
      <c r="F431" s="111"/>
      <c r="G431" s="110"/>
      <c r="H431" s="245" t="str" cm="1">
        <f t="array" ref="H431">IFERROR(IF(TB_TRANSACTIONS[[#This Row],[Subcategory]]="","",INDEX(Fields!$D$33:$D$132,MATCH(TB_TRANSACTIONS[[#This Row],[Subcategory]],Fields!$C$33:$C$132,0),0)),"-")</f>
        <v/>
      </c>
      <c r="I431" s="245" t="str">
        <f>IFERROR(IF(TB_TRANSACTIONS[[#This Row],[Category]]="","",TB_TRANSACTIONS[[#This Row],[Category]]&amp;"-"&amp;COUNTIFS($H$29:H451,H451)),"-")</f>
        <v/>
      </c>
      <c r="J431" s="127" t="str">
        <f>IFERROR(INDEX(Analysis!$G$13:$G$24,MATCH(IF(TB_TRANSACTIONS[[#This Row],[Date]]="","",IFERROR(MONTH(TB_TRANSACTIONS[[#This Row],[Date]]),"-")),Analysis!$C$13:$C$24,0),1),"-")</f>
        <v>-</v>
      </c>
      <c r="K431" s="127" t="str">
        <f>IFERROR(INDEX(Analysis!$F$13:$F$24,MATCH(IF(TB_TRANSACTIONS[[#This Row],[Date]]="","",IFERROR(MONTH(TB_TRANSACTIONS[[#This Row],[Date]]),"-")),Analysis!$C$13:$C$24,0),1),"-")</f>
        <v>-</v>
      </c>
      <c r="L4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1" s="77"/>
    </row>
    <row r="432" spans="3:15" ht="18" customHeight="1" x14ac:dyDescent="0.25">
      <c r="C432" s="109"/>
      <c r="D432" s="221"/>
      <c r="E432" s="222"/>
      <c r="F432" s="111"/>
      <c r="G432" s="110"/>
      <c r="H432" s="245" t="str" cm="1">
        <f t="array" ref="H432">IFERROR(IF(TB_TRANSACTIONS[[#This Row],[Subcategory]]="","",INDEX(Fields!$D$33:$D$132,MATCH(TB_TRANSACTIONS[[#This Row],[Subcategory]],Fields!$C$33:$C$132,0),0)),"-")</f>
        <v/>
      </c>
      <c r="I432" s="245" t="str">
        <f>IFERROR(IF(TB_TRANSACTIONS[[#This Row],[Category]]="","",TB_TRANSACTIONS[[#This Row],[Category]]&amp;"-"&amp;COUNTIFS($H$29:H452,H452)),"-")</f>
        <v/>
      </c>
      <c r="J432" s="127" t="str">
        <f>IFERROR(INDEX(Analysis!$G$13:$G$24,MATCH(IF(TB_TRANSACTIONS[[#This Row],[Date]]="","",IFERROR(MONTH(TB_TRANSACTIONS[[#This Row],[Date]]),"-")),Analysis!$C$13:$C$24,0),1),"-")</f>
        <v>-</v>
      </c>
      <c r="K432" s="127" t="str">
        <f>IFERROR(INDEX(Analysis!$F$13:$F$24,MATCH(IF(TB_TRANSACTIONS[[#This Row],[Date]]="","",IFERROR(MONTH(TB_TRANSACTIONS[[#This Row],[Date]]),"-")),Analysis!$C$13:$C$24,0),1),"-")</f>
        <v>-</v>
      </c>
      <c r="L4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2" s="77"/>
    </row>
    <row r="433" spans="3:15" ht="18" customHeight="1" x14ac:dyDescent="0.25">
      <c r="C433" s="143"/>
      <c r="D433" s="217"/>
      <c r="E433" s="220"/>
      <c r="F433" s="111"/>
      <c r="G433" s="110"/>
      <c r="H433" s="245" t="str" cm="1">
        <f t="array" ref="H433">IFERROR(IF(TB_TRANSACTIONS[[#This Row],[Subcategory]]="","",INDEX(Fields!$D$33:$D$132,MATCH(TB_TRANSACTIONS[[#This Row],[Subcategory]],Fields!$C$33:$C$132,0),0)),"-")</f>
        <v/>
      </c>
      <c r="I433" s="245" t="str">
        <f>IFERROR(IF(TB_TRANSACTIONS[[#This Row],[Category]]="","",TB_TRANSACTIONS[[#This Row],[Category]]&amp;"-"&amp;COUNTIFS($H$29:H453,H453)),"-")</f>
        <v/>
      </c>
      <c r="J433" s="127" t="str">
        <f>IFERROR(INDEX(Analysis!$G$13:$G$24,MATCH(IF(TB_TRANSACTIONS[[#This Row],[Date]]="","",IFERROR(MONTH(TB_TRANSACTIONS[[#This Row],[Date]]),"-")),Analysis!$C$13:$C$24,0),1),"-")</f>
        <v>-</v>
      </c>
      <c r="K433" s="127" t="str">
        <f>IFERROR(INDEX(Analysis!$F$13:$F$24,MATCH(IF(TB_TRANSACTIONS[[#This Row],[Date]]="","",IFERROR(MONTH(TB_TRANSACTIONS[[#This Row],[Date]]),"-")),Analysis!$C$13:$C$24,0),1),"-")</f>
        <v>-</v>
      </c>
      <c r="L4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3" s="77"/>
    </row>
    <row r="434" spans="3:15" ht="18" customHeight="1" x14ac:dyDescent="0.25">
      <c r="C434" s="109"/>
      <c r="D434" s="221"/>
      <c r="E434" s="222"/>
      <c r="F434" s="111"/>
      <c r="G434" s="110"/>
      <c r="H434" s="245" t="str" cm="1">
        <f t="array" ref="H434">IFERROR(IF(TB_TRANSACTIONS[[#This Row],[Subcategory]]="","",INDEX(Fields!$D$33:$D$132,MATCH(TB_TRANSACTIONS[[#This Row],[Subcategory]],Fields!$C$33:$C$132,0),0)),"-")</f>
        <v/>
      </c>
      <c r="I434" s="245" t="str">
        <f>IFERROR(IF(TB_TRANSACTIONS[[#This Row],[Category]]="","",TB_TRANSACTIONS[[#This Row],[Category]]&amp;"-"&amp;COUNTIFS($H$29:H454,H454)),"-")</f>
        <v/>
      </c>
      <c r="J434" s="127" t="str">
        <f>IFERROR(INDEX(Analysis!$G$13:$G$24,MATCH(IF(TB_TRANSACTIONS[[#This Row],[Date]]="","",IFERROR(MONTH(TB_TRANSACTIONS[[#This Row],[Date]]),"-")),Analysis!$C$13:$C$24,0),1),"-")</f>
        <v>-</v>
      </c>
      <c r="K434" s="127" t="str">
        <f>IFERROR(INDEX(Analysis!$F$13:$F$24,MATCH(IF(TB_TRANSACTIONS[[#This Row],[Date]]="","",IFERROR(MONTH(TB_TRANSACTIONS[[#This Row],[Date]]),"-")),Analysis!$C$13:$C$24,0),1),"-")</f>
        <v>-</v>
      </c>
      <c r="L4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4" s="77"/>
    </row>
    <row r="435" spans="3:15" ht="18" customHeight="1" x14ac:dyDescent="0.25">
      <c r="C435" s="143"/>
      <c r="D435" s="217"/>
      <c r="E435" s="220"/>
      <c r="F435" s="111"/>
      <c r="G435" s="110"/>
      <c r="H435" s="245" t="str" cm="1">
        <f t="array" ref="H435">IFERROR(IF(TB_TRANSACTIONS[[#This Row],[Subcategory]]="","",INDEX(Fields!$D$33:$D$132,MATCH(TB_TRANSACTIONS[[#This Row],[Subcategory]],Fields!$C$33:$C$132,0),0)),"-")</f>
        <v/>
      </c>
      <c r="I435" s="245" t="str">
        <f>IFERROR(IF(TB_TRANSACTIONS[[#This Row],[Category]]="","",TB_TRANSACTIONS[[#This Row],[Category]]&amp;"-"&amp;COUNTIFS($H$29:H455,H455)),"-")</f>
        <v/>
      </c>
      <c r="J435" s="127" t="str">
        <f>IFERROR(INDEX(Analysis!$G$13:$G$24,MATCH(IF(TB_TRANSACTIONS[[#This Row],[Date]]="","",IFERROR(MONTH(TB_TRANSACTIONS[[#This Row],[Date]]),"-")),Analysis!$C$13:$C$24,0),1),"-")</f>
        <v>-</v>
      </c>
      <c r="K435" s="127" t="str">
        <f>IFERROR(INDEX(Analysis!$F$13:$F$24,MATCH(IF(TB_TRANSACTIONS[[#This Row],[Date]]="","",IFERROR(MONTH(TB_TRANSACTIONS[[#This Row],[Date]]),"-")),Analysis!$C$13:$C$24,0),1),"-")</f>
        <v>-</v>
      </c>
      <c r="L4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5" s="77"/>
    </row>
    <row r="436" spans="3:15" ht="18" customHeight="1" x14ac:dyDescent="0.25">
      <c r="C436" s="109"/>
      <c r="D436" s="221"/>
      <c r="E436" s="222"/>
      <c r="F436" s="111"/>
      <c r="G436" s="110"/>
      <c r="H436" s="245" t="str" cm="1">
        <f t="array" ref="H436">IFERROR(IF(TB_TRANSACTIONS[[#This Row],[Subcategory]]="","",INDEX(Fields!$D$33:$D$132,MATCH(TB_TRANSACTIONS[[#This Row],[Subcategory]],Fields!$C$33:$C$132,0),0)),"-")</f>
        <v/>
      </c>
      <c r="I436" s="245" t="str">
        <f>IFERROR(IF(TB_TRANSACTIONS[[#This Row],[Category]]="","",TB_TRANSACTIONS[[#This Row],[Category]]&amp;"-"&amp;COUNTIFS($H$29:H456,H456)),"-")</f>
        <v/>
      </c>
      <c r="J436" s="127" t="str">
        <f>IFERROR(INDEX(Analysis!$G$13:$G$24,MATCH(IF(TB_TRANSACTIONS[[#This Row],[Date]]="","",IFERROR(MONTH(TB_TRANSACTIONS[[#This Row],[Date]]),"-")),Analysis!$C$13:$C$24,0),1),"-")</f>
        <v>-</v>
      </c>
      <c r="K436" s="127" t="str">
        <f>IFERROR(INDEX(Analysis!$F$13:$F$24,MATCH(IF(TB_TRANSACTIONS[[#This Row],[Date]]="","",IFERROR(MONTH(TB_TRANSACTIONS[[#This Row],[Date]]),"-")),Analysis!$C$13:$C$24,0),1),"-")</f>
        <v>-</v>
      </c>
      <c r="L4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6" s="77"/>
    </row>
    <row r="437" spans="3:15" ht="18" customHeight="1" x14ac:dyDescent="0.25">
      <c r="C437" s="143"/>
      <c r="D437" s="217"/>
      <c r="E437" s="220"/>
      <c r="F437" s="111"/>
      <c r="G437" s="110"/>
      <c r="H437" s="245" t="str" cm="1">
        <f t="array" ref="H437">IFERROR(IF(TB_TRANSACTIONS[[#This Row],[Subcategory]]="","",INDEX(Fields!$D$33:$D$132,MATCH(TB_TRANSACTIONS[[#This Row],[Subcategory]],Fields!$C$33:$C$132,0),0)),"-")</f>
        <v/>
      </c>
      <c r="I437" s="245" t="str">
        <f>IFERROR(IF(TB_TRANSACTIONS[[#This Row],[Category]]="","",TB_TRANSACTIONS[[#This Row],[Category]]&amp;"-"&amp;COUNTIFS($H$29:H457,H457)),"-")</f>
        <v/>
      </c>
      <c r="J437" s="127" t="str">
        <f>IFERROR(INDEX(Analysis!$G$13:$G$24,MATCH(IF(TB_TRANSACTIONS[[#This Row],[Date]]="","",IFERROR(MONTH(TB_TRANSACTIONS[[#This Row],[Date]]),"-")),Analysis!$C$13:$C$24,0),1),"-")</f>
        <v>-</v>
      </c>
      <c r="K437" s="127" t="str">
        <f>IFERROR(INDEX(Analysis!$F$13:$F$24,MATCH(IF(TB_TRANSACTIONS[[#This Row],[Date]]="","",IFERROR(MONTH(TB_TRANSACTIONS[[#This Row],[Date]]),"-")),Analysis!$C$13:$C$24,0),1),"-")</f>
        <v>-</v>
      </c>
      <c r="L4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7" s="77"/>
    </row>
    <row r="438" spans="3:15" ht="18" customHeight="1" x14ac:dyDescent="0.25">
      <c r="C438" s="109"/>
      <c r="D438" s="221"/>
      <c r="E438" s="222"/>
      <c r="F438" s="111"/>
      <c r="G438" s="110"/>
      <c r="H438" s="245" t="str" cm="1">
        <f t="array" ref="H438">IFERROR(IF(TB_TRANSACTIONS[[#This Row],[Subcategory]]="","",INDEX(Fields!$D$33:$D$132,MATCH(TB_TRANSACTIONS[[#This Row],[Subcategory]],Fields!$C$33:$C$132,0),0)),"-")</f>
        <v/>
      </c>
      <c r="I438" s="245" t="str">
        <f>IFERROR(IF(TB_TRANSACTIONS[[#This Row],[Category]]="","",TB_TRANSACTIONS[[#This Row],[Category]]&amp;"-"&amp;COUNTIFS($H$29:H458,H458)),"-")</f>
        <v/>
      </c>
      <c r="J438" s="127" t="str">
        <f>IFERROR(INDEX(Analysis!$G$13:$G$24,MATCH(IF(TB_TRANSACTIONS[[#This Row],[Date]]="","",IFERROR(MONTH(TB_TRANSACTIONS[[#This Row],[Date]]),"-")),Analysis!$C$13:$C$24,0),1),"-")</f>
        <v>-</v>
      </c>
      <c r="K438" s="127" t="str">
        <f>IFERROR(INDEX(Analysis!$F$13:$F$24,MATCH(IF(TB_TRANSACTIONS[[#This Row],[Date]]="","",IFERROR(MONTH(TB_TRANSACTIONS[[#This Row],[Date]]),"-")),Analysis!$C$13:$C$24,0),1),"-")</f>
        <v>-</v>
      </c>
      <c r="L4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8" s="77"/>
    </row>
    <row r="439" spans="3:15" ht="18" customHeight="1" x14ac:dyDescent="0.25">
      <c r="C439" s="143"/>
      <c r="D439" s="217"/>
      <c r="E439" s="220"/>
      <c r="F439" s="111"/>
      <c r="G439" s="110"/>
      <c r="H439" s="245" t="str" cm="1">
        <f t="array" ref="H439">IFERROR(IF(TB_TRANSACTIONS[[#This Row],[Subcategory]]="","",INDEX(Fields!$D$33:$D$132,MATCH(TB_TRANSACTIONS[[#This Row],[Subcategory]],Fields!$C$33:$C$132,0),0)),"-")</f>
        <v/>
      </c>
      <c r="I439" s="245" t="str">
        <f>IFERROR(IF(TB_TRANSACTIONS[[#This Row],[Category]]="","",TB_TRANSACTIONS[[#This Row],[Category]]&amp;"-"&amp;COUNTIFS($H$29:H459,H459)),"-")</f>
        <v/>
      </c>
      <c r="J439" s="127" t="str">
        <f>IFERROR(INDEX(Analysis!$G$13:$G$24,MATCH(IF(TB_TRANSACTIONS[[#This Row],[Date]]="","",IFERROR(MONTH(TB_TRANSACTIONS[[#This Row],[Date]]),"-")),Analysis!$C$13:$C$24,0),1),"-")</f>
        <v>-</v>
      </c>
      <c r="K439" s="127" t="str">
        <f>IFERROR(INDEX(Analysis!$F$13:$F$24,MATCH(IF(TB_TRANSACTIONS[[#This Row],[Date]]="","",IFERROR(MONTH(TB_TRANSACTIONS[[#This Row],[Date]]),"-")),Analysis!$C$13:$C$24,0),1),"-")</f>
        <v>-</v>
      </c>
      <c r="L4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9" s="77"/>
    </row>
    <row r="440" spans="3:15" ht="18" customHeight="1" x14ac:dyDescent="0.25">
      <c r="C440" s="109"/>
      <c r="D440" s="221"/>
      <c r="E440" s="222"/>
      <c r="F440" s="111"/>
      <c r="G440" s="110"/>
      <c r="H440" s="245" t="str" cm="1">
        <f t="array" ref="H440">IFERROR(IF(TB_TRANSACTIONS[[#This Row],[Subcategory]]="","",INDEX(Fields!$D$33:$D$132,MATCH(TB_TRANSACTIONS[[#This Row],[Subcategory]],Fields!$C$33:$C$132,0),0)),"-")</f>
        <v/>
      </c>
      <c r="I440" s="245" t="str">
        <f>IFERROR(IF(TB_TRANSACTIONS[[#This Row],[Category]]="","",TB_TRANSACTIONS[[#This Row],[Category]]&amp;"-"&amp;COUNTIFS($H$29:H460,H460)),"-")</f>
        <v/>
      </c>
      <c r="J440" s="127" t="str">
        <f>IFERROR(INDEX(Analysis!$G$13:$G$24,MATCH(IF(TB_TRANSACTIONS[[#This Row],[Date]]="","",IFERROR(MONTH(TB_TRANSACTIONS[[#This Row],[Date]]),"-")),Analysis!$C$13:$C$24,0),1),"-")</f>
        <v>-</v>
      </c>
      <c r="K440" s="127" t="str">
        <f>IFERROR(INDEX(Analysis!$F$13:$F$24,MATCH(IF(TB_TRANSACTIONS[[#This Row],[Date]]="","",IFERROR(MONTH(TB_TRANSACTIONS[[#This Row],[Date]]),"-")),Analysis!$C$13:$C$24,0),1),"-")</f>
        <v>-</v>
      </c>
      <c r="L4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0" s="77"/>
    </row>
    <row r="441" spans="3:15" ht="18" customHeight="1" x14ac:dyDescent="0.25">
      <c r="C441" s="143"/>
      <c r="D441" s="217"/>
      <c r="E441" s="220"/>
      <c r="F441" s="111"/>
      <c r="G441" s="110"/>
      <c r="H441" s="245" t="str" cm="1">
        <f t="array" ref="H441">IFERROR(IF(TB_TRANSACTIONS[[#This Row],[Subcategory]]="","",INDEX(Fields!$D$33:$D$132,MATCH(TB_TRANSACTIONS[[#This Row],[Subcategory]],Fields!$C$33:$C$132,0),0)),"-")</f>
        <v/>
      </c>
      <c r="I441" s="245" t="str">
        <f>IFERROR(IF(TB_TRANSACTIONS[[#This Row],[Category]]="","",TB_TRANSACTIONS[[#This Row],[Category]]&amp;"-"&amp;COUNTIFS($H$29:H461,H461)),"-")</f>
        <v/>
      </c>
      <c r="J441" s="127" t="str">
        <f>IFERROR(INDEX(Analysis!$G$13:$G$24,MATCH(IF(TB_TRANSACTIONS[[#This Row],[Date]]="","",IFERROR(MONTH(TB_TRANSACTIONS[[#This Row],[Date]]),"-")),Analysis!$C$13:$C$24,0),1),"-")</f>
        <v>-</v>
      </c>
      <c r="K441" s="127" t="str">
        <f>IFERROR(INDEX(Analysis!$F$13:$F$24,MATCH(IF(TB_TRANSACTIONS[[#This Row],[Date]]="","",IFERROR(MONTH(TB_TRANSACTIONS[[#This Row],[Date]]),"-")),Analysis!$C$13:$C$24,0),1),"-")</f>
        <v>-</v>
      </c>
      <c r="L4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1" s="77"/>
    </row>
    <row r="442" spans="3:15" ht="18" customHeight="1" x14ac:dyDescent="0.25">
      <c r="C442" s="109"/>
      <c r="D442" s="221"/>
      <c r="E442" s="222"/>
      <c r="F442" s="111"/>
      <c r="G442" s="110"/>
      <c r="H442" s="245" t="str" cm="1">
        <f t="array" ref="H442">IFERROR(IF(TB_TRANSACTIONS[[#This Row],[Subcategory]]="","",INDEX(Fields!$D$33:$D$132,MATCH(TB_TRANSACTIONS[[#This Row],[Subcategory]],Fields!$C$33:$C$132,0),0)),"-")</f>
        <v/>
      </c>
      <c r="I442" s="245" t="str">
        <f>IFERROR(IF(TB_TRANSACTIONS[[#This Row],[Category]]="","",TB_TRANSACTIONS[[#This Row],[Category]]&amp;"-"&amp;COUNTIFS($H$29:H462,H462)),"-")</f>
        <v/>
      </c>
      <c r="J442" s="127" t="str">
        <f>IFERROR(INDEX(Analysis!$G$13:$G$24,MATCH(IF(TB_TRANSACTIONS[[#This Row],[Date]]="","",IFERROR(MONTH(TB_TRANSACTIONS[[#This Row],[Date]]),"-")),Analysis!$C$13:$C$24,0),1),"-")</f>
        <v>-</v>
      </c>
      <c r="K442" s="127" t="str">
        <f>IFERROR(INDEX(Analysis!$F$13:$F$24,MATCH(IF(TB_TRANSACTIONS[[#This Row],[Date]]="","",IFERROR(MONTH(TB_TRANSACTIONS[[#This Row],[Date]]),"-")),Analysis!$C$13:$C$24,0),1),"-")</f>
        <v>-</v>
      </c>
      <c r="L4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2" s="77"/>
    </row>
    <row r="443" spans="3:15" ht="18" customHeight="1" x14ac:dyDescent="0.25">
      <c r="C443" s="143"/>
      <c r="D443" s="217"/>
      <c r="E443" s="220"/>
      <c r="F443" s="111"/>
      <c r="G443" s="110"/>
      <c r="H443" s="245" t="str" cm="1">
        <f t="array" ref="H443">IFERROR(IF(TB_TRANSACTIONS[[#This Row],[Subcategory]]="","",INDEX(Fields!$D$33:$D$132,MATCH(TB_TRANSACTIONS[[#This Row],[Subcategory]],Fields!$C$33:$C$132,0),0)),"-")</f>
        <v/>
      </c>
      <c r="I443" s="245" t="str">
        <f>IFERROR(IF(TB_TRANSACTIONS[[#This Row],[Category]]="","",TB_TRANSACTIONS[[#This Row],[Category]]&amp;"-"&amp;COUNTIFS($H$29:H463,H463)),"-")</f>
        <v/>
      </c>
      <c r="J443" s="127" t="str">
        <f>IFERROR(INDEX(Analysis!$G$13:$G$24,MATCH(IF(TB_TRANSACTIONS[[#This Row],[Date]]="","",IFERROR(MONTH(TB_TRANSACTIONS[[#This Row],[Date]]),"-")),Analysis!$C$13:$C$24,0),1),"-")</f>
        <v>-</v>
      </c>
      <c r="K443" s="127" t="str">
        <f>IFERROR(INDEX(Analysis!$F$13:$F$24,MATCH(IF(TB_TRANSACTIONS[[#This Row],[Date]]="","",IFERROR(MONTH(TB_TRANSACTIONS[[#This Row],[Date]]),"-")),Analysis!$C$13:$C$24,0),1),"-")</f>
        <v>-</v>
      </c>
      <c r="L4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3" s="77"/>
    </row>
    <row r="444" spans="3:15" ht="18" customHeight="1" x14ac:dyDescent="0.25">
      <c r="C444" s="109"/>
      <c r="D444" s="221"/>
      <c r="E444" s="222"/>
      <c r="F444" s="111"/>
      <c r="G444" s="110"/>
      <c r="H444" s="245" t="str" cm="1">
        <f t="array" ref="H444">IFERROR(IF(TB_TRANSACTIONS[[#This Row],[Subcategory]]="","",INDEX(Fields!$D$33:$D$132,MATCH(TB_TRANSACTIONS[[#This Row],[Subcategory]],Fields!$C$33:$C$132,0),0)),"-")</f>
        <v/>
      </c>
      <c r="I444" s="245" t="str">
        <f>IFERROR(IF(TB_TRANSACTIONS[[#This Row],[Category]]="","",TB_TRANSACTIONS[[#This Row],[Category]]&amp;"-"&amp;COUNTIFS($H$29:H464,H464)),"-")</f>
        <v/>
      </c>
      <c r="J444" s="127" t="str">
        <f>IFERROR(INDEX(Analysis!$G$13:$G$24,MATCH(IF(TB_TRANSACTIONS[[#This Row],[Date]]="","",IFERROR(MONTH(TB_TRANSACTIONS[[#This Row],[Date]]),"-")),Analysis!$C$13:$C$24,0),1),"-")</f>
        <v>-</v>
      </c>
      <c r="K444" s="127" t="str">
        <f>IFERROR(INDEX(Analysis!$F$13:$F$24,MATCH(IF(TB_TRANSACTIONS[[#This Row],[Date]]="","",IFERROR(MONTH(TB_TRANSACTIONS[[#This Row],[Date]]),"-")),Analysis!$C$13:$C$24,0),1),"-")</f>
        <v>-</v>
      </c>
      <c r="L4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4" s="77"/>
    </row>
    <row r="445" spans="3:15" ht="18" customHeight="1" x14ac:dyDescent="0.25">
      <c r="C445" s="143"/>
      <c r="D445" s="217"/>
      <c r="E445" s="220"/>
      <c r="F445" s="111"/>
      <c r="G445" s="110"/>
      <c r="H445" s="245" t="str" cm="1">
        <f t="array" ref="H445">IFERROR(IF(TB_TRANSACTIONS[[#This Row],[Subcategory]]="","",INDEX(Fields!$D$33:$D$132,MATCH(TB_TRANSACTIONS[[#This Row],[Subcategory]],Fields!$C$33:$C$132,0),0)),"-")</f>
        <v/>
      </c>
      <c r="I445" s="245" t="str">
        <f>IFERROR(IF(TB_TRANSACTIONS[[#This Row],[Category]]="","",TB_TRANSACTIONS[[#This Row],[Category]]&amp;"-"&amp;COUNTIFS($H$29:H465,H465)),"-")</f>
        <v/>
      </c>
      <c r="J445" s="127" t="str">
        <f>IFERROR(INDEX(Analysis!$G$13:$G$24,MATCH(IF(TB_TRANSACTIONS[[#This Row],[Date]]="","",IFERROR(MONTH(TB_TRANSACTIONS[[#This Row],[Date]]),"-")),Analysis!$C$13:$C$24,0),1),"-")</f>
        <v>-</v>
      </c>
      <c r="K445" s="127" t="str">
        <f>IFERROR(INDEX(Analysis!$F$13:$F$24,MATCH(IF(TB_TRANSACTIONS[[#This Row],[Date]]="","",IFERROR(MONTH(TB_TRANSACTIONS[[#This Row],[Date]]),"-")),Analysis!$C$13:$C$24,0),1),"-")</f>
        <v>-</v>
      </c>
      <c r="L4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5" s="77"/>
    </row>
    <row r="446" spans="3:15" ht="18" customHeight="1" x14ac:dyDescent="0.25">
      <c r="C446" s="109"/>
      <c r="D446" s="221"/>
      <c r="E446" s="222"/>
      <c r="F446" s="111"/>
      <c r="G446" s="110"/>
      <c r="H446" s="245" t="str" cm="1">
        <f t="array" ref="H446">IFERROR(IF(TB_TRANSACTIONS[[#This Row],[Subcategory]]="","",INDEX(Fields!$D$33:$D$132,MATCH(TB_TRANSACTIONS[[#This Row],[Subcategory]],Fields!$C$33:$C$132,0),0)),"-")</f>
        <v/>
      </c>
      <c r="I446" s="245" t="str">
        <f>IFERROR(IF(TB_TRANSACTIONS[[#This Row],[Category]]="","",TB_TRANSACTIONS[[#This Row],[Category]]&amp;"-"&amp;COUNTIFS($H$29:H466,H466)),"-")</f>
        <v/>
      </c>
      <c r="J446" s="127" t="str">
        <f>IFERROR(INDEX(Analysis!$G$13:$G$24,MATCH(IF(TB_TRANSACTIONS[[#This Row],[Date]]="","",IFERROR(MONTH(TB_TRANSACTIONS[[#This Row],[Date]]),"-")),Analysis!$C$13:$C$24,0),1),"-")</f>
        <v>-</v>
      </c>
      <c r="K446" s="127" t="str">
        <f>IFERROR(INDEX(Analysis!$F$13:$F$24,MATCH(IF(TB_TRANSACTIONS[[#This Row],[Date]]="","",IFERROR(MONTH(TB_TRANSACTIONS[[#This Row],[Date]]),"-")),Analysis!$C$13:$C$24,0),1),"-")</f>
        <v>-</v>
      </c>
      <c r="L4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6" s="77"/>
    </row>
    <row r="447" spans="3:15" ht="18" customHeight="1" x14ac:dyDescent="0.25">
      <c r="C447" s="143"/>
      <c r="D447" s="217"/>
      <c r="E447" s="220"/>
      <c r="F447" s="111"/>
      <c r="G447" s="110"/>
      <c r="H447" s="245" t="str" cm="1">
        <f t="array" ref="H447">IFERROR(IF(TB_TRANSACTIONS[[#This Row],[Subcategory]]="","",INDEX(Fields!$D$33:$D$132,MATCH(TB_TRANSACTIONS[[#This Row],[Subcategory]],Fields!$C$33:$C$132,0),0)),"-")</f>
        <v/>
      </c>
      <c r="I447" s="245" t="str">
        <f>IFERROR(IF(TB_TRANSACTIONS[[#This Row],[Category]]="","",TB_TRANSACTIONS[[#This Row],[Category]]&amp;"-"&amp;COUNTIFS($H$29:H467,H467)),"-")</f>
        <v/>
      </c>
      <c r="J447" s="127" t="str">
        <f>IFERROR(INDEX(Analysis!$G$13:$G$24,MATCH(IF(TB_TRANSACTIONS[[#This Row],[Date]]="","",IFERROR(MONTH(TB_TRANSACTIONS[[#This Row],[Date]]),"-")),Analysis!$C$13:$C$24,0),1),"-")</f>
        <v>-</v>
      </c>
      <c r="K447" s="127" t="str">
        <f>IFERROR(INDEX(Analysis!$F$13:$F$24,MATCH(IF(TB_TRANSACTIONS[[#This Row],[Date]]="","",IFERROR(MONTH(TB_TRANSACTIONS[[#This Row],[Date]]),"-")),Analysis!$C$13:$C$24,0),1),"-")</f>
        <v>-</v>
      </c>
      <c r="L4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7" s="77"/>
    </row>
    <row r="448" spans="3:15" ht="18" customHeight="1" x14ac:dyDescent="0.25">
      <c r="C448" s="109"/>
      <c r="D448" s="221"/>
      <c r="E448" s="222"/>
      <c r="F448" s="111"/>
      <c r="G448" s="110"/>
      <c r="H448" s="245" t="str" cm="1">
        <f t="array" ref="H448">IFERROR(IF(TB_TRANSACTIONS[[#This Row],[Subcategory]]="","",INDEX(Fields!$D$33:$D$132,MATCH(TB_TRANSACTIONS[[#This Row],[Subcategory]],Fields!$C$33:$C$132,0),0)),"-")</f>
        <v/>
      </c>
      <c r="I448" s="245" t="str">
        <f>IFERROR(IF(TB_TRANSACTIONS[[#This Row],[Category]]="","",TB_TRANSACTIONS[[#This Row],[Category]]&amp;"-"&amp;COUNTIFS($H$29:H468,H468)),"-")</f>
        <v/>
      </c>
      <c r="J448" s="127" t="str">
        <f>IFERROR(INDEX(Analysis!$G$13:$G$24,MATCH(IF(TB_TRANSACTIONS[[#This Row],[Date]]="","",IFERROR(MONTH(TB_TRANSACTIONS[[#This Row],[Date]]),"-")),Analysis!$C$13:$C$24,0),1),"-")</f>
        <v>-</v>
      </c>
      <c r="K448" s="127" t="str">
        <f>IFERROR(INDEX(Analysis!$F$13:$F$24,MATCH(IF(TB_TRANSACTIONS[[#This Row],[Date]]="","",IFERROR(MONTH(TB_TRANSACTIONS[[#This Row],[Date]]),"-")),Analysis!$C$13:$C$24,0),1),"-")</f>
        <v>-</v>
      </c>
      <c r="L4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8" s="77"/>
    </row>
    <row r="449" spans="3:15" ht="18" customHeight="1" x14ac:dyDescent="0.25">
      <c r="C449" s="143"/>
      <c r="D449" s="217"/>
      <c r="E449" s="220"/>
      <c r="F449" s="111"/>
      <c r="G449" s="110"/>
      <c r="H449" s="245" t="str" cm="1">
        <f t="array" ref="H449">IFERROR(IF(TB_TRANSACTIONS[[#This Row],[Subcategory]]="","",INDEX(Fields!$D$33:$D$132,MATCH(TB_TRANSACTIONS[[#This Row],[Subcategory]],Fields!$C$33:$C$132,0),0)),"-")</f>
        <v/>
      </c>
      <c r="I449" s="245" t="str">
        <f>IFERROR(IF(TB_TRANSACTIONS[[#This Row],[Category]]="","",TB_TRANSACTIONS[[#This Row],[Category]]&amp;"-"&amp;COUNTIFS($H$29:H469,H469)),"-")</f>
        <v/>
      </c>
      <c r="J449" s="127" t="str">
        <f>IFERROR(INDEX(Analysis!$G$13:$G$24,MATCH(IF(TB_TRANSACTIONS[[#This Row],[Date]]="","",IFERROR(MONTH(TB_TRANSACTIONS[[#This Row],[Date]]),"-")),Analysis!$C$13:$C$24,0),1),"-")</f>
        <v>-</v>
      </c>
      <c r="K449" s="127" t="str">
        <f>IFERROR(INDEX(Analysis!$F$13:$F$24,MATCH(IF(TB_TRANSACTIONS[[#This Row],[Date]]="","",IFERROR(MONTH(TB_TRANSACTIONS[[#This Row],[Date]]),"-")),Analysis!$C$13:$C$24,0),1),"-")</f>
        <v>-</v>
      </c>
      <c r="L4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9" s="77"/>
    </row>
    <row r="450" spans="3:15" ht="18" customHeight="1" x14ac:dyDescent="0.25">
      <c r="C450" s="109"/>
      <c r="D450" s="221"/>
      <c r="E450" s="222"/>
      <c r="F450" s="111"/>
      <c r="G450" s="110"/>
      <c r="H450" s="245" t="str" cm="1">
        <f t="array" ref="H450">IFERROR(IF(TB_TRANSACTIONS[[#This Row],[Subcategory]]="","",INDEX(Fields!$D$33:$D$132,MATCH(TB_TRANSACTIONS[[#This Row],[Subcategory]],Fields!$C$33:$C$132,0),0)),"-")</f>
        <v/>
      </c>
      <c r="I450" s="245" t="str">
        <f>IFERROR(IF(TB_TRANSACTIONS[[#This Row],[Category]]="","",TB_TRANSACTIONS[[#This Row],[Category]]&amp;"-"&amp;COUNTIFS($H$29:H470,H470)),"-")</f>
        <v/>
      </c>
      <c r="J450" s="127" t="str">
        <f>IFERROR(INDEX(Analysis!$G$13:$G$24,MATCH(IF(TB_TRANSACTIONS[[#This Row],[Date]]="","",IFERROR(MONTH(TB_TRANSACTIONS[[#This Row],[Date]]),"-")),Analysis!$C$13:$C$24,0),1),"-")</f>
        <v>-</v>
      </c>
      <c r="K450" s="127" t="str">
        <f>IFERROR(INDEX(Analysis!$F$13:$F$24,MATCH(IF(TB_TRANSACTIONS[[#This Row],[Date]]="","",IFERROR(MONTH(TB_TRANSACTIONS[[#This Row],[Date]]),"-")),Analysis!$C$13:$C$24,0),1),"-")</f>
        <v>-</v>
      </c>
      <c r="L4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0" s="77"/>
    </row>
    <row r="451" spans="3:15" ht="18" customHeight="1" x14ac:dyDescent="0.25">
      <c r="C451" s="143"/>
      <c r="D451" s="217"/>
      <c r="E451" s="220"/>
      <c r="F451" s="111"/>
      <c r="G451" s="110"/>
      <c r="H451" s="245" t="str" cm="1">
        <f t="array" ref="H451">IFERROR(IF(TB_TRANSACTIONS[[#This Row],[Subcategory]]="","",INDEX(Fields!$D$33:$D$132,MATCH(TB_TRANSACTIONS[[#This Row],[Subcategory]],Fields!$C$33:$C$132,0),0)),"-")</f>
        <v/>
      </c>
      <c r="I451" s="245" t="str">
        <f>IFERROR(IF(TB_TRANSACTIONS[[#This Row],[Category]]="","",TB_TRANSACTIONS[[#This Row],[Category]]&amp;"-"&amp;COUNTIFS($H$29:H471,H471)),"-")</f>
        <v/>
      </c>
      <c r="J451" s="127" t="str">
        <f>IFERROR(INDEX(Analysis!$G$13:$G$24,MATCH(IF(TB_TRANSACTIONS[[#This Row],[Date]]="","",IFERROR(MONTH(TB_TRANSACTIONS[[#This Row],[Date]]),"-")),Analysis!$C$13:$C$24,0),1),"-")</f>
        <v>-</v>
      </c>
      <c r="K451" s="127" t="str">
        <f>IFERROR(INDEX(Analysis!$F$13:$F$24,MATCH(IF(TB_TRANSACTIONS[[#This Row],[Date]]="","",IFERROR(MONTH(TB_TRANSACTIONS[[#This Row],[Date]]),"-")),Analysis!$C$13:$C$24,0),1),"-")</f>
        <v>-</v>
      </c>
      <c r="L4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1" s="77"/>
    </row>
    <row r="452" spans="3:15" ht="18" customHeight="1" x14ac:dyDescent="0.25">
      <c r="C452" s="109"/>
      <c r="D452" s="221"/>
      <c r="E452" s="222"/>
      <c r="F452" s="111"/>
      <c r="G452" s="110"/>
      <c r="H452" s="245" t="str" cm="1">
        <f t="array" ref="H452">IFERROR(IF(TB_TRANSACTIONS[[#This Row],[Subcategory]]="","",INDEX(Fields!$D$33:$D$132,MATCH(TB_TRANSACTIONS[[#This Row],[Subcategory]],Fields!$C$33:$C$132,0),0)),"-")</f>
        <v/>
      </c>
      <c r="I452" s="245" t="str">
        <f>IFERROR(IF(TB_TRANSACTIONS[[#This Row],[Category]]="","",TB_TRANSACTIONS[[#This Row],[Category]]&amp;"-"&amp;COUNTIFS($H$29:H472,H472)),"-")</f>
        <v/>
      </c>
      <c r="J452" s="127" t="str">
        <f>IFERROR(INDEX(Analysis!$G$13:$G$24,MATCH(IF(TB_TRANSACTIONS[[#This Row],[Date]]="","",IFERROR(MONTH(TB_TRANSACTIONS[[#This Row],[Date]]),"-")),Analysis!$C$13:$C$24,0),1),"-")</f>
        <v>-</v>
      </c>
      <c r="K452" s="127" t="str">
        <f>IFERROR(INDEX(Analysis!$F$13:$F$24,MATCH(IF(TB_TRANSACTIONS[[#This Row],[Date]]="","",IFERROR(MONTH(TB_TRANSACTIONS[[#This Row],[Date]]),"-")),Analysis!$C$13:$C$24,0),1),"-")</f>
        <v>-</v>
      </c>
      <c r="L4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2" s="77"/>
    </row>
    <row r="453" spans="3:15" ht="18" customHeight="1" x14ac:dyDescent="0.25">
      <c r="C453" s="143"/>
      <c r="D453" s="217"/>
      <c r="E453" s="220"/>
      <c r="F453" s="111"/>
      <c r="G453" s="110"/>
      <c r="H453" s="245" t="str" cm="1">
        <f t="array" ref="H453">IFERROR(IF(TB_TRANSACTIONS[[#This Row],[Subcategory]]="","",INDEX(Fields!$D$33:$D$132,MATCH(TB_TRANSACTIONS[[#This Row],[Subcategory]],Fields!$C$33:$C$132,0),0)),"-")</f>
        <v/>
      </c>
      <c r="I453" s="245" t="str">
        <f>IFERROR(IF(TB_TRANSACTIONS[[#This Row],[Category]]="","",TB_TRANSACTIONS[[#This Row],[Category]]&amp;"-"&amp;COUNTIFS($H$29:H473,H473)),"-")</f>
        <v/>
      </c>
      <c r="J453" s="127" t="str">
        <f>IFERROR(INDEX(Analysis!$G$13:$G$24,MATCH(IF(TB_TRANSACTIONS[[#This Row],[Date]]="","",IFERROR(MONTH(TB_TRANSACTIONS[[#This Row],[Date]]),"-")),Analysis!$C$13:$C$24,0),1),"-")</f>
        <v>-</v>
      </c>
      <c r="K453" s="127" t="str">
        <f>IFERROR(INDEX(Analysis!$F$13:$F$24,MATCH(IF(TB_TRANSACTIONS[[#This Row],[Date]]="","",IFERROR(MONTH(TB_TRANSACTIONS[[#This Row],[Date]]),"-")),Analysis!$C$13:$C$24,0),1),"-")</f>
        <v>-</v>
      </c>
      <c r="L4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3" s="77"/>
    </row>
    <row r="454" spans="3:15" ht="18" customHeight="1" x14ac:dyDescent="0.25">
      <c r="C454" s="109"/>
      <c r="D454" s="221"/>
      <c r="E454" s="222"/>
      <c r="F454" s="111"/>
      <c r="G454" s="110"/>
      <c r="H454" s="245" t="str" cm="1">
        <f t="array" ref="H454">IFERROR(IF(TB_TRANSACTIONS[[#This Row],[Subcategory]]="","",INDEX(Fields!$D$33:$D$132,MATCH(TB_TRANSACTIONS[[#This Row],[Subcategory]],Fields!$C$33:$C$132,0),0)),"-")</f>
        <v/>
      </c>
      <c r="I454" s="245" t="str">
        <f>IFERROR(IF(TB_TRANSACTIONS[[#This Row],[Category]]="","",TB_TRANSACTIONS[[#This Row],[Category]]&amp;"-"&amp;COUNTIFS($H$29:H474,H474)),"-")</f>
        <v/>
      </c>
      <c r="J454" s="127" t="str">
        <f>IFERROR(INDEX(Analysis!$G$13:$G$24,MATCH(IF(TB_TRANSACTIONS[[#This Row],[Date]]="","",IFERROR(MONTH(TB_TRANSACTIONS[[#This Row],[Date]]),"-")),Analysis!$C$13:$C$24,0),1),"-")</f>
        <v>-</v>
      </c>
      <c r="K454" s="127" t="str">
        <f>IFERROR(INDEX(Analysis!$F$13:$F$24,MATCH(IF(TB_TRANSACTIONS[[#This Row],[Date]]="","",IFERROR(MONTH(TB_TRANSACTIONS[[#This Row],[Date]]),"-")),Analysis!$C$13:$C$24,0),1),"-")</f>
        <v>-</v>
      </c>
      <c r="L4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4" s="77"/>
    </row>
    <row r="455" spans="3:15" ht="18" customHeight="1" x14ac:dyDescent="0.25">
      <c r="C455" s="143"/>
      <c r="D455" s="217"/>
      <c r="E455" s="220"/>
      <c r="F455" s="111"/>
      <c r="G455" s="110"/>
      <c r="H455" s="245" t="str" cm="1">
        <f t="array" ref="H455">IFERROR(IF(TB_TRANSACTIONS[[#This Row],[Subcategory]]="","",INDEX(Fields!$D$33:$D$132,MATCH(TB_TRANSACTIONS[[#This Row],[Subcategory]],Fields!$C$33:$C$132,0),0)),"-")</f>
        <v/>
      </c>
      <c r="I455" s="245" t="str">
        <f>IFERROR(IF(TB_TRANSACTIONS[[#This Row],[Category]]="","",TB_TRANSACTIONS[[#This Row],[Category]]&amp;"-"&amp;COUNTIFS($H$29:H475,H475)),"-")</f>
        <v/>
      </c>
      <c r="J455" s="127" t="str">
        <f>IFERROR(INDEX(Analysis!$G$13:$G$24,MATCH(IF(TB_TRANSACTIONS[[#This Row],[Date]]="","",IFERROR(MONTH(TB_TRANSACTIONS[[#This Row],[Date]]),"-")),Analysis!$C$13:$C$24,0),1),"-")</f>
        <v>-</v>
      </c>
      <c r="K455" s="127" t="str">
        <f>IFERROR(INDEX(Analysis!$F$13:$F$24,MATCH(IF(TB_TRANSACTIONS[[#This Row],[Date]]="","",IFERROR(MONTH(TB_TRANSACTIONS[[#This Row],[Date]]),"-")),Analysis!$C$13:$C$24,0),1),"-")</f>
        <v>-</v>
      </c>
      <c r="L4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5" s="77"/>
    </row>
    <row r="456" spans="3:15" ht="18" customHeight="1" x14ac:dyDescent="0.25">
      <c r="C456" s="109"/>
      <c r="D456" s="221"/>
      <c r="E456" s="222"/>
      <c r="F456" s="111"/>
      <c r="G456" s="110"/>
      <c r="H456" s="245" t="str" cm="1">
        <f t="array" ref="H456">IFERROR(IF(TB_TRANSACTIONS[[#This Row],[Subcategory]]="","",INDEX(Fields!$D$33:$D$132,MATCH(TB_TRANSACTIONS[[#This Row],[Subcategory]],Fields!$C$33:$C$132,0),0)),"-")</f>
        <v/>
      </c>
      <c r="I456" s="245" t="str">
        <f>IFERROR(IF(TB_TRANSACTIONS[[#This Row],[Category]]="","",TB_TRANSACTIONS[[#This Row],[Category]]&amp;"-"&amp;COUNTIFS($H$29:H476,H476)),"-")</f>
        <v/>
      </c>
      <c r="J456" s="127" t="str">
        <f>IFERROR(INDEX(Analysis!$G$13:$G$24,MATCH(IF(TB_TRANSACTIONS[[#This Row],[Date]]="","",IFERROR(MONTH(TB_TRANSACTIONS[[#This Row],[Date]]),"-")),Analysis!$C$13:$C$24,0),1),"-")</f>
        <v>-</v>
      </c>
      <c r="K456" s="127" t="str">
        <f>IFERROR(INDEX(Analysis!$F$13:$F$24,MATCH(IF(TB_TRANSACTIONS[[#This Row],[Date]]="","",IFERROR(MONTH(TB_TRANSACTIONS[[#This Row],[Date]]),"-")),Analysis!$C$13:$C$24,0),1),"-")</f>
        <v>-</v>
      </c>
      <c r="L4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6" s="77"/>
    </row>
    <row r="457" spans="3:15" ht="18" customHeight="1" x14ac:dyDescent="0.25">
      <c r="C457" s="143"/>
      <c r="D457" s="217"/>
      <c r="E457" s="220"/>
      <c r="F457" s="111"/>
      <c r="G457" s="110"/>
      <c r="H457" s="245" t="str" cm="1">
        <f t="array" ref="H457">IFERROR(IF(TB_TRANSACTIONS[[#This Row],[Subcategory]]="","",INDEX(Fields!$D$33:$D$132,MATCH(TB_TRANSACTIONS[[#This Row],[Subcategory]],Fields!$C$33:$C$132,0),0)),"-")</f>
        <v/>
      </c>
      <c r="I457" s="245" t="str">
        <f>IFERROR(IF(TB_TRANSACTIONS[[#This Row],[Category]]="","",TB_TRANSACTIONS[[#This Row],[Category]]&amp;"-"&amp;COUNTIFS($H$29:H477,H477)),"-")</f>
        <v/>
      </c>
      <c r="J457" s="127" t="str">
        <f>IFERROR(INDEX(Analysis!$G$13:$G$24,MATCH(IF(TB_TRANSACTIONS[[#This Row],[Date]]="","",IFERROR(MONTH(TB_TRANSACTIONS[[#This Row],[Date]]),"-")),Analysis!$C$13:$C$24,0),1),"-")</f>
        <v>-</v>
      </c>
      <c r="K457" s="127" t="str">
        <f>IFERROR(INDEX(Analysis!$F$13:$F$24,MATCH(IF(TB_TRANSACTIONS[[#This Row],[Date]]="","",IFERROR(MONTH(TB_TRANSACTIONS[[#This Row],[Date]]),"-")),Analysis!$C$13:$C$24,0),1),"-")</f>
        <v>-</v>
      </c>
      <c r="L4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7" s="77"/>
    </row>
    <row r="458" spans="3:15" ht="18" customHeight="1" x14ac:dyDescent="0.25">
      <c r="C458" s="109"/>
      <c r="D458" s="221"/>
      <c r="E458" s="222"/>
      <c r="F458" s="111"/>
      <c r="G458" s="110"/>
      <c r="H458" s="245" t="str" cm="1">
        <f t="array" ref="H458">IFERROR(IF(TB_TRANSACTIONS[[#This Row],[Subcategory]]="","",INDEX(Fields!$D$33:$D$132,MATCH(TB_TRANSACTIONS[[#This Row],[Subcategory]],Fields!$C$33:$C$132,0),0)),"-")</f>
        <v/>
      </c>
      <c r="I458" s="245" t="str">
        <f>IFERROR(IF(TB_TRANSACTIONS[[#This Row],[Category]]="","",TB_TRANSACTIONS[[#This Row],[Category]]&amp;"-"&amp;COUNTIFS($H$29:H478,H478)),"-")</f>
        <v/>
      </c>
      <c r="J458" s="127" t="str">
        <f>IFERROR(INDEX(Analysis!$G$13:$G$24,MATCH(IF(TB_TRANSACTIONS[[#This Row],[Date]]="","",IFERROR(MONTH(TB_TRANSACTIONS[[#This Row],[Date]]),"-")),Analysis!$C$13:$C$24,0),1),"-")</f>
        <v>-</v>
      </c>
      <c r="K458" s="127" t="str">
        <f>IFERROR(INDEX(Analysis!$F$13:$F$24,MATCH(IF(TB_TRANSACTIONS[[#This Row],[Date]]="","",IFERROR(MONTH(TB_TRANSACTIONS[[#This Row],[Date]]),"-")),Analysis!$C$13:$C$24,0),1),"-")</f>
        <v>-</v>
      </c>
      <c r="L4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8" s="77"/>
    </row>
    <row r="459" spans="3:15" ht="18" customHeight="1" x14ac:dyDescent="0.25">
      <c r="C459" s="143"/>
      <c r="D459" s="217"/>
      <c r="E459" s="220"/>
      <c r="F459" s="111"/>
      <c r="G459" s="110"/>
      <c r="H459" s="245" t="str" cm="1">
        <f t="array" ref="H459">IFERROR(IF(TB_TRANSACTIONS[[#This Row],[Subcategory]]="","",INDEX(Fields!$D$33:$D$132,MATCH(TB_TRANSACTIONS[[#This Row],[Subcategory]],Fields!$C$33:$C$132,0),0)),"-")</f>
        <v/>
      </c>
      <c r="I459" s="245" t="str">
        <f>IFERROR(IF(TB_TRANSACTIONS[[#This Row],[Category]]="","",TB_TRANSACTIONS[[#This Row],[Category]]&amp;"-"&amp;COUNTIFS($H$29:H479,H479)),"-")</f>
        <v/>
      </c>
      <c r="J459" s="127" t="str">
        <f>IFERROR(INDEX(Analysis!$G$13:$G$24,MATCH(IF(TB_TRANSACTIONS[[#This Row],[Date]]="","",IFERROR(MONTH(TB_TRANSACTIONS[[#This Row],[Date]]),"-")),Analysis!$C$13:$C$24,0),1),"-")</f>
        <v>-</v>
      </c>
      <c r="K459" s="127" t="str">
        <f>IFERROR(INDEX(Analysis!$F$13:$F$24,MATCH(IF(TB_TRANSACTIONS[[#This Row],[Date]]="","",IFERROR(MONTH(TB_TRANSACTIONS[[#This Row],[Date]]),"-")),Analysis!$C$13:$C$24,0),1),"-")</f>
        <v>-</v>
      </c>
      <c r="L4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9" s="77"/>
    </row>
    <row r="460" spans="3:15" ht="18" customHeight="1" x14ac:dyDescent="0.25">
      <c r="C460" s="109"/>
      <c r="D460" s="221"/>
      <c r="E460" s="222"/>
      <c r="F460" s="111"/>
      <c r="G460" s="110"/>
      <c r="H460" s="245" t="str" cm="1">
        <f t="array" ref="H460">IFERROR(IF(TB_TRANSACTIONS[[#This Row],[Subcategory]]="","",INDEX(Fields!$D$33:$D$132,MATCH(TB_TRANSACTIONS[[#This Row],[Subcategory]],Fields!$C$33:$C$132,0),0)),"-")</f>
        <v/>
      </c>
      <c r="I460" s="245" t="str">
        <f>IFERROR(IF(TB_TRANSACTIONS[[#This Row],[Category]]="","",TB_TRANSACTIONS[[#This Row],[Category]]&amp;"-"&amp;COUNTIFS($H$29:H480,H480)),"-")</f>
        <v/>
      </c>
      <c r="J460" s="127" t="str">
        <f>IFERROR(INDEX(Analysis!$G$13:$G$24,MATCH(IF(TB_TRANSACTIONS[[#This Row],[Date]]="","",IFERROR(MONTH(TB_TRANSACTIONS[[#This Row],[Date]]),"-")),Analysis!$C$13:$C$24,0),1),"-")</f>
        <v>-</v>
      </c>
      <c r="K460" s="127" t="str">
        <f>IFERROR(INDEX(Analysis!$F$13:$F$24,MATCH(IF(TB_TRANSACTIONS[[#This Row],[Date]]="","",IFERROR(MONTH(TB_TRANSACTIONS[[#This Row],[Date]]),"-")),Analysis!$C$13:$C$24,0),1),"-")</f>
        <v>-</v>
      </c>
      <c r="L4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0" s="77"/>
    </row>
    <row r="461" spans="3:15" ht="18" customHeight="1" x14ac:dyDescent="0.25">
      <c r="C461" s="143"/>
      <c r="D461" s="217"/>
      <c r="E461" s="220"/>
      <c r="F461" s="111"/>
      <c r="G461" s="110"/>
      <c r="H461" s="245" t="str" cm="1">
        <f t="array" ref="H461">IFERROR(IF(TB_TRANSACTIONS[[#This Row],[Subcategory]]="","",INDEX(Fields!$D$33:$D$132,MATCH(TB_TRANSACTIONS[[#This Row],[Subcategory]],Fields!$C$33:$C$132,0),0)),"-")</f>
        <v/>
      </c>
      <c r="I461" s="245" t="str">
        <f>IFERROR(IF(TB_TRANSACTIONS[[#This Row],[Category]]="","",TB_TRANSACTIONS[[#This Row],[Category]]&amp;"-"&amp;COUNTIFS($H$29:H481,H481)),"-")</f>
        <v/>
      </c>
      <c r="J461" s="127" t="str">
        <f>IFERROR(INDEX(Analysis!$G$13:$G$24,MATCH(IF(TB_TRANSACTIONS[[#This Row],[Date]]="","",IFERROR(MONTH(TB_TRANSACTIONS[[#This Row],[Date]]),"-")),Analysis!$C$13:$C$24,0),1),"-")</f>
        <v>-</v>
      </c>
      <c r="K461" s="127" t="str">
        <f>IFERROR(INDEX(Analysis!$F$13:$F$24,MATCH(IF(TB_TRANSACTIONS[[#This Row],[Date]]="","",IFERROR(MONTH(TB_TRANSACTIONS[[#This Row],[Date]]),"-")),Analysis!$C$13:$C$24,0),1),"-")</f>
        <v>-</v>
      </c>
      <c r="L4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1" s="77"/>
    </row>
    <row r="462" spans="3:15" ht="18" customHeight="1" x14ac:dyDescent="0.25">
      <c r="C462" s="109"/>
      <c r="D462" s="221"/>
      <c r="E462" s="222"/>
      <c r="F462" s="111"/>
      <c r="G462" s="110"/>
      <c r="H462" s="245" t="str" cm="1">
        <f t="array" ref="H462">IFERROR(IF(TB_TRANSACTIONS[[#This Row],[Subcategory]]="","",INDEX(Fields!$D$33:$D$132,MATCH(TB_TRANSACTIONS[[#This Row],[Subcategory]],Fields!$C$33:$C$132,0),0)),"-")</f>
        <v/>
      </c>
      <c r="I462" s="245" t="str">
        <f>IFERROR(IF(TB_TRANSACTIONS[[#This Row],[Category]]="","",TB_TRANSACTIONS[[#This Row],[Category]]&amp;"-"&amp;COUNTIFS($H$29:H482,H482)),"-")</f>
        <v/>
      </c>
      <c r="J462" s="127" t="str">
        <f>IFERROR(INDEX(Analysis!$G$13:$G$24,MATCH(IF(TB_TRANSACTIONS[[#This Row],[Date]]="","",IFERROR(MONTH(TB_TRANSACTIONS[[#This Row],[Date]]),"-")),Analysis!$C$13:$C$24,0),1),"-")</f>
        <v>-</v>
      </c>
      <c r="K462" s="127" t="str">
        <f>IFERROR(INDEX(Analysis!$F$13:$F$24,MATCH(IF(TB_TRANSACTIONS[[#This Row],[Date]]="","",IFERROR(MONTH(TB_TRANSACTIONS[[#This Row],[Date]]),"-")),Analysis!$C$13:$C$24,0),1),"-")</f>
        <v>-</v>
      </c>
      <c r="L4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2" s="77"/>
    </row>
    <row r="463" spans="3:15" ht="18" customHeight="1" x14ac:dyDescent="0.25">
      <c r="C463" s="143"/>
      <c r="D463" s="217"/>
      <c r="E463" s="220"/>
      <c r="F463" s="111"/>
      <c r="G463" s="110"/>
      <c r="H463" s="245" t="str" cm="1">
        <f t="array" ref="H463">IFERROR(IF(TB_TRANSACTIONS[[#This Row],[Subcategory]]="","",INDEX(Fields!$D$33:$D$132,MATCH(TB_TRANSACTIONS[[#This Row],[Subcategory]],Fields!$C$33:$C$132,0),0)),"-")</f>
        <v/>
      </c>
      <c r="I463" s="245" t="str">
        <f>IFERROR(IF(TB_TRANSACTIONS[[#This Row],[Category]]="","",TB_TRANSACTIONS[[#This Row],[Category]]&amp;"-"&amp;COUNTIFS($H$29:H483,H483)),"-")</f>
        <v/>
      </c>
      <c r="J463" s="127" t="str">
        <f>IFERROR(INDEX(Analysis!$G$13:$G$24,MATCH(IF(TB_TRANSACTIONS[[#This Row],[Date]]="","",IFERROR(MONTH(TB_TRANSACTIONS[[#This Row],[Date]]),"-")),Analysis!$C$13:$C$24,0),1),"-")</f>
        <v>-</v>
      </c>
      <c r="K463" s="127" t="str">
        <f>IFERROR(INDEX(Analysis!$F$13:$F$24,MATCH(IF(TB_TRANSACTIONS[[#This Row],[Date]]="","",IFERROR(MONTH(TB_TRANSACTIONS[[#This Row],[Date]]),"-")),Analysis!$C$13:$C$24,0),1),"-")</f>
        <v>-</v>
      </c>
      <c r="L4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3" s="77"/>
    </row>
    <row r="464" spans="3:15" ht="18" customHeight="1" x14ac:dyDescent="0.25">
      <c r="C464" s="109"/>
      <c r="D464" s="221"/>
      <c r="E464" s="222"/>
      <c r="F464" s="111"/>
      <c r="G464" s="110"/>
      <c r="H464" s="245" t="str" cm="1">
        <f t="array" ref="H464">IFERROR(IF(TB_TRANSACTIONS[[#This Row],[Subcategory]]="","",INDEX(Fields!$D$33:$D$132,MATCH(TB_TRANSACTIONS[[#This Row],[Subcategory]],Fields!$C$33:$C$132,0),0)),"-")</f>
        <v/>
      </c>
      <c r="I464" s="245" t="str">
        <f>IFERROR(IF(TB_TRANSACTIONS[[#This Row],[Category]]="","",TB_TRANSACTIONS[[#This Row],[Category]]&amp;"-"&amp;COUNTIFS($H$29:H484,H484)),"-")</f>
        <v/>
      </c>
      <c r="J464" s="127" t="str">
        <f>IFERROR(INDEX(Analysis!$G$13:$G$24,MATCH(IF(TB_TRANSACTIONS[[#This Row],[Date]]="","",IFERROR(MONTH(TB_TRANSACTIONS[[#This Row],[Date]]),"-")),Analysis!$C$13:$C$24,0),1),"-")</f>
        <v>-</v>
      </c>
      <c r="K464" s="127" t="str">
        <f>IFERROR(INDEX(Analysis!$F$13:$F$24,MATCH(IF(TB_TRANSACTIONS[[#This Row],[Date]]="","",IFERROR(MONTH(TB_TRANSACTIONS[[#This Row],[Date]]),"-")),Analysis!$C$13:$C$24,0),1),"-")</f>
        <v>-</v>
      </c>
      <c r="L4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4" s="77"/>
    </row>
    <row r="465" spans="3:15" ht="18" customHeight="1" x14ac:dyDescent="0.25">
      <c r="C465" s="143"/>
      <c r="D465" s="217"/>
      <c r="E465" s="220"/>
      <c r="F465" s="111"/>
      <c r="G465" s="110"/>
      <c r="H465" s="245" t="str" cm="1">
        <f t="array" ref="H465">IFERROR(IF(TB_TRANSACTIONS[[#This Row],[Subcategory]]="","",INDEX(Fields!$D$33:$D$132,MATCH(TB_TRANSACTIONS[[#This Row],[Subcategory]],Fields!$C$33:$C$132,0),0)),"-")</f>
        <v/>
      </c>
      <c r="I465" s="245" t="str">
        <f>IFERROR(IF(TB_TRANSACTIONS[[#This Row],[Category]]="","",TB_TRANSACTIONS[[#This Row],[Category]]&amp;"-"&amp;COUNTIFS($H$29:H485,H485)),"-")</f>
        <v/>
      </c>
      <c r="J465" s="127" t="str">
        <f>IFERROR(INDEX(Analysis!$G$13:$G$24,MATCH(IF(TB_TRANSACTIONS[[#This Row],[Date]]="","",IFERROR(MONTH(TB_TRANSACTIONS[[#This Row],[Date]]),"-")),Analysis!$C$13:$C$24,0),1),"-")</f>
        <v>-</v>
      </c>
      <c r="K465" s="127" t="str">
        <f>IFERROR(INDEX(Analysis!$F$13:$F$24,MATCH(IF(TB_TRANSACTIONS[[#This Row],[Date]]="","",IFERROR(MONTH(TB_TRANSACTIONS[[#This Row],[Date]]),"-")),Analysis!$C$13:$C$24,0),1),"-")</f>
        <v>-</v>
      </c>
      <c r="L4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5" s="77"/>
    </row>
    <row r="466" spans="3:15" ht="18" customHeight="1" x14ac:dyDescent="0.25">
      <c r="C466" s="109"/>
      <c r="D466" s="221"/>
      <c r="E466" s="222"/>
      <c r="F466" s="111"/>
      <c r="G466" s="110"/>
      <c r="H466" s="245" t="str" cm="1">
        <f t="array" ref="H466">IFERROR(IF(TB_TRANSACTIONS[[#This Row],[Subcategory]]="","",INDEX(Fields!$D$33:$D$132,MATCH(TB_TRANSACTIONS[[#This Row],[Subcategory]],Fields!$C$33:$C$132,0),0)),"-")</f>
        <v/>
      </c>
      <c r="I466" s="245" t="str">
        <f>IFERROR(IF(TB_TRANSACTIONS[[#This Row],[Category]]="","",TB_TRANSACTIONS[[#This Row],[Category]]&amp;"-"&amp;COUNTIFS($H$29:H486,H486)),"-")</f>
        <v/>
      </c>
      <c r="J466" s="127" t="str">
        <f>IFERROR(INDEX(Analysis!$G$13:$G$24,MATCH(IF(TB_TRANSACTIONS[[#This Row],[Date]]="","",IFERROR(MONTH(TB_TRANSACTIONS[[#This Row],[Date]]),"-")),Analysis!$C$13:$C$24,0),1),"-")</f>
        <v>-</v>
      </c>
      <c r="K466" s="127" t="str">
        <f>IFERROR(INDEX(Analysis!$F$13:$F$24,MATCH(IF(TB_TRANSACTIONS[[#This Row],[Date]]="","",IFERROR(MONTH(TB_TRANSACTIONS[[#This Row],[Date]]),"-")),Analysis!$C$13:$C$24,0),1),"-")</f>
        <v>-</v>
      </c>
      <c r="L4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6" s="77"/>
    </row>
    <row r="467" spans="3:15" ht="18" customHeight="1" x14ac:dyDescent="0.25">
      <c r="C467" s="143"/>
      <c r="D467" s="217"/>
      <c r="E467" s="220"/>
      <c r="F467" s="111"/>
      <c r="G467" s="110"/>
      <c r="H467" s="245" t="str" cm="1">
        <f t="array" ref="H467">IFERROR(IF(TB_TRANSACTIONS[[#This Row],[Subcategory]]="","",INDEX(Fields!$D$33:$D$132,MATCH(TB_TRANSACTIONS[[#This Row],[Subcategory]],Fields!$C$33:$C$132,0),0)),"-")</f>
        <v/>
      </c>
      <c r="I467" s="245" t="str">
        <f>IFERROR(IF(TB_TRANSACTIONS[[#This Row],[Category]]="","",TB_TRANSACTIONS[[#This Row],[Category]]&amp;"-"&amp;COUNTIFS($H$29:H487,H487)),"-")</f>
        <v/>
      </c>
      <c r="J467" s="127" t="str">
        <f>IFERROR(INDEX(Analysis!$G$13:$G$24,MATCH(IF(TB_TRANSACTIONS[[#This Row],[Date]]="","",IFERROR(MONTH(TB_TRANSACTIONS[[#This Row],[Date]]),"-")),Analysis!$C$13:$C$24,0),1),"-")</f>
        <v>-</v>
      </c>
      <c r="K467" s="127" t="str">
        <f>IFERROR(INDEX(Analysis!$F$13:$F$24,MATCH(IF(TB_TRANSACTIONS[[#This Row],[Date]]="","",IFERROR(MONTH(TB_TRANSACTIONS[[#This Row],[Date]]),"-")),Analysis!$C$13:$C$24,0),1),"-")</f>
        <v>-</v>
      </c>
      <c r="L4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7" s="77"/>
    </row>
    <row r="468" spans="3:15" ht="18" customHeight="1" x14ac:dyDescent="0.25">
      <c r="C468" s="109"/>
      <c r="D468" s="221"/>
      <c r="E468" s="222"/>
      <c r="F468" s="111"/>
      <c r="G468" s="110"/>
      <c r="H468" s="245" t="str" cm="1">
        <f t="array" ref="H468">IFERROR(IF(TB_TRANSACTIONS[[#This Row],[Subcategory]]="","",INDEX(Fields!$D$33:$D$132,MATCH(TB_TRANSACTIONS[[#This Row],[Subcategory]],Fields!$C$33:$C$132,0),0)),"-")</f>
        <v/>
      </c>
      <c r="I468" s="245" t="str">
        <f>IFERROR(IF(TB_TRANSACTIONS[[#This Row],[Category]]="","",TB_TRANSACTIONS[[#This Row],[Category]]&amp;"-"&amp;COUNTIFS($H$29:H488,H488)),"-")</f>
        <v/>
      </c>
      <c r="J468" s="127" t="str">
        <f>IFERROR(INDEX(Analysis!$G$13:$G$24,MATCH(IF(TB_TRANSACTIONS[[#This Row],[Date]]="","",IFERROR(MONTH(TB_TRANSACTIONS[[#This Row],[Date]]),"-")),Analysis!$C$13:$C$24,0),1),"-")</f>
        <v>-</v>
      </c>
      <c r="K468" s="127" t="str">
        <f>IFERROR(INDEX(Analysis!$F$13:$F$24,MATCH(IF(TB_TRANSACTIONS[[#This Row],[Date]]="","",IFERROR(MONTH(TB_TRANSACTIONS[[#This Row],[Date]]),"-")),Analysis!$C$13:$C$24,0),1),"-")</f>
        <v>-</v>
      </c>
      <c r="L4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8" s="77"/>
    </row>
    <row r="469" spans="3:15" ht="18" customHeight="1" x14ac:dyDescent="0.25">
      <c r="C469" s="143"/>
      <c r="D469" s="217"/>
      <c r="E469" s="220"/>
      <c r="F469" s="111"/>
      <c r="G469" s="110"/>
      <c r="H469" s="245" t="str" cm="1">
        <f t="array" ref="H469">IFERROR(IF(TB_TRANSACTIONS[[#This Row],[Subcategory]]="","",INDEX(Fields!$D$33:$D$132,MATCH(TB_TRANSACTIONS[[#This Row],[Subcategory]],Fields!$C$33:$C$132,0),0)),"-")</f>
        <v/>
      </c>
      <c r="I469" s="245" t="str">
        <f>IFERROR(IF(TB_TRANSACTIONS[[#This Row],[Category]]="","",TB_TRANSACTIONS[[#This Row],[Category]]&amp;"-"&amp;COUNTIFS($H$29:H489,H489)),"-")</f>
        <v/>
      </c>
      <c r="J469" s="127" t="str">
        <f>IFERROR(INDEX(Analysis!$G$13:$G$24,MATCH(IF(TB_TRANSACTIONS[[#This Row],[Date]]="","",IFERROR(MONTH(TB_TRANSACTIONS[[#This Row],[Date]]),"-")),Analysis!$C$13:$C$24,0),1),"-")</f>
        <v>-</v>
      </c>
      <c r="K469" s="127" t="str">
        <f>IFERROR(INDEX(Analysis!$F$13:$F$24,MATCH(IF(TB_TRANSACTIONS[[#This Row],[Date]]="","",IFERROR(MONTH(TB_TRANSACTIONS[[#This Row],[Date]]),"-")),Analysis!$C$13:$C$24,0),1),"-")</f>
        <v>-</v>
      </c>
      <c r="L4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9" s="77"/>
    </row>
    <row r="470" spans="3:15" ht="18" customHeight="1" x14ac:dyDescent="0.25">
      <c r="C470" s="109"/>
      <c r="D470" s="221"/>
      <c r="E470" s="222"/>
      <c r="F470" s="111"/>
      <c r="G470" s="110"/>
      <c r="H470" s="245" t="str" cm="1">
        <f t="array" ref="H470">IFERROR(IF(TB_TRANSACTIONS[[#This Row],[Subcategory]]="","",INDEX(Fields!$D$33:$D$132,MATCH(TB_TRANSACTIONS[[#This Row],[Subcategory]],Fields!$C$33:$C$132,0),0)),"-")</f>
        <v/>
      </c>
      <c r="I470" s="245" t="str">
        <f>IFERROR(IF(TB_TRANSACTIONS[[#This Row],[Category]]="","",TB_TRANSACTIONS[[#This Row],[Category]]&amp;"-"&amp;COUNTIFS($H$29:H490,H490)),"-")</f>
        <v/>
      </c>
      <c r="J470" s="127" t="str">
        <f>IFERROR(INDEX(Analysis!$G$13:$G$24,MATCH(IF(TB_TRANSACTIONS[[#This Row],[Date]]="","",IFERROR(MONTH(TB_TRANSACTIONS[[#This Row],[Date]]),"-")),Analysis!$C$13:$C$24,0),1),"-")</f>
        <v>-</v>
      </c>
      <c r="K470" s="127" t="str">
        <f>IFERROR(INDEX(Analysis!$F$13:$F$24,MATCH(IF(TB_TRANSACTIONS[[#This Row],[Date]]="","",IFERROR(MONTH(TB_TRANSACTIONS[[#This Row],[Date]]),"-")),Analysis!$C$13:$C$24,0),1),"-")</f>
        <v>-</v>
      </c>
      <c r="L4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0" s="77"/>
    </row>
    <row r="471" spans="3:15" ht="18" customHeight="1" x14ac:dyDescent="0.25">
      <c r="C471" s="143"/>
      <c r="D471" s="217"/>
      <c r="E471" s="220"/>
      <c r="F471" s="111"/>
      <c r="G471" s="110"/>
      <c r="H471" s="245" t="str" cm="1">
        <f t="array" ref="H471">IFERROR(IF(TB_TRANSACTIONS[[#This Row],[Subcategory]]="","",INDEX(Fields!$D$33:$D$132,MATCH(TB_TRANSACTIONS[[#This Row],[Subcategory]],Fields!$C$33:$C$132,0),0)),"-")</f>
        <v/>
      </c>
      <c r="I471" s="245" t="str">
        <f>IFERROR(IF(TB_TRANSACTIONS[[#This Row],[Category]]="","",TB_TRANSACTIONS[[#This Row],[Category]]&amp;"-"&amp;COUNTIFS($H$29:H491,H491)),"-")</f>
        <v/>
      </c>
      <c r="J471" s="127" t="str">
        <f>IFERROR(INDEX(Analysis!$G$13:$G$24,MATCH(IF(TB_TRANSACTIONS[[#This Row],[Date]]="","",IFERROR(MONTH(TB_TRANSACTIONS[[#This Row],[Date]]),"-")),Analysis!$C$13:$C$24,0),1),"-")</f>
        <v>-</v>
      </c>
      <c r="K471" s="127" t="str">
        <f>IFERROR(INDEX(Analysis!$F$13:$F$24,MATCH(IF(TB_TRANSACTIONS[[#This Row],[Date]]="","",IFERROR(MONTH(TB_TRANSACTIONS[[#This Row],[Date]]),"-")),Analysis!$C$13:$C$24,0),1),"-")</f>
        <v>-</v>
      </c>
      <c r="L4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1" s="77"/>
    </row>
    <row r="472" spans="3:15" ht="18" customHeight="1" x14ac:dyDescent="0.25">
      <c r="C472" s="109"/>
      <c r="D472" s="221"/>
      <c r="E472" s="222"/>
      <c r="F472" s="111"/>
      <c r="G472" s="110"/>
      <c r="H472" s="245" t="str" cm="1">
        <f t="array" ref="H472">IFERROR(IF(TB_TRANSACTIONS[[#This Row],[Subcategory]]="","",INDEX(Fields!$D$33:$D$132,MATCH(TB_TRANSACTIONS[[#This Row],[Subcategory]],Fields!$C$33:$C$132,0),0)),"-")</f>
        <v/>
      </c>
      <c r="I472" s="245" t="str">
        <f>IFERROR(IF(TB_TRANSACTIONS[[#This Row],[Category]]="","",TB_TRANSACTIONS[[#This Row],[Category]]&amp;"-"&amp;COUNTIFS($H$29:H492,H492)),"-")</f>
        <v/>
      </c>
      <c r="J472" s="127" t="str">
        <f>IFERROR(INDEX(Analysis!$G$13:$G$24,MATCH(IF(TB_TRANSACTIONS[[#This Row],[Date]]="","",IFERROR(MONTH(TB_TRANSACTIONS[[#This Row],[Date]]),"-")),Analysis!$C$13:$C$24,0),1),"-")</f>
        <v>-</v>
      </c>
      <c r="K472" s="127" t="str">
        <f>IFERROR(INDEX(Analysis!$F$13:$F$24,MATCH(IF(TB_TRANSACTIONS[[#This Row],[Date]]="","",IFERROR(MONTH(TB_TRANSACTIONS[[#This Row],[Date]]),"-")),Analysis!$C$13:$C$24,0),1),"-")</f>
        <v>-</v>
      </c>
      <c r="L4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2" s="77"/>
    </row>
    <row r="473" spans="3:15" ht="18" customHeight="1" x14ac:dyDescent="0.25">
      <c r="C473" s="143"/>
      <c r="D473" s="217"/>
      <c r="E473" s="220"/>
      <c r="F473" s="111"/>
      <c r="G473" s="110"/>
      <c r="H473" s="245" t="str" cm="1">
        <f t="array" ref="H473">IFERROR(IF(TB_TRANSACTIONS[[#This Row],[Subcategory]]="","",INDEX(Fields!$D$33:$D$132,MATCH(TB_TRANSACTIONS[[#This Row],[Subcategory]],Fields!$C$33:$C$132,0),0)),"-")</f>
        <v/>
      </c>
      <c r="I473" s="245" t="str">
        <f>IFERROR(IF(TB_TRANSACTIONS[[#This Row],[Category]]="","",TB_TRANSACTIONS[[#This Row],[Category]]&amp;"-"&amp;COUNTIFS($H$29:H493,H493)),"-")</f>
        <v/>
      </c>
      <c r="J473" s="127" t="str">
        <f>IFERROR(INDEX(Analysis!$G$13:$G$24,MATCH(IF(TB_TRANSACTIONS[[#This Row],[Date]]="","",IFERROR(MONTH(TB_TRANSACTIONS[[#This Row],[Date]]),"-")),Analysis!$C$13:$C$24,0),1),"-")</f>
        <v>-</v>
      </c>
      <c r="K473" s="127" t="str">
        <f>IFERROR(INDEX(Analysis!$F$13:$F$24,MATCH(IF(TB_TRANSACTIONS[[#This Row],[Date]]="","",IFERROR(MONTH(TB_TRANSACTIONS[[#This Row],[Date]]),"-")),Analysis!$C$13:$C$24,0),1),"-")</f>
        <v>-</v>
      </c>
      <c r="L4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3" s="77"/>
    </row>
    <row r="474" spans="3:15" ht="18" customHeight="1" x14ac:dyDescent="0.25">
      <c r="C474" s="109"/>
      <c r="D474" s="221"/>
      <c r="E474" s="222"/>
      <c r="F474" s="111"/>
      <c r="G474" s="110"/>
      <c r="H474" s="245" t="str" cm="1">
        <f t="array" ref="H474">IFERROR(IF(TB_TRANSACTIONS[[#This Row],[Subcategory]]="","",INDEX(Fields!$D$33:$D$132,MATCH(TB_TRANSACTIONS[[#This Row],[Subcategory]],Fields!$C$33:$C$132,0),0)),"-")</f>
        <v/>
      </c>
      <c r="I474" s="245" t="str">
        <f>IFERROR(IF(TB_TRANSACTIONS[[#This Row],[Category]]="","",TB_TRANSACTIONS[[#This Row],[Category]]&amp;"-"&amp;COUNTIFS($H$29:H494,H494)),"-")</f>
        <v/>
      </c>
      <c r="J474" s="127" t="str">
        <f>IFERROR(INDEX(Analysis!$G$13:$G$24,MATCH(IF(TB_TRANSACTIONS[[#This Row],[Date]]="","",IFERROR(MONTH(TB_TRANSACTIONS[[#This Row],[Date]]),"-")),Analysis!$C$13:$C$24,0),1),"-")</f>
        <v>-</v>
      </c>
      <c r="K474" s="127" t="str">
        <f>IFERROR(INDEX(Analysis!$F$13:$F$24,MATCH(IF(TB_TRANSACTIONS[[#This Row],[Date]]="","",IFERROR(MONTH(TB_TRANSACTIONS[[#This Row],[Date]]),"-")),Analysis!$C$13:$C$24,0),1),"-")</f>
        <v>-</v>
      </c>
      <c r="L4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4" s="77"/>
    </row>
    <row r="475" spans="3:15" ht="18" customHeight="1" x14ac:dyDescent="0.25">
      <c r="C475" s="143"/>
      <c r="D475" s="217"/>
      <c r="E475" s="220"/>
      <c r="F475" s="111"/>
      <c r="G475" s="110"/>
      <c r="H475" s="245" t="str" cm="1">
        <f t="array" ref="H475">IFERROR(IF(TB_TRANSACTIONS[[#This Row],[Subcategory]]="","",INDEX(Fields!$D$33:$D$132,MATCH(TB_TRANSACTIONS[[#This Row],[Subcategory]],Fields!$C$33:$C$132,0),0)),"-")</f>
        <v/>
      </c>
      <c r="I475" s="245" t="str">
        <f>IFERROR(IF(TB_TRANSACTIONS[[#This Row],[Category]]="","",TB_TRANSACTIONS[[#This Row],[Category]]&amp;"-"&amp;COUNTIFS($H$29:H495,H495)),"-")</f>
        <v/>
      </c>
      <c r="J475" s="127" t="str">
        <f>IFERROR(INDEX(Analysis!$G$13:$G$24,MATCH(IF(TB_TRANSACTIONS[[#This Row],[Date]]="","",IFERROR(MONTH(TB_TRANSACTIONS[[#This Row],[Date]]),"-")),Analysis!$C$13:$C$24,0),1),"-")</f>
        <v>-</v>
      </c>
      <c r="K475" s="127" t="str">
        <f>IFERROR(INDEX(Analysis!$F$13:$F$24,MATCH(IF(TB_TRANSACTIONS[[#This Row],[Date]]="","",IFERROR(MONTH(TB_TRANSACTIONS[[#This Row],[Date]]),"-")),Analysis!$C$13:$C$24,0),1),"-")</f>
        <v>-</v>
      </c>
      <c r="L4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5" s="77"/>
    </row>
    <row r="476" spans="3:15" ht="18" customHeight="1" x14ac:dyDescent="0.25">
      <c r="C476" s="109"/>
      <c r="D476" s="221"/>
      <c r="E476" s="222"/>
      <c r="F476" s="111"/>
      <c r="G476" s="110"/>
      <c r="H476" s="245" t="str" cm="1">
        <f t="array" ref="H476">IFERROR(IF(TB_TRANSACTIONS[[#This Row],[Subcategory]]="","",INDEX(Fields!$D$33:$D$132,MATCH(TB_TRANSACTIONS[[#This Row],[Subcategory]],Fields!$C$33:$C$132,0),0)),"-")</f>
        <v/>
      </c>
      <c r="I476" s="245" t="str">
        <f>IFERROR(IF(TB_TRANSACTIONS[[#This Row],[Category]]="","",TB_TRANSACTIONS[[#This Row],[Category]]&amp;"-"&amp;COUNTIFS($H$29:H496,H496)),"-")</f>
        <v/>
      </c>
      <c r="J476" s="127" t="str">
        <f>IFERROR(INDEX(Analysis!$G$13:$G$24,MATCH(IF(TB_TRANSACTIONS[[#This Row],[Date]]="","",IFERROR(MONTH(TB_TRANSACTIONS[[#This Row],[Date]]),"-")),Analysis!$C$13:$C$24,0),1),"-")</f>
        <v>-</v>
      </c>
      <c r="K476" s="127" t="str">
        <f>IFERROR(INDEX(Analysis!$F$13:$F$24,MATCH(IF(TB_TRANSACTIONS[[#This Row],[Date]]="","",IFERROR(MONTH(TB_TRANSACTIONS[[#This Row],[Date]]),"-")),Analysis!$C$13:$C$24,0),1),"-")</f>
        <v>-</v>
      </c>
      <c r="L4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6" s="77"/>
    </row>
    <row r="477" spans="3:15" ht="18" customHeight="1" x14ac:dyDescent="0.25">
      <c r="C477" s="143"/>
      <c r="D477" s="217"/>
      <c r="E477" s="220"/>
      <c r="F477" s="111"/>
      <c r="G477" s="110"/>
      <c r="H477" s="245" t="str" cm="1">
        <f t="array" ref="H477">IFERROR(IF(TB_TRANSACTIONS[[#This Row],[Subcategory]]="","",INDEX(Fields!$D$33:$D$132,MATCH(TB_TRANSACTIONS[[#This Row],[Subcategory]],Fields!$C$33:$C$132,0),0)),"-")</f>
        <v/>
      </c>
      <c r="I477" s="245" t="str">
        <f>IFERROR(IF(TB_TRANSACTIONS[[#This Row],[Category]]="","",TB_TRANSACTIONS[[#This Row],[Category]]&amp;"-"&amp;COUNTIFS($H$29:H497,H497)),"-")</f>
        <v/>
      </c>
      <c r="J477" s="127" t="str">
        <f>IFERROR(INDEX(Analysis!$G$13:$G$24,MATCH(IF(TB_TRANSACTIONS[[#This Row],[Date]]="","",IFERROR(MONTH(TB_TRANSACTIONS[[#This Row],[Date]]),"-")),Analysis!$C$13:$C$24,0),1),"-")</f>
        <v>-</v>
      </c>
      <c r="K477" s="127" t="str">
        <f>IFERROR(INDEX(Analysis!$F$13:$F$24,MATCH(IF(TB_TRANSACTIONS[[#This Row],[Date]]="","",IFERROR(MONTH(TB_TRANSACTIONS[[#This Row],[Date]]),"-")),Analysis!$C$13:$C$24,0),1),"-")</f>
        <v>-</v>
      </c>
      <c r="L4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7" s="77"/>
    </row>
    <row r="478" spans="3:15" ht="18" customHeight="1" x14ac:dyDescent="0.25">
      <c r="C478" s="109"/>
      <c r="D478" s="221"/>
      <c r="E478" s="222"/>
      <c r="F478" s="111"/>
      <c r="G478" s="110"/>
      <c r="H478" s="245" t="str" cm="1">
        <f t="array" ref="H478">IFERROR(IF(TB_TRANSACTIONS[[#This Row],[Subcategory]]="","",INDEX(Fields!$D$33:$D$132,MATCH(TB_TRANSACTIONS[[#This Row],[Subcategory]],Fields!$C$33:$C$132,0),0)),"-")</f>
        <v/>
      </c>
      <c r="I478" s="245" t="str">
        <f>IFERROR(IF(TB_TRANSACTIONS[[#This Row],[Category]]="","",TB_TRANSACTIONS[[#This Row],[Category]]&amp;"-"&amp;COUNTIFS($H$29:H498,H498)),"-")</f>
        <v/>
      </c>
      <c r="J478" s="127" t="str">
        <f>IFERROR(INDEX(Analysis!$G$13:$G$24,MATCH(IF(TB_TRANSACTIONS[[#This Row],[Date]]="","",IFERROR(MONTH(TB_TRANSACTIONS[[#This Row],[Date]]),"-")),Analysis!$C$13:$C$24,0),1),"-")</f>
        <v>-</v>
      </c>
      <c r="K478" s="127" t="str">
        <f>IFERROR(INDEX(Analysis!$F$13:$F$24,MATCH(IF(TB_TRANSACTIONS[[#This Row],[Date]]="","",IFERROR(MONTH(TB_TRANSACTIONS[[#This Row],[Date]]),"-")),Analysis!$C$13:$C$24,0),1),"-")</f>
        <v>-</v>
      </c>
      <c r="L4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8" s="77"/>
    </row>
    <row r="479" spans="3:15" ht="18" customHeight="1" x14ac:dyDescent="0.25">
      <c r="C479" s="143"/>
      <c r="D479" s="217"/>
      <c r="E479" s="220"/>
      <c r="F479" s="111"/>
      <c r="G479" s="110"/>
      <c r="H479" s="245" t="str" cm="1">
        <f t="array" ref="H479">IFERROR(IF(TB_TRANSACTIONS[[#This Row],[Subcategory]]="","",INDEX(Fields!$D$33:$D$132,MATCH(TB_TRANSACTIONS[[#This Row],[Subcategory]],Fields!$C$33:$C$132,0),0)),"-")</f>
        <v/>
      </c>
      <c r="I479" s="245" t="str">
        <f>IFERROR(IF(TB_TRANSACTIONS[[#This Row],[Category]]="","",TB_TRANSACTIONS[[#This Row],[Category]]&amp;"-"&amp;COUNTIFS($H$29:H499,H499)),"-")</f>
        <v/>
      </c>
      <c r="J479" s="127" t="str">
        <f>IFERROR(INDEX(Analysis!$G$13:$G$24,MATCH(IF(TB_TRANSACTIONS[[#This Row],[Date]]="","",IFERROR(MONTH(TB_TRANSACTIONS[[#This Row],[Date]]),"-")),Analysis!$C$13:$C$24,0),1),"-")</f>
        <v>-</v>
      </c>
      <c r="K479" s="127" t="str">
        <f>IFERROR(INDEX(Analysis!$F$13:$F$24,MATCH(IF(TB_TRANSACTIONS[[#This Row],[Date]]="","",IFERROR(MONTH(TB_TRANSACTIONS[[#This Row],[Date]]),"-")),Analysis!$C$13:$C$24,0),1),"-")</f>
        <v>-</v>
      </c>
      <c r="L4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9" s="77"/>
    </row>
    <row r="480" spans="3:15" ht="18" customHeight="1" x14ac:dyDescent="0.25">
      <c r="C480" s="109"/>
      <c r="D480" s="221"/>
      <c r="E480" s="222"/>
      <c r="F480" s="111"/>
      <c r="G480" s="110"/>
      <c r="H480" s="245" t="str" cm="1">
        <f t="array" ref="H480">IFERROR(IF(TB_TRANSACTIONS[[#This Row],[Subcategory]]="","",INDEX(Fields!$D$33:$D$132,MATCH(TB_TRANSACTIONS[[#This Row],[Subcategory]],Fields!$C$33:$C$132,0),0)),"-")</f>
        <v/>
      </c>
      <c r="I480" s="245" t="str">
        <f>IFERROR(IF(TB_TRANSACTIONS[[#This Row],[Category]]="","",TB_TRANSACTIONS[[#This Row],[Category]]&amp;"-"&amp;COUNTIFS($H$29:H500,H500)),"-")</f>
        <v/>
      </c>
      <c r="J480" s="127" t="str">
        <f>IFERROR(INDEX(Analysis!$G$13:$G$24,MATCH(IF(TB_TRANSACTIONS[[#This Row],[Date]]="","",IFERROR(MONTH(TB_TRANSACTIONS[[#This Row],[Date]]),"-")),Analysis!$C$13:$C$24,0),1),"-")</f>
        <v>-</v>
      </c>
      <c r="K480" s="127" t="str">
        <f>IFERROR(INDEX(Analysis!$F$13:$F$24,MATCH(IF(TB_TRANSACTIONS[[#This Row],[Date]]="","",IFERROR(MONTH(TB_TRANSACTIONS[[#This Row],[Date]]),"-")),Analysis!$C$13:$C$24,0),1),"-")</f>
        <v>-</v>
      </c>
      <c r="L4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0" s="77"/>
    </row>
    <row r="481" spans="3:15" ht="18" customHeight="1" x14ac:dyDescent="0.25">
      <c r="C481" s="143"/>
      <c r="D481" s="217"/>
      <c r="E481" s="220"/>
      <c r="F481" s="111"/>
      <c r="G481" s="110"/>
      <c r="H481" s="245" t="str" cm="1">
        <f t="array" ref="H481">IFERROR(IF(TB_TRANSACTIONS[[#This Row],[Subcategory]]="","",INDEX(Fields!$D$33:$D$132,MATCH(TB_TRANSACTIONS[[#This Row],[Subcategory]],Fields!$C$33:$C$132,0),0)),"-")</f>
        <v/>
      </c>
      <c r="I481" s="245" t="str">
        <f>IFERROR(IF(TB_TRANSACTIONS[[#This Row],[Category]]="","",TB_TRANSACTIONS[[#This Row],[Category]]&amp;"-"&amp;COUNTIFS($H$29:H501,H501)),"-")</f>
        <v/>
      </c>
      <c r="J481" s="127" t="str">
        <f>IFERROR(INDEX(Analysis!$G$13:$G$24,MATCH(IF(TB_TRANSACTIONS[[#This Row],[Date]]="","",IFERROR(MONTH(TB_TRANSACTIONS[[#This Row],[Date]]),"-")),Analysis!$C$13:$C$24,0),1),"-")</f>
        <v>-</v>
      </c>
      <c r="K481" s="127" t="str">
        <f>IFERROR(INDEX(Analysis!$F$13:$F$24,MATCH(IF(TB_TRANSACTIONS[[#This Row],[Date]]="","",IFERROR(MONTH(TB_TRANSACTIONS[[#This Row],[Date]]),"-")),Analysis!$C$13:$C$24,0),1),"-")</f>
        <v>-</v>
      </c>
      <c r="L4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1" s="77"/>
    </row>
    <row r="482" spans="3:15" ht="18" customHeight="1" x14ac:dyDescent="0.25">
      <c r="C482" s="109"/>
      <c r="D482" s="221"/>
      <c r="E482" s="222"/>
      <c r="F482" s="111"/>
      <c r="G482" s="110"/>
      <c r="H482" s="245" t="str" cm="1">
        <f t="array" ref="H482">IFERROR(IF(TB_TRANSACTIONS[[#This Row],[Subcategory]]="","",INDEX(Fields!$D$33:$D$132,MATCH(TB_TRANSACTIONS[[#This Row],[Subcategory]],Fields!$C$33:$C$132,0),0)),"-")</f>
        <v/>
      </c>
      <c r="I482" s="245" t="str">
        <f>IFERROR(IF(TB_TRANSACTIONS[[#This Row],[Category]]="","",TB_TRANSACTIONS[[#This Row],[Category]]&amp;"-"&amp;COUNTIFS($H$29:H502,H502)),"-")</f>
        <v/>
      </c>
      <c r="J482" s="127" t="str">
        <f>IFERROR(INDEX(Analysis!$G$13:$G$24,MATCH(IF(TB_TRANSACTIONS[[#This Row],[Date]]="","",IFERROR(MONTH(TB_TRANSACTIONS[[#This Row],[Date]]),"-")),Analysis!$C$13:$C$24,0),1),"-")</f>
        <v>-</v>
      </c>
      <c r="K482" s="127" t="str">
        <f>IFERROR(INDEX(Analysis!$F$13:$F$24,MATCH(IF(TB_TRANSACTIONS[[#This Row],[Date]]="","",IFERROR(MONTH(TB_TRANSACTIONS[[#This Row],[Date]]),"-")),Analysis!$C$13:$C$24,0),1),"-")</f>
        <v>-</v>
      </c>
      <c r="L4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2" s="77"/>
    </row>
    <row r="483" spans="3:15" ht="18" customHeight="1" x14ac:dyDescent="0.25">
      <c r="C483" s="143"/>
      <c r="D483" s="217"/>
      <c r="E483" s="220"/>
      <c r="F483" s="111"/>
      <c r="G483" s="110"/>
      <c r="H483" s="245" t="str" cm="1">
        <f t="array" ref="H483">IFERROR(IF(TB_TRANSACTIONS[[#This Row],[Subcategory]]="","",INDEX(Fields!$D$33:$D$132,MATCH(TB_TRANSACTIONS[[#This Row],[Subcategory]],Fields!$C$33:$C$132,0),0)),"-")</f>
        <v/>
      </c>
      <c r="I483" s="245" t="str">
        <f>IFERROR(IF(TB_TRANSACTIONS[[#This Row],[Category]]="","",TB_TRANSACTIONS[[#This Row],[Category]]&amp;"-"&amp;COUNTIFS($H$29:H503,H503)),"-")</f>
        <v/>
      </c>
      <c r="J483" s="127" t="str">
        <f>IFERROR(INDEX(Analysis!$G$13:$G$24,MATCH(IF(TB_TRANSACTIONS[[#This Row],[Date]]="","",IFERROR(MONTH(TB_TRANSACTIONS[[#This Row],[Date]]),"-")),Analysis!$C$13:$C$24,0),1),"-")</f>
        <v>-</v>
      </c>
      <c r="K483" s="127" t="str">
        <f>IFERROR(INDEX(Analysis!$F$13:$F$24,MATCH(IF(TB_TRANSACTIONS[[#This Row],[Date]]="","",IFERROR(MONTH(TB_TRANSACTIONS[[#This Row],[Date]]),"-")),Analysis!$C$13:$C$24,0),1),"-")</f>
        <v>-</v>
      </c>
      <c r="L4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3" s="77"/>
    </row>
    <row r="484" spans="3:15" ht="18" customHeight="1" x14ac:dyDescent="0.25">
      <c r="C484" s="109"/>
      <c r="D484" s="221"/>
      <c r="E484" s="222"/>
      <c r="F484" s="111"/>
      <c r="G484" s="110"/>
      <c r="H484" s="245" t="str" cm="1">
        <f t="array" ref="H484">IFERROR(IF(TB_TRANSACTIONS[[#This Row],[Subcategory]]="","",INDEX(Fields!$D$33:$D$132,MATCH(TB_TRANSACTIONS[[#This Row],[Subcategory]],Fields!$C$33:$C$132,0),0)),"-")</f>
        <v/>
      </c>
      <c r="I484" s="245" t="str">
        <f>IFERROR(IF(TB_TRANSACTIONS[[#This Row],[Category]]="","",TB_TRANSACTIONS[[#This Row],[Category]]&amp;"-"&amp;COUNTIFS($H$29:H504,H504)),"-")</f>
        <v/>
      </c>
      <c r="J484" s="127" t="str">
        <f>IFERROR(INDEX(Analysis!$G$13:$G$24,MATCH(IF(TB_TRANSACTIONS[[#This Row],[Date]]="","",IFERROR(MONTH(TB_TRANSACTIONS[[#This Row],[Date]]),"-")),Analysis!$C$13:$C$24,0),1),"-")</f>
        <v>-</v>
      </c>
      <c r="K484" s="127" t="str">
        <f>IFERROR(INDEX(Analysis!$F$13:$F$24,MATCH(IF(TB_TRANSACTIONS[[#This Row],[Date]]="","",IFERROR(MONTH(TB_TRANSACTIONS[[#This Row],[Date]]),"-")),Analysis!$C$13:$C$24,0),1),"-")</f>
        <v>-</v>
      </c>
      <c r="L4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4" s="77"/>
    </row>
    <row r="485" spans="3:15" ht="18" customHeight="1" x14ac:dyDescent="0.25">
      <c r="C485" s="143"/>
      <c r="D485" s="217"/>
      <c r="E485" s="220"/>
      <c r="F485" s="111"/>
      <c r="G485" s="110"/>
      <c r="H485" s="245" t="str" cm="1">
        <f t="array" ref="H485">IFERROR(IF(TB_TRANSACTIONS[[#This Row],[Subcategory]]="","",INDEX(Fields!$D$33:$D$132,MATCH(TB_TRANSACTIONS[[#This Row],[Subcategory]],Fields!$C$33:$C$132,0),0)),"-")</f>
        <v/>
      </c>
      <c r="I485" s="245" t="str">
        <f>IFERROR(IF(TB_TRANSACTIONS[[#This Row],[Category]]="","",TB_TRANSACTIONS[[#This Row],[Category]]&amp;"-"&amp;COUNTIFS($H$29:H505,H505)),"-")</f>
        <v/>
      </c>
      <c r="J485" s="127" t="str">
        <f>IFERROR(INDEX(Analysis!$G$13:$G$24,MATCH(IF(TB_TRANSACTIONS[[#This Row],[Date]]="","",IFERROR(MONTH(TB_TRANSACTIONS[[#This Row],[Date]]),"-")),Analysis!$C$13:$C$24,0),1),"-")</f>
        <v>-</v>
      </c>
      <c r="K485" s="127" t="str">
        <f>IFERROR(INDEX(Analysis!$F$13:$F$24,MATCH(IF(TB_TRANSACTIONS[[#This Row],[Date]]="","",IFERROR(MONTH(TB_TRANSACTIONS[[#This Row],[Date]]),"-")),Analysis!$C$13:$C$24,0),1),"-")</f>
        <v>-</v>
      </c>
      <c r="L4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5" s="77"/>
    </row>
    <row r="486" spans="3:15" ht="18" customHeight="1" x14ac:dyDescent="0.25">
      <c r="C486" s="109"/>
      <c r="D486" s="221"/>
      <c r="E486" s="222"/>
      <c r="F486" s="111"/>
      <c r="G486" s="110"/>
      <c r="H486" s="245" t="str" cm="1">
        <f t="array" ref="H486">IFERROR(IF(TB_TRANSACTIONS[[#This Row],[Subcategory]]="","",INDEX(Fields!$D$33:$D$132,MATCH(TB_TRANSACTIONS[[#This Row],[Subcategory]],Fields!$C$33:$C$132,0),0)),"-")</f>
        <v/>
      </c>
      <c r="I486" s="245" t="str">
        <f>IFERROR(IF(TB_TRANSACTIONS[[#This Row],[Category]]="","",TB_TRANSACTIONS[[#This Row],[Category]]&amp;"-"&amp;COUNTIFS($H$29:H506,H506)),"-")</f>
        <v/>
      </c>
      <c r="J486" s="127" t="str">
        <f>IFERROR(INDEX(Analysis!$G$13:$G$24,MATCH(IF(TB_TRANSACTIONS[[#This Row],[Date]]="","",IFERROR(MONTH(TB_TRANSACTIONS[[#This Row],[Date]]),"-")),Analysis!$C$13:$C$24,0),1),"-")</f>
        <v>-</v>
      </c>
      <c r="K486" s="127" t="str">
        <f>IFERROR(INDEX(Analysis!$F$13:$F$24,MATCH(IF(TB_TRANSACTIONS[[#This Row],[Date]]="","",IFERROR(MONTH(TB_TRANSACTIONS[[#This Row],[Date]]),"-")),Analysis!$C$13:$C$24,0),1),"-")</f>
        <v>-</v>
      </c>
      <c r="L4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6" s="77"/>
    </row>
    <row r="487" spans="3:15" ht="18" customHeight="1" x14ac:dyDescent="0.25">
      <c r="C487" s="143"/>
      <c r="D487" s="217"/>
      <c r="E487" s="220"/>
      <c r="F487" s="111"/>
      <c r="G487" s="110"/>
      <c r="H487" s="245" t="str" cm="1">
        <f t="array" ref="H487">IFERROR(IF(TB_TRANSACTIONS[[#This Row],[Subcategory]]="","",INDEX(Fields!$D$33:$D$132,MATCH(TB_TRANSACTIONS[[#This Row],[Subcategory]],Fields!$C$33:$C$132,0),0)),"-")</f>
        <v/>
      </c>
      <c r="I487" s="245" t="str">
        <f>IFERROR(IF(TB_TRANSACTIONS[[#This Row],[Category]]="","",TB_TRANSACTIONS[[#This Row],[Category]]&amp;"-"&amp;COUNTIFS($H$29:H507,H507)),"-")</f>
        <v/>
      </c>
      <c r="J487" s="127" t="str">
        <f>IFERROR(INDEX(Analysis!$G$13:$G$24,MATCH(IF(TB_TRANSACTIONS[[#This Row],[Date]]="","",IFERROR(MONTH(TB_TRANSACTIONS[[#This Row],[Date]]),"-")),Analysis!$C$13:$C$24,0),1),"-")</f>
        <v>-</v>
      </c>
      <c r="K487" s="127" t="str">
        <f>IFERROR(INDEX(Analysis!$F$13:$F$24,MATCH(IF(TB_TRANSACTIONS[[#This Row],[Date]]="","",IFERROR(MONTH(TB_TRANSACTIONS[[#This Row],[Date]]),"-")),Analysis!$C$13:$C$24,0),1),"-")</f>
        <v>-</v>
      </c>
      <c r="L4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7" s="77"/>
    </row>
    <row r="488" spans="3:15" ht="18" customHeight="1" x14ac:dyDescent="0.25">
      <c r="C488" s="109"/>
      <c r="D488" s="221"/>
      <c r="E488" s="222"/>
      <c r="F488" s="111"/>
      <c r="G488" s="110"/>
      <c r="H488" s="245" t="str" cm="1">
        <f t="array" ref="H488">IFERROR(IF(TB_TRANSACTIONS[[#This Row],[Subcategory]]="","",INDEX(Fields!$D$33:$D$132,MATCH(TB_TRANSACTIONS[[#This Row],[Subcategory]],Fields!$C$33:$C$132,0),0)),"-")</f>
        <v/>
      </c>
      <c r="I488" s="245" t="str">
        <f>IFERROR(IF(TB_TRANSACTIONS[[#This Row],[Category]]="","",TB_TRANSACTIONS[[#This Row],[Category]]&amp;"-"&amp;COUNTIFS($H$29:H508,H508)),"-")</f>
        <v/>
      </c>
      <c r="J488" s="127" t="str">
        <f>IFERROR(INDEX(Analysis!$G$13:$G$24,MATCH(IF(TB_TRANSACTIONS[[#This Row],[Date]]="","",IFERROR(MONTH(TB_TRANSACTIONS[[#This Row],[Date]]),"-")),Analysis!$C$13:$C$24,0),1),"-")</f>
        <v>-</v>
      </c>
      <c r="K488" s="127" t="str">
        <f>IFERROR(INDEX(Analysis!$F$13:$F$24,MATCH(IF(TB_TRANSACTIONS[[#This Row],[Date]]="","",IFERROR(MONTH(TB_TRANSACTIONS[[#This Row],[Date]]),"-")),Analysis!$C$13:$C$24,0),1),"-")</f>
        <v>-</v>
      </c>
      <c r="L4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8" s="77"/>
    </row>
    <row r="489" spans="3:15" ht="18" customHeight="1" x14ac:dyDescent="0.25">
      <c r="C489" s="143"/>
      <c r="D489" s="217"/>
      <c r="E489" s="220"/>
      <c r="F489" s="111"/>
      <c r="G489" s="110"/>
      <c r="H489" s="245" t="str" cm="1">
        <f t="array" ref="H489">IFERROR(IF(TB_TRANSACTIONS[[#This Row],[Subcategory]]="","",INDEX(Fields!$D$33:$D$132,MATCH(TB_TRANSACTIONS[[#This Row],[Subcategory]],Fields!$C$33:$C$132,0),0)),"-")</f>
        <v/>
      </c>
      <c r="I489" s="245" t="str">
        <f>IFERROR(IF(TB_TRANSACTIONS[[#This Row],[Category]]="","",TB_TRANSACTIONS[[#This Row],[Category]]&amp;"-"&amp;COUNTIFS($H$29:H509,H509)),"-")</f>
        <v/>
      </c>
      <c r="J489" s="127" t="str">
        <f>IFERROR(INDEX(Analysis!$G$13:$G$24,MATCH(IF(TB_TRANSACTIONS[[#This Row],[Date]]="","",IFERROR(MONTH(TB_TRANSACTIONS[[#This Row],[Date]]),"-")),Analysis!$C$13:$C$24,0),1),"-")</f>
        <v>-</v>
      </c>
      <c r="K489" s="127" t="str">
        <f>IFERROR(INDEX(Analysis!$F$13:$F$24,MATCH(IF(TB_TRANSACTIONS[[#This Row],[Date]]="","",IFERROR(MONTH(TB_TRANSACTIONS[[#This Row],[Date]]),"-")),Analysis!$C$13:$C$24,0),1),"-")</f>
        <v>-</v>
      </c>
      <c r="L4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9" s="77"/>
    </row>
    <row r="490" spans="3:15" ht="18" customHeight="1" x14ac:dyDescent="0.25">
      <c r="C490" s="109"/>
      <c r="D490" s="221"/>
      <c r="E490" s="222"/>
      <c r="F490" s="111"/>
      <c r="G490" s="110"/>
      <c r="H490" s="245" t="str" cm="1">
        <f t="array" ref="H490">IFERROR(IF(TB_TRANSACTIONS[[#This Row],[Subcategory]]="","",INDEX(Fields!$D$33:$D$132,MATCH(TB_TRANSACTIONS[[#This Row],[Subcategory]],Fields!$C$33:$C$132,0),0)),"-")</f>
        <v/>
      </c>
      <c r="I490" s="245" t="str">
        <f>IFERROR(IF(TB_TRANSACTIONS[[#This Row],[Category]]="","",TB_TRANSACTIONS[[#This Row],[Category]]&amp;"-"&amp;COUNTIFS($H$29:H510,H510)),"-")</f>
        <v/>
      </c>
      <c r="J490" s="127" t="str">
        <f>IFERROR(INDEX(Analysis!$G$13:$G$24,MATCH(IF(TB_TRANSACTIONS[[#This Row],[Date]]="","",IFERROR(MONTH(TB_TRANSACTIONS[[#This Row],[Date]]),"-")),Analysis!$C$13:$C$24,0),1),"-")</f>
        <v>-</v>
      </c>
      <c r="K490" s="127" t="str">
        <f>IFERROR(INDEX(Analysis!$F$13:$F$24,MATCH(IF(TB_TRANSACTIONS[[#This Row],[Date]]="","",IFERROR(MONTH(TB_TRANSACTIONS[[#This Row],[Date]]),"-")),Analysis!$C$13:$C$24,0),1),"-")</f>
        <v>-</v>
      </c>
      <c r="L4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0" s="77"/>
    </row>
    <row r="491" spans="3:15" ht="18" customHeight="1" x14ac:dyDescent="0.25">
      <c r="C491" s="143"/>
      <c r="D491" s="217"/>
      <c r="E491" s="220"/>
      <c r="F491" s="111"/>
      <c r="G491" s="110"/>
      <c r="H491" s="245" t="str" cm="1">
        <f t="array" ref="H491">IFERROR(IF(TB_TRANSACTIONS[[#This Row],[Subcategory]]="","",INDEX(Fields!$D$33:$D$132,MATCH(TB_TRANSACTIONS[[#This Row],[Subcategory]],Fields!$C$33:$C$132,0),0)),"-")</f>
        <v/>
      </c>
      <c r="I491" s="245" t="str">
        <f>IFERROR(IF(TB_TRANSACTIONS[[#This Row],[Category]]="","",TB_TRANSACTIONS[[#This Row],[Category]]&amp;"-"&amp;COUNTIFS($H$29:H511,H511)),"-")</f>
        <v/>
      </c>
      <c r="J491" s="127" t="str">
        <f>IFERROR(INDEX(Analysis!$G$13:$G$24,MATCH(IF(TB_TRANSACTIONS[[#This Row],[Date]]="","",IFERROR(MONTH(TB_TRANSACTIONS[[#This Row],[Date]]),"-")),Analysis!$C$13:$C$24,0),1),"-")</f>
        <v>-</v>
      </c>
      <c r="K491" s="127" t="str">
        <f>IFERROR(INDEX(Analysis!$F$13:$F$24,MATCH(IF(TB_TRANSACTIONS[[#This Row],[Date]]="","",IFERROR(MONTH(TB_TRANSACTIONS[[#This Row],[Date]]),"-")),Analysis!$C$13:$C$24,0),1),"-")</f>
        <v>-</v>
      </c>
      <c r="L4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1" s="77"/>
    </row>
    <row r="492" spans="3:15" ht="18" customHeight="1" x14ac:dyDescent="0.25">
      <c r="C492" s="109"/>
      <c r="D492" s="221"/>
      <c r="E492" s="222"/>
      <c r="F492" s="111"/>
      <c r="G492" s="110"/>
      <c r="H492" s="245" t="str" cm="1">
        <f t="array" ref="H492">IFERROR(IF(TB_TRANSACTIONS[[#This Row],[Subcategory]]="","",INDEX(Fields!$D$33:$D$132,MATCH(TB_TRANSACTIONS[[#This Row],[Subcategory]],Fields!$C$33:$C$132,0),0)),"-")</f>
        <v/>
      </c>
      <c r="I492" s="245" t="str">
        <f>IFERROR(IF(TB_TRANSACTIONS[[#This Row],[Category]]="","",TB_TRANSACTIONS[[#This Row],[Category]]&amp;"-"&amp;COUNTIFS($H$29:H512,H512)),"-")</f>
        <v/>
      </c>
      <c r="J492" s="127" t="str">
        <f>IFERROR(INDEX(Analysis!$G$13:$G$24,MATCH(IF(TB_TRANSACTIONS[[#This Row],[Date]]="","",IFERROR(MONTH(TB_TRANSACTIONS[[#This Row],[Date]]),"-")),Analysis!$C$13:$C$24,0),1),"-")</f>
        <v>-</v>
      </c>
      <c r="K492" s="127" t="str">
        <f>IFERROR(INDEX(Analysis!$F$13:$F$24,MATCH(IF(TB_TRANSACTIONS[[#This Row],[Date]]="","",IFERROR(MONTH(TB_TRANSACTIONS[[#This Row],[Date]]),"-")),Analysis!$C$13:$C$24,0),1),"-")</f>
        <v>-</v>
      </c>
      <c r="L4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2" s="77"/>
    </row>
    <row r="493" spans="3:15" ht="18" customHeight="1" x14ac:dyDescent="0.25">
      <c r="C493" s="143"/>
      <c r="D493" s="217"/>
      <c r="E493" s="220"/>
      <c r="F493" s="111"/>
      <c r="G493" s="110"/>
      <c r="H493" s="245" t="str" cm="1">
        <f t="array" ref="H493">IFERROR(IF(TB_TRANSACTIONS[[#This Row],[Subcategory]]="","",INDEX(Fields!$D$33:$D$132,MATCH(TB_TRANSACTIONS[[#This Row],[Subcategory]],Fields!$C$33:$C$132,0),0)),"-")</f>
        <v/>
      </c>
      <c r="I493" s="245" t="str">
        <f>IFERROR(IF(TB_TRANSACTIONS[[#This Row],[Category]]="","",TB_TRANSACTIONS[[#This Row],[Category]]&amp;"-"&amp;COUNTIFS($H$29:H513,H513)),"-")</f>
        <v/>
      </c>
      <c r="J493" s="127" t="str">
        <f>IFERROR(INDEX(Analysis!$G$13:$G$24,MATCH(IF(TB_TRANSACTIONS[[#This Row],[Date]]="","",IFERROR(MONTH(TB_TRANSACTIONS[[#This Row],[Date]]),"-")),Analysis!$C$13:$C$24,0),1),"-")</f>
        <v>-</v>
      </c>
      <c r="K493" s="127" t="str">
        <f>IFERROR(INDEX(Analysis!$F$13:$F$24,MATCH(IF(TB_TRANSACTIONS[[#This Row],[Date]]="","",IFERROR(MONTH(TB_TRANSACTIONS[[#This Row],[Date]]),"-")),Analysis!$C$13:$C$24,0),1),"-")</f>
        <v>-</v>
      </c>
      <c r="L4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3" s="77"/>
    </row>
    <row r="494" spans="3:15" ht="18" customHeight="1" x14ac:dyDescent="0.25">
      <c r="C494" s="109"/>
      <c r="D494" s="221"/>
      <c r="E494" s="222"/>
      <c r="F494" s="111"/>
      <c r="G494" s="110"/>
      <c r="H494" s="245" t="str" cm="1">
        <f t="array" ref="H494">IFERROR(IF(TB_TRANSACTIONS[[#This Row],[Subcategory]]="","",INDEX(Fields!$D$33:$D$132,MATCH(TB_TRANSACTIONS[[#This Row],[Subcategory]],Fields!$C$33:$C$132,0),0)),"-")</f>
        <v/>
      </c>
      <c r="I494" s="245" t="str">
        <f>IFERROR(IF(TB_TRANSACTIONS[[#This Row],[Category]]="","",TB_TRANSACTIONS[[#This Row],[Category]]&amp;"-"&amp;COUNTIFS($H$29:H514,H514)),"-")</f>
        <v/>
      </c>
      <c r="J494" s="127" t="str">
        <f>IFERROR(INDEX(Analysis!$G$13:$G$24,MATCH(IF(TB_TRANSACTIONS[[#This Row],[Date]]="","",IFERROR(MONTH(TB_TRANSACTIONS[[#This Row],[Date]]),"-")),Analysis!$C$13:$C$24,0),1),"-")</f>
        <v>-</v>
      </c>
      <c r="K494" s="127" t="str">
        <f>IFERROR(INDEX(Analysis!$F$13:$F$24,MATCH(IF(TB_TRANSACTIONS[[#This Row],[Date]]="","",IFERROR(MONTH(TB_TRANSACTIONS[[#This Row],[Date]]),"-")),Analysis!$C$13:$C$24,0),1),"-")</f>
        <v>-</v>
      </c>
      <c r="L4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4" s="77"/>
    </row>
    <row r="495" spans="3:15" ht="18" customHeight="1" x14ac:dyDescent="0.25">
      <c r="C495" s="143"/>
      <c r="D495" s="217"/>
      <c r="E495" s="220"/>
      <c r="F495" s="111"/>
      <c r="G495" s="110"/>
      <c r="H495" s="245" t="str" cm="1">
        <f t="array" ref="H495">IFERROR(IF(TB_TRANSACTIONS[[#This Row],[Subcategory]]="","",INDEX(Fields!$D$33:$D$132,MATCH(TB_TRANSACTIONS[[#This Row],[Subcategory]],Fields!$C$33:$C$132,0),0)),"-")</f>
        <v/>
      </c>
      <c r="I495" s="245" t="str">
        <f>IFERROR(IF(TB_TRANSACTIONS[[#This Row],[Category]]="","",TB_TRANSACTIONS[[#This Row],[Category]]&amp;"-"&amp;COUNTIFS($H$29:H515,H515)),"-")</f>
        <v/>
      </c>
      <c r="J495" s="127" t="str">
        <f>IFERROR(INDEX(Analysis!$G$13:$G$24,MATCH(IF(TB_TRANSACTIONS[[#This Row],[Date]]="","",IFERROR(MONTH(TB_TRANSACTIONS[[#This Row],[Date]]),"-")),Analysis!$C$13:$C$24,0),1),"-")</f>
        <v>-</v>
      </c>
      <c r="K495" s="127" t="str">
        <f>IFERROR(INDEX(Analysis!$F$13:$F$24,MATCH(IF(TB_TRANSACTIONS[[#This Row],[Date]]="","",IFERROR(MONTH(TB_TRANSACTIONS[[#This Row],[Date]]),"-")),Analysis!$C$13:$C$24,0),1),"-")</f>
        <v>-</v>
      </c>
      <c r="L4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5" s="77"/>
    </row>
    <row r="496" spans="3:15" ht="18" customHeight="1" x14ac:dyDescent="0.25">
      <c r="C496" s="109"/>
      <c r="D496" s="221"/>
      <c r="E496" s="222"/>
      <c r="F496" s="111"/>
      <c r="G496" s="110"/>
      <c r="H496" s="245" t="str" cm="1">
        <f t="array" ref="H496">IFERROR(IF(TB_TRANSACTIONS[[#This Row],[Subcategory]]="","",INDEX(Fields!$D$33:$D$132,MATCH(TB_TRANSACTIONS[[#This Row],[Subcategory]],Fields!$C$33:$C$132,0),0)),"-")</f>
        <v/>
      </c>
      <c r="I496" s="245" t="str">
        <f>IFERROR(IF(TB_TRANSACTIONS[[#This Row],[Category]]="","",TB_TRANSACTIONS[[#This Row],[Category]]&amp;"-"&amp;COUNTIFS($H$29:H516,H516)),"-")</f>
        <v/>
      </c>
      <c r="J496" s="127" t="str">
        <f>IFERROR(INDEX(Analysis!$G$13:$G$24,MATCH(IF(TB_TRANSACTIONS[[#This Row],[Date]]="","",IFERROR(MONTH(TB_TRANSACTIONS[[#This Row],[Date]]),"-")),Analysis!$C$13:$C$24,0),1),"-")</f>
        <v>-</v>
      </c>
      <c r="K496" s="127" t="str">
        <f>IFERROR(INDEX(Analysis!$F$13:$F$24,MATCH(IF(TB_TRANSACTIONS[[#This Row],[Date]]="","",IFERROR(MONTH(TB_TRANSACTIONS[[#This Row],[Date]]),"-")),Analysis!$C$13:$C$24,0),1),"-")</f>
        <v>-</v>
      </c>
      <c r="L4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6" s="77"/>
    </row>
    <row r="497" spans="3:15" ht="18" customHeight="1" x14ac:dyDescent="0.25">
      <c r="C497" s="143"/>
      <c r="D497" s="217"/>
      <c r="E497" s="220"/>
      <c r="F497" s="111"/>
      <c r="G497" s="110"/>
      <c r="H497" s="245" t="str" cm="1">
        <f t="array" ref="H497">IFERROR(IF(TB_TRANSACTIONS[[#This Row],[Subcategory]]="","",INDEX(Fields!$D$33:$D$132,MATCH(TB_TRANSACTIONS[[#This Row],[Subcategory]],Fields!$C$33:$C$132,0),0)),"-")</f>
        <v/>
      </c>
      <c r="I497" s="245" t="str">
        <f>IFERROR(IF(TB_TRANSACTIONS[[#This Row],[Category]]="","",TB_TRANSACTIONS[[#This Row],[Category]]&amp;"-"&amp;COUNTIFS($H$29:H517,H517)),"-")</f>
        <v/>
      </c>
      <c r="J497" s="127" t="str">
        <f>IFERROR(INDEX(Analysis!$G$13:$G$24,MATCH(IF(TB_TRANSACTIONS[[#This Row],[Date]]="","",IFERROR(MONTH(TB_TRANSACTIONS[[#This Row],[Date]]),"-")),Analysis!$C$13:$C$24,0),1),"-")</f>
        <v>-</v>
      </c>
      <c r="K497" s="127" t="str">
        <f>IFERROR(INDEX(Analysis!$F$13:$F$24,MATCH(IF(TB_TRANSACTIONS[[#This Row],[Date]]="","",IFERROR(MONTH(TB_TRANSACTIONS[[#This Row],[Date]]),"-")),Analysis!$C$13:$C$24,0),1),"-")</f>
        <v>-</v>
      </c>
      <c r="L4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7" s="77"/>
    </row>
    <row r="498" spans="3:15" ht="18" customHeight="1" x14ac:dyDescent="0.25">
      <c r="C498" s="109"/>
      <c r="D498" s="221"/>
      <c r="E498" s="222"/>
      <c r="F498" s="111"/>
      <c r="G498" s="110"/>
      <c r="H498" s="245" t="str" cm="1">
        <f t="array" ref="H498">IFERROR(IF(TB_TRANSACTIONS[[#This Row],[Subcategory]]="","",INDEX(Fields!$D$33:$D$132,MATCH(TB_TRANSACTIONS[[#This Row],[Subcategory]],Fields!$C$33:$C$132,0),0)),"-")</f>
        <v/>
      </c>
      <c r="I498" s="245" t="str">
        <f>IFERROR(IF(TB_TRANSACTIONS[[#This Row],[Category]]="","",TB_TRANSACTIONS[[#This Row],[Category]]&amp;"-"&amp;COUNTIFS($H$29:H518,H518)),"-")</f>
        <v/>
      </c>
      <c r="J498" s="127" t="str">
        <f>IFERROR(INDEX(Analysis!$G$13:$G$24,MATCH(IF(TB_TRANSACTIONS[[#This Row],[Date]]="","",IFERROR(MONTH(TB_TRANSACTIONS[[#This Row],[Date]]),"-")),Analysis!$C$13:$C$24,0),1),"-")</f>
        <v>-</v>
      </c>
      <c r="K498" s="127" t="str">
        <f>IFERROR(INDEX(Analysis!$F$13:$F$24,MATCH(IF(TB_TRANSACTIONS[[#This Row],[Date]]="","",IFERROR(MONTH(TB_TRANSACTIONS[[#This Row],[Date]]),"-")),Analysis!$C$13:$C$24,0),1),"-")</f>
        <v>-</v>
      </c>
      <c r="L4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8" s="77"/>
    </row>
    <row r="499" spans="3:15" ht="18" customHeight="1" x14ac:dyDescent="0.25">
      <c r="C499" s="143"/>
      <c r="D499" s="217"/>
      <c r="E499" s="220"/>
      <c r="F499" s="111"/>
      <c r="G499" s="110"/>
      <c r="H499" s="245" t="str" cm="1">
        <f t="array" ref="H499">IFERROR(IF(TB_TRANSACTIONS[[#This Row],[Subcategory]]="","",INDEX(Fields!$D$33:$D$132,MATCH(TB_TRANSACTIONS[[#This Row],[Subcategory]],Fields!$C$33:$C$132,0),0)),"-")</f>
        <v/>
      </c>
      <c r="I499" s="245" t="str">
        <f>IFERROR(IF(TB_TRANSACTIONS[[#This Row],[Category]]="","",TB_TRANSACTIONS[[#This Row],[Category]]&amp;"-"&amp;COUNTIFS($H$29:H519,H519)),"-")</f>
        <v/>
      </c>
      <c r="J499" s="127" t="str">
        <f>IFERROR(INDEX(Analysis!$G$13:$G$24,MATCH(IF(TB_TRANSACTIONS[[#This Row],[Date]]="","",IFERROR(MONTH(TB_TRANSACTIONS[[#This Row],[Date]]),"-")),Analysis!$C$13:$C$24,0),1),"-")</f>
        <v>-</v>
      </c>
      <c r="K499" s="127" t="str">
        <f>IFERROR(INDEX(Analysis!$F$13:$F$24,MATCH(IF(TB_TRANSACTIONS[[#This Row],[Date]]="","",IFERROR(MONTH(TB_TRANSACTIONS[[#This Row],[Date]]),"-")),Analysis!$C$13:$C$24,0),1),"-")</f>
        <v>-</v>
      </c>
      <c r="L4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9" s="77"/>
    </row>
    <row r="500" spans="3:15" ht="18" customHeight="1" x14ac:dyDescent="0.25">
      <c r="C500" s="109"/>
      <c r="D500" s="221"/>
      <c r="E500" s="222"/>
      <c r="F500" s="111"/>
      <c r="G500" s="110"/>
      <c r="H500" s="245" t="str" cm="1">
        <f t="array" ref="H500">IFERROR(IF(TB_TRANSACTIONS[[#This Row],[Subcategory]]="","",INDEX(Fields!$D$33:$D$132,MATCH(TB_TRANSACTIONS[[#This Row],[Subcategory]],Fields!$C$33:$C$132,0),0)),"-")</f>
        <v/>
      </c>
      <c r="I500" s="245" t="str">
        <f>IFERROR(IF(TB_TRANSACTIONS[[#This Row],[Category]]="","",TB_TRANSACTIONS[[#This Row],[Category]]&amp;"-"&amp;COUNTIFS($H$29:H520,H520)),"-")</f>
        <v/>
      </c>
      <c r="J500" s="127" t="str">
        <f>IFERROR(INDEX(Analysis!$G$13:$G$24,MATCH(IF(TB_TRANSACTIONS[[#This Row],[Date]]="","",IFERROR(MONTH(TB_TRANSACTIONS[[#This Row],[Date]]),"-")),Analysis!$C$13:$C$24,0),1),"-")</f>
        <v>-</v>
      </c>
      <c r="K500" s="127" t="str">
        <f>IFERROR(INDEX(Analysis!$F$13:$F$24,MATCH(IF(TB_TRANSACTIONS[[#This Row],[Date]]="","",IFERROR(MONTH(TB_TRANSACTIONS[[#This Row],[Date]]),"-")),Analysis!$C$13:$C$24,0),1),"-")</f>
        <v>-</v>
      </c>
      <c r="L5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0" s="77"/>
    </row>
    <row r="501" spans="3:15" ht="18" customHeight="1" x14ac:dyDescent="0.25">
      <c r="C501" s="143"/>
      <c r="D501" s="217"/>
      <c r="E501" s="220"/>
      <c r="F501" s="111"/>
      <c r="G501" s="110"/>
      <c r="H501" s="245" t="str" cm="1">
        <f t="array" ref="H501">IFERROR(IF(TB_TRANSACTIONS[[#This Row],[Subcategory]]="","",INDEX(Fields!$D$33:$D$132,MATCH(TB_TRANSACTIONS[[#This Row],[Subcategory]],Fields!$C$33:$C$132,0),0)),"-")</f>
        <v/>
      </c>
      <c r="I501" s="245" t="str">
        <f>IFERROR(IF(TB_TRANSACTIONS[[#This Row],[Category]]="","",TB_TRANSACTIONS[[#This Row],[Category]]&amp;"-"&amp;COUNTIFS($H$29:H521,H521)),"-")</f>
        <v/>
      </c>
      <c r="J501" s="127" t="str">
        <f>IFERROR(INDEX(Analysis!$G$13:$G$24,MATCH(IF(TB_TRANSACTIONS[[#This Row],[Date]]="","",IFERROR(MONTH(TB_TRANSACTIONS[[#This Row],[Date]]),"-")),Analysis!$C$13:$C$24,0),1),"-")</f>
        <v>-</v>
      </c>
      <c r="K501" s="127" t="str">
        <f>IFERROR(INDEX(Analysis!$F$13:$F$24,MATCH(IF(TB_TRANSACTIONS[[#This Row],[Date]]="","",IFERROR(MONTH(TB_TRANSACTIONS[[#This Row],[Date]]),"-")),Analysis!$C$13:$C$24,0),1),"-")</f>
        <v>-</v>
      </c>
      <c r="L5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1" s="77"/>
    </row>
    <row r="502" spans="3:15" ht="18" customHeight="1" x14ac:dyDescent="0.25">
      <c r="C502" s="109"/>
      <c r="D502" s="221"/>
      <c r="E502" s="222"/>
      <c r="F502" s="111"/>
      <c r="G502" s="110"/>
      <c r="H502" s="245" t="str" cm="1">
        <f t="array" ref="H502">IFERROR(IF(TB_TRANSACTIONS[[#This Row],[Subcategory]]="","",INDEX(Fields!$D$33:$D$132,MATCH(TB_TRANSACTIONS[[#This Row],[Subcategory]],Fields!$C$33:$C$132,0),0)),"-")</f>
        <v/>
      </c>
      <c r="I502" s="245" t="str">
        <f>IFERROR(IF(TB_TRANSACTIONS[[#This Row],[Category]]="","",TB_TRANSACTIONS[[#This Row],[Category]]&amp;"-"&amp;COUNTIFS($H$29:H522,H522)),"-")</f>
        <v/>
      </c>
      <c r="J502" s="127" t="str">
        <f>IFERROR(INDEX(Analysis!$G$13:$G$24,MATCH(IF(TB_TRANSACTIONS[[#This Row],[Date]]="","",IFERROR(MONTH(TB_TRANSACTIONS[[#This Row],[Date]]),"-")),Analysis!$C$13:$C$24,0),1),"-")</f>
        <v>-</v>
      </c>
      <c r="K502" s="127" t="str">
        <f>IFERROR(INDEX(Analysis!$F$13:$F$24,MATCH(IF(TB_TRANSACTIONS[[#This Row],[Date]]="","",IFERROR(MONTH(TB_TRANSACTIONS[[#This Row],[Date]]),"-")),Analysis!$C$13:$C$24,0),1),"-")</f>
        <v>-</v>
      </c>
      <c r="L5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2" s="77"/>
    </row>
    <row r="503" spans="3:15" ht="18" customHeight="1" x14ac:dyDescent="0.25">
      <c r="C503" s="143"/>
      <c r="D503" s="217"/>
      <c r="E503" s="220"/>
      <c r="F503" s="111"/>
      <c r="G503" s="110"/>
      <c r="H503" s="245" t="str" cm="1">
        <f t="array" ref="H503">IFERROR(IF(TB_TRANSACTIONS[[#This Row],[Subcategory]]="","",INDEX(Fields!$D$33:$D$132,MATCH(TB_TRANSACTIONS[[#This Row],[Subcategory]],Fields!$C$33:$C$132,0),0)),"-")</f>
        <v/>
      </c>
      <c r="I503" s="245" t="str">
        <f>IFERROR(IF(TB_TRANSACTIONS[[#This Row],[Category]]="","",TB_TRANSACTIONS[[#This Row],[Category]]&amp;"-"&amp;COUNTIFS($H$29:H523,H523)),"-")</f>
        <v/>
      </c>
      <c r="J503" s="127" t="str">
        <f>IFERROR(INDEX(Analysis!$G$13:$G$24,MATCH(IF(TB_TRANSACTIONS[[#This Row],[Date]]="","",IFERROR(MONTH(TB_TRANSACTIONS[[#This Row],[Date]]),"-")),Analysis!$C$13:$C$24,0),1),"-")</f>
        <v>-</v>
      </c>
      <c r="K503" s="127" t="str">
        <f>IFERROR(INDEX(Analysis!$F$13:$F$24,MATCH(IF(TB_TRANSACTIONS[[#This Row],[Date]]="","",IFERROR(MONTH(TB_TRANSACTIONS[[#This Row],[Date]]),"-")),Analysis!$C$13:$C$24,0),1),"-")</f>
        <v>-</v>
      </c>
      <c r="L5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3" s="77"/>
    </row>
    <row r="504" spans="3:15" ht="18" customHeight="1" x14ac:dyDescent="0.25">
      <c r="C504" s="109"/>
      <c r="D504" s="221"/>
      <c r="E504" s="222"/>
      <c r="F504" s="111"/>
      <c r="G504" s="110"/>
      <c r="H504" s="245" t="str" cm="1">
        <f t="array" ref="H504">IFERROR(IF(TB_TRANSACTIONS[[#This Row],[Subcategory]]="","",INDEX(Fields!$D$33:$D$132,MATCH(TB_TRANSACTIONS[[#This Row],[Subcategory]],Fields!$C$33:$C$132,0),0)),"-")</f>
        <v/>
      </c>
      <c r="I504" s="245" t="str">
        <f>IFERROR(IF(TB_TRANSACTIONS[[#This Row],[Category]]="","",TB_TRANSACTIONS[[#This Row],[Category]]&amp;"-"&amp;COUNTIFS($H$29:H524,H524)),"-")</f>
        <v/>
      </c>
      <c r="J504" s="127" t="str">
        <f>IFERROR(INDEX(Analysis!$G$13:$G$24,MATCH(IF(TB_TRANSACTIONS[[#This Row],[Date]]="","",IFERROR(MONTH(TB_TRANSACTIONS[[#This Row],[Date]]),"-")),Analysis!$C$13:$C$24,0),1),"-")</f>
        <v>-</v>
      </c>
      <c r="K504" s="127" t="str">
        <f>IFERROR(INDEX(Analysis!$F$13:$F$24,MATCH(IF(TB_TRANSACTIONS[[#This Row],[Date]]="","",IFERROR(MONTH(TB_TRANSACTIONS[[#This Row],[Date]]),"-")),Analysis!$C$13:$C$24,0),1),"-")</f>
        <v>-</v>
      </c>
      <c r="L5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4" s="77"/>
    </row>
    <row r="505" spans="3:15" ht="18" customHeight="1" x14ac:dyDescent="0.25">
      <c r="C505" s="143"/>
      <c r="D505" s="217"/>
      <c r="E505" s="220"/>
      <c r="F505" s="111"/>
      <c r="G505" s="110"/>
      <c r="H505" s="245" t="str" cm="1">
        <f t="array" ref="H505">IFERROR(IF(TB_TRANSACTIONS[[#This Row],[Subcategory]]="","",INDEX(Fields!$D$33:$D$132,MATCH(TB_TRANSACTIONS[[#This Row],[Subcategory]],Fields!$C$33:$C$132,0),0)),"-")</f>
        <v/>
      </c>
      <c r="I505" s="245" t="str">
        <f>IFERROR(IF(TB_TRANSACTIONS[[#This Row],[Category]]="","",TB_TRANSACTIONS[[#This Row],[Category]]&amp;"-"&amp;COUNTIFS($H$29:H525,H525)),"-")</f>
        <v/>
      </c>
      <c r="J505" s="127" t="str">
        <f>IFERROR(INDEX(Analysis!$G$13:$G$24,MATCH(IF(TB_TRANSACTIONS[[#This Row],[Date]]="","",IFERROR(MONTH(TB_TRANSACTIONS[[#This Row],[Date]]),"-")),Analysis!$C$13:$C$24,0),1),"-")</f>
        <v>-</v>
      </c>
      <c r="K505" s="127" t="str">
        <f>IFERROR(INDEX(Analysis!$F$13:$F$24,MATCH(IF(TB_TRANSACTIONS[[#This Row],[Date]]="","",IFERROR(MONTH(TB_TRANSACTIONS[[#This Row],[Date]]),"-")),Analysis!$C$13:$C$24,0),1),"-")</f>
        <v>-</v>
      </c>
      <c r="L5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5" s="77"/>
    </row>
    <row r="506" spans="3:15" ht="18" customHeight="1" x14ac:dyDescent="0.25">
      <c r="C506" s="109"/>
      <c r="D506" s="221"/>
      <c r="E506" s="222"/>
      <c r="F506" s="111"/>
      <c r="G506" s="110"/>
      <c r="H506" s="245" t="str" cm="1">
        <f t="array" ref="H506">IFERROR(IF(TB_TRANSACTIONS[[#This Row],[Subcategory]]="","",INDEX(Fields!$D$33:$D$132,MATCH(TB_TRANSACTIONS[[#This Row],[Subcategory]],Fields!$C$33:$C$132,0),0)),"-")</f>
        <v/>
      </c>
      <c r="I506" s="245" t="str">
        <f>IFERROR(IF(TB_TRANSACTIONS[[#This Row],[Category]]="","",TB_TRANSACTIONS[[#This Row],[Category]]&amp;"-"&amp;COUNTIFS($H$29:H526,H526)),"-")</f>
        <v/>
      </c>
      <c r="J506" s="127" t="str">
        <f>IFERROR(INDEX(Analysis!$G$13:$G$24,MATCH(IF(TB_TRANSACTIONS[[#This Row],[Date]]="","",IFERROR(MONTH(TB_TRANSACTIONS[[#This Row],[Date]]),"-")),Analysis!$C$13:$C$24,0),1),"-")</f>
        <v>-</v>
      </c>
      <c r="K506" s="127" t="str">
        <f>IFERROR(INDEX(Analysis!$F$13:$F$24,MATCH(IF(TB_TRANSACTIONS[[#This Row],[Date]]="","",IFERROR(MONTH(TB_TRANSACTIONS[[#This Row],[Date]]),"-")),Analysis!$C$13:$C$24,0),1),"-")</f>
        <v>-</v>
      </c>
      <c r="L5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6" s="77"/>
    </row>
    <row r="507" spans="3:15" ht="18" customHeight="1" x14ac:dyDescent="0.25">
      <c r="C507" s="143"/>
      <c r="D507" s="217"/>
      <c r="E507" s="220"/>
      <c r="F507" s="111"/>
      <c r="G507" s="110"/>
      <c r="H507" s="245" t="str" cm="1">
        <f t="array" ref="H507">IFERROR(IF(TB_TRANSACTIONS[[#This Row],[Subcategory]]="","",INDEX(Fields!$D$33:$D$132,MATCH(TB_TRANSACTIONS[[#This Row],[Subcategory]],Fields!$C$33:$C$132,0),0)),"-")</f>
        <v/>
      </c>
      <c r="I507" s="245" t="str">
        <f>IFERROR(IF(TB_TRANSACTIONS[[#This Row],[Category]]="","",TB_TRANSACTIONS[[#This Row],[Category]]&amp;"-"&amp;COUNTIFS($H$29:H527,H527)),"-")</f>
        <v/>
      </c>
      <c r="J507" s="127" t="str">
        <f>IFERROR(INDEX(Analysis!$G$13:$G$24,MATCH(IF(TB_TRANSACTIONS[[#This Row],[Date]]="","",IFERROR(MONTH(TB_TRANSACTIONS[[#This Row],[Date]]),"-")),Analysis!$C$13:$C$24,0),1),"-")</f>
        <v>-</v>
      </c>
      <c r="K507" s="127" t="str">
        <f>IFERROR(INDEX(Analysis!$F$13:$F$24,MATCH(IF(TB_TRANSACTIONS[[#This Row],[Date]]="","",IFERROR(MONTH(TB_TRANSACTIONS[[#This Row],[Date]]),"-")),Analysis!$C$13:$C$24,0),1),"-")</f>
        <v>-</v>
      </c>
      <c r="L5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7" s="77"/>
    </row>
    <row r="508" spans="3:15" ht="18" customHeight="1" x14ac:dyDescent="0.25">
      <c r="C508" s="109"/>
      <c r="D508" s="221"/>
      <c r="E508" s="222"/>
      <c r="F508" s="111"/>
      <c r="G508" s="110"/>
      <c r="H508" s="245" t="str" cm="1">
        <f t="array" ref="H508">IFERROR(IF(TB_TRANSACTIONS[[#This Row],[Subcategory]]="","",INDEX(Fields!$D$33:$D$132,MATCH(TB_TRANSACTIONS[[#This Row],[Subcategory]],Fields!$C$33:$C$132,0),0)),"-")</f>
        <v/>
      </c>
      <c r="I508" s="245" t="str">
        <f>IFERROR(IF(TB_TRANSACTIONS[[#This Row],[Category]]="","",TB_TRANSACTIONS[[#This Row],[Category]]&amp;"-"&amp;COUNTIFS($H$29:H528,H528)),"-")</f>
        <v/>
      </c>
      <c r="J508" s="127" t="str">
        <f>IFERROR(INDEX(Analysis!$G$13:$G$24,MATCH(IF(TB_TRANSACTIONS[[#This Row],[Date]]="","",IFERROR(MONTH(TB_TRANSACTIONS[[#This Row],[Date]]),"-")),Analysis!$C$13:$C$24,0),1),"-")</f>
        <v>-</v>
      </c>
      <c r="K508" s="127" t="str">
        <f>IFERROR(INDEX(Analysis!$F$13:$F$24,MATCH(IF(TB_TRANSACTIONS[[#This Row],[Date]]="","",IFERROR(MONTH(TB_TRANSACTIONS[[#This Row],[Date]]),"-")),Analysis!$C$13:$C$24,0),1),"-")</f>
        <v>-</v>
      </c>
      <c r="L5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8" s="77"/>
    </row>
    <row r="509" spans="3:15" ht="18" customHeight="1" x14ac:dyDescent="0.25">
      <c r="C509" s="143"/>
      <c r="D509" s="217"/>
      <c r="E509" s="220"/>
      <c r="F509" s="111"/>
      <c r="G509" s="110"/>
      <c r="H509" s="245" t="str" cm="1">
        <f t="array" ref="H509">IFERROR(IF(TB_TRANSACTIONS[[#This Row],[Subcategory]]="","",INDEX(Fields!$D$33:$D$132,MATCH(TB_TRANSACTIONS[[#This Row],[Subcategory]],Fields!$C$33:$C$132,0),0)),"-")</f>
        <v/>
      </c>
      <c r="I509" s="245" t="str">
        <f>IFERROR(IF(TB_TRANSACTIONS[[#This Row],[Category]]="","",TB_TRANSACTIONS[[#This Row],[Category]]&amp;"-"&amp;COUNTIFS($H$29:H529,H529)),"-")</f>
        <v/>
      </c>
      <c r="J509" s="127" t="str">
        <f>IFERROR(INDEX(Analysis!$G$13:$G$24,MATCH(IF(TB_TRANSACTIONS[[#This Row],[Date]]="","",IFERROR(MONTH(TB_TRANSACTIONS[[#This Row],[Date]]),"-")),Analysis!$C$13:$C$24,0),1),"-")</f>
        <v>-</v>
      </c>
      <c r="K509" s="127" t="str">
        <f>IFERROR(INDEX(Analysis!$F$13:$F$24,MATCH(IF(TB_TRANSACTIONS[[#This Row],[Date]]="","",IFERROR(MONTH(TB_TRANSACTIONS[[#This Row],[Date]]),"-")),Analysis!$C$13:$C$24,0),1),"-")</f>
        <v>-</v>
      </c>
      <c r="L5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9" s="77"/>
    </row>
    <row r="510" spans="3:15" ht="18" customHeight="1" x14ac:dyDescent="0.25">
      <c r="C510" s="109"/>
      <c r="D510" s="221"/>
      <c r="E510" s="222"/>
      <c r="F510" s="111"/>
      <c r="G510" s="110"/>
      <c r="H510" s="245" t="str" cm="1">
        <f t="array" ref="H510">IFERROR(IF(TB_TRANSACTIONS[[#This Row],[Subcategory]]="","",INDEX(Fields!$D$33:$D$132,MATCH(TB_TRANSACTIONS[[#This Row],[Subcategory]],Fields!$C$33:$C$132,0),0)),"-")</f>
        <v/>
      </c>
      <c r="I510" s="245" t="str">
        <f>IFERROR(IF(TB_TRANSACTIONS[[#This Row],[Category]]="","",TB_TRANSACTIONS[[#This Row],[Category]]&amp;"-"&amp;COUNTIFS($H$29:H530,H530)),"-")</f>
        <v/>
      </c>
      <c r="J510" s="127" t="str">
        <f>IFERROR(INDEX(Analysis!$G$13:$G$24,MATCH(IF(TB_TRANSACTIONS[[#This Row],[Date]]="","",IFERROR(MONTH(TB_TRANSACTIONS[[#This Row],[Date]]),"-")),Analysis!$C$13:$C$24,0),1),"-")</f>
        <v>-</v>
      </c>
      <c r="K510" s="127" t="str">
        <f>IFERROR(INDEX(Analysis!$F$13:$F$24,MATCH(IF(TB_TRANSACTIONS[[#This Row],[Date]]="","",IFERROR(MONTH(TB_TRANSACTIONS[[#This Row],[Date]]),"-")),Analysis!$C$13:$C$24,0),1),"-")</f>
        <v>-</v>
      </c>
      <c r="L5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0" s="77"/>
    </row>
    <row r="511" spans="3:15" ht="18" customHeight="1" x14ac:dyDescent="0.25">
      <c r="C511" s="143"/>
      <c r="D511" s="217"/>
      <c r="E511" s="220"/>
      <c r="F511" s="111"/>
      <c r="G511" s="110"/>
      <c r="H511" s="245" t="str" cm="1">
        <f t="array" ref="H511">IFERROR(IF(TB_TRANSACTIONS[[#This Row],[Subcategory]]="","",INDEX(Fields!$D$33:$D$132,MATCH(TB_TRANSACTIONS[[#This Row],[Subcategory]],Fields!$C$33:$C$132,0),0)),"-")</f>
        <v/>
      </c>
      <c r="I511" s="245" t="str">
        <f>IFERROR(IF(TB_TRANSACTIONS[[#This Row],[Category]]="","",TB_TRANSACTIONS[[#This Row],[Category]]&amp;"-"&amp;COUNTIFS($H$29:H531,H531)),"-")</f>
        <v/>
      </c>
      <c r="J511" s="127" t="str">
        <f>IFERROR(INDEX(Analysis!$G$13:$G$24,MATCH(IF(TB_TRANSACTIONS[[#This Row],[Date]]="","",IFERROR(MONTH(TB_TRANSACTIONS[[#This Row],[Date]]),"-")),Analysis!$C$13:$C$24,0),1),"-")</f>
        <v>-</v>
      </c>
      <c r="K511" s="127" t="str">
        <f>IFERROR(INDEX(Analysis!$F$13:$F$24,MATCH(IF(TB_TRANSACTIONS[[#This Row],[Date]]="","",IFERROR(MONTH(TB_TRANSACTIONS[[#This Row],[Date]]),"-")),Analysis!$C$13:$C$24,0),1),"-")</f>
        <v>-</v>
      </c>
      <c r="L5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1" s="77"/>
    </row>
    <row r="512" spans="3:15" ht="18" customHeight="1" x14ac:dyDescent="0.25">
      <c r="C512" s="109"/>
      <c r="D512" s="221"/>
      <c r="E512" s="222"/>
      <c r="F512" s="111"/>
      <c r="G512" s="110"/>
      <c r="H512" s="245" t="str" cm="1">
        <f t="array" ref="H512">IFERROR(IF(TB_TRANSACTIONS[[#This Row],[Subcategory]]="","",INDEX(Fields!$D$33:$D$132,MATCH(TB_TRANSACTIONS[[#This Row],[Subcategory]],Fields!$C$33:$C$132,0),0)),"-")</f>
        <v/>
      </c>
      <c r="I512" s="245" t="str">
        <f>IFERROR(IF(TB_TRANSACTIONS[[#This Row],[Category]]="","",TB_TRANSACTIONS[[#This Row],[Category]]&amp;"-"&amp;COUNTIFS($H$29:H532,H532)),"-")</f>
        <v/>
      </c>
      <c r="J512" s="127" t="str">
        <f>IFERROR(INDEX(Analysis!$G$13:$G$24,MATCH(IF(TB_TRANSACTIONS[[#This Row],[Date]]="","",IFERROR(MONTH(TB_TRANSACTIONS[[#This Row],[Date]]),"-")),Analysis!$C$13:$C$24,0),1),"-")</f>
        <v>-</v>
      </c>
      <c r="K512" s="127" t="str">
        <f>IFERROR(INDEX(Analysis!$F$13:$F$24,MATCH(IF(TB_TRANSACTIONS[[#This Row],[Date]]="","",IFERROR(MONTH(TB_TRANSACTIONS[[#This Row],[Date]]),"-")),Analysis!$C$13:$C$24,0),1),"-")</f>
        <v>-</v>
      </c>
      <c r="L5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2" s="77"/>
    </row>
    <row r="513" spans="3:15" ht="18" customHeight="1" x14ac:dyDescent="0.25">
      <c r="C513" s="143"/>
      <c r="D513" s="217"/>
      <c r="E513" s="220"/>
      <c r="F513" s="111"/>
      <c r="G513" s="110"/>
      <c r="H513" s="245" t="str" cm="1">
        <f t="array" ref="H513">IFERROR(IF(TB_TRANSACTIONS[[#This Row],[Subcategory]]="","",INDEX(Fields!$D$33:$D$132,MATCH(TB_TRANSACTIONS[[#This Row],[Subcategory]],Fields!$C$33:$C$132,0),0)),"-")</f>
        <v/>
      </c>
      <c r="I513" s="245" t="str">
        <f>IFERROR(IF(TB_TRANSACTIONS[[#This Row],[Category]]="","",TB_TRANSACTIONS[[#This Row],[Category]]&amp;"-"&amp;COUNTIFS($H$29:H533,H533)),"-")</f>
        <v/>
      </c>
      <c r="J513" s="127" t="str">
        <f>IFERROR(INDEX(Analysis!$G$13:$G$24,MATCH(IF(TB_TRANSACTIONS[[#This Row],[Date]]="","",IFERROR(MONTH(TB_TRANSACTIONS[[#This Row],[Date]]),"-")),Analysis!$C$13:$C$24,0),1),"-")</f>
        <v>-</v>
      </c>
      <c r="K513" s="127" t="str">
        <f>IFERROR(INDEX(Analysis!$F$13:$F$24,MATCH(IF(TB_TRANSACTIONS[[#This Row],[Date]]="","",IFERROR(MONTH(TB_TRANSACTIONS[[#This Row],[Date]]),"-")),Analysis!$C$13:$C$24,0),1),"-")</f>
        <v>-</v>
      </c>
      <c r="L5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3" s="77"/>
    </row>
    <row r="514" spans="3:15" ht="18" customHeight="1" x14ac:dyDescent="0.25">
      <c r="C514" s="109"/>
      <c r="D514" s="221"/>
      <c r="E514" s="222"/>
      <c r="F514" s="111"/>
      <c r="G514" s="110"/>
      <c r="H514" s="245" t="str" cm="1">
        <f t="array" ref="H514">IFERROR(IF(TB_TRANSACTIONS[[#This Row],[Subcategory]]="","",INDEX(Fields!$D$33:$D$132,MATCH(TB_TRANSACTIONS[[#This Row],[Subcategory]],Fields!$C$33:$C$132,0),0)),"-")</f>
        <v/>
      </c>
      <c r="I514" s="245" t="str">
        <f>IFERROR(IF(TB_TRANSACTIONS[[#This Row],[Category]]="","",TB_TRANSACTIONS[[#This Row],[Category]]&amp;"-"&amp;COUNTIFS($H$29:H534,H534)),"-")</f>
        <v/>
      </c>
      <c r="J514" s="127" t="str">
        <f>IFERROR(INDEX(Analysis!$G$13:$G$24,MATCH(IF(TB_TRANSACTIONS[[#This Row],[Date]]="","",IFERROR(MONTH(TB_TRANSACTIONS[[#This Row],[Date]]),"-")),Analysis!$C$13:$C$24,0),1),"-")</f>
        <v>-</v>
      </c>
      <c r="K514" s="127" t="str">
        <f>IFERROR(INDEX(Analysis!$F$13:$F$24,MATCH(IF(TB_TRANSACTIONS[[#This Row],[Date]]="","",IFERROR(MONTH(TB_TRANSACTIONS[[#This Row],[Date]]),"-")),Analysis!$C$13:$C$24,0),1),"-")</f>
        <v>-</v>
      </c>
      <c r="L5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4" s="77"/>
    </row>
    <row r="515" spans="3:15" ht="18" customHeight="1" x14ac:dyDescent="0.25">
      <c r="C515" s="143"/>
      <c r="D515" s="217"/>
      <c r="E515" s="220"/>
      <c r="F515" s="111"/>
      <c r="G515" s="110"/>
      <c r="H515" s="245" t="str" cm="1">
        <f t="array" ref="H515">IFERROR(IF(TB_TRANSACTIONS[[#This Row],[Subcategory]]="","",INDEX(Fields!$D$33:$D$132,MATCH(TB_TRANSACTIONS[[#This Row],[Subcategory]],Fields!$C$33:$C$132,0),0)),"-")</f>
        <v/>
      </c>
      <c r="I515" s="245" t="str">
        <f>IFERROR(IF(TB_TRANSACTIONS[[#This Row],[Category]]="","",TB_TRANSACTIONS[[#This Row],[Category]]&amp;"-"&amp;COUNTIFS($H$29:H535,H535)),"-")</f>
        <v/>
      </c>
      <c r="J515" s="127" t="str">
        <f>IFERROR(INDEX(Analysis!$G$13:$G$24,MATCH(IF(TB_TRANSACTIONS[[#This Row],[Date]]="","",IFERROR(MONTH(TB_TRANSACTIONS[[#This Row],[Date]]),"-")),Analysis!$C$13:$C$24,0),1),"-")</f>
        <v>-</v>
      </c>
      <c r="K515" s="127" t="str">
        <f>IFERROR(INDEX(Analysis!$F$13:$F$24,MATCH(IF(TB_TRANSACTIONS[[#This Row],[Date]]="","",IFERROR(MONTH(TB_TRANSACTIONS[[#This Row],[Date]]),"-")),Analysis!$C$13:$C$24,0),1),"-")</f>
        <v>-</v>
      </c>
      <c r="L5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5" s="77"/>
    </row>
    <row r="516" spans="3:15" ht="18" customHeight="1" x14ac:dyDescent="0.25">
      <c r="C516" s="109"/>
      <c r="D516" s="221"/>
      <c r="E516" s="222"/>
      <c r="F516" s="111"/>
      <c r="G516" s="110"/>
      <c r="H516" s="245" t="str" cm="1">
        <f t="array" ref="H516">IFERROR(IF(TB_TRANSACTIONS[[#This Row],[Subcategory]]="","",INDEX(Fields!$D$33:$D$132,MATCH(TB_TRANSACTIONS[[#This Row],[Subcategory]],Fields!$C$33:$C$132,0),0)),"-")</f>
        <v/>
      </c>
      <c r="I516" s="245" t="str">
        <f>IFERROR(IF(TB_TRANSACTIONS[[#This Row],[Category]]="","",TB_TRANSACTIONS[[#This Row],[Category]]&amp;"-"&amp;COUNTIFS($H$29:H536,H536)),"-")</f>
        <v/>
      </c>
      <c r="J516" s="127" t="str">
        <f>IFERROR(INDEX(Analysis!$G$13:$G$24,MATCH(IF(TB_TRANSACTIONS[[#This Row],[Date]]="","",IFERROR(MONTH(TB_TRANSACTIONS[[#This Row],[Date]]),"-")),Analysis!$C$13:$C$24,0),1),"-")</f>
        <v>-</v>
      </c>
      <c r="K516" s="127" t="str">
        <f>IFERROR(INDEX(Analysis!$F$13:$F$24,MATCH(IF(TB_TRANSACTIONS[[#This Row],[Date]]="","",IFERROR(MONTH(TB_TRANSACTIONS[[#This Row],[Date]]),"-")),Analysis!$C$13:$C$24,0),1),"-")</f>
        <v>-</v>
      </c>
      <c r="L5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6" s="77"/>
    </row>
    <row r="517" spans="3:15" ht="18" customHeight="1" x14ac:dyDescent="0.25">
      <c r="C517" s="143"/>
      <c r="D517" s="217"/>
      <c r="E517" s="220"/>
      <c r="F517" s="111"/>
      <c r="G517" s="110"/>
      <c r="H517" s="245" t="str" cm="1">
        <f t="array" ref="H517">IFERROR(IF(TB_TRANSACTIONS[[#This Row],[Subcategory]]="","",INDEX(Fields!$D$33:$D$132,MATCH(TB_TRANSACTIONS[[#This Row],[Subcategory]],Fields!$C$33:$C$132,0),0)),"-")</f>
        <v/>
      </c>
      <c r="I517" s="245" t="str">
        <f>IFERROR(IF(TB_TRANSACTIONS[[#This Row],[Category]]="","",TB_TRANSACTIONS[[#This Row],[Category]]&amp;"-"&amp;COUNTIFS($H$29:H537,H537)),"-")</f>
        <v/>
      </c>
      <c r="J517" s="127" t="str">
        <f>IFERROR(INDEX(Analysis!$G$13:$G$24,MATCH(IF(TB_TRANSACTIONS[[#This Row],[Date]]="","",IFERROR(MONTH(TB_TRANSACTIONS[[#This Row],[Date]]),"-")),Analysis!$C$13:$C$24,0),1),"-")</f>
        <v>-</v>
      </c>
      <c r="K517" s="127" t="str">
        <f>IFERROR(INDEX(Analysis!$F$13:$F$24,MATCH(IF(TB_TRANSACTIONS[[#This Row],[Date]]="","",IFERROR(MONTH(TB_TRANSACTIONS[[#This Row],[Date]]),"-")),Analysis!$C$13:$C$24,0),1),"-")</f>
        <v>-</v>
      </c>
      <c r="L5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7" s="77"/>
    </row>
    <row r="518" spans="3:15" ht="18" customHeight="1" x14ac:dyDescent="0.25">
      <c r="C518" s="109"/>
      <c r="D518" s="221"/>
      <c r="E518" s="222"/>
      <c r="F518" s="111"/>
      <c r="G518" s="110"/>
      <c r="H518" s="245" t="str" cm="1">
        <f t="array" ref="H518">IFERROR(IF(TB_TRANSACTIONS[[#This Row],[Subcategory]]="","",INDEX(Fields!$D$33:$D$132,MATCH(TB_TRANSACTIONS[[#This Row],[Subcategory]],Fields!$C$33:$C$132,0),0)),"-")</f>
        <v/>
      </c>
      <c r="I518" s="245" t="str">
        <f>IFERROR(IF(TB_TRANSACTIONS[[#This Row],[Category]]="","",TB_TRANSACTIONS[[#This Row],[Category]]&amp;"-"&amp;COUNTIFS($H$29:H538,H538)),"-")</f>
        <v/>
      </c>
      <c r="J518" s="127" t="str">
        <f>IFERROR(INDEX(Analysis!$G$13:$G$24,MATCH(IF(TB_TRANSACTIONS[[#This Row],[Date]]="","",IFERROR(MONTH(TB_TRANSACTIONS[[#This Row],[Date]]),"-")),Analysis!$C$13:$C$24,0),1),"-")</f>
        <v>-</v>
      </c>
      <c r="K518" s="127" t="str">
        <f>IFERROR(INDEX(Analysis!$F$13:$F$24,MATCH(IF(TB_TRANSACTIONS[[#This Row],[Date]]="","",IFERROR(MONTH(TB_TRANSACTIONS[[#This Row],[Date]]),"-")),Analysis!$C$13:$C$24,0),1),"-")</f>
        <v>-</v>
      </c>
      <c r="L5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8" s="77"/>
    </row>
    <row r="519" spans="3:15" ht="18" customHeight="1" x14ac:dyDescent="0.25">
      <c r="C519" s="143"/>
      <c r="D519" s="217"/>
      <c r="E519" s="220"/>
      <c r="F519" s="111"/>
      <c r="G519" s="110"/>
      <c r="H519" s="245" t="str" cm="1">
        <f t="array" ref="H519">IFERROR(IF(TB_TRANSACTIONS[[#This Row],[Subcategory]]="","",INDEX(Fields!$D$33:$D$132,MATCH(TB_TRANSACTIONS[[#This Row],[Subcategory]],Fields!$C$33:$C$132,0),0)),"-")</f>
        <v/>
      </c>
      <c r="I519" s="245" t="str">
        <f>IFERROR(IF(TB_TRANSACTIONS[[#This Row],[Category]]="","",TB_TRANSACTIONS[[#This Row],[Category]]&amp;"-"&amp;COUNTIFS($H$29:H539,H539)),"-")</f>
        <v/>
      </c>
      <c r="J519" s="127" t="str">
        <f>IFERROR(INDEX(Analysis!$G$13:$G$24,MATCH(IF(TB_TRANSACTIONS[[#This Row],[Date]]="","",IFERROR(MONTH(TB_TRANSACTIONS[[#This Row],[Date]]),"-")),Analysis!$C$13:$C$24,0),1),"-")</f>
        <v>-</v>
      </c>
      <c r="K519" s="127" t="str">
        <f>IFERROR(INDEX(Analysis!$F$13:$F$24,MATCH(IF(TB_TRANSACTIONS[[#This Row],[Date]]="","",IFERROR(MONTH(TB_TRANSACTIONS[[#This Row],[Date]]),"-")),Analysis!$C$13:$C$24,0),1),"-")</f>
        <v>-</v>
      </c>
      <c r="L5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9" s="77"/>
    </row>
    <row r="520" spans="3:15" ht="18" customHeight="1" x14ac:dyDescent="0.25">
      <c r="C520" s="109"/>
      <c r="D520" s="221"/>
      <c r="E520" s="222"/>
      <c r="F520" s="111"/>
      <c r="G520" s="110"/>
      <c r="H520" s="245" t="str" cm="1">
        <f t="array" ref="H520">IFERROR(IF(TB_TRANSACTIONS[[#This Row],[Subcategory]]="","",INDEX(Fields!$D$33:$D$132,MATCH(TB_TRANSACTIONS[[#This Row],[Subcategory]],Fields!$C$33:$C$132,0),0)),"-")</f>
        <v/>
      </c>
      <c r="I520" s="245" t="str">
        <f>IFERROR(IF(TB_TRANSACTIONS[[#This Row],[Category]]="","",TB_TRANSACTIONS[[#This Row],[Category]]&amp;"-"&amp;COUNTIFS($H$29:H540,H540)),"-")</f>
        <v/>
      </c>
      <c r="J520" s="127" t="str">
        <f>IFERROR(INDEX(Analysis!$G$13:$G$24,MATCH(IF(TB_TRANSACTIONS[[#This Row],[Date]]="","",IFERROR(MONTH(TB_TRANSACTIONS[[#This Row],[Date]]),"-")),Analysis!$C$13:$C$24,0),1),"-")</f>
        <v>-</v>
      </c>
      <c r="K520" s="127" t="str">
        <f>IFERROR(INDEX(Analysis!$F$13:$F$24,MATCH(IF(TB_TRANSACTIONS[[#This Row],[Date]]="","",IFERROR(MONTH(TB_TRANSACTIONS[[#This Row],[Date]]),"-")),Analysis!$C$13:$C$24,0),1),"-")</f>
        <v>-</v>
      </c>
      <c r="L5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0" s="77"/>
    </row>
    <row r="521" spans="3:15" ht="18" customHeight="1" x14ac:dyDescent="0.25">
      <c r="C521" s="143"/>
      <c r="D521" s="217"/>
      <c r="E521" s="220"/>
      <c r="F521" s="111"/>
      <c r="G521" s="110"/>
      <c r="H521" s="245" t="str" cm="1">
        <f t="array" ref="H521">IFERROR(IF(TB_TRANSACTIONS[[#This Row],[Subcategory]]="","",INDEX(Fields!$D$33:$D$132,MATCH(TB_TRANSACTIONS[[#This Row],[Subcategory]],Fields!$C$33:$C$132,0),0)),"-")</f>
        <v/>
      </c>
      <c r="I521" s="245" t="str">
        <f>IFERROR(IF(TB_TRANSACTIONS[[#This Row],[Category]]="","",TB_TRANSACTIONS[[#This Row],[Category]]&amp;"-"&amp;COUNTIFS($H$29:H541,H541)),"-")</f>
        <v/>
      </c>
      <c r="J521" s="127" t="str">
        <f>IFERROR(INDEX(Analysis!$G$13:$G$24,MATCH(IF(TB_TRANSACTIONS[[#This Row],[Date]]="","",IFERROR(MONTH(TB_TRANSACTIONS[[#This Row],[Date]]),"-")),Analysis!$C$13:$C$24,0),1),"-")</f>
        <v>-</v>
      </c>
      <c r="K521" s="127" t="str">
        <f>IFERROR(INDEX(Analysis!$F$13:$F$24,MATCH(IF(TB_TRANSACTIONS[[#This Row],[Date]]="","",IFERROR(MONTH(TB_TRANSACTIONS[[#This Row],[Date]]),"-")),Analysis!$C$13:$C$24,0),1),"-")</f>
        <v>-</v>
      </c>
      <c r="L5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1" s="77"/>
    </row>
    <row r="522" spans="3:15" ht="18" customHeight="1" x14ac:dyDescent="0.25">
      <c r="C522" s="109"/>
      <c r="D522" s="221"/>
      <c r="E522" s="222"/>
      <c r="F522" s="111"/>
      <c r="G522" s="110"/>
      <c r="H522" s="245" t="str" cm="1">
        <f t="array" ref="H522">IFERROR(IF(TB_TRANSACTIONS[[#This Row],[Subcategory]]="","",INDEX(Fields!$D$33:$D$132,MATCH(TB_TRANSACTIONS[[#This Row],[Subcategory]],Fields!$C$33:$C$132,0),0)),"-")</f>
        <v/>
      </c>
      <c r="I522" s="245" t="str">
        <f>IFERROR(IF(TB_TRANSACTIONS[[#This Row],[Category]]="","",TB_TRANSACTIONS[[#This Row],[Category]]&amp;"-"&amp;COUNTIFS($H$29:H542,H542)),"-")</f>
        <v/>
      </c>
      <c r="J522" s="127" t="str">
        <f>IFERROR(INDEX(Analysis!$G$13:$G$24,MATCH(IF(TB_TRANSACTIONS[[#This Row],[Date]]="","",IFERROR(MONTH(TB_TRANSACTIONS[[#This Row],[Date]]),"-")),Analysis!$C$13:$C$24,0),1),"-")</f>
        <v>-</v>
      </c>
      <c r="K522" s="127" t="str">
        <f>IFERROR(INDEX(Analysis!$F$13:$F$24,MATCH(IF(TB_TRANSACTIONS[[#This Row],[Date]]="","",IFERROR(MONTH(TB_TRANSACTIONS[[#This Row],[Date]]),"-")),Analysis!$C$13:$C$24,0),1),"-")</f>
        <v>-</v>
      </c>
      <c r="L5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2" s="77"/>
    </row>
    <row r="523" spans="3:15" ht="18" customHeight="1" x14ac:dyDescent="0.25">
      <c r="C523" s="143"/>
      <c r="D523" s="217"/>
      <c r="E523" s="220"/>
      <c r="F523" s="111"/>
      <c r="G523" s="110"/>
      <c r="H523" s="245" t="str" cm="1">
        <f t="array" ref="H523">IFERROR(IF(TB_TRANSACTIONS[[#This Row],[Subcategory]]="","",INDEX(Fields!$D$33:$D$132,MATCH(TB_TRANSACTIONS[[#This Row],[Subcategory]],Fields!$C$33:$C$132,0),0)),"-")</f>
        <v/>
      </c>
      <c r="I523" s="245" t="str">
        <f>IFERROR(IF(TB_TRANSACTIONS[[#This Row],[Category]]="","",TB_TRANSACTIONS[[#This Row],[Category]]&amp;"-"&amp;COUNTIFS($H$29:H543,H543)),"-")</f>
        <v/>
      </c>
      <c r="J523" s="127" t="str">
        <f>IFERROR(INDEX(Analysis!$G$13:$G$24,MATCH(IF(TB_TRANSACTIONS[[#This Row],[Date]]="","",IFERROR(MONTH(TB_TRANSACTIONS[[#This Row],[Date]]),"-")),Analysis!$C$13:$C$24,0),1),"-")</f>
        <v>-</v>
      </c>
      <c r="K523" s="127" t="str">
        <f>IFERROR(INDEX(Analysis!$F$13:$F$24,MATCH(IF(TB_TRANSACTIONS[[#This Row],[Date]]="","",IFERROR(MONTH(TB_TRANSACTIONS[[#This Row],[Date]]),"-")),Analysis!$C$13:$C$24,0),1),"-")</f>
        <v>-</v>
      </c>
      <c r="L5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3" s="77"/>
    </row>
    <row r="524" spans="3:15" ht="18" customHeight="1" x14ac:dyDescent="0.25">
      <c r="C524" s="109"/>
      <c r="D524" s="221"/>
      <c r="E524" s="222"/>
      <c r="F524" s="111"/>
      <c r="G524" s="110"/>
      <c r="H524" s="245" t="str" cm="1">
        <f t="array" ref="H524">IFERROR(IF(TB_TRANSACTIONS[[#This Row],[Subcategory]]="","",INDEX(Fields!$D$33:$D$132,MATCH(TB_TRANSACTIONS[[#This Row],[Subcategory]],Fields!$C$33:$C$132,0),0)),"-")</f>
        <v/>
      </c>
      <c r="I524" s="245" t="str">
        <f>IFERROR(IF(TB_TRANSACTIONS[[#This Row],[Category]]="","",TB_TRANSACTIONS[[#This Row],[Category]]&amp;"-"&amp;COUNTIFS($H$29:H544,H544)),"-")</f>
        <v/>
      </c>
      <c r="J524" s="127" t="str">
        <f>IFERROR(INDEX(Analysis!$G$13:$G$24,MATCH(IF(TB_TRANSACTIONS[[#This Row],[Date]]="","",IFERROR(MONTH(TB_TRANSACTIONS[[#This Row],[Date]]),"-")),Analysis!$C$13:$C$24,0),1),"-")</f>
        <v>-</v>
      </c>
      <c r="K524" s="127" t="str">
        <f>IFERROR(INDEX(Analysis!$F$13:$F$24,MATCH(IF(TB_TRANSACTIONS[[#This Row],[Date]]="","",IFERROR(MONTH(TB_TRANSACTIONS[[#This Row],[Date]]),"-")),Analysis!$C$13:$C$24,0),1),"-")</f>
        <v>-</v>
      </c>
      <c r="L5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4" s="77"/>
    </row>
    <row r="525" spans="3:15" ht="18" customHeight="1" x14ac:dyDescent="0.25">
      <c r="C525" s="143"/>
      <c r="D525" s="217"/>
      <c r="E525" s="220"/>
      <c r="F525" s="111"/>
      <c r="G525" s="110"/>
      <c r="H525" s="245" t="str" cm="1">
        <f t="array" ref="H525">IFERROR(IF(TB_TRANSACTIONS[[#This Row],[Subcategory]]="","",INDEX(Fields!$D$33:$D$132,MATCH(TB_TRANSACTIONS[[#This Row],[Subcategory]],Fields!$C$33:$C$132,0),0)),"-")</f>
        <v/>
      </c>
      <c r="I525" s="245" t="str">
        <f>IFERROR(IF(TB_TRANSACTIONS[[#This Row],[Category]]="","",TB_TRANSACTIONS[[#This Row],[Category]]&amp;"-"&amp;COUNTIFS($H$29:H545,H545)),"-")</f>
        <v/>
      </c>
      <c r="J525" s="127" t="str">
        <f>IFERROR(INDEX(Analysis!$G$13:$G$24,MATCH(IF(TB_TRANSACTIONS[[#This Row],[Date]]="","",IFERROR(MONTH(TB_TRANSACTIONS[[#This Row],[Date]]),"-")),Analysis!$C$13:$C$24,0),1),"-")</f>
        <v>-</v>
      </c>
      <c r="K525" s="127" t="str">
        <f>IFERROR(INDEX(Analysis!$F$13:$F$24,MATCH(IF(TB_TRANSACTIONS[[#This Row],[Date]]="","",IFERROR(MONTH(TB_TRANSACTIONS[[#This Row],[Date]]),"-")),Analysis!$C$13:$C$24,0),1),"-")</f>
        <v>-</v>
      </c>
      <c r="L5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5" s="77"/>
    </row>
    <row r="526" spans="3:15" ht="18" customHeight="1" x14ac:dyDescent="0.25">
      <c r="C526" s="109"/>
      <c r="D526" s="221"/>
      <c r="E526" s="222"/>
      <c r="F526" s="111"/>
      <c r="G526" s="110"/>
      <c r="H526" s="245" t="str" cm="1">
        <f t="array" ref="H526">IFERROR(IF(TB_TRANSACTIONS[[#This Row],[Subcategory]]="","",INDEX(Fields!$D$33:$D$132,MATCH(TB_TRANSACTIONS[[#This Row],[Subcategory]],Fields!$C$33:$C$132,0),0)),"-")</f>
        <v/>
      </c>
      <c r="I526" s="245" t="str">
        <f>IFERROR(IF(TB_TRANSACTIONS[[#This Row],[Category]]="","",TB_TRANSACTIONS[[#This Row],[Category]]&amp;"-"&amp;COUNTIFS($H$29:H546,H546)),"-")</f>
        <v/>
      </c>
      <c r="J526" s="127" t="str">
        <f>IFERROR(INDEX(Analysis!$G$13:$G$24,MATCH(IF(TB_TRANSACTIONS[[#This Row],[Date]]="","",IFERROR(MONTH(TB_TRANSACTIONS[[#This Row],[Date]]),"-")),Analysis!$C$13:$C$24,0),1),"-")</f>
        <v>-</v>
      </c>
      <c r="K526" s="127" t="str">
        <f>IFERROR(INDEX(Analysis!$F$13:$F$24,MATCH(IF(TB_TRANSACTIONS[[#This Row],[Date]]="","",IFERROR(MONTH(TB_TRANSACTIONS[[#This Row],[Date]]),"-")),Analysis!$C$13:$C$24,0),1),"-")</f>
        <v>-</v>
      </c>
      <c r="L5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6" s="77"/>
    </row>
    <row r="527" spans="3:15" ht="18" customHeight="1" x14ac:dyDescent="0.25">
      <c r="C527" s="143"/>
      <c r="D527" s="217"/>
      <c r="E527" s="220"/>
      <c r="F527" s="111"/>
      <c r="G527" s="110"/>
      <c r="H527" s="245" t="str" cm="1">
        <f t="array" ref="H527">IFERROR(IF(TB_TRANSACTIONS[[#This Row],[Subcategory]]="","",INDEX(Fields!$D$33:$D$132,MATCH(TB_TRANSACTIONS[[#This Row],[Subcategory]],Fields!$C$33:$C$132,0),0)),"-")</f>
        <v/>
      </c>
      <c r="I527" s="245" t="str">
        <f>IFERROR(IF(TB_TRANSACTIONS[[#This Row],[Category]]="","",TB_TRANSACTIONS[[#This Row],[Category]]&amp;"-"&amp;COUNTIFS($H$29:H547,H547)),"-")</f>
        <v/>
      </c>
      <c r="J527" s="127" t="str">
        <f>IFERROR(INDEX(Analysis!$G$13:$G$24,MATCH(IF(TB_TRANSACTIONS[[#This Row],[Date]]="","",IFERROR(MONTH(TB_TRANSACTIONS[[#This Row],[Date]]),"-")),Analysis!$C$13:$C$24,0),1),"-")</f>
        <v>-</v>
      </c>
      <c r="K527" s="127" t="str">
        <f>IFERROR(INDEX(Analysis!$F$13:$F$24,MATCH(IF(TB_TRANSACTIONS[[#This Row],[Date]]="","",IFERROR(MONTH(TB_TRANSACTIONS[[#This Row],[Date]]),"-")),Analysis!$C$13:$C$24,0),1),"-")</f>
        <v>-</v>
      </c>
      <c r="L5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7" s="77"/>
    </row>
    <row r="528" spans="3:15" ht="18" customHeight="1" x14ac:dyDescent="0.25">
      <c r="C528" s="109"/>
      <c r="D528" s="221"/>
      <c r="E528" s="222"/>
      <c r="F528" s="111"/>
      <c r="G528" s="110"/>
      <c r="H528" s="245" t="str" cm="1">
        <f t="array" ref="H528">IFERROR(IF(TB_TRANSACTIONS[[#This Row],[Subcategory]]="","",INDEX(Fields!$D$33:$D$132,MATCH(TB_TRANSACTIONS[[#This Row],[Subcategory]],Fields!$C$33:$C$132,0),0)),"-")</f>
        <v/>
      </c>
      <c r="I528" s="245" t="str">
        <f>IFERROR(IF(TB_TRANSACTIONS[[#This Row],[Category]]="","",TB_TRANSACTIONS[[#This Row],[Category]]&amp;"-"&amp;COUNTIFS($H$29:H548,H548)),"-")</f>
        <v/>
      </c>
      <c r="J528" s="127" t="str">
        <f>IFERROR(INDEX(Analysis!$G$13:$G$24,MATCH(IF(TB_TRANSACTIONS[[#This Row],[Date]]="","",IFERROR(MONTH(TB_TRANSACTIONS[[#This Row],[Date]]),"-")),Analysis!$C$13:$C$24,0),1),"-")</f>
        <v>-</v>
      </c>
      <c r="K528" s="127" t="str">
        <f>IFERROR(INDEX(Analysis!$F$13:$F$24,MATCH(IF(TB_TRANSACTIONS[[#This Row],[Date]]="","",IFERROR(MONTH(TB_TRANSACTIONS[[#This Row],[Date]]),"-")),Analysis!$C$13:$C$24,0),1),"-")</f>
        <v>-</v>
      </c>
      <c r="L5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8" s="77"/>
    </row>
    <row r="529" spans="3:15" ht="18" customHeight="1" x14ac:dyDescent="0.25">
      <c r="C529" s="143"/>
      <c r="D529" s="217"/>
      <c r="E529" s="220"/>
      <c r="F529" s="111"/>
      <c r="G529" s="110"/>
      <c r="H529" s="245" t="str" cm="1">
        <f t="array" ref="H529">IFERROR(IF(TB_TRANSACTIONS[[#This Row],[Subcategory]]="","",INDEX(Fields!$D$33:$D$132,MATCH(TB_TRANSACTIONS[[#This Row],[Subcategory]],Fields!$C$33:$C$132,0),0)),"-")</f>
        <v/>
      </c>
      <c r="I529" s="245" t="str">
        <f>IFERROR(IF(TB_TRANSACTIONS[[#This Row],[Category]]="","",TB_TRANSACTIONS[[#This Row],[Category]]&amp;"-"&amp;COUNTIFS($H$29:H549,H549)),"-")</f>
        <v/>
      </c>
      <c r="J529" s="127" t="str">
        <f>IFERROR(INDEX(Analysis!$G$13:$G$24,MATCH(IF(TB_TRANSACTIONS[[#This Row],[Date]]="","",IFERROR(MONTH(TB_TRANSACTIONS[[#This Row],[Date]]),"-")),Analysis!$C$13:$C$24,0),1),"-")</f>
        <v>-</v>
      </c>
      <c r="K529" s="127" t="str">
        <f>IFERROR(INDEX(Analysis!$F$13:$F$24,MATCH(IF(TB_TRANSACTIONS[[#This Row],[Date]]="","",IFERROR(MONTH(TB_TRANSACTIONS[[#This Row],[Date]]),"-")),Analysis!$C$13:$C$24,0),1),"-")</f>
        <v>-</v>
      </c>
      <c r="L5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9" s="77"/>
    </row>
    <row r="530" spans="3:15" ht="18" customHeight="1" x14ac:dyDescent="0.25">
      <c r="C530" s="109"/>
      <c r="D530" s="221"/>
      <c r="E530" s="222"/>
      <c r="F530" s="111"/>
      <c r="G530" s="110"/>
      <c r="H530" s="245" t="str" cm="1">
        <f t="array" ref="H530">IFERROR(IF(TB_TRANSACTIONS[[#This Row],[Subcategory]]="","",INDEX(Fields!$D$33:$D$132,MATCH(TB_TRANSACTIONS[[#This Row],[Subcategory]],Fields!$C$33:$C$132,0),0)),"-")</f>
        <v/>
      </c>
      <c r="I530" s="245" t="str">
        <f>IFERROR(IF(TB_TRANSACTIONS[[#This Row],[Category]]="","",TB_TRANSACTIONS[[#This Row],[Category]]&amp;"-"&amp;COUNTIFS($H$29:H550,H550)),"-")</f>
        <v/>
      </c>
      <c r="J530" s="127" t="str">
        <f>IFERROR(INDEX(Analysis!$G$13:$G$24,MATCH(IF(TB_TRANSACTIONS[[#This Row],[Date]]="","",IFERROR(MONTH(TB_TRANSACTIONS[[#This Row],[Date]]),"-")),Analysis!$C$13:$C$24,0),1),"-")</f>
        <v>-</v>
      </c>
      <c r="K530" s="127" t="str">
        <f>IFERROR(INDEX(Analysis!$F$13:$F$24,MATCH(IF(TB_TRANSACTIONS[[#This Row],[Date]]="","",IFERROR(MONTH(TB_TRANSACTIONS[[#This Row],[Date]]),"-")),Analysis!$C$13:$C$24,0),1),"-")</f>
        <v>-</v>
      </c>
      <c r="L5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0" s="77"/>
    </row>
    <row r="531" spans="3:15" ht="18" customHeight="1" x14ac:dyDescent="0.25">
      <c r="C531" s="143"/>
      <c r="D531" s="217"/>
      <c r="E531" s="220"/>
      <c r="F531" s="111"/>
      <c r="G531" s="110"/>
      <c r="H531" s="245" t="str" cm="1">
        <f t="array" ref="H531">IFERROR(IF(TB_TRANSACTIONS[[#This Row],[Subcategory]]="","",INDEX(Fields!$D$33:$D$132,MATCH(TB_TRANSACTIONS[[#This Row],[Subcategory]],Fields!$C$33:$C$132,0),0)),"-")</f>
        <v/>
      </c>
      <c r="I531" s="245" t="str">
        <f>IFERROR(IF(TB_TRANSACTIONS[[#This Row],[Category]]="","",TB_TRANSACTIONS[[#This Row],[Category]]&amp;"-"&amp;COUNTIFS($H$29:H551,H551)),"-")</f>
        <v/>
      </c>
      <c r="J531" s="127" t="str">
        <f>IFERROR(INDEX(Analysis!$G$13:$G$24,MATCH(IF(TB_TRANSACTIONS[[#This Row],[Date]]="","",IFERROR(MONTH(TB_TRANSACTIONS[[#This Row],[Date]]),"-")),Analysis!$C$13:$C$24,0),1),"-")</f>
        <v>-</v>
      </c>
      <c r="K531" s="127" t="str">
        <f>IFERROR(INDEX(Analysis!$F$13:$F$24,MATCH(IF(TB_TRANSACTIONS[[#This Row],[Date]]="","",IFERROR(MONTH(TB_TRANSACTIONS[[#This Row],[Date]]),"-")),Analysis!$C$13:$C$24,0),1),"-")</f>
        <v>-</v>
      </c>
      <c r="L5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1" s="77"/>
    </row>
    <row r="532" spans="3:15" ht="18" customHeight="1" x14ac:dyDescent="0.25">
      <c r="C532" s="109"/>
      <c r="D532" s="221"/>
      <c r="E532" s="222"/>
      <c r="F532" s="111"/>
      <c r="G532" s="110"/>
      <c r="H532" s="245" t="str" cm="1">
        <f t="array" ref="H532">IFERROR(IF(TB_TRANSACTIONS[[#This Row],[Subcategory]]="","",INDEX(Fields!$D$33:$D$132,MATCH(TB_TRANSACTIONS[[#This Row],[Subcategory]],Fields!$C$33:$C$132,0),0)),"-")</f>
        <v/>
      </c>
      <c r="I532" s="245" t="str">
        <f>IFERROR(IF(TB_TRANSACTIONS[[#This Row],[Category]]="","",TB_TRANSACTIONS[[#This Row],[Category]]&amp;"-"&amp;COUNTIFS($H$29:H552,H552)),"-")</f>
        <v/>
      </c>
      <c r="J532" s="127" t="str">
        <f>IFERROR(INDEX(Analysis!$G$13:$G$24,MATCH(IF(TB_TRANSACTIONS[[#This Row],[Date]]="","",IFERROR(MONTH(TB_TRANSACTIONS[[#This Row],[Date]]),"-")),Analysis!$C$13:$C$24,0),1),"-")</f>
        <v>-</v>
      </c>
      <c r="K532" s="127" t="str">
        <f>IFERROR(INDEX(Analysis!$F$13:$F$24,MATCH(IF(TB_TRANSACTIONS[[#This Row],[Date]]="","",IFERROR(MONTH(TB_TRANSACTIONS[[#This Row],[Date]]),"-")),Analysis!$C$13:$C$24,0),1),"-")</f>
        <v>-</v>
      </c>
      <c r="L5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2" s="77"/>
    </row>
    <row r="533" spans="3:15" ht="18" customHeight="1" x14ac:dyDescent="0.25">
      <c r="C533" s="143"/>
      <c r="D533" s="217"/>
      <c r="E533" s="220"/>
      <c r="F533" s="111"/>
      <c r="G533" s="110"/>
      <c r="H533" s="245" t="str" cm="1">
        <f t="array" ref="H533">IFERROR(IF(TB_TRANSACTIONS[[#This Row],[Subcategory]]="","",INDEX(Fields!$D$33:$D$132,MATCH(TB_TRANSACTIONS[[#This Row],[Subcategory]],Fields!$C$33:$C$132,0),0)),"-")</f>
        <v/>
      </c>
      <c r="I533" s="245" t="str">
        <f>IFERROR(IF(TB_TRANSACTIONS[[#This Row],[Category]]="","",TB_TRANSACTIONS[[#This Row],[Category]]&amp;"-"&amp;COUNTIFS($H$29:H553,H553)),"-")</f>
        <v/>
      </c>
      <c r="J533" s="127" t="str">
        <f>IFERROR(INDEX(Analysis!$G$13:$G$24,MATCH(IF(TB_TRANSACTIONS[[#This Row],[Date]]="","",IFERROR(MONTH(TB_TRANSACTIONS[[#This Row],[Date]]),"-")),Analysis!$C$13:$C$24,0),1),"-")</f>
        <v>-</v>
      </c>
      <c r="K533" s="127" t="str">
        <f>IFERROR(INDEX(Analysis!$F$13:$F$24,MATCH(IF(TB_TRANSACTIONS[[#This Row],[Date]]="","",IFERROR(MONTH(TB_TRANSACTIONS[[#This Row],[Date]]),"-")),Analysis!$C$13:$C$24,0),1),"-")</f>
        <v>-</v>
      </c>
      <c r="L5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3" s="77"/>
    </row>
    <row r="534" spans="3:15" ht="18" customHeight="1" x14ac:dyDescent="0.25">
      <c r="C534" s="109"/>
      <c r="D534" s="221"/>
      <c r="E534" s="222"/>
      <c r="F534" s="111"/>
      <c r="G534" s="110"/>
      <c r="H534" s="245" t="str" cm="1">
        <f t="array" ref="H534">IFERROR(IF(TB_TRANSACTIONS[[#This Row],[Subcategory]]="","",INDEX(Fields!$D$33:$D$132,MATCH(TB_TRANSACTIONS[[#This Row],[Subcategory]],Fields!$C$33:$C$132,0),0)),"-")</f>
        <v/>
      </c>
      <c r="I534" s="245" t="str">
        <f>IFERROR(IF(TB_TRANSACTIONS[[#This Row],[Category]]="","",TB_TRANSACTIONS[[#This Row],[Category]]&amp;"-"&amp;COUNTIFS($H$29:H554,H554)),"-")</f>
        <v/>
      </c>
      <c r="J534" s="127" t="str">
        <f>IFERROR(INDEX(Analysis!$G$13:$G$24,MATCH(IF(TB_TRANSACTIONS[[#This Row],[Date]]="","",IFERROR(MONTH(TB_TRANSACTIONS[[#This Row],[Date]]),"-")),Analysis!$C$13:$C$24,0),1),"-")</f>
        <v>-</v>
      </c>
      <c r="K534" s="127" t="str">
        <f>IFERROR(INDEX(Analysis!$F$13:$F$24,MATCH(IF(TB_TRANSACTIONS[[#This Row],[Date]]="","",IFERROR(MONTH(TB_TRANSACTIONS[[#This Row],[Date]]),"-")),Analysis!$C$13:$C$24,0),1),"-")</f>
        <v>-</v>
      </c>
      <c r="L5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4" s="77"/>
    </row>
    <row r="535" spans="3:15" ht="18" customHeight="1" x14ac:dyDescent="0.25">
      <c r="C535" s="143"/>
      <c r="D535" s="217"/>
      <c r="E535" s="220"/>
      <c r="F535" s="111"/>
      <c r="G535" s="110"/>
      <c r="H535" s="245" t="str" cm="1">
        <f t="array" ref="H535">IFERROR(IF(TB_TRANSACTIONS[[#This Row],[Subcategory]]="","",INDEX(Fields!$D$33:$D$132,MATCH(TB_TRANSACTIONS[[#This Row],[Subcategory]],Fields!$C$33:$C$132,0),0)),"-")</f>
        <v/>
      </c>
      <c r="I535" s="245" t="str">
        <f>IFERROR(IF(TB_TRANSACTIONS[[#This Row],[Category]]="","",TB_TRANSACTIONS[[#This Row],[Category]]&amp;"-"&amp;COUNTIFS($H$29:H555,H555)),"-")</f>
        <v/>
      </c>
      <c r="J535" s="127" t="str">
        <f>IFERROR(INDEX(Analysis!$G$13:$G$24,MATCH(IF(TB_TRANSACTIONS[[#This Row],[Date]]="","",IFERROR(MONTH(TB_TRANSACTIONS[[#This Row],[Date]]),"-")),Analysis!$C$13:$C$24,0),1),"-")</f>
        <v>-</v>
      </c>
      <c r="K535" s="127" t="str">
        <f>IFERROR(INDEX(Analysis!$F$13:$F$24,MATCH(IF(TB_TRANSACTIONS[[#This Row],[Date]]="","",IFERROR(MONTH(TB_TRANSACTIONS[[#This Row],[Date]]),"-")),Analysis!$C$13:$C$24,0),1),"-")</f>
        <v>-</v>
      </c>
      <c r="L5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5" s="77"/>
    </row>
    <row r="536" spans="3:15" ht="18" customHeight="1" x14ac:dyDescent="0.25">
      <c r="C536" s="109"/>
      <c r="D536" s="221"/>
      <c r="E536" s="222"/>
      <c r="F536" s="111"/>
      <c r="G536" s="110"/>
      <c r="H536" s="245" t="str" cm="1">
        <f t="array" ref="H536">IFERROR(IF(TB_TRANSACTIONS[[#This Row],[Subcategory]]="","",INDEX(Fields!$D$33:$D$132,MATCH(TB_TRANSACTIONS[[#This Row],[Subcategory]],Fields!$C$33:$C$132,0),0)),"-")</f>
        <v/>
      </c>
      <c r="I536" s="245" t="str">
        <f>IFERROR(IF(TB_TRANSACTIONS[[#This Row],[Category]]="","",TB_TRANSACTIONS[[#This Row],[Category]]&amp;"-"&amp;COUNTIFS($H$29:H556,H556)),"-")</f>
        <v/>
      </c>
      <c r="J536" s="127" t="str">
        <f>IFERROR(INDEX(Analysis!$G$13:$G$24,MATCH(IF(TB_TRANSACTIONS[[#This Row],[Date]]="","",IFERROR(MONTH(TB_TRANSACTIONS[[#This Row],[Date]]),"-")),Analysis!$C$13:$C$24,0),1),"-")</f>
        <v>-</v>
      </c>
      <c r="K536" s="127" t="str">
        <f>IFERROR(INDEX(Analysis!$F$13:$F$24,MATCH(IF(TB_TRANSACTIONS[[#This Row],[Date]]="","",IFERROR(MONTH(TB_TRANSACTIONS[[#This Row],[Date]]),"-")),Analysis!$C$13:$C$24,0),1),"-")</f>
        <v>-</v>
      </c>
      <c r="L5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6" s="77"/>
    </row>
    <row r="537" spans="3:15" ht="18" customHeight="1" x14ac:dyDescent="0.25">
      <c r="C537" s="143"/>
      <c r="D537" s="217"/>
      <c r="E537" s="220"/>
      <c r="F537" s="111"/>
      <c r="G537" s="110"/>
      <c r="H537" s="245" t="str" cm="1">
        <f t="array" ref="H537">IFERROR(IF(TB_TRANSACTIONS[[#This Row],[Subcategory]]="","",INDEX(Fields!$D$33:$D$132,MATCH(TB_TRANSACTIONS[[#This Row],[Subcategory]],Fields!$C$33:$C$132,0),0)),"-")</f>
        <v/>
      </c>
      <c r="I537" s="245" t="str">
        <f>IFERROR(IF(TB_TRANSACTIONS[[#This Row],[Category]]="","",TB_TRANSACTIONS[[#This Row],[Category]]&amp;"-"&amp;COUNTIFS($H$29:H557,H557)),"-")</f>
        <v/>
      </c>
      <c r="J537" s="127" t="str">
        <f>IFERROR(INDEX(Analysis!$G$13:$G$24,MATCH(IF(TB_TRANSACTIONS[[#This Row],[Date]]="","",IFERROR(MONTH(TB_TRANSACTIONS[[#This Row],[Date]]),"-")),Analysis!$C$13:$C$24,0),1),"-")</f>
        <v>-</v>
      </c>
      <c r="K537" s="127" t="str">
        <f>IFERROR(INDEX(Analysis!$F$13:$F$24,MATCH(IF(TB_TRANSACTIONS[[#This Row],[Date]]="","",IFERROR(MONTH(TB_TRANSACTIONS[[#This Row],[Date]]),"-")),Analysis!$C$13:$C$24,0),1),"-")</f>
        <v>-</v>
      </c>
      <c r="L5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7" s="77"/>
    </row>
    <row r="538" spans="3:15" ht="18" customHeight="1" x14ac:dyDescent="0.25">
      <c r="C538" s="109"/>
      <c r="D538" s="221"/>
      <c r="E538" s="222"/>
      <c r="F538" s="111"/>
      <c r="G538" s="110"/>
      <c r="H538" s="245" t="str" cm="1">
        <f t="array" ref="H538">IFERROR(IF(TB_TRANSACTIONS[[#This Row],[Subcategory]]="","",INDEX(Fields!$D$33:$D$132,MATCH(TB_TRANSACTIONS[[#This Row],[Subcategory]],Fields!$C$33:$C$132,0),0)),"-")</f>
        <v/>
      </c>
      <c r="I538" s="245" t="str">
        <f>IFERROR(IF(TB_TRANSACTIONS[[#This Row],[Category]]="","",TB_TRANSACTIONS[[#This Row],[Category]]&amp;"-"&amp;COUNTIFS($H$29:H558,H558)),"-")</f>
        <v/>
      </c>
      <c r="J538" s="127" t="str">
        <f>IFERROR(INDEX(Analysis!$G$13:$G$24,MATCH(IF(TB_TRANSACTIONS[[#This Row],[Date]]="","",IFERROR(MONTH(TB_TRANSACTIONS[[#This Row],[Date]]),"-")),Analysis!$C$13:$C$24,0),1),"-")</f>
        <v>-</v>
      </c>
      <c r="K538" s="127" t="str">
        <f>IFERROR(INDEX(Analysis!$F$13:$F$24,MATCH(IF(TB_TRANSACTIONS[[#This Row],[Date]]="","",IFERROR(MONTH(TB_TRANSACTIONS[[#This Row],[Date]]),"-")),Analysis!$C$13:$C$24,0),1),"-")</f>
        <v>-</v>
      </c>
      <c r="L5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8" s="77"/>
    </row>
    <row r="539" spans="3:15" ht="18" customHeight="1" x14ac:dyDescent="0.25">
      <c r="C539" s="143"/>
      <c r="D539" s="217"/>
      <c r="E539" s="220"/>
      <c r="F539" s="111"/>
      <c r="G539" s="110"/>
      <c r="H539" s="245" t="str" cm="1">
        <f t="array" ref="H539">IFERROR(IF(TB_TRANSACTIONS[[#This Row],[Subcategory]]="","",INDEX(Fields!$D$33:$D$132,MATCH(TB_TRANSACTIONS[[#This Row],[Subcategory]],Fields!$C$33:$C$132,0),0)),"-")</f>
        <v/>
      </c>
      <c r="I539" s="245" t="str">
        <f>IFERROR(IF(TB_TRANSACTIONS[[#This Row],[Category]]="","",TB_TRANSACTIONS[[#This Row],[Category]]&amp;"-"&amp;COUNTIFS($H$29:H559,H559)),"-")</f>
        <v/>
      </c>
      <c r="J539" s="127" t="str">
        <f>IFERROR(INDEX(Analysis!$G$13:$G$24,MATCH(IF(TB_TRANSACTIONS[[#This Row],[Date]]="","",IFERROR(MONTH(TB_TRANSACTIONS[[#This Row],[Date]]),"-")),Analysis!$C$13:$C$24,0),1),"-")</f>
        <v>-</v>
      </c>
      <c r="K539" s="127" t="str">
        <f>IFERROR(INDEX(Analysis!$F$13:$F$24,MATCH(IF(TB_TRANSACTIONS[[#This Row],[Date]]="","",IFERROR(MONTH(TB_TRANSACTIONS[[#This Row],[Date]]),"-")),Analysis!$C$13:$C$24,0),1),"-")</f>
        <v>-</v>
      </c>
      <c r="L5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9" s="77"/>
    </row>
    <row r="540" spans="3:15" ht="18" customHeight="1" x14ac:dyDescent="0.25">
      <c r="C540" s="109"/>
      <c r="D540" s="221"/>
      <c r="E540" s="222"/>
      <c r="F540" s="111"/>
      <c r="G540" s="110"/>
      <c r="H540" s="245" t="str" cm="1">
        <f t="array" ref="H540">IFERROR(IF(TB_TRANSACTIONS[[#This Row],[Subcategory]]="","",INDEX(Fields!$D$33:$D$132,MATCH(TB_TRANSACTIONS[[#This Row],[Subcategory]],Fields!$C$33:$C$132,0),0)),"-")</f>
        <v/>
      </c>
      <c r="I540" s="245" t="str">
        <f>IFERROR(IF(TB_TRANSACTIONS[[#This Row],[Category]]="","",TB_TRANSACTIONS[[#This Row],[Category]]&amp;"-"&amp;COUNTIFS($H$29:H560,H560)),"-")</f>
        <v/>
      </c>
      <c r="J540" s="127" t="str">
        <f>IFERROR(INDEX(Analysis!$G$13:$G$24,MATCH(IF(TB_TRANSACTIONS[[#This Row],[Date]]="","",IFERROR(MONTH(TB_TRANSACTIONS[[#This Row],[Date]]),"-")),Analysis!$C$13:$C$24,0),1),"-")</f>
        <v>-</v>
      </c>
      <c r="K540" s="127" t="str">
        <f>IFERROR(INDEX(Analysis!$F$13:$F$24,MATCH(IF(TB_TRANSACTIONS[[#This Row],[Date]]="","",IFERROR(MONTH(TB_TRANSACTIONS[[#This Row],[Date]]),"-")),Analysis!$C$13:$C$24,0),1),"-")</f>
        <v>-</v>
      </c>
      <c r="L5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0" s="77"/>
    </row>
    <row r="541" spans="3:15" ht="18" customHeight="1" x14ac:dyDescent="0.25">
      <c r="C541" s="143"/>
      <c r="D541" s="217"/>
      <c r="E541" s="220"/>
      <c r="F541" s="111"/>
      <c r="G541" s="110"/>
      <c r="H541" s="245" t="str" cm="1">
        <f t="array" ref="H541">IFERROR(IF(TB_TRANSACTIONS[[#This Row],[Subcategory]]="","",INDEX(Fields!$D$33:$D$132,MATCH(TB_TRANSACTIONS[[#This Row],[Subcategory]],Fields!$C$33:$C$132,0),0)),"-")</f>
        <v/>
      </c>
      <c r="I541" s="245" t="str">
        <f>IFERROR(IF(TB_TRANSACTIONS[[#This Row],[Category]]="","",TB_TRANSACTIONS[[#This Row],[Category]]&amp;"-"&amp;COUNTIFS($H$29:H561,H561)),"-")</f>
        <v/>
      </c>
      <c r="J541" s="127" t="str">
        <f>IFERROR(INDEX(Analysis!$G$13:$G$24,MATCH(IF(TB_TRANSACTIONS[[#This Row],[Date]]="","",IFERROR(MONTH(TB_TRANSACTIONS[[#This Row],[Date]]),"-")),Analysis!$C$13:$C$24,0),1),"-")</f>
        <v>-</v>
      </c>
      <c r="K541" s="127" t="str">
        <f>IFERROR(INDEX(Analysis!$F$13:$F$24,MATCH(IF(TB_TRANSACTIONS[[#This Row],[Date]]="","",IFERROR(MONTH(TB_TRANSACTIONS[[#This Row],[Date]]),"-")),Analysis!$C$13:$C$24,0),1),"-")</f>
        <v>-</v>
      </c>
      <c r="L5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1" s="77"/>
    </row>
    <row r="542" spans="3:15" ht="18" customHeight="1" x14ac:dyDescent="0.25">
      <c r="C542" s="109"/>
      <c r="D542" s="221"/>
      <c r="E542" s="222"/>
      <c r="F542" s="111"/>
      <c r="G542" s="110"/>
      <c r="H542" s="245" t="str" cm="1">
        <f t="array" ref="H542">IFERROR(IF(TB_TRANSACTIONS[[#This Row],[Subcategory]]="","",INDEX(Fields!$D$33:$D$132,MATCH(TB_TRANSACTIONS[[#This Row],[Subcategory]],Fields!$C$33:$C$132,0),0)),"-")</f>
        <v/>
      </c>
      <c r="I542" s="245" t="str">
        <f>IFERROR(IF(TB_TRANSACTIONS[[#This Row],[Category]]="","",TB_TRANSACTIONS[[#This Row],[Category]]&amp;"-"&amp;COUNTIFS($H$29:H562,H562)),"-")</f>
        <v/>
      </c>
      <c r="J542" s="127" t="str">
        <f>IFERROR(INDEX(Analysis!$G$13:$G$24,MATCH(IF(TB_TRANSACTIONS[[#This Row],[Date]]="","",IFERROR(MONTH(TB_TRANSACTIONS[[#This Row],[Date]]),"-")),Analysis!$C$13:$C$24,0),1),"-")</f>
        <v>-</v>
      </c>
      <c r="K542" s="127" t="str">
        <f>IFERROR(INDEX(Analysis!$F$13:$F$24,MATCH(IF(TB_TRANSACTIONS[[#This Row],[Date]]="","",IFERROR(MONTH(TB_TRANSACTIONS[[#This Row],[Date]]),"-")),Analysis!$C$13:$C$24,0),1),"-")</f>
        <v>-</v>
      </c>
      <c r="L5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2" s="77"/>
    </row>
    <row r="543" spans="3:15" ht="18" customHeight="1" x14ac:dyDescent="0.25">
      <c r="C543" s="143"/>
      <c r="D543" s="217"/>
      <c r="E543" s="220"/>
      <c r="F543" s="111"/>
      <c r="G543" s="110"/>
      <c r="H543" s="245" t="str" cm="1">
        <f t="array" ref="H543">IFERROR(IF(TB_TRANSACTIONS[[#This Row],[Subcategory]]="","",INDEX(Fields!$D$33:$D$132,MATCH(TB_TRANSACTIONS[[#This Row],[Subcategory]],Fields!$C$33:$C$132,0),0)),"-")</f>
        <v/>
      </c>
      <c r="I543" s="245" t="str">
        <f>IFERROR(IF(TB_TRANSACTIONS[[#This Row],[Category]]="","",TB_TRANSACTIONS[[#This Row],[Category]]&amp;"-"&amp;COUNTIFS($H$29:H563,H563)),"-")</f>
        <v/>
      </c>
      <c r="J543" s="127" t="str">
        <f>IFERROR(INDEX(Analysis!$G$13:$G$24,MATCH(IF(TB_TRANSACTIONS[[#This Row],[Date]]="","",IFERROR(MONTH(TB_TRANSACTIONS[[#This Row],[Date]]),"-")),Analysis!$C$13:$C$24,0),1),"-")</f>
        <v>-</v>
      </c>
      <c r="K543" s="127" t="str">
        <f>IFERROR(INDEX(Analysis!$F$13:$F$24,MATCH(IF(TB_TRANSACTIONS[[#This Row],[Date]]="","",IFERROR(MONTH(TB_TRANSACTIONS[[#This Row],[Date]]),"-")),Analysis!$C$13:$C$24,0),1),"-")</f>
        <v>-</v>
      </c>
      <c r="L5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3" s="77"/>
    </row>
    <row r="544" spans="3:15" ht="18" customHeight="1" x14ac:dyDescent="0.25">
      <c r="C544" s="109"/>
      <c r="D544" s="221"/>
      <c r="E544" s="222"/>
      <c r="F544" s="111"/>
      <c r="G544" s="110"/>
      <c r="H544" s="245" t="str" cm="1">
        <f t="array" ref="H544">IFERROR(IF(TB_TRANSACTIONS[[#This Row],[Subcategory]]="","",INDEX(Fields!$D$33:$D$132,MATCH(TB_TRANSACTIONS[[#This Row],[Subcategory]],Fields!$C$33:$C$132,0),0)),"-")</f>
        <v/>
      </c>
      <c r="I544" s="245" t="str">
        <f>IFERROR(IF(TB_TRANSACTIONS[[#This Row],[Category]]="","",TB_TRANSACTIONS[[#This Row],[Category]]&amp;"-"&amp;COUNTIFS($H$29:H564,H564)),"-")</f>
        <v/>
      </c>
      <c r="J544" s="127" t="str">
        <f>IFERROR(INDEX(Analysis!$G$13:$G$24,MATCH(IF(TB_TRANSACTIONS[[#This Row],[Date]]="","",IFERROR(MONTH(TB_TRANSACTIONS[[#This Row],[Date]]),"-")),Analysis!$C$13:$C$24,0),1),"-")</f>
        <v>-</v>
      </c>
      <c r="K544" s="127" t="str">
        <f>IFERROR(INDEX(Analysis!$F$13:$F$24,MATCH(IF(TB_TRANSACTIONS[[#This Row],[Date]]="","",IFERROR(MONTH(TB_TRANSACTIONS[[#This Row],[Date]]),"-")),Analysis!$C$13:$C$24,0),1),"-")</f>
        <v>-</v>
      </c>
      <c r="L5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4" s="77"/>
    </row>
    <row r="545" spans="3:15" ht="18" customHeight="1" x14ac:dyDescent="0.25">
      <c r="C545" s="143"/>
      <c r="D545" s="217"/>
      <c r="E545" s="220"/>
      <c r="F545" s="111"/>
      <c r="G545" s="110"/>
      <c r="H545" s="245" t="str" cm="1">
        <f t="array" ref="H545">IFERROR(IF(TB_TRANSACTIONS[[#This Row],[Subcategory]]="","",INDEX(Fields!$D$33:$D$132,MATCH(TB_TRANSACTIONS[[#This Row],[Subcategory]],Fields!$C$33:$C$132,0),0)),"-")</f>
        <v/>
      </c>
      <c r="I545" s="245" t="str">
        <f>IFERROR(IF(TB_TRANSACTIONS[[#This Row],[Category]]="","",TB_TRANSACTIONS[[#This Row],[Category]]&amp;"-"&amp;COUNTIFS($H$29:H565,H565)),"-")</f>
        <v/>
      </c>
      <c r="J545" s="127" t="str">
        <f>IFERROR(INDEX(Analysis!$G$13:$G$24,MATCH(IF(TB_TRANSACTIONS[[#This Row],[Date]]="","",IFERROR(MONTH(TB_TRANSACTIONS[[#This Row],[Date]]),"-")),Analysis!$C$13:$C$24,0),1),"-")</f>
        <v>-</v>
      </c>
      <c r="K545" s="127" t="str">
        <f>IFERROR(INDEX(Analysis!$F$13:$F$24,MATCH(IF(TB_TRANSACTIONS[[#This Row],[Date]]="","",IFERROR(MONTH(TB_TRANSACTIONS[[#This Row],[Date]]),"-")),Analysis!$C$13:$C$24,0),1),"-")</f>
        <v>-</v>
      </c>
      <c r="L5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5" s="77"/>
    </row>
    <row r="546" spans="3:15" ht="18" customHeight="1" x14ac:dyDescent="0.25">
      <c r="C546" s="109"/>
      <c r="D546" s="221"/>
      <c r="E546" s="222"/>
      <c r="F546" s="111"/>
      <c r="G546" s="110"/>
      <c r="H546" s="245" t="str" cm="1">
        <f t="array" ref="H546">IFERROR(IF(TB_TRANSACTIONS[[#This Row],[Subcategory]]="","",INDEX(Fields!$D$33:$D$132,MATCH(TB_TRANSACTIONS[[#This Row],[Subcategory]],Fields!$C$33:$C$132,0),0)),"-")</f>
        <v/>
      </c>
      <c r="I546" s="245" t="str">
        <f>IFERROR(IF(TB_TRANSACTIONS[[#This Row],[Category]]="","",TB_TRANSACTIONS[[#This Row],[Category]]&amp;"-"&amp;COUNTIFS($H$29:H566,H566)),"-")</f>
        <v/>
      </c>
      <c r="J546" s="127" t="str">
        <f>IFERROR(INDEX(Analysis!$G$13:$G$24,MATCH(IF(TB_TRANSACTIONS[[#This Row],[Date]]="","",IFERROR(MONTH(TB_TRANSACTIONS[[#This Row],[Date]]),"-")),Analysis!$C$13:$C$24,0),1),"-")</f>
        <v>-</v>
      </c>
      <c r="K546" s="127" t="str">
        <f>IFERROR(INDEX(Analysis!$F$13:$F$24,MATCH(IF(TB_TRANSACTIONS[[#This Row],[Date]]="","",IFERROR(MONTH(TB_TRANSACTIONS[[#This Row],[Date]]),"-")),Analysis!$C$13:$C$24,0),1),"-")</f>
        <v>-</v>
      </c>
      <c r="L5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6" s="77"/>
    </row>
    <row r="547" spans="3:15" ht="18" customHeight="1" x14ac:dyDescent="0.25">
      <c r="C547" s="143"/>
      <c r="D547" s="217"/>
      <c r="E547" s="220"/>
      <c r="F547" s="111"/>
      <c r="G547" s="110"/>
      <c r="H547" s="245" t="str" cm="1">
        <f t="array" ref="H547">IFERROR(IF(TB_TRANSACTIONS[[#This Row],[Subcategory]]="","",INDEX(Fields!$D$33:$D$132,MATCH(TB_TRANSACTIONS[[#This Row],[Subcategory]],Fields!$C$33:$C$132,0),0)),"-")</f>
        <v/>
      </c>
      <c r="I547" s="245" t="str">
        <f>IFERROR(IF(TB_TRANSACTIONS[[#This Row],[Category]]="","",TB_TRANSACTIONS[[#This Row],[Category]]&amp;"-"&amp;COUNTIFS($H$29:H567,H567)),"-")</f>
        <v/>
      </c>
      <c r="J547" s="127" t="str">
        <f>IFERROR(INDEX(Analysis!$G$13:$G$24,MATCH(IF(TB_TRANSACTIONS[[#This Row],[Date]]="","",IFERROR(MONTH(TB_TRANSACTIONS[[#This Row],[Date]]),"-")),Analysis!$C$13:$C$24,0),1),"-")</f>
        <v>-</v>
      </c>
      <c r="K547" s="127" t="str">
        <f>IFERROR(INDEX(Analysis!$F$13:$F$24,MATCH(IF(TB_TRANSACTIONS[[#This Row],[Date]]="","",IFERROR(MONTH(TB_TRANSACTIONS[[#This Row],[Date]]),"-")),Analysis!$C$13:$C$24,0),1),"-")</f>
        <v>-</v>
      </c>
      <c r="L5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7" s="77"/>
    </row>
    <row r="548" spans="3:15" ht="18" customHeight="1" x14ac:dyDescent="0.25">
      <c r="C548" s="109"/>
      <c r="D548" s="221"/>
      <c r="E548" s="222"/>
      <c r="F548" s="111"/>
      <c r="G548" s="110"/>
      <c r="H548" s="245" t="str" cm="1">
        <f t="array" ref="H548">IFERROR(IF(TB_TRANSACTIONS[[#This Row],[Subcategory]]="","",INDEX(Fields!$D$33:$D$132,MATCH(TB_TRANSACTIONS[[#This Row],[Subcategory]],Fields!$C$33:$C$132,0),0)),"-")</f>
        <v/>
      </c>
      <c r="I548" s="245" t="str">
        <f>IFERROR(IF(TB_TRANSACTIONS[[#This Row],[Category]]="","",TB_TRANSACTIONS[[#This Row],[Category]]&amp;"-"&amp;COUNTIFS($H$29:H568,H568)),"-")</f>
        <v/>
      </c>
      <c r="J548" s="127" t="str">
        <f>IFERROR(INDEX(Analysis!$G$13:$G$24,MATCH(IF(TB_TRANSACTIONS[[#This Row],[Date]]="","",IFERROR(MONTH(TB_TRANSACTIONS[[#This Row],[Date]]),"-")),Analysis!$C$13:$C$24,0),1),"-")</f>
        <v>-</v>
      </c>
      <c r="K548" s="127" t="str">
        <f>IFERROR(INDEX(Analysis!$F$13:$F$24,MATCH(IF(TB_TRANSACTIONS[[#This Row],[Date]]="","",IFERROR(MONTH(TB_TRANSACTIONS[[#This Row],[Date]]),"-")),Analysis!$C$13:$C$24,0),1),"-")</f>
        <v>-</v>
      </c>
      <c r="L5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8" s="77"/>
    </row>
    <row r="549" spans="3:15" ht="18" customHeight="1" x14ac:dyDescent="0.25">
      <c r="C549" s="143"/>
      <c r="D549" s="217"/>
      <c r="E549" s="220"/>
      <c r="F549" s="111"/>
      <c r="G549" s="110"/>
      <c r="H549" s="245" t="str" cm="1">
        <f t="array" ref="H549">IFERROR(IF(TB_TRANSACTIONS[[#This Row],[Subcategory]]="","",INDEX(Fields!$D$33:$D$132,MATCH(TB_TRANSACTIONS[[#This Row],[Subcategory]],Fields!$C$33:$C$132,0),0)),"-")</f>
        <v/>
      </c>
      <c r="I549" s="245" t="str">
        <f>IFERROR(IF(TB_TRANSACTIONS[[#This Row],[Category]]="","",TB_TRANSACTIONS[[#This Row],[Category]]&amp;"-"&amp;COUNTIFS($H$29:H569,H569)),"-")</f>
        <v/>
      </c>
      <c r="J549" s="127" t="str">
        <f>IFERROR(INDEX(Analysis!$G$13:$G$24,MATCH(IF(TB_TRANSACTIONS[[#This Row],[Date]]="","",IFERROR(MONTH(TB_TRANSACTIONS[[#This Row],[Date]]),"-")),Analysis!$C$13:$C$24,0),1),"-")</f>
        <v>-</v>
      </c>
      <c r="K549" s="127" t="str">
        <f>IFERROR(INDEX(Analysis!$F$13:$F$24,MATCH(IF(TB_TRANSACTIONS[[#This Row],[Date]]="","",IFERROR(MONTH(TB_TRANSACTIONS[[#This Row],[Date]]),"-")),Analysis!$C$13:$C$24,0),1),"-")</f>
        <v>-</v>
      </c>
      <c r="L5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9" s="77"/>
    </row>
    <row r="550" spans="3:15" ht="18" customHeight="1" x14ac:dyDescent="0.25">
      <c r="C550" s="109"/>
      <c r="D550" s="221"/>
      <c r="E550" s="222"/>
      <c r="F550" s="111"/>
      <c r="G550" s="110"/>
      <c r="H550" s="245" t="str" cm="1">
        <f t="array" ref="H550">IFERROR(IF(TB_TRANSACTIONS[[#This Row],[Subcategory]]="","",INDEX(Fields!$D$33:$D$132,MATCH(TB_TRANSACTIONS[[#This Row],[Subcategory]],Fields!$C$33:$C$132,0),0)),"-")</f>
        <v/>
      </c>
      <c r="I550" s="245" t="str">
        <f>IFERROR(IF(TB_TRANSACTIONS[[#This Row],[Category]]="","",TB_TRANSACTIONS[[#This Row],[Category]]&amp;"-"&amp;COUNTIFS($H$29:H570,H570)),"-")</f>
        <v/>
      </c>
      <c r="J550" s="127" t="str">
        <f>IFERROR(INDEX(Analysis!$G$13:$G$24,MATCH(IF(TB_TRANSACTIONS[[#This Row],[Date]]="","",IFERROR(MONTH(TB_TRANSACTIONS[[#This Row],[Date]]),"-")),Analysis!$C$13:$C$24,0),1),"-")</f>
        <v>-</v>
      </c>
      <c r="K550" s="127" t="str">
        <f>IFERROR(INDEX(Analysis!$F$13:$F$24,MATCH(IF(TB_TRANSACTIONS[[#This Row],[Date]]="","",IFERROR(MONTH(TB_TRANSACTIONS[[#This Row],[Date]]),"-")),Analysis!$C$13:$C$24,0),1),"-")</f>
        <v>-</v>
      </c>
      <c r="L5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0" s="77"/>
    </row>
    <row r="551" spans="3:15" ht="18" customHeight="1" x14ac:dyDescent="0.25">
      <c r="C551" s="143"/>
      <c r="D551" s="217"/>
      <c r="E551" s="220"/>
      <c r="F551" s="111"/>
      <c r="G551" s="110"/>
      <c r="H551" s="245" t="str" cm="1">
        <f t="array" ref="H551">IFERROR(IF(TB_TRANSACTIONS[[#This Row],[Subcategory]]="","",INDEX(Fields!$D$33:$D$132,MATCH(TB_TRANSACTIONS[[#This Row],[Subcategory]],Fields!$C$33:$C$132,0),0)),"-")</f>
        <v/>
      </c>
      <c r="I551" s="245" t="str">
        <f>IFERROR(IF(TB_TRANSACTIONS[[#This Row],[Category]]="","",TB_TRANSACTIONS[[#This Row],[Category]]&amp;"-"&amp;COUNTIFS($H$29:H571,H571)),"-")</f>
        <v/>
      </c>
      <c r="J551" s="127" t="str">
        <f>IFERROR(INDEX(Analysis!$G$13:$G$24,MATCH(IF(TB_TRANSACTIONS[[#This Row],[Date]]="","",IFERROR(MONTH(TB_TRANSACTIONS[[#This Row],[Date]]),"-")),Analysis!$C$13:$C$24,0),1),"-")</f>
        <v>-</v>
      </c>
      <c r="K551" s="127" t="str">
        <f>IFERROR(INDEX(Analysis!$F$13:$F$24,MATCH(IF(TB_TRANSACTIONS[[#This Row],[Date]]="","",IFERROR(MONTH(TB_TRANSACTIONS[[#This Row],[Date]]),"-")),Analysis!$C$13:$C$24,0),1),"-")</f>
        <v>-</v>
      </c>
      <c r="L5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1" s="77"/>
    </row>
    <row r="552" spans="3:15" ht="18" customHeight="1" x14ac:dyDescent="0.25">
      <c r="C552" s="109"/>
      <c r="D552" s="221"/>
      <c r="E552" s="222"/>
      <c r="F552" s="111"/>
      <c r="G552" s="110"/>
      <c r="H552" s="245" t="str" cm="1">
        <f t="array" ref="H552">IFERROR(IF(TB_TRANSACTIONS[[#This Row],[Subcategory]]="","",INDEX(Fields!$D$33:$D$132,MATCH(TB_TRANSACTIONS[[#This Row],[Subcategory]],Fields!$C$33:$C$132,0),0)),"-")</f>
        <v/>
      </c>
      <c r="I552" s="245" t="str">
        <f>IFERROR(IF(TB_TRANSACTIONS[[#This Row],[Category]]="","",TB_TRANSACTIONS[[#This Row],[Category]]&amp;"-"&amp;COUNTIFS($H$29:H572,H572)),"-")</f>
        <v/>
      </c>
      <c r="J552" s="127" t="str">
        <f>IFERROR(INDEX(Analysis!$G$13:$G$24,MATCH(IF(TB_TRANSACTIONS[[#This Row],[Date]]="","",IFERROR(MONTH(TB_TRANSACTIONS[[#This Row],[Date]]),"-")),Analysis!$C$13:$C$24,0),1),"-")</f>
        <v>-</v>
      </c>
      <c r="K552" s="127" t="str">
        <f>IFERROR(INDEX(Analysis!$F$13:$F$24,MATCH(IF(TB_TRANSACTIONS[[#This Row],[Date]]="","",IFERROR(MONTH(TB_TRANSACTIONS[[#This Row],[Date]]),"-")),Analysis!$C$13:$C$24,0),1),"-")</f>
        <v>-</v>
      </c>
      <c r="L5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2" s="77"/>
    </row>
    <row r="553" spans="3:15" ht="18" customHeight="1" x14ac:dyDescent="0.25">
      <c r="C553" s="143"/>
      <c r="D553" s="217"/>
      <c r="E553" s="220"/>
      <c r="F553" s="111"/>
      <c r="G553" s="110"/>
      <c r="H553" s="245" t="str" cm="1">
        <f t="array" ref="H553">IFERROR(IF(TB_TRANSACTIONS[[#This Row],[Subcategory]]="","",INDEX(Fields!$D$33:$D$132,MATCH(TB_TRANSACTIONS[[#This Row],[Subcategory]],Fields!$C$33:$C$132,0),0)),"-")</f>
        <v/>
      </c>
      <c r="I553" s="245" t="str">
        <f>IFERROR(IF(TB_TRANSACTIONS[[#This Row],[Category]]="","",TB_TRANSACTIONS[[#This Row],[Category]]&amp;"-"&amp;COUNTIFS($H$29:H573,H573)),"-")</f>
        <v/>
      </c>
      <c r="J553" s="127" t="str">
        <f>IFERROR(INDEX(Analysis!$G$13:$G$24,MATCH(IF(TB_TRANSACTIONS[[#This Row],[Date]]="","",IFERROR(MONTH(TB_TRANSACTIONS[[#This Row],[Date]]),"-")),Analysis!$C$13:$C$24,0),1),"-")</f>
        <v>-</v>
      </c>
      <c r="K553" s="127" t="str">
        <f>IFERROR(INDEX(Analysis!$F$13:$F$24,MATCH(IF(TB_TRANSACTIONS[[#This Row],[Date]]="","",IFERROR(MONTH(TB_TRANSACTIONS[[#This Row],[Date]]),"-")),Analysis!$C$13:$C$24,0),1),"-")</f>
        <v>-</v>
      </c>
      <c r="L5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3" s="77"/>
    </row>
    <row r="554" spans="3:15" ht="18" customHeight="1" x14ac:dyDescent="0.25">
      <c r="C554" s="109"/>
      <c r="D554" s="221"/>
      <c r="E554" s="222"/>
      <c r="F554" s="111"/>
      <c r="G554" s="110"/>
      <c r="H554" s="245" t="str" cm="1">
        <f t="array" ref="H554">IFERROR(IF(TB_TRANSACTIONS[[#This Row],[Subcategory]]="","",INDEX(Fields!$D$33:$D$132,MATCH(TB_TRANSACTIONS[[#This Row],[Subcategory]],Fields!$C$33:$C$132,0),0)),"-")</f>
        <v/>
      </c>
      <c r="I554" s="245" t="str">
        <f>IFERROR(IF(TB_TRANSACTIONS[[#This Row],[Category]]="","",TB_TRANSACTIONS[[#This Row],[Category]]&amp;"-"&amp;COUNTIFS($H$29:H574,H574)),"-")</f>
        <v/>
      </c>
      <c r="J554" s="127" t="str">
        <f>IFERROR(INDEX(Analysis!$G$13:$G$24,MATCH(IF(TB_TRANSACTIONS[[#This Row],[Date]]="","",IFERROR(MONTH(TB_TRANSACTIONS[[#This Row],[Date]]),"-")),Analysis!$C$13:$C$24,0),1),"-")</f>
        <v>-</v>
      </c>
      <c r="K554" s="127" t="str">
        <f>IFERROR(INDEX(Analysis!$F$13:$F$24,MATCH(IF(TB_TRANSACTIONS[[#This Row],[Date]]="","",IFERROR(MONTH(TB_TRANSACTIONS[[#This Row],[Date]]),"-")),Analysis!$C$13:$C$24,0),1),"-")</f>
        <v>-</v>
      </c>
      <c r="L5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4" s="77"/>
    </row>
    <row r="555" spans="3:15" ht="18" customHeight="1" x14ac:dyDescent="0.25">
      <c r="C555" s="143"/>
      <c r="D555" s="217"/>
      <c r="E555" s="220"/>
      <c r="F555" s="111"/>
      <c r="G555" s="110"/>
      <c r="H555" s="245" t="str" cm="1">
        <f t="array" ref="H555">IFERROR(IF(TB_TRANSACTIONS[[#This Row],[Subcategory]]="","",INDEX(Fields!$D$33:$D$132,MATCH(TB_TRANSACTIONS[[#This Row],[Subcategory]],Fields!$C$33:$C$132,0),0)),"-")</f>
        <v/>
      </c>
      <c r="I555" s="245" t="str">
        <f>IFERROR(IF(TB_TRANSACTIONS[[#This Row],[Category]]="","",TB_TRANSACTIONS[[#This Row],[Category]]&amp;"-"&amp;COUNTIFS($H$29:H575,H575)),"-")</f>
        <v/>
      </c>
      <c r="J555" s="127" t="str">
        <f>IFERROR(INDEX(Analysis!$G$13:$G$24,MATCH(IF(TB_TRANSACTIONS[[#This Row],[Date]]="","",IFERROR(MONTH(TB_TRANSACTIONS[[#This Row],[Date]]),"-")),Analysis!$C$13:$C$24,0),1),"-")</f>
        <v>-</v>
      </c>
      <c r="K555" s="127" t="str">
        <f>IFERROR(INDEX(Analysis!$F$13:$F$24,MATCH(IF(TB_TRANSACTIONS[[#This Row],[Date]]="","",IFERROR(MONTH(TB_TRANSACTIONS[[#This Row],[Date]]),"-")),Analysis!$C$13:$C$24,0),1),"-")</f>
        <v>-</v>
      </c>
      <c r="L5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5" s="77"/>
    </row>
    <row r="556" spans="3:15" ht="18" customHeight="1" x14ac:dyDescent="0.25">
      <c r="C556" s="109"/>
      <c r="D556" s="221"/>
      <c r="E556" s="222"/>
      <c r="F556" s="111"/>
      <c r="G556" s="110"/>
      <c r="H556" s="245" t="str" cm="1">
        <f t="array" ref="H556">IFERROR(IF(TB_TRANSACTIONS[[#This Row],[Subcategory]]="","",INDEX(Fields!$D$33:$D$132,MATCH(TB_TRANSACTIONS[[#This Row],[Subcategory]],Fields!$C$33:$C$132,0),0)),"-")</f>
        <v/>
      </c>
      <c r="I556" s="245" t="str">
        <f>IFERROR(IF(TB_TRANSACTIONS[[#This Row],[Category]]="","",TB_TRANSACTIONS[[#This Row],[Category]]&amp;"-"&amp;COUNTIFS($H$29:H576,H576)),"-")</f>
        <v/>
      </c>
      <c r="J556" s="127" t="str">
        <f>IFERROR(INDEX(Analysis!$G$13:$G$24,MATCH(IF(TB_TRANSACTIONS[[#This Row],[Date]]="","",IFERROR(MONTH(TB_TRANSACTIONS[[#This Row],[Date]]),"-")),Analysis!$C$13:$C$24,0),1),"-")</f>
        <v>-</v>
      </c>
      <c r="K556" s="127" t="str">
        <f>IFERROR(INDEX(Analysis!$F$13:$F$24,MATCH(IF(TB_TRANSACTIONS[[#This Row],[Date]]="","",IFERROR(MONTH(TB_TRANSACTIONS[[#This Row],[Date]]),"-")),Analysis!$C$13:$C$24,0),1),"-")</f>
        <v>-</v>
      </c>
      <c r="L5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6" s="77"/>
    </row>
    <row r="557" spans="3:15" ht="18" customHeight="1" x14ac:dyDescent="0.25">
      <c r="C557" s="143"/>
      <c r="D557" s="217"/>
      <c r="E557" s="220"/>
      <c r="F557" s="111"/>
      <c r="G557" s="110"/>
      <c r="H557" s="245" t="str" cm="1">
        <f t="array" ref="H557">IFERROR(IF(TB_TRANSACTIONS[[#This Row],[Subcategory]]="","",INDEX(Fields!$D$33:$D$132,MATCH(TB_TRANSACTIONS[[#This Row],[Subcategory]],Fields!$C$33:$C$132,0),0)),"-")</f>
        <v/>
      </c>
      <c r="I557" s="245" t="str">
        <f>IFERROR(IF(TB_TRANSACTIONS[[#This Row],[Category]]="","",TB_TRANSACTIONS[[#This Row],[Category]]&amp;"-"&amp;COUNTIFS($H$29:H577,H577)),"-")</f>
        <v/>
      </c>
      <c r="J557" s="127" t="str">
        <f>IFERROR(INDEX(Analysis!$G$13:$G$24,MATCH(IF(TB_TRANSACTIONS[[#This Row],[Date]]="","",IFERROR(MONTH(TB_TRANSACTIONS[[#This Row],[Date]]),"-")),Analysis!$C$13:$C$24,0),1),"-")</f>
        <v>-</v>
      </c>
      <c r="K557" s="127" t="str">
        <f>IFERROR(INDEX(Analysis!$F$13:$F$24,MATCH(IF(TB_TRANSACTIONS[[#This Row],[Date]]="","",IFERROR(MONTH(TB_TRANSACTIONS[[#This Row],[Date]]),"-")),Analysis!$C$13:$C$24,0),1),"-")</f>
        <v>-</v>
      </c>
      <c r="L5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7" s="77"/>
    </row>
    <row r="558" spans="3:15" ht="18" customHeight="1" x14ac:dyDescent="0.25">
      <c r="C558" s="109"/>
      <c r="D558" s="221"/>
      <c r="E558" s="222"/>
      <c r="F558" s="111"/>
      <c r="G558" s="110"/>
      <c r="H558" s="245" t="str" cm="1">
        <f t="array" ref="H558">IFERROR(IF(TB_TRANSACTIONS[[#This Row],[Subcategory]]="","",INDEX(Fields!$D$33:$D$132,MATCH(TB_TRANSACTIONS[[#This Row],[Subcategory]],Fields!$C$33:$C$132,0),0)),"-")</f>
        <v/>
      </c>
      <c r="I558" s="245" t="str">
        <f>IFERROR(IF(TB_TRANSACTIONS[[#This Row],[Category]]="","",TB_TRANSACTIONS[[#This Row],[Category]]&amp;"-"&amp;COUNTIFS($H$29:H578,H578)),"-")</f>
        <v/>
      </c>
      <c r="J558" s="127" t="str">
        <f>IFERROR(INDEX(Analysis!$G$13:$G$24,MATCH(IF(TB_TRANSACTIONS[[#This Row],[Date]]="","",IFERROR(MONTH(TB_TRANSACTIONS[[#This Row],[Date]]),"-")),Analysis!$C$13:$C$24,0),1),"-")</f>
        <v>-</v>
      </c>
      <c r="K558" s="127" t="str">
        <f>IFERROR(INDEX(Analysis!$F$13:$F$24,MATCH(IF(TB_TRANSACTIONS[[#This Row],[Date]]="","",IFERROR(MONTH(TB_TRANSACTIONS[[#This Row],[Date]]),"-")),Analysis!$C$13:$C$24,0),1),"-")</f>
        <v>-</v>
      </c>
      <c r="L5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8" s="77"/>
    </row>
    <row r="559" spans="3:15" ht="18" customHeight="1" x14ac:dyDescent="0.25">
      <c r="C559" s="143"/>
      <c r="D559" s="217"/>
      <c r="E559" s="220"/>
      <c r="F559" s="111"/>
      <c r="G559" s="110"/>
      <c r="H559" s="245" t="str" cm="1">
        <f t="array" ref="H559">IFERROR(IF(TB_TRANSACTIONS[[#This Row],[Subcategory]]="","",INDEX(Fields!$D$33:$D$132,MATCH(TB_TRANSACTIONS[[#This Row],[Subcategory]],Fields!$C$33:$C$132,0),0)),"-")</f>
        <v/>
      </c>
      <c r="I559" s="245" t="str">
        <f>IFERROR(IF(TB_TRANSACTIONS[[#This Row],[Category]]="","",TB_TRANSACTIONS[[#This Row],[Category]]&amp;"-"&amp;COUNTIFS($H$29:H579,H579)),"-")</f>
        <v/>
      </c>
      <c r="J559" s="127" t="str">
        <f>IFERROR(INDEX(Analysis!$G$13:$G$24,MATCH(IF(TB_TRANSACTIONS[[#This Row],[Date]]="","",IFERROR(MONTH(TB_TRANSACTIONS[[#This Row],[Date]]),"-")),Analysis!$C$13:$C$24,0),1),"-")</f>
        <v>-</v>
      </c>
      <c r="K559" s="127" t="str">
        <f>IFERROR(INDEX(Analysis!$F$13:$F$24,MATCH(IF(TB_TRANSACTIONS[[#This Row],[Date]]="","",IFERROR(MONTH(TB_TRANSACTIONS[[#This Row],[Date]]),"-")),Analysis!$C$13:$C$24,0),1),"-")</f>
        <v>-</v>
      </c>
      <c r="L5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9" s="77"/>
    </row>
    <row r="560" spans="3:15" ht="18" customHeight="1" x14ac:dyDescent="0.25">
      <c r="C560" s="109"/>
      <c r="D560" s="221"/>
      <c r="E560" s="222"/>
      <c r="F560" s="111"/>
      <c r="G560" s="110"/>
      <c r="H560" s="245" t="str" cm="1">
        <f t="array" ref="H560">IFERROR(IF(TB_TRANSACTIONS[[#This Row],[Subcategory]]="","",INDEX(Fields!$D$33:$D$132,MATCH(TB_TRANSACTIONS[[#This Row],[Subcategory]],Fields!$C$33:$C$132,0),0)),"-")</f>
        <v/>
      </c>
      <c r="I560" s="245" t="str">
        <f>IFERROR(IF(TB_TRANSACTIONS[[#This Row],[Category]]="","",TB_TRANSACTIONS[[#This Row],[Category]]&amp;"-"&amp;COUNTIFS($H$29:H580,H580)),"-")</f>
        <v/>
      </c>
      <c r="J560" s="127" t="str">
        <f>IFERROR(INDEX(Analysis!$G$13:$G$24,MATCH(IF(TB_TRANSACTIONS[[#This Row],[Date]]="","",IFERROR(MONTH(TB_TRANSACTIONS[[#This Row],[Date]]),"-")),Analysis!$C$13:$C$24,0),1),"-")</f>
        <v>-</v>
      </c>
      <c r="K560" s="127" t="str">
        <f>IFERROR(INDEX(Analysis!$F$13:$F$24,MATCH(IF(TB_TRANSACTIONS[[#This Row],[Date]]="","",IFERROR(MONTH(TB_TRANSACTIONS[[#This Row],[Date]]),"-")),Analysis!$C$13:$C$24,0),1),"-")</f>
        <v>-</v>
      </c>
      <c r="L5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0" s="77"/>
    </row>
    <row r="561" spans="3:15" ht="18" customHeight="1" x14ac:dyDescent="0.25">
      <c r="C561" s="143"/>
      <c r="D561" s="217"/>
      <c r="E561" s="220"/>
      <c r="F561" s="111"/>
      <c r="G561" s="110"/>
      <c r="H561" s="245" t="str" cm="1">
        <f t="array" ref="H561">IFERROR(IF(TB_TRANSACTIONS[[#This Row],[Subcategory]]="","",INDEX(Fields!$D$33:$D$132,MATCH(TB_TRANSACTIONS[[#This Row],[Subcategory]],Fields!$C$33:$C$132,0),0)),"-")</f>
        <v/>
      </c>
      <c r="I561" s="245" t="str">
        <f>IFERROR(IF(TB_TRANSACTIONS[[#This Row],[Category]]="","",TB_TRANSACTIONS[[#This Row],[Category]]&amp;"-"&amp;COUNTIFS($H$29:H581,H581)),"-")</f>
        <v/>
      </c>
      <c r="J561" s="127" t="str">
        <f>IFERROR(INDEX(Analysis!$G$13:$G$24,MATCH(IF(TB_TRANSACTIONS[[#This Row],[Date]]="","",IFERROR(MONTH(TB_TRANSACTIONS[[#This Row],[Date]]),"-")),Analysis!$C$13:$C$24,0),1),"-")</f>
        <v>-</v>
      </c>
      <c r="K561" s="127" t="str">
        <f>IFERROR(INDEX(Analysis!$F$13:$F$24,MATCH(IF(TB_TRANSACTIONS[[#This Row],[Date]]="","",IFERROR(MONTH(TB_TRANSACTIONS[[#This Row],[Date]]),"-")),Analysis!$C$13:$C$24,0),1),"-")</f>
        <v>-</v>
      </c>
      <c r="L5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1" s="77"/>
    </row>
    <row r="562" spans="3:15" ht="18" customHeight="1" x14ac:dyDescent="0.25">
      <c r="C562" s="109"/>
      <c r="D562" s="221"/>
      <c r="E562" s="222"/>
      <c r="F562" s="111"/>
      <c r="G562" s="110"/>
      <c r="H562" s="245" t="str" cm="1">
        <f t="array" ref="H562">IFERROR(IF(TB_TRANSACTIONS[[#This Row],[Subcategory]]="","",INDEX(Fields!$D$33:$D$132,MATCH(TB_TRANSACTIONS[[#This Row],[Subcategory]],Fields!$C$33:$C$132,0),0)),"-")</f>
        <v/>
      </c>
      <c r="I562" s="245" t="str">
        <f>IFERROR(IF(TB_TRANSACTIONS[[#This Row],[Category]]="","",TB_TRANSACTIONS[[#This Row],[Category]]&amp;"-"&amp;COUNTIFS($H$29:H582,H582)),"-")</f>
        <v/>
      </c>
      <c r="J562" s="127" t="str">
        <f>IFERROR(INDEX(Analysis!$G$13:$G$24,MATCH(IF(TB_TRANSACTIONS[[#This Row],[Date]]="","",IFERROR(MONTH(TB_TRANSACTIONS[[#This Row],[Date]]),"-")),Analysis!$C$13:$C$24,0),1),"-")</f>
        <v>-</v>
      </c>
      <c r="K562" s="127" t="str">
        <f>IFERROR(INDEX(Analysis!$F$13:$F$24,MATCH(IF(TB_TRANSACTIONS[[#This Row],[Date]]="","",IFERROR(MONTH(TB_TRANSACTIONS[[#This Row],[Date]]),"-")),Analysis!$C$13:$C$24,0),1),"-")</f>
        <v>-</v>
      </c>
      <c r="L5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2" s="77"/>
    </row>
    <row r="563" spans="3:15" ht="18" customHeight="1" x14ac:dyDescent="0.25">
      <c r="C563" s="143"/>
      <c r="D563" s="217"/>
      <c r="E563" s="220"/>
      <c r="F563" s="111"/>
      <c r="G563" s="110"/>
      <c r="H563" s="245" t="str" cm="1">
        <f t="array" ref="H563">IFERROR(IF(TB_TRANSACTIONS[[#This Row],[Subcategory]]="","",INDEX(Fields!$D$33:$D$132,MATCH(TB_TRANSACTIONS[[#This Row],[Subcategory]],Fields!$C$33:$C$132,0),0)),"-")</f>
        <v/>
      </c>
      <c r="I563" s="245" t="str">
        <f>IFERROR(IF(TB_TRANSACTIONS[[#This Row],[Category]]="","",TB_TRANSACTIONS[[#This Row],[Category]]&amp;"-"&amp;COUNTIFS($H$29:H583,H583)),"-")</f>
        <v/>
      </c>
      <c r="J563" s="127" t="str">
        <f>IFERROR(INDEX(Analysis!$G$13:$G$24,MATCH(IF(TB_TRANSACTIONS[[#This Row],[Date]]="","",IFERROR(MONTH(TB_TRANSACTIONS[[#This Row],[Date]]),"-")),Analysis!$C$13:$C$24,0),1),"-")</f>
        <v>-</v>
      </c>
      <c r="K563" s="127" t="str">
        <f>IFERROR(INDEX(Analysis!$F$13:$F$24,MATCH(IF(TB_TRANSACTIONS[[#This Row],[Date]]="","",IFERROR(MONTH(TB_TRANSACTIONS[[#This Row],[Date]]),"-")),Analysis!$C$13:$C$24,0),1),"-")</f>
        <v>-</v>
      </c>
      <c r="L5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3" s="77"/>
    </row>
    <row r="564" spans="3:15" ht="18" customHeight="1" x14ac:dyDescent="0.25">
      <c r="C564" s="109"/>
      <c r="D564" s="221"/>
      <c r="E564" s="222"/>
      <c r="F564" s="111"/>
      <c r="G564" s="110"/>
      <c r="H564" s="245" t="str" cm="1">
        <f t="array" ref="H564">IFERROR(IF(TB_TRANSACTIONS[[#This Row],[Subcategory]]="","",INDEX(Fields!$D$33:$D$132,MATCH(TB_TRANSACTIONS[[#This Row],[Subcategory]],Fields!$C$33:$C$132,0),0)),"-")</f>
        <v/>
      </c>
      <c r="I564" s="245" t="str">
        <f>IFERROR(IF(TB_TRANSACTIONS[[#This Row],[Category]]="","",TB_TRANSACTIONS[[#This Row],[Category]]&amp;"-"&amp;COUNTIFS($H$29:H584,H584)),"-")</f>
        <v/>
      </c>
      <c r="J564" s="127" t="str">
        <f>IFERROR(INDEX(Analysis!$G$13:$G$24,MATCH(IF(TB_TRANSACTIONS[[#This Row],[Date]]="","",IFERROR(MONTH(TB_TRANSACTIONS[[#This Row],[Date]]),"-")),Analysis!$C$13:$C$24,0),1),"-")</f>
        <v>-</v>
      </c>
      <c r="K564" s="127" t="str">
        <f>IFERROR(INDEX(Analysis!$F$13:$F$24,MATCH(IF(TB_TRANSACTIONS[[#This Row],[Date]]="","",IFERROR(MONTH(TB_TRANSACTIONS[[#This Row],[Date]]),"-")),Analysis!$C$13:$C$24,0),1),"-")</f>
        <v>-</v>
      </c>
      <c r="L5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4" s="77"/>
    </row>
    <row r="565" spans="3:15" ht="18" customHeight="1" x14ac:dyDescent="0.25">
      <c r="C565" s="143"/>
      <c r="D565" s="217"/>
      <c r="E565" s="220"/>
      <c r="F565" s="111"/>
      <c r="G565" s="110"/>
      <c r="H565" s="245" t="str" cm="1">
        <f t="array" ref="H565">IFERROR(IF(TB_TRANSACTIONS[[#This Row],[Subcategory]]="","",INDEX(Fields!$D$33:$D$132,MATCH(TB_TRANSACTIONS[[#This Row],[Subcategory]],Fields!$C$33:$C$132,0),0)),"-")</f>
        <v/>
      </c>
      <c r="I565" s="245" t="str">
        <f>IFERROR(IF(TB_TRANSACTIONS[[#This Row],[Category]]="","",TB_TRANSACTIONS[[#This Row],[Category]]&amp;"-"&amp;COUNTIFS($H$29:H585,H585)),"-")</f>
        <v/>
      </c>
      <c r="J565" s="127" t="str">
        <f>IFERROR(INDEX(Analysis!$G$13:$G$24,MATCH(IF(TB_TRANSACTIONS[[#This Row],[Date]]="","",IFERROR(MONTH(TB_TRANSACTIONS[[#This Row],[Date]]),"-")),Analysis!$C$13:$C$24,0),1),"-")</f>
        <v>-</v>
      </c>
      <c r="K565" s="127" t="str">
        <f>IFERROR(INDEX(Analysis!$F$13:$F$24,MATCH(IF(TB_TRANSACTIONS[[#This Row],[Date]]="","",IFERROR(MONTH(TB_TRANSACTIONS[[#This Row],[Date]]),"-")),Analysis!$C$13:$C$24,0),1),"-")</f>
        <v>-</v>
      </c>
      <c r="L5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5" s="77"/>
    </row>
    <row r="566" spans="3:15" ht="18" customHeight="1" x14ac:dyDescent="0.25">
      <c r="C566" s="109"/>
      <c r="D566" s="221"/>
      <c r="E566" s="222"/>
      <c r="F566" s="111"/>
      <c r="G566" s="110"/>
      <c r="H566" s="245" t="str" cm="1">
        <f t="array" ref="H566">IFERROR(IF(TB_TRANSACTIONS[[#This Row],[Subcategory]]="","",INDEX(Fields!$D$33:$D$132,MATCH(TB_TRANSACTIONS[[#This Row],[Subcategory]],Fields!$C$33:$C$132,0),0)),"-")</f>
        <v/>
      </c>
      <c r="I566" s="245" t="str">
        <f>IFERROR(IF(TB_TRANSACTIONS[[#This Row],[Category]]="","",TB_TRANSACTIONS[[#This Row],[Category]]&amp;"-"&amp;COUNTIFS($H$29:H586,H586)),"-")</f>
        <v/>
      </c>
      <c r="J566" s="127" t="str">
        <f>IFERROR(INDEX(Analysis!$G$13:$G$24,MATCH(IF(TB_TRANSACTIONS[[#This Row],[Date]]="","",IFERROR(MONTH(TB_TRANSACTIONS[[#This Row],[Date]]),"-")),Analysis!$C$13:$C$24,0),1),"-")</f>
        <v>-</v>
      </c>
      <c r="K566" s="127" t="str">
        <f>IFERROR(INDEX(Analysis!$F$13:$F$24,MATCH(IF(TB_TRANSACTIONS[[#This Row],[Date]]="","",IFERROR(MONTH(TB_TRANSACTIONS[[#This Row],[Date]]),"-")),Analysis!$C$13:$C$24,0),1),"-")</f>
        <v>-</v>
      </c>
      <c r="L5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6" s="77"/>
    </row>
    <row r="567" spans="3:15" ht="18" customHeight="1" x14ac:dyDescent="0.25">
      <c r="C567" s="143"/>
      <c r="D567" s="217"/>
      <c r="E567" s="220"/>
      <c r="F567" s="111"/>
      <c r="G567" s="110"/>
      <c r="H567" s="245" t="str" cm="1">
        <f t="array" ref="H567">IFERROR(IF(TB_TRANSACTIONS[[#This Row],[Subcategory]]="","",INDEX(Fields!$D$33:$D$132,MATCH(TB_TRANSACTIONS[[#This Row],[Subcategory]],Fields!$C$33:$C$132,0),0)),"-")</f>
        <v/>
      </c>
      <c r="I567" s="245" t="str">
        <f>IFERROR(IF(TB_TRANSACTIONS[[#This Row],[Category]]="","",TB_TRANSACTIONS[[#This Row],[Category]]&amp;"-"&amp;COUNTIFS($H$29:H587,H587)),"-")</f>
        <v/>
      </c>
      <c r="J567" s="127" t="str">
        <f>IFERROR(INDEX(Analysis!$G$13:$G$24,MATCH(IF(TB_TRANSACTIONS[[#This Row],[Date]]="","",IFERROR(MONTH(TB_TRANSACTIONS[[#This Row],[Date]]),"-")),Analysis!$C$13:$C$24,0),1),"-")</f>
        <v>-</v>
      </c>
      <c r="K567" s="127" t="str">
        <f>IFERROR(INDEX(Analysis!$F$13:$F$24,MATCH(IF(TB_TRANSACTIONS[[#This Row],[Date]]="","",IFERROR(MONTH(TB_TRANSACTIONS[[#This Row],[Date]]),"-")),Analysis!$C$13:$C$24,0),1),"-")</f>
        <v>-</v>
      </c>
      <c r="L5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7" s="77"/>
    </row>
    <row r="568" spans="3:15" ht="18" customHeight="1" x14ac:dyDescent="0.25">
      <c r="C568" s="109"/>
      <c r="D568" s="221"/>
      <c r="E568" s="222"/>
      <c r="F568" s="111"/>
      <c r="G568" s="110"/>
      <c r="H568" s="245" t="str" cm="1">
        <f t="array" ref="H568">IFERROR(IF(TB_TRANSACTIONS[[#This Row],[Subcategory]]="","",INDEX(Fields!$D$33:$D$132,MATCH(TB_TRANSACTIONS[[#This Row],[Subcategory]],Fields!$C$33:$C$132,0),0)),"-")</f>
        <v/>
      </c>
      <c r="I568" s="245" t="str">
        <f>IFERROR(IF(TB_TRANSACTIONS[[#This Row],[Category]]="","",TB_TRANSACTIONS[[#This Row],[Category]]&amp;"-"&amp;COUNTIFS($H$29:H588,H588)),"-")</f>
        <v/>
      </c>
      <c r="J568" s="127" t="str">
        <f>IFERROR(INDEX(Analysis!$G$13:$G$24,MATCH(IF(TB_TRANSACTIONS[[#This Row],[Date]]="","",IFERROR(MONTH(TB_TRANSACTIONS[[#This Row],[Date]]),"-")),Analysis!$C$13:$C$24,0),1),"-")</f>
        <v>-</v>
      </c>
      <c r="K568" s="127" t="str">
        <f>IFERROR(INDEX(Analysis!$F$13:$F$24,MATCH(IF(TB_TRANSACTIONS[[#This Row],[Date]]="","",IFERROR(MONTH(TB_TRANSACTIONS[[#This Row],[Date]]),"-")),Analysis!$C$13:$C$24,0),1),"-")</f>
        <v>-</v>
      </c>
      <c r="L5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8" s="77"/>
    </row>
    <row r="569" spans="3:15" ht="18" customHeight="1" x14ac:dyDescent="0.25">
      <c r="C569" s="143"/>
      <c r="D569" s="217"/>
      <c r="E569" s="220"/>
      <c r="F569" s="111"/>
      <c r="G569" s="110"/>
      <c r="H569" s="245" t="str" cm="1">
        <f t="array" ref="H569">IFERROR(IF(TB_TRANSACTIONS[[#This Row],[Subcategory]]="","",INDEX(Fields!$D$33:$D$132,MATCH(TB_TRANSACTIONS[[#This Row],[Subcategory]],Fields!$C$33:$C$132,0),0)),"-")</f>
        <v/>
      </c>
      <c r="I569" s="245" t="str">
        <f>IFERROR(IF(TB_TRANSACTIONS[[#This Row],[Category]]="","",TB_TRANSACTIONS[[#This Row],[Category]]&amp;"-"&amp;COUNTIFS($H$29:H589,H589)),"-")</f>
        <v/>
      </c>
      <c r="J569" s="127" t="str">
        <f>IFERROR(INDEX(Analysis!$G$13:$G$24,MATCH(IF(TB_TRANSACTIONS[[#This Row],[Date]]="","",IFERROR(MONTH(TB_TRANSACTIONS[[#This Row],[Date]]),"-")),Analysis!$C$13:$C$24,0),1),"-")</f>
        <v>-</v>
      </c>
      <c r="K569" s="127" t="str">
        <f>IFERROR(INDEX(Analysis!$F$13:$F$24,MATCH(IF(TB_TRANSACTIONS[[#This Row],[Date]]="","",IFERROR(MONTH(TB_TRANSACTIONS[[#This Row],[Date]]),"-")),Analysis!$C$13:$C$24,0),1),"-")</f>
        <v>-</v>
      </c>
      <c r="L5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9" s="77"/>
    </row>
    <row r="570" spans="3:15" ht="18" customHeight="1" x14ac:dyDescent="0.25">
      <c r="C570" s="109"/>
      <c r="D570" s="221"/>
      <c r="E570" s="222"/>
      <c r="F570" s="111"/>
      <c r="G570" s="110"/>
      <c r="H570" s="245" t="str" cm="1">
        <f t="array" ref="H570">IFERROR(IF(TB_TRANSACTIONS[[#This Row],[Subcategory]]="","",INDEX(Fields!$D$33:$D$132,MATCH(TB_TRANSACTIONS[[#This Row],[Subcategory]],Fields!$C$33:$C$132,0),0)),"-")</f>
        <v/>
      </c>
      <c r="I570" s="245" t="str">
        <f>IFERROR(IF(TB_TRANSACTIONS[[#This Row],[Category]]="","",TB_TRANSACTIONS[[#This Row],[Category]]&amp;"-"&amp;COUNTIFS($H$29:H590,H590)),"-")</f>
        <v/>
      </c>
      <c r="J570" s="127" t="str">
        <f>IFERROR(INDEX(Analysis!$G$13:$G$24,MATCH(IF(TB_TRANSACTIONS[[#This Row],[Date]]="","",IFERROR(MONTH(TB_TRANSACTIONS[[#This Row],[Date]]),"-")),Analysis!$C$13:$C$24,0),1),"-")</f>
        <v>-</v>
      </c>
      <c r="K570" s="127" t="str">
        <f>IFERROR(INDEX(Analysis!$F$13:$F$24,MATCH(IF(TB_TRANSACTIONS[[#This Row],[Date]]="","",IFERROR(MONTH(TB_TRANSACTIONS[[#This Row],[Date]]),"-")),Analysis!$C$13:$C$24,0),1),"-")</f>
        <v>-</v>
      </c>
      <c r="L5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0" s="77"/>
    </row>
    <row r="571" spans="3:15" ht="18" customHeight="1" x14ac:dyDescent="0.25">
      <c r="C571" s="143"/>
      <c r="D571" s="217"/>
      <c r="E571" s="220"/>
      <c r="F571" s="111"/>
      <c r="G571" s="110"/>
      <c r="H571" s="245" t="str" cm="1">
        <f t="array" ref="H571">IFERROR(IF(TB_TRANSACTIONS[[#This Row],[Subcategory]]="","",INDEX(Fields!$D$33:$D$132,MATCH(TB_TRANSACTIONS[[#This Row],[Subcategory]],Fields!$C$33:$C$132,0),0)),"-")</f>
        <v/>
      </c>
      <c r="I571" s="245" t="str">
        <f>IFERROR(IF(TB_TRANSACTIONS[[#This Row],[Category]]="","",TB_TRANSACTIONS[[#This Row],[Category]]&amp;"-"&amp;COUNTIFS($H$29:H591,H591)),"-")</f>
        <v/>
      </c>
      <c r="J571" s="127" t="str">
        <f>IFERROR(INDEX(Analysis!$G$13:$G$24,MATCH(IF(TB_TRANSACTIONS[[#This Row],[Date]]="","",IFERROR(MONTH(TB_TRANSACTIONS[[#This Row],[Date]]),"-")),Analysis!$C$13:$C$24,0),1),"-")</f>
        <v>-</v>
      </c>
      <c r="K571" s="127" t="str">
        <f>IFERROR(INDEX(Analysis!$F$13:$F$24,MATCH(IF(TB_TRANSACTIONS[[#This Row],[Date]]="","",IFERROR(MONTH(TB_TRANSACTIONS[[#This Row],[Date]]),"-")),Analysis!$C$13:$C$24,0),1),"-")</f>
        <v>-</v>
      </c>
      <c r="L5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1" s="77"/>
    </row>
    <row r="572" spans="3:15" ht="18" customHeight="1" x14ac:dyDescent="0.25">
      <c r="C572" s="109"/>
      <c r="D572" s="221"/>
      <c r="E572" s="222"/>
      <c r="F572" s="111"/>
      <c r="G572" s="110"/>
      <c r="H572" s="245" t="str" cm="1">
        <f t="array" ref="H572">IFERROR(IF(TB_TRANSACTIONS[[#This Row],[Subcategory]]="","",INDEX(Fields!$D$33:$D$132,MATCH(TB_TRANSACTIONS[[#This Row],[Subcategory]],Fields!$C$33:$C$132,0),0)),"-")</f>
        <v/>
      </c>
      <c r="I572" s="245" t="str">
        <f>IFERROR(IF(TB_TRANSACTIONS[[#This Row],[Category]]="","",TB_TRANSACTIONS[[#This Row],[Category]]&amp;"-"&amp;COUNTIFS($H$29:H592,H592)),"-")</f>
        <v/>
      </c>
      <c r="J572" s="127" t="str">
        <f>IFERROR(INDEX(Analysis!$G$13:$G$24,MATCH(IF(TB_TRANSACTIONS[[#This Row],[Date]]="","",IFERROR(MONTH(TB_TRANSACTIONS[[#This Row],[Date]]),"-")),Analysis!$C$13:$C$24,0),1),"-")</f>
        <v>-</v>
      </c>
      <c r="K572" s="127" t="str">
        <f>IFERROR(INDEX(Analysis!$F$13:$F$24,MATCH(IF(TB_TRANSACTIONS[[#This Row],[Date]]="","",IFERROR(MONTH(TB_TRANSACTIONS[[#This Row],[Date]]),"-")),Analysis!$C$13:$C$24,0),1),"-")</f>
        <v>-</v>
      </c>
      <c r="L5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2" s="77"/>
    </row>
    <row r="573" spans="3:15" ht="18" customHeight="1" x14ac:dyDescent="0.25">
      <c r="C573" s="143"/>
      <c r="D573" s="217"/>
      <c r="E573" s="220"/>
      <c r="F573" s="111"/>
      <c r="G573" s="110"/>
      <c r="H573" s="245" t="str" cm="1">
        <f t="array" ref="H573">IFERROR(IF(TB_TRANSACTIONS[[#This Row],[Subcategory]]="","",INDEX(Fields!$D$33:$D$132,MATCH(TB_TRANSACTIONS[[#This Row],[Subcategory]],Fields!$C$33:$C$132,0),0)),"-")</f>
        <v/>
      </c>
      <c r="I573" s="245" t="str">
        <f>IFERROR(IF(TB_TRANSACTIONS[[#This Row],[Category]]="","",TB_TRANSACTIONS[[#This Row],[Category]]&amp;"-"&amp;COUNTIFS($H$29:H593,H593)),"-")</f>
        <v/>
      </c>
      <c r="J573" s="127" t="str">
        <f>IFERROR(INDEX(Analysis!$G$13:$G$24,MATCH(IF(TB_TRANSACTIONS[[#This Row],[Date]]="","",IFERROR(MONTH(TB_TRANSACTIONS[[#This Row],[Date]]),"-")),Analysis!$C$13:$C$24,0),1),"-")</f>
        <v>-</v>
      </c>
      <c r="K573" s="127" t="str">
        <f>IFERROR(INDEX(Analysis!$F$13:$F$24,MATCH(IF(TB_TRANSACTIONS[[#This Row],[Date]]="","",IFERROR(MONTH(TB_TRANSACTIONS[[#This Row],[Date]]),"-")),Analysis!$C$13:$C$24,0),1),"-")</f>
        <v>-</v>
      </c>
      <c r="L5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3" s="77"/>
    </row>
    <row r="574" spans="3:15" ht="18" customHeight="1" x14ac:dyDescent="0.25">
      <c r="C574" s="109"/>
      <c r="D574" s="221"/>
      <c r="E574" s="222"/>
      <c r="F574" s="111"/>
      <c r="G574" s="110"/>
      <c r="H574" s="245" t="str" cm="1">
        <f t="array" ref="H574">IFERROR(IF(TB_TRANSACTIONS[[#This Row],[Subcategory]]="","",INDEX(Fields!$D$33:$D$132,MATCH(TB_TRANSACTIONS[[#This Row],[Subcategory]],Fields!$C$33:$C$132,0),0)),"-")</f>
        <v/>
      </c>
      <c r="I574" s="245" t="str">
        <f>IFERROR(IF(TB_TRANSACTIONS[[#This Row],[Category]]="","",TB_TRANSACTIONS[[#This Row],[Category]]&amp;"-"&amp;COUNTIFS($H$29:H594,H594)),"-")</f>
        <v/>
      </c>
      <c r="J574" s="127" t="str">
        <f>IFERROR(INDEX(Analysis!$G$13:$G$24,MATCH(IF(TB_TRANSACTIONS[[#This Row],[Date]]="","",IFERROR(MONTH(TB_TRANSACTIONS[[#This Row],[Date]]),"-")),Analysis!$C$13:$C$24,0),1),"-")</f>
        <v>-</v>
      </c>
      <c r="K574" s="127" t="str">
        <f>IFERROR(INDEX(Analysis!$F$13:$F$24,MATCH(IF(TB_TRANSACTIONS[[#This Row],[Date]]="","",IFERROR(MONTH(TB_TRANSACTIONS[[#This Row],[Date]]),"-")),Analysis!$C$13:$C$24,0),1),"-")</f>
        <v>-</v>
      </c>
      <c r="L5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4" s="77"/>
    </row>
    <row r="575" spans="3:15" ht="18" customHeight="1" x14ac:dyDescent="0.25">
      <c r="C575" s="143"/>
      <c r="D575" s="217"/>
      <c r="E575" s="220"/>
      <c r="F575" s="111"/>
      <c r="G575" s="110"/>
      <c r="H575" s="245" t="str" cm="1">
        <f t="array" ref="H575">IFERROR(IF(TB_TRANSACTIONS[[#This Row],[Subcategory]]="","",INDEX(Fields!$D$33:$D$132,MATCH(TB_TRANSACTIONS[[#This Row],[Subcategory]],Fields!$C$33:$C$132,0),0)),"-")</f>
        <v/>
      </c>
      <c r="I575" s="245" t="str">
        <f>IFERROR(IF(TB_TRANSACTIONS[[#This Row],[Category]]="","",TB_TRANSACTIONS[[#This Row],[Category]]&amp;"-"&amp;COUNTIFS($H$29:H595,H595)),"-")</f>
        <v/>
      </c>
      <c r="J575" s="127" t="str">
        <f>IFERROR(INDEX(Analysis!$G$13:$G$24,MATCH(IF(TB_TRANSACTIONS[[#This Row],[Date]]="","",IFERROR(MONTH(TB_TRANSACTIONS[[#This Row],[Date]]),"-")),Analysis!$C$13:$C$24,0),1),"-")</f>
        <v>-</v>
      </c>
      <c r="K575" s="127" t="str">
        <f>IFERROR(INDEX(Analysis!$F$13:$F$24,MATCH(IF(TB_TRANSACTIONS[[#This Row],[Date]]="","",IFERROR(MONTH(TB_TRANSACTIONS[[#This Row],[Date]]),"-")),Analysis!$C$13:$C$24,0),1),"-")</f>
        <v>-</v>
      </c>
      <c r="L5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5" s="77"/>
    </row>
    <row r="576" spans="3:15" ht="18" customHeight="1" x14ac:dyDescent="0.25">
      <c r="C576" s="109"/>
      <c r="D576" s="221"/>
      <c r="E576" s="222"/>
      <c r="F576" s="111"/>
      <c r="G576" s="110"/>
      <c r="H576" s="245" t="str" cm="1">
        <f t="array" ref="H576">IFERROR(IF(TB_TRANSACTIONS[[#This Row],[Subcategory]]="","",INDEX(Fields!$D$33:$D$132,MATCH(TB_TRANSACTIONS[[#This Row],[Subcategory]],Fields!$C$33:$C$132,0),0)),"-")</f>
        <v/>
      </c>
      <c r="I576" s="245" t="str">
        <f>IFERROR(IF(TB_TRANSACTIONS[[#This Row],[Category]]="","",TB_TRANSACTIONS[[#This Row],[Category]]&amp;"-"&amp;COUNTIFS($H$29:H596,H596)),"-")</f>
        <v/>
      </c>
      <c r="J576" s="127" t="str">
        <f>IFERROR(INDEX(Analysis!$G$13:$G$24,MATCH(IF(TB_TRANSACTIONS[[#This Row],[Date]]="","",IFERROR(MONTH(TB_TRANSACTIONS[[#This Row],[Date]]),"-")),Analysis!$C$13:$C$24,0),1),"-")</f>
        <v>-</v>
      </c>
      <c r="K576" s="127" t="str">
        <f>IFERROR(INDEX(Analysis!$F$13:$F$24,MATCH(IF(TB_TRANSACTIONS[[#This Row],[Date]]="","",IFERROR(MONTH(TB_TRANSACTIONS[[#This Row],[Date]]),"-")),Analysis!$C$13:$C$24,0),1),"-")</f>
        <v>-</v>
      </c>
      <c r="L5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6" s="77"/>
    </row>
    <row r="577" spans="3:15" ht="18" customHeight="1" x14ac:dyDescent="0.25">
      <c r="C577" s="143"/>
      <c r="D577" s="217"/>
      <c r="E577" s="220"/>
      <c r="F577" s="111"/>
      <c r="G577" s="110"/>
      <c r="H577" s="245" t="str" cm="1">
        <f t="array" ref="H577">IFERROR(IF(TB_TRANSACTIONS[[#This Row],[Subcategory]]="","",INDEX(Fields!$D$33:$D$132,MATCH(TB_TRANSACTIONS[[#This Row],[Subcategory]],Fields!$C$33:$C$132,0),0)),"-")</f>
        <v/>
      </c>
      <c r="I577" s="245" t="str">
        <f>IFERROR(IF(TB_TRANSACTIONS[[#This Row],[Category]]="","",TB_TRANSACTIONS[[#This Row],[Category]]&amp;"-"&amp;COUNTIFS($H$29:H597,H597)),"-")</f>
        <v/>
      </c>
      <c r="J577" s="127" t="str">
        <f>IFERROR(INDEX(Analysis!$G$13:$G$24,MATCH(IF(TB_TRANSACTIONS[[#This Row],[Date]]="","",IFERROR(MONTH(TB_TRANSACTIONS[[#This Row],[Date]]),"-")),Analysis!$C$13:$C$24,0),1),"-")</f>
        <v>-</v>
      </c>
      <c r="K577" s="127" t="str">
        <f>IFERROR(INDEX(Analysis!$F$13:$F$24,MATCH(IF(TB_TRANSACTIONS[[#This Row],[Date]]="","",IFERROR(MONTH(TB_TRANSACTIONS[[#This Row],[Date]]),"-")),Analysis!$C$13:$C$24,0),1),"-")</f>
        <v>-</v>
      </c>
      <c r="L5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7" s="77"/>
    </row>
    <row r="578" spans="3:15" ht="18" customHeight="1" x14ac:dyDescent="0.25">
      <c r="C578" s="109"/>
      <c r="D578" s="221"/>
      <c r="E578" s="222"/>
      <c r="F578" s="111"/>
      <c r="G578" s="110"/>
      <c r="H578" s="245" t="str" cm="1">
        <f t="array" ref="H578">IFERROR(IF(TB_TRANSACTIONS[[#This Row],[Subcategory]]="","",INDEX(Fields!$D$33:$D$132,MATCH(TB_TRANSACTIONS[[#This Row],[Subcategory]],Fields!$C$33:$C$132,0),0)),"-")</f>
        <v/>
      </c>
      <c r="I578" s="245" t="str">
        <f>IFERROR(IF(TB_TRANSACTIONS[[#This Row],[Category]]="","",TB_TRANSACTIONS[[#This Row],[Category]]&amp;"-"&amp;COUNTIFS($H$29:H598,H598)),"-")</f>
        <v/>
      </c>
      <c r="J578" s="127" t="str">
        <f>IFERROR(INDEX(Analysis!$G$13:$G$24,MATCH(IF(TB_TRANSACTIONS[[#This Row],[Date]]="","",IFERROR(MONTH(TB_TRANSACTIONS[[#This Row],[Date]]),"-")),Analysis!$C$13:$C$24,0),1),"-")</f>
        <v>-</v>
      </c>
      <c r="K578" s="127" t="str">
        <f>IFERROR(INDEX(Analysis!$F$13:$F$24,MATCH(IF(TB_TRANSACTIONS[[#This Row],[Date]]="","",IFERROR(MONTH(TB_TRANSACTIONS[[#This Row],[Date]]),"-")),Analysis!$C$13:$C$24,0),1),"-")</f>
        <v>-</v>
      </c>
      <c r="L5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8" s="77"/>
    </row>
    <row r="579" spans="3:15" ht="18" customHeight="1" x14ac:dyDescent="0.25">
      <c r="C579" s="143"/>
      <c r="D579" s="217"/>
      <c r="E579" s="220"/>
      <c r="F579" s="111"/>
      <c r="G579" s="110"/>
      <c r="H579" s="245" t="str" cm="1">
        <f t="array" ref="H579">IFERROR(IF(TB_TRANSACTIONS[[#This Row],[Subcategory]]="","",INDEX(Fields!$D$33:$D$132,MATCH(TB_TRANSACTIONS[[#This Row],[Subcategory]],Fields!$C$33:$C$132,0),0)),"-")</f>
        <v/>
      </c>
      <c r="I579" s="245" t="str">
        <f>IFERROR(IF(TB_TRANSACTIONS[[#This Row],[Category]]="","",TB_TRANSACTIONS[[#This Row],[Category]]&amp;"-"&amp;COUNTIFS($H$29:H599,H599)),"-")</f>
        <v/>
      </c>
      <c r="J579" s="127" t="str">
        <f>IFERROR(INDEX(Analysis!$G$13:$G$24,MATCH(IF(TB_TRANSACTIONS[[#This Row],[Date]]="","",IFERROR(MONTH(TB_TRANSACTIONS[[#This Row],[Date]]),"-")),Analysis!$C$13:$C$24,0),1),"-")</f>
        <v>-</v>
      </c>
      <c r="K579" s="127" t="str">
        <f>IFERROR(INDEX(Analysis!$F$13:$F$24,MATCH(IF(TB_TRANSACTIONS[[#This Row],[Date]]="","",IFERROR(MONTH(TB_TRANSACTIONS[[#This Row],[Date]]),"-")),Analysis!$C$13:$C$24,0),1),"-")</f>
        <v>-</v>
      </c>
      <c r="L5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9" s="77"/>
    </row>
    <row r="580" spans="3:15" ht="18" customHeight="1" x14ac:dyDescent="0.25">
      <c r="C580" s="109"/>
      <c r="D580" s="221"/>
      <c r="E580" s="222"/>
      <c r="F580" s="111"/>
      <c r="G580" s="110"/>
      <c r="H580" s="245" t="str" cm="1">
        <f t="array" ref="H580">IFERROR(IF(TB_TRANSACTIONS[[#This Row],[Subcategory]]="","",INDEX(Fields!$D$33:$D$132,MATCH(TB_TRANSACTIONS[[#This Row],[Subcategory]],Fields!$C$33:$C$132,0),0)),"-")</f>
        <v/>
      </c>
      <c r="I580" s="245" t="str">
        <f>IFERROR(IF(TB_TRANSACTIONS[[#This Row],[Category]]="","",TB_TRANSACTIONS[[#This Row],[Category]]&amp;"-"&amp;COUNTIFS($H$29:H600,H600)),"-")</f>
        <v/>
      </c>
      <c r="J580" s="127" t="str">
        <f>IFERROR(INDEX(Analysis!$G$13:$G$24,MATCH(IF(TB_TRANSACTIONS[[#This Row],[Date]]="","",IFERROR(MONTH(TB_TRANSACTIONS[[#This Row],[Date]]),"-")),Analysis!$C$13:$C$24,0),1),"-")</f>
        <v>-</v>
      </c>
      <c r="K580" s="127" t="str">
        <f>IFERROR(INDEX(Analysis!$F$13:$F$24,MATCH(IF(TB_TRANSACTIONS[[#This Row],[Date]]="","",IFERROR(MONTH(TB_TRANSACTIONS[[#This Row],[Date]]),"-")),Analysis!$C$13:$C$24,0),1),"-")</f>
        <v>-</v>
      </c>
      <c r="L5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0" s="77"/>
    </row>
    <row r="581" spans="3:15" ht="18" customHeight="1" x14ac:dyDescent="0.25">
      <c r="C581" s="143"/>
      <c r="D581" s="217"/>
      <c r="E581" s="220"/>
      <c r="F581" s="111"/>
      <c r="G581" s="110"/>
      <c r="H581" s="245" t="str" cm="1">
        <f t="array" ref="H581">IFERROR(IF(TB_TRANSACTIONS[[#This Row],[Subcategory]]="","",INDEX(Fields!$D$33:$D$132,MATCH(TB_TRANSACTIONS[[#This Row],[Subcategory]],Fields!$C$33:$C$132,0),0)),"-")</f>
        <v/>
      </c>
      <c r="I581" s="245" t="str">
        <f>IFERROR(IF(TB_TRANSACTIONS[[#This Row],[Category]]="","",TB_TRANSACTIONS[[#This Row],[Category]]&amp;"-"&amp;COUNTIFS($H$29:H601,H601)),"-")</f>
        <v/>
      </c>
      <c r="J581" s="127" t="str">
        <f>IFERROR(INDEX(Analysis!$G$13:$G$24,MATCH(IF(TB_TRANSACTIONS[[#This Row],[Date]]="","",IFERROR(MONTH(TB_TRANSACTIONS[[#This Row],[Date]]),"-")),Analysis!$C$13:$C$24,0),1),"-")</f>
        <v>-</v>
      </c>
      <c r="K581" s="127" t="str">
        <f>IFERROR(INDEX(Analysis!$F$13:$F$24,MATCH(IF(TB_TRANSACTIONS[[#This Row],[Date]]="","",IFERROR(MONTH(TB_TRANSACTIONS[[#This Row],[Date]]),"-")),Analysis!$C$13:$C$24,0),1),"-")</f>
        <v>-</v>
      </c>
      <c r="L5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1" s="77"/>
    </row>
    <row r="582" spans="3:15" ht="18" customHeight="1" x14ac:dyDescent="0.25">
      <c r="C582" s="109"/>
      <c r="D582" s="221"/>
      <c r="E582" s="222"/>
      <c r="F582" s="111"/>
      <c r="G582" s="110"/>
      <c r="H582" s="245" t="str" cm="1">
        <f t="array" ref="H582">IFERROR(IF(TB_TRANSACTIONS[[#This Row],[Subcategory]]="","",INDEX(Fields!$D$33:$D$132,MATCH(TB_TRANSACTIONS[[#This Row],[Subcategory]],Fields!$C$33:$C$132,0),0)),"-")</f>
        <v/>
      </c>
      <c r="I582" s="245" t="str">
        <f>IFERROR(IF(TB_TRANSACTIONS[[#This Row],[Category]]="","",TB_TRANSACTIONS[[#This Row],[Category]]&amp;"-"&amp;COUNTIFS($H$29:H602,H602)),"-")</f>
        <v/>
      </c>
      <c r="J582" s="127" t="str">
        <f>IFERROR(INDEX(Analysis!$G$13:$G$24,MATCH(IF(TB_TRANSACTIONS[[#This Row],[Date]]="","",IFERROR(MONTH(TB_TRANSACTIONS[[#This Row],[Date]]),"-")),Analysis!$C$13:$C$24,0),1),"-")</f>
        <v>-</v>
      </c>
      <c r="K582" s="127" t="str">
        <f>IFERROR(INDEX(Analysis!$F$13:$F$24,MATCH(IF(TB_TRANSACTIONS[[#This Row],[Date]]="","",IFERROR(MONTH(TB_TRANSACTIONS[[#This Row],[Date]]),"-")),Analysis!$C$13:$C$24,0),1),"-")</f>
        <v>-</v>
      </c>
      <c r="L5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2" s="77"/>
    </row>
    <row r="583" spans="3:15" ht="18" customHeight="1" x14ac:dyDescent="0.25">
      <c r="C583" s="143"/>
      <c r="D583" s="217"/>
      <c r="E583" s="220"/>
      <c r="F583" s="111"/>
      <c r="G583" s="110"/>
      <c r="H583" s="245" t="str" cm="1">
        <f t="array" ref="H583">IFERROR(IF(TB_TRANSACTIONS[[#This Row],[Subcategory]]="","",INDEX(Fields!$D$33:$D$132,MATCH(TB_TRANSACTIONS[[#This Row],[Subcategory]],Fields!$C$33:$C$132,0),0)),"-")</f>
        <v/>
      </c>
      <c r="I583" s="245" t="str">
        <f>IFERROR(IF(TB_TRANSACTIONS[[#This Row],[Category]]="","",TB_TRANSACTIONS[[#This Row],[Category]]&amp;"-"&amp;COUNTIFS($H$29:H603,H603)),"-")</f>
        <v/>
      </c>
      <c r="J583" s="127" t="str">
        <f>IFERROR(INDEX(Analysis!$G$13:$G$24,MATCH(IF(TB_TRANSACTIONS[[#This Row],[Date]]="","",IFERROR(MONTH(TB_TRANSACTIONS[[#This Row],[Date]]),"-")),Analysis!$C$13:$C$24,0),1),"-")</f>
        <v>-</v>
      </c>
      <c r="K583" s="127" t="str">
        <f>IFERROR(INDEX(Analysis!$F$13:$F$24,MATCH(IF(TB_TRANSACTIONS[[#This Row],[Date]]="","",IFERROR(MONTH(TB_TRANSACTIONS[[#This Row],[Date]]),"-")),Analysis!$C$13:$C$24,0),1),"-")</f>
        <v>-</v>
      </c>
      <c r="L5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3" s="77"/>
    </row>
    <row r="584" spans="3:15" ht="18" customHeight="1" x14ac:dyDescent="0.25">
      <c r="C584" s="109"/>
      <c r="D584" s="221"/>
      <c r="E584" s="222"/>
      <c r="F584" s="111"/>
      <c r="G584" s="110"/>
      <c r="H584" s="245" t="str" cm="1">
        <f t="array" ref="H584">IFERROR(IF(TB_TRANSACTIONS[[#This Row],[Subcategory]]="","",INDEX(Fields!$D$33:$D$132,MATCH(TB_TRANSACTIONS[[#This Row],[Subcategory]],Fields!$C$33:$C$132,0),0)),"-")</f>
        <v/>
      </c>
      <c r="I584" s="245" t="str">
        <f>IFERROR(IF(TB_TRANSACTIONS[[#This Row],[Category]]="","",TB_TRANSACTIONS[[#This Row],[Category]]&amp;"-"&amp;COUNTIFS($H$29:H604,H604)),"-")</f>
        <v/>
      </c>
      <c r="J584" s="127" t="str">
        <f>IFERROR(INDEX(Analysis!$G$13:$G$24,MATCH(IF(TB_TRANSACTIONS[[#This Row],[Date]]="","",IFERROR(MONTH(TB_TRANSACTIONS[[#This Row],[Date]]),"-")),Analysis!$C$13:$C$24,0),1),"-")</f>
        <v>-</v>
      </c>
      <c r="K584" s="127" t="str">
        <f>IFERROR(INDEX(Analysis!$F$13:$F$24,MATCH(IF(TB_TRANSACTIONS[[#This Row],[Date]]="","",IFERROR(MONTH(TB_TRANSACTIONS[[#This Row],[Date]]),"-")),Analysis!$C$13:$C$24,0),1),"-")</f>
        <v>-</v>
      </c>
      <c r="L5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4" s="77"/>
    </row>
    <row r="585" spans="3:15" ht="18" customHeight="1" x14ac:dyDescent="0.25">
      <c r="C585" s="143"/>
      <c r="D585" s="217"/>
      <c r="E585" s="220"/>
      <c r="F585" s="111"/>
      <c r="G585" s="110"/>
      <c r="H585" s="245" t="str" cm="1">
        <f t="array" ref="H585">IFERROR(IF(TB_TRANSACTIONS[[#This Row],[Subcategory]]="","",INDEX(Fields!$D$33:$D$132,MATCH(TB_TRANSACTIONS[[#This Row],[Subcategory]],Fields!$C$33:$C$132,0),0)),"-")</f>
        <v/>
      </c>
      <c r="I585" s="245" t="str">
        <f>IFERROR(IF(TB_TRANSACTIONS[[#This Row],[Category]]="","",TB_TRANSACTIONS[[#This Row],[Category]]&amp;"-"&amp;COUNTIFS($H$29:H605,H605)),"-")</f>
        <v/>
      </c>
      <c r="J585" s="127" t="str">
        <f>IFERROR(INDEX(Analysis!$G$13:$G$24,MATCH(IF(TB_TRANSACTIONS[[#This Row],[Date]]="","",IFERROR(MONTH(TB_TRANSACTIONS[[#This Row],[Date]]),"-")),Analysis!$C$13:$C$24,0),1),"-")</f>
        <v>-</v>
      </c>
      <c r="K585" s="127" t="str">
        <f>IFERROR(INDEX(Analysis!$F$13:$F$24,MATCH(IF(TB_TRANSACTIONS[[#This Row],[Date]]="","",IFERROR(MONTH(TB_TRANSACTIONS[[#This Row],[Date]]),"-")),Analysis!$C$13:$C$24,0),1),"-")</f>
        <v>-</v>
      </c>
      <c r="L5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5" s="77"/>
    </row>
    <row r="586" spans="3:15" ht="18" customHeight="1" x14ac:dyDescent="0.25">
      <c r="C586" s="109"/>
      <c r="D586" s="221"/>
      <c r="E586" s="222"/>
      <c r="F586" s="111"/>
      <c r="G586" s="110"/>
      <c r="H586" s="245" t="str" cm="1">
        <f t="array" ref="H586">IFERROR(IF(TB_TRANSACTIONS[[#This Row],[Subcategory]]="","",INDEX(Fields!$D$33:$D$132,MATCH(TB_TRANSACTIONS[[#This Row],[Subcategory]],Fields!$C$33:$C$132,0),0)),"-")</f>
        <v/>
      </c>
      <c r="I586" s="245" t="str">
        <f>IFERROR(IF(TB_TRANSACTIONS[[#This Row],[Category]]="","",TB_TRANSACTIONS[[#This Row],[Category]]&amp;"-"&amp;COUNTIFS($H$29:H606,H606)),"-")</f>
        <v/>
      </c>
      <c r="J586" s="127" t="str">
        <f>IFERROR(INDEX(Analysis!$G$13:$G$24,MATCH(IF(TB_TRANSACTIONS[[#This Row],[Date]]="","",IFERROR(MONTH(TB_TRANSACTIONS[[#This Row],[Date]]),"-")),Analysis!$C$13:$C$24,0),1),"-")</f>
        <v>-</v>
      </c>
      <c r="K586" s="127" t="str">
        <f>IFERROR(INDEX(Analysis!$F$13:$F$24,MATCH(IF(TB_TRANSACTIONS[[#This Row],[Date]]="","",IFERROR(MONTH(TB_TRANSACTIONS[[#This Row],[Date]]),"-")),Analysis!$C$13:$C$24,0),1),"-")</f>
        <v>-</v>
      </c>
      <c r="L5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6" s="77"/>
    </row>
    <row r="587" spans="3:15" ht="18" customHeight="1" x14ac:dyDescent="0.25">
      <c r="C587" s="143"/>
      <c r="D587" s="217"/>
      <c r="E587" s="220"/>
      <c r="F587" s="111"/>
      <c r="G587" s="110"/>
      <c r="H587" s="245" t="str" cm="1">
        <f t="array" ref="H587">IFERROR(IF(TB_TRANSACTIONS[[#This Row],[Subcategory]]="","",INDEX(Fields!$D$33:$D$132,MATCH(TB_TRANSACTIONS[[#This Row],[Subcategory]],Fields!$C$33:$C$132,0),0)),"-")</f>
        <v/>
      </c>
      <c r="I587" s="245" t="str">
        <f>IFERROR(IF(TB_TRANSACTIONS[[#This Row],[Category]]="","",TB_TRANSACTIONS[[#This Row],[Category]]&amp;"-"&amp;COUNTIFS($H$29:H607,H607)),"-")</f>
        <v/>
      </c>
      <c r="J587" s="127" t="str">
        <f>IFERROR(INDEX(Analysis!$G$13:$G$24,MATCH(IF(TB_TRANSACTIONS[[#This Row],[Date]]="","",IFERROR(MONTH(TB_TRANSACTIONS[[#This Row],[Date]]),"-")),Analysis!$C$13:$C$24,0),1),"-")</f>
        <v>-</v>
      </c>
      <c r="K587" s="127" t="str">
        <f>IFERROR(INDEX(Analysis!$F$13:$F$24,MATCH(IF(TB_TRANSACTIONS[[#This Row],[Date]]="","",IFERROR(MONTH(TB_TRANSACTIONS[[#This Row],[Date]]),"-")),Analysis!$C$13:$C$24,0),1),"-")</f>
        <v>-</v>
      </c>
      <c r="L5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7" s="77"/>
    </row>
    <row r="588" spans="3:15" ht="18" customHeight="1" x14ac:dyDescent="0.25">
      <c r="C588" s="109"/>
      <c r="D588" s="221"/>
      <c r="E588" s="222"/>
      <c r="F588" s="111"/>
      <c r="G588" s="110"/>
      <c r="H588" s="245" t="str" cm="1">
        <f t="array" ref="H588">IFERROR(IF(TB_TRANSACTIONS[[#This Row],[Subcategory]]="","",INDEX(Fields!$D$33:$D$132,MATCH(TB_TRANSACTIONS[[#This Row],[Subcategory]],Fields!$C$33:$C$132,0),0)),"-")</f>
        <v/>
      </c>
      <c r="I588" s="245" t="str">
        <f>IFERROR(IF(TB_TRANSACTIONS[[#This Row],[Category]]="","",TB_TRANSACTIONS[[#This Row],[Category]]&amp;"-"&amp;COUNTIFS($H$29:H608,H608)),"-")</f>
        <v/>
      </c>
      <c r="J588" s="127" t="str">
        <f>IFERROR(INDEX(Analysis!$G$13:$G$24,MATCH(IF(TB_TRANSACTIONS[[#This Row],[Date]]="","",IFERROR(MONTH(TB_TRANSACTIONS[[#This Row],[Date]]),"-")),Analysis!$C$13:$C$24,0),1),"-")</f>
        <v>-</v>
      </c>
      <c r="K588" s="127" t="str">
        <f>IFERROR(INDEX(Analysis!$F$13:$F$24,MATCH(IF(TB_TRANSACTIONS[[#This Row],[Date]]="","",IFERROR(MONTH(TB_TRANSACTIONS[[#This Row],[Date]]),"-")),Analysis!$C$13:$C$24,0),1),"-")</f>
        <v>-</v>
      </c>
      <c r="L5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8" s="77"/>
    </row>
    <row r="589" spans="3:15" ht="18" customHeight="1" x14ac:dyDescent="0.25">
      <c r="C589" s="143"/>
      <c r="D589" s="217"/>
      <c r="E589" s="220"/>
      <c r="F589" s="111"/>
      <c r="G589" s="110"/>
      <c r="H589" s="245" t="str" cm="1">
        <f t="array" ref="H589">IFERROR(IF(TB_TRANSACTIONS[[#This Row],[Subcategory]]="","",INDEX(Fields!$D$33:$D$132,MATCH(TB_TRANSACTIONS[[#This Row],[Subcategory]],Fields!$C$33:$C$132,0),0)),"-")</f>
        <v/>
      </c>
      <c r="I589" s="245" t="str">
        <f>IFERROR(IF(TB_TRANSACTIONS[[#This Row],[Category]]="","",TB_TRANSACTIONS[[#This Row],[Category]]&amp;"-"&amp;COUNTIFS($H$29:H609,H609)),"-")</f>
        <v/>
      </c>
      <c r="J589" s="127" t="str">
        <f>IFERROR(INDEX(Analysis!$G$13:$G$24,MATCH(IF(TB_TRANSACTIONS[[#This Row],[Date]]="","",IFERROR(MONTH(TB_TRANSACTIONS[[#This Row],[Date]]),"-")),Analysis!$C$13:$C$24,0),1),"-")</f>
        <v>-</v>
      </c>
      <c r="K589" s="127" t="str">
        <f>IFERROR(INDEX(Analysis!$F$13:$F$24,MATCH(IF(TB_TRANSACTIONS[[#This Row],[Date]]="","",IFERROR(MONTH(TB_TRANSACTIONS[[#This Row],[Date]]),"-")),Analysis!$C$13:$C$24,0),1),"-")</f>
        <v>-</v>
      </c>
      <c r="L5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9" s="77"/>
    </row>
    <row r="590" spans="3:15" ht="18" customHeight="1" x14ac:dyDescent="0.25">
      <c r="C590" s="109"/>
      <c r="D590" s="221"/>
      <c r="E590" s="222"/>
      <c r="F590" s="111"/>
      <c r="G590" s="110"/>
      <c r="H590" s="245" t="str" cm="1">
        <f t="array" ref="H590">IFERROR(IF(TB_TRANSACTIONS[[#This Row],[Subcategory]]="","",INDEX(Fields!$D$33:$D$132,MATCH(TB_TRANSACTIONS[[#This Row],[Subcategory]],Fields!$C$33:$C$132,0),0)),"-")</f>
        <v/>
      </c>
      <c r="I590" s="245" t="str">
        <f>IFERROR(IF(TB_TRANSACTIONS[[#This Row],[Category]]="","",TB_TRANSACTIONS[[#This Row],[Category]]&amp;"-"&amp;COUNTIFS($H$29:H610,H610)),"-")</f>
        <v/>
      </c>
      <c r="J590" s="127" t="str">
        <f>IFERROR(INDEX(Analysis!$G$13:$G$24,MATCH(IF(TB_TRANSACTIONS[[#This Row],[Date]]="","",IFERROR(MONTH(TB_TRANSACTIONS[[#This Row],[Date]]),"-")),Analysis!$C$13:$C$24,0),1),"-")</f>
        <v>-</v>
      </c>
      <c r="K590" s="127" t="str">
        <f>IFERROR(INDEX(Analysis!$F$13:$F$24,MATCH(IF(TB_TRANSACTIONS[[#This Row],[Date]]="","",IFERROR(MONTH(TB_TRANSACTIONS[[#This Row],[Date]]),"-")),Analysis!$C$13:$C$24,0),1),"-")</f>
        <v>-</v>
      </c>
      <c r="L5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0" s="77"/>
    </row>
    <row r="591" spans="3:15" ht="18" customHeight="1" x14ac:dyDescent="0.25">
      <c r="C591" s="143"/>
      <c r="D591" s="217"/>
      <c r="E591" s="220"/>
      <c r="F591" s="111"/>
      <c r="G591" s="110"/>
      <c r="H591" s="245" t="str" cm="1">
        <f t="array" ref="H591">IFERROR(IF(TB_TRANSACTIONS[[#This Row],[Subcategory]]="","",INDEX(Fields!$D$33:$D$132,MATCH(TB_TRANSACTIONS[[#This Row],[Subcategory]],Fields!$C$33:$C$132,0),0)),"-")</f>
        <v/>
      </c>
      <c r="I591" s="245" t="str">
        <f>IFERROR(IF(TB_TRANSACTIONS[[#This Row],[Category]]="","",TB_TRANSACTIONS[[#This Row],[Category]]&amp;"-"&amp;COUNTIFS($H$29:H611,H611)),"-")</f>
        <v/>
      </c>
      <c r="J591" s="127" t="str">
        <f>IFERROR(INDEX(Analysis!$G$13:$G$24,MATCH(IF(TB_TRANSACTIONS[[#This Row],[Date]]="","",IFERROR(MONTH(TB_TRANSACTIONS[[#This Row],[Date]]),"-")),Analysis!$C$13:$C$24,0),1),"-")</f>
        <v>-</v>
      </c>
      <c r="K591" s="127" t="str">
        <f>IFERROR(INDEX(Analysis!$F$13:$F$24,MATCH(IF(TB_TRANSACTIONS[[#This Row],[Date]]="","",IFERROR(MONTH(TB_TRANSACTIONS[[#This Row],[Date]]),"-")),Analysis!$C$13:$C$24,0),1),"-")</f>
        <v>-</v>
      </c>
      <c r="L5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1" s="77"/>
    </row>
    <row r="592" spans="3:15" ht="18" customHeight="1" x14ac:dyDescent="0.25">
      <c r="C592" s="109"/>
      <c r="D592" s="221"/>
      <c r="E592" s="222"/>
      <c r="F592" s="111"/>
      <c r="G592" s="110"/>
      <c r="H592" s="245" t="str" cm="1">
        <f t="array" ref="H592">IFERROR(IF(TB_TRANSACTIONS[[#This Row],[Subcategory]]="","",INDEX(Fields!$D$33:$D$132,MATCH(TB_TRANSACTIONS[[#This Row],[Subcategory]],Fields!$C$33:$C$132,0),0)),"-")</f>
        <v/>
      </c>
      <c r="I592" s="245" t="str">
        <f>IFERROR(IF(TB_TRANSACTIONS[[#This Row],[Category]]="","",TB_TRANSACTIONS[[#This Row],[Category]]&amp;"-"&amp;COUNTIFS($H$29:H612,H612)),"-")</f>
        <v/>
      </c>
      <c r="J592" s="127" t="str">
        <f>IFERROR(INDEX(Analysis!$G$13:$G$24,MATCH(IF(TB_TRANSACTIONS[[#This Row],[Date]]="","",IFERROR(MONTH(TB_TRANSACTIONS[[#This Row],[Date]]),"-")),Analysis!$C$13:$C$24,0),1),"-")</f>
        <v>-</v>
      </c>
      <c r="K592" s="127" t="str">
        <f>IFERROR(INDEX(Analysis!$F$13:$F$24,MATCH(IF(TB_TRANSACTIONS[[#This Row],[Date]]="","",IFERROR(MONTH(TB_TRANSACTIONS[[#This Row],[Date]]),"-")),Analysis!$C$13:$C$24,0),1),"-")</f>
        <v>-</v>
      </c>
      <c r="L5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2" s="77"/>
    </row>
    <row r="593" spans="3:15" ht="18" customHeight="1" x14ac:dyDescent="0.25">
      <c r="C593" s="143"/>
      <c r="D593" s="217"/>
      <c r="E593" s="220"/>
      <c r="F593" s="111"/>
      <c r="G593" s="110"/>
      <c r="H593" s="245" t="str" cm="1">
        <f t="array" ref="H593">IFERROR(IF(TB_TRANSACTIONS[[#This Row],[Subcategory]]="","",INDEX(Fields!$D$33:$D$132,MATCH(TB_TRANSACTIONS[[#This Row],[Subcategory]],Fields!$C$33:$C$132,0),0)),"-")</f>
        <v/>
      </c>
      <c r="I593" s="245" t="str">
        <f>IFERROR(IF(TB_TRANSACTIONS[[#This Row],[Category]]="","",TB_TRANSACTIONS[[#This Row],[Category]]&amp;"-"&amp;COUNTIFS($H$29:H613,H613)),"-")</f>
        <v/>
      </c>
      <c r="J593" s="127" t="str">
        <f>IFERROR(INDEX(Analysis!$G$13:$G$24,MATCH(IF(TB_TRANSACTIONS[[#This Row],[Date]]="","",IFERROR(MONTH(TB_TRANSACTIONS[[#This Row],[Date]]),"-")),Analysis!$C$13:$C$24,0),1),"-")</f>
        <v>-</v>
      </c>
      <c r="K593" s="127" t="str">
        <f>IFERROR(INDEX(Analysis!$F$13:$F$24,MATCH(IF(TB_TRANSACTIONS[[#This Row],[Date]]="","",IFERROR(MONTH(TB_TRANSACTIONS[[#This Row],[Date]]),"-")),Analysis!$C$13:$C$24,0),1),"-")</f>
        <v>-</v>
      </c>
      <c r="L5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3" s="77"/>
    </row>
    <row r="594" spans="3:15" ht="18" customHeight="1" x14ac:dyDescent="0.25">
      <c r="C594" s="109"/>
      <c r="D594" s="221"/>
      <c r="E594" s="222"/>
      <c r="F594" s="111"/>
      <c r="G594" s="110"/>
      <c r="H594" s="245" t="str" cm="1">
        <f t="array" ref="H594">IFERROR(IF(TB_TRANSACTIONS[[#This Row],[Subcategory]]="","",INDEX(Fields!$D$33:$D$132,MATCH(TB_TRANSACTIONS[[#This Row],[Subcategory]],Fields!$C$33:$C$132,0),0)),"-")</f>
        <v/>
      </c>
      <c r="I594" s="245" t="str">
        <f>IFERROR(IF(TB_TRANSACTIONS[[#This Row],[Category]]="","",TB_TRANSACTIONS[[#This Row],[Category]]&amp;"-"&amp;COUNTIFS($H$29:H614,H614)),"-")</f>
        <v/>
      </c>
      <c r="J594" s="127" t="str">
        <f>IFERROR(INDEX(Analysis!$G$13:$G$24,MATCH(IF(TB_TRANSACTIONS[[#This Row],[Date]]="","",IFERROR(MONTH(TB_TRANSACTIONS[[#This Row],[Date]]),"-")),Analysis!$C$13:$C$24,0),1),"-")</f>
        <v>-</v>
      </c>
      <c r="K594" s="127" t="str">
        <f>IFERROR(INDEX(Analysis!$F$13:$F$24,MATCH(IF(TB_TRANSACTIONS[[#This Row],[Date]]="","",IFERROR(MONTH(TB_TRANSACTIONS[[#This Row],[Date]]),"-")),Analysis!$C$13:$C$24,0),1),"-")</f>
        <v>-</v>
      </c>
      <c r="L5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4" s="77"/>
    </row>
    <row r="595" spans="3:15" ht="18" customHeight="1" x14ac:dyDescent="0.25">
      <c r="C595" s="143"/>
      <c r="D595" s="217"/>
      <c r="E595" s="220"/>
      <c r="F595" s="111"/>
      <c r="G595" s="110"/>
      <c r="H595" s="245" t="str" cm="1">
        <f t="array" ref="H595">IFERROR(IF(TB_TRANSACTIONS[[#This Row],[Subcategory]]="","",INDEX(Fields!$D$33:$D$132,MATCH(TB_TRANSACTIONS[[#This Row],[Subcategory]],Fields!$C$33:$C$132,0),0)),"-")</f>
        <v/>
      </c>
      <c r="I595" s="245" t="str">
        <f>IFERROR(IF(TB_TRANSACTIONS[[#This Row],[Category]]="","",TB_TRANSACTIONS[[#This Row],[Category]]&amp;"-"&amp;COUNTIFS($H$29:H615,H615)),"-")</f>
        <v/>
      </c>
      <c r="J595" s="127" t="str">
        <f>IFERROR(INDEX(Analysis!$G$13:$G$24,MATCH(IF(TB_TRANSACTIONS[[#This Row],[Date]]="","",IFERROR(MONTH(TB_TRANSACTIONS[[#This Row],[Date]]),"-")),Analysis!$C$13:$C$24,0),1),"-")</f>
        <v>-</v>
      </c>
      <c r="K595" s="127" t="str">
        <f>IFERROR(INDEX(Analysis!$F$13:$F$24,MATCH(IF(TB_TRANSACTIONS[[#This Row],[Date]]="","",IFERROR(MONTH(TB_TRANSACTIONS[[#This Row],[Date]]),"-")),Analysis!$C$13:$C$24,0),1),"-")</f>
        <v>-</v>
      </c>
      <c r="L5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5" s="77"/>
    </row>
    <row r="596" spans="3:15" ht="18" customHeight="1" x14ac:dyDescent="0.25">
      <c r="C596" s="109"/>
      <c r="D596" s="221"/>
      <c r="E596" s="222"/>
      <c r="F596" s="111"/>
      <c r="G596" s="110"/>
      <c r="H596" s="245" t="str" cm="1">
        <f t="array" ref="H596">IFERROR(IF(TB_TRANSACTIONS[[#This Row],[Subcategory]]="","",INDEX(Fields!$D$33:$D$132,MATCH(TB_TRANSACTIONS[[#This Row],[Subcategory]],Fields!$C$33:$C$132,0),0)),"-")</f>
        <v/>
      </c>
      <c r="I596" s="245" t="str">
        <f>IFERROR(IF(TB_TRANSACTIONS[[#This Row],[Category]]="","",TB_TRANSACTIONS[[#This Row],[Category]]&amp;"-"&amp;COUNTIFS($H$29:H616,H616)),"-")</f>
        <v/>
      </c>
      <c r="J596" s="127" t="str">
        <f>IFERROR(INDEX(Analysis!$G$13:$G$24,MATCH(IF(TB_TRANSACTIONS[[#This Row],[Date]]="","",IFERROR(MONTH(TB_TRANSACTIONS[[#This Row],[Date]]),"-")),Analysis!$C$13:$C$24,0),1),"-")</f>
        <v>-</v>
      </c>
      <c r="K596" s="127" t="str">
        <f>IFERROR(INDEX(Analysis!$F$13:$F$24,MATCH(IF(TB_TRANSACTIONS[[#This Row],[Date]]="","",IFERROR(MONTH(TB_TRANSACTIONS[[#This Row],[Date]]),"-")),Analysis!$C$13:$C$24,0),1),"-")</f>
        <v>-</v>
      </c>
      <c r="L5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6" s="77"/>
    </row>
    <row r="597" spans="3:15" ht="18" customHeight="1" x14ac:dyDescent="0.25">
      <c r="C597" s="143"/>
      <c r="D597" s="217"/>
      <c r="E597" s="220"/>
      <c r="F597" s="111"/>
      <c r="G597" s="110"/>
      <c r="H597" s="245" t="str" cm="1">
        <f t="array" ref="H597">IFERROR(IF(TB_TRANSACTIONS[[#This Row],[Subcategory]]="","",INDEX(Fields!$D$33:$D$132,MATCH(TB_TRANSACTIONS[[#This Row],[Subcategory]],Fields!$C$33:$C$132,0),0)),"-")</f>
        <v/>
      </c>
      <c r="I597" s="245" t="str">
        <f>IFERROR(IF(TB_TRANSACTIONS[[#This Row],[Category]]="","",TB_TRANSACTIONS[[#This Row],[Category]]&amp;"-"&amp;COUNTIFS($H$29:H617,H617)),"-")</f>
        <v/>
      </c>
      <c r="J597" s="127" t="str">
        <f>IFERROR(INDEX(Analysis!$G$13:$G$24,MATCH(IF(TB_TRANSACTIONS[[#This Row],[Date]]="","",IFERROR(MONTH(TB_TRANSACTIONS[[#This Row],[Date]]),"-")),Analysis!$C$13:$C$24,0),1),"-")</f>
        <v>-</v>
      </c>
      <c r="K597" s="127" t="str">
        <f>IFERROR(INDEX(Analysis!$F$13:$F$24,MATCH(IF(TB_TRANSACTIONS[[#This Row],[Date]]="","",IFERROR(MONTH(TB_TRANSACTIONS[[#This Row],[Date]]),"-")),Analysis!$C$13:$C$24,0),1),"-")</f>
        <v>-</v>
      </c>
      <c r="L5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7" s="77"/>
    </row>
    <row r="598" spans="3:15" ht="18" customHeight="1" x14ac:dyDescent="0.25">
      <c r="C598" s="109"/>
      <c r="D598" s="221"/>
      <c r="E598" s="222"/>
      <c r="F598" s="111"/>
      <c r="G598" s="110"/>
      <c r="H598" s="245" t="str" cm="1">
        <f t="array" ref="H598">IFERROR(IF(TB_TRANSACTIONS[[#This Row],[Subcategory]]="","",INDEX(Fields!$D$33:$D$132,MATCH(TB_TRANSACTIONS[[#This Row],[Subcategory]],Fields!$C$33:$C$132,0),0)),"-")</f>
        <v/>
      </c>
      <c r="I598" s="245" t="str">
        <f>IFERROR(IF(TB_TRANSACTIONS[[#This Row],[Category]]="","",TB_TRANSACTIONS[[#This Row],[Category]]&amp;"-"&amp;COUNTIFS($H$29:H618,H618)),"-")</f>
        <v/>
      </c>
      <c r="J598" s="127" t="str">
        <f>IFERROR(INDEX(Analysis!$G$13:$G$24,MATCH(IF(TB_TRANSACTIONS[[#This Row],[Date]]="","",IFERROR(MONTH(TB_TRANSACTIONS[[#This Row],[Date]]),"-")),Analysis!$C$13:$C$24,0),1),"-")</f>
        <v>-</v>
      </c>
      <c r="K598" s="127" t="str">
        <f>IFERROR(INDEX(Analysis!$F$13:$F$24,MATCH(IF(TB_TRANSACTIONS[[#This Row],[Date]]="","",IFERROR(MONTH(TB_TRANSACTIONS[[#This Row],[Date]]),"-")),Analysis!$C$13:$C$24,0),1),"-")</f>
        <v>-</v>
      </c>
      <c r="L5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8" s="77"/>
    </row>
    <row r="599" spans="3:15" ht="18" customHeight="1" x14ac:dyDescent="0.25">
      <c r="C599" s="143"/>
      <c r="D599" s="217"/>
      <c r="E599" s="220"/>
      <c r="F599" s="111"/>
      <c r="G599" s="110"/>
      <c r="H599" s="245" t="str" cm="1">
        <f t="array" ref="H599">IFERROR(IF(TB_TRANSACTIONS[[#This Row],[Subcategory]]="","",INDEX(Fields!$D$33:$D$132,MATCH(TB_TRANSACTIONS[[#This Row],[Subcategory]],Fields!$C$33:$C$132,0),0)),"-")</f>
        <v/>
      </c>
      <c r="I599" s="245" t="str">
        <f>IFERROR(IF(TB_TRANSACTIONS[[#This Row],[Category]]="","",TB_TRANSACTIONS[[#This Row],[Category]]&amp;"-"&amp;COUNTIFS($H$29:H619,H619)),"-")</f>
        <v/>
      </c>
      <c r="J599" s="127" t="str">
        <f>IFERROR(INDEX(Analysis!$G$13:$G$24,MATCH(IF(TB_TRANSACTIONS[[#This Row],[Date]]="","",IFERROR(MONTH(TB_TRANSACTIONS[[#This Row],[Date]]),"-")),Analysis!$C$13:$C$24,0),1),"-")</f>
        <v>-</v>
      </c>
      <c r="K599" s="127" t="str">
        <f>IFERROR(INDEX(Analysis!$F$13:$F$24,MATCH(IF(TB_TRANSACTIONS[[#This Row],[Date]]="","",IFERROR(MONTH(TB_TRANSACTIONS[[#This Row],[Date]]),"-")),Analysis!$C$13:$C$24,0),1),"-")</f>
        <v>-</v>
      </c>
      <c r="L5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9" s="77"/>
    </row>
    <row r="600" spans="3:15" ht="18" customHeight="1" x14ac:dyDescent="0.25">
      <c r="C600" s="109"/>
      <c r="D600" s="221"/>
      <c r="E600" s="222"/>
      <c r="F600" s="111"/>
      <c r="G600" s="110"/>
      <c r="H600" s="245" t="str" cm="1">
        <f t="array" ref="H600">IFERROR(IF(TB_TRANSACTIONS[[#This Row],[Subcategory]]="","",INDEX(Fields!$D$33:$D$132,MATCH(TB_TRANSACTIONS[[#This Row],[Subcategory]],Fields!$C$33:$C$132,0),0)),"-")</f>
        <v/>
      </c>
      <c r="I600" s="245" t="str">
        <f>IFERROR(IF(TB_TRANSACTIONS[[#This Row],[Category]]="","",TB_TRANSACTIONS[[#This Row],[Category]]&amp;"-"&amp;COUNTIFS($H$29:H620,H620)),"-")</f>
        <v/>
      </c>
      <c r="J600" s="127" t="str">
        <f>IFERROR(INDEX(Analysis!$G$13:$G$24,MATCH(IF(TB_TRANSACTIONS[[#This Row],[Date]]="","",IFERROR(MONTH(TB_TRANSACTIONS[[#This Row],[Date]]),"-")),Analysis!$C$13:$C$24,0),1),"-")</f>
        <v>-</v>
      </c>
      <c r="K600" s="127" t="str">
        <f>IFERROR(INDEX(Analysis!$F$13:$F$24,MATCH(IF(TB_TRANSACTIONS[[#This Row],[Date]]="","",IFERROR(MONTH(TB_TRANSACTIONS[[#This Row],[Date]]),"-")),Analysis!$C$13:$C$24,0),1),"-")</f>
        <v>-</v>
      </c>
      <c r="L6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0" s="77"/>
    </row>
    <row r="601" spans="3:15" ht="18" customHeight="1" x14ac:dyDescent="0.25">
      <c r="C601" s="143"/>
      <c r="D601" s="217"/>
      <c r="E601" s="220"/>
      <c r="F601" s="111"/>
      <c r="G601" s="110"/>
      <c r="H601" s="245" t="str" cm="1">
        <f t="array" ref="H601">IFERROR(IF(TB_TRANSACTIONS[[#This Row],[Subcategory]]="","",INDEX(Fields!$D$33:$D$132,MATCH(TB_TRANSACTIONS[[#This Row],[Subcategory]],Fields!$C$33:$C$132,0),0)),"-")</f>
        <v/>
      </c>
      <c r="I601" s="245" t="str">
        <f>IFERROR(IF(TB_TRANSACTIONS[[#This Row],[Category]]="","",TB_TRANSACTIONS[[#This Row],[Category]]&amp;"-"&amp;COUNTIFS($H$29:H621,H621)),"-")</f>
        <v/>
      </c>
      <c r="J601" s="127" t="str">
        <f>IFERROR(INDEX(Analysis!$G$13:$G$24,MATCH(IF(TB_TRANSACTIONS[[#This Row],[Date]]="","",IFERROR(MONTH(TB_TRANSACTIONS[[#This Row],[Date]]),"-")),Analysis!$C$13:$C$24,0),1),"-")</f>
        <v>-</v>
      </c>
      <c r="K601" s="127" t="str">
        <f>IFERROR(INDEX(Analysis!$F$13:$F$24,MATCH(IF(TB_TRANSACTIONS[[#This Row],[Date]]="","",IFERROR(MONTH(TB_TRANSACTIONS[[#This Row],[Date]]),"-")),Analysis!$C$13:$C$24,0),1),"-")</f>
        <v>-</v>
      </c>
      <c r="L6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1" s="77"/>
    </row>
    <row r="602" spans="3:15" ht="18" customHeight="1" x14ac:dyDescent="0.25">
      <c r="C602" s="109"/>
      <c r="D602" s="221"/>
      <c r="E602" s="222"/>
      <c r="F602" s="111"/>
      <c r="G602" s="110"/>
      <c r="H602" s="245" t="str" cm="1">
        <f t="array" ref="H602">IFERROR(IF(TB_TRANSACTIONS[[#This Row],[Subcategory]]="","",INDEX(Fields!$D$33:$D$132,MATCH(TB_TRANSACTIONS[[#This Row],[Subcategory]],Fields!$C$33:$C$132,0),0)),"-")</f>
        <v/>
      </c>
      <c r="I602" s="245" t="str">
        <f>IFERROR(IF(TB_TRANSACTIONS[[#This Row],[Category]]="","",TB_TRANSACTIONS[[#This Row],[Category]]&amp;"-"&amp;COUNTIFS($H$29:H622,H622)),"-")</f>
        <v/>
      </c>
      <c r="J602" s="127" t="str">
        <f>IFERROR(INDEX(Analysis!$G$13:$G$24,MATCH(IF(TB_TRANSACTIONS[[#This Row],[Date]]="","",IFERROR(MONTH(TB_TRANSACTIONS[[#This Row],[Date]]),"-")),Analysis!$C$13:$C$24,0),1),"-")</f>
        <v>-</v>
      </c>
      <c r="K602" s="127" t="str">
        <f>IFERROR(INDEX(Analysis!$F$13:$F$24,MATCH(IF(TB_TRANSACTIONS[[#This Row],[Date]]="","",IFERROR(MONTH(TB_TRANSACTIONS[[#This Row],[Date]]),"-")),Analysis!$C$13:$C$24,0),1),"-")</f>
        <v>-</v>
      </c>
      <c r="L6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2" s="77"/>
    </row>
    <row r="603" spans="3:15" ht="18" customHeight="1" x14ac:dyDescent="0.25">
      <c r="C603" s="143"/>
      <c r="D603" s="217"/>
      <c r="E603" s="220"/>
      <c r="F603" s="111"/>
      <c r="G603" s="110"/>
      <c r="H603" s="245" t="str" cm="1">
        <f t="array" ref="H603">IFERROR(IF(TB_TRANSACTIONS[[#This Row],[Subcategory]]="","",INDEX(Fields!$D$33:$D$132,MATCH(TB_TRANSACTIONS[[#This Row],[Subcategory]],Fields!$C$33:$C$132,0),0)),"-")</f>
        <v/>
      </c>
      <c r="I603" s="245" t="str">
        <f>IFERROR(IF(TB_TRANSACTIONS[[#This Row],[Category]]="","",TB_TRANSACTIONS[[#This Row],[Category]]&amp;"-"&amp;COUNTIFS($H$29:H623,H623)),"-")</f>
        <v/>
      </c>
      <c r="J603" s="127" t="str">
        <f>IFERROR(INDEX(Analysis!$G$13:$G$24,MATCH(IF(TB_TRANSACTIONS[[#This Row],[Date]]="","",IFERROR(MONTH(TB_TRANSACTIONS[[#This Row],[Date]]),"-")),Analysis!$C$13:$C$24,0),1),"-")</f>
        <v>-</v>
      </c>
      <c r="K603" s="127" t="str">
        <f>IFERROR(INDEX(Analysis!$F$13:$F$24,MATCH(IF(TB_TRANSACTIONS[[#This Row],[Date]]="","",IFERROR(MONTH(TB_TRANSACTIONS[[#This Row],[Date]]),"-")),Analysis!$C$13:$C$24,0),1),"-")</f>
        <v>-</v>
      </c>
      <c r="L6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3" s="77"/>
    </row>
    <row r="604" spans="3:15" ht="18" customHeight="1" x14ac:dyDescent="0.25">
      <c r="C604" s="109"/>
      <c r="D604" s="221"/>
      <c r="E604" s="222"/>
      <c r="F604" s="111"/>
      <c r="G604" s="110"/>
      <c r="H604" s="245" t="str" cm="1">
        <f t="array" ref="H604">IFERROR(IF(TB_TRANSACTIONS[[#This Row],[Subcategory]]="","",INDEX(Fields!$D$33:$D$132,MATCH(TB_TRANSACTIONS[[#This Row],[Subcategory]],Fields!$C$33:$C$132,0),0)),"-")</f>
        <v/>
      </c>
      <c r="I604" s="245" t="str">
        <f>IFERROR(IF(TB_TRANSACTIONS[[#This Row],[Category]]="","",TB_TRANSACTIONS[[#This Row],[Category]]&amp;"-"&amp;COUNTIFS($H$29:H624,H624)),"-")</f>
        <v/>
      </c>
      <c r="J604" s="127" t="str">
        <f>IFERROR(INDEX(Analysis!$G$13:$G$24,MATCH(IF(TB_TRANSACTIONS[[#This Row],[Date]]="","",IFERROR(MONTH(TB_TRANSACTIONS[[#This Row],[Date]]),"-")),Analysis!$C$13:$C$24,0),1),"-")</f>
        <v>-</v>
      </c>
      <c r="K604" s="127" t="str">
        <f>IFERROR(INDEX(Analysis!$F$13:$F$24,MATCH(IF(TB_TRANSACTIONS[[#This Row],[Date]]="","",IFERROR(MONTH(TB_TRANSACTIONS[[#This Row],[Date]]),"-")),Analysis!$C$13:$C$24,0),1),"-")</f>
        <v>-</v>
      </c>
      <c r="L6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4" s="77"/>
    </row>
    <row r="605" spans="3:15" ht="18" customHeight="1" x14ac:dyDescent="0.25">
      <c r="C605" s="143"/>
      <c r="D605" s="217"/>
      <c r="E605" s="220"/>
      <c r="F605" s="111"/>
      <c r="G605" s="110"/>
      <c r="H605" s="245" t="str" cm="1">
        <f t="array" ref="H605">IFERROR(IF(TB_TRANSACTIONS[[#This Row],[Subcategory]]="","",INDEX(Fields!$D$33:$D$132,MATCH(TB_TRANSACTIONS[[#This Row],[Subcategory]],Fields!$C$33:$C$132,0),0)),"-")</f>
        <v/>
      </c>
      <c r="I605" s="245" t="str">
        <f>IFERROR(IF(TB_TRANSACTIONS[[#This Row],[Category]]="","",TB_TRANSACTIONS[[#This Row],[Category]]&amp;"-"&amp;COUNTIFS($H$29:H625,H625)),"-")</f>
        <v/>
      </c>
      <c r="J605" s="127" t="str">
        <f>IFERROR(INDEX(Analysis!$G$13:$G$24,MATCH(IF(TB_TRANSACTIONS[[#This Row],[Date]]="","",IFERROR(MONTH(TB_TRANSACTIONS[[#This Row],[Date]]),"-")),Analysis!$C$13:$C$24,0),1),"-")</f>
        <v>-</v>
      </c>
      <c r="K605" s="127" t="str">
        <f>IFERROR(INDEX(Analysis!$F$13:$F$24,MATCH(IF(TB_TRANSACTIONS[[#This Row],[Date]]="","",IFERROR(MONTH(TB_TRANSACTIONS[[#This Row],[Date]]),"-")),Analysis!$C$13:$C$24,0),1),"-")</f>
        <v>-</v>
      </c>
      <c r="L6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5" s="77"/>
    </row>
    <row r="606" spans="3:15" ht="18" customHeight="1" x14ac:dyDescent="0.25">
      <c r="C606" s="109"/>
      <c r="D606" s="221"/>
      <c r="E606" s="222"/>
      <c r="F606" s="111"/>
      <c r="G606" s="110"/>
      <c r="H606" s="245" t="str" cm="1">
        <f t="array" ref="H606">IFERROR(IF(TB_TRANSACTIONS[[#This Row],[Subcategory]]="","",INDEX(Fields!$D$33:$D$132,MATCH(TB_TRANSACTIONS[[#This Row],[Subcategory]],Fields!$C$33:$C$132,0),0)),"-")</f>
        <v/>
      </c>
      <c r="I606" s="245" t="str">
        <f>IFERROR(IF(TB_TRANSACTIONS[[#This Row],[Category]]="","",TB_TRANSACTIONS[[#This Row],[Category]]&amp;"-"&amp;COUNTIFS($H$29:H626,H626)),"-")</f>
        <v/>
      </c>
      <c r="J606" s="127" t="str">
        <f>IFERROR(INDEX(Analysis!$G$13:$G$24,MATCH(IF(TB_TRANSACTIONS[[#This Row],[Date]]="","",IFERROR(MONTH(TB_TRANSACTIONS[[#This Row],[Date]]),"-")),Analysis!$C$13:$C$24,0),1),"-")</f>
        <v>-</v>
      </c>
      <c r="K606" s="127" t="str">
        <f>IFERROR(INDEX(Analysis!$F$13:$F$24,MATCH(IF(TB_TRANSACTIONS[[#This Row],[Date]]="","",IFERROR(MONTH(TB_TRANSACTIONS[[#This Row],[Date]]),"-")),Analysis!$C$13:$C$24,0),1),"-")</f>
        <v>-</v>
      </c>
      <c r="L6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6" s="77"/>
    </row>
    <row r="607" spans="3:15" ht="18" customHeight="1" x14ac:dyDescent="0.25">
      <c r="C607" s="143"/>
      <c r="D607" s="217"/>
      <c r="E607" s="220"/>
      <c r="F607" s="111"/>
      <c r="G607" s="110"/>
      <c r="H607" s="245" t="str" cm="1">
        <f t="array" ref="H607">IFERROR(IF(TB_TRANSACTIONS[[#This Row],[Subcategory]]="","",INDEX(Fields!$D$33:$D$132,MATCH(TB_TRANSACTIONS[[#This Row],[Subcategory]],Fields!$C$33:$C$132,0),0)),"-")</f>
        <v/>
      </c>
      <c r="I607" s="245" t="str">
        <f>IFERROR(IF(TB_TRANSACTIONS[[#This Row],[Category]]="","",TB_TRANSACTIONS[[#This Row],[Category]]&amp;"-"&amp;COUNTIFS($H$29:H627,H627)),"-")</f>
        <v/>
      </c>
      <c r="J607" s="127" t="str">
        <f>IFERROR(INDEX(Analysis!$G$13:$G$24,MATCH(IF(TB_TRANSACTIONS[[#This Row],[Date]]="","",IFERROR(MONTH(TB_TRANSACTIONS[[#This Row],[Date]]),"-")),Analysis!$C$13:$C$24,0),1),"-")</f>
        <v>-</v>
      </c>
      <c r="K607" s="127" t="str">
        <f>IFERROR(INDEX(Analysis!$F$13:$F$24,MATCH(IF(TB_TRANSACTIONS[[#This Row],[Date]]="","",IFERROR(MONTH(TB_TRANSACTIONS[[#This Row],[Date]]),"-")),Analysis!$C$13:$C$24,0),1),"-")</f>
        <v>-</v>
      </c>
      <c r="L6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7" s="77"/>
    </row>
    <row r="608" spans="3:15" ht="18" customHeight="1" x14ac:dyDescent="0.25">
      <c r="C608" s="109"/>
      <c r="D608" s="221"/>
      <c r="E608" s="222"/>
      <c r="F608" s="111"/>
      <c r="G608" s="110"/>
      <c r="H608" s="245" t="str" cm="1">
        <f t="array" ref="H608">IFERROR(IF(TB_TRANSACTIONS[[#This Row],[Subcategory]]="","",INDEX(Fields!$D$33:$D$132,MATCH(TB_TRANSACTIONS[[#This Row],[Subcategory]],Fields!$C$33:$C$132,0),0)),"-")</f>
        <v/>
      </c>
      <c r="I608" s="245" t="str">
        <f>IFERROR(IF(TB_TRANSACTIONS[[#This Row],[Category]]="","",TB_TRANSACTIONS[[#This Row],[Category]]&amp;"-"&amp;COUNTIFS($H$29:H628,H628)),"-")</f>
        <v/>
      </c>
      <c r="J608" s="127" t="str">
        <f>IFERROR(INDEX(Analysis!$G$13:$G$24,MATCH(IF(TB_TRANSACTIONS[[#This Row],[Date]]="","",IFERROR(MONTH(TB_TRANSACTIONS[[#This Row],[Date]]),"-")),Analysis!$C$13:$C$24,0),1),"-")</f>
        <v>-</v>
      </c>
      <c r="K608" s="127" t="str">
        <f>IFERROR(INDEX(Analysis!$F$13:$F$24,MATCH(IF(TB_TRANSACTIONS[[#This Row],[Date]]="","",IFERROR(MONTH(TB_TRANSACTIONS[[#This Row],[Date]]),"-")),Analysis!$C$13:$C$24,0),1),"-")</f>
        <v>-</v>
      </c>
      <c r="L6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8" s="77"/>
    </row>
    <row r="609" spans="3:15" ht="18" customHeight="1" x14ac:dyDescent="0.25">
      <c r="C609" s="143"/>
      <c r="D609" s="217"/>
      <c r="E609" s="220"/>
      <c r="F609" s="111"/>
      <c r="G609" s="110"/>
      <c r="H609" s="245" t="str" cm="1">
        <f t="array" ref="H609">IFERROR(IF(TB_TRANSACTIONS[[#This Row],[Subcategory]]="","",INDEX(Fields!$D$33:$D$132,MATCH(TB_TRANSACTIONS[[#This Row],[Subcategory]],Fields!$C$33:$C$132,0),0)),"-")</f>
        <v/>
      </c>
      <c r="I609" s="245" t="str">
        <f>IFERROR(IF(TB_TRANSACTIONS[[#This Row],[Category]]="","",TB_TRANSACTIONS[[#This Row],[Category]]&amp;"-"&amp;COUNTIFS($H$29:H629,H629)),"-")</f>
        <v/>
      </c>
      <c r="J609" s="127" t="str">
        <f>IFERROR(INDEX(Analysis!$G$13:$G$24,MATCH(IF(TB_TRANSACTIONS[[#This Row],[Date]]="","",IFERROR(MONTH(TB_TRANSACTIONS[[#This Row],[Date]]),"-")),Analysis!$C$13:$C$24,0),1),"-")</f>
        <v>-</v>
      </c>
      <c r="K609" s="127" t="str">
        <f>IFERROR(INDEX(Analysis!$F$13:$F$24,MATCH(IF(TB_TRANSACTIONS[[#This Row],[Date]]="","",IFERROR(MONTH(TB_TRANSACTIONS[[#This Row],[Date]]),"-")),Analysis!$C$13:$C$24,0),1),"-")</f>
        <v>-</v>
      </c>
      <c r="L6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9" s="77"/>
    </row>
    <row r="610" spans="3:15" ht="18" customHeight="1" x14ac:dyDescent="0.25">
      <c r="C610" s="109"/>
      <c r="D610" s="221"/>
      <c r="E610" s="222"/>
      <c r="F610" s="111"/>
      <c r="G610" s="110"/>
      <c r="H610" s="245" t="str" cm="1">
        <f t="array" ref="H610">IFERROR(IF(TB_TRANSACTIONS[[#This Row],[Subcategory]]="","",INDEX(Fields!$D$33:$D$132,MATCH(TB_TRANSACTIONS[[#This Row],[Subcategory]],Fields!$C$33:$C$132,0),0)),"-")</f>
        <v/>
      </c>
      <c r="I610" s="245" t="str">
        <f>IFERROR(IF(TB_TRANSACTIONS[[#This Row],[Category]]="","",TB_TRANSACTIONS[[#This Row],[Category]]&amp;"-"&amp;COUNTIFS($H$29:H630,H630)),"-")</f>
        <v/>
      </c>
      <c r="J610" s="127" t="str">
        <f>IFERROR(INDEX(Analysis!$G$13:$G$24,MATCH(IF(TB_TRANSACTIONS[[#This Row],[Date]]="","",IFERROR(MONTH(TB_TRANSACTIONS[[#This Row],[Date]]),"-")),Analysis!$C$13:$C$24,0),1),"-")</f>
        <v>-</v>
      </c>
      <c r="K610" s="127" t="str">
        <f>IFERROR(INDEX(Analysis!$F$13:$F$24,MATCH(IF(TB_TRANSACTIONS[[#This Row],[Date]]="","",IFERROR(MONTH(TB_TRANSACTIONS[[#This Row],[Date]]),"-")),Analysis!$C$13:$C$24,0),1),"-")</f>
        <v>-</v>
      </c>
      <c r="L6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0" s="77"/>
    </row>
    <row r="611" spans="3:15" ht="18" customHeight="1" x14ac:dyDescent="0.25">
      <c r="C611" s="143"/>
      <c r="D611" s="217"/>
      <c r="E611" s="220"/>
      <c r="F611" s="111"/>
      <c r="G611" s="110"/>
      <c r="H611" s="245" t="str" cm="1">
        <f t="array" ref="H611">IFERROR(IF(TB_TRANSACTIONS[[#This Row],[Subcategory]]="","",INDEX(Fields!$D$33:$D$132,MATCH(TB_TRANSACTIONS[[#This Row],[Subcategory]],Fields!$C$33:$C$132,0),0)),"-")</f>
        <v/>
      </c>
      <c r="I611" s="245" t="str">
        <f>IFERROR(IF(TB_TRANSACTIONS[[#This Row],[Category]]="","",TB_TRANSACTIONS[[#This Row],[Category]]&amp;"-"&amp;COUNTIFS($H$29:H631,H631)),"-")</f>
        <v/>
      </c>
      <c r="J611" s="127" t="str">
        <f>IFERROR(INDEX(Analysis!$G$13:$G$24,MATCH(IF(TB_TRANSACTIONS[[#This Row],[Date]]="","",IFERROR(MONTH(TB_TRANSACTIONS[[#This Row],[Date]]),"-")),Analysis!$C$13:$C$24,0),1),"-")</f>
        <v>-</v>
      </c>
      <c r="K611" s="127" t="str">
        <f>IFERROR(INDEX(Analysis!$F$13:$F$24,MATCH(IF(TB_TRANSACTIONS[[#This Row],[Date]]="","",IFERROR(MONTH(TB_TRANSACTIONS[[#This Row],[Date]]),"-")),Analysis!$C$13:$C$24,0),1),"-")</f>
        <v>-</v>
      </c>
      <c r="L6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1" s="77"/>
    </row>
    <row r="612" spans="3:15" ht="18" customHeight="1" x14ac:dyDescent="0.25">
      <c r="C612" s="109"/>
      <c r="D612" s="221"/>
      <c r="E612" s="222"/>
      <c r="F612" s="111"/>
      <c r="G612" s="110"/>
      <c r="H612" s="245" t="str" cm="1">
        <f t="array" ref="H612">IFERROR(IF(TB_TRANSACTIONS[[#This Row],[Subcategory]]="","",INDEX(Fields!$D$33:$D$132,MATCH(TB_TRANSACTIONS[[#This Row],[Subcategory]],Fields!$C$33:$C$132,0),0)),"-")</f>
        <v/>
      </c>
      <c r="I612" s="245" t="str">
        <f>IFERROR(IF(TB_TRANSACTIONS[[#This Row],[Category]]="","",TB_TRANSACTIONS[[#This Row],[Category]]&amp;"-"&amp;COUNTIFS($H$29:H632,H632)),"-")</f>
        <v/>
      </c>
      <c r="J612" s="127" t="str">
        <f>IFERROR(INDEX(Analysis!$G$13:$G$24,MATCH(IF(TB_TRANSACTIONS[[#This Row],[Date]]="","",IFERROR(MONTH(TB_TRANSACTIONS[[#This Row],[Date]]),"-")),Analysis!$C$13:$C$24,0),1),"-")</f>
        <v>-</v>
      </c>
      <c r="K612" s="127" t="str">
        <f>IFERROR(INDEX(Analysis!$F$13:$F$24,MATCH(IF(TB_TRANSACTIONS[[#This Row],[Date]]="","",IFERROR(MONTH(TB_TRANSACTIONS[[#This Row],[Date]]),"-")),Analysis!$C$13:$C$24,0),1),"-")</f>
        <v>-</v>
      </c>
      <c r="L6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2" s="77"/>
    </row>
    <row r="613" spans="3:15" ht="18" customHeight="1" x14ac:dyDescent="0.25">
      <c r="C613" s="143"/>
      <c r="D613" s="217"/>
      <c r="E613" s="220"/>
      <c r="F613" s="111"/>
      <c r="G613" s="110"/>
      <c r="H613" s="245" t="str" cm="1">
        <f t="array" ref="H613">IFERROR(IF(TB_TRANSACTIONS[[#This Row],[Subcategory]]="","",INDEX(Fields!$D$33:$D$132,MATCH(TB_TRANSACTIONS[[#This Row],[Subcategory]],Fields!$C$33:$C$132,0),0)),"-")</f>
        <v/>
      </c>
      <c r="I613" s="245" t="str">
        <f>IFERROR(IF(TB_TRANSACTIONS[[#This Row],[Category]]="","",TB_TRANSACTIONS[[#This Row],[Category]]&amp;"-"&amp;COUNTIFS($H$29:H633,H633)),"-")</f>
        <v/>
      </c>
      <c r="J613" s="127" t="str">
        <f>IFERROR(INDEX(Analysis!$G$13:$G$24,MATCH(IF(TB_TRANSACTIONS[[#This Row],[Date]]="","",IFERROR(MONTH(TB_TRANSACTIONS[[#This Row],[Date]]),"-")),Analysis!$C$13:$C$24,0),1),"-")</f>
        <v>-</v>
      </c>
      <c r="K613" s="127" t="str">
        <f>IFERROR(INDEX(Analysis!$F$13:$F$24,MATCH(IF(TB_TRANSACTIONS[[#This Row],[Date]]="","",IFERROR(MONTH(TB_TRANSACTIONS[[#This Row],[Date]]),"-")),Analysis!$C$13:$C$24,0),1),"-")</f>
        <v>-</v>
      </c>
      <c r="L6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3" s="77"/>
    </row>
    <row r="614" spans="3:15" ht="18" customHeight="1" x14ac:dyDescent="0.25">
      <c r="C614" s="109"/>
      <c r="D614" s="221"/>
      <c r="E614" s="222"/>
      <c r="F614" s="111"/>
      <c r="G614" s="110"/>
      <c r="H614" s="245" t="str" cm="1">
        <f t="array" ref="H614">IFERROR(IF(TB_TRANSACTIONS[[#This Row],[Subcategory]]="","",INDEX(Fields!$D$33:$D$132,MATCH(TB_TRANSACTIONS[[#This Row],[Subcategory]],Fields!$C$33:$C$132,0),0)),"-")</f>
        <v/>
      </c>
      <c r="I614" s="245" t="str">
        <f>IFERROR(IF(TB_TRANSACTIONS[[#This Row],[Category]]="","",TB_TRANSACTIONS[[#This Row],[Category]]&amp;"-"&amp;COUNTIFS($H$29:H634,H634)),"-")</f>
        <v/>
      </c>
      <c r="J614" s="127" t="str">
        <f>IFERROR(INDEX(Analysis!$G$13:$G$24,MATCH(IF(TB_TRANSACTIONS[[#This Row],[Date]]="","",IFERROR(MONTH(TB_TRANSACTIONS[[#This Row],[Date]]),"-")),Analysis!$C$13:$C$24,0),1),"-")</f>
        <v>-</v>
      </c>
      <c r="K614" s="127" t="str">
        <f>IFERROR(INDEX(Analysis!$F$13:$F$24,MATCH(IF(TB_TRANSACTIONS[[#This Row],[Date]]="","",IFERROR(MONTH(TB_TRANSACTIONS[[#This Row],[Date]]),"-")),Analysis!$C$13:$C$24,0),1),"-")</f>
        <v>-</v>
      </c>
      <c r="L6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4" s="77"/>
    </row>
    <row r="615" spans="3:15" ht="18" customHeight="1" x14ac:dyDescent="0.25">
      <c r="C615" s="143"/>
      <c r="D615" s="217"/>
      <c r="E615" s="220"/>
      <c r="F615" s="111"/>
      <c r="G615" s="110"/>
      <c r="H615" s="245" t="str" cm="1">
        <f t="array" ref="H615">IFERROR(IF(TB_TRANSACTIONS[[#This Row],[Subcategory]]="","",INDEX(Fields!$D$33:$D$132,MATCH(TB_TRANSACTIONS[[#This Row],[Subcategory]],Fields!$C$33:$C$132,0),0)),"-")</f>
        <v/>
      </c>
      <c r="I615" s="245" t="str">
        <f>IFERROR(IF(TB_TRANSACTIONS[[#This Row],[Category]]="","",TB_TRANSACTIONS[[#This Row],[Category]]&amp;"-"&amp;COUNTIFS($H$29:H635,H635)),"-")</f>
        <v/>
      </c>
      <c r="J615" s="127" t="str">
        <f>IFERROR(INDEX(Analysis!$G$13:$G$24,MATCH(IF(TB_TRANSACTIONS[[#This Row],[Date]]="","",IFERROR(MONTH(TB_TRANSACTIONS[[#This Row],[Date]]),"-")),Analysis!$C$13:$C$24,0),1),"-")</f>
        <v>-</v>
      </c>
      <c r="K615" s="127" t="str">
        <f>IFERROR(INDEX(Analysis!$F$13:$F$24,MATCH(IF(TB_TRANSACTIONS[[#This Row],[Date]]="","",IFERROR(MONTH(TB_TRANSACTIONS[[#This Row],[Date]]),"-")),Analysis!$C$13:$C$24,0),1),"-")</f>
        <v>-</v>
      </c>
      <c r="L6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5" s="77"/>
    </row>
    <row r="616" spans="3:15" ht="18" customHeight="1" x14ac:dyDescent="0.25">
      <c r="C616" s="109"/>
      <c r="D616" s="221"/>
      <c r="E616" s="222"/>
      <c r="F616" s="111"/>
      <c r="G616" s="110"/>
      <c r="H616" s="245" t="str" cm="1">
        <f t="array" ref="H616">IFERROR(IF(TB_TRANSACTIONS[[#This Row],[Subcategory]]="","",INDEX(Fields!$D$33:$D$132,MATCH(TB_TRANSACTIONS[[#This Row],[Subcategory]],Fields!$C$33:$C$132,0),0)),"-")</f>
        <v/>
      </c>
      <c r="I616" s="245" t="str">
        <f>IFERROR(IF(TB_TRANSACTIONS[[#This Row],[Category]]="","",TB_TRANSACTIONS[[#This Row],[Category]]&amp;"-"&amp;COUNTIFS($H$29:H636,H636)),"-")</f>
        <v/>
      </c>
      <c r="J616" s="127" t="str">
        <f>IFERROR(INDEX(Analysis!$G$13:$G$24,MATCH(IF(TB_TRANSACTIONS[[#This Row],[Date]]="","",IFERROR(MONTH(TB_TRANSACTIONS[[#This Row],[Date]]),"-")),Analysis!$C$13:$C$24,0),1),"-")</f>
        <v>-</v>
      </c>
      <c r="K616" s="127" t="str">
        <f>IFERROR(INDEX(Analysis!$F$13:$F$24,MATCH(IF(TB_TRANSACTIONS[[#This Row],[Date]]="","",IFERROR(MONTH(TB_TRANSACTIONS[[#This Row],[Date]]),"-")),Analysis!$C$13:$C$24,0),1),"-")</f>
        <v>-</v>
      </c>
      <c r="L6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6" s="77"/>
    </row>
    <row r="617" spans="3:15" ht="18" customHeight="1" x14ac:dyDescent="0.25">
      <c r="C617" s="143"/>
      <c r="D617" s="217"/>
      <c r="E617" s="220"/>
      <c r="F617" s="111"/>
      <c r="G617" s="110"/>
      <c r="H617" s="245" t="str" cm="1">
        <f t="array" ref="H617">IFERROR(IF(TB_TRANSACTIONS[[#This Row],[Subcategory]]="","",INDEX(Fields!$D$33:$D$132,MATCH(TB_TRANSACTIONS[[#This Row],[Subcategory]],Fields!$C$33:$C$132,0),0)),"-")</f>
        <v/>
      </c>
      <c r="I617" s="245" t="str">
        <f>IFERROR(IF(TB_TRANSACTIONS[[#This Row],[Category]]="","",TB_TRANSACTIONS[[#This Row],[Category]]&amp;"-"&amp;COUNTIFS($H$29:H637,H637)),"-")</f>
        <v/>
      </c>
      <c r="J617" s="127" t="str">
        <f>IFERROR(INDEX(Analysis!$G$13:$G$24,MATCH(IF(TB_TRANSACTIONS[[#This Row],[Date]]="","",IFERROR(MONTH(TB_TRANSACTIONS[[#This Row],[Date]]),"-")),Analysis!$C$13:$C$24,0),1),"-")</f>
        <v>-</v>
      </c>
      <c r="K617" s="127" t="str">
        <f>IFERROR(INDEX(Analysis!$F$13:$F$24,MATCH(IF(TB_TRANSACTIONS[[#This Row],[Date]]="","",IFERROR(MONTH(TB_TRANSACTIONS[[#This Row],[Date]]),"-")),Analysis!$C$13:$C$24,0),1),"-")</f>
        <v>-</v>
      </c>
      <c r="L6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7" s="77"/>
    </row>
    <row r="618" spans="3:15" ht="18" customHeight="1" x14ac:dyDescent="0.25">
      <c r="C618" s="109"/>
      <c r="D618" s="221"/>
      <c r="E618" s="222"/>
      <c r="F618" s="111"/>
      <c r="G618" s="110"/>
      <c r="H618" s="245" t="str" cm="1">
        <f t="array" ref="H618">IFERROR(IF(TB_TRANSACTIONS[[#This Row],[Subcategory]]="","",INDEX(Fields!$D$33:$D$132,MATCH(TB_TRANSACTIONS[[#This Row],[Subcategory]],Fields!$C$33:$C$132,0),0)),"-")</f>
        <v/>
      </c>
      <c r="I618" s="245" t="str">
        <f>IFERROR(IF(TB_TRANSACTIONS[[#This Row],[Category]]="","",TB_TRANSACTIONS[[#This Row],[Category]]&amp;"-"&amp;COUNTIFS($H$29:H638,H638)),"-")</f>
        <v/>
      </c>
      <c r="J618" s="127" t="str">
        <f>IFERROR(INDEX(Analysis!$G$13:$G$24,MATCH(IF(TB_TRANSACTIONS[[#This Row],[Date]]="","",IFERROR(MONTH(TB_TRANSACTIONS[[#This Row],[Date]]),"-")),Analysis!$C$13:$C$24,0),1),"-")</f>
        <v>-</v>
      </c>
      <c r="K618" s="127" t="str">
        <f>IFERROR(INDEX(Analysis!$F$13:$F$24,MATCH(IF(TB_TRANSACTIONS[[#This Row],[Date]]="","",IFERROR(MONTH(TB_TRANSACTIONS[[#This Row],[Date]]),"-")),Analysis!$C$13:$C$24,0),1),"-")</f>
        <v>-</v>
      </c>
      <c r="L6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8" s="77"/>
    </row>
    <row r="619" spans="3:15" ht="18" customHeight="1" x14ac:dyDescent="0.25">
      <c r="C619" s="143"/>
      <c r="D619" s="217"/>
      <c r="E619" s="220"/>
      <c r="F619" s="111"/>
      <c r="G619" s="110"/>
      <c r="H619" s="245" t="str" cm="1">
        <f t="array" ref="H619">IFERROR(IF(TB_TRANSACTIONS[[#This Row],[Subcategory]]="","",INDEX(Fields!$D$33:$D$132,MATCH(TB_TRANSACTIONS[[#This Row],[Subcategory]],Fields!$C$33:$C$132,0),0)),"-")</f>
        <v/>
      </c>
      <c r="I619" s="245" t="str">
        <f>IFERROR(IF(TB_TRANSACTIONS[[#This Row],[Category]]="","",TB_TRANSACTIONS[[#This Row],[Category]]&amp;"-"&amp;COUNTIFS($H$29:H639,H639)),"-")</f>
        <v/>
      </c>
      <c r="J619" s="127" t="str">
        <f>IFERROR(INDEX(Analysis!$G$13:$G$24,MATCH(IF(TB_TRANSACTIONS[[#This Row],[Date]]="","",IFERROR(MONTH(TB_TRANSACTIONS[[#This Row],[Date]]),"-")),Analysis!$C$13:$C$24,0),1),"-")</f>
        <v>-</v>
      </c>
      <c r="K619" s="127" t="str">
        <f>IFERROR(INDEX(Analysis!$F$13:$F$24,MATCH(IF(TB_TRANSACTIONS[[#This Row],[Date]]="","",IFERROR(MONTH(TB_TRANSACTIONS[[#This Row],[Date]]),"-")),Analysis!$C$13:$C$24,0),1),"-")</f>
        <v>-</v>
      </c>
      <c r="L6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9" s="77"/>
    </row>
    <row r="620" spans="3:15" ht="18" customHeight="1" x14ac:dyDescent="0.25">
      <c r="C620" s="109"/>
      <c r="D620" s="221"/>
      <c r="E620" s="222"/>
      <c r="F620" s="111"/>
      <c r="G620" s="110"/>
      <c r="H620" s="245" t="str" cm="1">
        <f t="array" ref="H620">IFERROR(IF(TB_TRANSACTIONS[[#This Row],[Subcategory]]="","",INDEX(Fields!$D$33:$D$132,MATCH(TB_TRANSACTIONS[[#This Row],[Subcategory]],Fields!$C$33:$C$132,0),0)),"-")</f>
        <v/>
      </c>
      <c r="I620" s="245" t="str">
        <f>IFERROR(IF(TB_TRANSACTIONS[[#This Row],[Category]]="","",TB_TRANSACTIONS[[#This Row],[Category]]&amp;"-"&amp;COUNTIFS($H$29:H640,H640)),"-")</f>
        <v/>
      </c>
      <c r="J620" s="127" t="str">
        <f>IFERROR(INDEX(Analysis!$G$13:$G$24,MATCH(IF(TB_TRANSACTIONS[[#This Row],[Date]]="","",IFERROR(MONTH(TB_TRANSACTIONS[[#This Row],[Date]]),"-")),Analysis!$C$13:$C$24,0),1),"-")</f>
        <v>-</v>
      </c>
      <c r="K620" s="127" t="str">
        <f>IFERROR(INDEX(Analysis!$F$13:$F$24,MATCH(IF(TB_TRANSACTIONS[[#This Row],[Date]]="","",IFERROR(MONTH(TB_TRANSACTIONS[[#This Row],[Date]]),"-")),Analysis!$C$13:$C$24,0),1),"-")</f>
        <v>-</v>
      </c>
      <c r="L6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0" s="77"/>
    </row>
    <row r="621" spans="3:15" ht="18" customHeight="1" x14ac:dyDescent="0.25">
      <c r="C621" s="143"/>
      <c r="D621" s="217"/>
      <c r="E621" s="220"/>
      <c r="F621" s="111"/>
      <c r="G621" s="110"/>
      <c r="H621" s="245" t="str" cm="1">
        <f t="array" ref="H621">IFERROR(IF(TB_TRANSACTIONS[[#This Row],[Subcategory]]="","",INDEX(Fields!$D$33:$D$132,MATCH(TB_TRANSACTIONS[[#This Row],[Subcategory]],Fields!$C$33:$C$132,0),0)),"-")</f>
        <v/>
      </c>
      <c r="I621" s="245" t="str">
        <f>IFERROR(IF(TB_TRANSACTIONS[[#This Row],[Category]]="","",TB_TRANSACTIONS[[#This Row],[Category]]&amp;"-"&amp;COUNTIFS($H$29:H641,H641)),"-")</f>
        <v/>
      </c>
      <c r="J621" s="127" t="str">
        <f>IFERROR(INDEX(Analysis!$G$13:$G$24,MATCH(IF(TB_TRANSACTIONS[[#This Row],[Date]]="","",IFERROR(MONTH(TB_TRANSACTIONS[[#This Row],[Date]]),"-")),Analysis!$C$13:$C$24,0),1),"-")</f>
        <v>-</v>
      </c>
      <c r="K621" s="127" t="str">
        <f>IFERROR(INDEX(Analysis!$F$13:$F$24,MATCH(IF(TB_TRANSACTIONS[[#This Row],[Date]]="","",IFERROR(MONTH(TB_TRANSACTIONS[[#This Row],[Date]]),"-")),Analysis!$C$13:$C$24,0),1),"-")</f>
        <v>-</v>
      </c>
      <c r="L6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1" s="77"/>
    </row>
    <row r="622" spans="3:15" ht="18" customHeight="1" x14ac:dyDescent="0.25">
      <c r="C622" s="109"/>
      <c r="D622" s="221"/>
      <c r="E622" s="222"/>
      <c r="F622" s="111"/>
      <c r="G622" s="110"/>
      <c r="H622" s="245" t="str" cm="1">
        <f t="array" ref="H622">IFERROR(IF(TB_TRANSACTIONS[[#This Row],[Subcategory]]="","",INDEX(Fields!$D$33:$D$132,MATCH(TB_TRANSACTIONS[[#This Row],[Subcategory]],Fields!$C$33:$C$132,0),0)),"-")</f>
        <v/>
      </c>
      <c r="I622" s="245" t="str">
        <f>IFERROR(IF(TB_TRANSACTIONS[[#This Row],[Category]]="","",TB_TRANSACTIONS[[#This Row],[Category]]&amp;"-"&amp;COUNTIFS($H$29:H642,H642)),"-")</f>
        <v/>
      </c>
      <c r="J622" s="127" t="str">
        <f>IFERROR(INDEX(Analysis!$G$13:$G$24,MATCH(IF(TB_TRANSACTIONS[[#This Row],[Date]]="","",IFERROR(MONTH(TB_TRANSACTIONS[[#This Row],[Date]]),"-")),Analysis!$C$13:$C$24,0),1),"-")</f>
        <v>-</v>
      </c>
      <c r="K622" s="127" t="str">
        <f>IFERROR(INDEX(Analysis!$F$13:$F$24,MATCH(IF(TB_TRANSACTIONS[[#This Row],[Date]]="","",IFERROR(MONTH(TB_TRANSACTIONS[[#This Row],[Date]]),"-")),Analysis!$C$13:$C$24,0),1),"-")</f>
        <v>-</v>
      </c>
      <c r="L6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2" s="77"/>
    </row>
    <row r="623" spans="3:15" ht="18" customHeight="1" x14ac:dyDescent="0.25">
      <c r="C623" s="143"/>
      <c r="D623" s="217"/>
      <c r="E623" s="220"/>
      <c r="F623" s="111"/>
      <c r="G623" s="110"/>
      <c r="H623" s="245" t="str" cm="1">
        <f t="array" ref="H623">IFERROR(IF(TB_TRANSACTIONS[[#This Row],[Subcategory]]="","",INDEX(Fields!$D$33:$D$132,MATCH(TB_TRANSACTIONS[[#This Row],[Subcategory]],Fields!$C$33:$C$132,0),0)),"-")</f>
        <v/>
      </c>
      <c r="I623" s="245" t="str">
        <f>IFERROR(IF(TB_TRANSACTIONS[[#This Row],[Category]]="","",TB_TRANSACTIONS[[#This Row],[Category]]&amp;"-"&amp;COUNTIFS($H$29:H643,H643)),"-")</f>
        <v/>
      </c>
      <c r="J623" s="127" t="str">
        <f>IFERROR(INDEX(Analysis!$G$13:$G$24,MATCH(IF(TB_TRANSACTIONS[[#This Row],[Date]]="","",IFERROR(MONTH(TB_TRANSACTIONS[[#This Row],[Date]]),"-")),Analysis!$C$13:$C$24,0),1),"-")</f>
        <v>-</v>
      </c>
      <c r="K623" s="127" t="str">
        <f>IFERROR(INDEX(Analysis!$F$13:$F$24,MATCH(IF(TB_TRANSACTIONS[[#This Row],[Date]]="","",IFERROR(MONTH(TB_TRANSACTIONS[[#This Row],[Date]]),"-")),Analysis!$C$13:$C$24,0),1),"-")</f>
        <v>-</v>
      </c>
      <c r="L6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3" s="77"/>
    </row>
    <row r="624" spans="3:15" ht="18" customHeight="1" x14ac:dyDescent="0.25">
      <c r="C624" s="109"/>
      <c r="D624" s="221"/>
      <c r="E624" s="222"/>
      <c r="F624" s="111"/>
      <c r="G624" s="110"/>
      <c r="H624" s="245" t="str" cm="1">
        <f t="array" ref="H624">IFERROR(IF(TB_TRANSACTIONS[[#This Row],[Subcategory]]="","",INDEX(Fields!$D$33:$D$132,MATCH(TB_TRANSACTIONS[[#This Row],[Subcategory]],Fields!$C$33:$C$132,0),0)),"-")</f>
        <v/>
      </c>
      <c r="I624" s="245" t="str">
        <f>IFERROR(IF(TB_TRANSACTIONS[[#This Row],[Category]]="","",TB_TRANSACTIONS[[#This Row],[Category]]&amp;"-"&amp;COUNTIFS($H$29:H644,H644)),"-")</f>
        <v/>
      </c>
      <c r="J624" s="127" t="str">
        <f>IFERROR(INDEX(Analysis!$G$13:$G$24,MATCH(IF(TB_TRANSACTIONS[[#This Row],[Date]]="","",IFERROR(MONTH(TB_TRANSACTIONS[[#This Row],[Date]]),"-")),Analysis!$C$13:$C$24,0),1),"-")</f>
        <v>-</v>
      </c>
      <c r="K624" s="127" t="str">
        <f>IFERROR(INDEX(Analysis!$F$13:$F$24,MATCH(IF(TB_TRANSACTIONS[[#This Row],[Date]]="","",IFERROR(MONTH(TB_TRANSACTIONS[[#This Row],[Date]]),"-")),Analysis!$C$13:$C$24,0),1),"-")</f>
        <v>-</v>
      </c>
      <c r="L6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4" s="77"/>
    </row>
    <row r="625" spans="3:15" ht="18" customHeight="1" x14ac:dyDescent="0.25">
      <c r="C625" s="143"/>
      <c r="D625" s="217"/>
      <c r="E625" s="220"/>
      <c r="F625" s="111"/>
      <c r="G625" s="110"/>
      <c r="H625" s="245" t="str" cm="1">
        <f t="array" ref="H625">IFERROR(IF(TB_TRANSACTIONS[[#This Row],[Subcategory]]="","",INDEX(Fields!$D$33:$D$132,MATCH(TB_TRANSACTIONS[[#This Row],[Subcategory]],Fields!$C$33:$C$132,0),0)),"-")</f>
        <v/>
      </c>
      <c r="I625" s="245" t="str">
        <f>IFERROR(IF(TB_TRANSACTIONS[[#This Row],[Category]]="","",TB_TRANSACTIONS[[#This Row],[Category]]&amp;"-"&amp;COUNTIFS($H$29:H645,H645)),"-")</f>
        <v/>
      </c>
      <c r="J625" s="127" t="str">
        <f>IFERROR(INDEX(Analysis!$G$13:$G$24,MATCH(IF(TB_TRANSACTIONS[[#This Row],[Date]]="","",IFERROR(MONTH(TB_TRANSACTIONS[[#This Row],[Date]]),"-")),Analysis!$C$13:$C$24,0),1),"-")</f>
        <v>-</v>
      </c>
      <c r="K625" s="127" t="str">
        <f>IFERROR(INDEX(Analysis!$F$13:$F$24,MATCH(IF(TB_TRANSACTIONS[[#This Row],[Date]]="","",IFERROR(MONTH(TB_TRANSACTIONS[[#This Row],[Date]]),"-")),Analysis!$C$13:$C$24,0),1),"-")</f>
        <v>-</v>
      </c>
      <c r="L6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5" s="77"/>
    </row>
    <row r="626" spans="3:15" ht="18" customHeight="1" x14ac:dyDescent="0.25">
      <c r="C626" s="109"/>
      <c r="D626" s="221"/>
      <c r="E626" s="222"/>
      <c r="F626" s="111"/>
      <c r="G626" s="110"/>
      <c r="H626" s="245" t="str" cm="1">
        <f t="array" ref="H626">IFERROR(IF(TB_TRANSACTIONS[[#This Row],[Subcategory]]="","",INDEX(Fields!$D$33:$D$132,MATCH(TB_TRANSACTIONS[[#This Row],[Subcategory]],Fields!$C$33:$C$132,0),0)),"-")</f>
        <v/>
      </c>
      <c r="I626" s="245" t="str">
        <f>IFERROR(IF(TB_TRANSACTIONS[[#This Row],[Category]]="","",TB_TRANSACTIONS[[#This Row],[Category]]&amp;"-"&amp;COUNTIFS($H$29:H646,H646)),"-")</f>
        <v/>
      </c>
      <c r="J626" s="127" t="str">
        <f>IFERROR(INDEX(Analysis!$G$13:$G$24,MATCH(IF(TB_TRANSACTIONS[[#This Row],[Date]]="","",IFERROR(MONTH(TB_TRANSACTIONS[[#This Row],[Date]]),"-")),Analysis!$C$13:$C$24,0),1),"-")</f>
        <v>-</v>
      </c>
      <c r="K626" s="127" t="str">
        <f>IFERROR(INDEX(Analysis!$F$13:$F$24,MATCH(IF(TB_TRANSACTIONS[[#This Row],[Date]]="","",IFERROR(MONTH(TB_TRANSACTIONS[[#This Row],[Date]]),"-")),Analysis!$C$13:$C$24,0),1),"-")</f>
        <v>-</v>
      </c>
      <c r="L6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6" s="77"/>
    </row>
    <row r="627" spans="3:15" ht="18" customHeight="1" x14ac:dyDescent="0.25">
      <c r="C627" s="143"/>
      <c r="D627" s="217"/>
      <c r="E627" s="220"/>
      <c r="F627" s="111"/>
      <c r="G627" s="110"/>
      <c r="H627" s="245" t="str" cm="1">
        <f t="array" ref="H627">IFERROR(IF(TB_TRANSACTIONS[[#This Row],[Subcategory]]="","",INDEX(Fields!$D$33:$D$132,MATCH(TB_TRANSACTIONS[[#This Row],[Subcategory]],Fields!$C$33:$C$132,0),0)),"-")</f>
        <v/>
      </c>
      <c r="I627" s="245" t="str">
        <f>IFERROR(IF(TB_TRANSACTIONS[[#This Row],[Category]]="","",TB_TRANSACTIONS[[#This Row],[Category]]&amp;"-"&amp;COUNTIFS($H$29:H647,H647)),"-")</f>
        <v/>
      </c>
      <c r="J627" s="127" t="str">
        <f>IFERROR(INDEX(Analysis!$G$13:$G$24,MATCH(IF(TB_TRANSACTIONS[[#This Row],[Date]]="","",IFERROR(MONTH(TB_TRANSACTIONS[[#This Row],[Date]]),"-")),Analysis!$C$13:$C$24,0),1),"-")</f>
        <v>-</v>
      </c>
      <c r="K627" s="127" t="str">
        <f>IFERROR(INDEX(Analysis!$F$13:$F$24,MATCH(IF(TB_TRANSACTIONS[[#This Row],[Date]]="","",IFERROR(MONTH(TB_TRANSACTIONS[[#This Row],[Date]]),"-")),Analysis!$C$13:$C$24,0),1),"-")</f>
        <v>-</v>
      </c>
      <c r="L6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7" s="77"/>
    </row>
    <row r="628" spans="3:15" ht="18" customHeight="1" x14ac:dyDescent="0.25">
      <c r="C628" s="109"/>
      <c r="D628" s="221"/>
      <c r="E628" s="222"/>
      <c r="F628" s="111"/>
      <c r="G628" s="110"/>
      <c r="H628" s="245" t="str" cm="1">
        <f t="array" ref="H628">IFERROR(IF(TB_TRANSACTIONS[[#This Row],[Subcategory]]="","",INDEX(Fields!$D$33:$D$132,MATCH(TB_TRANSACTIONS[[#This Row],[Subcategory]],Fields!$C$33:$C$132,0),0)),"-")</f>
        <v/>
      </c>
      <c r="I628" s="245" t="str">
        <f>IFERROR(IF(TB_TRANSACTIONS[[#This Row],[Category]]="","",TB_TRANSACTIONS[[#This Row],[Category]]&amp;"-"&amp;COUNTIFS($H$29:H648,H648)),"-")</f>
        <v/>
      </c>
      <c r="J628" s="127" t="str">
        <f>IFERROR(INDEX(Analysis!$G$13:$G$24,MATCH(IF(TB_TRANSACTIONS[[#This Row],[Date]]="","",IFERROR(MONTH(TB_TRANSACTIONS[[#This Row],[Date]]),"-")),Analysis!$C$13:$C$24,0),1),"-")</f>
        <v>-</v>
      </c>
      <c r="K628" s="127" t="str">
        <f>IFERROR(INDEX(Analysis!$F$13:$F$24,MATCH(IF(TB_TRANSACTIONS[[#This Row],[Date]]="","",IFERROR(MONTH(TB_TRANSACTIONS[[#This Row],[Date]]),"-")),Analysis!$C$13:$C$24,0),1),"-")</f>
        <v>-</v>
      </c>
      <c r="L6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8" s="77"/>
    </row>
    <row r="629" spans="3:15" ht="18" customHeight="1" x14ac:dyDescent="0.25">
      <c r="C629" s="143"/>
      <c r="D629" s="217"/>
      <c r="E629" s="220"/>
      <c r="F629" s="111"/>
      <c r="G629" s="110"/>
      <c r="H629" s="245" t="str" cm="1">
        <f t="array" ref="H629">IFERROR(IF(TB_TRANSACTIONS[[#This Row],[Subcategory]]="","",INDEX(Fields!$D$33:$D$132,MATCH(TB_TRANSACTIONS[[#This Row],[Subcategory]],Fields!$C$33:$C$132,0),0)),"-")</f>
        <v/>
      </c>
      <c r="I629" s="245" t="str">
        <f>IFERROR(IF(TB_TRANSACTIONS[[#This Row],[Category]]="","",TB_TRANSACTIONS[[#This Row],[Category]]&amp;"-"&amp;COUNTIFS($H$29:H649,H649)),"-")</f>
        <v/>
      </c>
      <c r="J629" s="127" t="str">
        <f>IFERROR(INDEX(Analysis!$G$13:$G$24,MATCH(IF(TB_TRANSACTIONS[[#This Row],[Date]]="","",IFERROR(MONTH(TB_TRANSACTIONS[[#This Row],[Date]]),"-")),Analysis!$C$13:$C$24,0),1),"-")</f>
        <v>-</v>
      </c>
      <c r="K629" s="127" t="str">
        <f>IFERROR(INDEX(Analysis!$F$13:$F$24,MATCH(IF(TB_TRANSACTIONS[[#This Row],[Date]]="","",IFERROR(MONTH(TB_TRANSACTIONS[[#This Row],[Date]]),"-")),Analysis!$C$13:$C$24,0),1),"-")</f>
        <v>-</v>
      </c>
      <c r="L6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9" s="77"/>
    </row>
    <row r="630" spans="3:15" ht="18" customHeight="1" x14ac:dyDescent="0.25">
      <c r="C630" s="109"/>
      <c r="D630" s="221"/>
      <c r="E630" s="222"/>
      <c r="F630" s="111"/>
      <c r="G630" s="110"/>
      <c r="H630" s="245" t="str" cm="1">
        <f t="array" ref="H630">IFERROR(IF(TB_TRANSACTIONS[[#This Row],[Subcategory]]="","",INDEX(Fields!$D$33:$D$132,MATCH(TB_TRANSACTIONS[[#This Row],[Subcategory]],Fields!$C$33:$C$132,0),0)),"-")</f>
        <v/>
      </c>
      <c r="I630" s="245" t="str">
        <f>IFERROR(IF(TB_TRANSACTIONS[[#This Row],[Category]]="","",TB_TRANSACTIONS[[#This Row],[Category]]&amp;"-"&amp;COUNTIFS($H$29:H650,H650)),"-")</f>
        <v/>
      </c>
      <c r="J630" s="127" t="str">
        <f>IFERROR(INDEX(Analysis!$G$13:$G$24,MATCH(IF(TB_TRANSACTIONS[[#This Row],[Date]]="","",IFERROR(MONTH(TB_TRANSACTIONS[[#This Row],[Date]]),"-")),Analysis!$C$13:$C$24,0),1),"-")</f>
        <v>-</v>
      </c>
      <c r="K630" s="127" t="str">
        <f>IFERROR(INDEX(Analysis!$F$13:$F$24,MATCH(IF(TB_TRANSACTIONS[[#This Row],[Date]]="","",IFERROR(MONTH(TB_TRANSACTIONS[[#This Row],[Date]]),"-")),Analysis!$C$13:$C$24,0),1),"-")</f>
        <v>-</v>
      </c>
      <c r="L6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0" s="77"/>
    </row>
    <row r="631" spans="3:15" ht="18" customHeight="1" x14ac:dyDescent="0.25">
      <c r="C631" s="143"/>
      <c r="D631" s="217"/>
      <c r="E631" s="220"/>
      <c r="F631" s="111"/>
      <c r="G631" s="110"/>
      <c r="H631" s="245" t="str" cm="1">
        <f t="array" ref="H631">IFERROR(IF(TB_TRANSACTIONS[[#This Row],[Subcategory]]="","",INDEX(Fields!$D$33:$D$132,MATCH(TB_TRANSACTIONS[[#This Row],[Subcategory]],Fields!$C$33:$C$132,0),0)),"-")</f>
        <v/>
      </c>
      <c r="I631" s="245" t="str">
        <f>IFERROR(IF(TB_TRANSACTIONS[[#This Row],[Category]]="","",TB_TRANSACTIONS[[#This Row],[Category]]&amp;"-"&amp;COUNTIFS($H$29:H651,H651)),"-")</f>
        <v/>
      </c>
      <c r="J631" s="127" t="str">
        <f>IFERROR(INDEX(Analysis!$G$13:$G$24,MATCH(IF(TB_TRANSACTIONS[[#This Row],[Date]]="","",IFERROR(MONTH(TB_TRANSACTIONS[[#This Row],[Date]]),"-")),Analysis!$C$13:$C$24,0),1),"-")</f>
        <v>-</v>
      </c>
      <c r="K631" s="127" t="str">
        <f>IFERROR(INDEX(Analysis!$F$13:$F$24,MATCH(IF(TB_TRANSACTIONS[[#This Row],[Date]]="","",IFERROR(MONTH(TB_TRANSACTIONS[[#This Row],[Date]]),"-")),Analysis!$C$13:$C$24,0),1),"-")</f>
        <v>-</v>
      </c>
      <c r="L6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1" s="77"/>
    </row>
    <row r="632" spans="3:15" ht="18" customHeight="1" x14ac:dyDescent="0.25">
      <c r="C632" s="109"/>
      <c r="D632" s="221"/>
      <c r="E632" s="222"/>
      <c r="F632" s="111"/>
      <c r="G632" s="110"/>
      <c r="H632" s="245" t="str" cm="1">
        <f t="array" ref="H632">IFERROR(IF(TB_TRANSACTIONS[[#This Row],[Subcategory]]="","",INDEX(Fields!$D$33:$D$132,MATCH(TB_TRANSACTIONS[[#This Row],[Subcategory]],Fields!$C$33:$C$132,0),0)),"-")</f>
        <v/>
      </c>
      <c r="I632" s="245" t="str">
        <f>IFERROR(IF(TB_TRANSACTIONS[[#This Row],[Category]]="","",TB_TRANSACTIONS[[#This Row],[Category]]&amp;"-"&amp;COUNTIFS($H$29:H652,H652)),"-")</f>
        <v/>
      </c>
      <c r="J632" s="127" t="str">
        <f>IFERROR(INDEX(Analysis!$G$13:$G$24,MATCH(IF(TB_TRANSACTIONS[[#This Row],[Date]]="","",IFERROR(MONTH(TB_TRANSACTIONS[[#This Row],[Date]]),"-")),Analysis!$C$13:$C$24,0),1),"-")</f>
        <v>-</v>
      </c>
      <c r="K632" s="127" t="str">
        <f>IFERROR(INDEX(Analysis!$F$13:$F$24,MATCH(IF(TB_TRANSACTIONS[[#This Row],[Date]]="","",IFERROR(MONTH(TB_TRANSACTIONS[[#This Row],[Date]]),"-")),Analysis!$C$13:$C$24,0),1),"-")</f>
        <v>-</v>
      </c>
      <c r="L6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2" s="77"/>
    </row>
    <row r="633" spans="3:15" ht="18" customHeight="1" x14ac:dyDescent="0.25">
      <c r="C633" s="143"/>
      <c r="D633" s="217"/>
      <c r="E633" s="220"/>
      <c r="F633" s="111"/>
      <c r="G633" s="110"/>
      <c r="H633" s="245" t="str" cm="1">
        <f t="array" ref="H633">IFERROR(IF(TB_TRANSACTIONS[[#This Row],[Subcategory]]="","",INDEX(Fields!$D$33:$D$132,MATCH(TB_TRANSACTIONS[[#This Row],[Subcategory]],Fields!$C$33:$C$132,0),0)),"-")</f>
        <v/>
      </c>
      <c r="I633" s="245" t="str">
        <f>IFERROR(IF(TB_TRANSACTIONS[[#This Row],[Category]]="","",TB_TRANSACTIONS[[#This Row],[Category]]&amp;"-"&amp;COUNTIFS($H$29:H653,H653)),"-")</f>
        <v/>
      </c>
      <c r="J633" s="127" t="str">
        <f>IFERROR(INDEX(Analysis!$G$13:$G$24,MATCH(IF(TB_TRANSACTIONS[[#This Row],[Date]]="","",IFERROR(MONTH(TB_TRANSACTIONS[[#This Row],[Date]]),"-")),Analysis!$C$13:$C$24,0),1),"-")</f>
        <v>-</v>
      </c>
      <c r="K633" s="127" t="str">
        <f>IFERROR(INDEX(Analysis!$F$13:$F$24,MATCH(IF(TB_TRANSACTIONS[[#This Row],[Date]]="","",IFERROR(MONTH(TB_TRANSACTIONS[[#This Row],[Date]]),"-")),Analysis!$C$13:$C$24,0),1),"-")</f>
        <v>-</v>
      </c>
      <c r="L6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3" s="77"/>
    </row>
    <row r="634" spans="3:15" ht="18" customHeight="1" x14ac:dyDescent="0.25">
      <c r="C634" s="109"/>
      <c r="D634" s="221"/>
      <c r="E634" s="222"/>
      <c r="F634" s="111"/>
      <c r="G634" s="110"/>
      <c r="H634" s="245" t="str" cm="1">
        <f t="array" ref="H634">IFERROR(IF(TB_TRANSACTIONS[[#This Row],[Subcategory]]="","",INDEX(Fields!$D$33:$D$132,MATCH(TB_TRANSACTIONS[[#This Row],[Subcategory]],Fields!$C$33:$C$132,0),0)),"-")</f>
        <v/>
      </c>
      <c r="I634" s="245" t="str">
        <f>IFERROR(IF(TB_TRANSACTIONS[[#This Row],[Category]]="","",TB_TRANSACTIONS[[#This Row],[Category]]&amp;"-"&amp;COUNTIFS($H$29:H654,H654)),"-")</f>
        <v/>
      </c>
      <c r="J634" s="127" t="str">
        <f>IFERROR(INDEX(Analysis!$G$13:$G$24,MATCH(IF(TB_TRANSACTIONS[[#This Row],[Date]]="","",IFERROR(MONTH(TB_TRANSACTIONS[[#This Row],[Date]]),"-")),Analysis!$C$13:$C$24,0),1),"-")</f>
        <v>-</v>
      </c>
      <c r="K634" s="127" t="str">
        <f>IFERROR(INDEX(Analysis!$F$13:$F$24,MATCH(IF(TB_TRANSACTIONS[[#This Row],[Date]]="","",IFERROR(MONTH(TB_TRANSACTIONS[[#This Row],[Date]]),"-")),Analysis!$C$13:$C$24,0),1),"-")</f>
        <v>-</v>
      </c>
      <c r="L6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4" s="77"/>
    </row>
    <row r="635" spans="3:15" ht="18" customHeight="1" x14ac:dyDescent="0.25">
      <c r="C635" s="143"/>
      <c r="D635" s="217"/>
      <c r="E635" s="220"/>
      <c r="F635" s="111"/>
      <c r="G635" s="110"/>
      <c r="H635" s="245" t="str" cm="1">
        <f t="array" ref="H635">IFERROR(IF(TB_TRANSACTIONS[[#This Row],[Subcategory]]="","",INDEX(Fields!$D$33:$D$132,MATCH(TB_TRANSACTIONS[[#This Row],[Subcategory]],Fields!$C$33:$C$132,0),0)),"-")</f>
        <v/>
      </c>
      <c r="I635" s="245" t="str">
        <f>IFERROR(IF(TB_TRANSACTIONS[[#This Row],[Category]]="","",TB_TRANSACTIONS[[#This Row],[Category]]&amp;"-"&amp;COUNTIFS($H$29:H655,H655)),"-")</f>
        <v/>
      </c>
      <c r="J635" s="127" t="str">
        <f>IFERROR(INDEX(Analysis!$G$13:$G$24,MATCH(IF(TB_TRANSACTIONS[[#This Row],[Date]]="","",IFERROR(MONTH(TB_TRANSACTIONS[[#This Row],[Date]]),"-")),Analysis!$C$13:$C$24,0),1),"-")</f>
        <v>-</v>
      </c>
      <c r="K635" s="127" t="str">
        <f>IFERROR(INDEX(Analysis!$F$13:$F$24,MATCH(IF(TB_TRANSACTIONS[[#This Row],[Date]]="","",IFERROR(MONTH(TB_TRANSACTIONS[[#This Row],[Date]]),"-")),Analysis!$C$13:$C$24,0),1),"-")</f>
        <v>-</v>
      </c>
      <c r="L6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5" s="77"/>
    </row>
    <row r="636" spans="3:15" ht="18" customHeight="1" x14ac:dyDescent="0.25">
      <c r="C636" s="109"/>
      <c r="D636" s="221"/>
      <c r="E636" s="222"/>
      <c r="F636" s="111"/>
      <c r="G636" s="110"/>
      <c r="H636" s="245" t="str" cm="1">
        <f t="array" ref="H636">IFERROR(IF(TB_TRANSACTIONS[[#This Row],[Subcategory]]="","",INDEX(Fields!$D$33:$D$132,MATCH(TB_TRANSACTIONS[[#This Row],[Subcategory]],Fields!$C$33:$C$132,0),0)),"-")</f>
        <v/>
      </c>
      <c r="I636" s="245" t="str">
        <f>IFERROR(IF(TB_TRANSACTIONS[[#This Row],[Category]]="","",TB_TRANSACTIONS[[#This Row],[Category]]&amp;"-"&amp;COUNTIFS($H$29:H656,H656)),"-")</f>
        <v/>
      </c>
      <c r="J636" s="127" t="str">
        <f>IFERROR(INDEX(Analysis!$G$13:$G$24,MATCH(IF(TB_TRANSACTIONS[[#This Row],[Date]]="","",IFERROR(MONTH(TB_TRANSACTIONS[[#This Row],[Date]]),"-")),Analysis!$C$13:$C$24,0),1),"-")</f>
        <v>-</v>
      </c>
      <c r="K636" s="127" t="str">
        <f>IFERROR(INDEX(Analysis!$F$13:$F$24,MATCH(IF(TB_TRANSACTIONS[[#This Row],[Date]]="","",IFERROR(MONTH(TB_TRANSACTIONS[[#This Row],[Date]]),"-")),Analysis!$C$13:$C$24,0),1),"-")</f>
        <v>-</v>
      </c>
      <c r="L6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6" s="77"/>
    </row>
    <row r="637" spans="3:15" ht="18" customHeight="1" x14ac:dyDescent="0.25">
      <c r="C637" s="143"/>
      <c r="D637" s="217"/>
      <c r="E637" s="220"/>
      <c r="F637" s="111"/>
      <c r="G637" s="110"/>
      <c r="H637" s="245" t="str" cm="1">
        <f t="array" ref="H637">IFERROR(IF(TB_TRANSACTIONS[[#This Row],[Subcategory]]="","",INDEX(Fields!$D$33:$D$132,MATCH(TB_TRANSACTIONS[[#This Row],[Subcategory]],Fields!$C$33:$C$132,0),0)),"-")</f>
        <v/>
      </c>
      <c r="I637" s="245" t="str">
        <f>IFERROR(IF(TB_TRANSACTIONS[[#This Row],[Category]]="","",TB_TRANSACTIONS[[#This Row],[Category]]&amp;"-"&amp;COUNTIFS($H$29:H657,H657)),"-")</f>
        <v/>
      </c>
      <c r="J637" s="127" t="str">
        <f>IFERROR(INDEX(Analysis!$G$13:$G$24,MATCH(IF(TB_TRANSACTIONS[[#This Row],[Date]]="","",IFERROR(MONTH(TB_TRANSACTIONS[[#This Row],[Date]]),"-")),Analysis!$C$13:$C$24,0),1),"-")</f>
        <v>-</v>
      </c>
      <c r="K637" s="127" t="str">
        <f>IFERROR(INDEX(Analysis!$F$13:$F$24,MATCH(IF(TB_TRANSACTIONS[[#This Row],[Date]]="","",IFERROR(MONTH(TB_TRANSACTIONS[[#This Row],[Date]]),"-")),Analysis!$C$13:$C$24,0),1),"-")</f>
        <v>-</v>
      </c>
      <c r="L6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7" s="77"/>
    </row>
    <row r="638" spans="3:15" ht="18" customHeight="1" x14ac:dyDescent="0.25">
      <c r="C638" s="109"/>
      <c r="D638" s="221"/>
      <c r="E638" s="222"/>
      <c r="F638" s="111"/>
      <c r="G638" s="110"/>
      <c r="H638" s="245" t="str" cm="1">
        <f t="array" ref="H638">IFERROR(IF(TB_TRANSACTIONS[[#This Row],[Subcategory]]="","",INDEX(Fields!$D$33:$D$132,MATCH(TB_TRANSACTIONS[[#This Row],[Subcategory]],Fields!$C$33:$C$132,0),0)),"-")</f>
        <v/>
      </c>
      <c r="I638" s="245" t="str">
        <f>IFERROR(IF(TB_TRANSACTIONS[[#This Row],[Category]]="","",TB_TRANSACTIONS[[#This Row],[Category]]&amp;"-"&amp;COUNTIFS($H$29:H658,H658)),"-")</f>
        <v/>
      </c>
      <c r="J638" s="127" t="str">
        <f>IFERROR(INDEX(Analysis!$G$13:$G$24,MATCH(IF(TB_TRANSACTIONS[[#This Row],[Date]]="","",IFERROR(MONTH(TB_TRANSACTIONS[[#This Row],[Date]]),"-")),Analysis!$C$13:$C$24,0),1),"-")</f>
        <v>-</v>
      </c>
      <c r="K638" s="127" t="str">
        <f>IFERROR(INDEX(Analysis!$F$13:$F$24,MATCH(IF(TB_TRANSACTIONS[[#This Row],[Date]]="","",IFERROR(MONTH(TB_TRANSACTIONS[[#This Row],[Date]]),"-")),Analysis!$C$13:$C$24,0),1),"-")</f>
        <v>-</v>
      </c>
      <c r="L6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8" s="77"/>
    </row>
    <row r="639" spans="3:15" ht="18" customHeight="1" x14ac:dyDescent="0.25">
      <c r="C639" s="143"/>
      <c r="D639" s="217"/>
      <c r="E639" s="220"/>
      <c r="F639" s="111"/>
      <c r="G639" s="110"/>
      <c r="H639" s="245" t="str" cm="1">
        <f t="array" ref="H639">IFERROR(IF(TB_TRANSACTIONS[[#This Row],[Subcategory]]="","",INDEX(Fields!$D$33:$D$132,MATCH(TB_TRANSACTIONS[[#This Row],[Subcategory]],Fields!$C$33:$C$132,0),0)),"-")</f>
        <v/>
      </c>
      <c r="I639" s="245" t="str">
        <f>IFERROR(IF(TB_TRANSACTIONS[[#This Row],[Category]]="","",TB_TRANSACTIONS[[#This Row],[Category]]&amp;"-"&amp;COUNTIFS($H$29:H659,H659)),"-")</f>
        <v/>
      </c>
      <c r="J639" s="127" t="str">
        <f>IFERROR(INDEX(Analysis!$G$13:$G$24,MATCH(IF(TB_TRANSACTIONS[[#This Row],[Date]]="","",IFERROR(MONTH(TB_TRANSACTIONS[[#This Row],[Date]]),"-")),Analysis!$C$13:$C$24,0),1),"-")</f>
        <v>-</v>
      </c>
      <c r="K639" s="127" t="str">
        <f>IFERROR(INDEX(Analysis!$F$13:$F$24,MATCH(IF(TB_TRANSACTIONS[[#This Row],[Date]]="","",IFERROR(MONTH(TB_TRANSACTIONS[[#This Row],[Date]]),"-")),Analysis!$C$13:$C$24,0),1),"-")</f>
        <v>-</v>
      </c>
      <c r="L6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9" s="77"/>
    </row>
    <row r="640" spans="3:15" ht="18" customHeight="1" x14ac:dyDescent="0.25">
      <c r="C640" s="109"/>
      <c r="D640" s="221"/>
      <c r="E640" s="222"/>
      <c r="F640" s="111"/>
      <c r="G640" s="110"/>
      <c r="H640" s="245" t="str" cm="1">
        <f t="array" ref="H640">IFERROR(IF(TB_TRANSACTIONS[[#This Row],[Subcategory]]="","",INDEX(Fields!$D$33:$D$132,MATCH(TB_TRANSACTIONS[[#This Row],[Subcategory]],Fields!$C$33:$C$132,0),0)),"-")</f>
        <v/>
      </c>
      <c r="I640" s="245" t="str">
        <f>IFERROR(IF(TB_TRANSACTIONS[[#This Row],[Category]]="","",TB_TRANSACTIONS[[#This Row],[Category]]&amp;"-"&amp;COUNTIFS($H$29:H660,H660)),"-")</f>
        <v/>
      </c>
      <c r="J640" s="127" t="str">
        <f>IFERROR(INDEX(Analysis!$G$13:$G$24,MATCH(IF(TB_TRANSACTIONS[[#This Row],[Date]]="","",IFERROR(MONTH(TB_TRANSACTIONS[[#This Row],[Date]]),"-")),Analysis!$C$13:$C$24,0),1),"-")</f>
        <v>-</v>
      </c>
      <c r="K640" s="127" t="str">
        <f>IFERROR(INDEX(Analysis!$F$13:$F$24,MATCH(IF(TB_TRANSACTIONS[[#This Row],[Date]]="","",IFERROR(MONTH(TB_TRANSACTIONS[[#This Row],[Date]]),"-")),Analysis!$C$13:$C$24,0),1),"-")</f>
        <v>-</v>
      </c>
      <c r="L6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0" s="77"/>
    </row>
    <row r="641" spans="3:15" ht="18" customHeight="1" x14ac:dyDescent="0.25">
      <c r="C641" s="143"/>
      <c r="D641" s="217"/>
      <c r="E641" s="220"/>
      <c r="F641" s="111"/>
      <c r="G641" s="110"/>
      <c r="H641" s="245" t="str" cm="1">
        <f t="array" ref="H641">IFERROR(IF(TB_TRANSACTIONS[[#This Row],[Subcategory]]="","",INDEX(Fields!$D$33:$D$132,MATCH(TB_TRANSACTIONS[[#This Row],[Subcategory]],Fields!$C$33:$C$132,0),0)),"-")</f>
        <v/>
      </c>
      <c r="I641" s="245" t="str">
        <f>IFERROR(IF(TB_TRANSACTIONS[[#This Row],[Category]]="","",TB_TRANSACTIONS[[#This Row],[Category]]&amp;"-"&amp;COUNTIFS($H$29:H661,H661)),"-")</f>
        <v/>
      </c>
      <c r="J641" s="127" t="str">
        <f>IFERROR(INDEX(Analysis!$G$13:$G$24,MATCH(IF(TB_TRANSACTIONS[[#This Row],[Date]]="","",IFERROR(MONTH(TB_TRANSACTIONS[[#This Row],[Date]]),"-")),Analysis!$C$13:$C$24,0),1),"-")</f>
        <v>-</v>
      </c>
      <c r="K641" s="127" t="str">
        <f>IFERROR(INDEX(Analysis!$F$13:$F$24,MATCH(IF(TB_TRANSACTIONS[[#This Row],[Date]]="","",IFERROR(MONTH(TB_TRANSACTIONS[[#This Row],[Date]]),"-")),Analysis!$C$13:$C$24,0),1),"-")</f>
        <v>-</v>
      </c>
      <c r="L6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1" s="77"/>
    </row>
    <row r="642" spans="3:15" ht="18" customHeight="1" x14ac:dyDescent="0.25">
      <c r="C642" s="109"/>
      <c r="D642" s="221"/>
      <c r="E642" s="222"/>
      <c r="F642" s="111"/>
      <c r="G642" s="110"/>
      <c r="H642" s="245" t="str" cm="1">
        <f t="array" ref="H642">IFERROR(IF(TB_TRANSACTIONS[[#This Row],[Subcategory]]="","",INDEX(Fields!$D$33:$D$132,MATCH(TB_TRANSACTIONS[[#This Row],[Subcategory]],Fields!$C$33:$C$132,0),0)),"-")</f>
        <v/>
      </c>
      <c r="I642" s="245" t="str">
        <f>IFERROR(IF(TB_TRANSACTIONS[[#This Row],[Category]]="","",TB_TRANSACTIONS[[#This Row],[Category]]&amp;"-"&amp;COUNTIFS($H$29:H662,H662)),"-")</f>
        <v/>
      </c>
      <c r="J642" s="127" t="str">
        <f>IFERROR(INDEX(Analysis!$G$13:$G$24,MATCH(IF(TB_TRANSACTIONS[[#This Row],[Date]]="","",IFERROR(MONTH(TB_TRANSACTIONS[[#This Row],[Date]]),"-")),Analysis!$C$13:$C$24,0),1),"-")</f>
        <v>-</v>
      </c>
      <c r="K642" s="127" t="str">
        <f>IFERROR(INDEX(Analysis!$F$13:$F$24,MATCH(IF(TB_TRANSACTIONS[[#This Row],[Date]]="","",IFERROR(MONTH(TB_TRANSACTIONS[[#This Row],[Date]]),"-")),Analysis!$C$13:$C$24,0),1),"-")</f>
        <v>-</v>
      </c>
      <c r="L6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2" s="77"/>
    </row>
    <row r="643" spans="3:15" ht="18" customHeight="1" x14ac:dyDescent="0.25">
      <c r="C643" s="143"/>
      <c r="D643" s="217"/>
      <c r="E643" s="220"/>
      <c r="F643" s="111"/>
      <c r="G643" s="110"/>
      <c r="H643" s="245" t="str" cm="1">
        <f t="array" ref="H643">IFERROR(IF(TB_TRANSACTIONS[[#This Row],[Subcategory]]="","",INDEX(Fields!$D$33:$D$132,MATCH(TB_TRANSACTIONS[[#This Row],[Subcategory]],Fields!$C$33:$C$132,0),0)),"-")</f>
        <v/>
      </c>
      <c r="I643" s="245" t="str">
        <f>IFERROR(IF(TB_TRANSACTIONS[[#This Row],[Category]]="","",TB_TRANSACTIONS[[#This Row],[Category]]&amp;"-"&amp;COUNTIFS($H$29:H663,H663)),"-")</f>
        <v/>
      </c>
      <c r="J643" s="127" t="str">
        <f>IFERROR(INDEX(Analysis!$G$13:$G$24,MATCH(IF(TB_TRANSACTIONS[[#This Row],[Date]]="","",IFERROR(MONTH(TB_TRANSACTIONS[[#This Row],[Date]]),"-")),Analysis!$C$13:$C$24,0),1),"-")</f>
        <v>-</v>
      </c>
      <c r="K643" s="127" t="str">
        <f>IFERROR(INDEX(Analysis!$F$13:$F$24,MATCH(IF(TB_TRANSACTIONS[[#This Row],[Date]]="","",IFERROR(MONTH(TB_TRANSACTIONS[[#This Row],[Date]]),"-")),Analysis!$C$13:$C$24,0),1),"-")</f>
        <v>-</v>
      </c>
      <c r="L6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3" s="77"/>
    </row>
    <row r="644" spans="3:15" ht="18" customHeight="1" x14ac:dyDescent="0.25">
      <c r="C644" s="109"/>
      <c r="D644" s="221"/>
      <c r="E644" s="222"/>
      <c r="F644" s="111"/>
      <c r="G644" s="110"/>
      <c r="H644" s="245" t="str" cm="1">
        <f t="array" ref="H644">IFERROR(IF(TB_TRANSACTIONS[[#This Row],[Subcategory]]="","",INDEX(Fields!$D$33:$D$132,MATCH(TB_TRANSACTIONS[[#This Row],[Subcategory]],Fields!$C$33:$C$132,0),0)),"-")</f>
        <v/>
      </c>
      <c r="I644" s="245" t="str">
        <f>IFERROR(IF(TB_TRANSACTIONS[[#This Row],[Category]]="","",TB_TRANSACTIONS[[#This Row],[Category]]&amp;"-"&amp;COUNTIFS($H$29:H664,H664)),"-")</f>
        <v/>
      </c>
      <c r="J644" s="127" t="str">
        <f>IFERROR(INDEX(Analysis!$G$13:$G$24,MATCH(IF(TB_TRANSACTIONS[[#This Row],[Date]]="","",IFERROR(MONTH(TB_TRANSACTIONS[[#This Row],[Date]]),"-")),Analysis!$C$13:$C$24,0),1),"-")</f>
        <v>-</v>
      </c>
      <c r="K644" s="127" t="str">
        <f>IFERROR(INDEX(Analysis!$F$13:$F$24,MATCH(IF(TB_TRANSACTIONS[[#This Row],[Date]]="","",IFERROR(MONTH(TB_TRANSACTIONS[[#This Row],[Date]]),"-")),Analysis!$C$13:$C$24,0),1),"-")</f>
        <v>-</v>
      </c>
      <c r="L6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4" s="77"/>
    </row>
    <row r="645" spans="3:15" ht="18" customHeight="1" x14ac:dyDescent="0.25">
      <c r="C645" s="143"/>
      <c r="D645" s="217"/>
      <c r="E645" s="220"/>
      <c r="F645" s="111"/>
      <c r="G645" s="110"/>
      <c r="H645" s="245" t="str" cm="1">
        <f t="array" ref="H645">IFERROR(IF(TB_TRANSACTIONS[[#This Row],[Subcategory]]="","",INDEX(Fields!$D$33:$D$132,MATCH(TB_TRANSACTIONS[[#This Row],[Subcategory]],Fields!$C$33:$C$132,0),0)),"-")</f>
        <v/>
      </c>
      <c r="I645" s="245" t="str">
        <f>IFERROR(IF(TB_TRANSACTIONS[[#This Row],[Category]]="","",TB_TRANSACTIONS[[#This Row],[Category]]&amp;"-"&amp;COUNTIFS($H$29:H665,H665)),"-")</f>
        <v/>
      </c>
      <c r="J645" s="127" t="str">
        <f>IFERROR(INDEX(Analysis!$G$13:$G$24,MATCH(IF(TB_TRANSACTIONS[[#This Row],[Date]]="","",IFERROR(MONTH(TB_TRANSACTIONS[[#This Row],[Date]]),"-")),Analysis!$C$13:$C$24,0),1),"-")</f>
        <v>-</v>
      </c>
      <c r="K645" s="127" t="str">
        <f>IFERROR(INDEX(Analysis!$F$13:$F$24,MATCH(IF(TB_TRANSACTIONS[[#This Row],[Date]]="","",IFERROR(MONTH(TB_TRANSACTIONS[[#This Row],[Date]]),"-")),Analysis!$C$13:$C$24,0),1),"-")</f>
        <v>-</v>
      </c>
      <c r="L6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5" s="77"/>
    </row>
    <row r="646" spans="3:15" ht="18" customHeight="1" x14ac:dyDescent="0.25">
      <c r="C646" s="109"/>
      <c r="D646" s="221"/>
      <c r="E646" s="222"/>
      <c r="F646" s="111"/>
      <c r="G646" s="110"/>
      <c r="H646" s="245" t="str" cm="1">
        <f t="array" ref="H646">IFERROR(IF(TB_TRANSACTIONS[[#This Row],[Subcategory]]="","",INDEX(Fields!$D$33:$D$132,MATCH(TB_TRANSACTIONS[[#This Row],[Subcategory]],Fields!$C$33:$C$132,0),0)),"-")</f>
        <v/>
      </c>
      <c r="I646" s="245" t="str">
        <f>IFERROR(IF(TB_TRANSACTIONS[[#This Row],[Category]]="","",TB_TRANSACTIONS[[#This Row],[Category]]&amp;"-"&amp;COUNTIFS($H$29:H666,H666)),"-")</f>
        <v/>
      </c>
      <c r="J646" s="127" t="str">
        <f>IFERROR(INDEX(Analysis!$G$13:$G$24,MATCH(IF(TB_TRANSACTIONS[[#This Row],[Date]]="","",IFERROR(MONTH(TB_TRANSACTIONS[[#This Row],[Date]]),"-")),Analysis!$C$13:$C$24,0),1),"-")</f>
        <v>-</v>
      </c>
      <c r="K646" s="127" t="str">
        <f>IFERROR(INDEX(Analysis!$F$13:$F$24,MATCH(IF(TB_TRANSACTIONS[[#This Row],[Date]]="","",IFERROR(MONTH(TB_TRANSACTIONS[[#This Row],[Date]]),"-")),Analysis!$C$13:$C$24,0),1),"-")</f>
        <v>-</v>
      </c>
      <c r="L6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6" s="77"/>
    </row>
    <row r="647" spans="3:15" ht="18" customHeight="1" x14ac:dyDescent="0.25">
      <c r="C647" s="143"/>
      <c r="D647" s="217"/>
      <c r="E647" s="220"/>
      <c r="F647" s="111"/>
      <c r="G647" s="110"/>
      <c r="H647" s="245" t="str" cm="1">
        <f t="array" ref="H647">IFERROR(IF(TB_TRANSACTIONS[[#This Row],[Subcategory]]="","",INDEX(Fields!$D$33:$D$132,MATCH(TB_TRANSACTIONS[[#This Row],[Subcategory]],Fields!$C$33:$C$132,0),0)),"-")</f>
        <v/>
      </c>
      <c r="I647" s="245" t="str">
        <f>IFERROR(IF(TB_TRANSACTIONS[[#This Row],[Category]]="","",TB_TRANSACTIONS[[#This Row],[Category]]&amp;"-"&amp;COUNTIFS($H$29:H667,H667)),"-")</f>
        <v/>
      </c>
      <c r="J647" s="127" t="str">
        <f>IFERROR(INDEX(Analysis!$G$13:$G$24,MATCH(IF(TB_TRANSACTIONS[[#This Row],[Date]]="","",IFERROR(MONTH(TB_TRANSACTIONS[[#This Row],[Date]]),"-")),Analysis!$C$13:$C$24,0),1),"-")</f>
        <v>-</v>
      </c>
      <c r="K647" s="127" t="str">
        <f>IFERROR(INDEX(Analysis!$F$13:$F$24,MATCH(IF(TB_TRANSACTIONS[[#This Row],[Date]]="","",IFERROR(MONTH(TB_TRANSACTIONS[[#This Row],[Date]]),"-")),Analysis!$C$13:$C$24,0),1),"-")</f>
        <v>-</v>
      </c>
      <c r="L6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7" s="77"/>
    </row>
    <row r="648" spans="3:15" ht="18" customHeight="1" x14ac:dyDescent="0.25">
      <c r="C648" s="109"/>
      <c r="D648" s="221"/>
      <c r="E648" s="222"/>
      <c r="F648" s="111"/>
      <c r="G648" s="110"/>
      <c r="H648" s="245" t="str" cm="1">
        <f t="array" ref="H648">IFERROR(IF(TB_TRANSACTIONS[[#This Row],[Subcategory]]="","",INDEX(Fields!$D$33:$D$132,MATCH(TB_TRANSACTIONS[[#This Row],[Subcategory]],Fields!$C$33:$C$132,0),0)),"-")</f>
        <v/>
      </c>
      <c r="I648" s="245" t="str">
        <f>IFERROR(IF(TB_TRANSACTIONS[[#This Row],[Category]]="","",TB_TRANSACTIONS[[#This Row],[Category]]&amp;"-"&amp;COUNTIFS($H$29:H668,H668)),"-")</f>
        <v/>
      </c>
      <c r="J648" s="127" t="str">
        <f>IFERROR(INDEX(Analysis!$G$13:$G$24,MATCH(IF(TB_TRANSACTIONS[[#This Row],[Date]]="","",IFERROR(MONTH(TB_TRANSACTIONS[[#This Row],[Date]]),"-")),Analysis!$C$13:$C$24,0),1),"-")</f>
        <v>-</v>
      </c>
      <c r="K648" s="127" t="str">
        <f>IFERROR(INDEX(Analysis!$F$13:$F$24,MATCH(IF(TB_TRANSACTIONS[[#This Row],[Date]]="","",IFERROR(MONTH(TB_TRANSACTIONS[[#This Row],[Date]]),"-")),Analysis!$C$13:$C$24,0),1),"-")</f>
        <v>-</v>
      </c>
      <c r="L6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8" s="77"/>
    </row>
    <row r="649" spans="3:15" ht="18" customHeight="1" x14ac:dyDescent="0.25">
      <c r="C649" s="143"/>
      <c r="D649" s="217"/>
      <c r="E649" s="220"/>
      <c r="F649" s="111"/>
      <c r="G649" s="110"/>
      <c r="H649" s="245" t="str" cm="1">
        <f t="array" ref="H649">IFERROR(IF(TB_TRANSACTIONS[[#This Row],[Subcategory]]="","",INDEX(Fields!$D$33:$D$132,MATCH(TB_TRANSACTIONS[[#This Row],[Subcategory]],Fields!$C$33:$C$132,0),0)),"-")</f>
        <v/>
      </c>
      <c r="I649" s="245" t="str">
        <f>IFERROR(IF(TB_TRANSACTIONS[[#This Row],[Category]]="","",TB_TRANSACTIONS[[#This Row],[Category]]&amp;"-"&amp;COUNTIFS($H$29:H669,H669)),"-")</f>
        <v/>
      </c>
      <c r="J649" s="127" t="str">
        <f>IFERROR(INDEX(Analysis!$G$13:$G$24,MATCH(IF(TB_TRANSACTIONS[[#This Row],[Date]]="","",IFERROR(MONTH(TB_TRANSACTIONS[[#This Row],[Date]]),"-")),Analysis!$C$13:$C$24,0),1),"-")</f>
        <v>-</v>
      </c>
      <c r="K649" s="127" t="str">
        <f>IFERROR(INDEX(Analysis!$F$13:$F$24,MATCH(IF(TB_TRANSACTIONS[[#This Row],[Date]]="","",IFERROR(MONTH(TB_TRANSACTIONS[[#This Row],[Date]]),"-")),Analysis!$C$13:$C$24,0),1),"-")</f>
        <v>-</v>
      </c>
      <c r="L6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9" s="77"/>
    </row>
    <row r="650" spans="3:15" ht="18" customHeight="1" x14ac:dyDescent="0.25">
      <c r="C650" s="109"/>
      <c r="D650" s="221"/>
      <c r="E650" s="222"/>
      <c r="F650" s="111"/>
      <c r="G650" s="110"/>
      <c r="H650" s="245" t="str" cm="1">
        <f t="array" ref="H650">IFERROR(IF(TB_TRANSACTIONS[[#This Row],[Subcategory]]="","",INDEX(Fields!$D$33:$D$132,MATCH(TB_TRANSACTIONS[[#This Row],[Subcategory]],Fields!$C$33:$C$132,0),0)),"-")</f>
        <v/>
      </c>
      <c r="I650" s="245" t="str">
        <f>IFERROR(IF(TB_TRANSACTIONS[[#This Row],[Category]]="","",TB_TRANSACTIONS[[#This Row],[Category]]&amp;"-"&amp;COUNTIFS($H$29:H670,H670)),"-")</f>
        <v/>
      </c>
      <c r="J650" s="127" t="str">
        <f>IFERROR(INDEX(Analysis!$G$13:$G$24,MATCH(IF(TB_TRANSACTIONS[[#This Row],[Date]]="","",IFERROR(MONTH(TB_TRANSACTIONS[[#This Row],[Date]]),"-")),Analysis!$C$13:$C$24,0),1),"-")</f>
        <v>-</v>
      </c>
      <c r="K650" s="127" t="str">
        <f>IFERROR(INDEX(Analysis!$F$13:$F$24,MATCH(IF(TB_TRANSACTIONS[[#This Row],[Date]]="","",IFERROR(MONTH(TB_TRANSACTIONS[[#This Row],[Date]]),"-")),Analysis!$C$13:$C$24,0),1),"-")</f>
        <v>-</v>
      </c>
      <c r="L6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0" s="77"/>
    </row>
    <row r="651" spans="3:15" ht="18" customHeight="1" x14ac:dyDescent="0.25">
      <c r="C651" s="143"/>
      <c r="D651" s="217"/>
      <c r="E651" s="220"/>
      <c r="F651" s="111"/>
      <c r="G651" s="110"/>
      <c r="H651" s="245" t="str" cm="1">
        <f t="array" ref="H651">IFERROR(IF(TB_TRANSACTIONS[[#This Row],[Subcategory]]="","",INDEX(Fields!$D$33:$D$132,MATCH(TB_TRANSACTIONS[[#This Row],[Subcategory]],Fields!$C$33:$C$132,0),0)),"-")</f>
        <v/>
      </c>
      <c r="I651" s="245" t="str">
        <f>IFERROR(IF(TB_TRANSACTIONS[[#This Row],[Category]]="","",TB_TRANSACTIONS[[#This Row],[Category]]&amp;"-"&amp;COUNTIFS($H$29:H671,H671)),"-")</f>
        <v/>
      </c>
      <c r="J651" s="127" t="str">
        <f>IFERROR(INDEX(Analysis!$G$13:$G$24,MATCH(IF(TB_TRANSACTIONS[[#This Row],[Date]]="","",IFERROR(MONTH(TB_TRANSACTIONS[[#This Row],[Date]]),"-")),Analysis!$C$13:$C$24,0),1),"-")</f>
        <v>-</v>
      </c>
      <c r="K651" s="127" t="str">
        <f>IFERROR(INDEX(Analysis!$F$13:$F$24,MATCH(IF(TB_TRANSACTIONS[[#This Row],[Date]]="","",IFERROR(MONTH(TB_TRANSACTIONS[[#This Row],[Date]]),"-")),Analysis!$C$13:$C$24,0),1),"-")</f>
        <v>-</v>
      </c>
      <c r="L6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1" s="77"/>
    </row>
    <row r="652" spans="3:15" ht="18" customHeight="1" x14ac:dyDescent="0.25">
      <c r="C652" s="109"/>
      <c r="D652" s="221"/>
      <c r="E652" s="222"/>
      <c r="F652" s="111"/>
      <c r="G652" s="110"/>
      <c r="H652" s="245" t="str" cm="1">
        <f t="array" ref="H652">IFERROR(IF(TB_TRANSACTIONS[[#This Row],[Subcategory]]="","",INDEX(Fields!$D$33:$D$132,MATCH(TB_TRANSACTIONS[[#This Row],[Subcategory]],Fields!$C$33:$C$132,0),0)),"-")</f>
        <v/>
      </c>
      <c r="I652" s="245" t="str">
        <f>IFERROR(IF(TB_TRANSACTIONS[[#This Row],[Category]]="","",TB_TRANSACTIONS[[#This Row],[Category]]&amp;"-"&amp;COUNTIFS($H$29:H672,H672)),"-")</f>
        <v/>
      </c>
      <c r="J652" s="127" t="str">
        <f>IFERROR(INDEX(Analysis!$G$13:$G$24,MATCH(IF(TB_TRANSACTIONS[[#This Row],[Date]]="","",IFERROR(MONTH(TB_TRANSACTIONS[[#This Row],[Date]]),"-")),Analysis!$C$13:$C$24,0),1),"-")</f>
        <v>-</v>
      </c>
      <c r="K652" s="127" t="str">
        <f>IFERROR(INDEX(Analysis!$F$13:$F$24,MATCH(IF(TB_TRANSACTIONS[[#This Row],[Date]]="","",IFERROR(MONTH(TB_TRANSACTIONS[[#This Row],[Date]]),"-")),Analysis!$C$13:$C$24,0),1),"-")</f>
        <v>-</v>
      </c>
      <c r="L6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2" s="77"/>
    </row>
    <row r="653" spans="3:15" ht="18" customHeight="1" x14ac:dyDescent="0.25">
      <c r="C653" s="143"/>
      <c r="D653" s="217"/>
      <c r="E653" s="220"/>
      <c r="F653" s="111"/>
      <c r="G653" s="110"/>
      <c r="H653" s="245" t="str" cm="1">
        <f t="array" ref="H653">IFERROR(IF(TB_TRANSACTIONS[[#This Row],[Subcategory]]="","",INDEX(Fields!$D$33:$D$132,MATCH(TB_TRANSACTIONS[[#This Row],[Subcategory]],Fields!$C$33:$C$132,0),0)),"-")</f>
        <v/>
      </c>
      <c r="I653" s="245" t="str">
        <f>IFERROR(IF(TB_TRANSACTIONS[[#This Row],[Category]]="","",TB_TRANSACTIONS[[#This Row],[Category]]&amp;"-"&amp;COUNTIFS($H$29:H673,H673)),"-")</f>
        <v/>
      </c>
      <c r="J653" s="127" t="str">
        <f>IFERROR(INDEX(Analysis!$G$13:$G$24,MATCH(IF(TB_TRANSACTIONS[[#This Row],[Date]]="","",IFERROR(MONTH(TB_TRANSACTIONS[[#This Row],[Date]]),"-")),Analysis!$C$13:$C$24,0),1),"-")</f>
        <v>-</v>
      </c>
      <c r="K653" s="127" t="str">
        <f>IFERROR(INDEX(Analysis!$F$13:$F$24,MATCH(IF(TB_TRANSACTIONS[[#This Row],[Date]]="","",IFERROR(MONTH(TB_TRANSACTIONS[[#This Row],[Date]]),"-")),Analysis!$C$13:$C$24,0),1),"-")</f>
        <v>-</v>
      </c>
      <c r="L6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3" s="77"/>
    </row>
    <row r="654" spans="3:15" ht="18" customHeight="1" x14ac:dyDescent="0.25">
      <c r="C654" s="109"/>
      <c r="D654" s="221"/>
      <c r="E654" s="222"/>
      <c r="F654" s="111"/>
      <c r="G654" s="110"/>
      <c r="H654" s="245" t="str" cm="1">
        <f t="array" ref="H654">IFERROR(IF(TB_TRANSACTIONS[[#This Row],[Subcategory]]="","",INDEX(Fields!$D$33:$D$132,MATCH(TB_TRANSACTIONS[[#This Row],[Subcategory]],Fields!$C$33:$C$132,0),0)),"-")</f>
        <v/>
      </c>
      <c r="I654" s="245" t="str">
        <f>IFERROR(IF(TB_TRANSACTIONS[[#This Row],[Category]]="","",TB_TRANSACTIONS[[#This Row],[Category]]&amp;"-"&amp;COUNTIFS($H$29:H674,H674)),"-")</f>
        <v/>
      </c>
      <c r="J654" s="127" t="str">
        <f>IFERROR(INDEX(Analysis!$G$13:$G$24,MATCH(IF(TB_TRANSACTIONS[[#This Row],[Date]]="","",IFERROR(MONTH(TB_TRANSACTIONS[[#This Row],[Date]]),"-")),Analysis!$C$13:$C$24,0),1),"-")</f>
        <v>-</v>
      </c>
      <c r="K654" s="127" t="str">
        <f>IFERROR(INDEX(Analysis!$F$13:$F$24,MATCH(IF(TB_TRANSACTIONS[[#This Row],[Date]]="","",IFERROR(MONTH(TB_TRANSACTIONS[[#This Row],[Date]]),"-")),Analysis!$C$13:$C$24,0),1),"-")</f>
        <v>-</v>
      </c>
      <c r="L6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4" s="77"/>
    </row>
    <row r="655" spans="3:15" ht="18" customHeight="1" x14ac:dyDescent="0.25">
      <c r="C655" s="143"/>
      <c r="D655" s="217"/>
      <c r="E655" s="220"/>
      <c r="F655" s="111"/>
      <c r="G655" s="110"/>
      <c r="H655" s="245" t="str" cm="1">
        <f t="array" ref="H655">IFERROR(IF(TB_TRANSACTIONS[[#This Row],[Subcategory]]="","",INDEX(Fields!$D$33:$D$132,MATCH(TB_TRANSACTIONS[[#This Row],[Subcategory]],Fields!$C$33:$C$132,0),0)),"-")</f>
        <v/>
      </c>
      <c r="I655" s="245" t="str">
        <f>IFERROR(IF(TB_TRANSACTIONS[[#This Row],[Category]]="","",TB_TRANSACTIONS[[#This Row],[Category]]&amp;"-"&amp;COUNTIFS($H$29:H675,H675)),"-")</f>
        <v/>
      </c>
      <c r="J655" s="127" t="str">
        <f>IFERROR(INDEX(Analysis!$G$13:$G$24,MATCH(IF(TB_TRANSACTIONS[[#This Row],[Date]]="","",IFERROR(MONTH(TB_TRANSACTIONS[[#This Row],[Date]]),"-")),Analysis!$C$13:$C$24,0),1),"-")</f>
        <v>-</v>
      </c>
      <c r="K655" s="127" t="str">
        <f>IFERROR(INDEX(Analysis!$F$13:$F$24,MATCH(IF(TB_TRANSACTIONS[[#This Row],[Date]]="","",IFERROR(MONTH(TB_TRANSACTIONS[[#This Row],[Date]]),"-")),Analysis!$C$13:$C$24,0),1),"-")</f>
        <v>-</v>
      </c>
      <c r="L6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5" s="77"/>
    </row>
    <row r="656" spans="3:15" ht="18" customHeight="1" x14ac:dyDescent="0.25">
      <c r="C656" s="109"/>
      <c r="D656" s="221"/>
      <c r="E656" s="222"/>
      <c r="F656" s="111"/>
      <c r="G656" s="110"/>
      <c r="H656" s="245" t="str" cm="1">
        <f t="array" ref="H656">IFERROR(IF(TB_TRANSACTIONS[[#This Row],[Subcategory]]="","",INDEX(Fields!$D$33:$D$132,MATCH(TB_TRANSACTIONS[[#This Row],[Subcategory]],Fields!$C$33:$C$132,0),0)),"-")</f>
        <v/>
      </c>
      <c r="I656" s="245" t="str">
        <f>IFERROR(IF(TB_TRANSACTIONS[[#This Row],[Category]]="","",TB_TRANSACTIONS[[#This Row],[Category]]&amp;"-"&amp;COUNTIFS($H$29:H676,H676)),"-")</f>
        <v/>
      </c>
      <c r="J656" s="127" t="str">
        <f>IFERROR(INDEX(Analysis!$G$13:$G$24,MATCH(IF(TB_TRANSACTIONS[[#This Row],[Date]]="","",IFERROR(MONTH(TB_TRANSACTIONS[[#This Row],[Date]]),"-")),Analysis!$C$13:$C$24,0),1),"-")</f>
        <v>-</v>
      </c>
      <c r="K656" s="127" t="str">
        <f>IFERROR(INDEX(Analysis!$F$13:$F$24,MATCH(IF(TB_TRANSACTIONS[[#This Row],[Date]]="","",IFERROR(MONTH(TB_TRANSACTIONS[[#This Row],[Date]]),"-")),Analysis!$C$13:$C$24,0),1),"-")</f>
        <v>-</v>
      </c>
      <c r="L6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6" s="77"/>
    </row>
    <row r="657" spans="3:15" ht="18" customHeight="1" x14ac:dyDescent="0.25">
      <c r="C657" s="143"/>
      <c r="D657" s="217"/>
      <c r="E657" s="220"/>
      <c r="F657" s="111"/>
      <c r="G657" s="110"/>
      <c r="H657" s="245" t="str" cm="1">
        <f t="array" ref="H657">IFERROR(IF(TB_TRANSACTIONS[[#This Row],[Subcategory]]="","",INDEX(Fields!$D$33:$D$132,MATCH(TB_TRANSACTIONS[[#This Row],[Subcategory]],Fields!$C$33:$C$132,0),0)),"-")</f>
        <v/>
      </c>
      <c r="I657" s="245" t="str">
        <f>IFERROR(IF(TB_TRANSACTIONS[[#This Row],[Category]]="","",TB_TRANSACTIONS[[#This Row],[Category]]&amp;"-"&amp;COUNTIFS($H$29:H677,H677)),"-")</f>
        <v/>
      </c>
      <c r="J657" s="127" t="str">
        <f>IFERROR(INDEX(Analysis!$G$13:$G$24,MATCH(IF(TB_TRANSACTIONS[[#This Row],[Date]]="","",IFERROR(MONTH(TB_TRANSACTIONS[[#This Row],[Date]]),"-")),Analysis!$C$13:$C$24,0),1),"-")</f>
        <v>-</v>
      </c>
      <c r="K657" s="127" t="str">
        <f>IFERROR(INDEX(Analysis!$F$13:$F$24,MATCH(IF(TB_TRANSACTIONS[[#This Row],[Date]]="","",IFERROR(MONTH(TB_TRANSACTIONS[[#This Row],[Date]]),"-")),Analysis!$C$13:$C$24,0),1),"-")</f>
        <v>-</v>
      </c>
      <c r="L6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7" s="77"/>
    </row>
    <row r="658" spans="3:15" ht="18" customHeight="1" x14ac:dyDescent="0.25">
      <c r="C658" s="109"/>
      <c r="D658" s="221"/>
      <c r="E658" s="222"/>
      <c r="F658" s="111"/>
      <c r="G658" s="110"/>
      <c r="H658" s="245" t="str" cm="1">
        <f t="array" ref="H658">IFERROR(IF(TB_TRANSACTIONS[[#This Row],[Subcategory]]="","",INDEX(Fields!$D$33:$D$132,MATCH(TB_TRANSACTIONS[[#This Row],[Subcategory]],Fields!$C$33:$C$132,0),0)),"-")</f>
        <v/>
      </c>
      <c r="I658" s="245" t="str">
        <f>IFERROR(IF(TB_TRANSACTIONS[[#This Row],[Category]]="","",TB_TRANSACTIONS[[#This Row],[Category]]&amp;"-"&amp;COUNTIFS($H$29:H678,H678)),"-")</f>
        <v/>
      </c>
      <c r="J658" s="127" t="str">
        <f>IFERROR(INDEX(Analysis!$G$13:$G$24,MATCH(IF(TB_TRANSACTIONS[[#This Row],[Date]]="","",IFERROR(MONTH(TB_TRANSACTIONS[[#This Row],[Date]]),"-")),Analysis!$C$13:$C$24,0),1),"-")</f>
        <v>-</v>
      </c>
      <c r="K658" s="127" t="str">
        <f>IFERROR(INDEX(Analysis!$F$13:$F$24,MATCH(IF(TB_TRANSACTIONS[[#This Row],[Date]]="","",IFERROR(MONTH(TB_TRANSACTIONS[[#This Row],[Date]]),"-")),Analysis!$C$13:$C$24,0),1),"-")</f>
        <v>-</v>
      </c>
      <c r="L6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8" s="77"/>
    </row>
    <row r="659" spans="3:15" ht="18" customHeight="1" x14ac:dyDescent="0.25">
      <c r="C659" s="143"/>
      <c r="D659" s="217"/>
      <c r="E659" s="220"/>
      <c r="F659" s="111"/>
      <c r="G659" s="110"/>
      <c r="H659" s="245" t="str" cm="1">
        <f t="array" ref="H659">IFERROR(IF(TB_TRANSACTIONS[[#This Row],[Subcategory]]="","",INDEX(Fields!$D$33:$D$132,MATCH(TB_TRANSACTIONS[[#This Row],[Subcategory]],Fields!$C$33:$C$132,0),0)),"-")</f>
        <v/>
      </c>
      <c r="I659" s="245" t="str">
        <f>IFERROR(IF(TB_TRANSACTIONS[[#This Row],[Category]]="","",TB_TRANSACTIONS[[#This Row],[Category]]&amp;"-"&amp;COUNTIFS($H$29:H679,H679)),"-")</f>
        <v/>
      </c>
      <c r="J659" s="127" t="str">
        <f>IFERROR(INDEX(Analysis!$G$13:$G$24,MATCH(IF(TB_TRANSACTIONS[[#This Row],[Date]]="","",IFERROR(MONTH(TB_TRANSACTIONS[[#This Row],[Date]]),"-")),Analysis!$C$13:$C$24,0),1),"-")</f>
        <v>-</v>
      </c>
      <c r="K659" s="127" t="str">
        <f>IFERROR(INDEX(Analysis!$F$13:$F$24,MATCH(IF(TB_TRANSACTIONS[[#This Row],[Date]]="","",IFERROR(MONTH(TB_TRANSACTIONS[[#This Row],[Date]]),"-")),Analysis!$C$13:$C$24,0),1),"-")</f>
        <v>-</v>
      </c>
      <c r="L6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9" s="77"/>
    </row>
    <row r="660" spans="3:15" ht="18" customHeight="1" x14ac:dyDescent="0.25">
      <c r="C660" s="109"/>
      <c r="D660" s="221"/>
      <c r="E660" s="222"/>
      <c r="F660" s="111"/>
      <c r="G660" s="110"/>
      <c r="H660" s="245" t="str" cm="1">
        <f t="array" ref="H660">IFERROR(IF(TB_TRANSACTIONS[[#This Row],[Subcategory]]="","",INDEX(Fields!$D$33:$D$132,MATCH(TB_TRANSACTIONS[[#This Row],[Subcategory]],Fields!$C$33:$C$132,0),0)),"-")</f>
        <v/>
      </c>
      <c r="I660" s="245" t="str">
        <f>IFERROR(IF(TB_TRANSACTIONS[[#This Row],[Category]]="","",TB_TRANSACTIONS[[#This Row],[Category]]&amp;"-"&amp;COUNTIFS($H$29:H680,H680)),"-")</f>
        <v/>
      </c>
      <c r="J660" s="127" t="str">
        <f>IFERROR(INDEX(Analysis!$G$13:$G$24,MATCH(IF(TB_TRANSACTIONS[[#This Row],[Date]]="","",IFERROR(MONTH(TB_TRANSACTIONS[[#This Row],[Date]]),"-")),Analysis!$C$13:$C$24,0),1),"-")</f>
        <v>-</v>
      </c>
      <c r="K660" s="127" t="str">
        <f>IFERROR(INDEX(Analysis!$F$13:$F$24,MATCH(IF(TB_TRANSACTIONS[[#This Row],[Date]]="","",IFERROR(MONTH(TB_TRANSACTIONS[[#This Row],[Date]]),"-")),Analysis!$C$13:$C$24,0),1),"-")</f>
        <v>-</v>
      </c>
      <c r="L6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0" s="77"/>
    </row>
    <row r="661" spans="3:15" ht="18" customHeight="1" x14ac:dyDescent="0.25">
      <c r="C661" s="143"/>
      <c r="D661" s="217"/>
      <c r="E661" s="220"/>
      <c r="F661" s="111"/>
      <c r="G661" s="110"/>
      <c r="H661" s="245" t="str" cm="1">
        <f t="array" ref="H661">IFERROR(IF(TB_TRANSACTIONS[[#This Row],[Subcategory]]="","",INDEX(Fields!$D$33:$D$132,MATCH(TB_TRANSACTIONS[[#This Row],[Subcategory]],Fields!$C$33:$C$132,0),0)),"-")</f>
        <v/>
      </c>
      <c r="I661" s="245" t="str">
        <f>IFERROR(IF(TB_TRANSACTIONS[[#This Row],[Category]]="","",TB_TRANSACTIONS[[#This Row],[Category]]&amp;"-"&amp;COUNTIFS($H$29:H681,H681)),"-")</f>
        <v/>
      </c>
      <c r="J661" s="127" t="str">
        <f>IFERROR(INDEX(Analysis!$G$13:$G$24,MATCH(IF(TB_TRANSACTIONS[[#This Row],[Date]]="","",IFERROR(MONTH(TB_TRANSACTIONS[[#This Row],[Date]]),"-")),Analysis!$C$13:$C$24,0),1),"-")</f>
        <v>-</v>
      </c>
      <c r="K661" s="127" t="str">
        <f>IFERROR(INDEX(Analysis!$F$13:$F$24,MATCH(IF(TB_TRANSACTIONS[[#This Row],[Date]]="","",IFERROR(MONTH(TB_TRANSACTIONS[[#This Row],[Date]]),"-")),Analysis!$C$13:$C$24,0),1),"-")</f>
        <v>-</v>
      </c>
      <c r="L6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1" s="77"/>
    </row>
    <row r="662" spans="3:15" ht="18" customHeight="1" x14ac:dyDescent="0.25">
      <c r="C662" s="109"/>
      <c r="D662" s="221"/>
      <c r="E662" s="222"/>
      <c r="F662" s="111"/>
      <c r="G662" s="110"/>
      <c r="H662" s="245" t="str" cm="1">
        <f t="array" ref="H662">IFERROR(IF(TB_TRANSACTIONS[[#This Row],[Subcategory]]="","",INDEX(Fields!$D$33:$D$132,MATCH(TB_TRANSACTIONS[[#This Row],[Subcategory]],Fields!$C$33:$C$132,0),0)),"-")</f>
        <v/>
      </c>
      <c r="I662" s="245" t="str">
        <f>IFERROR(IF(TB_TRANSACTIONS[[#This Row],[Category]]="","",TB_TRANSACTIONS[[#This Row],[Category]]&amp;"-"&amp;COUNTIFS($H$29:H682,H682)),"-")</f>
        <v/>
      </c>
      <c r="J662" s="127" t="str">
        <f>IFERROR(INDEX(Analysis!$G$13:$G$24,MATCH(IF(TB_TRANSACTIONS[[#This Row],[Date]]="","",IFERROR(MONTH(TB_TRANSACTIONS[[#This Row],[Date]]),"-")),Analysis!$C$13:$C$24,0),1),"-")</f>
        <v>-</v>
      </c>
      <c r="K662" s="127" t="str">
        <f>IFERROR(INDEX(Analysis!$F$13:$F$24,MATCH(IF(TB_TRANSACTIONS[[#This Row],[Date]]="","",IFERROR(MONTH(TB_TRANSACTIONS[[#This Row],[Date]]),"-")),Analysis!$C$13:$C$24,0),1),"-")</f>
        <v>-</v>
      </c>
      <c r="L6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2" s="77"/>
    </row>
    <row r="663" spans="3:15" ht="18" customHeight="1" x14ac:dyDescent="0.25">
      <c r="C663" s="143"/>
      <c r="D663" s="217"/>
      <c r="E663" s="220"/>
      <c r="F663" s="111"/>
      <c r="G663" s="110"/>
      <c r="H663" s="245" t="str" cm="1">
        <f t="array" ref="H663">IFERROR(IF(TB_TRANSACTIONS[[#This Row],[Subcategory]]="","",INDEX(Fields!$D$33:$D$132,MATCH(TB_TRANSACTIONS[[#This Row],[Subcategory]],Fields!$C$33:$C$132,0),0)),"-")</f>
        <v/>
      </c>
      <c r="I663" s="245" t="str">
        <f>IFERROR(IF(TB_TRANSACTIONS[[#This Row],[Category]]="","",TB_TRANSACTIONS[[#This Row],[Category]]&amp;"-"&amp;COUNTIFS($H$29:H683,H683)),"-")</f>
        <v/>
      </c>
      <c r="J663" s="127" t="str">
        <f>IFERROR(INDEX(Analysis!$G$13:$G$24,MATCH(IF(TB_TRANSACTIONS[[#This Row],[Date]]="","",IFERROR(MONTH(TB_TRANSACTIONS[[#This Row],[Date]]),"-")),Analysis!$C$13:$C$24,0),1),"-")</f>
        <v>-</v>
      </c>
      <c r="K663" s="127" t="str">
        <f>IFERROR(INDEX(Analysis!$F$13:$F$24,MATCH(IF(TB_TRANSACTIONS[[#This Row],[Date]]="","",IFERROR(MONTH(TB_TRANSACTIONS[[#This Row],[Date]]),"-")),Analysis!$C$13:$C$24,0),1),"-")</f>
        <v>-</v>
      </c>
      <c r="L6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3" s="77"/>
    </row>
    <row r="664" spans="3:15" ht="18" customHeight="1" x14ac:dyDescent="0.25">
      <c r="C664" s="109"/>
      <c r="D664" s="221"/>
      <c r="E664" s="222"/>
      <c r="F664" s="111"/>
      <c r="G664" s="110"/>
      <c r="H664" s="245" t="str" cm="1">
        <f t="array" ref="H664">IFERROR(IF(TB_TRANSACTIONS[[#This Row],[Subcategory]]="","",INDEX(Fields!$D$33:$D$132,MATCH(TB_TRANSACTIONS[[#This Row],[Subcategory]],Fields!$C$33:$C$132,0),0)),"-")</f>
        <v/>
      </c>
      <c r="I664" s="245" t="str">
        <f>IFERROR(IF(TB_TRANSACTIONS[[#This Row],[Category]]="","",TB_TRANSACTIONS[[#This Row],[Category]]&amp;"-"&amp;COUNTIFS($H$29:H684,H684)),"-")</f>
        <v/>
      </c>
      <c r="J664" s="127" t="str">
        <f>IFERROR(INDEX(Analysis!$G$13:$G$24,MATCH(IF(TB_TRANSACTIONS[[#This Row],[Date]]="","",IFERROR(MONTH(TB_TRANSACTIONS[[#This Row],[Date]]),"-")),Analysis!$C$13:$C$24,0),1),"-")</f>
        <v>-</v>
      </c>
      <c r="K664" s="127" t="str">
        <f>IFERROR(INDEX(Analysis!$F$13:$F$24,MATCH(IF(TB_TRANSACTIONS[[#This Row],[Date]]="","",IFERROR(MONTH(TB_TRANSACTIONS[[#This Row],[Date]]),"-")),Analysis!$C$13:$C$24,0),1),"-")</f>
        <v>-</v>
      </c>
      <c r="L6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4" s="77"/>
    </row>
    <row r="665" spans="3:15" ht="18" customHeight="1" x14ac:dyDescent="0.25">
      <c r="C665" s="143"/>
      <c r="D665" s="217"/>
      <c r="E665" s="220"/>
      <c r="F665" s="111"/>
      <c r="G665" s="110"/>
      <c r="H665" s="245" t="str" cm="1">
        <f t="array" ref="H665">IFERROR(IF(TB_TRANSACTIONS[[#This Row],[Subcategory]]="","",INDEX(Fields!$D$33:$D$132,MATCH(TB_TRANSACTIONS[[#This Row],[Subcategory]],Fields!$C$33:$C$132,0),0)),"-")</f>
        <v/>
      </c>
      <c r="I665" s="245" t="str">
        <f>IFERROR(IF(TB_TRANSACTIONS[[#This Row],[Category]]="","",TB_TRANSACTIONS[[#This Row],[Category]]&amp;"-"&amp;COUNTIFS($H$29:H685,H685)),"-")</f>
        <v/>
      </c>
      <c r="J665" s="127" t="str">
        <f>IFERROR(INDEX(Analysis!$G$13:$G$24,MATCH(IF(TB_TRANSACTIONS[[#This Row],[Date]]="","",IFERROR(MONTH(TB_TRANSACTIONS[[#This Row],[Date]]),"-")),Analysis!$C$13:$C$24,0),1),"-")</f>
        <v>-</v>
      </c>
      <c r="K665" s="127" t="str">
        <f>IFERROR(INDEX(Analysis!$F$13:$F$24,MATCH(IF(TB_TRANSACTIONS[[#This Row],[Date]]="","",IFERROR(MONTH(TB_TRANSACTIONS[[#This Row],[Date]]),"-")),Analysis!$C$13:$C$24,0),1),"-")</f>
        <v>-</v>
      </c>
      <c r="L6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5" s="77"/>
    </row>
    <row r="666" spans="3:15" ht="18" customHeight="1" x14ac:dyDescent="0.25">
      <c r="C666" s="109"/>
      <c r="D666" s="221"/>
      <c r="E666" s="222"/>
      <c r="F666" s="111"/>
      <c r="G666" s="110"/>
      <c r="H666" s="245" t="str" cm="1">
        <f t="array" ref="H666">IFERROR(IF(TB_TRANSACTIONS[[#This Row],[Subcategory]]="","",INDEX(Fields!$D$33:$D$132,MATCH(TB_TRANSACTIONS[[#This Row],[Subcategory]],Fields!$C$33:$C$132,0),0)),"-")</f>
        <v/>
      </c>
      <c r="I666" s="245" t="str">
        <f>IFERROR(IF(TB_TRANSACTIONS[[#This Row],[Category]]="","",TB_TRANSACTIONS[[#This Row],[Category]]&amp;"-"&amp;COUNTIFS($H$29:H686,H686)),"-")</f>
        <v/>
      </c>
      <c r="J666" s="127" t="str">
        <f>IFERROR(INDEX(Analysis!$G$13:$G$24,MATCH(IF(TB_TRANSACTIONS[[#This Row],[Date]]="","",IFERROR(MONTH(TB_TRANSACTIONS[[#This Row],[Date]]),"-")),Analysis!$C$13:$C$24,0),1),"-")</f>
        <v>-</v>
      </c>
      <c r="K666" s="127" t="str">
        <f>IFERROR(INDEX(Analysis!$F$13:$F$24,MATCH(IF(TB_TRANSACTIONS[[#This Row],[Date]]="","",IFERROR(MONTH(TB_TRANSACTIONS[[#This Row],[Date]]),"-")),Analysis!$C$13:$C$24,0),1),"-")</f>
        <v>-</v>
      </c>
      <c r="L6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6" s="77"/>
    </row>
    <row r="667" spans="3:15" ht="18" customHeight="1" x14ac:dyDescent="0.25">
      <c r="C667" s="143"/>
      <c r="D667" s="217"/>
      <c r="E667" s="220"/>
      <c r="F667" s="111"/>
      <c r="G667" s="110"/>
      <c r="H667" s="245" t="str" cm="1">
        <f t="array" ref="H667">IFERROR(IF(TB_TRANSACTIONS[[#This Row],[Subcategory]]="","",INDEX(Fields!$D$33:$D$132,MATCH(TB_TRANSACTIONS[[#This Row],[Subcategory]],Fields!$C$33:$C$132,0),0)),"-")</f>
        <v/>
      </c>
      <c r="I667" s="245" t="str">
        <f>IFERROR(IF(TB_TRANSACTIONS[[#This Row],[Category]]="","",TB_TRANSACTIONS[[#This Row],[Category]]&amp;"-"&amp;COUNTIFS($H$29:H687,H687)),"-")</f>
        <v/>
      </c>
      <c r="J667" s="127" t="str">
        <f>IFERROR(INDEX(Analysis!$G$13:$G$24,MATCH(IF(TB_TRANSACTIONS[[#This Row],[Date]]="","",IFERROR(MONTH(TB_TRANSACTIONS[[#This Row],[Date]]),"-")),Analysis!$C$13:$C$24,0),1),"-")</f>
        <v>-</v>
      </c>
      <c r="K667" s="127" t="str">
        <f>IFERROR(INDEX(Analysis!$F$13:$F$24,MATCH(IF(TB_TRANSACTIONS[[#This Row],[Date]]="","",IFERROR(MONTH(TB_TRANSACTIONS[[#This Row],[Date]]),"-")),Analysis!$C$13:$C$24,0),1),"-")</f>
        <v>-</v>
      </c>
      <c r="L6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7" s="77"/>
    </row>
    <row r="668" spans="3:15" ht="18" customHeight="1" x14ac:dyDescent="0.25">
      <c r="C668" s="109"/>
      <c r="D668" s="221"/>
      <c r="E668" s="222"/>
      <c r="F668" s="111"/>
      <c r="G668" s="110"/>
      <c r="H668" s="245" t="str" cm="1">
        <f t="array" ref="H668">IFERROR(IF(TB_TRANSACTIONS[[#This Row],[Subcategory]]="","",INDEX(Fields!$D$33:$D$132,MATCH(TB_TRANSACTIONS[[#This Row],[Subcategory]],Fields!$C$33:$C$132,0),0)),"-")</f>
        <v/>
      </c>
      <c r="I668" s="245" t="str">
        <f>IFERROR(IF(TB_TRANSACTIONS[[#This Row],[Category]]="","",TB_TRANSACTIONS[[#This Row],[Category]]&amp;"-"&amp;COUNTIFS($H$29:H688,H688)),"-")</f>
        <v/>
      </c>
      <c r="J668" s="127" t="str">
        <f>IFERROR(INDEX(Analysis!$G$13:$G$24,MATCH(IF(TB_TRANSACTIONS[[#This Row],[Date]]="","",IFERROR(MONTH(TB_TRANSACTIONS[[#This Row],[Date]]),"-")),Analysis!$C$13:$C$24,0),1),"-")</f>
        <v>-</v>
      </c>
      <c r="K668" s="127" t="str">
        <f>IFERROR(INDEX(Analysis!$F$13:$F$24,MATCH(IF(TB_TRANSACTIONS[[#This Row],[Date]]="","",IFERROR(MONTH(TB_TRANSACTIONS[[#This Row],[Date]]),"-")),Analysis!$C$13:$C$24,0),1),"-")</f>
        <v>-</v>
      </c>
      <c r="L6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8" s="77"/>
    </row>
    <row r="669" spans="3:15" ht="18" customHeight="1" x14ac:dyDescent="0.25">
      <c r="C669" s="143"/>
      <c r="D669" s="217"/>
      <c r="E669" s="220"/>
      <c r="F669" s="111"/>
      <c r="G669" s="110"/>
      <c r="H669" s="245" t="str" cm="1">
        <f t="array" ref="H669">IFERROR(IF(TB_TRANSACTIONS[[#This Row],[Subcategory]]="","",INDEX(Fields!$D$33:$D$132,MATCH(TB_TRANSACTIONS[[#This Row],[Subcategory]],Fields!$C$33:$C$132,0),0)),"-")</f>
        <v/>
      </c>
      <c r="I669" s="245" t="str">
        <f>IFERROR(IF(TB_TRANSACTIONS[[#This Row],[Category]]="","",TB_TRANSACTIONS[[#This Row],[Category]]&amp;"-"&amp;COUNTIFS($H$29:H689,H689)),"-")</f>
        <v/>
      </c>
      <c r="J669" s="127" t="str">
        <f>IFERROR(INDEX(Analysis!$G$13:$G$24,MATCH(IF(TB_TRANSACTIONS[[#This Row],[Date]]="","",IFERROR(MONTH(TB_TRANSACTIONS[[#This Row],[Date]]),"-")),Analysis!$C$13:$C$24,0),1),"-")</f>
        <v>-</v>
      </c>
      <c r="K669" s="127" t="str">
        <f>IFERROR(INDEX(Analysis!$F$13:$F$24,MATCH(IF(TB_TRANSACTIONS[[#This Row],[Date]]="","",IFERROR(MONTH(TB_TRANSACTIONS[[#This Row],[Date]]),"-")),Analysis!$C$13:$C$24,0),1),"-")</f>
        <v>-</v>
      </c>
      <c r="L6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9" s="77"/>
    </row>
    <row r="670" spans="3:15" ht="18" customHeight="1" x14ac:dyDescent="0.25">
      <c r="C670" s="109"/>
      <c r="D670" s="221"/>
      <c r="E670" s="222"/>
      <c r="F670" s="111"/>
      <c r="G670" s="110"/>
      <c r="H670" s="245" t="str" cm="1">
        <f t="array" ref="H670">IFERROR(IF(TB_TRANSACTIONS[[#This Row],[Subcategory]]="","",INDEX(Fields!$D$33:$D$132,MATCH(TB_TRANSACTIONS[[#This Row],[Subcategory]],Fields!$C$33:$C$132,0),0)),"-")</f>
        <v/>
      </c>
      <c r="I670" s="245" t="str">
        <f>IFERROR(IF(TB_TRANSACTIONS[[#This Row],[Category]]="","",TB_TRANSACTIONS[[#This Row],[Category]]&amp;"-"&amp;COUNTIFS($H$29:H690,H690)),"-")</f>
        <v/>
      </c>
      <c r="J670" s="127" t="str">
        <f>IFERROR(INDEX(Analysis!$G$13:$G$24,MATCH(IF(TB_TRANSACTIONS[[#This Row],[Date]]="","",IFERROR(MONTH(TB_TRANSACTIONS[[#This Row],[Date]]),"-")),Analysis!$C$13:$C$24,0),1),"-")</f>
        <v>-</v>
      </c>
      <c r="K670" s="127" t="str">
        <f>IFERROR(INDEX(Analysis!$F$13:$F$24,MATCH(IF(TB_TRANSACTIONS[[#This Row],[Date]]="","",IFERROR(MONTH(TB_TRANSACTIONS[[#This Row],[Date]]),"-")),Analysis!$C$13:$C$24,0),1),"-")</f>
        <v>-</v>
      </c>
      <c r="L6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0" s="77"/>
    </row>
    <row r="671" spans="3:15" ht="18" customHeight="1" x14ac:dyDescent="0.25">
      <c r="C671" s="143"/>
      <c r="D671" s="217"/>
      <c r="E671" s="220"/>
      <c r="F671" s="111"/>
      <c r="G671" s="110"/>
      <c r="H671" s="245" t="str" cm="1">
        <f t="array" ref="H671">IFERROR(IF(TB_TRANSACTIONS[[#This Row],[Subcategory]]="","",INDEX(Fields!$D$33:$D$132,MATCH(TB_TRANSACTIONS[[#This Row],[Subcategory]],Fields!$C$33:$C$132,0),0)),"-")</f>
        <v/>
      </c>
      <c r="I671" s="245" t="str">
        <f>IFERROR(IF(TB_TRANSACTIONS[[#This Row],[Category]]="","",TB_TRANSACTIONS[[#This Row],[Category]]&amp;"-"&amp;COUNTIFS($H$29:H691,H691)),"-")</f>
        <v/>
      </c>
      <c r="J671" s="127" t="str">
        <f>IFERROR(INDEX(Analysis!$G$13:$G$24,MATCH(IF(TB_TRANSACTIONS[[#This Row],[Date]]="","",IFERROR(MONTH(TB_TRANSACTIONS[[#This Row],[Date]]),"-")),Analysis!$C$13:$C$24,0),1),"-")</f>
        <v>-</v>
      </c>
      <c r="K671" s="127" t="str">
        <f>IFERROR(INDEX(Analysis!$F$13:$F$24,MATCH(IF(TB_TRANSACTIONS[[#This Row],[Date]]="","",IFERROR(MONTH(TB_TRANSACTIONS[[#This Row],[Date]]),"-")),Analysis!$C$13:$C$24,0),1),"-")</f>
        <v>-</v>
      </c>
      <c r="L6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1" s="77"/>
    </row>
    <row r="672" spans="3:15" ht="18" customHeight="1" x14ac:dyDescent="0.25">
      <c r="C672" s="109"/>
      <c r="D672" s="221"/>
      <c r="E672" s="222"/>
      <c r="F672" s="111"/>
      <c r="G672" s="110"/>
      <c r="H672" s="245" t="str" cm="1">
        <f t="array" ref="H672">IFERROR(IF(TB_TRANSACTIONS[[#This Row],[Subcategory]]="","",INDEX(Fields!$D$33:$D$132,MATCH(TB_TRANSACTIONS[[#This Row],[Subcategory]],Fields!$C$33:$C$132,0),0)),"-")</f>
        <v/>
      </c>
      <c r="I672" s="245" t="str">
        <f>IFERROR(IF(TB_TRANSACTIONS[[#This Row],[Category]]="","",TB_TRANSACTIONS[[#This Row],[Category]]&amp;"-"&amp;COUNTIFS($H$29:H692,H692)),"-")</f>
        <v/>
      </c>
      <c r="J672" s="127" t="str">
        <f>IFERROR(INDEX(Analysis!$G$13:$G$24,MATCH(IF(TB_TRANSACTIONS[[#This Row],[Date]]="","",IFERROR(MONTH(TB_TRANSACTIONS[[#This Row],[Date]]),"-")),Analysis!$C$13:$C$24,0),1),"-")</f>
        <v>-</v>
      </c>
      <c r="K672" s="127" t="str">
        <f>IFERROR(INDEX(Analysis!$F$13:$F$24,MATCH(IF(TB_TRANSACTIONS[[#This Row],[Date]]="","",IFERROR(MONTH(TB_TRANSACTIONS[[#This Row],[Date]]),"-")),Analysis!$C$13:$C$24,0),1),"-")</f>
        <v>-</v>
      </c>
      <c r="L6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2" s="77"/>
    </row>
    <row r="673" spans="3:15" ht="18" customHeight="1" x14ac:dyDescent="0.25">
      <c r="C673" s="143"/>
      <c r="D673" s="217"/>
      <c r="E673" s="220"/>
      <c r="F673" s="111"/>
      <c r="G673" s="110"/>
      <c r="H673" s="245" t="str" cm="1">
        <f t="array" ref="H673">IFERROR(IF(TB_TRANSACTIONS[[#This Row],[Subcategory]]="","",INDEX(Fields!$D$33:$D$132,MATCH(TB_TRANSACTIONS[[#This Row],[Subcategory]],Fields!$C$33:$C$132,0),0)),"-")</f>
        <v/>
      </c>
      <c r="I673" s="245" t="str">
        <f>IFERROR(IF(TB_TRANSACTIONS[[#This Row],[Category]]="","",TB_TRANSACTIONS[[#This Row],[Category]]&amp;"-"&amp;COUNTIFS($H$29:H693,H693)),"-")</f>
        <v/>
      </c>
      <c r="J673" s="127" t="str">
        <f>IFERROR(INDEX(Analysis!$G$13:$G$24,MATCH(IF(TB_TRANSACTIONS[[#This Row],[Date]]="","",IFERROR(MONTH(TB_TRANSACTIONS[[#This Row],[Date]]),"-")),Analysis!$C$13:$C$24,0),1),"-")</f>
        <v>-</v>
      </c>
      <c r="K673" s="127" t="str">
        <f>IFERROR(INDEX(Analysis!$F$13:$F$24,MATCH(IF(TB_TRANSACTIONS[[#This Row],[Date]]="","",IFERROR(MONTH(TB_TRANSACTIONS[[#This Row],[Date]]),"-")),Analysis!$C$13:$C$24,0),1),"-")</f>
        <v>-</v>
      </c>
      <c r="L6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3" s="77"/>
    </row>
    <row r="674" spans="3:15" ht="18" customHeight="1" x14ac:dyDescent="0.25">
      <c r="C674" s="109"/>
      <c r="D674" s="221"/>
      <c r="E674" s="222"/>
      <c r="F674" s="111"/>
      <c r="G674" s="110"/>
      <c r="H674" s="245" t="str" cm="1">
        <f t="array" ref="H674">IFERROR(IF(TB_TRANSACTIONS[[#This Row],[Subcategory]]="","",INDEX(Fields!$D$33:$D$132,MATCH(TB_TRANSACTIONS[[#This Row],[Subcategory]],Fields!$C$33:$C$132,0),0)),"-")</f>
        <v/>
      </c>
      <c r="I674" s="245" t="str">
        <f>IFERROR(IF(TB_TRANSACTIONS[[#This Row],[Category]]="","",TB_TRANSACTIONS[[#This Row],[Category]]&amp;"-"&amp;COUNTIFS($H$29:H694,H694)),"-")</f>
        <v/>
      </c>
      <c r="J674" s="127" t="str">
        <f>IFERROR(INDEX(Analysis!$G$13:$G$24,MATCH(IF(TB_TRANSACTIONS[[#This Row],[Date]]="","",IFERROR(MONTH(TB_TRANSACTIONS[[#This Row],[Date]]),"-")),Analysis!$C$13:$C$24,0),1),"-")</f>
        <v>-</v>
      </c>
      <c r="K674" s="127" t="str">
        <f>IFERROR(INDEX(Analysis!$F$13:$F$24,MATCH(IF(TB_TRANSACTIONS[[#This Row],[Date]]="","",IFERROR(MONTH(TB_TRANSACTIONS[[#This Row],[Date]]),"-")),Analysis!$C$13:$C$24,0),1),"-")</f>
        <v>-</v>
      </c>
      <c r="L6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4" s="77"/>
    </row>
    <row r="675" spans="3:15" ht="18" customHeight="1" x14ac:dyDescent="0.25">
      <c r="C675" s="143"/>
      <c r="D675" s="217"/>
      <c r="E675" s="220"/>
      <c r="F675" s="111"/>
      <c r="G675" s="110"/>
      <c r="H675" s="245" t="str" cm="1">
        <f t="array" ref="H675">IFERROR(IF(TB_TRANSACTIONS[[#This Row],[Subcategory]]="","",INDEX(Fields!$D$33:$D$132,MATCH(TB_TRANSACTIONS[[#This Row],[Subcategory]],Fields!$C$33:$C$132,0),0)),"-")</f>
        <v/>
      </c>
      <c r="I675" s="245" t="str">
        <f>IFERROR(IF(TB_TRANSACTIONS[[#This Row],[Category]]="","",TB_TRANSACTIONS[[#This Row],[Category]]&amp;"-"&amp;COUNTIFS($H$29:H695,H695)),"-")</f>
        <v/>
      </c>
      <c r="J675" s="127" t="str">
        <f>IFERROR(INDEX(Analysis!$G$13:$G$24,MATCH(IF(TB_TRANSACTIONS[[#This Row],[Date]]="","",IFERROR(MONTH(TB_TRANSACTIONS[[#This Row],[Date]]),"-")),Analysis!$C$13:$C$24,0),1),"-")</f>
        <v>-</v>
      </c>
      <c r="K675" s="127" t="str">
        <f>IFERROR(INDEX(Analysis!$F$13:$F$24,MATCH(IF(TB_TRANSACTIONS[[#This Row],[Date]]="","",IFERROR(MONTH(TB_TRANSACTIONS[[#This Row],[Date]]),"-")),Analysis!$C$13:$C$24,0),1),"-")</f>
        <v>-</v>
      </c>
      <c r="L6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5" s="77"/>
    </row>
    <row r="676" spans="3:15" ht="18" customHeight="1" x14ac:dyDescent="0.25">
      <c r="C676" s="109"/>
      <c r="D676" s="221"/>
      <c r="E676" s="222"/>
      <c r="F676" s="111"/>
      <c r="G676" s="110"/>
      <c r="H676" s="245" t="str" cm="1">
        <f t="array" ref="H676">IFERROR(IF(TB_TRANSACTIONS[[#This Row],[Subcategory]]="","",INDEX(Fields!$D$33:$D$132,MATCH(TB_TRANSACTIONS[[#This Row],[Subcategory]],Fields!$C$33:$C$132,0),0)),"-")</f>
        <v/>
      </c>
      <c r="I676" s="245" t="str">
        <f>IFERROR(IF(TB_TRANSACTIONS[[#This Row],[Category]]="","",TB_TRANSACTIONS[[#This Row],[Category]]&amp;"-"&amp;COUNTIFS($H$29:H696,H696)),"-")</f>
        <v/>
      </c>
      <c r="J676" s="127" t="str">
        <f>IFERROR(INDEX(Analysis!$G$13:$G$24,MATCH(IF(TB_TRANSACTIONS[[#This Row],[Date]]="","",IFERROR(MONTH(TB_TRANSACTIONS[[#This Row],[Date]]),"-")),Analysis!$C$13:$C$24,0),1),"-")</f>
        <v>-</v>
      </c>
      <c r="K676" s="127" t="str">
        <f>IFERROR(INDEX(Analysis!$F$13:$F$24,MATCH(IF(TB_TRANSACTIONS[[#This Row],[Date]]="","",IFERROR(MONTH(TB_TRANSACTIONS[[#This Row],[Date]]),"-")),Analysis!$C$13:$C$24,0),1),"-")</f>
        <v>-</v>
      </c>
      <c r="L6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6" s="77"/>
    </row>
    <row r="677" spans="3:15" ht="18" customHeight="1" x14ac:dyDescent="0.25">
      <c r="C677" s="143"/>
      <c r="D677" s="217"/>
      <c r="E677" s="220"/>
      <c r="F677" s="111"/>
      <c r="G677" s="110"/>
      <c r="H677" s="245" t="str" cm="1">
        <f t="array" ref="H677">IFERROR(IF(TB_TRANSACTIONS[[#This Row],[Subcategory]]="","",INDEX(Fields!$D$33:$D$132,MATCH(TB_TRANSACTIONS[[#This Row],[Subcategory]],Fields!$C$33:$C$132,0),0)),"-")</f>
        <v/>
      </c>
      <c r="I677" s="245" t="str">
        <f>IFERROR(IF(TB_TRANSACTIONS[[#This Row],[Category]]="","",TB_TRANSACTIONS[[#This Row],[Category]]&amp;"-"&amp;COUNTIFS($H$29:H697,H697)),"-")</f>
        <v/>
      </c>
      <c r="J677" s="127" t="str">
        <f>IFERROR(INDEX(Analysis!$G$13:$G$24,MATCH(IF(TB_TRANSACTIONS[[#This Row],[Date]]="","",IFERROR(MONTH(TB_TRANSACTIONS[[#This Row],[Date]]),"-")),Analysis!$C$13:$C$24,0),1),"-")</f>
        <v>-</v>
      </c>
      <c r="K677" s="127" t="str">
        <f>IFERROR(INDEX(Analysis!$F$13:$F$24,MATCH(IF(TB_TRANSACTIONS[[#This Row],[Date]]="","",IFERROR(MONTH(TB_TRANSACTIONS[[#This Row],[Date]]),"-")),Analysis!$C$13:$C$24,0),1),"-")</f>
        <v>-</v>
      </c>
      <c r="L6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7" s="77"/>
    </row>
    <row r="678" spans="3:15" ht="18" customHeight="1" x14ac:dyDescent="0.25">
      <c r="C678" s="109"/>
      <c r="D678" s="221"/>
      <c r="E678" s="222"/>
      <c r="F678" s="111"/>
      <c r="G678" s="110"/>
      <c r="H678" s="245" t="str" cm="1">
        <f t="array" ref="H678">IFERROR(IF(TB_TRANSACTIONS[[#This Row],[Subcategory]]="","",INDEX(Fields!$D$33:$D$132,MATCH(TB_TRANSACTIONS[[#This Row],[Subcategory]],Fields!$C$33:$C$132,0),0)),"-")</f>
        <v/>
      </c>
      <c r="I678" s="245" t="str">
        <f>IFERROR(IF(TB_TRANSACTIONS[[#This Row],[Category]]="","",TB_TRANSACTIONS[[#This Row],[Category]]&amp;"-"&amp;COUNTIFS($H$29:H698,H698)),"-")</f>
        <v/>
      </c>
      <c r="J678" s="127" t="str">
        <f>IFERROR(INDEX(Analysis!$G$13:$G$24,MATCH(IF(TB_TRANSACTIONS[[#This Row],[Date]]="","",IFERROR(MONTH(TB_TRANSACTIONS[[#This Row],[Date]]),"-")),Analysis!$C$13:$C$24,0),1),"-")</f>
        <v>-</v>
      </c>
      <c r="K678" s="127" t="str">
        <f>IFERROR(INDEX(Analysis!$F$13:$F$24,MATCH(IF(TB_TRANSACTIONS[[#This Row],[Date]]="","",IFERROR(MONTH(TB_TRANSACTIONS[[#This Row],[Date]]),"-")),Analysis!$C$13:$C$24,0),1),"-")</f>
        <v>-</v>
      </c>
      <c r="L6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8" s="77"/>
    </row>
    <row r="679" spans="3:15" ht="18" customHeight="1" x14ac:dyDescent="0.25">
      <c r="C679" s="143"/>
      <c r="D679" s="217"/>
      <c r="E679" s="220"/>
      <c r="F679" s="111"/>
      <c r="G679" s="110"/>
      <c r="H679" s="245" t="str" cm="1">
        <f t="array" ref="H679">IFERROR(IF(TB_TRANSACTIONS[[#This Row],[Subcategory]]="","",INDEX(Fields!$D$33:$D$132,MATCH(TB_TRANSACTIONS[[#This Row],[Subcategory]],Fields!$C$33:$C$132,0),0)),"-")</f>
        <v/>
      </c>
      <c r="I679" s="245" t="str">
        <f>IFERROR(IF(TB_TRANSACTIONS[[#This Row],[Category]]="","",TB_TRANSACTIONS[[#This Row],[Category]]&amp;"-"&amp;COUNTIFS($H$29:H699,H699)),"-")</f>
        <v/>
      </c>
      <c r="J679" s="127" t="str">
        <f>IFERROR(INDEX(Analysis!$G$13:$G$24,MATCH(IF(TB_TRANSACTIONS[[#This Row],[Date]]="","",IFERROR(MONTH(TB_TRANSACTIONS[[#This Row],[Date]]),"-")),Analysis!$C$13:$C$24,0),1),"-")</f>
        <v>-</v>
      </c>
      <c r="K679" s="127" t="str">
        <f>IFERROR(INDEX(Analysis!$F$13:$F$24,MATCH(IF(TB_TRANSACTIONS[[#This Row],[Date]]="","",IFERROR(MONTH(TB_TRANSACTIONS[[#This Row],[Date]]),"-")),Analysis!$C$13:$C$24,0),1),"-")</f>
        <v>-</v>
      </c>
      <c r="L6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9" s="77"/>
    </row>
    <row r="680" spans="3:15" ht="18" customHeight="1" x14ac:dyDescent="0.25">
      <c r="C680" s="109"/>
      <c r="D680" s="221"/>
      <c r="E680" s="222"/>
      <c r="F680" s="111"/>
      <c r="G680" s="110"/>
      <c r="H680" s="245" t="str" cm="1">
        <f t="array" ref="H680">IFERROR(IF(TB_TRANSACTIONS[[#This Row],[Subcategory]]="","",INDEX(Fields!$D$33:$D$132,MATCH(TB_TRANSACTIONS[[#This Row],[Subcategory]],Fields!$C$33:$C$132,0),0)),"-")</f>
        <v/>
      </c>
      <c r="I680" s="245" t="str">
        <f>IFERROR(IF(TB_TRANSACTIONS[[#This Row],[Category]]="","",TB_TRANSACTIONS[[#This Row],[Category]]&amp;"-"&amp;COUNTIFS($H$29:H700,H700)),"-")</f>
        <v/>
      </c>
      <c r="J680" s="127" t="str">
        <f>IFERROR(INDEX(Analysis!$G$13:$G$24,MATCH(IF(TB_TRANSACTIONS[[#This Row],[Date]]="","",IFERROR(MONTH(TB_TRANSACTIONS[[#This Row],[Date]]),"-")),Analysis!$C$13:$C$24,0),1),"-")</f>
        <v>-</v>
      </c>
      <c r="K680" s="127" t="str">
        <f>IFERROR(INDEX(Analysis!$F$13:$F$24,MATCH(IF(TB_TRANSACTIONS[[#This Row],[Date]]="","",IFERROR(MONTH(TB_TRANSACTIONS[[#This Row],[Date]]),"-")),Analysis!$C$13:$C$24,0),1),"-")</f>
        <v>-</v>
      </c>
      <c r="L6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0" s="77"/>
    </row>
    <row r="681" spans="3:15" ht="18" customHeight="1" x14ac:dyDescent="0.25">
      <c r="C681" s="143"/>
      <c r="D681" s="217"/>
      <c r="E681" s="220"/>
      <c r="F681" s="111"/>
      <c r="G681" s="110"/>
      <c r="H681" s="245" t="str" cm="1">
        <f t="array" ref="H681">IFERROR(IF(TB_TRANSACTIONS[[#This Row],[Subcategory]]="","",INDEX(Fields!$D$33:$D$132,MATCH(TB_TRANSACTIONS[[#This Row],[Subcategory]],Fields!$C$33:$C$132,0),0)),"-")</f>
        <v/>
      </c>
      <c r="I681" s="245" t="str">
        <f>IFERROR(IF(TB_TRANSACTIONS[[#This Row],[Category]]="","",TB_TRANSACTIONS[[#This Row],[Category]]&amp;"-"&amp;COUNTIFS($H$29:H701,H701)),"-")</f>
        <v/>
      </c>
      <c r="J681" s="127" t="str">
        <f>IFERROR(INDEX(Analysis!$G$13:$G$24,MATCH(IF(TB_TRANSACTIONS[[#This Row],[Date]]="","",IFERROR(MONTH(TB_TRANSACTIONS[[#This Row],[Date]]),"-")),Analysis!$C$13:$C$24,0),1),"-")</f>
        <v>-</v>
      </c>
      <c r="K681" s="127" t="str">
        <f>IFERROR(INDEX(Analysis!$F$13:$F$24,MATCH(IF(TB_TRANSACTIONS[[#This Row],[Date]]="","",IFERROR(MONTH(TB_TRANSACTIONS[[#This Row],[Date]]),"-")),Analysis!$C$13:$C$24,0),1),"-")</f>
        <v>-</v>
      </c>
      <c r="L6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1" s="77"/>
    </row>
    <row r="682" spans="3:15" ht="18" customHeight="1" x14ac:dyDescent="0.25">
      <c r="C682" s="109"/>
      <c r="D682" s="221"/>
      <c r="E682" s="222"/>
      <c r="F682" s="111"/>
      <c r="G682" s="110"/>
      <c r="H682" s="245" t="str" cm="1">
        <f t="array" ref="H682">IFERROR(IF(TB_TRANSACTIONS[[#This Row],[Subcategory]]="","",INDEX(Fields!$D$33:$D$132,MATCH(TB_TRANSACTIONS[[#This Row],[Subcategory]],Fields!$C$33:$C$132,0),0)),"-")</f>
        <v/>
      </c>
      <c r="I682" s="245" t="str">
        <f>IFERROR(IF(TB_TRANSACTIONS[[#This Row],[Category]]="","",TB_TRANSACTIONS[[#This Row],[Category]]&amp;"-"&amp;COUNTIFS($H$29:H702,H702)),"-")</f>
        <v/>
      </c>
      <c r="J682" s="127" t="str">
        <f>IFERROR(INDEX(Analysis!$G$13:$G$24,MATCH(IF(TB_TRANSACTIONS[[#This Row],[Date]]="","",IFERROR(MONTH(TB_TRANSACTIONS[[#This Row],[Date]]),"-")),Analysis!$C$13:$C$24,0),1),"-")</f>
        <v>-</v>
      </c>
      <c r="K682" s="127" t="str">
        <f>IFERROR(INDEX(Analysis!$F$13:$F$24,MATCH(IF(TB_TRANSACTIONS[[#This Row],[Date]]="","",IFERROR(MONTH(TB_TRANSACTIONS[[#This Row],[Date]]),"-")),Analysis!$C$13:$C$24,0),1),"-")</f>
        <v>-</v>
      </c>
      <c r="L6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2" s="77"/>
    </row>
    <row r="683" spans="3:15" ht="18" customHeight="1" x14ac:dyDescent="0.25">
      <c r="C683" s="143"/>
      <c r="D683" s="217"/>
      <c r="E683" s="220"/>
      <c r="F683" s="111"/>
      <c r="G683" s="110"/>
      <c r="H683" s="245" t="str" cm="1">
        <f t="array" ref="H683">IFERROR(IF(TB_TRANSACTIONS[[#This Row],[Subcategory]]="","",INDEX(Fields!$D$33:$D$132,MATCH(TB_TRANSACTIONS[[#This Row],[Subcategory]],Fields!$C$33:$C$132,0),0)),"-")</f>
        <v/>
      </c>
      <c r="I683" s="245" t="str">
        <f>IFERROR(IF(TB_TRANSACTIONS[[#This Row],[Category]]="","",TB_TRANSACTIONS[[#This Row],[Category]]&amp;"-"&amp;COUNTIFS($H$29:H703,H703)),"-")</f>
        <v/>
      </c>
      <c r="J683" s="127" t="str">
        <f>IFERROR(INDEX(Analysis!$G$13:$G$24,MATCH(IF(TB_TRANSACTIONS[[#This Row],[Date]]="","",IFERROR(MONTH(TB_TRANSACTIONS[[#This Row],[Date]]),"-")),Analysis!$C$13:$C$24,0),1),"-")</f>
        <v>-</v>
      </c>
      <c r="K683" s="127" t="str">
        <f>IFERROR(INDEX(Analysis!$F$13:$F$24,MATCH(IF(TB_TRANSACTIONS[[#This Row],[Date]]="","",IFERROR(MONTH(TB_TRANSACTIONS[[#This Row],[Date]]),"-")),Analysis!$C$13:$C$24,0),1),"-")</f>
        <v>-</v>
      </c>
      <c r="L6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3" s="77"/>
    </row>
    <row r="684" spans="3:15" ht="18" customHeight="1" x14ac:dyDescent="0.25">
      <c r="C684" s="109"/>
      <c r="D684" s="221"/>
      <c r="E684" s="222"/>
      <c r="F684" s="111"/>
      <c r="G684" s="110"/>
      <c r="H684" s="245" t="str" cm="1">
        <f t="array" ref="H684">IFERROR(IF(TB_TRANSACTIONS[[#This Row],[Subcategory]]="","",INDEX(Fields!$D$33:$D$132,MATCH(TB_TRANSACTIONS[[#This Row],[Subcategory]],Fields!$C$33:$C$132,0),0)),"-")</f>
        <v/>
      </c>
      <c r="I684" s="245" t="str">
        <f>IFERROR(IF(TB_TRANSACTIONS[[#This Row],[Category]]="","",TB_TRANSACTIONS[[#This Row],[Category]]&amp;"-"&amp;COUNTIFS($H$29:H704,H704)),"-")</f>
        <v/>
      </c>
      <c r="J684" s="127" t="str">
        <f>IFERROR(INDEX(Analysis!$G$13:$G$24,MATCH(IF(TB_TRANSACTIONS[[#This Row],[Date]]="","",IFERROR(MONTH(TB_TRANSACTIONS[[#This Row],[Date]]),"-")),Analysis!$C$13:$C$24,0),1),"-")</f>
        <v>-</v>
      </c>
      <c r="K684" s="127" t="str">
        <f>IFERROR(INDEX(Analysis!$F$13:$F$24,MATCH(IF(TB_TRANSACTIONS[[#This Row],[Date]]="","",IFERROR(MONTH(TB_TRANSACTIONS[[#This Row],[Date]]),"-")),Analysis!$C$13:$C$24,0),1),"-")</f>
        <v>-</v>
      </c>
      <c r="L6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4" s="77"/>
    </row>
    <row r="685" spans="3:15" ht="18" customHeight="1" x14ac:dyDescent="0.25">
      <c r="C685" s="143"/>
      <c r="D685" s="217"/>
      <c r="E685" s="220"/>
      <c r="F685" s="111"/>
      <c r="G685" s="110"/>
      <c r="H685" s="245" t="str" cm="1">
        <f t="array" ref="H685">IFERROR(IF(TB_TRANSACTIONS[[#This Row],[Subcategory]]="","",INDEX(Fields!$D$33:$D$132,MATCH(TB_TRANSACTIONS[[#This Row],[Subcategory]],Fields!$C$33:$C$132,0),0)),"-")</f>
        <v/>
      </c>
      <c r="I685" s="245" t="str">
        <f>IFERROR(IF(TB_TRANSACTIONS[[#This Row],[Category]]="","",TB_TRANSACTIONS[[#This Row],[Category]]&amp;"-"&amp;COUNTIFS($H$29:H705,H705)),"-")</f>
        <v/>
      </c>
      <c r="J685" s="127" t="str">
        <f>IFERROR(INDEX(Analysis!$G$13:$G$24,MATCH(IF(TB_TRANSACTIONS[[#This Row],[Date]]="","",IFERROR(MONTH(TB_TRANSACTIONS[[#This Row],[Date]]),"-")),Analysis!$C$13:$C$24,0),1),"-")</f>
        <v>-</v>
      </c>
      <c r="K685" s="127" t="str">
        <f>IFERROR(INDEX(Analysis!$F$13:$F$24,MATCH(IF(TB_TRANSACTIONS[[#This Row],[Date]]="","",IFERROR(MONTH(TB_TRANSACTIONS[[#This Row],[Date]]),"-")),Analysis!$C$13:$C$24,0),1),"-")</f>
        <v>-</v>
      </c>
      <c r="L6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5" s="77"/>
    </row>
    <row r="686" spans="3:15" ht="18" customHeight="1" x14ac:dyDescent="0.25">
      <c r="C686" s="109"/>
      <c r="D686" s="221"/>
      <c r="E686" s="222"/>
      <c r="F686" s="111"/>
      <c r="G686" s="110"/>
      <c r="H686" s="245" t="str" cm="1">
        <f t="array" ref="H686">IFERROR(IF(TB_TRANSACTIONS[[#This Row],[Subcategory]]="","",INDEX(Fields!$D$33:$D$132,MATCH(TB_TRANSACTIONS[[#This Row],[Subcategory]],Fields!$C$33:$C$132,0),0)),"-")</f>
        <v/>
      </c>
      <c r="I686" s="245" t="str">
        <f>IFERROR(IF(TB_TRANSACTIONS[[#This Row],[Category]]="","",TB_TRANSACTIONS[[#This Row],[Category]]&amp;"-"&amp;COUNTIFS($H$29:H706,H706)),"-")</f>
        <v/>
      </c>
      <c r="J686" s="127" t="str">
        <f>IFERROR(INDEX(Analysis!$G$13:$G$24,MATCH(IF(TB_TRANSACTIONS[[#This Row],[Date]]="","",IFERROR(MONTH(TB_TRANSACTIONS[[#This Row],[Date]]),"-")),Analysis!$C$13:$C$24,0),1),"-")</f>
        <v>-</v>
      </c>
      <c r="K686" s="127" t="str">
        <f>IFERROR(INDEX(Analysis!$F$13:$F$24,MATCH(IF(TB_TRANSACTIONS[[#This Row],[Date]]="","",IFERROR(MONTH(TB_TRANSACTIONS[[#This Row],[Date]]),"-")),Analysis!$C$13:$C$24,0),1),"-")</f>
        <v>-</v>
      </c>
      <c r="L6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6" s="77"/>
    </row>
    <row r="687" spans="3:15" ht="18" customHeight="1" x14ac:dyDescent="0.25">
      <c r="C687" s="143"/>
      <c r="D687" s="217"/>
      <c r="E687" s="220"/>
      <c r="F687" s="111"/>
      <c r="G687" s="110"/>
      <c r="H687" s="245" t="str" cm="1">
        <f t="array" ref="H687">IFERROR(IF(TB_TRANSACTIONS[[#This Row],[Subcategory]]="","",INDEX(Fields!$D$33:$D$132,MATCH(TB_TRANSACTIONS[[#This Row],[Subcategory]],Fields!$C$33:$C$132,0),0)),"-")</f>
        <v/>
      </c>
      <c r="I687" s="245" t="str">
        <f>IFERROR(IF(TB_TRANSACTIONS[[#This Row],[Category]]="","",TB_TRANSACTIONS[[#This Row],[Category]]&amp;"-"&amp;COUNTIFS($H$29:H707,H707)),"-")</f>
        <v/>
      </c>
      <c r="J687" s="127" t="str">
        <f>IFERROR(INDEX(Analysis!$G$13:$G$24,MATCH(IF(TB_TRANSACTIONS[[#This Row],[Date]]="","",IFERROR(MONTH(TB_TRANSACTIONS[[#This Row],[Date]]),"-")),Analysis!$C$13:$C$24,0),1),"-")</f>
        <v>-</v>
      </c>
      <c r="K687" s="127" t="str">
        <f>IFERROR(INDEX(Analysis!$F$13:$F$24,MATCH(IF(TB_TRANSACTIONS[[#This Row],[Date]]="","",IFERROR(MONTH(TB_TRANSACTIONS[[#This Row],[Date]]),"-")),Analysis!$C$13:$C$24,0),1),"-")</f>
        <v>-</v>
      </c>
      <c r="L6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7" s="77"/>
    </row>
    <row r="688" spans="3:15" ht="18" customHeight="1" x14ac:dyDescent="0.25">
      <c r="C688" s="109"/>
      <c r="D688" s="221"/>
      <c r="E688" s="222"/>
      <c r="F688" s="111"/>
      <c r="G688" s="110"/>
      <c r="H688" s="245" t="str" cm="1">
        <f t="array" ref="H688">IFERROR(IF(TB_TRANSACTIONS[[#This Row],[Subcategory]]="","",INDEX(Fields!$D$33:$D$132,MATCH(TB_TRANSACTIONS[[#This Row],[Subcategory]],Fields!$C$33:$C$132,0),0)),"-")</f>
        <v/>
      </c>
      <c r="I688" s="245" t="str">
        <f>IFERROR(IF(TB_TRANSACTIONS[[#This Row],[Category]]="","",TB_TRANSACTIONS[[#This Row],[Category]]&amp;"-"&amp;COUNTIFS($H$29:H708,H708)),"-")</f>
        <v/>
      </c>
      <c r="J688" s="127" t="str">
        <f>IFERROR(INDEX(Analysis!$G$13:$G$24,MATCH(IF(TB_TRANSACTIONS[[#This Row],[Date]]="","",IFERROR(MONTH(TB_TRANSACTIONS[[#This Row],[Date]]),"-")),Analysis!$C$13:$C$24,0),1),"-")</f>
        <v>-</v>
      </c>
      <c r="K688" s="127" t="str">
        <f>IFERROR(INDEX(Analysis!$F$13:$F$24,MATCH(IF(TB_TRANSACTIONS[[#This Row],[Date]]="","",IFERROR(MONTH(TB_TRANSACTIONS[[#This Row],[Date]]),"-")),Analysis!$C$13:$C$24,0),1),"-")</f>
        <v>-</v>
      </c>
      <c r="L6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8" s="77"/>
    </row>
    <row r="689" spans="3:15" ht="18" customHeight="1" x14ac:dyDescent="0.25">
      <c r="C689" s="143"/>
      <c r="D689" s="217"/>
      <c r="E689" s="220"/>
      <c r="F689" s="111"/>
      <c r="G689" s="110"/>
      <c r="H689" s="245" t="str" cm="1">
        <f t="array" ref="H689">IFERROR(IF(TB_TRANSACTIONS[[#This Row],[Subcategory]]="","",INDEX(Fields!$D$33:$D$132,MATCH(TB_TRANSACTIONS[[#This Row],[Subcategory]],Fields!$C$33:$C$132,0),0)),"-")</f>
        <v/>
      </c>
      <c r="I689" s="245" t="str">
        <f>IFERROR(IF(TB_TRANSACTIONS[[#This Row],[Category]]="","",TB_TRANSACTIONS[[#This Row],[Category]]&amp;"-"&amp;COUNTIFS($H$29:H709,H709)),"-")</f>
        <v/>
      </c>
      <c r="J689" s="127" t="str">
        <f>IFERROR(INDEX(Analysis!$G$13:$G$24,MATCH(IF(TB_TRANSACTIONS[[#This Row],[Date]]="","",IFERROR(MONTH(TB_TRANSACTIONS[[#This Row],[Date]]),"-")),Analysis!$C$13:$C$24,0),1),"-")</f>
        <v>-</v>
      </c>
      <c r="K689" s="127" t="str">
        <f>IFERROR(INDEX(Analysis!$F$13:$F$24,MATCH(IF(TB_TRANSACTIONS[[#This Row],[Date]]="","",IFERROR(MONTH(TB_TRANSACTIONS[[#This Row],[Date]]),"-")),Analysis!$C$13:$C$24,0),1),"-")</f>
        <v>-</v>
      </c>
      <c r="L6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9" s="77"/>
    </row>
    <row r="690" spans="3:15" ht="18" customHeight="1" x14ac:dyDescent="0.25">
      <c r="C690" s="109"/>
      <c r="D690" s="221"/>
      <c r="E690" s="222"/>
      <c r="F690" s="111"/>
      <c r="G690" s="110"/>
      <c r="H690" s="245" t="str" cm="1">
        <f t="array" ref="H690">IFERROR(IF(TB_TRANSACTIONS[[#This Row],[Subcategory]]="","",INDEX(Fields!$D$33:$D$132,MATCH(TB_TRANSACTIONS[[#This Row],[Subcategory]],Fields!$C$33:$C$132,0),0)),"-")</f>
        <v/>
      </c>
      <c r="I690" s="245" t="str">
        <f>IFERROR(IF(TB_TRANSACTIONS[[#This Row],[Category]]="","",TB_TRANSACTIONS[[#This Row],[Category]]&amp;"-"&amp;COUNTIFS($H$29:H710,H710)),"-")</f>
        <v/>
      </c>
      <c r="J690" s="127" t="str">
        <f>IFERROR(INDEX(Analysis!$G$13:$G$24,MATCH(IF(TB_TRANSACTIONS[[#This Row],[Date]]="","",IFERROR(MONTH(TB_TRANSACTIONS[[#This Row],[Date]]),"-")),Analysis!$C$13:$C$24,0),1),"-")</f>
        <v>-</v>
      </c>
      <c r="K690" s="127" t="str">
        <f>IFERROR(INDEX(Analysis!$F$13:$F$24,MATCH(IF(TB_TRANSACTIONS[[#This Row],[Date]]="","",IFERROR(MONTH(TB_TRANSACTIONS[[#This Row],[Date]]),"-")),Analysis!$C$13:$C$24,0),1),"-")</f>
        <v>-</v>
      </c>
      <c r="L6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0" s="77"/>
    </row>
    <row r="691" spans="3:15" ht="18" customHeight="1" x14ac:dyDescent="0.25">
      <c r="C691" s="143"/>
      <c r="D691" s="217"/>
      <c r="E691" s="220"/>
      <c r="F691" s="111"/>
      <c r="G691" s="110"/>
      <c r="H691" s="245" t="str" cm="1">
        <f t="array" ref="H691">IFERROR(IF(TB_TRANSACTIONS[[#This Row],[Subcategory]]="","",INDEX(Fields!$D$33:$D$132,MATCH(TB_TRANSACTIONS[[#This Row],[Subcategory]],Fields!$C$33:$C$132,0),0)),"-")</f>
        <v/>
      </c>
      <c r="I691" s="245" t="str">
        <f>IFERROR(IF(TB_TRANSACTIONS[[#This Row],[Category]]="","",TB_TRANSACTIONS[[#This Row],[Category]]&amp;"-"&amp;COUNTIFS($H$29:H711,H711)),"-")</f>
        <v/>
      </c>
      <c r="J691" s="127" t="str">
        <f>IFERROR(INDEX(Analysis!$G$13:$G$24,MATCH(IF(TB_TRANSACTIONS[[#This Row],[Date]]="","",IFERROR(MONTH(TB_TRANSACTIONS[[#This Row],[Date]]),"-")),Analysis!$C$13:$C$24,0),1),"-")</f>
        <v>-</v>
      </c>
      <c r="K691" s="127" t="str">
        <f>IFERROR(INDEX(Analysis!$F$13:$F$24,MATCH(IF(TB_TRANSACTIONS[[#This Row],[Date]]="","",IFERROR(MONTH(TB_TRANSACTIONS[[#This Row],[Date]]),"-")),Analysis!$C$13:$C$24,0),1),"-")</f>
        <v>-</v>
      </c>
      <c r="L6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1" s="77"/>
    </row>
    <row r="692" spans="3:15" ht="18" customHeight="1" x14ac:dyDescent="0.25">
      <c r="C692" s="109"/>
      <c r="D692" s="221"/>
      <c r="E692" s="222"/>
      <c r="F692" s="111"/>
      <c r="G692" s="110"/>
      <c r="H692" s="245" t="str" cm="1">
        <f t="array" ref="H692">IFERROR(IF(TB_TRANSACTIONS[[#This Row],[Subcategory]]="","",INDEX(Fields!$D$33:$D$132,MATCH(TB_TRANSACTIONS[[#This Row],[Subcategory]],Fields!$C$33:$C$132,0),0)),"-")</f>
        <v/>
      </c>
      <c r="I692" s="245" t="str">
        <f>IFERROR(IF(TB_TRANSACTIONS[[#This Row],[Category]]="","",TB_TRANSACTIONS[[#This Row],[Category]]&amp;"-"&amp;COUNTIFS($H$29:H712,H712)),"-")</f>
        <v/>
      </c>
      <c r="J692" s="127" t="str">
        <f>IFERROR(INDEX(Analysis!$G$13:$G$24,MATCH(IF(TB_TRANSACTIONS[[#This Row],[Date]]="","",IFERROR(MONTH(TB_TRANSACTIONS[[#This Row],[Date]]),"-")),Analysis!$C$13:$C$24,0),1),"-")</f>
        <v>-</v>
      </c>
      <c r="K692" s="127" t="str">
        <f>IFERROR(INDEX(Analysis!$F$13:$F$24,MATCH(IF(TB_TRANSACTIONS[[#This Row],[Date]]="","",IFERROR(MONTH(TB_TRANSACTIONS[[#This Row],[Date]]),"-")),Analysis!$C$13:$C$24,0),1),"-")</f>
        <v>-</v>
      </c>
      <c r="L6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2" s="77"/>
    </row>
    <row r="693" spans="3:15" ht="18" customHeight="1" x14ac:dyDescent="0.25">
      <c r="C693" s="143"/>
      <c r="D693" s="217"/>
      <c r="E693" s="220"/>
      <c r="F693" s="111"/>
      <c r="G693" s="110"/>
      <c r="H693" s="245" t="str" cm="1">
        <f t="array" ref="H693">IFERROR(IF(TB_TRANSACTIONS[[#This Row],[Subcategory]]="","",INDEX(Fields!$D$33:$D$132,MATCH(TB_TRANSACTIONS[[#This Row],[Subcategory]],Fields!$C$33:$C$132,0),0)),"-")</f>
        <v/>
      </c>
      <c r="I693" s="245" t="str">
        <f>IFERROR(IF(TB_TRANSACTIONS[[#This Row],[Category]]="","",TB_TRANSACTIONS[[#This Row],[Category]]&amp;"-"&amp;COUNTIFS($H$29:H713,H713)),"-")</f>
        <v/>
      </c>
      <c r="J693" s="127" t="str">
        <f>IFERROR(INDEX(Analysis!$G$13:$G$24,MATCH(IF(TB_TRANSACTIONS[[#This Row],[Date]]="","",IFERROR(MONTH(TB_TRANSACTIONS[[#This Row],[Date]]),"-")),Analysis!$C$13:$C$24,0),1),"-")</f>
        <v>-</v>
      </c>
      <c r="K693" s="127" t="str">
        <f>IFERROR(INDEX(Analysis!$F$13:$F$24,MATCH(IF(TB_TRANSACTIONS[[#This Row],[Date]]="","",IFERROR(MONTH(TB_TRANSACTIONS[[#This Row],[Date]]),"-")),Analysis!$C$13:$C$24,0),1),"-")</f>
        <v>-</v>
      </c>
      <c r="L6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3" s="77"/>
    </row>
    <row r="694" spans="3:15" ht="18" customHeight="1" x14ac:dyDescent="0.25">
      <c r="C694" s="109"/>
      <c r="D694" s="221"/>
      <c r="E694" s="222"/>
      <c r="F694" s="111"/>
      <c r="G694" s="110"/>
      <c r="H694" s="245" t="str" cm="1">
        <f t="array" ref="H694">IFERROR(IF(TB_TRANSACTIONS[[#This Row],[Subcategory]]="","",INDEX(Fields!$D$33:$D$132,MATCH(TB_TRANSACTIONS[[#This Row],[Subcategory]],Fields!$C$33:$C$132,0),0)),"-")</f>
        <v/>
      </c>
      <c r="I694" s="245" t="str">
        <f>IFERROR(IF(TB_TRANSACTIONS[[#This Row],[Category]]="","",TB_TRANSACTIONS[[#This Row],[Category]]&amp;"-"&amp;COUNTIFS($H$29:H714,H714)),"-")</f>
        <v/>
      </c>
      <c r="J694" s="127" t="str">
        <f>IFERROR(INDEX(Analysis!$G$13:$G$24,MATCH(IF(TB_TRANSACTIONS[[#This Row],[Date]]="","",IFERROR(MONTH(TB_TRANSACTIONS[[#This Row],[Date]]),"-")),Analysis!$C$13:$C$24,0),1),"-")</f>
        <v>-</v>
      </c>
      <c r="K694" s="127" t="str">
        <f>IFERROR(INDEX(Analysis!$F$13:$F$24,MATCH(IF(TB_TRANSACTIONS[[#This Row],[Date]]="","",IFERROR(MONTH(TB_TRANSACTIONS[[#This Row],[Date]]),"-")),Analysis!$C$13:$C$24,0),1),"-")</f>
        <v>-</v>
      </c>
      <c r="L6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4" s="77"/>
    </row>
    <row r="695" spans="3:15" ht="18" customHeight="1" x14ac:dyDescent="0.25">
      <c r="C695" s="143"/>
      <c r="D695" s="217"/>
      <c r="E695" s="220"/>
      <c r="F695" s="111"/>
      <c r="G695" s="110"/>
      <c r="H695" s="245" t="str" cm="1">
        <f t="array" ref="H695">IFERROR(IF(TB_TRANSACTIONS[[#This Row],[Subcategory]]="","",INDEX(Fields!$D$33:$D$132,MATCH(TB_TRANSACTIONS[[#This Row],[Subcategory]],Fields!$C$33:$C$132,0),0)),"-")</f>
        <v/>
      </c>
      <c r="I695" s="245" t="str">
        <f>IFERROR(IF(TB_TRANSACTIONS[[#This Row],[Category]]="","",TB_TRANSACTIONS[[#This Row],[Category]]&amp;"-"&amp;COUNTIFS($H$29:H715,H715)),"-")</f>
        <v/>
      </c>
      <c r="J695" s="127" t="str">
        <f>IFERROR(INDEX(Analysis!$G$13:$G$24,MATCH(IF(TB_TRANSACTIONS[[#This Row],[Date]]="","",IFERROR(MONTH(TB_TRANSACTIONS[[#This Row],[Date]]),"-")),Analysis!$C$13:$C$24,0),1),"-")</f>
        <v>-</v>
      </c>
      <c r="K695" s="127" t="str">
        <f>IFERROR(INDEX(Analysis!$F$13:$F$24,MATCH(IF(TB_TRANSACTIONS[[#This Row],[Date]]="","",IFERROR(MONTH(TB_TRANSACTIONS[[#This Row],[Date]]),"-")),Analysis!$C$13:$C$24,0),1),"-")</f>
        <v>-</v>
      </c>
      <c r="L6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5" s="77"/>
    </row>
    <row r="696" spans="3:15" ht="18" customHeight="1" x14ac:dyDescent="0.25">
      <c r="C696" s="109"/>
      <c r="D696" s="221"/>
      <c r="E696" s="222"/>
      <c r="F696" s="111"/>
      <c r="G696" s="110"/>
      <c r="H696" s="245" t="str" cm="1">
        <f t="array" ref="H696">IFERROR(IF(TB_TRANSACTIONS[[#This Row],[Subcategory]]="","",INDEX(Fields!$D$33:$D$132,MATCH(TB_TRANSACTIONS[[#This Row],[Subcategory]],Fields!$C$33:$C$132,0),0)),"-")</f>
        <v/>
      </c>
      <c r="I696" s="245" t="str">
        <f>IFERROR(IF(TB_TRANSACTIONS[[#This Row],[Category]]="","",TB_TRANSACTIONS[[#This Row],[Category]]&amp;"-"&amp;COUNTIFS($H$29:H716,H716)),"-")</f>
        <v/>
      </c>
      <c r="J696" s="127" t="str">
        <f>IFERROR(INDEX(Analysis!$G$13:$G$24,MATCH(IF(TB_TRANSACTIONS[[#This Row],[Date]]="","",IFERROR(MONTH(TB_TRANSACTIONS[[#This Row],[Date]]),"-")),Analysis!$C$13:$C$24,0),1),"-")</f>
        <v>-</v>
      </c>
      <c r="K696" s="127" t="str">
        <f>IFERROR(INDEX(Analysis!$F$13:$F$24,MATCH(IF(TB_TRANSACTIONS[[#This Row],[Date]]="","",IFERROR(MONTH(TB_TRANSACTIONS[[#This Row],[Date]]),"-")),Analysis!$C$13:$C$24,0),1),"-")</f>
        <v>-</v>
      </c>
      <c r="L6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6" s="77"/>
    </row>
    <row r="697" spans="3:15" ht="18" customHeight="1" x14ac:dyDescent="0.25">
      <c r="C697" s="143"/>
      <c r="D697" s="217"/>
      <c r="E697" s="220"/>
      <c r="F697" s="111"/>
      <c r="G697" s="110"/>
      <c r="H697" s="245" t="str" cm="1">
        <f t="array" ref="H697">IFERROR(IF(TB_TRANSACTIONS[[#This Row],[Subcategory]]="","",INDEX(Fields!$D$33:$D$132,MATCH(TB_TRANSACTIONS[[#This Row],[Subcategory]],Fields!$C$33:$C$132,0),0)),"-")</f>
        <v/>
      </c>
      <c r="I697" s="245" t="str">
        <f>IFERROR(IF(TB_TRANSACTIONS[[#This Row],[Category]]="","",TB_TRANSACTIONS[[#This Row],[Category]]&amp;"-"&amp;COUNTIFS($H$29:H717,H717)),"-")</f>
        <v/>
      </c>
      <c r="J697" s="127" t="str">
        <f>IFERROR(INDEX(Analysis!$G$13:$G$24,MATCH(IF(TB_TRANSACTIONS[[#This Row],[Date]]="","",IFERROR(MONTH(TB_TRANSACTIONS[[#This Row],[Date]]),"-")),Analysis!$C$13:$C$24,0),1),"-")</f>
        <v>-</v>
      </c>
      <c r="K697" s="127" t="str">
        <f>IFERROR(INDEX(Analysis!$F$13:$F$24,MATCH(IF(TB_TRANSACTIONS[[#This Row],[Date]]="","",IFERROR(MONTH(TB_TRANSACTIONS[[#This Row],[Date]]),"-")),Analysis!$C$13:$C$24,0),1),"-")</f>
        <v>-</v>
      </c>
      <c r="L6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7" s="77"/>
    </row>
    <row r="698" spans="3:15" ht="18" customHeight="1" x14ac:dyDescent="0.25">
      <c r="C698" s="109"/>
      <c r="D698" s="221"/>
      <c r="E698" s="222"/>
      <c r="F698" s="111"/>
      <c r="G698" s="110"/>
      <c r="H698" s="245" t="str" cm="1">
        <f t="array" ref="H698">IFERROR(IF(TB_TRANSACTIONS[[#This Row],[Subcategory]]="","",INDEX(Fields!$D$33:$D$132,MATCH(TB_TRANSACTIONS[[#This Row],[Subcategory]],Fields!$C$33:$C$132,0),0)),"-")</f>
        <v/>
      </c>
      <c r="I698" s="245" t="str">
        <f>IFERROR(IF(TB_TRANSACTIONS[[#This Row],[Category]]="","",TB_TRANSACTIONS[[#This Row],[Category]]&amp;"-"&amp;COUNTIFS($H$29:H718,H718)),"-")</f>
        <v/>
      </c>
      <c r="J698" s="127" t="str">
        <f>IFERROR(INDEX(Analysis!$G$13:$G$24,MATCH(IF(TB_TRANSACTIONS[[#This Row],[Date]]="","",IFERROR(MONTH(TB_TRANSACTIONS[[#This Row],[Date]]),"-")),Analysis!$C$13:$C$24,0),1),"-")</f>
        <v>-</v>
      </c>
      <c r="K698" s="127" t="str">
        <f>IFERROR(INDEX(Analysis!$F$13:$F$24,MATCH(IF(TB_TRANSACTIONS[[#This Row],[Date]]="","",IFERROR(MONTH(TB_TRANSACTIONS[[#This Row],[Date]]),"-")),Analysis!$C$13:$C$24,0),1),"-")</f>
        <v>-</v>
      </c>
      <c r="L6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8" s="77"/>
    </row>
    <row r="699" spans="3:15" ht="18" customHeight="1" x14ac:dyDescent="0.25">
      <c r="C699" s="143"/>
      <c r="D699" s="217"/>
      <c r="E699" s="220"/>
      <c r="F699" s="111"/>
      <c r="G699" s="110"/>
      <c r="H699" s="245" t="str" cm="1">
        <f t="array" ref="H699">IFERROR(IF(TB_TRANSACTIONS[[#This Row],[Subcategory]]="","",INDEX(Fields!$D$33:$D$132,MATCH(TB_TRANSACTIONS[[#This Row],[Subcategory]],Fields!$C$33:$C$132,0),0)),"-")</f>
        <v/>
      </c>
      <c r="I699" s="245" t="str">
        <f>IFERROR(IF(TB_TRANSACTIONS[[#This Row],[Category]]="","",TB_TRANSACTIONS[[#This Row],[Category]]&amp;"-"&amp;COUNTIFS($H$29:H719,H719)),"-")</f>
        <v/>
      </c>
      <c r="J699" s="127" t="str">
        <f>IFERROR(INDEX(Analysis!$G$13:$G$24,MATCH(IF(TB_TRANSACTIONS[[#This Row],[Date]]="","",IFERROR(MONTH(TB_TRANSACTIONS[[#This Row],[Date]]),"-")),Analysis!$C$13:$C$24,0),1),"-")</f>
        <v>-</v>
      </c>
      <c r="K699" s="127" t="str">
        <f>IFERROR(INDEX(Analysis!$F$13:$F$24,MATCH(IF(TB_TRANSACTIONS[[#This Row],[Date]]="","",IFERROR(MONTH(TB_TRANSACTIONS[[#This Row],[Date]]),"-")),Analysis!$C$13:$C$24,0),1),"-")</f>
        <v>-</v>
      </c>
      <c r="L6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9" s="77"/>
    </row>
    <row r="700" spans="3:15" ht="18" customHeight="1" x14ac:dyDescent="0.25">
      <c r="C700" s="109"/>
      <c r="D700" s="221"/>
      <c r="E700" s="222"/>
      <c r="F700" s="111"/>
      <c r="G700" s="110"/>
      <c r="H700" s="245" t="str" cm="1">
        <f t="array" ref="H700">IFERROR(IF(TB_TRANSACTIONS[[#This Row],[Subcategory]]="","",INDEX(Fields!$D$33:$D$132,MATCH(TB_TRANSACTIONS[[#This Row],[Subcategory]],Fields!$C$33:$C$132,0),0)),"-")</f>
        <v/>
      </c>
      <c r="I700" s="245" t="str">
        <f>IFERROR(IF(TB_TRANSACTIONS[[#This Row],[Category]]="","",TB_TRANSACTIONS[[#This Row],[Category]]&amp;"-"&amp;COUNTIFS($H$29:H720,H720)),"-")</f>
        <v/>
      </c>
      <c r="J700" s="127" t="str">
        <f>IFERROR(INDEX(Analysis!$G$13:$G$24,MATCH(IF(TB_TRANSACTIONS[[#This Row],[Date]]="","",IFERROR(MONTH(TB_TRANSACTIONS[[#This Row],[Date]]),"-")),Analysis!$C$13:$C$24,0),1),"-")</f>
        <v>-</v>
      </c>
      <c r="K700" s="127" t="str">
        <f>IFERROR(INDEX(Analysis!$F$13:$F$24,MATCH(IF(TB_TRANSACTIONS[[#This Row],[Date]]="","",IFERROR(MONTH(TB_TRANSACTIONS[[#This Row],[Date]]),"-")),Analysis!$C$13:$C$24,0),1),"-")</f>
        <v>-</v>
      </c>
      <c r="L7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0" s="77"/>
    </row>
    <row r="701" spans="3:15" ht="18" customHeight="1" x14ac:dyDescent="0.25">
      <c r="C701" s="143"/>
      <c r="D701" s="217"/>
      <c r="E701" s="220"/>
      <c r="F701" s="111"/>
      <c r="G701" s="110"/>
      <c r="H701" s="245" t="str" cm="1">
        <f t="array" ref="H701">IFERROR(IF(TB_TRANSACTIONS[[#This Row],[Subcategory]]="","",INDEX(Fields!$D$33:$D$132,MATCH(TB_TRANSACTIONS[[#This Row],[Subcategory]],Fields!$C$33:$C$132,0),0)),"-")</f>
        <v/>
      </c>
      <c r="I701" s="245" t="str">
        <f>IFERROR(IF(TB_TRANSACTIONS[[#This Row],[Category]]="","",TB_TRANSACTIONS[[#This Row],[Category]]&amp;"-"&amp;COUNTIFS($H$29:H721,H721)),"-")</f>
        <v/>
      </c>
      <c r="J701" s="127" t="str">
        <f>IFERROR(INDEX(Analysis!$G$13:$G$24,MATCH(IF(TB_TRANSACTIONS[[#This Row],[Date]]="","",IFERROR(MONTH(TB_TRANSACTIONS[[#This Row],[Date]]),"-")),Analysis!$C$13:$C$24,0),1),"-")</f>
        <v>-</v>
      </c>
      <c r="K701" s="127" t="str">
        <f>IFERROR(INDEX(Analysis!$F$13:$F$24,MATCH(IF(TB_TRANSACTIONS[[#This Row],[Date]]="","",IFERROR(MONTH(TB_TRANSACTIONS[[#This Row],[Date]]),"-")),Analysis!$C$13:$C$24,0),1),"-")</f>
        <v>-</v>
      </c>
      <c r="L7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1" s="77"/>
    </row>
    <row r="702" spans="3:15" ht="18" customHeight="1" x14ac:dyDescent="0.25">
      <c r="C702" s="109"/>
      <c r="D702" s="221"/>
      <c r="E702" s="222"/>
      <c r="F702" s="111"/>
      <c r="G702" s="110"/>
      <c r="H702" s="245" t="str" cm="1">
        <f t="array" ref="H702">IFERROR(IF(TB_TRANSACTIONS[[#This Row],[Subcategory]]="","",INDEX(Fields!$D$33:$D$132,MATCH(TB_TRANSACTIONS[[#This Row],[Subcategory]],Fields!$C$33:$C$132,0),0)),"-")</f>
        <v/>
      </c>
      <c r="I702" s="245" t="str">
        <f>IFERROR(IF(TB_TRANSACTIONS[[#This Row],[Category]]="","",TB_TRANSACTIONS[[#This Row],[Category]]&amp;"-"&amp;COUNTIFS($H$29:H722,H722)),"-")</f>
        <v/>
      </c>
      <c r="J702" s="127" t="str">
        <f>IFERROR(INDEX(Analysis!$G$13:$G$24,MATCH(IF(TB_TRANSACTIONS[[#This Row],[Date]]="","",IFERROR(MONTH(TB_TRANSACTIONS[[#This Row],[Date]]),"-")),Analysis!$C$13:$C$24,0),1),"-")</f>
        <v>-</v>
      </c>
      <c r="K702" s="127" t="str">
        <f>IFERROR(INDEX(Analysis!$F$13:$F$24,MATCH(IF(TB_TRANSACTIONS[[#This Row],[Date]]="","",IFERROR(MONTH(TB_TRANSACTIONS[[#This Row],[Date]]),"-")),Analysis!$C$13:$C$24,0),1),"-")</f>
        <v>-</v>
      </c>
      <c r="L7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2" s="77"/>
    </row>
    <row r="703" spans="3:15" ht="18" customHeight="1" x14ac:dyDescent="0.25">
      <c r="C703" s="143"/>
      <c r="D703" s="217"/>
      <c r="E703" s="220"/>
      <c r="F703" s="111"/>
      <c r="G703" s="110"/>
      <c r="H703" s="245" t="str" cm="1">
        <f t="array" ref="H703">IFERROR(IF(TB_TRANSACTIONS[[#This Row],[Subcategory]]="","",INDEX(Fields!$D$33:$D$132,MATCH(TB_TRANSACTIONS[[#This Row],[Subcategory]],Fields!$C$33:$C$132,0),0)),"-")</f>
        <v/>
      </c>
      <c r="I703" s="245" t="str">
        <f>IFERROR(IF(TB_TRANSACTIONS[[#This Row],[Category]]="","",TB_TRANSACTIONS[[#This Row],[Category]]&amp;"-"&amp;COUNTIFS($H$29:H723,H723)),"-")</f>
        <v/>
      </c>
      <c r="J703" s="127" t="str">
        <f>IFERROR(INDEX(Analysis!$G$13:$G$24,MATCH(IF(TB_TRANSACTIONS[[#This Row],[Date]]="","",IFERROR(MONTH(TB_TRANSACTIONS[[#This Row],[Date]]),"-")),Analysis!$C$13:$C$24,0),1),"-")</f>
        <v>-</v>
      </c>
      <c r="K703" s="127" t="str">
        <f>IFERROR(INDEX(Analysis!$F$13:$F$24,MATCH(IF(TB_TRANSACTIONS[[#This Row],[Date]]="","",IFERROR(MONTH(TB_TRANSACTIONS[[#This Row],[Date]]),"-")),Analysis!$C$13:$C$24,0),1),"-")</f>
        <v>-</v>
      </c>
      <c r="L7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3" s="77"/>
    </row>
    <row r="704" spans="3:15" ht="18" customHeight="1" x14ac:dyDescent="0.25">
      <c r="C704" s="109"/>
      <c r="D704" s="221"/>
      <c r="E704" s="222"/>
      <c r="F704" s="111"/>
      <c r="G704" s="110"/>
      <c r="H704" s="245" t="str" cm="1">
        <f t="array" ref="H704">IFERROR(IF(TB_TRANSACTIONS[[#This Row],[Subcategory]]="","",INDEX(Fields!$D$33:$D$132,MATCH(TB_TRANSACTIONS[[#This Row],[Subcategory]],Fields!$C$33:$C$132,0),0)),"-")</f>
        <v/>
      </c>
      <c r="I704" s="245" t="str">
        <f>IFERROR(IF(TB_TRANSACTIONS[[#This Row],[Category]]="","",TB_TRANSACTIONS[[#This Row],[Category]]&amp;"-"&amp;COUNTIFS($H$29:H724,H724)),"-")</f>
        <v/>
      </c>
      <c r="J704" s="127" t="str">
        <f>IFERROR(INDEX(Analysis!$G$13:$G$24,MATCH(IF(TB_TRANSACTIONS[[#This Row],[Date]]="","",IFERROR(MONTH(TB_TRANSACTIONS[[#This Row],[Date]]),"-")),Analysis!$C$13:$C$24,0),1),"-")</f>
        <v>-</v>
      </c>
      <c r="K704" s="127" t="str">
        <f>IFERROR(INDEX(Analysis!$F$13:$F$24,MATCH(IF(TB_TRANSACTIONS[[#This Row],[Date]]="","",IFERROR(MONTH(TB_TRANSACTIONS[[#This Row],[Date]]),"-")),Analysis!$C$13:$C$24,0),1),"-")</f>
        <v>-</v>
      </c>
      <c r="L7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4" s="77"/>
    </row>
    <row r="705" spans="3:15" ht="18" customHeight="1" x14ac:dyDescent="0.25">
      <c r="C705" s="143"/>
      <c r="D705" s="217"/>
      <c r="E705" s="220"/>
      <c r="F705" s="111"/>
      <c r="G705" s="110"/>
      <c r="H705" s="245" t="str" cm="1">
        <f t="array" ref="H705">IFERROR(IF(TB_TRANSACTIONS[[#This Row],[Subcategory]]="","",INDEX(Fields!$D$33:$D$132,MATCH(TB_TRANSACTIONS[[#This Row],[Subcategory]],Fields!$C$33:$C$132,0),0)),"-")</f>
        <v/>
      </c>
      <c r="I705" s="245" t="str">
        <f>IFERROR(IF(TB_TRANSACTIONS[[#This Row],[Category]]="","",TB_TRANSACTIONS[[#This Row],[Category]]&amp;"-"&amp;COUNTIFS($H$29:H725,H725)),"-")</f>
        <v/>
      </c>
      <c r="J705" s="127" t="str">
        <f>IFERROR(INDEX(Analysis!$G$13:$G$24,MATCH(IF(TB_TRANSACTIONS[[#This Row],[Date]]="","",IFERROR(MONTH(TB_TRANSACTIONS[[#This Row],[Date]]),"-")),Analysis!$C$13:$C$24,0),1),"-")</f>
        <v>-</v>
      </c>
      <c r="K705" s="127" t="str">
        <f>IFERROR(INDEX(Analysis!$F$13:$F$24,MATCH(IF(TB_TRANSACTIONS[[#This Row],[Date]]="","",IFERROR(MONTH(TB_TRANSACTIONS[[#This Row],[Date]]),"-")),Analysis!$C$13:$C$24,0),1),"-")</f>
        <v>-</v>
      </c>
      <c r="L7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5" s="77"/>
    </row>
    <row r="706" spans="3:15" ht="18" customHeight="1" x14ac:dyDescent="0.25">
      <c r="C706" s="109"/>
      <c r="D706" s="221"/>
      <c r="E706" s="222"/>
      <c r="F706" s="111"/>
      <c r="G706" s="110"/>
      <c r="H706" s="245" t="str" cm="1">
        <f t="array" ref="H706">IFERROR(IF(TB_TRANSACTIONS[[#This Row],[Subcategory]]="","",INDEX(Fields!$D$33:$D$132,MATCH(TB_TRANSACTIONS[[#This Row],[Subcategory]],Fields!$C$33:$C$132,0),0)),"-")</f>
        <v/>
      </c>
      <c r="I706" s="245" t="str">
        <f>IFERROR(IF(TB_TRANSACTIONS[[#This Row],[Category]]="","",TB_TRANSACTIONS[[#This Row],[Category]]&amp;"-"&amp;COUNTIFS($H$29:H726,H726)),"-")</f>
        <v/>
      </c>
      <c r="J706" s="127" t="str">
        <f>IFERROR(INDEX(Analysis!$G$13:$G$24,MATCH(IF(TB_TRANSACTIONS[[#This Row],[Date]]="","",IFERROR(MONTH(TB_TRANSACTIONS[[#This Row],[Date]]),"-")),Analysis!$C$13:$C$24,0),1),"-")</f>
        <v>-</v>
      </c>
      <c r="K706" s="127" t="str">
        <f>IFERROR(INDEX(Analysis!$F$13:$F$24,MATCH(IF(TB_TRANSACTIONS[[#This Row],[Date]]="","",IFERROR(MONTH(TB_TRANSACTIONS[[#This Row],[Date]]),"-")),Analysis!$C$13:$C$24,0),1),"-")</f>
        <v>-</v>
      </c>
      <c r="L7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6" s="77"/>
    </row>
    <row r="707" spans="3:15" ht="18" customHeight="1" x14ac:dyDescent="0.25">
      <c r="C707" s="143"/>
      <c r="D707" s="217"/>
      <c r="E707" s="220"/>
      <c r="F707" s="111"/>
      <c r="G707" s="110"/>
      <c r="H707" s="245" t="str" cm="1">
        <f t="array" ref="H707">IFERROR(IF(TB_TRANSACTIONS[[#This Row],[Subcategory]]="","",INDEX(Fields!$D$33:$D$132,MATCH(TB_TRANSACTIONS[[#This Row],[Subcategory]],Fields!$C$33:$C$132,0),0)),"-")</f>
        <v/>
      </c>
      <c r="I707" s="245" t="str">
        <f>IFERROR(IF(TB_TRANSACTIONS[[#This Row],[Category]]="","",TB_TRANSACTIONS[[#This Row],[Category]]&amp;"-"&amp;COUNTIFS($H$29:H727,H727)),"-")</f>
        <v/>
      </c>
      <c r="J707" s="127" t="str">
        <f>IFERROR(INDEX(Analysis!$G$13:$G$24,MATCH(IF(TB_TRANSACTIONS[[#This Row],[Date]]="","",IFERROR(MONTH(TB_TRANSACTIONS[[#This Row],[Date]]),"-")),Analysis!$C$13:$C$24,0),1),"-")</f>
        <v>-</v>
      </c>
      <c r="K707" s="127" t="str">
        <f>IFERROR(INDEX(Analysis!$F$13:$F$24,MATCH(IF(TB_TRANSACTIONS[[#This Row],[Date]]="","",IFERROR(MONTH(TB_TRANSACTIONS[[#This Row],[Date]]),"-")),Analysis!$C$13:$C$24,0),1),"-")</f>
        <v>-</v>
      </c>
      <c r="L7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7" s="77"/>
    </row>
    <row r="708" spans="3:15" ht="18" customHeight="1" x14ac:dyDescent="0.25">
      <c r="C708" s="109"/>
      <c r="D708" s="221"/>
      <c r="E708" s="222"/>
      <c r="F708" s="111"/>
      <c r="G708" s="110"/>
      <c r="H708" s="245" t="str" cm="1">
        <f t="array" ref="H708">IFERROR(IF(TB_TRANSACTIONS[[#This Row],[Subcategory]]="","",INDEX(Fields!$D$33:$D$132,MATCH(TB_TRANSACTIONS[[#This Row],[Subcategory]],Fields!$C$33:$C$132,0),0)),"-")</f>
        <v/>
      </c>
      <c r="I708" s="245" t="str">
        <f>IFERROR(IF(TB_TRANSACTIONS[[#This Row],[Category]]="","",TB_TRANSACTIONS[[#This Row],[Category]]&amp;"-"&amp;COUNTIFS($H$29:H728,H728)),"-")</f>
        <v/>
      </c>
      <c r="J708" s="127" t="str">
        <f>IFERROR(INDEX(Analysis!$G$13:$G$24,MATCH(IF(TB_TRANSACTIONS[[#This Row],[Date]]="","",IFERROR(MONTH(TB_TRANSACTIONS[[#This Row],[Date]]),"-")),Analysis!$C$13:$C$24,0),1),"-")</f>
        <v>-</v>
      </c>
      <c r="K708" s="127" t="str">
        <f>IFERROR(INDEX(Analysis!$F$13:$F$24,MATCH(IF(TB_TRANSACTIONS[[#This Row],[Date]]="","",IFERROR(MONTH(TB_TRANSACTIONS[[#This Row],[Date]]),"-")),Analysis!$C$13:$C$24,0),1),"-")</f>
        <v>-</v>
      </c>
      <c r="L7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8" s="77"/>
    </row>
    <row r="709" spans="3:15" ht="18" customHeight="1" x14ac:dyDescent="0.25">
      <c r="C709" s="143"/>
      <c r="D709" s="217"/>
      <c r="E709" s="220"/>
      <c r="F709" s="111"/>
      <c r="G709" s="110"/>
      <c r="H709" s="245" t="str" cm="1">
        <f t="array" ref="H709">IFERROR(IF(TB_TRANSACTIONS[[#This Row],[Subcategory]]="","",INDEX(Fields!$D$33:$D$132,MATCH(TB_TRANSACTIONS[[#This Row],[Subcategory]],Fields!$C$33:$C$132,0),0)),"-")</f>
        <v/>
      </c>
      <c r="I709" s="245" t="str">
        <f>IFERROR(IF(TB_TRANSACTIONS[[#This Row],[Category]]="","",TB_TRANSACTIONS[[#This Row],[Category]]&amp;"-"&amp;COUNTIFS($H$29:H729,H729)),"-")</f>
        <v/>
      </c>
      <c r="J709" s="127" t="str">
        <f>IFERROR(INDEX(Analysis!$G$13:$G$24,MATCH(IF(TB_TRANSACTIONS[[#This Row],[Date]]="","",IFERROR(MONTH(TB_TRANSACTIONS[[#This Row],[Date]]),"-")),Analysis!$C$13:$C$24,0),1),"-")</f>
        <v>-</v>
      </c>
      <c r="K709" s="127" t="str">
        <f>IFERROR(INDEX(Analysis!$F$13:$F$24,MATCH(IF(TB_TRANSACTIONS[[#This Row],[Date]]="","",IFERROR(MONTH(TB_TRANSACTIONS[[#This Row],[Date]]),"-")),Analysis!$C$13:$C$24,0),1),"-")</f>
        <v>-</v>
      </c>
      <c r="L7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9" s="77"/>
    </row>
    <row r="710" spans="3:15" ht="18" customHeight="1" x14ac:dyDescent="0.25">
      <c r="C710" s="109"/>
      <c r="D710" s="221"/>
      <c r="E710" s="222"/>
      <c r="F710" s="111"/>
      <c r="G710" s="110"/>
      <c r="H710" s="245" t="str" cm="1">
        <f t="array" ref="H710">IFERROR(IF(TB_TRANSACTIONS[[#This Row],[Subcategory]]="","",INDEX(Fields!$D$33:$D$132,MATCH(TB_TRANSACTIONS[[#This Row],[Subcategory]],Fields!$C$33:$C$132,0),0)),"-")</f>
        <v/>
      </c>
      <c r="I710" s="245" t="str">
        <f>IFERROR(IF(TB_TRANSACTIONS[[#This Row],[Category]]="","",TB_TRANSACTIONS[[#This Row],[Category]]&amp;"-"&amp;COUNTIFS($H$29:H730,H730)),"-")</f>
        <v/>
      </c>
      <c r="J710" s="127" t="str">
        <f>IFERROR(INDEX(Analysis!$G$13:$G$24,MATCH(IF(TB_TRANSACTIONS[[#This Row],[Date]]="","",IFERROR(MONTH(TB_TRANSACTIONS[[#This Row],[Date]]),"-")),Analysis!$C$13:$C$24,0),1),"-")</f>
        <v>-</v>
      </c>
      <c r="K710" s="127" t="str">
        <f>IFERROR(INDEX(Analysis!$F$13:$F$24,MATCH(IF(TB_TRANSACTIONS[[#This Row],[Date]]="","",IFERROR(MONTH(TB_TRANSACTIONS[[#This Row],[Date]]),"-")),Analysis!$C$13:$C$24,0),1),"-")</f>
        <v>-</v>
      </c>
      <c r="L7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0" s="77"/>
    </row>
    <row r="711" spans="3:15" ht="18" customHeight="1" x14ac:dyDescent="0.25">
      <c r="C711" s="143"/>
      <c r="D711" s="217"/>
      <c r="E711" s="220"/>
      <c r="F711" s="111"/>
      <c r="G711" s="110"/>
      <c r="H711" s="245" t="str" cm="1">
        <f t="array" ref="H711">IFERROR(IF(TB_TRANSACTIONS[[#This Row],[Subcategory]]="","",INDEX(Fields!$D$33:$D$132,MATCH(TB_TRANSACTIONS[[#This Row],[Subcategory]],Fields!$C$33:$C$132,0),0)),"-")</f>
        <v/>
      </c>
      <c r="I711" s="245" t="str">
        <f>IFERROR(IF(TB_TRANSACTIONS[[#This Row],[Category]]="","",TB_TRANSACTIONS[[#This Row],[Category]]&amp;"-"&amp;COUNTIFS($H$29:H731,H731)),"-")</f>
        <v/>
      </c>
      <c r="J711" s="127" t="str">
        <f>IFERROR(INDEX(Analysis!$G$13:$G$24,MATCH(IF(TB_TRANSACTIONS[[#This Row],[Date]]="","",IFERROR(MONTH(TB_TRANSACTIONS[[#This Row],[Date]]),"-")),Analysis!$C$13:$C$24,0),1),"-")</f>
        <v>-</v>
      </c>
      <c r="K711" s="127" t="str">
        <f>IFERROR(INDEX(Analysis!$F$13:$F$24,MATCH(IF(TB_TRANSACTIONS[[#This Row],[Date]]="","",IFERROR(MONTH(TB_TRANSACTIONS[[#This Row],[Date]]),"-")),Analysis!$C$13:$C$24,0),1),"-")</f>
        <v>-</v>
      </c>
      <c r="L7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1" s="77"/>
    </row>
    <row r="712" spans="3:15" ht="18" customHeight="1" x14ac:dyDescent="0.25">
      <c r="C712" s="109"/>
      <c r="D712" s="221"/>
      <c r="E712" s="222"/>
      <c r="F712" s="111"/>
      <c r="G712" s="110"/>
      <c r="H712" s="245" t="str" cm="1">
        <f t="array" ref="H712">IFERROR(IF(TB_TRANSACTIONS[[#This Row],[Subcategory]]="","",INDEX(Fields!$D$33:$D$132,MATCH(TB_TRANSACTIONS[[#This Row],[Subcategory]],Fields!$C$33:$C$132,0),0)),"-")</f>
        <v/>
      </c>
      <c r="I712" s="245" t="str">
        <f>IFERROR(IF(TB_TRANSACTIONS[[#This Row],[Category]]="","",TB_TRANSACTIONS[[#This Row],[Category]]&amp;"-"&amp;COUNTIFS($H$29:H732,H732)),"-")</f>
        <v/>
      </c>
      <c r="J712" s="127" t="str">
        <f>IFERROR(INDEX(Analysis!$G$13:$G$24,MATCH(IF(TB_TRANSACTIONS[[#This Row],[Date]]="","",IFERROR(MONTH(TB_TRANSACTIONS[[#This Row],[Date]]),"-")),Analysis!$C$13:$C$24,0),1),"-")</f>
        <v>-</v>
      </c>
      <c r="K712" s="127" t="str">
        <f>IFERROR(INDEX(Analysis!$F$13:$F$24,MATCH(IF(TB_TRANSACTIONS[[#This Row],[Date]]="","",IFERROR(MONTH(TB_TRANSACTIONS[[#This Row],[Date]]),"-")),Analysis!$C$13:$C$24,0),1),"-")</f>
        <v>-</v>
      </c>
      <c r="L7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2" s="77"/>
    </row>
    <row r="713" spans="3:15" ht="18" customHeight="1" x14ac:dyDescent="0.25">
      <c r="C713" s="143"/>
      <c r="D713" s="217"/>
      <c r="E713" s="220"/>
      <c r="F713" s="111"/>
      <c r="G713" s="110"/>
      <c r="H713" s="245" t="str" cm="1">
        <f t="array" ref="H713">IFERROR(IF(TB_TRANSACTIONS[[#This Row],[Subcategory]]="","",INDEX(Fields!$D$33:$D$132,MATCH(TB_TRANSACTIONS[[#This Row],[Subcategory]],Fields!$C$33:$C$132,0),0)),"-")</f>
        <v/>
      </c>
      <c r="I713" s="245" t="str">
        <f>IFERROR(IF(TB_TRANSACTIONS[[#This Row],[Category]]="","",TB_TRANSACTIONS[[#This Row],[Category]]&amp;"-"&amp;COUNTIFS($H$29:H733,H733)),"-")</f>
        <v/>
      </c>
      <c r="J713" s="127" t="str">
        <f>IFERROR(INDEX(Analysis!$G$13:$G$24,MATCH(IF(TB_TRANSACTIONS[[#This Row],[Date]]="","",IFERROR(MONTH(TB_TRANSACTIONS[[#This Row],[Date]]),"-")),Analysis!$C$13:$C$24,0),1),"-")</f>
        <v>-</v>
      </c>
      <c r="K713" s="127" t="str">
        <f>IFERROR(INDEX(Analysis!$F$13:$F$24,MATCH(IF(TB_TRANSACTIONS[[#This Row],[Date]]="","",IFERROR(MONTH(TB_TRANSACTIONS[[#This Row],[Date]]),"-")),Analysis!$C$13:$C$24,0),1),"-")</f>
        <v>-</v>
      </c>
      <c r="L7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3" s="77"/>
    </row>
    <row r="714" spans="3:15" ht="18" customHeight="1" x14ac:dyDescent="0.25">
      <c r="C714" s="109"/>
      <c r="D714" s="221"/>
      <c r="E714" s="222"/>
      <c r="F714" s="111"/>
      <c r="G714" s="110"/>
      <c r="H714" s="245" t="str" cm="1">
        <f t="array" ref="H714">IFERROR(IF(TB_TRANSACTIONS[[#This Row],[Subcategory]]="","",INDEX(Fields!$D$33:$D$132,MATCH(TB_TRANSACTIONS[[#This Row],[Subcategory]],Fields!$C$33:$C$132,0),0)),"-")</f>
        <v/>
      </c>
      <c r="I714" s="245" t="str">
        <f>IFERROR(IF(TB_TRANSACTIONS[[#This Row],[Category]]="","",TB_TRANSACTIONS[[#This Row],[Category]]&amp;"-"&amp;COUNTIFS($H$29:H734,H734)),"-")</f>
        <v/>
      </c>
      <c r="J714" s="127" t="str">
        <f>IFERROR(INDEX(Analysis!$G$13:$G$24,MATCH(IF(TB_TRANSACTIONS[[#This Row],[Date]]="","",IFERROR(MONTH(TB_TRANSACTIONS[[#This Row],[Date]]),"-")),Analysis!$C$13:$C$24,0),1),"-")</f>
        <v>-</v>
      </c>
      <c r="K714" s="127" t="str">
        <f>IFERROR(INDEX(Analysis!$F$13:$F$24,MATCH(IF(TB_TRANSACTIONS[[#This Row],[Date]]="","",IFERROR(MONTH(TB_TRANSACTIONS[[#This Row],[Date]]),"-")),Analysis!$C$13:$C$24,0),1),"-")</f>
        <v>-</v>
      </c>
      <c r="L7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4" s="77"/>
    </row>
    <row r="715" spans="3:15" ht="18" customHeight="1" x14ac:dyDescent="0.25">
      <c r="C715" s="143"/>
      <c r="D715" s="217"/>
      <c r="E715" s="220"/>
      <c r="F715" s="111"/>
      <c r="G715" s="110"/>
      <c r="H715" s="245" t="str" cm="1">
        <f t="array" ref="H715">IFERROR(IF(TB_TRANSACTIONS[[#This Row],[Subcategory]]="","",INDEX(Fields!$D$33:$D$132,MATCH(TB_TRANSACTIONS[[#This Row],[Subcategory]],Fields!$C$33:$C$132,0),0)),"-")</f>
        <v/>
      </c>
      <c r="I715" s="245" t="str">
        <f>IFERROR(IF(TB_TRANSACTIONS[[#This Row],[Category]]="","",TB_TRANSACTIONS[[#This Row],[Category]]&amp;"-"&amp;COUNTIFS($H$29:H735,H735)),"-")</f>
        <v/>
      </c>
      <c r="J715" s="127" t="str">
        <f>IFERROR(INDEX(Analysis!$G$13:$G$24,MATCH(IF(TB_TRANSACTIONS[[#This Row],[Date]]="","",IFERROR(MONTH(TB_TRANSACTIONS[[#This Row],[Date]]),"-")),Analysis!$C$13:$C$24,0),1),"-")</f>
        <v>-</v>
      </c>
      <c r="K715" s="127" t="str">
        <f>IFERROR(INDEX(Analysis!$F$13:$F$24,MATCH(IF(TB_TRANSACTIONS[[#This Row],[Date]]="","",IFERROR(MONTH(TB_TRANSACTIONS[[#This Row],[Date]]),"-")),Analysis!$C$13:$C$24,0),1),"-")</f>
        <v>-</v>
      </c>
      <c r="L7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5" s="77"/>
    </row>
    <row r="716" spans="3:15" ht="18" customHeight="1" x14ac:dyDescent="0.25">
      <c r="C716" s="109"/>
      <c r="D716" s="221"/>
      <c r="E716" s="222"/>
      <c r="F716" s="111"/>
      <c r="G716" s="110"/>
      <c r="H716" s="245" t="str" cm="1">
        <f t="array" ref="H716">IFERROR(IF(TB_TRANSACTIONS[[#This Row],[Subcategory]]="","",INDEX(Fields!$D$33:$D$132,MATCH(TB_TRANSACTIONS[[#This Row],[Subcategory]],Fields!$C$33:$C$132,0),0)),"-")</f>
        <v/>
      </c>
      <c r="I716" s="245" t="str">
        <f>IFERROR(IF(TB_TRANSACTIONS[[#This Row],[Category]]="","",TB_TRANSACTIONS[[#This Row],[Category]]&amp;"-"&amp;COUNTIFS($H$29:H736,H736)),"-")</f>
        <v/>
      </c>
      <c r="J716" s="127" t="str">
        <f>IFERROR(INDEX(Analysis!$G$13:$G$24,MATCH(IF(TB_TRANSACTIONS[[#This Row],[Date]]="","",IFERROR(MONTH(TB_TRANSACTIONS[[#This Row],[Date]]),"-")),Analysis!$C$13:$C$24,0),1),"-")</f>
        <v>-</v>
      </c>
      <c r="K716" s="127" t="str">
        <f>IFERROR(INDEX(Analysis!$F$13:$F$24,MATCH(IF(TB_TRANSACTIONS[[#This Row],[Date]]="","",IFERROR(MONTH(TB_TRANSACTIONS[[#This Row],[Date]]),"-")),Analysis!$C$13:$C$24,0),1),"-")</f>
        <v>-</v>
      </c>
      <c r="L7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6" s="77"/>
    </row>
    <row r="717" spans="3:15" ht="18" customHeight="1" x14ac:dyDescent="0.25">
      <c r="C717" s="143"/>
      <c r="D717" s="217"/>
      <c r="E717" s="220"/>
      <c r="F717" s="111"/>
      <c r="G717" s="110"/>
      <c r="H717" s="245" t="str" cm="1">
        <f t="array" ref="H717">IFERROR(IF(TB_TRANSACTIONS[[#This Row],[Subcategory]]="","",INDEX(Fields!$D$33:$D$132,MATCH(TB_TRANSACTIONS[[#This Row],[Subcategory]],Fields!$C$33:$C$132,0),0)),"-")</f>
        <v/>
      </c>
      <c r="I717" s="245" t="str">
        <f>IFERROR(IF(TB_TRANSACTIONS[[#This Row],[Category]]="","",TB_TRANSACTIONS[[#This Row],[Category]]&amp;"-"&amp;COUNTIFS($H$29:H737,H737)),"-")</f>
        <v/>
      </c>
      <c r="J717" s="127" t="str">
        <f>IFERROR(INDEX(Analysis!$G$13:$G$24,MATCH(IF(TB_TRANSACTIONS[[#This Row],[Date]]="","",IFERROR(MONTH(TB_TRANSACTIONS[[#This Row],[Date]]),"-")),Analysis!$C$13:$C$24,0),1),"-")</f>
        <v>-</v>
      </c>
      <c r="K717" s="127" t="str">
        <f>IFERROR(INDEX(Analysis!$F$13:$F$24,MATCH(IF(TB_TRANSACTIONS[[#This Row],[Date]]="","",IFERROR(MONTH(TB_TRANSACTIONS[[#This Row],[Date]]),"-")),Analysis!$C$13:$C$24,0),1),"-")</f>
        <v>-</v>
      </c>
      <c r="L7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7" s="77"/>
    </row>
    <row r="718" spans="3:15" ht="18" customHeight="1" x14ac:dyDescent="0.25">
      <c r="C718" s="109"/>
      <c r="D718" s="221"/>
      <c r="E718" s="222"/>
      <c r="F718" s="111"/>
      <c r="G718" s="110"/>
      <c r="H718" s="245" t="str" cm="1">
        <f t="array" ref="H718">IFERROR(IF(TB_TRANSACTIONS[[#This Row],[Subcategory]]="","",INDEX(Fields!$D$33:$D$132,MATCH(TB_TRANSACTIONS[[#This Row],[Subcategory]],Fields!$C$33:$C$132,0),0)),"-")</f>
        <v/>
      </c>
      <c r="I718" s="245" t="str">
        <f>IFERROR(IF(TB_TRANSACTIONS[[#This Row],[Category]]="","",TB_TRANSACTIONS[[#This Row],[Category]]&amp;"-"&amp;COUNTIFS($H$29:H738,H738)),"-")</f>
        <v/>
      </c>
      <c r="J718" s="127" t="str">
        <f>IFERROR(INDEX(Analysis!$G$13:$G$24,MATCH(IF(TB_TRANSACTIONS[[#This Row],[Date]]="","",IFERROR(MONTH(TB_TRANSACTIONS[[#This Row],[Date]]),"-")),Analysis!$C$13:$C$24,0),1),"-")</f>
        <v>-</v>
      </c>
      <c r="K718" s="127" t="str">
        <f>IFERROR(INDEX(Analysis!$F$13:$F$24,MATCH(IF(TB_TRANSACTIONS[[#This Row],[Date]]="","",IFERROR(MONTH(TB_TRANSACTIONS[[#This Row],[Date]]),"-")),Analysis!$C$13:$C$24,0),1),"-")</f>
        <v>-</v>
      </c>
      <c r="L7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8" s="77"/>
    </row>
    <row r="719" spans="3:15" ht="18" customHeight="1" x14ac:dyDescent="0.25">
      <c r="C719" s="143"/>
      <c r="D719" s="217"/>
      <c r="E719" s="220"/>
      <c r="F719" s="111"/>
      <c r="G719" s="110"/>
      <c r="H719" s="245" t="str" cm="1">
        <f t="array" ref="H719">IFERROR(IF(TB_TRANSACTIONS[[#This Row],[Subcategory]]="","",INDEX(Fields!$D$33:$D$132,MATCH(TB_TRANSACTIONS[[#This Row],[Subcategory]],Fields!$C$33:$C$132,0),0)),"-")</f>
        <v/>
      </c>
      <c r="I719" s="245" t="str">
        <f>IFERROR(IF(TB_TRANSACTIONS[[#This Row],[Category]]="","",TB_TRANSACTIONS[[#This Row],[Category]]&amp;"-"&amp;COUNTIFS($H$29:H739,H739)),"-")</f>
        <v/>
      </c>
      <c r="J719" s="127" t="str">
        <f>IFERROR(INDEX(Analysis!$G$13:$G$24,MATCH(IF(TB_TRANSACTIONS[[#This Row],[Date]]="","",IFERROR(MONTH(TB_TRANSACTIONS[[#This Row],[Date]]),"-")),Analysis!$C$13:$C$24,0),1),"-")</f>
        <v>-</v>
      </c>
      <c r="K719" s="127" t="str">
        <f>IFERROR(INDEX(Analysis!$F$13:$F$24,MATCH(IF(TB_TRANSACTIONS[[#This Row],[Date]]="","",IFERROR(MONTH(TB_TRANSACTIONS[[#This Row],[Date]]),"-")),Analysis!$C$13:$C$24,0),1),"-")</f>
        <v>-</v>
      </c>
      <c r="L7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9" s="77"/>
    </row>
    <row r="720" spans="3:15" ht="18" customHeight="1" x14ac:dyDescent="0.25">
      <c r="C720" s="109"/>
      <c r="D720" s="221"/>
      <c r="E720" s="222"/>
      <c r="F720" s="111"/>
      <c r="G720" s="110"/>
      <c r="H720" s="245" t="str" cm="1">
        <f t="array" ref="H720">IFERROR(IF(TB_TRANSACTIONS[[#This Row],[Subcategory]]="","",INDEX(Fields!$D$33:$D$132,MATCH(TB_TRANSACTIONS[[#This Row],[Subcategory]],Fields!$C$33:$C$132,0),0)),"-")</f>
        <v/>
      </c>
      <c r="I720" s="245" t="str">
        <f>IFERROR(IF(TB_TRANSACTIONS[[#This Row],[Category]]="","",TB_TRANSACTIONS[[#This Row],[Category]]&amp;"-"&amp;COUNTIFS($H$29:H740,H740)),"-")</f>
        <v/>
      </c>
      <c r="J720" s="127" t="str">
        <f>IFERROR(INDEX(Analysis!$G$13:$G$24,MATCH(IF(TB_TRANSACTIONS[[#This Row],[Date]]="","",IFERROR(MONTH(TB_TRANSACTIONS[[#This Row],[Date]]),"-")),Analysis!$C$13:$C$24,0),1),"-")</f>
        <v>-</v>
      </c>
      <c r="K720" s="127" t="str">
        <f>IFERROR(INDEX(Analysis!$F$13:$F$24,MATCH(IF(TB_TRANSACTIONS[[#This Row],[Date]]="","",IFERROR(MONTH(TB_TRANSACTIONS[[#This Row],[Date]]),"-")),Analysis!$C$13:$C$24,0),1),"-")</f>
        <v>-</v>
      </c>
      <c r="L7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0" s="77"/>
    </row>
    <row r="721" spans="3:15" ht="18" customHeight="1" x14ac:dyDescent="0.25">
      <c r="C721" s="143"/>
      <c r="D721" s="217"/>
      <c r="E721" s="220"/>
      <c r="F721" s="111"/>
      <c r="G721" s="110"/>
      <c r="H721" s="245" t="str" cm="1">
        <f t="array" ref="H721">IFERROR(IF(TB_TRANSACTIONS[[#This Row],[Subcategory]]="","",INDEX(Fields!$D$33:$D$132,MATCH(TB_TRANSACTIONS[[#This Row],[Subcategory]],Fields!$C$33:$C$132,0),0)),"-")</f>
        <v/>
      </c>
      <c r="I721" s="245" t="str">
        <f>IFERROR(IF(TB_TRANSACTIONS[[#This Row],[Category]]="","",TB_TRANSACTIONS[[#This Row],[Category]]&amp;"-"&amp;COUNTIFS($H$29:H741,H741)),"-")</f>
        <v/>
      </c>
      <c r="J721" s="127" t="str">
        <f>IFERROR(INDEX(Analysis!$G$13:$G$24,MATCH(IF(TB_TRANSACTIONS[[#This Row],[Date]]="","",IFERROR(MONTH(TB_TRANSACTIONS[[#This Row],[Date]]),"-")),Analysis!$C$13:$C$24,0),1),"-")</f>
        <v>-</v>
      </c>
      <c r="K721" s="127" t="str">
        <f>IFERROR(INDEX(Analysis!$F$13:$F$24,MATCH(IF(TB_TRANSACTIONS[[#This Row],[Date]]="","",IFERROR(MONTH(TB_TRANSACTIONS[[#This Row],[Date]]),"-")),Analysis!$C$13:$C$24,0),1),"-")</f>
        <v>-</v>
      </c>
      <c r="L7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1" s="77"/>
    </row>
    <row r="722" spans="3:15" ht="18" customHeight="1" x14ac:dyDescent="0.25">
      <c r="C722" s="109"/>
      <c r="D722" s="221"/>
      <c r="E722" s="222"/>
      <c r="F722" s="111"/>
      <c r="G722" s="110"/>
      <c r="H722" s="245" t="str" cm="1">
        <f t="array" ref="H722">IFERROR(IF(TB_TRANSACTIONS[[#This Row],[Subcategory]]="","",INDEX(Fields!$D$33:$D$132,MATCH(TB_TRANSACTIONS[[#This Row],[Subcategory]],Fields!$C$33:$C$132,0),0)),"-")</f>
        <v/>
      </c>
      <c r="I722" s="245" t="str">
        <f>IFERROR(IF(TB_TRANSACTIONS[[#This Row],[Category]]="","",TB_TRANSACTIONS[[#This Row],[Category]]&amp;"-"&amp;COUNTIFS($H$29:H742,H742)),"-")</f>
        <v/>
      </c>
      <c r="J722" s="127" t="str">
        <f>IFERROR(INDEX(Analysis!$G$13:$G$24,MATCH(IF(TB_TRANSACTIONS[[#This Row],[Date]]="","",IFERROR(MONTH(TB_TRANSACTIONS[[#This Row],[Date]]),"-")),Analysis!$C$13:$C$24,0),1),"-")</f>
        <v>-</v>
      </c>
      <c r="K722" s="127" t="str">
        <f>IFERROR(INDEX(Analysis!$F$13:$F$24,MATCH(IF(TB_TRANSACTIONS[[#This Row],[Date]]="","",IFERROR(MONTH(TB_TRANSACTIONS[[#This Row],[Date]]),"-")),Analysis!$C$13:$C$24,0),1),"-")</f>
        <v>-</v>
      </c>
      <c r="L7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2" s="77"/>
    </row>
    <row r="723" spans="3:15" ht="18" customHeight="1" x14ac:dyDescent="0.25">
      <c r="C723" s="143"/>
      <c r="D723" s="217"/>
      <c r="E723" s="220"/>
      <c r="F723" s="111"/>
      <c r="G723" s="110"/>
      <c r="H723" s="245" t="str" cm="1">
        <f t="array" ref="H723">IFERROR(IF(TB_TRANSACTIONS[[#This Row],[Subcategory]]="","",INDEX(Fields!$D$33:$D$132,MATCH(TB_TRANSACTIONS[[#This Row],[Subcategory]],Fields!$C$33:$C$132,0),0)),"-")</f>
        <v/>
      </c>
      <c r="I723" s="245" t="str">
        <f>IFERROR(IF(TB_TRANSACTIONS[[#This Row],[Category]]="","",TB_TRANSACTIONS[[#This Row],[Category]]&amp;"-"&amp;COUNTIFS($H$29:H743,H743)),"-")</f>
        <v/>
      </c>
      <c r="J723" s="127" t="str">
        <f>IFERROR(INDEX(Analysis!$G$13:$G$24,MATCH(IF(TB_TRANSACTIONS[[#This Row],[Date]]="","",IFERROR(MONTH(TB_TRANSACTIONS[[#This Row],[Date]]),"-")),Analysis!$C$13:$C$24,0),1),"-")</f>
        <v>-</v>
      </c>
      <c r="K723" s="127" t="str">
        <f>IFERROR(INDEX(Analysis!$F$13:$F$24,MATCH(IF(TB_TRANSACTIONS[[#This Row],[Date]]="","",IFERROR(MONTH(TB_TRANSACTIONS[[#This Row],[Date]]),"-")),Analysis!$C$13:$C$24,0),1),"-")</f>
        <v>-</v>
      </c>
      <c r="L7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3" s="77"/>
    </row>
    <row r="724" spans="3:15" ht="18" customHeight="1" x14ac:dyDescent="0.25">
      <c r="C724" s="109"/>
      <c r="D724" s="221"/>
      <c r="E724" s="222"/>
      <c r="F724" s="111"/>
      <c r="G724" s="110"/>
      <c r="H724" s="245" t="str" cm="1">
        <f t="array" ref="H724">IFERROR(IF(TB_TRANSACTIONS[[#This Row],[Subcategory]]="","",INDEX(Fields!$D$33:$D$132,MATCH(TB_TRANSACTIONS[[#This Row],[Subcategory]],Fields!$C$33:$C$132,0),0)),"-")</f>
        <v/>
      </c>
      <c r="I724" s="245" t="str">
        <f>IFERROR(IF(TB_TRANSACTIONS[[#This Row],[Category]]="","",TB_TRANSACTIONS[[#This Row],[Category]]&amp;"-"&amp;COUNTIFS($H$29:H744,H744)),"-")</f>
        <v/>
      </c>
      <c r="J724" s="127" t="str">
        <f>IFERROR(INDEX(Analysis!$G$13:$G$24,MATCH(IF(TB_TRANSACTIONS[[#This Row],[Date]]="","",IFERROR(MONTH(TB_TRANSACTIONS[[#This Row],[Date]]),"-")),Analysis!$C$13:$C$24,0),1),"-")</f>
        <v>-</v>
      </c>
      <c r="K724" s="127" t="str">
        <f>IFERROR(INDEX(Analysis!$F$13:$F$24,MATCH(IF(TB_TRANSACTIONS[[#This Row],[Date]]="","",IFERROR(MONTH(TB_TRANSACTIONS[[#This Row],[Date]]),"-")),Analysis!$C$13:$C$24,0),1),"-")</f>
        <v>-</v>
      </c>
      <c r="L7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4" s="77"/>
    </row>
    <row r="725" spans="3:15" ht="18" customHeight="1" x14ac:dyDescent="0.25">
      <c r="C725" s="143"/>
      <c r="D725" s="217"/>
      <c r="E725" s="220"/>
      <c r="F725" s="111"/>
      <c r="G725" s="110"/>
      <c r="H725" s="245" t="str" cm="1">
        <f t="array" ref="H725">IFERROR(IF(TB_TRANSACTIONS[[#This Row],[Subcategory]]="","",INDEX(Fields!$D$33:$D$132,MATCH(TB_TRANSACTIONS[[#This Row],[Subcategory]],Fields!$C$33:$C$132,0),0)),"-")</f>
        <v/>
      </c>
      <c r="I725" s="245" t="str">
        <f>IFERROR(IF(TB_TRANSACTIONS[[#This Row],[Category]]="","",TB_TRANSACTIONS[[#This Row],[Category]]&amp;"-"&amp;COUNTIFS($H$29:H745,H745)),"-")</f>
        <v/>
      </c>
      <c r="J725" s="127" t="str">
        <f>IFERROR(INDEX(Analysis!$G$13:$G$24,MATCH(IF(TB_TRANSACTIONS[[#This Row],[Date]]="","",IFERROR(MONTH(TB_TRANSACTIONS[[#This Row],[Date]]),"-")),Analysis!$C$13:$C$24,0),1),"-")</f>
        <v>-</v>
      </c>
      <c r="K725" s="127" t="str">
        <f>IFERROR(INDEX(Analysis!$F$13:$F$24,MATCH(IF(TB_TRANSACTIONS[[#This Row],[Date]]="","",IFERROR(MONTH(TB_TRANSACTIONS[[#This Row],[Date]]),"-")),Analysis!$C$13:$C$24,0),1),"-")</f>
        <v>-</v>
      </c>
      <c r="L7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5" s="77"/>
    </row>
    <row r="726" spans="3:15" ht="18" customHeight="1" x14ac:dyDescent="0.25">
      <c r="C726" s="109"/>
      <c r="D726" s="221"/>
      <c r="E726" s="222"/>
      <c r="F726" s="111"/>
      <c r="G726" s="110"/>
      <c r="H726" s="245" t="str" cm="1">
        <f t="array" ref="H726">IFERROR(IF(TB_TRANSACTIONS[[#This Row],[Subcategory]]="","",INDEX(Fields!$D$33:$D$132,MATCH(TB_TRANSACTIONS[[#This Row],[Subcategory]],Fields!$C$33:$C$132,0),0)),"-")</f>
        <v/>
      </c>
      <c r="I726" s="245" t="str">
        <f>IFERROR(IF(TB_TRANSACTIONS[[#This Row],[Category]]="","",TB_TRANSACTIONS[[#This Row],[Category]]&amp;"-"&amp;COUNTIFS($H$29:H746,H746)),"-")</f>
        <v/>
      </c>
      <c r="J726" s="127" t="str">
        <f>IFERROR(INDEX(Analysis!$G$13:$G$24,MATCH(IF(TB_TRANSACTIONS[[#This Row],[Date]]="","",IFERROR(MONTH(TB_TRANSACTIONS[[#This Row],[Date]]),"-")),Analysis!$C$13:$C$24,0),1),"-")</f>
        <v>-</v>
      </c>
      <c r="K726" s="127" t="str">
        <f>IFERROR(INDEX(Analysis!$F$13:$F$24,MATCH(IF(TB_TRANSACTIONS[[#This Row],[Date]]="","",IFERROR(MONTH(TB_TRANSACTIONS[[#This Row],[Date]]),"-")),Analysis!$C$13:$C$24,0),1),"-")</f>
        <v>-</v>
      </c>
      <c r="L7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6" s="77"/>
    </row>
    <row r="727" spans="3:15" ht="18" customHeight="1" x14ac:dyDescent="0.25">
      <c r="C727" s="143"/>
      <c r="D727" s="217"/>
      <c r="E727" s="220"/>
      <c r="F727" s="111"/>
      <c r="G727" s="110"/>
      <c r="H727" s="245" t="str" cm="1">
        <f t="array" ref="H727">IFERROR(IF(TB_TRANSACTIONS[[#This Row],[Subcategory]]="","",INDEX(Fields!$D$33:$D$132,MATCH(TB_TRANSACTIONS[[#This Row],[Subcategory]],Fields!$C$33:$C$132,0),0)),"-")</f>
        <v/>
      </c>
      <c r="I727" s="245" t="str">
        <f>IFERROR(IF(TB_TRANSACTIONS[[#This Row],[Category]]="","",TB_TRANSACTIONS[[#This Row],[Category]]&amp;"-"&amp;COUNTIFS($H$29:H747,H747)),"-")</f>
        <v/>
      </c>
      <c r="J727" s="127" t="str">
        <f>IFERROR(INDEX(Analysis!$G$13:$G$24,MATCH(IF(TB_TRANSACTIONS[[#This Row],[Date]]="","",IFERROR(MONTH(TB_TRANSACTIONS[[#This Row],[Date]]),"-")),Analysis!$C$13:$C$24,0),1),"-")</f>
        <v>-</v>
      </c>
      <c r="K727" s="127" t="str">
        <f>IFERROR(INDEX(Analysis!$F$13:$F$24,MATCH(IF(TB_TRANSACTIONS[[#This Row],[Date]]="","",IFERROR(MONTH(TB_TRANSACTIONS[[#This Row],[Date]]),"-")),Analysis!$C$13:$C$24,0),1),"-")</f>
        <v>-</v>
      </c>
      <c r="L7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7" s="77"/>
    </row>
    <row r="728" spans="3:15" ht="18" customHeight="1" x14ac:dyDescent="0.25">
      <c r="C728" s="109"/>
      <c r="D728" s="221"/>
      <c r="E728" s="222"/>
      <c r="F728" s="111"/>
      <c r="G728" s="110"/>
      <c r="H728" s="245" t="str" cm="1">
        <f t="array" ref="H728">IFERROR(IF(TB_TRANSACTIONS[[#This Row],[Subcategory]]="","",INDEX(Fields!$D$33:$D$132,MATCH(TB_TRANSACTIONS[[#This Row],[Subcategory]],Fields!$C$33:$C$132,0),0)),"-")</f>
        <v/>
      </c>
      <c r="I728" s="245" t="str">
        <f>IFERROR(IF(TB_TRANSACTIONS[[#This Row],[Category]]="","",TB_TRANSACTIONS[[#This Row],[Category]]&amp;"-"&amp;COUNTIFS($H$29:H748,H748)),"-")</f>
        <v/>
      </c>
      <c r="J728" s="127" t="str">
        <f>IFERROR(INDEX(Analysis!$G$13:$G$24,MATCH(IF(TB_TRANSACTIONS[[#This Row],[Date]]="","",IFERROR(MONTH(TB_TRANSACTIONS[[#This Row],[Date]]),"-")),Analysis!$C$13:$C$24,0),1),"-")</f>
        <v>-</v>
      </c>
      <c r="K728" s="127" t="str">
        <f>IFERROR(INDEX(Analysis!$F$13:$F$24,MATCH(IF(TB_TRANSACTIONS[[#This Row],[Date]]="","",IFERROR(MONTH(TB_TRANSACTIONS[[#This Row],[Date]]),"-")),Analysis!$C$13:$C$24,0),1),"-")</f>
        <v>-</v>
      </c>
      <c r="L7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8" s="77"/>
    </row>
    <row r="729" spans="3:15" ht="18" customHeight="1" x14ac:dyDescent="0.25">
      <c r="C729" s="143"/>
      <c r="D729" s="217"/>
      <c r="E729" s="220"/>
      <c r="F729" s="111"/>
      <c r="G729" s="110"/>
      <c r="H729" s="245" t="str" cm="1">
        <f t="array" ref="H729">IFERROR(IF(TB_TRANSACTIONS[[#This Row],[Subcategory]]="","",INDEX(Fields!$D$33:$D$132,MATCH(TB_TRANSACTIONS[[#This Row],[Subcategory]],Fields!$C$33:$C$132,0),0)),"-")</f>
        <v/>
      </c>
      <c r="I729" s="245" t="str">
        <f>IFERROR(IF(TB_TRANSACTIONS[[#This Row],[Category]]="","",TB_TRANSACTIONS[[#This Row],[Category]]&amp;"-"&amp;COUNTIFS($H$29:H749,H749)),"-")</f>
        <v/>
      </c>
      <c r="J729" s="127" t="str">
        <f>IFERROR(INDEX(Analysis!$G$13:$G$24,MATCH(IF(TB_TRANSACTIONS[[#This Row],[Date]]="","",IFERROR(MONTH(TB_TRANSACTIONS[[#This Row],[Date]]),"-")),Analysis!$C$13:$C$24,0),1),"-")</f>
        <v>-</v>
      </c>
      <c r="K729" s="127" t="str">
        <f>IFERROR(INDEX(Analysis!$F$13:$F$24,MATCH(IF(TB_TRANSACTIONS[[#This Row],[Date]]="","",IFERROR(MONTH(TB_TRANSACTIONS[[#This Row],[Date]]),"-")),Analysis!$C$13:$C$24,0),1),"-")</f>
        <v>-</v>
      </c>
      <c r="L7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9" s="77"/>
    </row>
    <row r="730" spans="3:15" ht="18" customHeight="1" x14ac:dyDescent="0.25">
      <c r="C730" s="109"/>
      <c r="D730" s="221"/>
      <c r="E730" s="222"/>
      <c r="F730" s="111"/>
      <c r="G730" s="110"/>
      <c r="H730" s="245" t="str" cm="1">
        <f t="array" ref="H730">IFERROR(IF(TB_TRANSACTIONS[[#This Row],[Subcategory]]="","",INDEX(Fields!$D$33:$D$132,MATCH(TB_TRANSACTIONS[[#This Row],[Subcategory]],Fields!$C$33:$C$132,0),0)),"-")</f>
        <v/>
      </c>
      <c r="I730" s="245" t="str">
        <f>IFERROR(IF(TB_TRANSACTIONS[[#This Row],[Category]]="","",TB_TRANSACTIONS[[#This Row],[Category]]&amp;"-"&amp;COUNTIFS($H$29:H750,H750)),"-")</f>
        <v/>
      </c>
      <c r="J730" s="127" t="str">
        <f>IFERROR(INDEX(Analysis!$G$13:$G$24,MATCH(IF(TB_TRANSACTIONS[[#This Row],[Date]]="","",IFERROR(MONTH(TB_TRANSACTIONS[[#This Row],[Date]]),"-")),Analysis!$C$13:$C$24,0),1),"-")</f>
        <v>-</v>
      </c>
      <c r="K730" s="127" t="str">
        <f>IFERROR(INDEX(Analysis!$F$13:$F$24,MATCH(IF(TB_TRANSACTIONS[[#This Row],[Date]]="","",IFERROR(MONTH(TB_TRANSACTIONS[[#This Row],[Date]]),"-")),Analysis!$C$13:$C$24,0),1),"-")</f>
        <v>-</v>
      </c>
      <c r="L7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0" s="77"/>
    </row>
    <row r="731" spans="3:15" ht="18" customHeight="1" x14ac:dyDescent="0.25">
      <c r="C731" s="143"/>
      <c r="D731" s="217"/>
      <c r="E731" s="220"/>
      <c r="F731" s="111"/>
      <c r="G731" s="110"/>
      <c r="H731" s="245" t="str" cm="1">
        <f t="array" ref="H731">IFERROR(IF(TB_TRANSACTIONS[[#This Row],[Subcategory]]="","",INDEX(Fields!$D$33:$D$132,MATCH(TB_TRANSACTIONS[[#This Row],[Subcategory]],Fields!$C$33:$C$132,0),0)),"-")</f>
        <v/>
      </c>
      <c r="I731" s="245" t="str">
        <f>IFERROR(IF(TB_TRANSACTIONS[[#This Row],[Category]]="","",TB_TRANSACTIONS[[#This Row],[Category]]&amp;"-"&amp;COUNTIFS($H$29:H751,H751)),"-")</f>
        <v/>
      </c>
      <c r="J731" s="127" t="str">
        <f>IFERROR(INDEX(Analysis!$G$13:$G$24,MATCH(IF(TB_TRANSACTIONS[[#This Row],[Date]]="","",IFERROR(MONTH(TB_TRANSACTIONS[[#This Row],[Date]]),"-")),Analysis!$C$13:$C$24,0),1),"-")</f>
        <v>-</v>
      </c>
      <c r="K731" s="127" t="str">
        <f>IFERROR(INDEX(Analysis!$F$13:$F$24,MATCH(IF(TB_TRANSACTIONS[[#This Row],[Date]]="","",IFERROR(MONTH(TB_TRANSACTIONS[[#This Row],[Date]]),"-")),Analysis!$C$13:$C$24,0),1),"-")</f>
        <v>-</v>
      </c>
      <c r="L7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1" s="77"/>
    </row>
    <row r="732" spans="3:15" ht="18" customHeight="1" x14ac:dyDescent="0.25">
      <c r="C732" s="109"/>
      <c r="D732" s="221"/>
      <c r="E732" s="222"/>
      <c r="F732" s="111"/>
      <c r="G732" s="110"/>
      <c r="H732" s="245" t="str" cm="1">
        <f t="array" ref="H732">IFERROR(IF(TB_TRANSACTIONS[[#This Row],[Subcategory]]="","",INDEX(Fields!$D$33:$D$132,MATCH(TB_TRANSACTIONS[[#This Row],[Subcategory]],Fields!$C$33:$C$132,0),0)),"-")</f>
        <v/>
      </c>
      <c r="I732" s="245" t="str">
        <f>IFERROR(IF(TB_TRANSACTIONS[[#This Row],[Category]]="","",TB_TRANSACTIONS[[#This Row],[Category]]&amp;"-"&amp;COUNTIFS($H$29:H752,H752)),"-")</f>
        <v/>
      </c>
      <c r="J732" s="127" t="str">
        <f>IFERROR(INDEX(Analysis!$G$13:$G$24,MATCH(IF(TB_TRANSACTIONS[[#This Row],[Date]]="","",IFERROR(MONTH(TB_TRANSACTIONS[[#This Row],[Date]]),"-")),Analysis!$C$13:$C$24,0),1),"-")</f>
        <v>-</v>
      </c>
      <c r="K732" s="127" t="str">
        <f>IFERROR(INDEX(Analysis!$F$13:$F$24,MATCH(IF(TB_TRANSACTIONS[[#This Row],[Date]]="","",IFERROR(MONTH(TB_TRANSACTIONS[[#This Row],[Date]]),"-")),Analysis!$C$13:$C$24,0),1),"-")</f>
        <v>-</v>
      </c>
      <c r="L7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2" s="77"/>
    </row>
    <row r="733" spans="3:15" ht="18" customHeight="1" x14ac:dyDescent="0.25">
      <c r="C733" s="143"/>
      <c r="D733" s="217"/>
      <c r="E733" s="220"/>
      <c r="F733" s="111"/>
      <c r="G733" s="110"/>
      <c r="H733" s="245" t="str" cm="1">
        <f t="array" ref="H733">IFERROR(IF(TB_TRANSACTIONS[[#This Row],[Subcategory]]="","",INDEX(Fields!$D$33:$D$132,MATCH(TB_TRANSACTIONS[[#This Row],[Subcategory]],Fields!$C$33:$C$132,0),0)),"-")</f>
        <v/>
      </c>
      <c r="I733" s="245" t="str">
        <f>IFERROR(IF(TB_TRANSACTIONS[[#This Row],[Category]]="","",TB_TRANSACTIONS[[#This Row],[Category]]&amp;"-"&amp;COUNTIFS($H$29:H753,H753)),"-")</f>
        <v/>
      </c>
      <c r="J733" s="127" t="str">
        <f>IFERROR(INDEX(Analysis!$G$13:$G$24,MATCH(IF(TB_TRANSACTIONS[[#This Row],[Date]]="","",IFERROR(MONTH(TB_TRANSACTIONS[[#This Row],[Date]]),"-")),Analysis!$C$13:$C$24,0),1),"-")</f>
        <v>-</v>
      </c>
      <c r="K733" s="127" t="str">
        <f>IFERROR(INDEX(Analysis!$F$13:$F$24,MATCH(IF(TB_TRANSACTIONS[[#This Row],[Date]]="","",IFERROR(MONTH(TB_TRANSACTIONS[[#This Row],[Date]]),"-")),Analysis!$C$13:$C$24,0),1),"-")</f>
        <v>-</v>
      </c>
      <c r="L7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3" s="77"/>
    </row>
    <row r="734" spans="3:15" ht="18" customHeight="1" x14ac:dyDescent="0.25">
      <c r="C734" s="109"/>
      <c r="D734" s="221"/>
      <c r="E734" s="222"/>
      <c r="F734" s="111"/>
      <c r="G734" s="110"/>
      <c r="H734" s="245" t="str" cm="1">
        <f t="array" ref="H734">IFERROR(IF(TB_TRANSACTIONS[[#This Row],[Subcategory]]="","",INDEX(Fields!$D$33:$D$132,MATCH(TB_TRANSACTIONS[[#This Row],[Subcategory]],Fields!$C$33:$C$132,0),0)),"-")</f>
        <v/>
      </c>
      <c r="I734" s="245" t="str">
        <f>IFERROR(IF(TB_TRANSACTIONS[[#This Row],[Category]]="","",TB_TRANSACTIONS[[#This Row],[Category]]&amp;"-"&amp;COUNTIFS($H$29:H754,H754)),"-")</f>
        <v/>
      </c>
      <c r="J734" s="127" t="str">
        <f>IFERROR(INDEX(Analysis!$G$13:$G$24,MATCH(IF(TB_TRANSACTIONS[[#This Row],[Date]]="","",IFERROR(MONTH(TB_TRANSACTIONS[[#This Row],[Date]]),"-")),Analysis!$C$13:$C$24,0),1),"-")</f>
        <v>-</v>
      </c>
      <c r="K734" s="127" t="str">
        <f>IFERROR(INDEX(Analysis!$F$13:$F$24,MATCH(IF(TB_TRANSACTIONS[[#This Row],[Date]]="","",IFERROR(MONTH(TB_TRANSACTIONS[[#This Row],[Date]]),"-")),Analysis!$C$13:$C$24,0),1),"-")</f>
        <v>-</v>
      </c>
      <c r="L7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4" s="77"/>
    </row>
    <row r="735" spans="3:15" ht="18" customHeight="1" x14ac:dyDescent="0.25">
      <c r="C735" s="143"/>
      <c r="D735" s="217"/>
      <c r="E735" s="220"/>
      <c r="F735" s="111"/>
      <c r="G735" s="110"/>
      <c r="H735" s="245" t="str" cm="1">
        <f t="array" ref="H735">IFERROR(IF(TB_TRANSACTIONS[[#This Row],[Subcategory]]="","",INDEX(Fields!$D$33:$D$132,MATCH(TB_TRANSACTIONS[[#This Row],[Subcategory]],Fields!$C$33:$C$132,0),0)),"-")</f>
        <v/>
      </c>
      <c r="I735" s="245" t="str">
        <f>IFERROR(IF(TB_TRANSACTIONS[[#This Row],[Category]]="","",TB_TRANSACTIONS[[#This Row],[Category]]&amp;"-"&amp;COUNTIFS($H$29:H755,H755)),"-")</f>
        <v/>
      </c>
      <c r="J735" s="127" t="str">
        <f>IFERROR(INDEX(Analysis!$G$13:$G$24,MATCH(IF(TB_TRANSACTIONS[[#This Row],[Date]]="","",IFERROR(MONTH(TB_TRANSACTIONS[[#This Row],[Date]]),"-")),Analysis!$C$13:$C$24,0),1),"-")</f>
        <v>-</v>
      </c>
      <c r="K735" s="127" t="str">
        <f>IFERROR(INDEX(Analysis!$F$13:$F$24,MATCH(IF(TB_TRANSACTIONS[[#This Row],[Date]]="","",IFERROR(MONTH(TB_TRANSACTIONS[[#This Row],[Date]]),"-")),Analysis!$C$13:$C$24,0),1),"-")</f>
        <v>-</v>
      </c>
      <c r="L7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5" s="77"/>
    </row>
    <row r="736" spans="3:15" ht="18" customHeight="1" x14ac:dyDescent="0.25">
      <c r="C736" s="109"/>
      <c r="D736" s="221"/>
      <c r="E736" s="222"/>
      <c r="F736" s="111"/>
      <c r="G736" s="110"/>
      <c r="H736" s="245" t="str" cm="1">
        <f t="array" ref="H736">IFERROR(IF(TB_TRANSACTIONS[[#This Row],[Subcategory]]="","",INDEX(Fields!$D$33:$D$132,MATCH(TB_TRANSACTIONS[[#This Row],[Subcategory]],Fields!$C$33:$C$132,0),0)),"-")</f>
        <v/>
      </c>
      <c r="I736" s="245" t="str">
        <f>IFERROR(IF(TB_TRANSACTIONS[[#This Row],[Category]]="","",TB_TRANSACTIONS[[#This Row],[Category]]&amp;"-"&amp;COUNTIFS($H$29:H756,H756)),"-")</f>
        <v/>
      </c>
      <c r="J736" s="127" t="str">
        <f>IFERROR(INDEX(Analysis!$G$13:$G$24,MATCH(IF(TB_TRANSACTIONS[[#This Row],[Date]]="","",IFERROR(MONTH(TB_TRANSACTIONS[[#This Row],[Date]]),"-")),Analysis!$C$13:$C$24,0),1),"-")</f>
        <v>-</v>
      </c>
      <c r="K736" s="127" t="str">
        <f>IFERROR(INDEX(Analysis!$F$13:$F$24,MATCH(IF(TB_TRANSACTIONS[[#This Row],[Date]]="","",IFERROR(MONTH(TB_TRANSACTIONS[[#This Row],[Date]]),"-")),Analysis!$C$13:$C$24,0),1),"-")</f>
        <v>-</v>
      </c>
      <c r="L7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6" s="77"/>
    </row>
    <row r="737" spans="3:15" ht="18" customHeight="1" x14ac:dyDescent="0.25">
      <c r="C737" s="143"/>
      <c r="D737" s="217"/>
      <c r="E737" s="220"/>
      <c r="F737" s="111"/>
      <c r="G737" s="110"/>
      <c r="H737" s="245" t="str" cm="1">
        <f t="array" ref="H737">IFERROR(IF(TB_TRANSACTIONS[[#This Row],[Subcategory]]="","",INDEX(Fields!$D$33:$D$132,MATCH(TB_TRANSACTIONS[[#This Row],[Subcategory]],Fields!$C$33:$C$132,0),0)),"-")</f>
        <v/>
      </c>
      <c r="I737" s="245" t="str">
        <f>IFERROR(IF(TB_TRANSACTIONS[[#This Row],[Category]]="","",TB_TRANSACTIONS[[#This Row],[Category]]&amp;"-"&amp;COUNTIFS($H$29:H757,H757)),"-")</f>
        <v/>
      </c>
      <c r="J737" s="127" t="str">
        <f>IFERROR(INDEX(Analysis!$G$13:$G$24,MATCH(IF(TB_TRANSACTIONS[[#This Row],[Date]]="","",IFERROR(MONTH(TB_TRANSACTIONS[[#This Row],[Date]]),"-")),Analysis!$C$13:$C$24,0),1),"-")</f>
        <v>-</v>
      </c>
      <c r="K737" s="127" t="str">
        <f>IFERROR(INDEX(Analysis!$F$13:$F$24,MATCH(IF(TB_TRANSACTIONS[[#This Row],[Date]]="","",IFERROR(MONTH(TB_TRANSACTIONS[[#This Row],[Date]]),"-")),Analysis!$C$13:$C$24,0),1),"-")</f>
        <v>-</v>
      </c>
      <c r="L7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7" s="77"/>
    </row>
    <row r="738" spans="3:15" ht="18" customHeight="1" x14ac:dyDescent="0.25">
      <c r="C738" s="109"/>
      <c r="D738" s="221"/>
      <c r="E738" s="222"/>
      <c r="F738" s="111"/>
      <c r="G738" s="110"/>
      <c r="H738" s="245" t="str" cm="1">
        <f t="array" ref="H738">IFERROR(IF(TB_TRANSACTIONS[[#This Row],[Subcategory]]="","",INDEX(Fields!$D$33:$D$132,MATCH(TB_TRANSACTIONS[[#This Row],[Subcategory]],Fields!$C$33:$C$132,0),0)),"-")</f>
        <v/>
      </c>
      <c r="I738" s="245" t="str">
        <f>IFERROR(IF(TB_TRANSACTIONS[[#This Row],[Category]]="","",TB_TRANSACTIONS[[#This Row],[Category]]&amp;"-"&amp;COUNTIFS($H$29:H758,H758)),"-")</f>
        <v/>
      </c>
      <c r="J738" s="127" t="str">
        <f>IFERROR(INDEX(Analysis!$G$13:$G$24,MATCH(IF(TB_TRANSACTIONS[[#This Row],[Date]]="","",IFERROR(MONTH(TB_TRANSACTIONS[[#This Row],[Date]]),"-")),Analysis!$C$13:$C$24,0),1),"-")</f>
        <v>-</v>
      </c>
      <c r="K738" s="127" t="str">
        <f>IFERROR(INDEX(Analysis!$F$13:$F$24,MATCH(IF(TB_TRANSACTIONS[[#This Row],[Date]]="","",IFERROR(MONTH(TB_TRANSACTIONS[[#This Row],[Date]]),"-")),Analysis!$C$13:$C$24,0),1),"-")</f>
        <v>-</v>
      </c>
      <c r="L7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8" s="77"/>
    </row>
    <row r="739" spans="3:15" ht="18" customHeight="1" x14ac:dyDescent="0.25">
      <c r="C739" s="143"/>
      <c r="D739" s="217"/>
      <c r="E739" s="220"/>
      <c r="F739" s="111"/>
      <c r="G739" s="110"/>
      <c r="H739" s="245" t="str" cm="1">
        <f t="array" ref="H739">IFERROR(IF(TB_TRANSACTIONS[[#This Row],[Subcategory]]="","",INDEX(Fields!$D$33:$D$132,MATCH(TB_TRANSACTIONS[[#This Row],[Subcategory]],Fields!$C$33:$C$132,0),0)),"-")</f>
        <v/>
      </c>
      <c r="I739" s="245" t="str">
        <f>IFERROR(IF(TB_TRANSACTIONS[[#This Row],[Category]]="","",TB_TRANSACTIONS[[#This Row],[Category]]&amp;"-"&amp;COUNTIFS($H$29:H759,H759)),"-")</f>
        <v/>
      </c>
      <c r="J739" s="127" t="str">
        <f>IFERROR(INDEX(Analysis!$G$13:$G$24,MATCH(IF(TB_TRANSACTIONS[[#This Row],[Date]]="","",IFERROR(MONTH(TB_TRANSACTIONS[[#This Row],[Date]]),"-")),Analysis!$C$13:$C$24,0),1),"-")</f>
        <v>-</v>
      </c>
      <c r="K739" s="127" t="str">
        <f>IFERROR(INDEX(Analysis!$F$13:$F$24,MATCH(IF(TB_TRANSACTIONS[[#This Row],[Date]]="","",IFERROR(MONTH(TB_TRANSACTIONS[[#This Row],[Date]]),"-")),Analysis!$C$13:$C$24,0),1),"-")</f>
        <v>-</v>
      </c>
      <c r="L7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9" s="77"/>
    </row>
    <row r="740" spans="3:15" ht="18" customHeight="1" x14ac:dyDescent="0.25">
      <c r="C740" s="109"/>
      <c r="D740" s="221"/>
      <c r="E740" s="222"/>
      <c r="F740" s="111"/>
      <c r="G740" s="110"/>
      <c r="H740" s="245" t="str" cm="1">
        <f t="array" ref="H740">IFERROR(IF(TB_TRANSACTIONS[[#This Row],[Subcategory]]="","",INDEX(Fields!$D$33:$D$132,MATCH(TB_TRANSACTIONS[[#This Row],[Subcategory]],Fields!$C$33:$C$132,0),0)),"-")</f>
        <v/>
      </c>
      <c r="I740" s="245" t="str">
        <f>IFERROR(IF(TB_TRANSACTIONS[[#This Row],[Category]]="","",TB_TRANSACTIONS[[#This Row],[Category]]&amp;"-"&amp;COUNTIFS($H$29:H760,H760)),"-")</f>
        <v/>
      </c>
      <c r="J740" s="127" t="str">
        <f>IFERROR(INDEX(Analysis!$G$13:$G$24,MATCH(IF(TB_TRANSACTIONS[[#This Row],[Date]]="","",IFERROR(MONTH(TB_TRANSACTIONS[[#This Row],[Date]]),"-")),Analysis!$C$13:$C$24,0),1),"-")</f>
        <v>-</v>
      </c>
      <c r="K740" s="127" t="str">
        <f>IFERROR(INDEX(Analysis!$F$13:$F$24,MATCH(IF(TB_TRANSACTIONS[[#This Row],[Date]]="","",IFERROR(MONTH(TB_TRANSACTIONS[[#This Row],[Date]]),"-")),Analysis!$C$13:$C$24,0),1),"-")</f>
        <v>-</v>
      </c>
      <c r="L7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0" s="77"/>
    </row>
    <row r="741" spans="3:15" ht="18" customHeight="1" x14ac:dyDescent="0.25">
      <c r="C741" s="143"/>
      <c r="D741" s="217"/>
      <c r="E741" s="220"/>
      <c r="F741" s="111"/>
      <c r="G741" s="110"/>
      <c r="H741" s="245" t="str" cm="1">
        <f t="array" ref="H741">IFERROR(IF(TB_TRANSACTIONS[[#This Row],[Subcategory]]="","",INDEX(Fields!$D$33:$D$132,MATCH(TB_TRANSACTIONS[[#This Row],[Subcategory]],Fields!$C$33:$C$132,0),0)),"-")</f>
        <v/>
      </c>
      <c r="I741" s="245" t="str">
        <f>IFERROR(IF(TB_TRANSACTIONS[[#This Row],[Category]]="","",TB_TRANSACTIONS[[#This Row],[Category]]&amp;"-"&amp;COUNTIFS($H$29:H761,H761)),"-")</f>
        <v/>
      </c>
      <c r="J741" s="127" t="str">
        <f>IFERROR(INDEX(Analysis!$G$13:$G$24,MATCH(IF(TB_TRANSACTIONS[[#This Row],[Date]]="","",IFERROR(MONTH(TB_TRANSACTIONS[[#This Row],[Date]]),"-")),Analysis!$C$13:$C$24,0),1),"-")</f>
        <v>-</v>
      </c>
      <c r="K741" s="127" t="str">
        <f>IFERROR(INDEX(Analysis!$F$13:$F$24,MATCH(IF(TB_TRANSACTIONS[[#This Row],[Date]]="","",IFERROR(MONTH(TB_TRANSACTIONS[[#This Row],[Date]]),"-")),Analysis!$C$13:$C$24,0),1),"-")</f>
        <v>-</v>
      </c>
      <c r="L7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1" s="77"/>
    </row>
    <row r="742" spans="3:15" ht="18" customHeight="1" x14ac:dyDescent="0.25">
      <c r="C742" s="109"/>
      <c r="D742" s="221"/>
      <c r="E742" s="222"/>
      <c r="F742" s="111"/>
      <c r="G742" s="110"/>
      <c r="H742" s="245" t="str" cm="1">
        <f t="array" ref="H742">IFERROR(IF(TB_TRANSACTIONS[[#This Row],[Subcategory]]="","",INDEX(Fields!$D$33:$D$132,MATCH(TB_TRANSACTIONS[[#This Row],[Subcategory]],Fields!$C$33:$C$132,0),0)),"-")</f>
        <v/>
      </c>
      <c r="I742" s="245" t="str">
        <f>IFERROR(IF(TB_TRANSACTIONS[[#This Row],[Category]]="","",TB_TRANSACTIONS[[#This Row],[Category]]&amp;"-"&amp;COUNTIFS($H$29:H762,H762)),"-")</f>
        <v/>
      </c>
      <c r="J742" s="127" t="str">
        <f>IFERROR(INDEX(Analysis!$G$13:$G$24,MATCH(IF(TB_TRANSACTIONS[[#This Row],[Date]]="","",IFERROR(MONTH(TB_TRANSACTIONS[[#This Row],[Date]]),"-")),Analysis!$C$13:$C$24,0),1),"-")</f>
        <v>-</v>
      </c>
      <c r="K742" s="127" t="str">
        <f>IFERROR(INDEX(Analysis!$F$13:$F$24,MATCH(IF(TB_TRANSACTIONS[[#This Row],[Date]]="","",IFERROR(MONTH(TB_TRANSACTIONS[[#This Row],[Date]]),"-")),Analysis!$C$13:$C$24,0),1),"-")</f>
        <v>-</v>
      </c>
      <c r="L7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2" s="77"/>
    </row>
    <row r="743" spans="3:15" ht="18" customHeight="1" x14ac:dyDescent="0.25">
      <c r="C743" s="143"/>
      <c r="D743" s="217"/>
      <c r="E743" s="220"/>
      <c r="F743" s="111"/>
      <c r="G743" s="110"/>
      <c r="H743" s="245" t="str" cm="1">
        <f t="array" ref="H743">IFERROR(IF(TB_TRANSACTIONS[[#This Row],[Subcategory]]="","",INDEX(Fields!$D$33:$D$132,MATCH(TB_TRANSACTIONS[[#This Row],[Subcategory]],Fields!$C$33:$C$132,0),0)),"-")</f>
        <v/>
      </c>
      <c r="I743" s="245" t="str">
        <f>IFERROR(IF(TB_TRANSACTIONS[[#This Row],[Category]]="","",TB_TRANSACTIONS[[#This Row],[Category]]&amp;"-"&amp;COUNTIFS($H$29:H763,H763)),"-")</f>
        <v/>
      </c>
      <c r="J743" s="127" t="str">
        <f>IFERROR(INDEX(Analysis!$G$13:$G$24,MATCH(IF(TB_TRANSACTIONS[[#This Row],[Date]]="","",IFERROR(MONTH(TB_TRANSACTIONS[[#This Row],[Date]]),"-")),Analysis!$C$13:$C$24,0),1),"-")</f>
        <v>-</v>
      </c>
      <c r="K743" s="127" t="str">
        <f>IFERROR(INDEX(Analysis!$F$13:$F$24,MATCH(IF(TB_TRANSACTIONS[[#This Row],[Date]]="","",IFERROR(MONTH(TB_TRANSACTIONS[[#This Row],[Date]]),"-")),Analysis!$C$13:$C$24,0),1),"-")</f>
        <v>-</v>
      </c>
      <c r="L7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3" s="77"/>
    </row>
    <row r="744" spans="3:15" ht="18" customHeight="1" x14ac:dyDescent="0.25">
      <c r="C744" s="109"/>
      <c r="D744" s="221"/>
      <c r="E744" s="222"/>
      <c r="F744" s="111"/>
      <c r="G744" s="110"/>
      <c r="H744" s="245" t="str" cm="1">
        <f t="array" ref="H744">IFERROR(IF(TB_TRANSACTIONS[[#This Row],[Subcategory]]="","",INDEX(Fields!$D$33:$D$132,MATCH(TB_TRANSACTIONS[[#This Row],[Subcategory]],Fields!$C$33:$C$132,0),0)),"-")</f>
        <v/>
      </c>
      <c r="I744" s="245" t="str">
        <f>IFERROR(IF(TB_TRANSACTIONS[[#This Row],[Category]]="","",TB_TRANSACTIONS[[#This Row],[Category]]&amp;"-"&amp;COUNTIFS($H$29:H764,H764)),"-")</f>
        <v/>
      </c>
      <c r="J744" s="127" t="str">
        <f>IFERROR(INDEX(Analysis!$G$13:$G$24,MATCH(IF(TB_TRANSACTIONS[[#This Row],[Date]]="","",IFERROR(MONTH(TB_TRANSACTIONS[[#This Row],[Date]]),"-")),Analysis!$C$13:$C$24,0),1),"-")</f>
        <v>-</v>
      </c>
      <c r="K744" s="127" t="str">
        <f>IFERROR(INDEX(Analysis!$F$13:$F$24,MATCH(IF(TB_TRANSACTIONS[[#This Row],[Date]]="","",IFERROR(MONTH(TB_TRANSACTIONS[[#This Row],[Date]]),"-")),Analysis!$C$13:$C$24,0),1),"-")</f>
        <v>-</v>
      </c>
      <c r="L7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4" s="77"/>
    </row>
    <row r="745" spans="3:15" ht="18" customHeight="1" x14ac:dyDescent="0.25">
      <c r="C745" s="143"/>
      <c r="D745" s="217"/>
      <c r="E745" s="220"/>
      <c r="F745" s="111"/>
      <c r="G745" s="110"/>
      <c r="H745" s="245" t="str" cm="1">
        <f t="array" ref="H745">IFERROR(IF(TB_TRANSACTIONS[[#This Row],[Subcategory]]="","",INDEX(Fields!$D$33:$D$132,MATCH(TB_TRANSACTIONS[[#This Row],[Subcategory]],Fields!$C$33:$C$132,0),0)),"-")</f>
        <v/>
      </c>
      <c r="I745" s="245" t="str">
        <f>IFERROR(IF(TB_TRANSACTIONS[[#This Row],[Category]]="","",TB_TRANSACTIONS[[#This Row],[Category]]&amp;"-"&amp;COUNTIFS($H$29:H765,H765)),"-")</f>
        <v/>
      </c>
      <c r="J745" s="127" t="str">
        <f>IFERROR(INDEX(Analysis!$G$13:$G$24,MATCH(IF(TB_TRANSACTIONS[[#This Row],[Date]]="","",IFERROR(MONTH(TB_TRANSACTIONS[[#This Row],[Date]]),"-")),Analysis!$C$13:$C$24,0),1),"-")</f>
        <v>-</v>
      </c>
      <c r="K745" s="127" t="str">
        <f>IFERROR(INDEX(Analysis!$F$13:$F$24,MATCH(IF(TB_TRANSACTIONS[[#This Row],[Date]]="","",IFERROR(MONTH(TB_TRANSACTIONS[[#This Row],[Date]]),"-")),Analysis!$C$13:$C$24,0),1),"-")</f>
        <v>-</v>
      </c>
      <c r="L7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5" s="77"/>
    </row>
    <row r="746" spans="3:15" ht="18" customHeight="1" x14ac:dyDescent="0.25">
      <c r="C746" s="109"/>
      <c r="D746" s="221"/>
      <c r="E746" s="222"/>
      <c r="F746" s="111"/>
      <c r="G746" s="110"/>
      <c r="H746" s="245" t="str" cm="1">
        <f t="array" ref="H746">IFERROR(IF(TB_TRANSACTIONS[[#This Row],[Subcategory]]="","",INDEX(Fields!$D$33:$D$132,MATCH(TB_TRANSACTIONS[[#This Row],[Subcategory]],Fields!$C$33:$C$132,0),0)),"-")</f>
        <v/>
      </c>
      <c r="I746" s="245" t="str">
        <f>IFERROR(IF(TB_TRANSACTIONS[[#This Row],[Category]]="","",TB_TRANSACTIONS[[#This Row],[Category]]&amp;"-"&amp;COUNTIFS($H$29:H766,H766)),"-")</f>
        <v/>
      </c>
      <c r="J746" s="127" t="str">
        <f>IFERROR(INDEX(Analysis!$G$13:$G$24,MATCH(IF(TB_TRANSACTIONS[[#This Row],[Date]]="","",IFERROR(MONTH(TB_TRANSACTIONS[[#This Row],[Date]]),"-")),Analysis!$C$13:$C$24,0),1),"-")</f>
        <v>-</v>
      </c>
      <c r="K746" s="127" t="str">
        <f>IFERROR(INDEX(Analysis!$F$13:$F$24,MATCH(IF(TB_TRANSACTIONS[[#This Row],[Date]]="","",IFERROR(MONTH(TB_TRANSACTIONS[[#This Row],[Date]]),"-")),Analysis!$C$13:$C$24,0),1),"-")</f>
        <v>-</v>
      </c>
      <c r="L7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6" s="77"/>
    </row>
    <row r="747" spans="3:15" ht="18" customHeight="1" x14ac:dyDescent="0.25">
      <c r="C747" s="143"/>
      <c r="D747" s="217"/>
      <c r="E747" s="220"/>
      <c r="F747" s="111"/>
      <c r="G747" s="110"/>
      <c r="H747" s="245" t="str" cm="1">
        <f t="array" ref="H747">IFERROR(IF(TB_TRANSACTIONS[[#This Row],[Subcategory]]="","",INDEX(Fields!$D$33:$D$132,MATCH(TB_TRANSACTIONS[[#This Row],[Subcategory]],Fields!$C$33:$C$132,0),0)),"-")</f>
        <v/>
      </c>
      <c r="I747" s="245" t="str">
        <f>IFERROR(IF(TB_TRANSACTIONS[[#This Row],[Category]]="","",TB_TRANSACTIONS[[#This Row],[Category]]&amp;"-"&amp;COUNTIFS($H$29:H767,H767)),"-")</f>
        <v/>
      </c>
      <c r="J747" s="127" t="str">
        <f>IFERROR(INDEX(Analysis!$G$13:$G$24,MATCH(IF(TB_TRANSACTIONS[[#This Row],[Date]]="","",IFERROR(MONTH(TB_TRANSACTIONS[[#This Row],[Date]]),"-")),Analysis!$C$13:$C$24,0),1),"-")</f>
        <v>-</v>
      </c>
      <c r="K747" s="127" t="str">
        <f>IFERROR(INDEX(Analysis!$F$13:$F$24,MATCH(IF(TB_TRANSACTIONS[[#This Row],[Date]]="","",IFERROR(MONTH(TB_TRANSACTIONS[[#This Row],[Date]]),"-")),Analysis!$C$13:$C$24,0),1),"-")</f>
        <v>-</v>
      </c>
      <c r="L7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7" s="77"/>
    </row>
    <row r="748" spans="3:15" ht="18" customHeight="1" x14ac:dyDescent="0.25">
      <c r="C748" s="109"/>
      <c r="D748" s="221"/>
      <c r="E748" s="222"/>
      <c r="F748" s="111"/>
      <c r="G748" s="110"/>
      <c r="H748" s="245" t="str" cm="1">
        <f t="array" ref="H748">IFERROR(IF(TB_TRANSACTIONS[[#This Row],[Subcategory]]="","",INDEX(Fields!$D$33:$D$132,MATCH(TB_TRANSACTIONS[[#This Row],[Subcategory]],Fields!$C$33:$C$132,0),0)),"-")</f>
        <v/>
      </c>
      <c r="I748" s="245" t="str">
        <f>IFERROR(IF(TB_TRANSACTIONS[[#This Row],[Category]]="","",TB_TRANSACTIONS[[#This Row],[Category]]&amp;"-"&amp;COUNTIFS($H$29:H768,H768)),"-")</f>
        <v/>
      </c>
      <c r="J748" s="127" t="str">
        <f>IFERROR(INDEX(Analysis!$G$13:$G$24,MATCH(IF(TB_TRANSACTIONS[[#This Row],[Date]]="","",IFERROR(MONTH(TB_TRANSACTIONS[[#This Row],[Date]]),"-")),Analysis!$C$13:$C$24,0),1),"-")</f>
        <v>-</v>
      </c>
      <c r="K748" s="127" t="str">
        <f>IFERROR(INDEX(Analysis!$F$13:$F$24,MATCH(IF(TB_TRANSACTIONS[[#This Row],[Date]]="","",IFERROR(MONTH(TB_TRANSACTIONS[[#This Row],[Date]]),"-")),Analysis!$C$13:$C$24,0),1),"-")</f>
        <v>-</v>
      </c>
      <c r="L7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8" s="77"/>
    </row>
    <row r="749" spans="3:15" ht="18" customHeight="1" x14ac:dyDescent="0.25">
      <c r="C749" s="143"/>
      <c r="D749" s="217"/>
      <c r="E749" s="220"/>
      <c r="F749" s="111"/>
      <c r="G749" s="110"/>
      <c r="H749" s="245" t="str" cm="1">
        <f t="array" ref="H749">IFERROR(IF(TB_TRANSACTIONS[[#This Row],[Subcategory]]="","",INDEX(Fields!$D$33:$D$132,MATCH(TB_TRANSACTIONS[[#This Row],[Subcategory]],Fields!$C$33:$C$132,0),0)),"-")</f>
        <v/>
      </c>
      <c r="I749" s="245" t="str">
        <f>IFERROR(IF(TB_TRANSACTIONS[[#This Row],[Category]]="","",TB_TRANSACTIONS[[#This Row],[Category]]&amp;"-"&amp;COUNTIFS($H$29:H769,H769)),"-")</f>
        <v/>
      </c>
      <c r="J749" s="127" t="str">
        <f>IFERROR(INDEX(Analysis!$G$13:$G$24,MATCH(IF(TB_TRANSACTIONS[[#This Row],[Date]]="","",IFERROR(MONTH(TB_TRANSACTIONS[[#This Row],[Date]]),"-")),Analysis!$C$13:$C$24,0),1),"-")</f>
        <v>-</v>
      </c>
      <c r="K749" s="127" t="str">
        <f>IFERROR(INDEX(Analysis!$F$13:$F$24,MATCH(IF(TB_TRANSACTIONS[[#This Row],[Date]]="","",IFERROR(MONTH(TB_TRANSACTIONS[[#This Row],[Date]]),"-")),Analysis!$C$13:$C$24,0),1),"-")</f>
        <v>-</v>
      </c>
      <c r="L7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9" s="77"/>
    </row>
    <row r="750" spans="3:15" ht="18" customHeight="1" x14ac:dyDescent="0.25">
      <c r="C750" s="109"/>
      <c r="D750" s="221"/>
      <c r="E750" s="222"/>
      <c r="F750" s="111"/>
      <c r="G750" s="110"/>
      <c r="H750" s="245" t="str" cm="1">
        <f t="array" ref="H750">IFERROR(IF(TB_TRANSACTIONS[[#This Row],[Subcategory]]="","",INDEX(Fields!$D$33:$D$132,MATCH(TB_TRANSACTIONS[[#This Row],[Subcategory]],Fields!$C$33:$C$132,0),0)),"-")</f>
        <v/>
      </c>
      <c r="I750" s="245" t="str">
        <f>IFERROR(IF(TB_TRANSACTIONS[[#This Row],[Category]]="","",TB_TRANSACTIONS[[#This Row],[Category]]&amp;"-"&amp;COUNTIFS($H$29:H770,H770)),"-")</f>
        <v/>
      </c>
      <c r="J750" s="127" t="str">
        <f>IFERROR(INDEX(Analysis!$G$13:$G$24,MATCH(IF(TB_TRANSACTIONS[[#This Row],[Date]]="","",IFERROR(MONTH(TB_TRANSACTIONS[[#This Row],[Date]]),"-")),Analysis!$C$13:$C$24,0),1),"-")</f>
        <v>-</v>
      </c>
      <c r="K750" s="127" t="str">
        <f>IFERROR(INDEX(Analysis!$F$13:$F$24,MATCH(IF(TB_TRANSACTIONS[[#This Row],[Date]]="","",IFERROR(MONTH(TB_TRANSACTIONS[[#This Row],[Date]]),"-")),Analysis!$C$13:$C$24,0),1),"-")</f>
        <v>-</v>
      </c>
      <c r="L7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0" s="77"/>
    </row>
    <row r="751" spans="3:15" ht="18" customHeight="1" x14ac:dyDescent="0.25">
      <c r="C751" s="143"/>
      <c r="D751" s="217"/>
      <c r="E751" s="220"/>
      <c r="F751" s="111"/>
      <c r="G751" s="110"/>
      <c r="H751" s="245" t="str" cm="1">
        <f t="array" ref="H751">IFERROR(IF(TB_TRANSACTIONS[[#This Row],[Subcategory]]="","",INDEX(Fields!$D$33:$D$132,MATCH(TB_TRANSACTIONS[[#This Row],[Subcategory]],Fields!$C$33:$C$132,0),0)),"-")</f>
        <v/>
      </c>
      <c r="I751" s="245" t="str">
        <f>IFERROR(IF(TB_TRANSACTIONS[[#This Row],[Category]]="","",TB_TRANSACTIONS[[#This Row],[Category]]&amp;"-"&amp;COUNTIFS($H$29:H771,H771)),"-")</f>
        <v/>
      </c>
      <c r="J751" s="127" t="str">
        <f>IFERROR(INDEX(Analysis!$G$13:$G$24,MATCH(IF(TB_TRANSACTIONS[[#This Row],[Date]]="","",IFERROR(MONTH(TB_TRANSACTIONS[[#This Row],[Date]]),"-")),Analysis!$C$13:$C$24,0),1),"-")</f>
        <v>-</v>
      </c>
      <c r="K751" s="127" t="str">
        <f>IFERROR(INDEX(Analysis!$F$13:$F$24,MATCH(IF(TB_TRANSACTIONS[[#This Row],[Date]]="","",IFERROR(MONTH(TB_TRANSACTIONS[[#This Row],[Date]]),"-")),Analysis!$C$13:$C$24,0),1),"-")</f>
        <v>-</v>
      </c>
      <c r="L7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1" s="77"/>
    </row>
    <row r="752" spans="3:15" ht="18" customHeight="1" x14ac:dyDescent="0.25">
      <c r="C752" s="109"/>
      <c r="D752" s="221"/>
      <c r="E752" s="222"/>
      <c r="F752" s="111"/>
      <c r="G752" s="110"/>
      <c r="H752" s="245" t="str" cm="1">
        <f t="array" ref="H752">IFERROR(IF(TB_TRANSACTIONS[[#This Row],[Subcategory]]="","",INDEX(Fields!$D$33:$D$132,MATCH(TB_TRANSACTIONS[[#This Row],[Subcategory]],Fields!$C$33:$C$132,0),0)),"-")</f>
        <v/>
      </c>
      <c r="I752" s="245" t="str">
        <f>IFERROR(IF(TB_TRANSACTIONS[[#This Row],[Category]]="","",TB_TRANSACTIONS[[#This Row],[Category]]&amp;"-"&amp;COUNTIFS($H$29:H772,H772)),"-")</f>
        <v/>
      </c>
      <c r="J752" s="127" t="str">
        <f>IFERROR(INDEX(Analysis!$G$13:$G$24,MATCH(IF(TB_TRANSACTIONS[[#This Row],[Date]]="","",IFERROR(MONTH(TB_TRANSACTIONS[[#This Row],[Date]]),"-")),Analysis!$C$13:$C$24,0),1),"-")</f>
        <v>-</v>
      </c>
      <c r="K752" s="127" t="str">
        <f>IFERROR(INDEX(Analysis!$F$13:$F$24,MATCH(IF(TB_TRANSACTIONS[[#This Row],[Date]]="","",IFERROR(MONTH(TB_TRANSACTIONS[[#This Row],[Date]]),"-")),Analysis!$C$13:$C$24,0),1),"-")</f>
        <v>-</v>
      </c>
      <c r="L7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2" s="77"/>
    </row>
    <row r="753" spans="3:15" ht="18" customHeight="1" x14ac:dyDescent="0.25">
      <c r="C753" s="143"/>
      <c r="D753" s="217"/>
      <c r="E753" s="220"/>
      <c r="F753" s="111"/>
      <c r="G753" s="110"/>
      <c r="H753" s="245" t="str" cm="1">
        <f t="array" ref="H753">IFERROR(IF(TB_TRANSACTIONS[[#This Row],[Subcategory]]="","",INDEX(Fields!$D$33:$D$132,MATCH(TB_TRANSACTIONS[[#This Row],[Subcategory]],Fields!$C$33:$C$132,0),0)),"-")</f>
        <v/>
      </c>
      <c r="I753" s="245" t="str">
        <f>IFERROR(IF(TB_TRANSACTIONS[[#This Row],[Category]]="","",TB_TRANSACTIONS[[#This Row],[Category]]&amp;"-"&amp;COUNTIFS($H$29:H773,H773)),"-")</f>
        <v/>
      </c>
      <c r="J753" s="127" t="str">
        <f>IFERROR(INDEX(Analysis!$G$13:$G$24,MATCH(IF(TB_TRANSACTIONS[[#This Row],[Date]]="","",IFERROR(MONTH(TB_TRANSACTIONS[[#This Row],[Date]]),"-")),Analysis!$C$13:$C$24,0),1),"-")</f>
        <v>-</v>
      </c>
      <c r="K753" s="127" t="str">
        <f>IFERROR(INDEX(Analysis!$F$13:$F$24,MATCH(IF(TB_TRANSACTIONS[[#This Row],[Date]]="","",IFERROR(MONTH(TB_TRANSACTIONS[[#This Row],[Date]]),"-")),Analysis!$C$13:$C$24,0),1),"-")</f>
        <v>-</v>
      </c>
      <c r="L7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3" s="77"/>
    </row>
    <row r="754" spans="3:15" ht="18" customHeight="1" x14ac:dyDescent="0.25">
      <c r="C754" s="109"/>
      <c r="D754" s="221"/>
      <c r="E754" s="222"/>
      <c r="F754" s="111"/>
      <c r="G754" s="110"/>
      <c r="H754" s="245" t="str" cm="1">
        <f t="array" ref="H754">IFERROR(IF(TB_TRANSACTIONS[[#This Row],[Subcategory]]="","",INDEX(Fields!$D$33:$D$132,MATCH(TB_TRANSACTIONS[[#This Row],[Subcategory]],Fields!$C$33:$C$132,0),0)),"-")</f>
        <v/>
      </c>
      <c r="I754" s="245" t="str">
        <f>IFERROR(IF(TB_TRANSACTIONS[[#This Row],[Category]]="","",TB_TRANSACTIONS[[#This Row],[Category]]&amp;"-"&amp;COUNTIFS($H$29:H774,H774)),"-")</f>
        <v/>
      </c>
      <c r="J754" s="127" t="str">
        <f>IFERROR(INDEX(Analysis!$G$13:$G$24,MATCH(IF(TB_TRANSACTIONS[[#This Row],[Date]]="","",IFERROR(MONTH(TB_TRANSACTIONS[[#This Row],[Date]]),"-")),Analysis!$C$13:$C$24,0),1),"-")</f>
        <v>-</v>
      </c>
      <c r="K754" s="127" t="str">
        <f>IFERROR(INDEX(Analysis!$F$13:$F$24,MATCH(IF(TB_TRANSACTIONS[[#This Row],[Date]]="","",IFERROR(MONTH(TB_TRANSACTIONS[[#This Row],[Date]]),"-")),Analysis!$C$13:$C$24,0),1),"-")</f>
        <v>-</v>
      </c>
      <c r="L7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4" s="77"/>
    </row>
    <row r="755" spans="3:15" ht="18" customHeight="1" x14ac:dyDescent="0.25">
      <c r="C755" s="143"/>
      <c r="D755" s="217"/>
      <c r="E755" s="220"/>
      <c r="F755" s="111"/>
      <c r="G755" s="110"/>
      <c r="H755" s="245" t="str" cm="1">
        <f t="array" ref="H755">IFERROR(IF(TB_TRANSACTIONS[[#This Row],[Subcategory]]="","",INDEX(Fields!$D$33:$D$132,MATCH(TB_TRANSACTIONS[[#This Row],[Subcategory]],Fields!$C$33:$C$132,0),0)),"-")</f>
        <v/>
      </c>
      <c r="I755" s="245" t="str">
        <f>IFERROR(IF(TB_TRANSACTIONS[[#This Row],[Category]]="","",TB_TRANSACTIONS[[#This Row],[Category]]&amp;"-"&amp;COUNTIFS($H$29:H775,H775)),"-")</f>
        <v/>
      </c>
      <c r="J755" s="127" t="str">
        <f>IFERROR(INDEX(Analysis!$G$13:$G$24,MATCH(IF(TB_TRANSACTIONS[[#This Row],[Date]]="","",IFERROR(MONTH(TB_TRANSACTIONS[[#This Row],[Date]]),"-")),Analysis!$C$13:$C$24,0),1),"-")</f>
        <v>-</v>
      </c>
      <c r="K755" s="127" t="str">
        <f>IFERROR(INDEX(Analysis!$F$13:$F$24,MATCH(IF(TB_TRANSACTIONS[[#This Row],[Date]]="","",IFERROR(MONTH(TB_TRANSACTIONS[[#This Row],[Date]]),"-")),Analysis!$C$13:$C$24,0),1),"-")</f>
        <v>-</v>
      </c>
      <c r="L7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5" s="77"/>
    </row>
    <row r="756" spans="3:15" ht="18" customHeight="1" x14ac:dyDescent="0.25">
      <c r="C756" s="109"/>
      <c r="D756" s="221"/>
      <c r="E756" s="222"/>
      <c r="F756" s="111"/>
      <c r="G756" s="110"/>
      <c r="H756" s="245" t="str" cm="1">
        <f t="array" ref="H756">IFERROR(IF(TB_TRANSACTIONS[[#This Row],[Subcategory]]="","",INDEX(Fields!$D$33:$D$132,MATCH(TB_TRANSACTIONS[[#This Row],[Subcategory]],Fields!$C$33:$C$132,0),0)),"-")</f>
        <v/>
      </c>
      <c r="I756" s="245" t="str">
        <f>IFERROR(IF(TB_TRANSACTIONS[[#This Row],[Category]]="","",TB_TRANSACTIONS[[#This Row],[Category]]&amp;"-"&amp;COUNTIFS($H$29:H776,H776)),"-")</f>
        <v/>
      </c>
      <c r="J756" s="127" t="str">
        <f>IFERROR(INDEX(Analysis!$G$13:$G$24,MATCH(IF(TB_TRANSACTIONS[[#This Row],[Date]]="","",IFERROR(MONTH(TB_TRANSACTIONS[[#This Row],[Date]]),"-")),Analysis!$C$13:$C$24,0),1),"-")</f>
        <v>-</v>
      </c>
      <c r="K756" s="127" t="str">
        <f>IFERROR(INDEX(Analysis!$F$13:$F$24,MATCH(IF(TB_TRANSACTIONS[[#This Row],[Date]]="","",IFERROR(MONTH(TB_TRANSACTIONS[[#This Row],[Date]]),"-")),Analysis!$C$13:$C$24,0),1),"-")</f>
        <v>-</v>
      </c>
      <c r="L7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6" s="77"/>
    </row>
    <row r="757" spans="3:15" ht="18" customHeight="1" x14ac:dyDescent="0.25">
      <c r="C757" s="143"/>
      <c r="D757" s="217"/>
      <c r="E757" s="220"/>
      <c r="F757" s="111"/>
      <c r="G757" s="110"/>
      <c r="H757" s="245" t="str" cm="1">
        <f t="array" ref="H757">IFERROR(IF(TB_TRANSACTIONS[[#This Row],[Subcategory]]="","",INDEX(Fields!$D$33:$D$132,MATCH(TB_TRANSACTIONS[[#This Row],[Subcategory]],Fields!$C$33:$C$132,0),0)),"-")</f>
        <v/>
      </c>
      <c r="I757" s="245" t="str">
        <f>IFERROR(IF(TB_TRANSACTIONS[[#This Row],[Category]]="","",TB_TRANSACTIONS[[#This Row],[Category]]&amp;"-"&amp;COUNTIFS($H$29:H777,H777)),"-")</f>
        <v/>
      </c>
      <c r="J757" s="127" t="str">
        <f>IFERROR(INDEX(Analysis!$G$13:$G$24,MATCH(IF(TB_TRANSACTIONS[[#This Row],[Date]]="","",IFERROR(MONTH(TB_TRANSACTIONS[[#This Row],[Date]]),"-")),Analysis!$C$13:$C$24,0),1),"-")</f>
        <v>-</v>
      </c>
      <c r="K757" s="127" t="str">
        <f>IFERROR(INDEX(Analysis!$F$13:$F$24,MATCH(IF(TB_TRANSACTIONS[[#This Row],[Date]]="","",IFERROR(MONTH(TB_TRANSACTIONS[[#This Row],[Date]]),"-")),Analysis!$C$13:$C$24,0),1),"-")</f>
        <v>-</v>
      </c>
      <c r="L7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7" s="77"/>
    </row>
    <row r="758" spans="3:15" ht="18" customHeight="1" x14ac:dyDescent="0.25">
      <c r="C758" s="109"/>
      <c r="D758" s="221"/>
      <c r="E758" s="222"/>
      <c r="F758" s="111"/>
      <c r="G758" s="110"/>
      <c r="H758" s="245" t="str" cm="1">
        <f t="array" ref="H758">IFERROR(IF(TB_TRANSACTIONS[[#This Row],[Subcategory]]="","",INDEX(Fields!$D$33:$D$132,MATCH(TB_TRANSACTIONS[[#This Row],[Subcategory]],Fields!$C$33:$C$132,0),0)),"-")</f>
        <v/>
      </c>
      <c r="I758" s="245" t="str">
        <f>IFERROR(IF(TB_TRANSACTIONS[[#This Row],[Category]]="","",TB_TRANSACTIONS[[#This Row],[Category]]&amp;"-"&amp;COUNTIFS($H$29:H778,H778)),"-")</f>
        <v/>
      </c>
      <c r="J758" s="127" t="str">
        <f>IFERROR(INDEX(Analysis!$G$13:$G$24,MATCH(IF(TB_TRANSACTIONS[[#This Row],[Date]]="","",IFERROR(MONTH(TB_TRANSACTIONS[[#This Row],[Date]]),"-")),Analysis!$C$13:$C$24,0),1),"-")</f>
        <v>-</v>
      </c>
      <c r="K758" s="127" t="str">
        <f>IFERROR(INDEX(Analysis!$F$13:$F$24,MATCH(IF(TB_TRANSACTIONS[[#This Row],[Date]]="","",IFERROR(MONTH(TB_TRANSACTIONS[[#This Row],[Date]]),"-")),Analysis!$C$13:$C$24,0),1),"-")</f>
        <v>-</v>
      </c>
      <c r="L7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8" s="77"/>
    </row>
    <row r="759" spans="3:15" ht="18" customHeight="1" x14ac:dyDescent="0.25">
      <c r="C759" s="143"/>
      <c r="D759" s="217"/>
      <c r="E759" s="220"/>
      <c r="F759" s="111"/>
      <c r="G759" s="110"/>
      <c r="H759" s="245" t="str" cm="1">
        <f t="array" ref="H759">IFERROR(IF(TB_TRANSACTIONS[[#This Row],[Subcategory]]="","",INDEX(Fields!$D$33:$D$132,MATCH(TB_TRANSACTIONS[[#This Row],[Subcategory]],Fields!$C$33:$C$132,0),0)),"-")</f>
        <v/>
      </c>
      <c r="I759" s="245" t="str">
        <f>IFERROR(IF(TB_TRANSACTIONS[[#This Row],[Category]]="","",TB_TRANSACTIONS[[#This Row],[Category]]&amp;"-"&amp;COUNTIFS($H$29:H779,H779)),"-")</f>
        <v/>
      </c>
      <c r="J759" s="127" t="str">
        <f>IFERROR(INDEX(Analysis!$G$13:$G$24,MATCH(IF(TB_TRANSACTIONS[[#This Row],[Date]]="","",IFERROR(MONTH(TB_TRANSACTIONS[[#This Row],[Date]]),"-")),Analysis!$C$13:$C$24,0),1),"-")</f>
        <v>-</v>
      </c>
      <c r="K759" s="127" t="str">
        <f>IFERROR(INDEX(Analysis!$F$13:$F$24,MATCH(IF(TB_TRANSACTIONS[[#This Row],[Date]]="","",IFERROR(MONTH(TB_TRANSACTIONS[[#This Row],[Date]]),"-")),Analysis!$C$13:$C$24,0),1),"-")</f>
        <v>-</v>
      </c>
      <c r="L7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9" s="77"/>
    </row>
    <row r="760" spans="3:15" ht="18" customHeight="1" x14ac:dyDescent="0.25">
      <c r="C760" s="109"/>
      <c r="D760" s="221"/>
      <c r="E760" s="222"/>
      <c r="F760" s="111"/>
      <c r="G760" s="110"/>
      <c r="H760" s="245" t="str" cm="1">
        <f t="array" ref="H760">IFERROR(IF(TB_TRANSACTIONS[[#This Row],[Subcategory]]="","",INDEX(Fields!$D$33:$D$132,MATCH(TB_TRANSACTIONS[[#This Row],[Subcategory]],Fields!$C$33:$C$132,0),0)),"-")</f>
        <v/>
      </c>
      <c r="I760" s="245" t="str">
        <f>IFERROR(IF(TB_TRANSACTIONS[[#This Row],[Category]]="","",TB_TRANSACTIONS[[#This Row],[Category]]&amp;"-"&amp;COUNTIFS($H$29:H780,H780)),"-")</f>
        <v/>
      </c>
      <c r="J760" s="127" t="str">
        <f>IFERROR(INDEX(Analysis!$G$13:$G$24,MATCH(IF(TB_TRANSACTIONS[[#This Row],[Date]]="","",IFERROR(MONTH(TB_TRANSACTIONS[[#This Row],[Date]]),"-")),Analysis!$C$13:$C$24,0),1),"-")</f>
        <v>-</v>
      </c>
      <c r="K760" s="127" t="str">
        <f>IFERROR(INDEX(Analysis!$F$13:$F$24,MATCH(IF(TB_TRANSACTIONS[[#This Row],[Date]]="","",IFERROR(MONTH(TB_TRANSACTIONS[[#This Row],[Date]]),"-")),Analysis!$C$13:$C$24,0),1),"-")</f>
        <v>-</v>
      </c>
      <c r="L7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0" s="77"/>
    </row>
    <row r="761" spans="3:15" ht="18" customHeight="1" x14ac:dyDescent="0.25">
      <c r="C761" s="143"/>
      <c r="D761" s="217"/>
      <c r="E761" s="220"/>
      <c r="F761" s="111"/>
      <c r="G761" s="110"/>
      <c r="H761" s="245" t="str" cm="1">
        <f t="array" ref="H761">IFERROR(IF(TB_TRANSACTIONS[[#This Row],[Subcategory]]="","",INDEX(Fields!$D$33:$D$132,MATCH(TB_TRANSACTIONS[[#This Row],[Subcategory]],Fields!$C$33:$C$132,0),0)),"-")</f>
        <v/>
      </c>
      <c r="I761" s="245" t="str">
        <f>IFERROR(IF(TB_TRANSACTIONS[[#This Row],[Category]]="","",TB_TRANSACTIONS[[#This Row],[Category]]&amp;"-"&amp;COUNTIFS($H$29:H781,H781)),"-")</f>
        <v/>
      </c>
      <c r="J761" s="127" t="str">
        <f>IFERROR(INDEX(Analysis!$G$13:$G$24,MATCH(IF(TB_TRANSACTIONS[[#This Row],[Date]]="","",IFERROR(MONTH(TB_TRANSACTIONS[[#This Row],[Date]]),"-")),Analysis!$C$13:$C$24,0),1),"-")</f>
        <v>-</v>
      </c>
      <c r="K761" s="127" t="str">
        <f>IFERROR(INDEX(Analysis!$F$13:$F$24,MATCH(IF(TB_TRANSACTIONS[[#This Row],[Date]]="","",IFERROR(MONTH(TB_TRANSACTIONS[[#This Row],[Date]]),"-")),Analysis!$C$13:$C$24,0),1),"-")</f>
        <v>-</v>
      </c>
      <c r="L7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1" s="77"/>
    </row>
    <row r="762" spans="3:15" ht="18" customHeight="1" x14ac:dyDescent="0.25">
      <c r="C762" s="109"/>
      <c r="D762" s="221"/>
      <c r="E762" s="222"/>
      <c r="F762" s="111"/>
      <c r="G762" s="110"/>
      <c r="H762" s="245" t="str" cm="1">
        <f t="array" ref="H762">IFERROR(IF(TB_TRANSACTIONS[[#This Row],[Subcategory]]="","",INDEX(Fields!$D$33:$D$132,MATCH(TB_TRANSACTIONS[[#This Row],[Subcategory]],Fields!$C$33:$C$132,0),0)),"-")</f>
        <v/>
      </c>
      <c r="I762" s="245" t="str">
        <f>IFERROR(IF(TB_TRANSACTIONS[[#This Row],[Category]]="","",TB_TRANSACTIONS[[#This Row],[Category]]&amp;"-"&amp;COUNTIFS($H$29:H782,H782)),"-")</f>
        <v/>
      </c>
      <c r="J762" s="127" t="str">
        <f>IFERROR(INDEX(Analysis!$G$13:$G$24,MATCH(IF(TB_TRANSACTIONS[[#This Row],[Date]]="","",IFERROR(MONTH(TB_TRANSACTIONS[[#This Row],[Date]]),"-")),Analysis!$C$13:$C$24,0),1),"-")</f>
        <v>-</v>
      </c>
      <c r="K762" s="127" t="str">
        <f>IFERROR(INDEX(Analysis!$F$13:$F$24,MATCH(IF(TB_TRANSACTIONS[[#This Row],[Date]]="","",IFERROR(MONTH(TB_TRANSACTIONS[[#This Row],[Date]]),"-")),Analysis!$C$13:$C$24,0),1),"-")</f>
        <v>-</v>
      </c>
      <c r="L7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2" s="77"/>
    </row>
    <row r="763" spans="3:15" ht="18" customHeight="1" x14ac:dyDescent="0.25">
      <c r="C763" s="143"/>
      <c r="D763" s="217"/>
      <c r="E763" s="220"/>
      <c r="F763" s="111"/>
      <c r="G763" s="110"/>
      <c r="H763" s="245" t="str" cm="1">
        <f t="array" ref="H763">IFERROR(IF(TB_TRANSACTIONS[[#This Row],[Subcategory]]="","",INDEX(Fields!$D$33:$D$132,MATCH(TB_TRANSACTIONS[[#This Row],[Subcategory]],Fields!$C$33:$C$132,0),0)),"-")</f>
        <v/>
      </c>
      <c r="I763" s="245" t="str">
        <f>IFERROR(IF(TB_TRANSACTIONS[[#This Row],[Category]]="","",TB_TRANSACTIONS[[#This Row],[Category]]&amp;"-"&amp;COUNTIFS($H$29:H783,H783)),"-")</f>
        <v/>
      </c>
      <c r="J763" s="127" t="str">
        <f>IFERROR(INDEX(Analysis!$G$13:$G$24,MATCH(IF(TB_TRANSACTIONS[[#This Row],[Date]]="","",IFERROR(MONTH(TB_TRANSACTIONS[[#This Row],[Date]]),"-")),Analysis!$C$13:$C$24,0),1),"-")</f>
        <v>-</v>
      </c>
      <c r="K763" s="127" t="str">
        <f>IFERROR(INDEX(Analysis!$F$13:$F$24,MATCH(IF(TB_TRANSACTIONS[[#This Row],[Date]]="","",IFERROR(MONTH(TB_TRANSACTIONS[[#This Row],[Date]]),"-")),Analysis!$C$13:$C$24,0),1),"-")</f>
        <v>-</v>
      </c>
      <c r="L7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3" s="77"/>
    </row>
    <row r="764" spans="3:15" ht="18" customHeight="1" x14ac:dyDescent="0.25">
      <c r="C764" s="109"/>
      <c r="D764" s="221"/>
      <c r="E764" s="222"/>
      <c r="F764" s="111"/>
      <c r="G764" s="110"/>
      <c r="H764" s="245" t="str" cm="1">
        <f t="array" ref="H764">IFERROR(IF(TB_TRANSACTIONS[[#This Row],[Subcategory]]="","",INDEX(Fields!$D$33:$D$132,MATCH(TB_TRANSACTIONS[[#This Row],[Subcategory]],Fields!$C$33:$C$132,0),0)),"-")</f>
        <v/>
      </c>
      <c r="I764" s="245" t="str">
        <f>IFERROR(IF(TB_TRANSACTIONS[[#This Row],[Category]]="","",TB_TRANSACTIONS[[#This Row],[Category]]&amp;"-"&amp;COUNTIFS($H$29:H784,H784)),"-")</f>
        <v/>
      </c>
      <c r="J764" s="127" t="str">
        <f>IFERROR(INDEX(Analysis!$G$13:$G$24,MATCH(IF(TB_TRANSACTIONS[[#This Row],[Date]]="","",IFERROR(MONTH(TB_TRANSACTIONS[[#This Row],[Date]]),"-")),Analysis!$C$13:$C$24,0),1),"-")</f>
        <v>-</v>
      </c>
      <c r="K764" s="127" t="str">
        <f>IFERROR(INDEX(Analysis!$F$13:$F$24,MATCH(IF(TB_TRANSACTIONS[[#This Row],[Date]]="","",IFERROR(MONTH(TB_TRANSACTIONS[[#This Row],[Date]]),"-")),Analysis!$C$13:$C$24,0),1),"-")</f>
        <v>-</v>
      </c>
      <c r="L7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4" s="77"/>
    </row>
    <row r="765" spans="3:15" ht="18" customHeight="1" x14ac:dyDescent="0.25">
      <c r="C765" s="143"/>
      <c r="D765" s="217"/>
      <c r="E765" s="220"/>
      <c r="F765" s="111"/>
      <c r="G765" s="110"/>
      <c r="H765" s="245" t="str" cm="1">
        <f t="array" ref="H765">IFERROR(IF(TB_TRANSACTIONS[[#This Row],[Subcategory]]="","",INDEX(Fields!$D$33:$D$132,MATCH(TB_TRANSACTIONS[[#This Row],[Subcategory]],Fields!$C$33:$C$132,0),0)),"-")</f>
        <v/>
      </c>
      <c r="I765" s="245" t="str">
        <f>IFERROR(IF(TB_TRANSACTIONS[[#This Row],[Category]]="","",TB_TRANSACTIONS[[#This Row],[Category]]&amp;"-"&amp;COUNTIFS($H$29:H785,H785)),"-")</f>
        <v/>
      </c>
      <c r="J765" s="127" t="str">
        <f>IFERROR(INDEX(Analysis!$G$13:$G$24,MATCH(IF(TB_TRANSACTIONS[[#This Row],[Date]]="","",IFERROR(MONTH(TB_TRANSACTIONS[[#This Row],[Date]]),"-")),Analysis!$C$13:$C$24,0),1),"-")</f>
        <v>-</v>
      </c>
      <c r="K765" s="127" t="str">
        <f>IFERROR(INDEX(Analysis!$F$13:$F$24,MATCH(IF(TB_TRANSACTIONS[[#This Row],[Date]]="","",IFERROR(MONTH(TB_TRANSACTIONS[[#This Row],[Date]]),"-")),Analysis!$C$13:$C$24,0),1),"-")</f>
        <v>-</v>
      </c>
      <c r="L7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5" s="77"/>
    </row>
    <row r="766" spans="3:15" ht="18" customHeight="1" x14ac:dyDescent="0.25">
      <c r="C766" s="109"/>
      <c r="D766" s="221"/>
      <c r="E766" s="222"/>
      <c r="F766" s="111"/>
      <c r="G766" s="110"/>
      <c r="H766" s="245" t="str" cm="1">
        <f t="array" ref="H766">IFERROR(IF(TB_TRANSACTIONS[[#This Row],[Subcategory]]="","",INDEX(Fields!$D$33:$D$132,MATCH(TB_TRANSACTIONS[[#This Row],[Subcategory]],Fields!$C$33:$C$132,0),0)),"-")</f>
        <v/>
      </c>
      <c r="I766" s="245" t="str">
        <f>IFERROR(IF(TB_TRANSACTIONS[[#This Row],[Category]]="","",TB_TRANSACTIONS[[#This Row],[Category]]&amp;"-"&amp;COUNTIFS($H$29:H786,H786)),"-")</f>
        <v/>
      </c>
      <c r="J766" s="127" t="str">
        <f>IFERROR(INDEX(Analysis!$G$13:$G$24,MATCH(IF(TB_TRANSACTIONS[[#This Row],[Date]]="","",IFERROR(MONTH(TB_TRANSACTIONS[[#This Row],[Date]]),"-")),Analysis!$C$13:$C$24,0),1),"-")</f>
        <v>-</v>
      </c>
      <c r="K766" s="127" t="str">
        <f>IFERROR(INDEX(Analysis!$F$13:$F$24,MATCH(IF(TB_TRANSACTIONS[[#This Row],[Date]]="","",IFERROR(MONTH(TB_TRANSACTIONS[[#This Row],[Date]]),"-")),Analysis!$C$13:$C$24,0),1),"-")</f>
        <v>-</v>
      </c>
      <c r="L7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6" s="77"/>
    </row>
    <row r="767" spans="3:15" ht="18" customHeight="1" x14ac:dyDescent="0.25">
      <c r="C767" s="143"/>
      <c r="D767" s="217"/>
      <c r="E767" s="220"/>
      <c r="F767" s="111"/>
      <c r="G767" s="110"/>
      <c r="H767" s="245" t="str" cm="1">
        <f t="array" ref="H767">IFERROR(IF(TB_TRANSACTIONS[[#This Row],[Subcategory]]="","",INDEX(Fields!$D$33:$D$132,MATCH(TB_TRANSACTIONS[[#This Row],[Subcategory]],Fields!$C$33:$C$132,0),0)),"-")</f>
        <v/>
      </c>
      <c r="I767" s="245" t="str">
        <f>IFERROR(IF(TB_TRANSACTIONS[[#This Row],[Category]]="","",TB_TRANSACTIONS[[#This Row],[Category]]&amp;"-"&amp;COUNTIFS($H$29:H787,H787)),"-")</f>
        <v/>
      </c>
      <c r="J767" s="127" t="str">
        <f>IFERROR(INDEX(Analysis!$G$13:$G$24,MATCH(IF(TB_TRANSACTIONS[[#This Row],[Date]]="","",IFERROR(MONTH(TB_TRANSACTIONS[[#This Row],[Date]]),"-")),Analysis!$C$13:$C$24,0),1),"-")</f>
        <v>-</v>
      </c>
      <c r="K767" s="127" t="str">
        <f>IFERROR(INDEX(Analysis!$F$13:$F$24,MATCH(IF(TB_TRANSACTIONS[[#This Row],[Date]]="","",IFERROR(MONTH(TB_TRANSACTIONS[[#This Row],[Date]]),"-")),Analysis!$C$13:$C$24,0),1),"-")</f>
        <v>-</v>
      </c>
      <c r="L7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7" s="77"/>
    </row>
    <row r="768" spans="3:15" ht="18" customHeight="1" x14ac:dyDescent="0.25">
      <c r="C768" s="109"/>
      <c r="D768" s="221"/>
      <c r="E768" s="222"/>
      <c r="F768" s="111"/>
      <c r="G768" s="110"/>
      <c r="H768" s="245" t="str" cm="1">
        <f t="array" ref="H768">IFERROR(IF(TB_TRANSACTIONS[[#This Row],[Subcategory]]="","",INDEX(Fields!$D$33:$D$132,MATCH(TB_TRANSACTIONS[[#This Row],[Subcategory]],Fields!$C$33:$C$132,0),0)),"-")</f>
        <v/>
      </c>
      <c r="I768" s="245" t="str">
        <f>IFERROR(IF(TB_TRANSACTIONS[[#This Row],[Category]]="","",TB_TRANSACTIONS[[#This Row],[Category]]&amp;"-"&amp;COUNTIFS($H$29:H788,H788)),"-")</f>
        <v/>
      </c>
      <c r="J768" s="127" t="str">
        <f>IFERROR(INDEX(Analysis!$G$13:$G$24,MATCH(IF(TB_TRANSACTIONS[[#This Row],[Date]]="","",IFERROR(MONTH(TB_TRANSACTIONS[[#This Row],[Date]]),"-")),Analysis!$C$13:$C$24,0),1),"-")</f>
        <v>-</v>
      </c>
      <c r="K768" s="127" t="str">
        <f>IFERROR(INDEX(Analysis!$F$13:$F$24,MATCH(IF(TB_TRANSACTIONS[[#This Row],[Date]]="","",IFERROR(MONTH(TB_TRANSACTIONS[[#This Row],[Date]]),"-")),Analysis!$C$13:$C$24,0),1),"-")</f>
        <v>-</v>
      </c>
      <c r="L7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8" s="77"/>
    </row>
    <row r="769" spans="3:15" ht="18" customHeight="1" x14ac:dyDescent="0.25">
      <c r="C769" s="143"/>
      <c r="D769" s="217"/>
      <c r="E769" s="220"/>
      <c r="F769" s="111"/>
      <c r="G769" s="110"/>
      <c r="H769" s="245" t="str" cm="1">
        <f t="array" ref="H769">IFERROR(IF(TB_TRANSACTIONS[[#This Row],[Subcategory]]="","",INDEX(Fields!$D$33:$D$132,MATCH(TB_TRANSACTIONS[[#This Row],[Subcategory]],Fields!$C$33:$C$132,0),0)),"-")</f>
        <v/>
      </c>
      <c r="I769" s="245" t="str">
        <f>IFERROR(IF(TB_TRANSACTIONS[[#This Row],[Category]]="","",TB_TRANSACTIONS[[#This Row],[Category]]&amp;"-"&amp;COUNTIFS($H$29:H789,H789)),"-")</f>
        <v/>
      </c>
      <c r="J769" s="127" t="str">
        <f>IFERROR(INDEX(Analysis!$G$13:$G$24,MATCH(IF(TB_TRANSACTIONS[[#This Row],[Date]]="","",IFERROR(MONTH(TB_TRANSACTIONS[[#This Row],[Date]]),"-")),Analysis!$C$13:$C$24,0),1),"-")</f>
        <v>-</v>
      </c>
      <c r="K769" s="127" t="str">
        <f>IFERROR(INDEX(Analysis!$F$13:$F$24,MATCH(IF(TB_TRANSACTIONS[[#This Row],[Date]]="","",IFERROR(MONTH(TB_TRANSACTIONS[[#This Row],[Date]]),"-")),Analysis!$C$13:$C$24,0),1),"-")</f>
        <v>-</v>
      </c>
      <c r="L7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9" s="77"/>
    </row>
    <row r="770" spans="3:15" ht="18" customHeight="1" x14ac:dyDescent="0.25">
      <c r="C770" s="109"/>
      <c r="D770" s="221"/>
      <c r="E770" s="222"/>
      <c r="F770" s="111"/>
      <c r="G770" s="110"/>
      <c r="H770" s="245" t="str" cm="1">
        <f t="array" ref="H770">IFERROR(IF(TB_TRANSACTIONS[[#This Row],[Subcategory]]="","",INDEX(Fields!$D$33:$D$132,MATCH(TB_TRANSACTIONS[[#This Row],[Subcategory]],Fields!$C$33:$C$132,0),0)),"-")</f>
        <v/>
      </c>
      <c r="I770" s="245" t="str">
        <f>IFERROR(IF(TB_TRANSACTIONS[[#This Row],[Category]]="","",TB_TRANSACTIONS[[#This Row],[Category]]&amp;"-"&amp;COUNTIFS($H$29:H790,H790)),"-")</f>
        <v/>
      </c>
      <c r="J770" s="127" t="str">
        <f>IFERROR(INDEX(Analysis!$G$13:$G$24,MATCH(IF(TB_TRANSACTIONS[[#This Row],[Date]]="","",IFERROR(MONTH(TB_TRANSACTIONS[[#This Row],[Date]]),"-")),Analysis!$C$13:$C$24,0),1),"-")</f>
        <v>-</v>
      </c>
      <c r="K770" s="127" t="str">
        <f>IFERROR(INDEX(Analysis!$F$13:$F$24,MATCH(IF(TB_TRANSACTIONS[[#This Row],[Date]]="","",IFERROR(MONTH(TB_TRANSACTIONS[[#This Row],[Date]]),"-")),Analysis!$C$13:$C$24,0),1),"-")</f>
        <v>-</v>
      </c>
      <c r="L7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0" s="77"/>
    </row>
    <row r="771" spans="3:15" ht="18" customHeight="1" x14ac:dyDescent="0.25">
      <c r="C771" s="143"/>
      <c r="D771" s="217"/>
      <c r="E771" s="220"/>
      <c r="F771" s="111"/>
      <c r="G771" s="110"/>
      <c r="H771" s="245" t="str" cm="1">
        <f t="array" ref="H771">IFERROR(IF(TB_TRANSACTIONS[[#This Row],[Subcategory]]="","",INDEX(Fields!$D$33:$D$132,MATCH(TB_TRANSACTIONS[[#This Row],[Subcategory]],Fields!$C$33:$C$132,0),0)),"-")</f>
        <v/>
      </c>
      <c r="I771" s="245" t="str">
        <f>IFERROR(IF(TB_TRANSACTIONS[[#This Row],[Category]]="","",TB_TRANSACTIONS[[#This Row],[Category]]&amp;"-"&amp;COUNTIFS($H$29:H791,H791)),"-")</f>
        <v/>
      </c>
      <c r="J771" s="127" t="str">
        <f>IFERROR(INDEX(Analysis!$G$13:$G$24,MATCH(IF(TB_TRANSACTIONS[[#This Row],[Date]]="","",IFERROR(MONTH(TB_TRANSACTIONS[[#This Row],[Date]]),"-")),Analysis!$C$13:$C$24,0),1),"-")</f>
        <v>-</v>
      </c>
      <c r="K771" s="127" t="str">
        <f>IFERROR(INDEX(Analysis!$F$13:$F$24,MATCH(IF(TB_TRANSACTIONS[[#This Row],[Date]]="","",IFERROR(MONTH(TB_TRANSACTIONS[[#This Row],[Date]]),"-")),Analysis!$C$13:$C$24,0),1),"-")</f>
        <v>-</v>
      </c>
      <c r="L7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1" s="77"/>
    </row>
    <row r="772" spans="3:15" ht="18" customHeight="1" x14ac:dyDescent="0.25">
      <c r="C772" s="109"/>
      <c r="D772" s="221"/>
      <c r="E772" s="222"/>
      <c r="F772" s="111"/>
      <c r="G772" s="110"/>
      <c r="H772" s="245" t="str" cm="1">
        <f t="array" ref="H772">IFERROR(IF(TB_TRANSACTIONS[[#This Row],[Subcategory]]="","",INDEX(Fields!$D$33:$D$132,MATCH(TB_TRANSACTIONS[[#This Row],[Subcategory]],Fields!$C$33:$C$132,0),0)),"-")</f>
        <v/>
      </c>
      <c r="I772" s="245" t="str">
        <f>IFERROR(IF(TB_TRANSACTIONS[[#This Row],[Category]]="","",TB_TRANSACTIONS[[#This Row],[Category]]&amp;"-"&amp;COUNTIFS($H$29:H792,H792)),"-")</f>
        <v/>
      </c>
      <c r="J772" s="127" t="str">
        <f>IFERROR(INDEX(Analysis!$G$13:$G$24,MATCH(IF(TB_TRANSACTIONS[[#This Row],[Date]]="","",IFERROR(MONTH(TB_TRANSACTIONS[[#This Row],[Date]]),"-")),Analysis!$C$13:$C$24,0),1),"-")</f>
        <v>-</v>
      </c>
      <c r="K772" s="127" t="str">
        <f>IFERROR(INDEX(Analysis!$F$13:$F$24,MATCH(IF(TB_TRANSACTIONS[[#This Row],[Date]]="","",IFERROR(MONTH(TB_TRANSACTIONS[[#This Row],[Date]]),"-")),Analysis!$C$13:$C$24,0),1),"-")</f>
        <v>-</v>
      </c>
      <c r="L7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2" s="77"/>
    </row>
    <row r="773" spans="3:15" ht="18" customHeight="1" x14ac:dyDescent="0.25">
      <c r="C773" s="143"/>
      <c r="D773" s="217"/>
      <c r="E773" s="220"/>
      <c r="F773" s="111"/>
      <c r="G773" s="110"/>
      <c r="H773" s="245" t="str" cm="1">
        <f t="array" ref="H773">IFERROR(IF(TB_TRANSACTIONS[[#This Row],[Subcategory]]="","",INDEX(Fields!$D$33:$D$132,MATCH(TB_TRANSACTIONS[[#This Row],[Subcategory]],Fields!$C$33:$C$132,0),0)),"-")</f>
        <v/>
      </c>
      <c r="I773" s="245" t="str">
        <f>IFERROR(IF(TB_TRANSACTIONS[[#This Row],[Category]]="","",TB_TRANSACTIONS[[#This Row],[Category]]&amp;"-"&amp;COUNTIFS($H$29:H793,H793)),"-")</f>
        <v/>
      </c>
      <c r="J773" s="127" t="str">
        <f>IFERROR(INDEX(Analysis!$G$13:$G$24,MATCH(IF(TB_TRANSACTIONS[[#This Row],[Date]]="","",IFERROR(MONTH(TB_TRANSACTIONS[[#This Row],[Date]]),"-")),Analysis!$C$13:$C$24,0),1),"-")</f>
        <v>-</v>
      </c>
      <c r="K773" s="127" t="str">
        <f>IFERROR(INDEX(Analysis!$F$13:$F$24,MATCH(IF(TB_TRANSACTIONS[[#This Row],[Date]]="","",IFERROR(MONTH(TB_TRANSACTIONS[[#This Row],[Date]]),"-")),Analysis!$C$13:$C$24,0),1),"-")</f>
        <v>-</v>
      </c>
      <c r="L7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3" s="77"/>
    </row>
    <row r="774" spans="3:15" ht="18" customHeight="1" x14ac:dyDescent="0.25">
      <c r="C774" s="109"/>
      <c r="D774" s="221"/>
      <c r="E774" s="222"/>
      <c r="F774" s="111"/>
      <c r="G774" s="110"/>
      <c r="H774" s="245" t="str" cm="1">
        <f t="array" ref="H774">IFERROR(IF(TB_TRANSACTIONS[[#This Row],[Subcategory]]="","",INDEX(Fields!$D$33:$D$132,MATCH(TB_TRANSACTIONS[[#This Row],[Subcategory]],Fields!$C$33:$C$132,0),0)),"-")</f>
        <v/>
      </c>
      <c r="I774" s="245" t="str">
        <f>IFERROR(IF(TB_TRANSACTIONS[[#This Row],[Category]]="","",TB_TRANSACTIONS[[#This Row],[Category]]&amp;"-"&amp;COUNTIFS($H$29:H794,H794)),"-")</f>
        <v/>
      </c>
      <c r="J774" s="127" t="str">
        <f>IFERROR(INDEX(Analysis!$G$13:$G$24,MATCH(IF(TB_TRANSACTIONS[[#This Row],[Date]]="","",IFERROR(MONTH(TB_TRANSACTIONS[[#This Row],[Date]]),"-")),Analysis!$C$13:$C$24,0),1),"-")</f>
        <v>-</v>
      </c>
      <c r="K774" s="127" t="str">
        <f>IFERROR(INDEX(Analysis!$F$13:$F$24,MATCH(IF(TB_TRANSACTIONS[[#This Row],[Date]]="","",IFERROR(MONTH(TB_TRANSACTIONS[[#This Row],[Date]]),"-")),Analysis!$C$13:$C$24,0),1),"-")</f>
        <v>-</v>
      </c>
      <c r="L7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4" s="77"/>
    </row>
    <row r="775" spans="3:15" ht="18" customHeight="1" x14ac:dyDescent="0.25">
      <c r="C775" s="143"/>
      <c r="D775" s="217"/>
      <c r="E775" s="220"/>
      <c r="F775" s="111"/>
      <c r="G775" s="110"/>
      <c r="H775" s="245" t="str" cm="1">
        <f t="array" ref="H775">IFERROR(IF(TB_TRANSACTIONS[[#This Row],[Subcategory]]="","",INDEX(Fields!$D$33:$D$132,MATCH(TB_TRANSACTIONS[[#This Row],[Subcategory]],Fields!$C$33:$C$132,0),0)),"-")</f>
        <v/>
      </c>
      <c r="I775" s="245" t="str">
        <f>IFERROR(IF(TB_TRANSACTIONS[[#This Row],[Category]]="","",TB_TRANSACTIONS[[#This Row],[Category]]&amp;"-"&amp;COUNTIFS($H$29:H795,H795)),"-")</f>
        <v/>
      </c>
      <c r="J775" s="127" t="str">
        <f>IFERROR(INDEX(Analysis!$G$13:$G$24,MATCH(IF(TB_TRANSACTIONS[[#This Row],[Date]]="","",IFERROR(MONTH(TB_TRANSACTIONS[[#This Row],[Date]]),"-")),Analysis!$C$13:$C$24,0),1),"-")</f>
        <v>-</v>
      </c>
      <c r="K775" s="127" t="str">
        <f>IFERROR(INDEX(Analysis!$F$13:$F$24,MATCH(IF(TB_TRANSACTIONS[[#This Row],[Date]]="","",IFERROR(MONTH(TB_TRANSACTIONS[[#This Row],[Date]]),"-")),Analysis!$C$13:$C$24,0),1),"-")</f>
        <v>-</v>
      </c>
      <c r="L7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5" s="77"/>
    </row>
    <row r="776" spans="3:15" ht="18" customHeight="1" x14ac:dyDescent="0.25">
      <c r="C776" s="109"/>
      <c r="D776" s="221"/>
      <c r="E776" s="222"/>
      <c r="F776" s="111"/>
      <c r="G776" s="110"/>
      <c r="H776" s="245" t="str" cm="1">
        <f t="array" ref="H776">IFERROR(IF(TB_TRANSACTIONS[[#This Row],[Subcategory]]="","",INDEX(Fields!$D$33:$D$132,MATCH(TB_TRANSACTIONS[[#This Row],[Subcategory]],Fields!$C$33:$C$132,0),0)),"-")</f>
        <v/>
      </c>
      <c r="I776" s="245" t="str">
        <f>IFERROR(IF(TB_TRANSACTIONS[[#This Row],[Category]]="","",TB_TRANSACTIONS[[#This Row],[Category]]&amp;"-"&amp;COUNTIFS($H$29:H796,H796)),"-")</f>
        <v/>
      </c>
      <c r="J776" s="127" t="str">
        <f>IFERROR(INDEX(Analysis!$G$13:$G$24,MATCH(IF(TB_TRANSACTIONS[[#This Row],[Date]]="","",IFERROR(MONTH(TB_TRANSACTIONS[[#This Row],[Date]]),"-")),Analysis!$C$13:$C$24,0),1),"-")</f>
        <v>-</v>
      </c>
      <c r="K776" s="127" t="str">
        <f>IFERROR(INDEX(Analysis!$F$13:$F$24,MATCH(IF(TB_TRANSACTIONS[[#This Row],[Date]]="","",IFERROR(MONTH(TB_TRANSACTIONS[[#This Row],[Date]]),"-")),Analysis!$C$13:$C$24,0),1),"-")</f>
        <v>-</v>
      </c>
      <c r="L7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6" s="77"/>
    </row>
    <row r="777" spans="3:15" ht="18" customHeight="1" x14ac:dyDescent="0.25">
      <c r="C777" s="143"/>
      <c r="D777" s="217"/>
      <c r="E777" s="220"/>
      <c r="F777" s="111"/>
      <c r="G777" s="110"/>
      <c r="H777" s="245" t="str" cm="1">
        <f t="array" ref="H777">IFERROR(IF(TB_TRANSACTIONS[[#This Row],[Subcategory]]="","",INDEX(Fields!$D$33:$D$132,MATCH(TB_TRANSACTIONS[[#This Row],[Subcategory]],Fields!$C$33:$C$132,0),0)),"-")</f>
        <v/>
      </c>
      <c r="I777" s="245" t="str">
        <f>IFERROR(IF(TB_TRANSACTIONS[[#This Row],[Category]]="","",TB_TRANSACTIONS[[#This Row],[Category]]&amp;"-"&amp;COUNTIFS($H$29:H797,H797)),"-")</f>
        <v/>
      </c>
      <c r="J777" s="127" t="str">
        <f>IFERROR(INDEX(Analysis!$G$13:$G$24,MATCH(IF(TB_TRANSACTIONS[[#This Row],[Date]]="","",IFERROR(MONTH(TB_TRANSACTIONS[[#This Row],[Date]]),"-")),Analysis!$C$13:$C$24,0),1),"-")</f>
        <v>-</v>
      </c>
      <c r="K777" s="127" t="str">
        <f>IFERROR(INDEX(Analysis!$F$13:$F$24,MATCH(IF(TB_TRANSACTIONS[[#This Row],[Date]]="","",IFERROR(MONTH(TB_TRANSACTIONS[[#This Row],[Date]]),"-")),Analysis!$C$13:$C$24,0),1),"-")</f>
        <v>-</v>
      </c>
      <c r="L7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7" s="77"/>
    </row>
    <row r="778" spans="3:15" ht="18" customHeight="1" x14ac:dyDescent="0.25">
      <c r="C778" s="109"/>
      <c r="D778" s="221"/>
      <c r="E778" s="222"/>
      <c r="F778" s="111"/>
      <c r="G778" s="110"/>
      <c r="H778" s="245" t="str" cm="1">
        <f t="array" ref="H778">IFERROR(IF(TB_TRANSACTIONS[[#This Row],[Subcategory]]="","",INDEX(Fields!$D$33:$D$132,MATCH(TB_TRANSACTIONS[[#This Row],[Subcategory]],Fields!$C$33:$C$132,0),0)),"-")</f>
        <v/>
      </c>
      <c r="I778" s="245" t="str">
        <f>IFERROR(IF(TB_TRANSACTIONS[[#This Row],[Category]]="","",TB_TRANSACTIONS[[#This Row],[Category]]&amp;"-"&amp;COUNTIFS($H$29:H798,H798)),"-")</f>
        <v/>
      </c>
      <c r="J778" s="127" t="str">
        <f>IFERROR(INDEX(Analysis!$G$13:$G$24,MATCH(IF(TB_TRANSACTIONS[[#This Row],[Date]]="","",IFERROR(MONTH(TB_TRANSACTIONS[[#This Row],[Date]]),"-")),Analysis!$C$13:$C$24,0),1),"-")</f>
        <v>-</v>
      </c>
      <c r="K778" s="127" t="str">
        <f>IFERROR(INDEX(Analysis!$F$13:$F$24,MATCH(IF(TB_TRANSACTIONS[[#This Row],[Date]]="","",IFERROR(MONTH(TB_TRANSACTIONS[[#This Row],[Date]]),"-")),Analysis!$C$13:$C$24,0),1),"-")</f>
        <v>-</v>
      </c>
      <c r="L7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8" s="77"/>
    </row>
    <row r="779" spans="3:15" ht="18" customHeight="1" x14ac:dyDescent="0.25">
      <c r="C779" s="143"/>
      <c r="D779" s="217"/>
      <c r="E779" s="220"/>
      <c r="F779" s="111"/>
      <c r="G779" s="110"/>
      <c r="H779" s="245" t="str" cm="1">
        <f t="array" ref="H779">IFERROR(IF(TB_TRANSACTIONS[[#This Row],[Subcategory]]="","",INDEX(Fields!$D$33:$D$132,MATCH(TB_TRANSACTIONS[[#This Row],[Subcategory]],Fields!$C$33:$C$132,0),0)),"-")</f>
        <v/>
      </c>
      <c r="I779" s="245" t="str">
        <f>IFERROR(IF(TB_TRANSACTIONS[[#This Row],[Category]]="","",TB_TRANSACTIONS[[#This Row],[Category]]&amp;"-"&amp;COUNTIFS($H$29:H799,H799)),"-")</f>
        <v/>
      </c>
      <c r="J779" s="127" t="str">
        <f>IFERROR(INDEX(Analysis!$G$13:$G$24,MATCH(IF(TB_TRANSACTIONS[[#This Row],[Date]]="","",IFERROR(MONTH(TB_TRANSACTIONS[[#This Row],[Date]]),"-")),Analysis!$C$13:$C$24,0),1),"-")</f>
        <v>-</v>
      </c>
      <c r="K779" s="127" t="str">
        <f>IFERROR(INDEX(Analysis!$F$13:$F$24,MATCH(IF(TB_TRANSACTIONS[[#This Row],[Date]]="","",IFERROR(MONTH(TB_TRANSACTIONS[[#This Row],[Date]]),"-")),Analysis!$C$13:$C$24,0),1),"-")</f>
        <v>-</v>
      </c>
      <c r="L7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9" s="77"/>
    </row>
    <row r="780" spans="3:15" ht="18" customHeight="1" x14ac:dyDescent="0.25">
      <c r="C780" s="109"/>
      <c r="D780" s="221"/>
      <c r="E780" s="222"/>
      <c r="F780" s="111"/>
      <c r="G780" s="110"/>
      <c r="H780" s="245" t="str" cm="1">
        <f t="array" ref="H780">IFERROR(IF(TB_TRANSACTIONS[[#This Row],[Subcategory]]="","",INDEX(Fields!$D$33:$D$132,MATCH(TB_TRANSACTIONS[[#This Row],[Subcategory]],Fields!$C$33:$C$132,0),0)),"-")</f>
        <v/>
      </c>
      <c r="I780" s="245" t="str">
        <f>IFERROR(IF(TB_TRANSACTIONS[[#This Row],[Category]]="","",TB_TRANSACTIONS[[#This Row],[Category]]&amp;"-"&amp;COUNTIFS($H$29:H800,H800)),"-")</f>
        <v/>
      </c>
      <c r="J780" s="127" t="str">
        <f>IFERROR(INDEX(Analysis!$G$13:$G$24,MATCH(IF(TB_TRANSACTIONS[[#This Row],[Date]]="","",IFERROR(MONTH(TB_TRANSACTIONS[[#This Row],[Date]]),"-")),Analysis!$C$13:$C$24,0),1),"-")</f>
        <v>-</v>
      </c>
      <c r="K780" s="127" t="str">
        <f>IFERROR(INDEX(Analysis!$F$13:$F$24,MATCH(IF(TB_TRANSACTIONS[[#This Row],[Date]]="","",IFERROR(MONTH(TB_TRANSACTIONS[[#This Row],[Date]]),"-")),Analysis!$C$13:$C$24,0),1),"-")</f>
        <v>-</v>
      </c>
      <c r="L7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0" s="77"/>
    </row>
    <row r="781" spans="3:15" ht="18" customHeight="1" x14ac:dyDescent="0.25">
      <c r="C781" s="143"/>
      <c r="D781" s="217"/>
      <c r="E781" s="220"/>
      <c r="F781" s="111"/>
      <c r="G781" s="110"/>
      <c r="H781" s="245" t="str" cm="1">
        <f t="array" ref="H781">IFERROR(IF(TB_TRANSACTIONS[[#This Row],[Subcategory]]="","",INDEX(Fields!$D$33:$D$132,MATCH(TB_TRANSACTIONS[[#This Row],[Subcategory]],Fields!$C$33:$C$132,0),0)),"-")</f>
        <v/>
      </c>
      <c r="I781" s="245" t="str">
        <f>IFERROR(IF(TB_TRANSACTIONS[[#This Row],[Category]]="","",TB_TRANSACTIONS[[#This Row],[Category]]&amp;"-"&amp;COUNTIFS($H$29:H801,H801)),"-")</f>
        <v/>
      </c>
      <c r="J781" s="127" t="str">
        <f>IFERROR(INDEX(Analysis!$G$13:$G$24,MATCH(IF(TB_TRANSACTIONS[[#This Row],[Date]]="","",IFERROR(MONTH(TB_TRANSACTIONS[[#This Row],[Date]]),"-")),Analysis!$C$13:$C$24,0),1),"-")</f>
        <v>-</v>
      </c>
      <c r="K781" s="127" t="str">
        <f>IFERROR(INDEX(Analysis!$F$13:$F$24,MATCH(IF(TB_TRANSACTIONS[[#This Row],[Date]]="","",IFERROR(MONTH(TB_TRANSACTIONS[[#This Row],[Date]]),"-")),Analysis!$C$13:$C$24,0),1),"-")</f>
        <v>-</v>
      </c>
      <c r="L7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1" s="77"/>
    </row>
    <row r="782" spans="3:15" ht="18" customHeight="1" x14ac:dyDescent="0.25">
      <c r="C782" s="109"/>
      <c r="D782" s="221"/>
      <c r="E782" s="222"/>
      <c r="F782" s="111"/>
      <c r="G782" s="110"/>
      <c r="H782" s="245" t="str" cm="1">
        <f t="array" ref="H782">IFERROR(IF(TB_TRANSACTIONS[[#This Row],[Subcategory]]="","",INDEX(Fields!$D$33:$D$132,MATCH(TB_TRANSACTIONS[[#This Row],[Subcategory]],Fields!$C$33:$C$132,0),0)),"-")</f>
        <v/>
      </c>
      <c r="I782" s="245" t="str">
        <f>IFERROR(IF(TB_TRANSACTIONS[[#This Row],[Category]]="","",TB_TRANSACTIONS[[#This Row],[Category]]&amp;"-"&amp;COUNTIFS($H$29:H802,H802)),"-")</f>
        <v/>
      </c>
      <c r="J782" s="127" t="str">
        <f>IFERROR(INDEX(Analysis!$G$13:$G$24,MATCH(IF(TB_TRANSACTIONS[[#This Row],[Date]]="","",IFERROR(MONTH(TB_TRANSACTIONS[[#This Row],[Date]]),"-")),Analysis!$C$13:$C$24,0),1),"-")</f>
        <v>-</v>
      </c>
      <c r="K782" s="127" t="str">
        <f>IFERROR(INDEX(Analysis!$F$13:$F$24,MATCH(IF(TB_TRANSACTIONS[[#This Row],[Date]]="","",IFERROR(MONTH(TB_TRANSACTIONS[[#This Row],[Date]]),"-")),Analysis!$C$13:$C$24,0),1),"-")</f>
        <v>-</v>
      </c>
      <c r="L7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2" s="77"/>
    </row>
    <row r="783" spans="3:15" ht="18" customHeight="1" x14ac:dyDescent="0.25">
      <c r="C783" s="143"/>
      <c r="D783" s="217"/>
      <c r="E783" s="220"/>
      <c r="F783" s="111"/>
      <c r="G783" s="110"/>
      <c r="H783" s="245" t="str" cm="1">
        <f t="array" ref="H783">IFERROR(IF(TB_TRANSACTIONS[[#This Row],[Subcategory]]="","",INDEX(Fields!$D$33:$D$132,MATCH(TB_TRANSACTIONS[[#This Row],[Subcategory]],Fields!$C$33:$C$132,0),0)),"-")</f>
        <v/>
      </c>
      <c r="I783" s="245" t="str">
        <f>IFERROR(IF(TB_TRANSACTIONS[[#This Row],[Category]]="","",TB_TRANSACTIONS[[#This Row],[Category]]&amp;"-"&amp;COUNTIFS($H$29:H803,H803)),"-")</f>
        <v/>
      </c>
      <c r="J783" s="127" t="str">
        <f>IFERROR(INDEX(Analysis!$G$13:$G$24,MATCH(IF(TB_TRANSACTIONS[[#This Row],[Date]]="","",IFERROR(MONTH(TB_TRANSACTIONS[[#This Row],[Date]]),"-")),Analysis!$C$13:$C$24,0),1),"-")</f>
        <v>-</v>
      </c>
      <c r="K783" s="127" t="str">
        <f>IFERROR(INDEX(Analysis!$F$13:$F$24,MATCH(IF(TB_TRANSACTIONS[[#This Row],[Date]]="","",IFERROR(MONTH(TB_TRANSACTIONS[[#This Row],[Date]]),"-")),Analysis!$C$13:$C$24,0),1),"-")</f>
        <v>-</v>
      </c>
      <c r="L7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3" s="77"/>
    </row>
    <row r="784" spans="3:15" ht="18" customHeight="1" x14ac:dyDescent="0.25">
      <c r="C784" s="109"/>
      <c r="D784" s="221"/>
      <c r="E784" s="222"/>
      <c r="F784" s="111"/>
      <c r="G784" s="110"/>
      <c r="H784" s="245" t="str" cm="1">
        <f t="array" ref="H784">IFERROR(IF(TB_TRANSACTIONS[[#This Row],[Subcategory]]="","",INDEX(Fields!$D$33:$D$132,MATCH(TB_TRANSACTIONS[[#This Row],[Subcategory]],Fields!$C$33:$C$132,0),0)),"-")</f>
        <v/>
      </c>
      <c r="I784" s="245" t="str">
        <f>IFERROR(IF(TB_TRANSACTIONS[[#This Row],[Category]]="","",TB_TRANSACTIONS[[#This Row],[Category]]&amp;"-"&amp;COUNTIFS($H$29:H804,H804)),"-")</f>
        <v/>
      </c>
      <c r="J784" s="127" t="str">
        <f>IFERROR(INDEX(Analysis!$G$13:$G$24,MATCH(IF(TB_TRANSACTIONS[[#This Row],[Date]]="","",IFERROR(MONTH(TB_TRANSACTIONS[[#This Row],[Date]]),"-")),Analysis!$C$13:$C$24,0),1),"-")</f>
        <v>-</v>
      </c>
      <c r="K784" s="127" t="str">
        <f>IFERROR(INDEX(Analysis!$F$13:$F$24,MATCH(IF(TB_TRANSACTIONS[[#This Row],[Date]]="","",IFERROR(MONTH(TB_TRANSACTIONS[[#This Row],[Date]]),"-")),Analysis!$C$13:$C$24,0),1),"-")</f>
        <v>-</v>
      </c>
      <c r="L7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4" s="77"/>
    </row>
    <row r="785" spans="3:15" ht="18" customHeight="1" x14ac:dyDescent="0.25">
      <c r="C785" s="143"/>
      <c r="D785" s="217"/>
      <c r="E785" s="220"/>
      <c r="F785" s="111"/>
      <c r="G785" s="110"/>
      <c r="H785" s="245" t="str" cm="1">
        <f t="array" ref="H785">IFERROR(IF(TB_TRANSACTIONS[[#This Row],[Subcategory]]="","",INDEX(Fields!$D$33:$D$132,MATCH(TB_TRANSACTIONS[[#This Row],[Subcategory]],Fields!$C$33:$C$132,0),0)),"-")</f>
        <v/>
      </c>
      <c r="I785" s="245" t="str">
        <f>IFERROR(IF(TB_TRANSACTIONS[[#This Row],[Category]]="","",TB_TRANSACTIONS[[#This Row],[Category]]&amp;"-"&amp;COUNTIFS($H$29:H805,H805)),"-")</f>
        <v/>
      </c>
      <c r="J785" s="127" t="str">
        <f>IFERROR(INDEX(Analysis!$G$13:$G$24,MATCH(IF(TB_TRANSACTIONS[[#This Row],[Date]]="","",IFERROR(MONTH(TB_TRANSACTIONS[[#This Row],[Date]]),"-")),Analysis!$C$13:$C$24,0),1),"-")</f>
        <v>-</v>
      </c>
      <c r="K785" s="127" t="str">
        <f>IFERROR(INDEX(Analysis!$F$13:$F$24,MATCH(IF(TB_TRANSACTIONS[[#This Row],[Date]]="","",IFERROR(MONTH(TB_TRANSACTIONS[[#This Row],[Date]]),"-")),Analysis!$C$13:$C$24,0),1),"-")</f>
        <v>-</v>
      </c>
      <c r="L7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5" s="77"/>
    </row>
    <row r="786" spans="3:15" ht="18" customHeight="1" x14ac:dyDescent="0.25">
      <c r="C786" s="109"/>
      <c r="D786" s="221"/>
      <c r="E786" s="222"/>
      <c r="F786" s="111"/>
      <c r="G786" s="110"/>
      <c r="H786" s="245" t="str" cm="1">
        <f t="array" ref="H786">IFERROR(IF(TB_TRANSACTIONS[[#This Row],[Subcategory]]="","",INDEX(Fields!$D$33:$D$132,MATCH(TB_TRANSACTIONS[[#This Row],[Subcategory]],Fields!$C$33:$C$132,0),0)),"-")</f>
        <v/>
      </c>
      <c r="I786" s="245" t="str">
        <f>IFERROR(IF(TB_TRANSACTIONS[[#This Row],[Category]]="","",TB_TRANSACTIONS[[#This Row],[Category]]&amp;"-"&amp;COUNTIFS($H$29:H806,H806)),"-")</f>
        <v/>
      </c>
      <c r="J786" s="127" t="str">
        <f>IFERROR(INDEX(Analysis!$G$13:$G$24,MATCH(IF(TB_TRANSACTIONS[[#This Row],[Date]]="","",IFERROR(MONTH(TB_TRANSACTIONS[[#This Row],[Date]]),"-")),Analysis!$C$13:$C$24,0),1),"-")</f>
        <v>-</v>
      </c>
      <c r="K786" s="127" t="str">
        <f>IFERROR(INDEX(Analysis!$F$13:$F$24,MATCH(IF(TB_TRANSACTIONS[[#This Row],[Date]]="","",IFERROR(MONTH(TB_TRANSACTIONS[[#This Row],[Date]]),"-")),Analysis!$C$13:$C$24,0),1),"-")</f>
        <v>-</v>
      </c>
      <c r="L7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6" s="77"/>
    </row>
    <row r="787" spans="3:15" ht="18" customHeight="1" x14ac:dyDescent="0.25">
      <c r="C787" s="143"/>
      <c r="D787" s="217"/>
      <c r="E787" s="220"/>
      <c r="F787" s="111"/>
      <c r="G787" s="110"/>
      <c r="H787" s="245" t="str" cm="1">
        <f t="array" ref="H787">IFERROR(IF(TB_TRANSACTIONS[[#This Row],[Subcategory]]="","",INDEX(Fields!$D$33:$D$132,MATCH(TB_TRANSACTIONS[[#This Row],[Subcategory]],Fields!$C$33:$C$132,0),0)),"-")</f>
        <v/>
      </c>
      <c r="I787" s="245" t="str">
        <f>IFERROR(IF(TB_TRANSACTIONS[[#This Row],[Category]]="","",TB_TRANSACTIONS[[#This Row],[Category]]&amp;"-"&amp;COUNTIFS($H$29:H807,H807)),"-")</f>
        <v/>
      </c>
      <c r="J787" s="127" t="str">
        <f>IFERROR(INDEX(Analysis!$G$13:$G$24,MATCH(IF(TB_TRANSACTIONS[[#This Row],[Date]]="","",IFERROR(MONTH(TB_TRANSACTIONS[[#This Row],[Date]]),"-")),Analysis!$C$13:$C$24,0),1),"-")</f>
        <v>-</v>
      </c>
      <c r="K787" s="127" t="str">
        <f>IFERROR(INDEX(Analysis!$F$13:$F$24,MATCH(IF(TB_TRANSACTIONS[[#This Row],[Date]]="","",IFERROR(MONTH(TB_TRANSACTIONS[[#This Row],[Date]]),"-")),Analysis!$C$13:$C$24,0),1),"-")</f>
        <v>-</v>
      </c>
      <c r="L7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7" s="77"/>
    </row>
    <row r="788" spans="3:15" ht="18" customHeight="1" x14ac:dyDescent="0.25">
      <c r="C788" s="109"/>
      <c r="D788" s="221"/>
      <c r="E788" s="222"/>
      <c r="F788" s="111"/>
      <c r="G788" s="110"/>
      <c r="H788" s="245" t="str" cm="1">
        <f t="array" ref="H788">IFERROR(IF(TB_TRANSACTIONS[[#This Row],[Subcategory]]="","",INDEX(Fields!$D$33:$D$132,MATCH(TB_TRANSACTIONS[[#This Row],[Subcategory]],Fields!$C$33:$C$132,0),0)),"-")</f>
        <v/>
      </c>
      <c r="I788" s="245" t="str">
        <f>IFERROR(IF(TB_TRANSACTIONS[[#This Row],[Category]]="","",TB_TRANSACTIONS[[#This Row],[Category]]&amp;"-"&amp;COUNTIFS($H$29:H808,H808)),"-")</f>
        <v/>
      </c>
      <c r="J788" s="127" t="str">
        <f>IFERROR(INDEX(Analysis!$G$13:$G$24,MATCH(IF(TB_TRANSACTIONS[[#This Row],[Date]]="","",IFERROR(MONTH(TB_TRANSACTIONS[[#This Row],[Date]]),"-")),Analysis!$C$13:$C$24,0),1),"-")</f>
        <v>-</v>
      </c>
      <c r="K788" s="127" t="str">
        <f>IFERROR(INDEX(Analysis!$F$13:$F$24,MATCH(IF(TB_TRANSACTIONS[[#This Row],[Date]]="","",IFERROR(MONTH(TB_TRANSACTIONS[[#This Row],[Date]]),"-")),Analysis!$C$13:$C$24,0),1),"-")</f>
        <v>-</v>
      </c>
      <c r="L7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8" s="77"/>
    </row>
    <row r="789" spans="3:15" ht="18" customHeight="1" x14ac:dyDescent="0.25">
      <c r="C789" s="143"/>
      <c r="D789" s="217"/>
      <c r="E789" s="220"/>
      <c r="F789" s="111"/>
      <c r="G789" s="110"/>
      <c r="H789" s="245" t="str" cm="1">
        <f t="array" ref="H789">IFERROR(IF(TB_TRANSACTIONS[[#This Row],[Subcategory]]="","",INDEX(Fields!$D$33:$D$132,MATCH(TB_TRANSACTIONS[[#This Row],[Subcategory]],Fields!$C$33:$C$132,0),0)),"-")</f>
        <v/>
      </c>
      <c r="I789" s="245" t="str">
        <f>IFERROR(IF(TB_TRANSACTIONS[[#This Row],[Category]]="","",TB_TRANSACTIONS[[#This Row],[Category]]&amp;"-"&amp;COUNTIFS($H$29:H809,H809)),"-")</f>
        <v/>
      </c>
      <c r="J789" s="127" t="str">
        <f>IFERROR(INDEX(Analysis!$G$13:$G$24,MATCH(IF(TB_TRANSACTIONS[[#This Row],[Date]]="","",IFERROR(MONTH(TB_TRANSACTIONS[[#This Row],[Date]]),"-")),Analysis!$C$13:$C$24,0),1),"-")</f>
        <v>-</v>
      </c>
      <c r="K789" s="127" t="str">
        <f>IFERROR(INDEX(Analysis!$F$13:$F$24,MATCH(IF(TB_TRANSACTIONS[[#This Row],[Date]]="","",IFERROR(MONTH(TB_TRANSACTIONS[[#This Row],[Date]]),"-")),Analysis!$C$13:$C$24,0),1),"-")</f>
        <v>-</v>
      </c>
      <c r="L7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9" s="77"/>
    </row>
    <row r="790" spans="3:15" ht="18" customHeight="1" x14ac:dyDescent="0.25">
      <c r="C790" s="109"/>
      <c r="D790" s="221"/>
      <c r="E790" s="222"/>
      <c r="F790" s="111"/>
      <c r="G790" s="110"/>
      <c r="H790" s="245" t="str" cm="1">
        <f t="array" ref="H790">IFERROR(IF(TB_TRANSACTIONS[[#This Row],[Subcategory]]="","",INDEX(Fields!$D$33:$D$132,MATCH(TB_TRANSACTIONS[[#This Row],[Subcategory]],Fields!$C$33:$C$132,0),0)),"-")</f>
        <v/>
      </c>
      <c r="I790" s="245" t="str">
        <f>IFERROR(IF(TB_TRANSACTIONS[[#This Row],[Category]]="","",TB_TRANSACTIONS[[#This Row],[Category]]&amp;"-"&amp;COUNTIFS($H$29:H810,H810)),"-")</f>
        <v/>
      </c>
      <c r="J790" s="127" t="str">
        <f>IFERROR(INDEX(Analysis!$G$13:$G$24,MATCH(IF(TB_TRANSACTIONS[[#This Row],[Date]]="","",IFERROR(MONTH(TB_TRANSACTIONS[[#This Row],[Date]]),"-")),Analysis!$C$13:$C$24,0),1),"-")</f>
        <v>-</v>
      </c>
      <c r="K790" s="127" t="str">
        <f>IFERROR(INDEX(Analysis!$F$13:$F$24,MATCH(IF(TB_TRANSACTIONS[[#This Row],[Date]]="","",IFERROR(MONTH(TB_TRANSACTIONS[[#This Row],[Date]]),"-")),Analysis!$C$13:$C$24,0),1),"-")</f>
        <v>-</v>
      </c>
      <c r="L7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0" s="77"/>
    </row>
    <row r="791" spans="3:15" ht="18" customHeight="1" x14ac:dyDescent="0.25">
      <c r="C791" s="143"/>
      <c r="D791" s="217"/>
      <c r="E791" s="220"/>
      <c r="F791" s="111"/>
      <c r="G791" s="110"/>
      <c r="H791" s="245" t="str" cm="1">
        <f t="array" ref="H791">IFERROR(IF(TB_TRANSACTIONS[[#This Row],[Subcategory]]="","",INDEX(Fields!$D$33:$D$132,MATCH(TB_TRANSACTIONS[[#This Row],[Subcategory]],Fields!$C$33:$C$132,0),0)),"-")</f>
        <v/>
      </c>
      <c r="I791" s="245" t="str">
        <f>IFERROR(IF(TB_TRANSACTIONS[[#This Row],[Category]]="","",TB_TRANSACTIONS[[#This Row],[Category]]&amp;"-"&amp;COUNTIFS($H$29:H811,H811)),"-")</f>
        <v/>
      </c>
      <c r="J791" s="127" t="str">
        <f>IFERROR(INDEX(Analysis!$G$13:$G$24,MATCH(IF(TB_TRANSACTIONS[[#This Row],[Date]]="","",IFERROR(MONTH(TB_TRANSACTIONS[[#This Row],[Date]]),"-")),Analysis!$C$13:$C$24,0),1),"-")</f>
        <v>-</v>
      </c>
      <c r="K791" s="127" t="str">
        <f>IFERROR(INDEX(Analysis!$F$13:$F$24,MATCH(IF(TB_TRANSACTIONS[[#This Row],[Date]]="","",IFERROR(MONTH(TB_TRANSACTIONS[[#This Row],[Date]]),"-")),Analysis!$C$13:$C$24,0),1),"-")</f>
        <v>-</v>
      </c>
      <c r="L7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1" s="77"/>
    </row>
    <row r="792" spans="3:15" ht="18" customHeight="1" x14ac:dyDescent="0.25">
      <c r="C792" s="109"/>
      <c r="D792" s="221"/>
      <c r="E792" s="222"/>
      <c r="F792" s="111"/>
      <c r="G792" s="110"/>
      <c r="H792" s="245" t="str" cm="1">
        <f t="array" ref="H792">IFERROR(IF(TB_TRANSACTIONS[[#This Row],[Subcategory]]="","",INDEX(Fields!$D$33:$D$132,MATCH(TB_TRANSACTIONS[[#This Row],[Subcategory]],Fields!$C$33:$C$132,0),0)),"-")</f>
        <v/>
      </c>
      <c r="I792" s="245" t="str">
        <f>IFERROR(IF(TB_TRANSACTIONS[[#This Row],[Category]]="","",TB_TRANSACTIONS[[#This Row],[Category]]&amp;"-"&amp;COUNTIFS($H$29:H812,H812)),"-")</f>
        <v/>
      </c>
      <c r="J792" s="127" t="str">
        <f>IFERROR(INDEX(Analysis!$G$13:$G$24,MATCH(IF(TB_TRANSACTIONS[[#This Row],[Date]]="","",IFERROR(MONTH(TB_TRANSACTIONS[[#This Row],[Date]]),"-")),Analysis!$C$13:$C$24,0),1),"-")</f>
        <v>-</v>
      </c>
      <c r="K792" s="127" t="str">
        <f>IFERROR(INDEX(Analysis!$F$13:$F$24,MATCH(IF(TB_TRANSACTIONS[[#This Row],[Date]]="","",IFERROR(MONTH(TB_TRANSACTIONS[[#This Row],[Date]]),"-")),Analysis!$C$13:$C$24,0),1),"-")</f>
        <v>-</v>
      </c>
      <c r="L7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2" s="77"/>
    </row>
    <row r="793" spans="3:15" ht="18" customHeight="1" x14ac:dyDescent="0.25">
      <c r="C793" s="143"/>
      <c r="D793" s="217"/>
      <c r="E793" s="220"/>
      <c r="F793" s="111"/>
      <c r="G793" s="110"/>
      <c r="H793" s="245" t="str" cm="1">
        <f t="array" ref="H793">IFERROR(IF(TB_TRANSACTIONS[[#This Row],[Subcategory]]="","",INDEX(Fields!$D$33:$D$132,MATCH(TB_TRANSACTIONS[[#This Row],[Subcategory]],Fields!$C$33:$C$132,0),0)),"-")</f>
        <v/>
      </c>
      <c r="I793" s="245" t="str">
        <f>IFERROR(IF(TB_TRANSACTIONS[[#This Row],[Category]]="","",TB_TRANSACTIONS[[#This Row],[Category]]&amp;"-"&amp;COUNTIFS($H$29:H813,H813)),"-")</f>
        <v/>
      </c>
      <c r="J793" s="127" t="str">
        <f>IFERROR(INDEX(Analysis!$G$13:$G$24,MATCH(IF(TB_TRANSACTIONS[[#This Row],[Date]]="","",IFERROR(MONTH(TB_TRANSACTIONS[[#This Row],[Date]]),"-")),Analysis!$C$13:$C$24,0),1),"-")</f>
        <v>-</v>
      </c>
      <c r="K793" s="127" t="str">
        <f>IFERROR(INDEX(Analysis!$F$13:$F$24,MATCH(IF(TB_TRANSACTIONS[[#This Row],[Date]]="","",IFERROR(MONTH(TB_TRANSACTIONS[[#This Row],[Date]]),"-")),Analysis!$C$13:$C$24,0),1),"-")</f>
        <v>-</v>
      </c>
      <c r="L7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3" s="77"/>
    </row>
    <row r="794" spans="3:15" ht="18" customHeight="1" x14ac:dyDescent="0.25">
      <c r="C794" s="109"/>
      <c r="D794" s="221"/>
      <c r="E794" s="222"/>
      <c r="F794" s="111"/>
      <c r="G794" s="110"/>
      <c r="H794" s="245" t="str" cm="1">
        <f t="array" ref="H794">IFERROR(IF(TB_TRANSACTIONS[[#This Row],[Subcategory]]="","",INDEX(Fields!$D$33:$D$132,MATCH(TB_TRANSACTIONS[[#This Row],[Subcategory]],Fields!$C$33:$C$132,0),0)),"-")</f>
        <v/>
      </c>
      <c r="I794" s="245" t="str">
        <f>IFERROR(IF(TB_TRANSACTIONS[[#This Row],[Category]]="","",TB_TRANSACTIONS[[#This Row],[Category]]&amp;"-"&amp;COUNTIFS($H$29:H814,H814)),"-")</f>
        <v/>
      </c>
      <c r="J794" s="127" t="str">
        <f>IFERROR(INDEX(Analysis!$G$13:$G$24,MATCH(IF(TB_TRANSACTIONS[[#This Row],[Date]]="","",IFERROR(MONTH(TB_TRANSACTIONS[[#This Row],[Date]]),"-")),Analysis!$C$13:$C$24,0),1),"-")</f>
        <v>-</v>
      </c>
      <c r="K794" s="127" t="str">
        <f>IFERROR(INDEX(Analysis!$F$13:$F$24,MATCH(IF(TB_TRANSACTIONS[[#This Row],[Date]]="","",IFERROR(MONTH(TB_TRANSACTIONS[[#This Row],[Date]]),"-")),Analysis!$C$13:$C$24,0),1),"-")</f>
        <v>-</v>
      </c>
      <c r="L7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4" s="77"/>
    </row>
    <row r="795" spans="3:15" ht="18" customHeight="1" x14ac:dyDescent="0.25">
      <c r="C795" s="143"/>
      <c r="D795" s="217"/>
      <c r="E795" s="220"/>
      <c r="F795" s="111"/>
      <c r="G795" s="110"/>
      <c r="H795" s="245" t="str" cm="1">
        <f t="array" ref="H795">IFERROR(IF(TB_TRANSACTIONS[[#This Row],[Subcategory]]="","",INDEX(Fields!$D$33:$D$132,MATCH(TB_TRANSACTIONS[[#This Row],[Subcategory]],Fields!$C$33:$C$132,0),0)),"-")</f>
        <v/>
      </c>
      <c r="I795" s="245" t="str">
        <f>IFERROR(IF(TB_TRANSACTIONS[[#This Row],[Category]]="","",TB_TRANSACTIONS[[#This Row],[Category]]&amp;"-"&amp;COUNTIFS($H$29:H815,H815)),"-")</f>
        <v/>
      </c>
      <c r="J795" s="127" t="str">
        <f>IFERROR(INDEX(Analysis!$G$13:$G$24,MATCH(IF(TB_TRANSACTIONS[[#This Row],[Date]]="","",IFERROR(MONTH(TB_TRANSACTIONS[[#This Row],[Date]]),"-")),Analysis!$C$13:$C$24,0),1),"-")</f>
        <v>-</v>
      </c>
      <c r="K795" s="127" t="str">
        <f>IFERROR(INDEX(Analysis!$F$13:$F$24,MATCH(IF(TB_TRANSACTIONS[[#This Row],[Date]]="","",IFERROR(MONTH(TB_TRANSACTIONS[[#This Row],[Date]]),"-")),Analysis!$C$13:$C$24,0),1),"-")</f>
        <v>-</v>
      </c>
      <c r="L7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5" s="77"/>
    </row>
    <row r="796" spans="3:15" ht="18" customHeight="1" x14ac:dyDescent="0.25">
      <c r="C796" s="109"/>
      <c r="D796" s="221"/>
      <c r="E796" s="222"/>
      <c r="F796" s="111"/>
      <c r="G796" s="110"/>
      <c r="H796" s="245" t="str" cm="1">
        <f t="array" ref="H796">IFERROR(IF(TB_TRANSACTIONS[[#This Row],[Subcategory]]="","",INDEX(Fields!$D$33:$D$132,MATCH(TB_TRANSACTIONS[[#This Row],[Subcategory]],Fields!$C$33:$C$132,0),0)),"-")</f>
        <v/>
      </c>
      <c r="I796" s="245" t="str">
        <f>IFERROR(IF(TB_TRANSACTIONS[[#This Row],[Category]]="","",TB_TRANSACTIONS[[#This Row],[Category]]&amp;"-"&amp;COUNTIFS($H$29:H816,H816)),"-")</f>
        <v/>
      </c>
      <c r="J796" s="127" t="str">
        <f>IFERROR(INDEX(Analysis!$G$13:$G$24,MATCH(IF(TB_TRANSACTIONS[[#This Row],[Date]]="","",IFERROR(MONTH(TB_TRANSACTIONS[[#This Row],[Date]]),"-")),Analysis!$C$13:$C$24,0),1),"-")</f>
        <v>-</v>
      </c>
      <c r="K796" s="127" t="str">
        <f>IFERROR(INDEX(Analysis!$F$13:$F$24,MATCH(IF(TB_TRANSACTIONS[[#This Row],[Date]]="","",IFERROR(MONTH(TB_TRANSACTIONS[[#This Row],[Date]]),"-")),Analysis!$C$13:$C$24,0),1),"-")</f>
        <v>-</v>
      </c>
      <c r="L7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6" s="77"/>
    </row>
    <row r="797" spans="3:15" ht="18" customHeight="1" x14ac:dyDescent="0.25">
      <c r="C797" s="143"/>
      <c r="D797" s="217"/>
      <c r="E797" s="220"/>
      <c r="F797" s="111"/>
      <c r="G797" s="110"/>
      <c r="H797" s="245" t="str" cm="1">
        <f t="array" ref="H797">IFERROR(IF(TB_TRANSACTIONS[[#This Row],[Subcategory]]="","",INDEX(Fields!$D$33:$D$132,MATCH(TB_TRANSACTIONS[[#This Row],[Subcategory]],Fields!$C$33:$C$132,0),0)),"-")</f>
        <v/>
      </c>
      <c r="I797" s="245" t="str">
        <f>IFERROR(IF(TB_TRANSACTIONS[[#This Row],[Category]]="","",TB_TRANSACTIONS[[#This Row],[Category]]&amp;"-"&amp;COUNTIFS($H$29:H817,H817)),"-")</f>
        <v/>
      </c>
      <c r="J797" s="127" t="str">
        <f>IFERROR(INDEX(Analysis!$G$13:$G$24,MATCH(IF(TB_TRANSACTIONS[[#This Row],[Date]]="","",IFERROR(MONTH(TB_TRANSACTIONS[[#This Row],[Date]]),"-")),Analysis!$C$13:$C$24,0),1),"-")</f>
        <v>-</v>
      </c>
      <c r="K797" s="127" t="str">
        <f>IFERROR(INDEX(Analysis!$F$13:$F$24,MATCH(IF(TB_TRANSACTIONS[[#This Row],[Date]]="","",IFERROR(MONTH(TB_TRANSACTIONS[[#This Row],[Date]]),"-")),Analysis!$C$13:$C$24,0),1),"-")</f>
        <v>-</v>
      </c>
      <c r="L7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7" s="77"/>
    </row>
    <row r="798" spans="3:15" ht="18" customHeight="1" x14ac:dyDescent="0.25">
      <c r="C798" s="109"/>
      <c r="D798" s="221"/>
      <c r="E798" s="222"/>
      <c r="F798" s="111"/>
      <c r="G798" s="110"/>
      <c r="H798" s="245" t="str" cm="1">
        <f t="array" ref="H798">IFERROR(IF(TB_TRANSACTIONS[[#This Row],[Subcategory]]="","",INDEX(Fields!$D$33:$D$132,MATCH(TB_TRANSACTIONS[[#This Row],[Subcategory]],Fields!$C$33:$C$132,0),0)),"-")</f>
        <v/>
      </c>
      <c r="I798" s="245" t="str">
        <f>IFERROR(IF(TB_TRANSACTIONS[[#This Row],[Category]]="","",TB_TRANSACTIONS[[#This Row],[Category]]&amp;"-"&amp;COUNTIFS($H$29:H818,H818)),"-")</f>
        <v/>
      </c>
      <c r="J798" s="127" t="str">
        <f>IFERROR(INDEX(Analysis!$G$13:$G$24,MATCH(IF(TB_TRANSACTIONS[[#This Row],[Date]]="","",IFERROR(MONTH(TB_TRANSACTIONS[[#This Row],[Date]]),"-")),Analysis!$C$13:$C$24,0),1),"-")</f>
        <v>-</v>
      </c>
      <c r="K798" s="127" t="str">
        <f>IFERROR(INDEX(Analysis!$F$13:$F$24,MATCH(IF(TB_TRANSACTIONS[[#This Row],[Date]]="","",IFERROR(MONTH(TB_TRANSACTIONS[[#This Row],[Date]]),"-")),Analysis!$C$13:$C$24,0),1),"-")</f>
        <v>-</v>
      </c>
      <c r="L7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8" s="77"/>
    </row>
    <row r="799" spans="3:15" ht="18" customHeight="1" x14ac:dyDescent="0.25">
      <c r="C799" s="143"/>
      <c r="D799" s="217"/>
      <c r="E799" s="220"/>
      <c r="F799" s="111"/>
      <c r="G799" s="110"/>
      <c r="H799" s="245" t="str" cm="1">
        <f t="array" ref="H799">IFERROR(IF(TB_TRANSACTIONS[[#This Row],[Subcategory]]="","",INDEX(Fields!$D$33:$D$132,MATCH(TB_TRANSACTIONS[[#This Row],[Subcategory]],Fields!$C$33:$C$132,0),0)),"-")</f>
        <v/>
      </c>
      <c r="I799" s="245" t="str">
        <f>IFERROR(IF(TB_TRANSACTIONS[[#This Row],[Category]]="","",TB_TRANSACTIONS[[#This Row],[Category]]&amp;"-"&amp;COUNTIFS($H$29:H819,H819)),"-")</f>
        <v/>
      </c>
      <c r="J799" s="127" t="str">
        <f>IFERROR(INDEX(Analysis!$G$13:$G$24,MATCH(IF(TB_TRANSACTIONS[[#This Row],[Date]]="","",IFERROR(MONTH(TB_TRANSACTIONS[[#This Row],[Date]]),"-")),Analysis!$C$13:$C$24,0),1),"-")</f>
        <v>-</v>
      </c>
      <c r="K799" s="127" t="str">
        <f>IFERROR(INDEX(Analysis!$F$13:$F$24,MATCH(IF(TB_TRANSACTIONS[[#This Row],[Date]]="","",IFERROR(MONTH(TB_TRANSACTIONS[[#This Row],[Date]]),"-")),Analysis!$C$13:$C$24,0),1),"-")</f>
        <v>-</v>
      </c>
      <c r="L7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9" s="77"/>
    </row>
    <row r="800" spans="3:15" ht="18" customHeight="1" x14ac:dyDescent="0.25">
      <c r="C800" s="109"/>
      <c r="D800" s="221"/>
      <c r="E800" s="222"/>
      <c r="F800" s="111"/>
      <c r="G800" s="110"/>
      <c r="H800" s="245" t="str" cm="1">
        <f t="array" ref="H800">IFERROR(IF(TB_TRANSACTIONS[[#This Row],[Subcategory]]="","",INDEX(Fields!$D$33:$D$132,MATCH(TB_TRANSACTIONS[[#This Row],[Subcategory]],Fields!$C$33:$C$132,0),0)),"-")</f>
        <v/>
      </c>
      <c r="I800" s="245" t="str">
        <f>IFERROR(IF(TB_TRANSACTIONS[[#This Row],[Category]]="","",TB_TRANSACTIONS[[#This Row],[Category]]&amp;"-"&amp;COUNTIFS($H$29:H820,H820)),"-")</f>
        <v/>
      </c>
      <c r="J800" s="127" t="str">
        <f>IFERROR(INDEX(Analysis!$G$13:$G$24,MATCH(IF(TB_TRANSACTIONS[[#This Row],[Date]]="","",IFERROR(MONTH(TB_TRANSACTIONS[[#This Row],[Date]]),"-")),Analysis!$C$13:$C$24,0),1),"-")</f>
        <v>-</v>
      </c>
      <c r="K800" s="127" t="str">
        <f>IFERROR(INDEX(Analysis!$F$13:$F$24,MATCH(IF(TB_TRANSACTIONS[[#This Row],[Date]]="","",IFERROR(MONTH(TB_TRANSACTIONS[[#This Row],[Date]]),"-")),Analysis!$C$13:$C$24,0),1),"-")</f>
        <v>-</v>
      </c>
      <c r="L8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0" s="77"/>
    </row>
    <row r="801" spans="3:15" ht="18" customHeight="1" x14ac:dyDescent="0.25">
      <c r="C801" s="143"/>
      <c r="D801" s="217"/>
      <c r="E801" s="220"/>
      <c r="F801" s="111"/>
      <c r="G801" s="110"/>
      <c r="H801" s="245" t="str" cm="1">
        <f t="array" ref="H801">IFERROR(IF(TB_TRANSACTIONS[[#This Row],[Subcategory]]="","",INDEX(Fields!$D$33:$D$132,MATCH(TB_TRANSACTIONS[[#This Row],[Subcategory]],Fields!$C$33:$C$132,0),0)),"-")</f>
        <v/>
      </c>
      <c r="I801" s="245" t="str">
        <f>IFERROR(IF(TB_TRANSACTIONS[[#This Row],[Category]]="","",TB_TRANSACTIONS[[#This Row],[Category]]&amp;"-"&amp;COUNTIFS($H$29:H821,H821)),"-")</f>
        <v/>
      </c>
      <c r="J801" s="127" t="str">
        <f>IFERROR(INDEX(Analysis!$G$13:$G$24,MATCH(IF(TB_TRANSACTIONS[[#This Row],[Date]]="","",IFERROR(MONTH(TB_TRANSACTIONS[[#This Row],[Date]]),"-")),Analysis!$C$13:$C$24,0),1),"-")</f>
        <v>-</v>
      </c>
      <c r="K801" s="127" t="str">
        <f>IFERROR(INDEX(Analysis!$F$13:$F$24,MATCH(IF(TB_TRANSACTIONS[[#This Row],[Date]]="","",IFERROR(MONTH(TB_TRANSACTIONS[[#This Row],[Date]]),"-")),Analysis!$C$13:$C$24,0),1),"-")</f>
        <v>-</v>
      </c>
      <c r="L8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1" s="77"/>
    </row>
    <row r="802" spans="3:15" ht="18" customHeight="1" x14ac:dyDescent="0.25">
      <c r="C802" s="109"/>
      <c r="D802" s="221"/>
      <c r="E802" s="222"/>
      <c r="F802" s="111"/>
      <c r="G802" s="110"/>
      <c r="H802" s="245" t="str" cm="1">
        <f t="array" ref="H802">IFERROR(IF(TB_TRANSACTIONS[[#This Row],[Subcategory]]="","",INDEX(Fields!$D$33:$D$132,MATCH(TB_TRANSACTIONS[[#This Row],[Subcategory]],Fields!$C$33:$C$132,0),0)),"-")</f>
        <v/>
      </c>
      <c r="I802" s="245" t="str">
        <f>IFERROR(IF(TB_TRANSACTIONS[[#This Row],[Category]]="","",TB_TRANSACTIONS[[#This Row],[Category]]&amp;"-"&amp;COUNTIFS($H$29:H822,H822)),"-")</f>
        <v/>
      </c>
      <c r="J802" s="127" t="str">
        <f>IFERROR(INDEX(Analysis!$G$13:$G$24,MATCH(IF(TB_TRANSACTIONS[[#This Row],[Date]]="","",IFERROR(MONTH(TB_TRANSACTIONS[[#This Row],[Date]]),"-")),Analysis!$C$13:$C$24,0),1),"-")</f>
        <v>-</v>
      </c>
      <c r="K802" s="127" t="str">
        <f>IFERROR(INDEX(Analysis!$F$13:$F$24,MATCH(IF(TB_TRANSACTIONS[[#This Row],[Date]]="","",IFERROR(MONTH(TB_TRANSACTIONS[[#This Row],[Date]]),"-")),Analysis!$C$13:$C$24,0),1),"-")</f>
        <v>-</v>
      </c>
      <c r="L8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2" s="77"/>
    </row>
    <row r="803" spans="3:15" ht="18" customHeight="1" x14ac:dyDescent="0.25">
      <c r="C803" s="143"/>
      <c r="D803" s="217"/>
      <c r="E803" s="220"/>
      <c r="F803" s="111"/>
      <c r="G803" s="110"/>
      <c r="H803" s="245" t="str" cm="1">
        <f t="array" ref="H803">IFERROR(IF(TB_TRANSACTIONS[[#This Row],[Subcategory]]="","",INDEX(Fields!$D$33:$D$132,MATCH(TB_TRANSACTIONS[[#This Row],[Subcategory]],Fields!$C$33:$C$132,0),0)),"-")</f>
        <v/>
      </c>
      <c r="I803" s="245" t="str">
        <f>IFERROR(IF(TB_TRANSACTIONS[[#This Row],[Category]]="","",TB_TRANSACTIONS[[#This Row],[Category]]&amp;"-"&amp;COUNTIFS($H$29:H823,H823)),"-")</f>
        <v/>
      </c>
      <c r="J803" s="127" t="str">
        <f>IFERROR(INDEX(Analysis!$G$13:$G$24,MATCH(IF(TB_TRANSACTIONS[[#This Row],[Date]]="","",IFERROR(MONTH(TB_TRANSACTIONS[[#This Row],[Date]]),"-")),Analysis!$C$13:$C$24,0),1),"-")</f>
        <v>-</v>
      </c>
      <c r="K803" s="127" t="str">
        <f>IFERROR(INDEX(Analysis!$F$13:$F$24,MATCH(IF(TB_TRANSACTIONS[[#This Row],[Date]]="","",IFERROR(MONTH(TB_TRANSACTIONS[[#This Row],[Date]]),"-")),Analysis!$C$13:$C$24,0),1),"-")</f>
        <v>-</v>
      </c>
      <c r="L8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3" s="77"/>
    </row>
    <row r="804" spans="3:15" ht="18" customHeight="1" x14ac:dyDescent="0.25">
      <c r="C804" s="109"/>
      <c r="D804" s="221"/>
      <c r="E804" s="222"/>
      <c r="F804" s="111"/>
      <c r="G804" s="110"/>
      <c r="H804" s="245" t="str" cm="1">
        <f t="array" ref="H804">IFERROR(IF(TB_TRANSACTIONS[[#This Row],[Subcategory]]="","",INDEX(Fields!$D$33:$D$132,MATCH(TB_TRANSACTIONS[[#This Row],[Subcategory]],Fields!$C$33:$C$132,0),0)),"-")</f>
        <v/>
      </c>
      <c r="I804" s="245" t="str">
        <f>IFERROR(IF(TB_TRANSACTIONS[[#This Row],[Category]]="","",TB_TRANSACTIONS[[#This Row],[Category]]&amp;"-"&amp;COUNTIFS($H$29:H824,H824)),"-")</f>
        <v/>
      </c>
      <c r="J804" s="127" t="str">
        <f>IFERROR(INDEX(Analysis!$G$13:$G$24,MATCH(IF(TB_TRANSACTIONS[[#This Row],[Date]]="","",IFERROR(MONTH(TB_TRANSACTIONS[[#This Row],[Date]]),"-")),Analysis!$C$13:$C$24,0),1),"-")</f>
        <v>-</v>
      </c>
      <c r="K804" s="127" t="str">
        <f>IFERROR(INDEX(Analysis!$F$13:$F$24,MATCH(IF(TB_TRANSACTIONS[[#This Row],[Date]]="","",IFERROR(MONTH(TB_TRANSACTIONS[[#This Row],[Date]]),"-")),Analysis!$C$13:$C$24,0),1),"-")</f>
        <v>-</v>
      </c>
      <c r="L8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4" s="77"/>
    </row>
    <row r="805" spans="3:15" ht="18" customHeight="1" x14ac:dyDescent="0.25">
      <c r="C805" s="143"/>
      <c r="D805" s="217"/>
      <c r="E805" s="220"/>
      <c r="F805" s="111"/>
      <c r="G805" s="110"/>
      <c r="H805" s="245" t="str" cm="1">
        <f t="array" ref="H805">IFERROR(IF(TB_TRANSACTIONS[[#This Row],[Subcategory]]="","",INDEX(Fields!$D$33:$D$132,MATCH(TB_TRANSACTIONS[[#This Row],[Subcategory]],Fields!$C$33:$C$132,0),0)),"-")</f>
        <v/>
      </c>
      <c r="I805" s="245" t="str">
        <f>IFERROR(IF(TB_TRANSACTIONS[[#This Row],[Category]]="","",TB_TRANSACTIONS[[#This Row],[Category]]&amp;"-"&amp;COUNTIFS($H$29:H825,H825)),"-")</f>
        <v/>
      </c>
      <c r="J805" s="127" t="str">
        <f>IFERROR(INDEX(Analysis!$G$13:$G$24,MATCH(IF(TB_TRANSACTIONS[[#This Row],[Date]]="","",IFERROR(MONTH(TB_TRANSACTIONS[[#This Row],[Date]]),"-")),Analysis!$C$13:$C$24,0),1),"-")</f>
        <v>-</v>
      </c>
      <c r="K805" s="127" t="str">
        <f>IFERROR(INDEX(Analysis!$F$13:$F$24,MATCH(IF(TB_TRANSACTIONS[[#This Row],[Date]]="","",IFERROR(MONTH(TB_TRANSACTIONS[[#This Row],[Date]]),"-")),Analysis!$C$13:$C$24,0),1),"-")</f>
        <v>-</v>
      </c>
      <c r="L8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5" s="77"/>
    </row>
    <row r="806" spans="3:15" ht="18" customHeight="1" x14ac:dyDescent="0.25">
      <c r="C806" s="109"/>
      <c r="D806" s="221"/>
      <c r="E806" s="222"/>
      <c r="F806" s="111"/>
      <c r="G806" s="110"/>
      <c r="H806" s="245" t="str" cm="1">
        <f t="array" ref="H806">IFERROR(IF(TB_TRANSACTIONS[[#This Row],[Subcategory]]="","",INDEX(Fields!$D$33:$D$132,MATCH(TB_TRANSACTIONS[[#This Row],[Subcategory]],Fields!$C$33:$C$132,0),0)),"-")</f>
        <v/>
      </c>
      <c r="I806" s="245" t="str">
        <f>IFERROR(IF(TB_TRANSACTIONS[[#This Row],[Category]]="","",TB_TRANSACTIONS[[#This Row],[Category]]&amp;"-"&amp;COUNTIFS($H$29:H826,H826)),"-")</f>
        <v/>
      </c>
      <c r="J806" s="127" t="str">
        <f>IFERROR(INDEX(Analysis!$G$13:$G$24,MATCH(IF(TB_TRANSACTIONS[[#This Row],[Date]]="","",IFERROR(MONTH(TB_TRANSACTIONS[[#This Row],[Date]]),"-")),Analysis!$C$13:$C$24,0),1),"-")</f>
        <v>-</v>
      </c>
      <c r="K806" s="127" t="str">
        <f>IFERROR(INDEX(Analysis!$F$13:$F$24,MATCH(IF(TB_TRANSACTIONS[[#This Row],[Date]]="","",IFERROR(MONTH(TB_TRANSACTIONS[[#This Row],[Date]]),"-")),Analysis!$C$13:$C$24,0),1),"-")</f>
        <v>-</v>
      </c>
      <c r="L8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6" s="77"/>
    </row>
    <row r="807" spans="3:15" ht="18" customHeight="1" x14ac:dyDescent="0.25">
      <c r="C807" s="143"/>
      <c r="D807" s="217"/>
      <c r="E807" s="220"/>
      <c r="F807" s="111"/>
      <c r="G807" s="110"/>
      <c r="H807" s="245" t="str" cm="1">
        <f t="array" ref="H807">IFERROR(IF(TB_TRANSACTIONS[[#This Row],[Subcategory]]="","",INDEX(Fields!$D$33:$D$132,MATCH(TB_TRANSACTIONS[[#This Row],[Subcategory]],Fields!$C$33:$C$132,0),0)),"-")</f>
        <v/>
      </c>
      <c r="I807" s="245" t="str">
        <f>IFERROR(IF(TB_TRANSACTIONS[[#This Row],[Category]]="","",TB_TRANSACTIONS[[#This Row],[Category]]&amp;"-"&amp;COUNTIFS($H$29:H827,H827)),"-")</f>
        <v/>
      </c>
      <c r="J807" s="127" t="str">
        <f>IFERROR(INDEX(Analysis!$G$13:$G$24,MATCH(IF(TB_TRANSACTIONS[[#This Row],[Date]]="","",IFERROR(MONTH(TB_TRANSACTIONS[[#This Row],[Date]]),"-")),Analysis!$C$13:$C$24,0),1),"-")</f>
        <v>-</v>
      </c>
      <c r="K807" s="127" t="str">
        <f>IFERROR(INDEX(Analysis!$F$13:$F$24,MATCH(IF(TB_TRANSACTIONS[[#This Row],[Date]]="","",IFERROR(MONTH(TB_TRANSACTIONS[[#This Row],[Date]]),"-")),Analysis!$C$13:$C$24,0),1),"-")</f>
        <v>-</v>
      </c>
      <c r="L8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7" s="77"/>
    </row>
    <row r="808" spans="3:15" ht="18" customHeight="1" x14ac:dyDescent="0.25">
      <c r="C808" s="109"/>
      <c r="D808" s="221"/>
      <c r="E808" s="222"/>
      <c r="F808" s="111"/>
      <c r="G808" s="110"/>
      <c r="H808" s="245" t="str" cm="1">
        <f t="array" ref="H808">IFERROR(IF(TB_TRANSACTIONS[[#This Row],[Subcategory]]="","",INDEX(Fields!$D$33:$D$132,MATCH(TB_TRANSACTIONS[[#This Row],[Subcategory]],Fields!$C$33:$C$132,0),0)),"-")</f>
        <v/>
      </c>
      <c r="I808" s="245" t="str">
        <f>IFERROR(IF(TB_TRANSACTIONS[[#This Row],[Category]]="","",TB_TRANSACTIONS[[#This Row],[Category]]&amp;"-"&amp;COUNTIFS($H$29:H828,H828)),"-")</f>
        <v/>
      </c>
      <c r="J808" s="127" t="str">
        <f>IFERROR(INDEX(Analysis!$G$13:$G$24,MATCH(IF(TB_TRANSACTIONS[[#This Row],[Date]]="","",IFERROR(MONTH(TB_TRANSACTIONS[[#This Row],[Date]]),"-")),Analysis!$C$13:$C$24,0),1),"-")</f>
        <v>-</v>
      </c>
      <c r="K808" s="127" t="str">
        <f>IFERROR(INDEX(Analysis!$F$13:$F$24,MATCH(IF(TB_TRANSACTIONS[[#This Row],[Date]]="","",IFERROR(MONTH(TB_TRANSACTIONS[[#This Row],[Date]]),"-")),Analysis!$C$13:$C$24,0),1),"-")</f>
        <v>-</v>
      </c>
      <c r="L8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8" s="77"/>
    </row>
    <row r="809" spans="3:15" ht="18" customHeight="1" x14ac:dyDescent="0.25">
      <c r="C809" s="143"/>
      <c r="D809" s="217"/>
      <c r="E809" s="220"/>
      <c r="F809" s="111"/>
      <c r="G809" s="110"/>
      <c r="H809" s="245" t="str" cm="1">
        <f t="array" ref="H809">IFERROR(IF(TB_TRANSACTIONS[[#This Row],[Subcategory]]="","",INDEX(Fields!$D$33:$D$132,MATCH(TB_TRANSACTIONS[[#This Row],[Subcategory]],Fields!$C$33:$C$132,0),0)),"-")</f>
        <v/>
      </c>
      <c r="I809" s="245" t="str">
        <f>IFERROR(IF(TB_TRANSACTIONS[[#This Row],[Category]]="","",TB_TRANSACTIONS[[#This Row],[Category]]&amp;"-"&amp;COUNTIFS($H$29:H829,H829)),"-")</f>
        <v/>
      </c>
      <c r="J809" s="127" t="str">
        <f>IFERROR(INDEX(Analysis!$G$13:$G$24,MATCH(IF(TB_TRANSACTIONS[[#This Row],[Date]]="","",IFERROR(MONTH(TB_TRANSACTIONS[[#This Row],[Date]]),"-")),Analysis!$C$13:$C$24,0),1),"-")</f>
        <v>-</v>
      </c>
      <c r="K809" s="127" t="str">
        <f>IFERROR(INDEX(Analysis!$F$13:$F$24,MATCH(IF(TB_TRANSACTIONS[[#This Row],[Date]]="","",IFERROR(MONTH(TB_TRANSACTIONS[[#This Row],[Date]]),"-")),Analysis!$C$13:$C$24,0),1),"-")</f>
        <v>-</v>
      </c>
      <c r="L8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9" s="77"/>
    </row>
    <row r="810" spans="3:15" ht="18" customHeight="1" x14ac:dyDescent="0.25">
      <c r="C810" s="109"/>
      <c r="D810" s="221"/>
      <c r="E810" s="222"/>
      <c r="F810" s="111"/>
      <c r="G810" s="110"/>
      <c r="H810" s="245" t="str" cm="1">
        <f t="array" ref="H810">IFERROR(IF(TB_TRANSACTIONS[[#This Row],[Subcategory]]="","",INDEX(Fields!$D$33:$D$132,MATCH(TB_TRANSACTIONS[[#This Row],[Subcategory]],Fields!$C$33:$C$132,0),0)),"-")</f>
        <v/>
      </c>
      <c r="I810" s="245" t="str">
        <f>IFERROR(IF(TB_TRANSACTIONS[[#This Row],[Category]]="","",TB_TRANSACTIONS[[#This Row],[Category]]&amp;"-"&amp;COUNTIFS($H$29:H830,H830)),"-")</f>
        <v/>
      </c>
      <c r="J810" s="127" t="str">
        <f>IFERROR(INDEX(Analysis!$G$13:$G$24,MATCH(IF(TB_TRANSACTIONS[[#This Row],[Date]]="","",IFERROR(MONTH(TB_TRANSACTIONS[[#This Row],[Date]]),"-")),Analysis!$C$13:$C$24,0),1),"-")</f>
        <v>-</v>
      </c>
      <c r="K810" s="127" t="str">
        <f>IFERROR(INDEX(Analysis!$F$13:$F$24,MATCH(IF(TB_TRANSACTIONS[[#This Row],[Date]]="","",IFERROR(MONTH(TB_TRANSACTIONS[[#This Row],[Date]]),"-")),Analysis!$C$13:$C$24,0),1),"-")</f>
        <v>-</v>
      </c>
      <c r="L8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0" s="77"/>
    </row>
    <row r="811" spans="3:15" ht="18" customHeight="1" x14ac:dyDescent="0.25">
      <c r="C811" s="143"/>
      <c r="D811" s="217"/>
      <c r="E811" s="220"/>
      <c r="F811" s="111"/>
      <c r="G811" s="110"/>
      <c r="H811" s="245" t="str" cm="1">
        <f t="array" ref="H811">IFERROR(IF(TB_TRANSACTIONS[[#This Row],[Subcategory]]="","",INDEX(Fields!$D$33:$D$132,MATCH(TB_TRANSACTIONS[[#This Row],[Subcategory]],Fields!$C$33:$C$132,0),0)),"-")</f>
        <v/>
      </c>
      <c r="I811" s="245" t="str">
        <f>IFERROR(IF(TB_TRANSACTIONS[[#This Row],[Category]]="","",TB_TRANSACTIONS[[#This Row],[Category]]&amp;"-"&amp;COUNTIFS($H$29:H831,H831)),"-")</f>
        <v/>
      </c>
      <c r="J811" s="127" t="str">
        <f>IFERROR(INDEX(Analysis!$G$13:$G$24,MATCH(IF(TB_TRANSACTIONS[[#This Row],[Date]]="","",IFERROR(MONTH(TB_TRANSACTIONS[[#This Row],[Date]]),"-")),Analysis!$C$13:$C$24,0),1),"-")</f>
        <v>-</v>
      </c>
      <c r="K811" s="127" t="str">
        <f>IFERROR(INDEX(Analysis!$F$13:$F$24,MATCH(IF(TB_TRANSACTIONS[[#This Row],[Date]]="","",IFERROR(MONTH(TB_TRANSACTIONS[[#This Row],[Date]]),"-")),Analysis!$C$13:$C$24,0),1),"-")</f>
        <v>-</v>
      </c>
      <c r="L8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1" s="77"/>
    </row>
    <row r="812" spans="3:15" ht="18" customHeight="1" x14ac:dyDescent="0.25">
      <c r="C812" s="109"/>
      <c r="D812" s="221"/>
      <c r="E812" s="222"/>
      <c r="F812" s="111"/>
      <c r="G812" s="110"/>
      <c r="H812" s="245" t="str" cm="1">
        <f t="array" ref="H812">IFERROR(IF(TB_TRANSACTIONS[[#This Row],[Subcategory]]="","",INDEX(Fields!$D$33:$D$132,MATCH(TB_TRANSACTIONS[[#This Row],[Subcategory]],Fields!$C$33:$C$132,0),0)),"-")</f>
        <v/>
      </c>
      <c r="I812" s="245" t="str">
        <f>IFERROR(IF(TB_TRANSACTIONS[[#This Row],[Category]]="","",TB_TRANSACTIONS[[#This Row],[Category]]&amp;"-"&amp;COUNTIFS($H$29:H832,H832)),"-")</f>
        <v/>
      </c>
      <c r="J812" s="127" t="str">
        <f>IFERROR(INDEX(Analysis!$G$13:$G$24,MATCH(IF(TB_TRANSACTIONS[[#This Row],[Date]]="","",IFERROR(MONTH(TB_TRANSACTIONS[[#This Row],[Date]]),"-")),Analysis!$C$13:$C$24,0),1),"-")</f>
        <v>-</v>
      </c>
      <c r="K812" s="127" t="str">
        <f>IFERROR(INDEX(Analysis!$F$13:$F$24,MATCH(IF(TB_TRANSACTIONS[[#This Row],[Date]]="","",IFERROR(MONTH(TB_TRANSACTIONS[[#This Row],[Date]]),"-")),Analysis!$C$13:$C$24,0),1),"-")</f>
        <v>-</v>
      </c>
      <c r="L8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2" s="77"/>
    </row>
    <row r="813" spans="3:15" ht="18" customHeight="1" x14ac:dyDescent="0.25">
      <c r="C813" s="143"/>
      <c r="D813" s="217"/>
      <c r="E813" s="220"/>
      <c r="F813" s="111"/>
      <c r="G813" s="110"/>
      <c r="H813" s="245" t="str" cm="1">
        <f t="array" ref="H813">IFERROR(IF(TB_TRANSACTIONS[[#This Row],[Subcategory]]="","",INDEX(Fields!$D$33:$D$132,MATCH(TB_TRANSACTIONS[[#This Row],[Subcategory]],Fields!$C$33:$C$132,0),0)),"-")</f>
        <v/>
      </c>
      <c r="I813" s="245" t="str">
        <f>IFERROR(IF(TB_TRANSACTIONS[[#This Row],[Category]]="","",TB_TRANSACTIONS[[#This Row],[Category]]&amp;"-"&amp;COUNTIFS($H$29:H833,H833)),"-")</f>
        <v/>
      </c>
      <c r="J813" s="127" t="str">
        <f>IFERROR(INDEX(Analysis!$G$13:$G$24,MATCH(IF(TB_TRANSACTIONS[[#This Row],[Date]]="","",IFERROR(MONTH(TB_TRANSACTIONS[[#This Row],[Date]]),"-")),Analysis!$C$13:$C$24,0),1),"-")</f>
        <v>-</v>
      </c>
      <c r="K813" s="127" t="str">
        <f>IFERROR(INDEX(Analysis!$F$13:$F$24,MATCH(IF(TB_TRANSACTIONS[[#This Row],[Date]]="","",IFERROR(MONTH(TB_TRANSACTIONS[[#This Row],[Date]]),"-")),Analysis!$C$13:$C$24,0),1),"-")</f>
        <v>-</v>
      </c>
      <c r="L8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3" s="77"/>
    </row>
    <row r="814" spans="3:15" ht="18" customHeight="1" x14ac:dyDescent="0.25">
      <c r="C814" s="109"/>
      <c r="D814" s="221"/>
      <c r="E814" s="222"/>
      <c r="F814" s="111"/>
      <c r="G814" s="110"/>
      <c r="H814" s="245" t="str" cm="1">
        <f t="array" ref="H814">IFERROR(IF(TB_TRANSACTIONS[[#This Row],[Subcategory]]="","",INDEX(Fields!$D$33:$D$132,MATCH(TB_TRANSACTIONS[[#This Row],[Subcategory]],Fields!$C$33:$C$132,0),0)),"-")</f>
        <v/>
      </c>
      <c r="I814" s="245" t="str">
        <f>IFERROR(IF(TB_TRANSACTIONS[[#This Row],[Category]]="","",TB_TRANSACTIONS[[#This Row],[Category]]&amp;"-"&amp;COUNTIFS($H$29:H834,H834)),"-")</f>
        <v/>
      </c>
      <c r="J814" s="127" t="str">
        <f>IFERROR(INDEX(Analysis!$G$13:$G$24,MATCH(IF(TB_TRANSACTIONS[[#This Row],[Date]]="","",IFERROR(MONTH(TB_TRANSACTIONS[[#This Row],[Date]]),"-")),Analysis!$C$13:$C$24,0),1),"-")</f>
        <v>-</v>
      </c>
      <c r="K814" s="127" t="str">
        <f>IFERROR(INDEX(Analysis!$F$13:$F$24,MATCH(IF(TB_TRANSACTIONS[[#This Row],[Date]]="","",IFERROR(MONTH(TB_TRANSACTIONS[[#This Row],[Date]]),"-")),Analysis!$C$13:$C$24,0),1),"-")</f>
        <v>-</v>
      </c>
      <c r="L8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4" s="77"/>
    </row>
    <row r="815" spans="3:15" ht="18" customHeight="1" x14ac:dyDescent="0.25">
      <c r="C815" s="143"/>
      <c r="D815" s="217"/>
      <c r="E815" s="220"/>
      <c r="F815" s="111"/>
      <c r="G815" s="110"/>
      <c r="H815" s="245" t="str" cm="1">
        <f t="array" ref="H815">IFERROR(IF(TB_TRANSACTIONS[[#This Row],[Subcategory]]="","",INDEX(Fields!$D$33:$D$132,MATCH(TB_TRANSACTIONS[[#This Row],[Subcategory]],Fields!$C$33:$C$132,0),0)),"-")</f>
        <v/>
      </c>
      <c r="I815" s="245" t="str">
        <f>IFERROR(IF(TB_TRANSACTIONS[[#This Row],[Category]]="","",TB_TRANSACTIONS[[#This Row],[Category]]&amp;"-"&amp;COUNTIFS($H$29:H835,H835)),"-")</f>
        <v/>
      </c>
      <c r="J815" s="127" t="str">
        <f>IFERROR(INDEX(Analysis!$G$13:$G$24,MATCH(IF(TB_TRANSACTIONS[[#This Row],[Date]]="","",IFERROR(MONTH(TB_TRANSACTIONS[[#This Row],[Date]]),"-")),Analysis!$C$13:$C$24,0),1),"-")</f>
        <v>-</v>
      </c>
      <c r="K815" s="127" t="str">
        <f>IFERROR(INDEX(Analysis!$F$13:$F$24,MATCH(IF(TB_TRANSACTIONS[[#This Row],[Date]]="","",IFERROR(MONTH(TB_TRANSACTIONS[[#This Row],[Date]]),"-")),Analysis!$C$13:$C$24,0),1),"-")</f>
        <v>-</v>
      </c>
      <c r="L8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5" s="77"/>
    </row>
    <row r="816" spans="3:15" ht="18" customHeight="1" x14ac:dyDescent="0.25">
      <c r="C816" s="109"/>
      <c r="D816" s="221"/>
      <c r="E816" s="222"/>
      <c r="F816" s="111"/>
      <c r="G816" s="110"/>
      <c r="H816" s="245" t="str" cm="1">
        <f t="array" ref="H816">IFERROR(IF(TB_TRANSACTIONS[[#This Row],[Subcategory]]="","",INDEX(Fields!$D$33:$D$132,MATCH(TB_TRANSACTIONS[[#This Row],[Subcategory]],Fields!$C$33:$C$132,0),0)),"-")</f>
        <v/>
      </c>
      <c r="I816" s="245" t="str">
        <f>IFERROR(IF(TB_TRANSACTIONS[[#This Row],[Category]]="","",TB_TRANSACTIONS[[#This Row],[Category]]&amp;"-"&amp;COUNTIFS($H$29:H836,H836)),"-")</f>
        <v/>
      </c>
      <c r="J816" s="127" t="str">
        <f>IFERROR(INDEX(Analysis!$G$13:$G$24,MATCH(IF(TB_TRANSACTIONS[[#This Row],[Date]]="","",IFERROR(MONTH(TB_TRANSACTIONS[[#This Row],[Date]]),"-")),Analysis!$C$13:$C$24,0),1),"-")</f>
        <v>-</v>
      </c>
      <c r="K816" s="127" t="str">
        <f>IFERROR(INDEX(Analysis!$F$13:$F$24,MATCH(IF(TB_TRANSACTIONS[[#This Row],[Date]]="","",IFERROR(MONTH(TB_TRANSACTIONS[[#This Row],[Date]]),"-")),Analysis!$C$13:$C$24,0),1),"-")</f>
        <v>-</v>
      </c>
      <c r="L8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6" s="77"/>
    </row>
    <row r="817" spans="3:15" ht="18" customHeight="1" x14ac:dyDescent="0.25">
      <c r="C817" s="143"/>
      <c r="D817" s="217"/>
      <c r="E817" s="220"/>
      <c r="F817" s="111"/>
      <c r="G817" s="110"/>
      <c r="H817" s="245" t="str" cm="1">
        <f t="array" ref="H817">IFERROR(IF(TB_TRANSACTIONS[[#This Row],[Subcategory]]="","",INDEX(Fields!$D$33:$D$132,MATCH(TB_TRANSACTIONS[[#This Row],[Subcategory]],Fields!$C$33:$C$132,0),0)),"-")</f>
        <v/>
      </c>
      <c r="I817" s="245" t="str">
        <f>IFERROR(IF(TB_TRANSACTIONS[[#This Row],[Category]]="","",TB_TRANSACTIONS[[#This Row],[Category]]&amp;"-"&amp;COUNTIFS($H$29:H837,H837)),"-")</f>
        <v/>
      </c>
      <c r="J817" s="127" t="str">
        <f>IFERROR(INDEX(Analysis!$G$13:$G$24,MATCH(IF(TB_TRANSACTIONS[[#This Row],[Date]]="","",IFERROR(MONTH(TB_TRANSACTIONS[[#This Row],[Date]]),"-")),Analysis!$C$13:$C$24,0),1),"-")</f>
        <v>-</v>
      </c>
      <c r="K817" s="127" t="str">
        <f>IFERROR(INDEX(Analysis!$F$13:$F$24,MATCH(IF(TB_TRANSACTIONS[[#This Row],[Date]]="","",IFERROR(MONTH(TB_TRANSACTIONS[[#This Row],[Date]]),"-")),Analysis!$C$13:$C$24,0),1),"-")</f>
        <v>-</v>
      </c>
      <c r="L8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7" s="77"/>
    </row>
    <row r="818" spans="3:15" ht="18" customHeight="1" x14ac:dyDescent="0.25">
      <c r="C818" s="109"/>
      <c r="D818" s="221"/>
      <c r="E818" s="222"/>
      <c r="F818" s="111"/>
      <c r="G818" s="110"/>
      <c r="H818" s="245" t="str" cm="1">
        <f t="array" ref="H818">IFERROR(IF(TB_TRANSACTIONS[[#This Row],[Subcategory]]="","",INDEX(Fields!$D$33:$D$132,MATCH(TB_TRANSACTIONS[[#This Row],[Subcategory]],Fields!$C$33:$C$132,0),0)),"-")</f>
        <v/>
      </c>
      <c r="I818" s="245" t="str">
        <f>IFERROR(IF(TB_TRANSACTIONS[[#This Row],[Category]]="","",TB_TRANSACTIONS[[#This Row],[Category]]&amp;"-"&amp;COUNTIFS($H$29:H838,H838)),"-")</f>
        <v/>
      </c>
      <c r="J818" s="127" t="str">
        <f>IFERROR(INDEX(Analysis!$G$13:$G$24,MATCH(IF(TB_TRANSACTIONS[[#This Row],[Date]]="","",IFERROR(MONTH(TB_TRANSACTIONS[[#This Row],[Date]]),"-")),Analysis!$C$13:$C$24,0),1),"-")</f>
        <v>-</v>
      </c>
      <c r="K818" s="127" t="str">
        <f>IFERROR(INDEX(Analysis!$F$13:$F$24,MATCH(IF(TB_TRANSACTIONS[[#This Row],[Date]]="","",IFERROR(MONTH(TB_TRANSACTIONS[[#This Row],[Date]]),"-")),Analysis!$C$13:$C$24,0),1),"-")</f>
        <v>-</v>
      </c>
      <c r="L8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8" s="77"/>
    </row>
    <row r="819" spans="3:15" ht="18" customHeight="1" x14ac:dyDescent="0.25">
      <c r="C819" s="143"/>
      <c r="D819" s="217"/>
      <c r="E819" s="220"/>
      <c r="F819" s="111"/>
      <c r="G819" s="110"/>
      <c r="H819" s="245" t="str" cm="1">
        <f t="array" ref="H819">IFERROR(IF(TB_TRANSACTIONS[[#This Row],[Subcategory]]="","",INDEX(Fields!$D$33:$D$132,MATCH(TB_TRANSACTIONS[[#This Row],[Subcategory]],Fields!$C$33:$C$132,0),0)),"-")</f>
        <v/>
      </c>
      <c r="I819" s="245" t="str">
        <f>IFERROR(IF(TB_TRANSACTIONS[[#This Row],[Category]]="","",TB_TRANSACTIONS[[#This Row],[Category]]&amp;"-"&amp;COUNTIFS($H$29:H839,H839)),"-")</f>
        <v/>
      </c>
      <c r="J819" s="127" t="str">
        <f>IFERROR(INDEX(Analysis!$G$13:$G$24,MATCH(IF(TB_TRANSACTIONS[[#This Row],[Date]]="","",IFERROR(MONTH(TB_TRANSACTIONS[[#This Row],[Date]]),"-")),Analysis!$C$13:$C$24,0),1),"-")</f>
        <v>-</v>
      </c>
      <c r="K819" s="127" t="str">
        <f>IFERROR(INDEX(Analysis!$F$13:$F$24,MATCH(IF(TB_TRANSACTIONS[[#This Row],[Date]]="","",IFERROR(MONTH(TB_TRANSACTIONS[[#This Row],[Date]]),"-")),Analysis!$C$13:$C$24,0),1),"-")</f>
        <v>-</v>
      </c>
      <c r="L8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9" s="77"/>
    </row>
    <row r="820" spans="3:15" ht="18" customHeight="1" x14ac:dyDescent="0.25">
      <c r="C820" s="109"/>
      <c r="D820" s="221"/>
      <c r="E820" s="222"/>
      <c r="F820" s="111"/>
      <c r="G820" s="110"/>
      <c r="H820" s="245" t="str" cm="1">
        <f t="array" ref="H820">IFERROR(IF(TB_TRANSACTIONS[[#This Row],[Subcategory]]="","",INDEX(Fields!$D$33:$D$132,MATCH(TB_TRANSACTIONS[[#This Row],[Subcategory]],Fields!$C$33:$C$132,0),0)),"-")</f>
        <v/>
      </c>
      <c r="I820" s="245" t="str">
        <f>IFERROR(IF(TB_TRANSACTIONS[[#This Row],[Category]]="","",TB_TRANSACTIONS[[#This Row],[Category]]&amp;"-"&amp;COUNTIFS($H$29:H840,H840)),"-")</f>
        <v/>
      </c>
      <c r="J820" s="127" t="str">
        <f>IFERROR(INDEX(Analysis!$G$13:$G$24,MATCH(IF(TB_TRANSACTIONS[[#This Row],[Date]]="","",IFERROR(MONTH(TB_TRANSACTIONS[[#This Row],[Date]]),"-")),Analysis!$C$13:$C$24,0),1),"-")</f>
        <v>-</v>
      </c>
      <c r="K820" s="127" t="str">
        <f>IFERROR(INDEX(Analysis!$F$13:$F$24,MATCH(IF(TB_TRANSACTIONS[[#This Row],[Date]]="","",IFERROR(MONTH(TB_TRANSACTIONS[[#This Row],[Date]]),"-")),Analysis!$C$13:$C$24,0),1),"-")</f>
        <v>-</v>
      </c>
      <c r="L8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0" s="77"/>
    </row>
    <row r="821" spans="3:15" ht="18" customHeight="1" x14ac:dyDescent="0.25">
      <c r="C821" s="143"/>
      <c r="D821" s="217"/>
      <c r="E821" s="220"/>
      <c r="F821" s="111"/>
      <c r="G821" s="110"/>
      <c r="H821" s="245" t="str" cm="1">
        <f t="array" ref="H821">IFERROR(IF(TB_TRANSACTIONS[[#This Row],[Subcategory]]="","",INDEX(Fields!$D$33:$D$132,MATCH(TB_TRANSACTIONS[[#This Row],[Subcategory]],Fields!$C$33:$C$132,0),0)),"-")</f>
        <v/>
      </c>
      <c r="I821" s="245" t="str">
        <f>IFERROR(IF(TB_TRANSACTIONS[[#This Row],[Category]]="","",TB_TRANSACTIONS[[#This Row],[Category]]&amp;"-"&amp;COUNTIFS($H$29:H841,H841)),"-")</f>
        <v/>
      </c>
      <c r="J821" s="127" t="str">
        <f>IFERROR(INDEX(Analysis!$G$13:$G$24,MATCH(IF(TB_TRANSACTIONS[[#This Row],[Date]]="","",IFERROR(MONTH(TB_TRANSACTIONS[[#This Row],[Date]]),"-")),Analysis!$C$13:$C$24,0),1),"-")</f>
        <v>-</v>
      </c>
      <c r="K821" s="127" t="str">
        <f>IFERROR(INDEX(Analysis!$F$13:$F$24,MATCH(IF(TB_TRANSACTIONS[[#This Row],[Date]]="","",IFERROR(MONTH(TB_TRANSACTIONS[[#This Row],[Date]]),"-")),Analysis!$C$13:$C$24,0),1),"-")</f>
        <v>-</v>
      </c>
      <c r="L8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1" s="77"/>
    </row>
    <row r="822" spans="3:15" ht="18" customHeight="1" x14ac:dyDescent="0.25">
      <c r="C822" s="109"/>
      <c r="D822" s="221"/>
      <c r="E822" s="222"/>
      <c r="F822" s="111"/>
      <c r="G822" s="110"/>
      <c r="H822" s="245" t="str" cm="1">
        <f t="array" ref="H822">IFERROR(IF(TB_TRANSACTIONS[[#This Row],[Subcategory]]="","",INDEX(Fields!$D$33:$D$132,MATCH(TB_TRANSACTIONS[[#This Row],[Subcategory]],Fields!$C$33:$C$132,0),0)),"-")</f>
        <v/>
      </c>
      <c r="I822" s="245" t="str">
        <f>IFERROR(IF(TB_TRANSACTIONS[[#This Row],[Category]]="","",TB_TRANSACTIONS[[#This Row],[Category]]&amp;"-"&amp;COUNTIFS($H$29:H842,H842)),"-")</f>
        <v/>
      </c>
      <c r="J822" s="127" t="str">
        <f>IFERROR(INDEX(Analysis!$G$13:$G$24,MATCH(IF(TB_TRANSACTIONS[[#This Row],[Date]]="","",IFERROR(MONTH(TB_TRANSACTIONS[[#This Row],[Date]]),"-")),Analysis!$C$13:$C$24,0),1),"-")</f>
        <v>-</v>
      </c>
      <c r="K822" s="127" t="str">
        <f>IFERROR(INDEX(Analysis!$F$13:$F$24,MATCH(IF(TB_TRANSACTIONS[[#This Row],[Date]]="","",IFERROR(MONTH(TB_TRANSACTIONS[[#This Row],[Date]]),"-")),Analysis!$C$13:$C$24,0),1),"-")</f>
        <v>-</v>
      </c>
      <c r="L8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2" s="77"/>
    </row>
    <row r="823" spans="3:15" ht="18" customHeight="1" x14ac:dyDescent="0.25">
      <c r="C823" s="143"/>
      <c r="D823" s="217"/>
      <c r="E823" s="220"/>
      <c r="F823" s="111"/>
      <c r="G823" s="110"/>
      <c r="H823" s="245" t="str" cm="1">
        <f t="array" ref="H823">IFERROR(IF(TB_TRANSACTIONS[[#This Row],[Subcategory]]="","",INDEX(Fields!$D$33:$D$132,MATCH(TB_TRANSACTIONS[[#This Row],[Subcategory]],Fields!$C$33:$C$132,0),0)),"-")</f>
        <v/>
      </c>
      <c r="I823" s="245" t="str">
        <f>IFERROR(IF(TB_TRANSACTIONS[[#This Row],[Category]]="","",TB_TRANSACTIONS[[#This Row],[Category]]&amp;"-"&amp;COUNTIFS($H$29:H843,H843)),"-")</f>
        <v/>
      </c>
      <c r="J823" s="127" t="str">
        <f>IFERROR(INDEX(Analysis!$G$13:$G$24,MATCH(IF(TB_TRANSACTIONS[[#This Row],[Date]]="","",IFERROR(MONTH(TB_TRANSACTIONS[[#This Row],[Date]]),"-")),Analysis!$C$13:$C$24,0),1),"-")</f>
        <v>-</v>
      </c>
      <c r="K823" s="127" t="str">
        <f>IFERROR(INDEX(Analysis!$F$13:$F$24,MATCH(IF(TB_TRANSACTIONS[[#This Row],[Date]]="","",IFERROR(MONTH(TB_TRANSACTIONS[[#This Row],[Date]]),"-")),Analysis!$C$13:$C$24,0),1),"-")</f>
        <v>-</v>
      </c>
      <c r="L8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3" s="77"/>
    </row>
    <row r="824" spans="3:15" ht="18" customHeight="1" x14ac:dyDescent="0.25">
      <c r="C824" s="109"/>
      <c r="D824" s="221"/>
      <c r="E824" s="222"/>
      <c r="F824" s="111"/>
      <c r="G824" s="110"/>
      <c r="H824" s="245" t="str" cm="1">
        <f t="array" ref="H824">IFERROR(IF(TB_TRANSACTIONS[[#This Row],[Subcategory]]="","",INDEX(Fields!$D$33:$D$132,MATCH(TB_TRANSACTIONS[[#This Row],[Subcategory]],Fields!$C$33:$C$132,0),0)),"-")</f>
        <v/>
      </c>
      <c r="I824" s="245" t="str">
        <f>IFERROR(IF(TB_TRANSACTIONS[[#This Row],[Category]]="","",TB_TRANSACTIONS[[#This Row],[Category]]&amp;"-"&amp;COUNTIFS($H$29:H844,H844)),"-")</f>
        <v/>
      </c>
      <c r="J824" s="127" t="str">
        <f>IFERROR(INDEX(Analysis!$G$13:$G$24,MATCH(IF(TB_TRANSACTIONS[[#This Row],[Date]]="","",IFERROR(MONTH(TB_TRANSACTIONS[[#This Row],[Date]]),"-")),Analysis!$C$13:$C$24,0),1),"-")</f>
        <v>-</v>
      </c>
      <c r="K824" s="127" t="str">
        <f>IFERROR(INDEX(Analysis!$F$13:$F$24,MATCH(IF(TB_TRANSACTIONS[[#This Row],[Date]]="","",IFERROR(MONTH(TB_TRANSACTIONS[[#This Row],[Date]]),"-")),Analysis!$C$13:$C$24,0),1),"-")</f>
        <v>-</v>
      </c>
      <c r="L8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4" s="77"/>
    </row>
    <row r="825" spans="3:15" ht="18" customHeight="1" x14ac:dyDescent="0.25">
      <c r="C825" s="143"/>
      <c r="D825" s="217"/>
      <c r="E825" s="220"/>
      <c r="F825" s="111"/>
      <c r="G825" s="110"/>
      <c r="H825" s="245" t="str" cm="1">
        <f t="array" ref="H825">IFERROR(IF(TB_TRANSACTIONS[[#This Row],[Subcategory]]="","",INDEX(Fields!$D$33:$D$132,MATCH(TB_TRANSACTIONS[[#This Row],[Subcategory]],Fields!$C$33:$C$132,0),0)),"-")</f>
        <v/>
      </c>
      <c r="I825" s="245" t="str">
        <f>IFERROR(IF(TB_TRANSACTIONS[[#This Row],[Category]]="","",TB_TRANSACTIONS[[#This Row],[Category]]&amp;"-"&amp;COUNTIFS($H$29:H845,H845)),"-")</f>
        <v/>
      </c>
      <c r="J825" s="127" t="str">
        <f>IFERROR(INDEX(Analysis!$G$13:$G$24,MATCH(IF(TB_TRANSACTIONS[[#This Row],[Date]]="","",IFERROR(MONTH(TB_TRANSACTIONS[[#This Row],[Date]]),"-")),Analysis!$C$13:$C$24,0),1),"-")</f>
        <v>-</v>
      </c>
      <c r="K825" s="127" t="str">
        <f>IFERROR(INDEX(Analysis!$F$13:$F$24,MATCH(IF(TB_TRANSACTIONS[[#This Row],[Date]]="","",IFERROR(MONTH(TB_TRANSACTIONS[[#This Row],[Date]]),"-")),Analysis!$C$13:$C$24,0),1),"-")</f>
        <v>-</v>
      </c>
      <c r="L8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5" s="77"/>
    </row>
    <row r="826" spans="3:15" ht="18" customHeight="1" x14ac:dyDescent="0.25">
      <c r="C826" s="109"/>
      <c r="D826" s="221"/>
      <c r="E826" s="222"/>
      <c r="F826" s="111"/>
      <c r="G826" s="110"/>
      <c r="H826" s="245" t="str" cm="1">
        <f t="array" ref="H826">IFERROR(IF(TB_TRANSACTIONS[[#This Row],[Subcategory]]="","",INDEX(Fields!$D$33:$D$132,MATCH(TB_TRANSACTIONS[[#This Row],[Subcategory]],Fields!$C$33:$C$132,0),0)),"-")</f>
        <v/>
      </c>
      <c r="I826" s="245" t="str">
        <f>IFERROR(IF(TB_TRANSACTIONS[[#This Row],[Category]]="","",TB_TRANSACTIONS[[#This Row],[Category]]&amp;"-"&amp;COUNTIFS($H$29:H846,H846)),"-")</f>
        <v/>
      </c>
      <c r="J826" s="127" t="str">
        <f>IFERROR(INDEX(Analysis!$G$13:$G$24,MATCH(IF(TB_TRANSACTIONS[[#This Row],[Date]]="","",IFERROR(MONTH(TB_TRANSACTIONS[[#This Row],[Date]]),"-")),Analysis!$C$13:$C$24,0),1),"-")</f>
        <v>-</v>
      </c>
      <c r="K826" s="127" t="str">
        <f>IFERROR(INDEX(Analysis!$F$13:$F$24,MATCH(IF(TB_TRANSACTIONS[[#This Row],[Date]]="","",IFERROR(MONTH(TB_TRANSACTIONS[[#This Row],[Date]]),"-")),Analysis!$C$13:$C$24,0),1),"-")</f>
        <v>-</v>
      </c>
      <c r="L8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6" s="77"/>
    </row>
    <row r="827" spans="3:15" ht="18" customHeight="1" x14ac:dyDescent="0.25">
      <c r="C827" s="143"/>
      <c r="D827" s="217"/>
      <c r="E827" s="220"/>
      <c r="F827" s="111"/>
      <c r="G827" s="110"/>
      <c r="H827" s="245" t="str" cm="1">
        <f t="array" ref="H827">IFERROR(IF(TB_TRANSACTIONS[[#This Row],[Subcategory]]="","",INDEX(Fields!$D$33:$D$132,MATCH(TB_TRANSACTIONS[[#This Row],[Subcategory]],Fields!$C$33:$C$132,0),0)),"-")</f>
        <v/>
      </c>
      <c r="I827" s="245" t="str">
        <f>IFERROR(IF(TB_TRANSACTIONS[[#This Row],[Category]]="","",TB_TRANSACTIONS[[#This Row],[Category]]&amp;"-"&amp;COUNTIFS($H$29:H847,H847)),"-")</f>
        <v/>
      </c>
      <c r="J827" s="127" t="str">
        <f>IFERROR(INDEX(Analysis!$G$13:$G$24,MATCH(IF(TB_TRANSACTIONS[[#This Row],[Date]]="","",IFERROR(MONTH(TB_TRANSACTIONS[[#This Row],[Date]]),"-")),Analysis!$C$13:$C$24,0),1),"-")</f>
        <v>-</v>
      </c>
      <c r="K827" s="127" t="str">
        <f>IFERROR(INDEX(Analysis!$F$13:$F$24,MATCH(IF(TB_TRANSACTIONS[[#This Row],[Date]]="","",IFERROR(MONTH(TB_TRANSACTIONS[[#This Row],[Date]]),"-")),Analysis!$C$13:$C$24,0),1),"-")</f>
        <v>-</v>
      </c>
      <c r="L8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7" s="77"/>
    </row>
    <row r="828" spans="3:15" ht="18" customHeight="1" x14ac:dyDescent="0.25">
      <c r="C828" s="109"/>
      <c r="D828" s="221"/>
      <c r="E828" s="222"/>
      <c r="F828" s="111"/>
      <c r="G828" s="110"/>
      <c r="H828" s="245" t="str" cm="1">
        <f t="array" ref="H828">IFERROR(IF(TB_TRANSACTIONS[[#This Row],[Subcategory]]="","",INDEX(Fields!$D$33:$D$132,MATCH(TB_TRANSACTIONS[[#This Row],[Subcategory]],Fields!$C$33:$C$132,0),0)),"-")</f>
        <v/>
      </c>
      <c r="I828" s="245" t="str">
        <f>IFERROR(IF(TB_TRANSACTIONS[[#This Row],[Category]]="","",TB_TRANSACTIONS[[#This Row],[Category]]&amp;"-"&amp;COUNTIFS($H$29:H848,H848)),"-")</f>
        <v/>
      </c>
      <c r="J828" s="127" t="str">
        <f>IFERROR(INDEX(Analysis!$G$13:$G$24,MATCH(IF(TB_TRANSACTIONS[[#This Row],[Date]]="","",IFERROR(MONTH(TB_TRANSACTIONS[[#This Row],[Date]]),"-")),Analysis!$C$13:$C$24,0),1),"-")</f>
        <v>-</v>
      </c>
      <c r="K828" s="127" t="str">
        <f>IFERROR(INDEX(Analysis!$F$13:$F$24,MATCH(IF(TB_TRANSACTIONS[[#This Row],[Date]]="","",IFERROR(MONTH(TB_TRANSACTIONS[[#This Row],[Date]]),"-")),Analysis!$C$13:$C$24,0),1),"-")</f>
        <v>-</v>
      </c>
      <c r="L8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8" s="77"/>
    </row>
    <row r="829" spans="3:15" ht="18" customHeight="1" x14ac:dyDescent="0.25">
      <c r="C829" s="143"/>
      <c r="D829" s="217"/>
      <c r="E829" s="220"/>
      <c r="F829" s="111"/>
      <c r="G829" s="110"/>
      <c r="H829" s="245" t="str" cm="1">
        <f t="array" ref="H829">IFERROR(IF(TB_TRANSACTIONS[[#This Row],[Subcategory]]="","",INDEX(Fields!$D$33:$D$132,MATCH(TB_TRANSACTIONS[[#This Row],[Subcategory]],Fields!$C$33:$C$132,0),0)),"-")</f>
        <v/>
      </c>
      <c r="I829" s="245" t="str">
        <f>IFERROR(IF(TB_TRANSACTIONS[[#This Row],[Category]]="","",TB_TRANSACTIONS[[#This Row],[Category]]&amp;"-"&amp;COUNTIFS($H$29:H849,H849)),"-")</f>
        <v/>
      </c>
      <c r="J829" s="127" t="str">
        <f>IFERROR(INDEX(Analysis!$G$13:$G$24,MATCH(IF(TB_TRANSACTIONS[[#This Row],[Date]]="","",IFERROR(MONTH(TB_TRANSACTIONS[[#This Row],[Date]]),"-")),Analysis!$C$13:$C$24,0),1),"-")</f>
        <v>-</v>
      </c>
      <c r="K829" s="127" t="str">
        <f>IFERROR(INDEX(Analysis!$F$13:$F$24,MATCH(IF(TB_TRANSACTIONS[[#This Row],[Date]]="","",IFERROR(MONTH(TB_TRANSACTIONS[[#This Row],[Date]]),"-")),Analysis!$C$13:$C$24,0),1),"-")</f>
        <v>-</v>
      </c>
      <c r="L8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9" s="77"/>
    </row>
    <row r="830" spans="3:15" ht="18" customHeight="1" x14ac:dyDescent="0.25">
      <c r="C830" s="109"/>
      <c r="D830" s="221"/>
      <c r="E830" s="222"/>
      <c r="F830" s="111"/>
      <c r="G830" s="110"/>
      <c r="H830" s="245" t="str" cm="1">
        <f t="array" ref="H830">IFERROR(IF(TB_TRANSACTIONS[[#This Row],[Subcategory]]="","",INDEX(Fields!$D$33:$D$132,MATCH(TB_TRANSACTIONS[[#This Row],[Subcategory]],Fields!$C$33:$C$132,0),0)),"-")</f>
        <v/>
      </c>
      <c r="I830" s="245" t="str">
        <f>IFERROR(IF(TB_TRANSACTIONS[[#This Row],[Category]]="","",TB_TRANSACTIONS[[#This Row],[Category]]&amp;"-"&amp;COUNTIFS($H$29:H850,H850)),"-")</f>
        <v/>
      </c>
      <c r="J830" s="127" t="str">
        <f>IFERROR(INDEX(Analysis!$G$13:$G$24,MATCH(IF(TB_TRANSACTIONS[[#This Row],[Date]]="","",IFERROR(MONTH(TB_TRANSACTIONS[[#This Row],[Date]]),"-")),Analysis!$C$13:$C$24,0),1),"-")</f>
        <v>-</v>
      </c>
      <c r="K830" s="127" t="str">
        <f>IFERROR(INDEX(Analysis!$F$13:$F$24,MATCH(IF(TB_TRANSACTIONS[[#This Row],[Date]]="","",IFERROR(MONTH(TB_TRANSACTIONS[[#This Row],[Date]]),"-")),Analysis!$C$13:$C$24,0),1),"-")</f>
        <v>-</v>
      </c>
      <c r="L8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0" s="77"/>
    </row>
    <row r="831" spans="3:15" ht="18" customHeight="1" x14ac:dyDescent="0.25">
      <c r="C831" s="143"/>
      <c r="D831" s="217"/>
      <c r="E831" s="220"/>
      <c r="F831" s="111"/>
      <c r="G831" s="110"/>
      <c r="H831" s="245" t="str" cm="1">
        <f t="array" ref="H831">IFERROR(IF(TB_TRANSACTIONS[[#This Row],[Subcategory]]="","",INDEX(Fields!$D$33:$D$132,MATCH(TB_TRANSACTIONS[[#This Row],[Subcategory]],Fields!$C$33:$C$132,0),0)),"-")</f>
        <v/>
      </c>
      <c r="I831" s="245" t="str">
        <f>IFERROR(IF(TB_TRANSACTIONS[[#This Row],[Category]]="","",TB_TRANSACTIONS[[#This Row],[Category]]&amp;"-"&amp;COUNTIFS($H$29:H851,H851)),"-")</f>
        <v/>
      </c>
      <c r="J831" s="127" t="str">
        <f>IFERROR(INDEX(Analysis!$G$13:$G$24,MATCH(IF(TB_TRANSACTIONS[[#This Row],[Date]]="","",IFERROR(MONTH(TB_TRANSACTIONS[[#This Row],[Date]]),"-")),Analysis!$C$13:$C$24,0),1),"-")</f>
        <v>-</v>
      </c>
      <c r="K831" s="127" t="str">
        <f>IFERROR(INDEX(Analysis!$F$13:$F$24,MATCH(IF(TB_TRANSACTIONS[[#This Row],[Date]]="","",IFERROR(MONTH(TB_TRANSACTIONS[[#This Row],[Date]]),"-")),Analysis!$C$13:$C$24,0),1),"-")</f>
        <v>-</v>
      </c>
      <c r="L8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1" s="77"/>
    </row>
    <row r="832" spans="3:15" ht="18" customHeight="1" x14ac:dyDescent="0.25">
      <c r="C832" s="109"/>
      <c r="D832" s="221"/>
      <c r="E832" s="222"/>
      <c r="F832" s="111"/>
      <c r="G832" s="110"/>
      <c r="H832" s="245" t="str" cm="1">
        <f t="array" ref="H832">IFERROR(IF(TB_TRANSACTIONS[[#This Row],[Subcategory]]="","",INDEX(Fields!$D$33:$D$132,MATCH(TB_TRANSACTIONS[[#This Row],[Subcategory]],Fields!$C$33:$C$132,0),0)),"-")</f>
        <v/>
      </c>
      <c r="I832" s="245" t="str">
        <f>IFERROR(IF(TB_TRANSACTIONS[[#This Row],[Category]]="","",TB_TRANSACTIONS[[#This Row],[Category]]&amp;"-"&amp;COUNTIFS($H$29:H852,H852)),"-")</f>
        <v/>
      </c>
      <c r="J832" s="127" t="str">
        <f>IFERROR(INDEX(Analysis!$G$13:$G$24,MATCH(IF(TB_TRANSACTIONS[[#This Row],[Date]]="","",IFERROR(MONTH(TB_TRANSACTIONS[[#This Row],[Date]]),"-")),Analysis!$C$13:$C$24,0),1),"-")</f>
        <v>-</v>
      </c>
      <c r="K832" s="127" t="str">
        <f>IFERROR(INDEX(Analysis!$F$13:$F$24,MATCH(IF(TB_TRANSACTIONS[[#This Row],[Date]]="","",IFERROR(MONTH(TB_TRANSACTIONS[[#This Row],[Date]]),"-")),Analysis!$C$13:$C$24,0),1),"-")</f>
        <v>-</v>
      </c>
      <c r="L8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2" s="77"/>
    </row>
    <row r="833" spans="3:15" ht="18" customHeight="1" x14ac:dyDescent="0.25">
      <c r="C833" s="143"/>
      <c r="D833" s="217"/>
      <c r="E833" s="220"/>
      <c r="F833" s="111"/>
      <c r="G833" s="110"/>
      <c r="H833" s="245" t="str" cm="1">
        <f t="array" ref="H833">IFERROR(IF(TB_TRANSACTIONS[[#This Row],[Subcategory]]="","",INDEX(Fields!$D$33:$D$132,MATCH(TB_TRANSACTIONS[[#This Row],[Subcategory]],Fields!$C$33:$C$132,0),0)),"-")</f>
        <v/>
      </c>
      <c r="I833" s="245" t="str">
        <f>IFERROR(IF(TB_TRANSACTIONS[[#This Row],[Category]]="","",TB_TRANSACTIONS[[#This Row],[Category]]&amp;"-"&amp;COUNTIFS($H$29:H853,H853)),"-")</f>
        <v/>
      </c>
      <c r="J833" s="127" t="str">
        <f>IFERROR(INDEX(Analysis!$G$13:$G$24,MATCH(IF(TB_TRANSACTIONS[[#This Row],[Date]]="","",IFERROR(MONTH(TB_TRANSACTIONS[[#This Row],[Date]]),"-")),Analysis!$C$13:$C$24,0),1),"-")</f>
        <v>-</v>
      </c>
      <c r="K833" s="127" t="str">
        <f>IFERROR(INDEX(Analysis!$F$13:$F$24,MATCH(IF(TB_TRANSACTIONS[[#This Row],[Date]]="","",IFERROR(MONTH(TB_TRANSACTIONS[[#This Row],[Date]]),"-")),Analysis!$C$13:$C$24,0),1),"-")</f>
        <v>-</v>
      </c>
      <c r="L8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3" s="77"/>
    </row>
    <row r="834" spans="3:15" ht="18" customHeight="1" x14ac:dyDescent="0.25">
      <c r="C834" s="109"/>
      <c r="D834" s="221"/>
      <c r="E834" s="222"/>
      <c r="F834" s="111"/>
      <c r="G834" s="110"/>
      <c r="H834" s="245" t="str" cm="1">
        <f t="array" ref="H834">IFERROR(IF(TB_TRANSACTIONS[[#This Row],[Subcategory]]="","",INDEX(Fields!$D$33:$D$132,MATCH(TB_TRANSACTIONS[[#This Row],[Subcategory]],Fields!$C$33:$C$132,0),0)),"-")</f>
        <v/>
      </c>
      <c r="I834" s="245" t="str">
        <f>IFERROR(IF(TB_TRANSACTIONS[[#This Row],[Category]]="","",TB_TRANSACTIONS[[#This Row],[Category]]&amp;"-"&amp;COUNTIFS($H$29:H854,H854)),"-")</f>
        <v/>
      </c>
      <c r="J834" s="127" t="str">
        <f>IFERROR(INDEX(Analysis!$G$13:$G$24,MATCH(IF(TB_TRANSACTIONS[[#This Row],[Date]]="","",IFERROR(MONTH(TB_TRANSACTIONS[[#This Row],[Date]]),"-")),Analysis!$C$13:$C$24,0),1),"-")</f>
        <v>-</v>
      </c>
      <c r="K834" s="127" t="str">
        <f>IFERROR(INDEX(Analysis!$F$13:$F$24,MATCH(IF(TB_TRANSACTIONS[[#This Row],[Date]]="","",IFERROR(MONTH(TB_TRANSACTIONS[[#This Row],[Date]]),"-")),Analysis!$C$13:$C$24,0),1),"-")</f>
        <v>-</v>
      </c>
      <c r="L8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4" s="77"/>
    </row>
    <row r="835" spans="3:15" ht="18" customHeight="1" x14ac:dyDescent="0.25">
      <c r="C835" s="143"/>
      <c r="D835" s="217"/>
      <c r="E835" s="220"/>
      <c r="F835" s="111"/>
      <c r="G835" s="110"/>
      <c r="H835" s="245" t="str" cm="1">
        <f t="array" ref="H835">IFERROR(IF(TB_TRANSACTIONS[[#This Row],[Subcategory]]="","",INDEX(Fields!$D$33:$D$132,MATCH(TB_TRANSACTIONS[[#This Row],[Subcategory]],Fields!$C$33:$C$132,0),0)),"-")</f>
        <v/>
      </c>
      <c r="I835" s="245" t="str">
        <f>IFERROR(IF(TB_TRANSACTIONS[[#This Row],[Category]]="","",TB_TRANSACTIONS[[#This Row],[Category]]&amp;"-"&amp;COUNTIFS($H$29:H855,H855)),"-")</f>
        <v/>
      </c>
      <c r="J835" s="127" t="str">
        <f>IFERROR(INDEX(Analysis!$G$13:$G$24,MATCH(IF(TB_TRANSACTIONS[[#This Row],[Date]]="","",IFERROR(MONTH(TB_TRANSACTIONS[[#This Row],[Date]]),"-")),Analysis!$C$13:$C$24,0),1),"-")</f>
        <v>-</v>
      </c>
      <c r="K835" s="127" t="str">
        <f>IFERROR(INDEX(Analysis!$F$13:$F$24,MATCH(IF(TB_TRANSACTIONS[[#This Row],[Date]]="","",IFERROR(MONTH(TB_TRANSACTIONS[[#This Row],[Date]]),"-")),Analysis!$C$13:$C$24,0),1),"-")</f>
        <v>-</v>
      </c>
      <c r="L8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5" s="77"/>
    </row>
    <row r="836" spans="3:15" ht="18" customHeight="1" x14ac:dyDescent="0.25">
      <c r="C836" s="109"/>
      <c r="D836" s="221"/>
      <c r="E836" s="222"/>
      <c r="F836" s="111"/>
      <c r="G836" s="110"/>
      <c r="H836" s="245" t="str" cm="1">
        <f t="array" ref="H836">IFERROR(IF(TB_TRANSACTIONS[[#This Row],[Subcategory]]="","",INDEX(Fields!$D$33:$D$132,MATCH(TB_TRANSACTIONS[[#This Row],[Subcategory]],Fields!$C$33:$C$132,0),0)),"-")</f>
        <v/>
      </c>
      <c r="I836" s="245" t="str">
        <f>IFERROR(IF(TB_TRANSACTIONS[[#This Row],[Category]]="","",TB_TRANSACTIONS[[#This Row],[Category]]&amp;"-"&amp;COUNTIFS($H$29:H856,H856)),"-")</f>
        <v/>
      </c>
      <c r="J836" s="127" t="str">
        <f>IFERROR(INDEX(Analysis!$G$13:$G$24,MATCH(IF(TB_TRANSACTIONS[[#This Row],[Date]]="","",IFERROR(MONTH(TB_TRANSACTIONS[[#This Row],[Date]]),"-")),Analysis!$C$13:$C$24,0),1),"-")</f>
        <v>-</v>
      </c>
      <c r="K836" s="127" t="str">
        <f>IFERROR(INDEX(Analysis!$F$13:$F$24,MATCH(IF(TB_TRANSACTIONS[[#This Row],[Date]]="","",IFERROR(MONTH(TB_TRANSACTIONS[[#This Row],[Date]]),"-")),Analysis!$C$13:$C$24,0),1),"-")</f>
        <v>-</v>
      </c>
      <c r="L8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6" s="77"/>
    </row>
    <row r="837" spans="3:15" ht="18" customHeight="1" x14ac:dyDescent="0.25">
      <c r="C837" s="143"/>
      <c r="D837" s="217"/>
      <c r="E837" s="220"/>
      <c r="F837" s="111"/>
      <c r="G837" s="110"/>
      <c r="H837" s="245" t="str" cm="1">
        <f t="array" ref="H837">IFERROR(IF(TB_TRANSACTIONS[[#This Row],[Subcategory]]="","",INDEX(Fields!$D$33:$D$132,MATCH(TB_TRANSACTIONS[[#This Row],[Subcategory]],Fields!$C$33:$C$132,0),0)),"-")</f>
        <v/>
      </c>
      <c r="I837" s="245" t="str">
        <f>IFERROR(IF(TB_TRANSACTIONS[[#This Row],[Category]]="","",TB_TRANSACTIONS[[#This Row],[Category]]&amp;"-"&amp;COUNTIFS($H$29:H857,H857)),"-")</f>
        <v/>
      </c>
      <c r="J837" s="127" t="str">
        <f>IFERROR(INDEX(Analysis!$G$13:$G$24,MATCH(IF(TB_TRANSACTIONS[[#This Row],[Date]]="","",IFERROR(MONTH(TB_TRANSACTIONS[[#This Row],[Date]]),"-")),Analysis!$C$13:$C$24,0),1),"-")</f>
        <v>-</v>
      </c>
      <c r="K837" s="127" t="str">
        <f>IFERROR(INDEX(Analysis!$F$13:$F$24,MATCH(IF(TB_TRANSACTIONS[[#This Row],[Date]]="","",IFERROR(MONTH(TB_TRANSACTIONS[[#This Row],[Date]]),"-")),Analysis!$C$13:$C$24,0),1),"-")</f>
        <v>-</v>
      </c>
      <c r="L8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7" s="77"/>
    </row>
    <row r="838" spans="3:15" ht="18" customHeight="1" x14ac:dyDescent="0.25">
      <c r="C838" s="109"/>
      <c r="D838" s="221"/>
      <c r="E838" s="222"/>
      <c r="F838" s="111"/>
      <c r="G838" s="110"/>
      <c r="H838" s="245" t="str" cm="1">
        <f t="array" ref="H838">IFERROR(IF(TB_TRANSACTIONS[[#This Row],[Subcategory]]="","",INDEX(Fields!$D$33:$D$132,MATCH(TB_TRANSACTIONS[[#This Row],[Subcategory]],Fields!$C$33:$C$132,0),0)),"-")</f>
        <v/>
      </c>
      <c r="I838" s="245" t="str">
        <f>IFERROR(IF(TB_TRANSACTIONS[[#This Row],[Category]]="","",TB_TRANSACTIONS[[#This Row],[Category]]&amp;"-"&amp;COUNTIFS($H$29:H858,H858)),"-")</f>
        <v/>
      </c>
      <c r="J838" s="127" t="str">
        <f>IFERROR(INDEX(Analysis!$G$13:$G$24,MATCH(IF(TB_TRANSACTIONS[[#This Row],[Date]]="","",IFERROR(MONTH(TB_TRANSACTIONS[[#This Row],[Date]]),"-")),Analysis!$C$13:$C$24,0),1),"-")</f>
        <v>-</v>
      </c>
      <c r="K838" s="127" t="str">
        <f>IFERROR(INDEX(Analysis!$F$13:$F$24,MATCH(IF(TB_TRANSACTIONS[[#This Row],[Date]]="","",IFERROR(MONTH(TB_TRANSACTIONS[[#This Row],[Date]]),"-")),Analysis!$C$13:$C$24,0),1),"-")</f>
        <v>-</v>
      </c>
      <c r="L8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8" s="77"/>
    </row>
    <row r="839" spans="3:15" ht="18" customHeight="1" x14ac:dyDescent="0.25">
      <c r="C839" s="143"/>
      <c r="D839" s="217"/>
      <c r="E839" s="220"/>
      <c r="F839" s="111"/>
      <c r="G839" s="110"/>
      <c r="H839" s="245" t="str" cm="1">
        <f t="array" ref="H839">IFERROR(IF(TB_TRANSACTIONS[[#This Row],[Subcategory]]="","",INDEX(Fields!$D$33:$D$132,MATCH(TB_TRANSACTIONS[[#This Row],[Subcategory]],Fields!$C$33:$C$132,0),0)),"-")</f>
        <v/>
      </c>
      <c r="I839" s="245" t="str">
        <f>IFERROR(IF(TB_TRANSACTIONS[[#This Row],[Category]]="","",TB_TRANSACTIONS[[#This Row],[Category]]&amp;"-"&amp;COUNTIFS($H$29:H859,H859)),"-")</f>
        <v/>
      </c>
      <c r="J839" s="127" t="str">
        <f>IFERROR(INDEX(Analysis!$G$13:$G$24,MATCH(IF(TB_TRANSACTIONS[[#This Row],[Date]]="","",IFERROR(MONTH(TB_TRANSACTIONS[[#This Row],[Date]]),"-")),Analysis!$C$13:$C$24,0),1),"-")</f>
        <v>-</v>
      </c>
      <c r="K839" s="127" t="str">
        <f>IFERROR(INDEX(Analysis!$F$13:$F$24,MATCH(IF(TB_TRANSACTIONS[[#This Row],[Date]]="","",IFERROR(MONTH(TB_TRANSACTIONS[[#This Row],[Date]]),"-")),Analysis!$C$13:$C$24,0),1),"-")</f>
        <v>-</v>
      </c>
      <c r="L8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9" s="77"/>
    </row>
    <row r="840" spans="3:15" ht="18" customHeight="1" x14ac:dyDescent="0.25">
      <c r="C840" s="109"/>
      <c r="D840" s="221"/>
      <c r="E840" s="222"/>
      <c r="F840" s="111"/>
      <c r="G840" s="110"/>
      <c r="H840" s="245" t="str" cm="1">
        <f t="array" ref="H840">IFERROR(IF(TB_TRANSACTIONS[[#This Row],[Subcategory]]="","",INDEX(Fields!$D$33:$D$132,MATCH(TB_TRANSACTIONS[[#This Row],[Subcategory]],Fields!$C$33:$C$132,0),0)),"-")</f>
        <v/>
      </c>
      <c r="I840" s="245" t="str">
        <f>IFERROR(IF(TB_TRANSACTIONS[[#This Row],[Category]]="","",TB_TRANSACTIONS[[#This Row],[Category]]&amp;"-"&amp;COUNTIFS($H$29:H860,H860)),"-")</f>
        <v/>
      </c>
      <c r="J840" s="127" t="str">
        <f>IFERROR(INDEX(Analysis!$G$13:$G$24,MATCH(IF(TB_TRANSACTIONS[[#This Row],[Date]]="","",IFERROR(MONTH(TB_TRANSACTIONS[[#This Row],[Date]]),"-")),Analysis!$C$13:$C$24,0),1),"-")</f>
        <v>-</v>
      </c>
      <c r="K840" s="127" t="str">
        <f>IFERROR(INDEX(Analysis!$F$13:$F$24,MATCH(IF(TB_TRANSACTIONS[[#This Row],[Date]]="","",IFERROR(MONTH(TB_TRANSACTIONS[[#This Row],[Date]]),"-")),Analysis!$C$13:$C$24,0),1),"-")</f>
        <v>-</v>
      </c>
      <c r="L8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0" s="77"/>
    </row>
    <row r="841" spans="3:15" ht="18" customHeight="1" x14ac:dyDescent="0.25">
      <c r="C841" s="143"/>
      <c r="D841" s="217"/>
      <c r="E841" s="220"/>
      <c r="F841" s="111"/>
      <c r="G841" s="110"/>
      <c r="H841" s="245" t="str" cm="1">
        <f t="array" ref="H841">IFERROR(IF(TB_TRANSACTIONS[[#This Row],[Subcategory]]="","",INDEX(Fields!$D$33:$D$132,MATCH(TB_TRANSACTIONS[[#This Row],[Subcategory]],Fields!$C$33:$C$132,0),0)),"-")</f>
        <v/>
      </c>
      <c r="I841" s="245" t="str">
        <f>IFERROR(IF(TB_TRANSACTIONS[[#This Row],[Category]]="","",TB_TRANSACTIONS[[#This Row],[Category]]&amp;"-"&amp;COUNTIFS($H$29:H861,H861)),"-")</f>
        <v/>
      </c>
      <c r="J841" s="127" t="str">
        <f>IFERROR(INDEX(Analysis!$G$13:$G$24,MATCH(IF(TB_TRANSACTIONS[[#This Row],[Date]]="","",IFERROR(MONTH(TB_TRANSACTIONS[[#This Row],[Date]]),"-")),Analysis!$C$13:$C$24,0),1),"-")</f>
        <v>-</v>
      </c>
      <c r="K841" s="127" t="str">
        <f>IFERROR(INDEX(Analysis!$F$13:$F$24,MATCH(IF(TB_TRANSACTIONS[[#This Row],[Date]]="","",IFERROR(MONTH(TB_TRANSACTIONS[[#This Row],[Date]]),"-")),Analysis!$C$13:$C$24,0),1),"-")</f>
        <v>-</v>
      </c>
      <c r="L8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1" s="77"/>
    </row>
    <row r="842" spans="3:15" ht="18" customHeight="1" x14ac:dyDescent="0.25">
      <c r="C842" s="109"/>
      <c r="D842" s="221"/>
      <c r="E842" s="222"/>
      <c r="F842" s="111"/>
      <c r="G842" s="110"/>
      <c r="H842" s="245" t="str" cm="1">
        <f t="array" ref="H842">IFERROR(IF(TB_TRANSACTIONS[[#This Row],[Subcategory]]="","",INDEX(Fields!$D$33:$D$132,MATCH(TB_TRANSACTIONS[[#This Row],[Subcategory]],Fields!$C$33:$C$132,0),0)),"-")</f>
        <v/>
      </c>
      <c r="I842" s="245" t="str">
        <f>IFERROR(IF(TB_TRANSACTIONS[[#This Row],[Category]]="","",TB_TRANSACTIONS[[#This Row],[Category]]&amp;"-"&amp;COUNTIFS($H$29:H862,H862)),"-")</f>
        <v/>
      </c>
      <c r="J842" s="127" t="str">
        <f>IFERROR(INDEX(Analysis!$G$13:$G$24,MATCH(IF(TB_TRANSACTIONS[[#This Row],[Date]]="","",IFERROR(MONTH(TB_TRANSACTIONS[[#This Row],[Date]]),"-")),Analysis!$C$13:$C$24,0),1),"-")</f>
        <v>-</v>
      </c>
      <c r="K842" s="127" t="str">
        <f>IFERROR(INDEX(Analysis!$F$13:$F$24,MATCH(IF(TB_TRANSACTIONS[[#This Row],[Date]]="","",IFERROR(MONTH(TB_TRANSACTIONS[[#This Row],[Date]]),"-")),Analysis!$C$13:$C$24,0),1),"-")</f>
        <v>-</v>
      </c>
      <c r="L8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2" s="77"/>
    </row>
    <row r="843" spans="3:15" ht="18" customHeight="1" x14ac:dyDescent="0.25">
      <c r="C843" s="143"/>
      <c r="D843" s="217"/>
      <c r="E843" s="220"/>
      <c r="F843" s="111"/>
      <c r="G843" s="110"/>
      <c r="H843" s="245" t="str" cm="1">
        <f t="array" ref="H843">IFERROR(IF(TB_TRANSACTIONS[[#This Row],[Subcategory]]="","",INDEX(Fields!$D$33:$D$132,MATCH(TB_TRANSACTIONS[[#This Row],[Subcategory]],Fields!$C$33:$C$132,0),0)),"-")</f>
        <v/>
      </c>
      <c r="I843" s="245" t="str">
        <f>IFERROR(IF(TB_TRANSACTIONS[[#This Row],[Category]]="","",TB_TRANSACTIONS[[#This Row],[Category]]&amp;"-"&amp;COUNTIFS($H$29:H863,H863)),"-")</f>
        <v/>
      </c>
      <c r="J843" s="127" t="str">
        <f>IFERROR(INDEX(Analysis!$G$13:$G$24,MATCH(IF(TB_TRANSACTIONS[[#This Row],[Date]]="","",IFERROR(MONTH(TB_TRANSACTIONS[[#This Row],[Date]]),"-")),Analysis!$C$13:$C$24,0),1),"-")</f>
        <v>-</v>
      </c>
      <c r="K843" s="127" t="str">
        <f>IFERROR(INDEX(Analysis!$F$13:$F$24,MATCH(IF(TB_TRANSACTIONS[[#This Row],[Date]]="","",IFERROR(MONTH(TB_TRANSACTIONS[[#This Row],[Date]]),"-")),Analysis!$C$13:$C$24,0),1),"-")</f>
        <v>-</v>
      </c>
      <c r="L8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3" s="77"/>
    </row>
    <row r="844" spans="3:15" ht="18" customHeight="1" x14ac:dyDescent="0.25">
      <c r="C844" s="109"/>
      <c r="D844" s="221"/>
      <c r="E844" s="222"/>
      <c r="F844" s="111"/>
      <c r="G844" s="110"/>
      <c r="H844" s="245" t="str" cm="1">
        <f t="array" ref="H844">IFERROR(IF(TB_TRANSACTIONS[[#This Row],[Subcategory]]="","",INDEX(Fields!$D$33:$D$132,MATCH(TB_TRANSACTIONS[[#This Row],[Subcategory]],Fields!$C$33:$C$132,0),0)),"-")</f>
        <v/>
      </c>
      <c r="I844" s="245" t="str">
        <f>IFERROR(IF(TB_TRANSACTIONS[[#This Row],[Category]]="","",TB_TRANSACTIONS[[#This Row],[Category]]&amp;"-"&amp;COUNTIFS($H$29:H864,H864)),"-")</f>
        <v/>
      </c>
      <c r="J844" s="127" t="str">
        <f>IFERROR(INDEX(Analysis!$G$13:$G$24,MATCH(IF(TB_TRANSACTIONS[[#This Row],[Date]]="","",IFERROR(MONTH(TB_TRANSACTIONS[[#This Row],[Date]]),"-")),Analysis!$C$13:$C$24,0),1),"-")</f>
        <v>-</v>
      </c>
      <c r="K844" s="127" t="str">
        <f>IFERROR(INDEX(Analysis!$F$13:$F$24,MATCH(IF(TB_TRANSACTIONS[[#This Row],[Date]]="","",IFERROR(MONTH(TB_TRANSACTIONS[[#This Row],[Date]]),"-")),Analysis!$C$13:$C$24,0),1),"-")</f>
        <v>-</v>
      </c>
      <c r="L8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4" s="77"/>
    </row>
    <row r="845" spans="3:15" ht="18" customHeight="1" x14ac:dyDescent="0.25">
      <c r="C845" s="143"/>
      <c r="D845" s="217"/>
      <c r="E845" s="220"/>
      <c r="F845" s="111"/>
      <c r="G845" s="110"/>
      <c r="H845" s="245" t="str" cm="1">
        <f t="array" ref="H845">IFERROR(IF(TB_TRANSACTIONS[[#This Row],[Subcategory]]="","",INDEX(Fields!$D$33:$D$132,MATCH(TB_TRANSACTIONS[[#This Row],[Subcategory]],Fields!$C$33:$C$132,0),0)),"-")</f>
        <v/>
      </c>
      <c r="I845" s="245" t="str">
        <f>IFERROR(IF(TB_TRANSACTIONS[[#This Row],[Category]]="","",TB_TRANSACTIONS[[#This Row],[Category]]&amp;"-"&amp;COUNTIFS($H$29:H865,H865)),"-")</f>
        <v/>
      </c>
      <c r="J845" s="127" t="str">
        <f>IFERROR(INDEX(Analysis!$G$13:$G$24,MATCH(IF(TB_TRANSACTIONS[[#This Row],[Date]]="","",IFERROR(MONTH(TB_TRANSACTIONS[[#This Row],[Date]]),"-")),Analysis!$C$13:$C$24,0),1),"-")</f>
        <v>-</v>
      </c>
      <c r="K845" s="127" t="str">
        <f>IFERROR(INDEX(Analysis!$F$13:$F$24,MATCH(IF(TB_TRANSACTIONS[[#This Row],[Date]]="","",IFERROR(MONTH(TB_TRANSACTIONS[[#This Row],[Date]]),"-")),Analysis!$C$13:$C$24,0),1),"-")</f>
        <v>-</v>
      </c>
      <c r="L8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5" s="77"/>
    </row>
    <row r="846" spans="3:15" ht="18" customHeight="1" x14ac:dyDescent="0.25">
      <c r="C846" s="109"/>
      <c r="D846" s="221"/>
      <c r="E846" s="222"/>
      <c r="F846" s="111"/>
      <c r="G846" s="110"/>
      <c r="H846" s="245" t="str" cm="1">
        <f t="array" ref="H846">IFERROR(IF(TB_TRANSACTIONS[[#This Row],[Subcategory]]="","",INDEX(Fields!$D$33:$D$132,MATCH(TB_TRANSACTIONS[[#This Row],[Subcategory]],Fields!$C$33:$C$132,0),0)),"-")</f>
        <v/>
      </c>
      <c r="I846" s="245" t="str">
        <f>IFERROR(IF(TB_TRANSACTIONS[[#This Row],[Category]]="","",TB_TRANSACTIONS[[#This Row],[Category]]&amp;"-"&amp;COUNTIFS($H$29:H866,H866)),"-")</f>
        <v/>
      </c>
      <c r="J846" s="127" t="str">
        <f>IFERROR(INDEX(Analysis!$G$13:$G$24,MATCH(IF(TB_TRANSACTIONS[[#This Row],[Date]]="","",IFERROR(MONTH(TB_TRANSACTIONS[[#This Row],[Date]]),"-")),Analysis!$C$13:$C$24,0),1),"-")</f>
        <v>-</v>
      </c>
      <c r="K846" s="127" t="str">
        <f>IFERROR(INDEX(Analysis!$F$13:$F$24,MATCH(IF(TB_TRANSACTIONS[[#This Row],[Date]]="","",IFERROR(MONTH(TB_TRANSACTIONS[[#This Row],[Date]]),"-")),Analysis!$C$13:$C$24,0),1),"-")</f>
        <v>-</v>
      </c>
      <c r="L8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6" s="77"/>
    </row>
    <row r="847" spans="3:15" ht="18" customHeight="1" x14ac:dyDescent="0.25">
      <c r="C847" s="143"/>
      <c r="D847" s="217"/>
      <c r="E847" s="220"/>
      <c r="F847" s="111"/>
      <c r="G847" s="110"/>
      <c r="H847" s="245" t="str" cm="1">
        <f t="array" ref="H847">IFERROR(IF(TB_TRANSACTIONS[[#This Row],[Subcategory]]="","",INDEX(Fields!$D$33:$D$132,MATCH(TB_TRANSACTIONS[[#This Row],[Subcategory]],Fields!$C$33:$C$132,0),0)),"-")</f>
        <v/>
      </c>
      <c r="I847" s="245" t="str">
        <f>IFERROR(IF(TB_TRANSACTIONS[[#This Row],[Category]]="","",TB_TRANSACTIONS[[#This Row],[Category]]&amp;"-"&amp;COUNTIFS($H$29:H867,H867)),"-")</f>
        <v/>
      </c>
      <c r="J847" s="127" t="str">
        <f>IFERROR(INDEX(Analysis!$G$13:$G$24,MATCH(IF(TB_TRANSACTIONS[[#This Row],[Date]]="","",IFERROR(MONTH(TB_TRANSACTIONS[[#This Row],[Date]]),"-")),Analysis!$C$13:$C$24,0),1),"-")</f>
        <v>-</v>
      </c>
      <c r="K847" s="127" t="str">
        <f>IFERROR(INDEX(Analysis!$F$13:$F$24,MATCH(IF(TB_TRANSACTIONS[[#This Row],[Date]]="","",IFERROR(MONTH(TB_TRANSACTIONS[[#This Row],[Date]]),"-")),Analysis!$C$13:$C$24,0),1),"-")</f>
        <v>-</v>
      </c>
      <c r="L8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7" s="77"/>
    </row>
    <row r="848" spans="3:15" ht="18" customHeight="1" x14ac:dyDescent="0.25">
      <c r="C848" s="109"/>
      <c r="D848" s="221"/>
      <c r="E848" s="222"/>
      <c r="F848" s="111"/>
      <c r="G848" s="110"/>
      <c r="H848" s="245" t="str" cm="1">
        <f t="array" ref="H848">IFERROR(IF(TB_TRANSACTIONS[[#This Row],[Subcategory]]="","",INDEX(Fields!$D$33:$D$132,MATCH(TB_TRANSACTIONS[[#This Row],[Subcategory]],Fields!$C$33:$C$132,0),0)),"-")</f>
        <v/>
      </c>
      <c r="I848" s="245" t="str">
        <f>IFERROR(IF(TB_TRANSACTIONS[[#This Row],[Category]]="","",TB_TRANSACTIONS[[#This Row],[Category]]&amp;"-"&amp;COUNTIFS($H$29:H868,H868)),"-")</f>
        <v/>
      </c>
      <c r="J848" s="127" t="str">
        <f>IFERROR(INDEX(Analysis!$G$13:$G$24,MATCH(IF(TB_TRANSACTIONS[[#This Row],[Date]]="","",IFERROR(MONTH(TB_TRANSACTIONS[[#This Row],[Date]]),"-")),Analysis!$C$13:$C$24,0),1),"-")</f>
        <v>-</v>
      </c>
      <c r="K848" s="127" t="str">
        <f>IFERROR(INDEX(Analysis!$F$13:$F$24,MATCH(IF(TB_TRANSACTIONS[[#This Row],[Date]]="","",IFERROR(MONTH(TB_TRANSACTIONS[[#This Row],[Date]]),"-")),Analysis!$C$13:$C$24,0),1),"-")</f>
        <v>-</v>
      </c>
      <c r="L8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8" s="77"/>
    </row>
    <row r="849" spans="3:15" ht="18" customHeight="1" x14ac:dyDescent="0.25">
      <c r="C849" s="143"/>
      <c r="D849" s="217"/>
      <c r="E849" s="220"/>
      <c r="F849" s="111"/>
      <c r="G849" s="110"/>
      <c r="H849" s="245" t="str" cm="1">
        <f t="array" ref="H849">IFERROR(IF(TB_TRANSACTIONS[[#This Row],[Subcategory]]="","",INDEX(Fields!$D$33:$D$132,MATCH(TB_TRANSACTIONS[[#This Row],[Subcategory]],Fields!$C$33:$C$132,0),0)),"-")</f>
        <v/>
      </c>
      <c r="I849" s="245" t="str">
        <f>IFERROR(IF(TB_TRANSACTIONS[[#This Row],[Category]]="","",TB_TRANSACTIONS[[#This Row],[Category]]&amp;"-"&amp;COUNTIFS($H$29:H869,H869)),"-")</f>
        <v/>
      </c>
      <c r="J849" s="127" t="str">
        <f>IFERROR(INDEX(Analysis!$G$13:$G$24,MATCH(IF(TB_TRANSACTIONS[[#This Row],[Date]]="","",IFERROR(MONTH(TB_TRANSACTIONS[[#This Row],[Date]]),"-")),Analysis!$C$13:$C$24,0),1),"-")</f>
        <v>-</v>
      </c>
      <c r="K849" s="127" t="str">
        <f>IFERROR(INDEX(Analysis!$F$13:$F$24,MATCH(IF(TB_TRANSACTIONS[[#This Row],[Date]]="","",IFERROR(MONTH(TB_TRANSACTIONS[[#This Row],[Date]]),"-")),Analysis!$C$13:$C$24,0),1),"-")</f>
        <v>-</v>
      </c>
      <c r="L8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9" s="77"/>
    </row>
    <row r="850" spans="3:15" ht="18" customHeight="1" x14ac:dyDescent="0.25">
      <c r="C850" s="109"/>
      <c r="D850" s="221"/>
      <c r="E850" s="222"/>
      <c r="F850" s="111"/>
      <c r="G850" s="110"/>
      <c r="H850" s="245" t="str" cm="1">
        <f t="array" ref="H850">IFERROR(IF(TB_TRANSACTIONS[[#This Row],[Subcategory]]="","",INDEX(Fields!$D$33:$D$132,MATCH(TB_TRANSACTIONS[[#This Row],[Subcategory]],Fields!$C$33:$C$132,0),0)),"-")</f>
        <v/>
      </c>
      <c r="I850" s="245" t="str">
        <f>IFERROR(IF(TB_TRANSACTIONS[[#This Row],[Category]]="","",TB_TRANSACTIONS[[#This Row],[Category]]&amp;"-"&amp;COUNTIFS($H$29:H870,H870)),"-")</f>
        <v/>
      </c>
      <c r="J850" s="127" t="str">
        <f>IFERROR(INDEX(Analysis!$G$13:$G$24,MATCH(IF(TB_TRANSACTIONS[[#This Row],[Date]]="","",IFERROR(MONTH(TB_TRANSACTIONS[[#This Row],[Date]]),"-")),Analysis!$C$13:$C$24,0),1),"-")</f>
        <v>-</v>
      </c>
      <c r="K850" s="127" t="str">
        <f>IFERROR(INDEX(Analysis!$F$13:$F$24,MATCH(IF(TB_TRANSACTIONS[[#This Row],[Date]]="","",IFERROR(MONTH(TB_TRANSACTIONS[[#This Row],[Date]]),"-")),Analysis!$C$13:$C$24,0),1),"-")</f>
        <v>-</v>
      </c>
      <c r="L8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0" s="77"/>
    </row>
    <row r="851" spans="3:15" ht="18" customHeight="1" x14ac:dyDescent="0.25">
      <c r="C851" s="143"/>
      <c r="D851" s="217"/>
      <c r="E851" s="220"/>
      <c r="F851" s="111"/>
      <c r="G851" s="110"/>
      <c r="H851" s="245" t="str" cm="1">
        <f t="array" ref="H851">IFERROR(IF(TB_TRANSACTIONS[[#This Row],[Subcategory]]="","",INDEX(Fields!$D$33:$D$132,MATCH(TB_TRANSACTIONS[[#This Row],[Subcategory]],Fields!$C$33:$C$132,0),0)),"-")</f>
        <v/>
      </c>
      <c r="I851" s="245" t="str">
        <f>IFERROR(IF(TB_TRANSACTIONS[[#This Row],[Category]]="","",TB_TRANSACTIONS[[#This Row],[Category]]&amp;"-"&amp;COUNTIFS($H$29:H871,H871)),"-")</f>
        <v/>
      </c>
      <c r="J851" s="127" t="str">
        <f>IFERROR(INDEX(Analysis!$G$13:$G$24,MATCH(IF(TB_TRANSACTIONS[[#This Row],[Date]]="","",IFERROR(MONTH(TB_TRANSACTIONS[[#This Row],[Date]]),"-")),Analysis!$C$13:$C$24,0),1),"-")</f>
        <v>-</v>
      </c>
      <c r="K851" s="127" t="str">
        <f>IFERROR(INDEX(Analysis!$F$13:$F$24,MATCH(IF(TB_TRANSACTIONS[[#This Row],[Date]]="","",IFERROR(MONTH(TB_TRANSACTIONS[[#This Row],[Date]]),"-")),Analysis!$C$13:$C$24,0),1),"-")</f>
        <v>-</v>
      </c>
      <c r="L8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1" s="77"/>
    </row>
    <row r="852" spans="3:15" ht="18" customHeight="1" x14ac:dyDescent="0.25">
      <c r="C852" s="109"/>
      <c r="D852" s="221"/>
      <c r="E852" s="222"/>
      <c r="F852" s="111"/>
      <c r="G852" s="110"/>
      <c r="H852" s="245" t="str" cm="1">
        <f t="array" ref="H852">IFERROR(IF(TB_TRANSACTIONS[[#This Row],[Subcategory]]="","",INDEX(Fields!$D$33:$D$132,MATCH(TB_TRANSACTIONS[[#This Row],[Subcategory]],Fields!$C$33:$C$132,0),0)),"-")</f>
        <v/>
      </c>
      <c r="I852" s="245" t="str">
        <f>IFERROR(IF(TB_TRANSACTIONS[[#This Row],[Category]]="","",TB_TRANSACTIONS[[#This Row],[Category]]&amp;"-"&amp;COUNTIFS($H$29:H872,H872)),"-")</f>
        <v/>
      </c>
      <c r="J852" s="127" t="str">
        <f>IFERROR(INDEX(Analysis!$G$13:$G$24,MATCH(IF(TB_TRANSACTIONS[[#This Row],[Date]]="","",IFERROR(MONTH(TB_TRANSACTIONS[[#This Row],[Date]]),"-")),Analysis!$C$13:$C$24,0),1),"-")</f>
        <v>-</v>
      </c>
      <c r="K852" s="127" t="str">
        <f>IFERROR(INDEX(Analysis!$F$13:$F$24,MATCH(IF(TB_TRANSACTIONS[[#This Row],[Date]]="","",IFERROR(MONTH(TB_TRANSACTIONS[[#This Row],[Date]]),"-")),Analysis!$C$13:$C$24,0),1),"-")</f>
        <v>-</v>
      </c>
      <c r="L8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2" s="77"/>
    </row>
    <row r="853" spans="3:15" ht="18" customHeight="1" x14ac:dyDescent="0.25">
      <c r="C853" s="143"/>
      <c r="D853" s="217"/>
      <c r="E853" s="220"/>
      <c r="F853" s="111"/>
      <c r="G853" s="110"/>
      <c r="H853" s="245" t="str" cm="1">
        <f t="array" ref="H853">IFERROR(IF(TB_TRANSACTIONS[[#This Row],[Subcategory]]="","",INDEX(Fields!$D$33:$D$132,MATCH(TB_TRANSACTIONS[[#This Row],[Subcategory]],Fields!$C$33:$C$132,0),0)),"-")</f>
        <v/>
      </c>
      <c r="I853" s="245" t="str">
        <f>IFERROR(IF(TB_TRANSACTIONS[[#This Row],[Category]]="","",TB_TRANSACTIONS[[#This Row],[Category]]&amp;"-"&amp;COUNTIFS($H$29:H873,H873)),"-")</f>
        <v/>
      </c>
      <c r="J853" s="127" t="str">
        <f>IFERROR(INDEX(Analysis!$G$13:$G$24,MATCH(IF(TB_TRANSACTIONS[[#This Row],[Date]]="","",IFERROR(MONTH(TB_TRANSACTIONS[[#This Row],[Date]]),"-")),Analysis!$C$13:$C$24,0),1),"-")</f>
        <v>-</v>
      </c>
      <c r="K853" s="127" t="str">
        <f>IFERROR(INDEX(Analysis!$F$13:$F$24,MATCH(IF(TB_TRANSACTIONS[[#This Row],[Date]]="","",IFERROR(MONTH(TB_TRANSACTIONS[[#This Row],[Date]]),"-")),Analysis!$C$13:$C$24,0),1),"-")</f>
        <v>-</v>
      </c>
      <c r="L8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3" s="77"/>
    </row>
    <row r="854" spans="3:15" ht="18" customHeight="1" x14ac:dyDescent="0.25">
      <c r="C854" s="109"/>
      <c r="D854" s="221"/>
      <c r="E854" s="222"/>
      <c r="F854" s="111"/>
      <c r="G854" s="110"/>
      <c r="H854" s="245" t="str" cm="1">
        <f t="array" ref="H854">IFERROR(IF(TB_TRANSACTIONS[[#This Row],[Subcategory]]="","",INDEX(Fields!$D$33:$D$132,MATCH(TB_TRANSACTIONS[[#This Row],[Subcategory]],Fields!$C$33:$C$132,0),0)),"-")</f>
        <v/>
      </c>
      <c r="I854" s="245" t="str">
        <f>IFERROR(IF(TB_TRANSACTIONS[[#This Row],[Category]]="","",TB_TRANSACTIONS[[#This Row],[Category]]&amp;"-"&amp;COUNTIFS($H$29:H874,H874)),"-")</f>
        <v/>
      </c>
      <c r="J854" s="127" t="str">
        <f>IFERROR(INDEX(Analysis!$G$13:$G$24,MATCH(IF(TB_TRANSACTIONS[[#This Row],[Date]]="","",IFERROR(MONTH(TB_TRANSACTIONS[[#This Row],[Date]]),"-")),Analysis!$C$13:$C$24,0),1),"-")</f>
        <v>-</v>
      </c>
      <c r="K854" s="127" t="str">
        <f>IFERROR(INDEX(Analysis!$F$13:$F$24,MATCH(IF(TB_TRANSACTIONS[[#This Row],[Date]]="","",IFERROR(MONTH(TB_TRANSACTIONS[[#This Row],[Date]]),"-")),Analysis!$C$13:$C$24,0),1),"-")</f>
        <v>-</v>
      </c>
      <c r="L8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4" s="77"/>
    </row>
    <row r="855" spans="3:15" ht="18" customHeight="1" x14ac:dyDescent="0.25">
      <c r="C855" s="143"/>
      <c r="D855" s="217"/>
      <c r="E855" s="220"/>
      <c r="F855" s="111"/>
      <c r="G855" s="110"/>
      <c r="H855" s="245" t="str" cm="1">
        <f t="array" ref="H855">IFERROR(IF(TB_TRANSACTIONS[[#This Row],[Subcategory]]="","",INDEX(Fields!$D$33:$D$132,MATCH(TB_TRANSACTIONS[[#This Row],[Subcategory]],Fields!$C$33:$C$132,0),0)),"-")</f>
        <v/>
      </c>
      <c r="I855" s="245" t="str">
        <f>IFERROR(IF(TB_TRANSACTIONS[[#This Row],[Category]]="","",TB_TRANSACTIONS[[#This Row],[Category]]&amp;"-"&amp;COUNTIFS($H$29:H875,H875)),"-")</f>
        <v/>
      </c>
      <c r="J855" s="127" t="str">
        <f>IFERROR(INDEX(Analysis!$G$13:$G$24,MATCH(IF(TB_TRANSACTIONS[[#This Row],[Date]]="","",IFERROR(MONTH(TB_TRANSACTIONS[[#This Row],[Date]]),"-")),Analysis!$C$13:$C$24,0),1),"-")</f>
        <v>-</v>
      </c>
      <c r="K855" s="127" t="str">
        <f>IFERROR(INDEX(Analysis!$F$13:$F$24,MATCH(IF(TB_TRANSACTIONS[[#This Row],[Date]]="","",IFERROR(MONTH(TB_TRANSACTIONS[[#This Row],[Date]]),"-")),Analysis!$C$13:$C$24,0),1),"-")</f>
        <v>-</v>
      </c>
      <c r="L8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5" s="77"/>
    </row>
    <row r="856" spans="3:15" ht="18" customHeight="1" x14ac:dyDescent="0.25">
      <c r="C856" s="109"/>
      <c r="D856" s="221"/>
      <c r="E856" s="222"/>
      <c r="F856" s="111"/>
      <c r="G856" s="110"/>
      <c r="H856" s="245" t="str" cm="1">
        <f t="array" ref="H856">IFERROR(IF(TB_TRANSACTIONS[[#This Row],[Subcategory]]="","",INDEX(Fields!$D$33:$D$132,MATCH(TB_TRANSACTIONS[[#This Row],[Subcategory]],Fields!$C$33:$C$132,0),0)),"-")</f>
        <v/>
      </c>
      <c r="I856" s="245" t="str">
        <f>IFERROR(IF(TB_TRANSACTIONS[[#This Row],[Category]]="","",TB_TRANSACTIONS[[#This Row],[Category]]&amp;"-"&amp;COUNTIFS($H$29:H876,H876)),"-")</f>
        <v/>
      </c>
      <c r="J856" s="127" t="str">
        <f>IFERROR(INDEX(Analysis!$G$13:$G$24,MATCH(IF(TB_TRANSACTIONS[[#This Row],[Date]]="","",IFERROR(MONTH(TB_TRANSACTIONS[[#This Row],[Date]]),"-")),Analysis!$C$13:$C$24,0),1),"-")</f>
        <v>-</v>
      </c>
      <c r="K856" s="127" t="str">
        <f>IFERROR(INDEX(Analysis!$F$13:$F$24,MATCH(IF(TB_TRANSACTIONS[[#This Row],[Date]]="","",IFERROR(MONTH(TB_TRANSACTIONS[[#This Row],[Date]]),"-")),Analysis!$C$13:$C$24,0),1),"-")</f>
        <v>-</v>
      </c>
      <c r="L8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6" s="77"/>
    </row>
    <row r="857" spans="3:15" ht="18" customHeight="1" x14ac:dyDescent="0.25">
      <c r="C857" s="143"/>
      <c r="D857" s="217"/>
      <c r="E857" s="220"/>
      <c r="F857" s="111"/>
      <c r="G857" s="110"/>
      <c r="H857" s="245" t="str" cm="1">
        <f t="array" ref="H857">IFERROR(IF(TB_TRANSACTIONS[[#This Row],[Subcategory]]="","",INDEX(Fields!$D$33:$D$132,MATCH(TB_TRANSACTIONS[[#This Row],[Subcategory]],Fields!$C$33:$C$132,0),0)),"-")</f>
        <v/>
      </c>
      <c r="I857" s="245" t="str">
        <f>IFERROR(IF(TB_TRANSACTIONS[[#This Row],[Category]]="","",TB_TRANSACTIONS[[#This Row],[Category]]&amp;"-"&amp;COUNTIFS($H$29:H877,H877)),"-")</f>
        <v/>
      </c>
      <c r="J857" s="127" t="str">
        <f>IFERROR(INDEX(Analysis!$G$13:$G$24,MATCH(IF(TB_TRANSACTIONS[[#This Row],[Date]]="","",IFERROR(MONTH(TB_TRANSACTIONS[[#This Row],[Date]]),"-")),Analysis!$C$13:$C$24,0),1),"-")</f>
        <v>-</v>
      </c>
      <c r="K857" s="127" t="str">
        <f>IFERROR(INDEX(Analysis!$F$13:$F$24,MATCH(IF(TB_TRANSACTIONS[[#This Row],[Date]]="","",IFERROR(MONTH(TB_TRANSACTIONS[[#This Row],[Date]]),"-")),Analysis!$C$13:$C$24,0),1),"-")</f>
        <v>-</v>
      </c>
      <c r="L8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7" s="77"/>
    </row>
    <row r="858" spans="3:15" ht="18" customHeight="1" x14ac:dyDescent="0.25">
      <c r="C858" s="109"/>
      <c r="D858" s="221"/>
      <c r="E858" s="222"/>
      <c r="F858" s="111"/>
      <c r="G858" s="110"/>
      <c r="H858" s="245" t="str" cm="1">
        <f t="array" ref="H858">IFERROR(IF(TB_TRANSACTIONS[[#This Row],[Subcategory]]="","",INDEX(Fields!$D$33:$D$132,MATCH(TB_TRANSACTIONS[[#This Row],[Subcategory]],Fields!$C$33:$C$132,0),0)),"-")</f>
        <v/>
      </c>
      <c r="I858" s="245" t="str">
        <f>IFERROR(IF(TB_TRANSACTIONS[[#This Row],[Category]]="","",TB_TRANSACTIONS[[#This Row],[Category]]&amp;"-"&amp;COUNTIFS($H$29:H878,H878)),"-")</f>
        <v/>
      </c>
      <c r="J858" s="127" t="str">
        <f>IFERROR(INDEX(Analysis!$G$13:$G$24,MATCH(IF(TB_TRANSACTIONS[[#This Row],[Date]]="","",IFERROR(MONTH(TB_TRANSACTIONS[[#This Row],[Date]]),"-")),Analysis!$C$13:$C$24,0),1),"-")</f>
        <v>-</v>
      </c>
      <c r="K858" s="127" t="str">
        <f>IFERROR(INDEX(Analysis!$F$13:$F$24,MATCH(IF(TB_TRANSACTIONS[[#This Row],[Date]]="","",IFERROR(MONTH(TB_TRANSACTIONS[[#This Row],[Date]]),"-")),Analysis!$C$13:$C$24,0),1),"-")</f>
        <v>-</v>
      </c>
      <c r="L8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8" s="77"/>
    </row>
    <row r="859" spans="3:15" ht="18" customHeight="1" x14ac:dyDescent="0.25">
      <c r="C859" s="143"/>
      <c r="D859" s="217"/>
      <c r="E859" s="220"/>
      <c r="F859" s="111"/>
      <c r="G859" s="110"/>
      <c r="H859" s="245" t="str" cm="1">
        <f t="array" ref="H859">IFERROR(IF(TB_TRANSACTIONS[[#This Row],[Subcategory]]="","",INDEX(Fields!$D$33:$D$132,MATCH(TB_TRANSACTIONS[[#This Row],[Subcategory]],Fields!$C$33:$C$132,0),0)),"-")</f>
        <v/>
      </c>
      <c r="I859" s="245" t="str">
        <f>IFERROR(IF(TB_TRANSACTIONS[[#This Row],[Category]]="","",TB_TRANSACTIONS[[#This Row],[Category]]&amp;"-"&amp;COUNTIFS($H$29:H879,H879)),"-")</f>
        <v/>
      </c>
      <c r="J859" s="127" t="str">
        <f>IFERROR(INDEX(Analysis!$G$13:$G$24,MATCH(IF(TB_TRANSACTIONS[[#This Row],[Date]]="","",IFERROR(MONTH(TB_TRANSACTIONS[[#This Row],[Date]]),"-")),Analysis!$C$13:$C$24,0),1),"-")</f>
        <v>-</v>
      </c>
      <c r="K859" s="127" t="str">
        <f>IFERROR(INDEX(Analysis!$F$13:$F$24,MATCH(IF(TB_TRANSACTIONS[[#This Row],[Date]]="","",IFERROR(MONTH(TB_TRANSACTIONS[[#This Row],[Date]]),"-")),Analysis!$C$13:$C$24,0),1),"-")</f>
        <v>-</v>
      </c>
      <c r="L8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9" s="77"/>
    </row>
    <row r="860" spans="3:15" ht="18" customHeight="1" x14ac:dyDescent="0.25">
      <c r="C860" s="109"/>
      <c r="D860" s="221"/>
      <c r="E860" s="222"/>
      <c r="F860" s="111"/>
      <c r="G860" s="110"/>
      <c r="H860" s="245" t="str" cm="1">
        <f t="array" ref="H860">IFERROR(IF(TB_TRANSACTIONS[[#This Row],[Subcategory]]="","",INDEX(Fields!$D$33:$D$132,MATCH(TB_TRANSACTIONS[[#This Row],[Subcategory]],Fields!$C$33:$C$132,0),0)),"-")</f>
        <v/>
      </c>
      <c r="I860" s="245" t="str">
        <f>IFERROR(IF(TB_TRANSACTIONS[[#This Row],[Category]]="","",TB_TRANSACTIONS[[#This Row],[Category]]&amp;"-"&amp;COUNTIFS($H$29:H880,H880)),"-")</f>
        <v/>
      </c>
      <c r="J860" s="127" t="str">
        <f>IFERROR(INDEX(Analysis!$G$13:$G$24,MATCH(IF(TB_TRANSACTIONS[[#This Row],[Date]]="","",IFERROR(MONTH(TB_TRANSACTIONS[[#This Row],[Date]]),"-")),Analysis!$C$13:$C$24,0),1),"-")</f>
        <v>-</v>
      </c>
      <c r="K860" s="127" t="str">
        <f>IFERROR(INDEX(Analysis!$F$13:$F$24,MATCH(IF(TB_TRANSACTIONS[[#This Row],[Date]]="","",IFERROR(MONTH(TB_TRANSACTIONS[[#This Row],[Date]]),"-")),Analysis!$C$13:$C$24,0),1),"-")</f>
        <v>-</v>
      </c>
      <c r="L8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0" s="77"/>
    </row>
    <row r="861" spans="3:15" ht="18" customHeight="1" x14ac:dyDescent="0.25">
      <c r="C861" s="143"/>
      <c r="D861" s="217"/>
      <c r="E861" s="220"/>
      <c r="F861" s="111"/>
      <c r="G861" s="110"/>
      <c r="H861" s="245" t="str" cm="1">
        <f t="array" ref="H861">IFERROR(IF(TB_TRANSACTIONS[[#This Row],[Subcategory]]="","",INDEX(Fields!$D$33:$D$132,MATCH(TB_TRANSACTIONS[[#This Row],[Subcategory]],Fields!$C$33:$C$132,0),0)),"-")</f>
        <v/>
      </c>
      <c r="I861" s="245" t="str">
        <f>IFERROR(IF(TB_TRANSACTIONS[[#This Row],[Category]]="","",TB_TRANSACTIONS[[#This Row],[Category]]&amp;"-"&amp;COUNTIFS($H$29:H881,H881)),"-")</f>
        <v/>
      </c>
      <c r="J861" s="127" t="str">
        <f>IFERROR(INDEX(Analysis!$G$13:$G$24,MATCH(IF(TB_TRANSACTIONS[[#This Row],[Date]]="","",IFERROR(MONTH(TB_TRANSACTIONS[[#This Row],[Date]]),"-")),Analysis!$C$13:$C$24,0),1),"-")</f>
        <v>-</v>
      </c>
      <c r="K861" s="127" t="str">
        <f>IFERROR(INDEX(Analysis!$F$13:$F$24,MATCH(IF(TB_TRANSACTIONS[[#This Row],[Date]]="","",IFERROR(MONTH(TB_TRANSACTIONS[[#This Row],[Date]]),"-")),Analysis!$C$13:$C$24,0),1),"-")</f>
        <v>-</v>
      </c>
      <c r="L8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1" s="77"/>
    </row>
    <row r="862" spans="3:15" ht="18" customHeight="1" x14ac:dyDescent="0.25">
      <c r="C862" s="109"/>
      <c r="D862" s="221"/>
      <c r="E862" s="222"/>
      <c r="F862" s="111"/>
      <c r="G862" s="110"/>
      <c r="H862" s="245" t="str" cm="1">
        <f t="array" ref="H862">IFERROR(IF(TB_TRANSACTIONS[[#This Row],[Subcategory]]="","",INDEX(Fields!$D$33:$D$132,MATCH(TB_TRANSACTIONS[[#This Row],[Subcategory]],Fields!$C$33:$C$132,0),0)),"-")</f>
        <v/>
      </c>
      <c r="I862" s="245" t="str">
        <f>IFERROR(IF(TB_TRANSACTIONS[[#This Row],[Category]]="","",TB_TRANSACTIONS[[#This Row],[Category]]&amp;"-"&amp;COUNTIFS($H$29:H882,H882)),"-")</f>
        <v/>
      </c>
      <c r="J862" s="127" t="str">
        <f>IFERROR(INDEX(Analysis!$G$13:$G$24,MATCH(IF(TB_TRANSACTIONS[[#This Row],[Date]]="","",IFERROR(MONTH(TB_TRANSACTIONS[[#This Row],[Date]]),"-")),Analysis!$C$13:$C$24,0),1),"-")</f>
        <v>-</v>
      </c>
      <c r="K862" s="127" t="str">
        <f>IFERROR(INDEX(Analysis!$F$13:$F$24,MATCH(IF(TB_TRANSACTIONS[[#This Row],[Date]]="","",IFERROR(MONTH(TB_TRANSACTIONS[[#This Row],[Date]]),"-")),Analysis!$C$13:$C$24,0),1),"-")</f>
        <v>-</v>
      </c>
      <c r="L8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2" s="77"/>
    </row>
    <row r="863" spans="3:15" ht="18" customHeight="1" x14ac:dyDescent="0.25">
      <c r="C863" s="143"/>
      <c r="D863" s="217"/>
      <c r="E863" s="220"/>
      <c r="F863" s="111"/>
      <c r="G863" s="110"/>
      <c r="H863" s="245" t="str" cm="1">
        <f t="array" ref="H863">IFERROR(IF(TB_TRANSACTIONS[[#This Row],[Subcategory]]="","",INDEX(Fields!$D$33:$D$132,MATCH(TB_TRANSACTIONS[[#This Row],[Subcategory]],Fields!$C$33:$C$132,0),0)),"-")</f>
        <v/>
      </c>
      <c r="I863" s="245" t="str">
        <f>IFERROR(IF(TB_TRANSACTIONS[[#This Row],[Category]]="","",TB_TRANSACTIONS[[#This Row],[Category]]&amp;"-"&amp;COUNTIFS($H$29:H883,H883)),"-")</f>
        <v/>
      </c>
      <c r="J863" s="127" t="str">
        <f>IFERROR(INDEX(Analysis!$G$13:$G$24,MATCH(IF(TB_TRANSACTIONS[[#This Row],[Date]]="","",IFERROR(MONTH(TB_TRANSACTIONS[[#This Row],[Date]]),"-")),Analysis!$C$13:$C$24,0),1),"-")</f>
        <v>-</v>
      </c>
      <c r="K863" s="127" t="str">
        <f>IFERROR(INDEX(Analysis!$F$13:$F$24,MATCH(IF(TB_TRANSACTIONS[[#This Row],[Date]]="","",IFERROR(MONTH(TB_TRANSACTIONS[[#This Row],[Date]]),"-")),Analysis!$C$13:$C$24,0),1),"-")</f>
        <v>-</v>
      </c>
      <c r="L8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3" s="77"/>
    </row>
    <row r="864" spans="3:15" ht="18" customHeight="1" x14ac:dyDescent="0.25">
      <c r="C864" s="109"/>
      <c r="D864" s="221"/>
      <c r="E864" s="222"/>
      <c r="F864" s="111"/>
      <c r="G864" s="110"/>
      <c r="H864" s="245" t="str" cm="1">
        <f t="array" ref="H864">IFERROR(IF(TB_TRANSACTIONS[[#This Row],[Subcategory]]="","",INDEX(Fields!$D$33:$D$132,MATCH(TB_TRANSACTIONS[[#This Row],[Subcategory]],Fields!$C$33:$C$132,0),0)),"-")</f>
        <v/>
      </c>
      <c r="I864" s="245" t="str">
        <f>IFERROR(IF(TB_TRANSACTIONS[[#This Row],[Category]]="","",TB_TRANSACTIONS[[#This Row],[Category]]&amp;"-"&amp;COUNTIFS($H$29:H884,H884)),"-")</f>
        <v/>
      </c>
      <c r="J864" s="127" t="str">
        <f>IFERROR(INDEX(Analysis!$G$13:$G$24,MATCH(IF(TB_TRANSACTIONS[[#This Row],[Date]]="","",IFERROR(MONTH(TB_TRANSACTIONS[[#This Row],[Date]]),"-")),Analysis!$C$13:$C$24,0),1),"-")</f>
        <v>-</v>
      </c>
      <c r="K864" s="127" t="str">
        <f>IFERROR(INDEX(Analysis!$F$13:$F$24,MATCH(IF(TB_TRANSACTIONS[[#This Row],[Date]]="","",IFERROR(MONTH(TB_TRANSACTIONS[[#This Row],[Date]]),"-")),Analysis!$C$13:$C$24,0),1),"-")</f>
        <v>-</v>
      </c>
      <c r="L8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4" s="77"/>
    </row>
    <row r="865" spans="3:15" ht="18" customHeight="1" x14ac:dyDescent="0.25">
      <c r="C865" s="143"/>
      <c r="D865" s="217"/>
      <c r="E865" s="220"/>
      <c r="F865" s="111"/>
      <c r="G865" s="110"/>
      <c r="H865" s="245" t="str" cm="1">
        <f t="array" ref="H865">IFERROR(IF(TB_TRANSACTIONS[[#This Row],[Subcategory]]="","",INDEX(Fields!$D$33:$D$132,MATCH(TB_TRANSACTIONS[[#This Row],[Subcategory]],Fields!$C$33:$C$132,0),0)),"-")</f>
        <v/>
      </c>
      <c r="I865" s="245" t="str">
        <f>IFERROR(IF(TB_TRANSACTIONS[[#This Row],[Category]]="","",TB_TRANSACTIONS[[#This Row],[Category]]&amp;"-"&amp;COUNTIFS($H$29:H885,H885)),"-")</f>
        <v/>
      </c>
      <c r="J865" s="127" t="str">
        <f>IFERROR(INDEX(Analysis!$G$13:$G$24,MATCH(IF(TB_TRANSACTIONS[[#This Row],[Date]]="","",IFERROR(MONTH(TB_TRANSACTIONS[[#This Row],[Date]]),"-")),Analysis!$C$13:$C$24,0),1),"-")</f>
        <v>-</v>
      </c>
      <c r="K865" s="127" t="str">
        <f>IFERROR(INDEX(Analysis!$F$13:$F$24,MATCH(IF(TB_TRANSACTIONS[[#This Row],[Date]]="","",IFERROR(MONTH(TB_TRANSACTIONS[[#This Row],[Date]]),"-")),Analysis!$C$13:$C$24,0),1),"-")</f>
        <v>-</v>
      </c>
      <c r="L8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5" s="77"/>
    </row>
    <row r="866" spans="3:15" ht="18" customHeight="1" x14ac:dyDescent="0.25">
      <c r="C866" s="109"/>
      <c r="D866" s="221"/>
      <c r="E866" s="222"/>
      <c r="F866" s="111"/>
      <c r="G866" s="110"/>
      <c r="H866" s="245" t="str" cm="1">
        <f t="array" ref="H866">IFERROR(IF(TB_TRANSACTIONS[[#This Row],[Subcategory]]="","",INDEX(Fields!$D$33:$D$132,MATCH(TB_TRANSACTIONS[[#This Row],[Subcategory]],Fields!$C$33:$C$132,0),0)),"-")</f>
        <v/>
      </c>
      <c r="I866" s="245" t="str">
        <f>IFERROR(IF(TB_TRANSACTIONS[[#This Row],[Category]]="","",TB_TRANSACTIONS[[#This Row],[Category]]&amp;"-"&amp;COUNTIFS($H$29:H886,H886)),"-")</f>
        <v/>
      </c>
      <c r="J866" s="127" t="str">
        <f>IFERROR(INDEX(Analysis!$G$13:$G$24,MATCH(IF(TB_TRANSACTIONS[[#This Row],[Date]]="","",IFERROR(MONTH(TB_TRANSACTIONS[[#This Row],[Date]]),"-")),Analysis!$C$13:$C$24,0),1),"-")</f>
        <v>-</v>
      </c>
      <c r="K866" s="127" t="str">
        <f>IFERROR(INDEX(Analysis!$F$13:$F$24,MATCH(IF(TB_TRANSACTIONS[[#This Row],[Date]]="","",IFERROR(MONTH(TB_TRANSACTIONS[[#This Row],[Date]]),"-")),Analysis!$C$13:$C$24,0),1),"-")</f>
        <v>-</v>
      </c>
      <c r="L8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6" s="77"/>
    </row>
    <row r="867" spans="3:15" ht="18" customHeight="1" x14ac:dyDescent="0.25">
      <c r="C867" s="143"/>
      <c r="D867" s="217"/>
      <c r="E867" s="220"/>
      <c r="F867" s="111"/>
      <c r="G867" s="110"/>
      <c r="H867" s="245" t="str" cm="1">
        <f t="array" ref="H867">IFERROR(IF(TB_TRANSACTIONS[[#This Row],[Subcategory]]="","",INDEX(Fields!$D$33:$D$132,MATCH(TB_TRANSACTIONS[[#This Row],[Subcategory]],Fields!$C$33:$C$132,0),0)),"-")</f>
        <v/>
      </c>
      <c r="I867" s="245" t="str">
        <f>IFERROR(IF(TB_TRANSACTIONS[[#This Row],[Category]]="","",TB_TRANSACTIONS[[#This Row],[Category]]&amp;"-"&amp;COUNTIFS($H$29:H887,H887)),"-")</f>
        <v/>
      </c>
      <c r="J867" s="127" t="str">
        <f>IFERROR(INDEX(Analysis!$G$13:$G$24,MATCH(IF(TB_TRANSACTIONS[[#This Row],[Date]]="","",IFERROR(MONTH(TB_TRANSACTIONS[[#This Row],[Date]]),"-")),Analysis!$C$13:$C$24,0),1),"-")</f>
        <v>-</v>
      </c>
      <c r="K867" s="127" t="str">
        <f>IFERROR(INDEX(Analysis!$F$13:$F$24,MATCH(IF(TB_TRANSACTIONS[[#This Row],[Date]]="","",IFERROR(MONTH(TB_TRANSACTIONS[[#This Row],[Date]]),"-")),Analysis!$C$13:$C$24,0),1),"-")</f>
        <v>-</v>
      </c>
      <c r="L8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7" s="77"/>
    </row>
    <row r="868" spans="3:15" ht="18" customHeight="1" x14ac:dyDescent="0.25">
      <c r="C868" s="109"/>
      <c r="D868" s="221"/>
      <c r="E868" s="222"/>
      <c r="F868" s="111"/>
      <c r="G868" s="110"/>
      <c r="H868" s="245" t="str" cm="1">
        <f t="array" ref="H868">IFERROR(IF(TB_TRANSACTIONS[[#This Row],[Subcategory]]="","",INDEX(Fields!$D$33:$D$132,MATCH(TB_TRANSACTIONS[[#This Row],[Subcategory]],Fields!$C$33:$C$132,0),0)),"-")</f>
        <v/>
      </c>
      <c r="I868" s="245" t="str">
        <f>IFERROR(IF(TB_TRANSACTIONS[[#This Row],[Category]]="","",TB_TRANSACTIONS[[#This Row],[Category]]&amp;"-"&amp;COUNTIFS($H$29:H888,H888)),"-")</f>
        <v/>
      </c>
      <c r="J868" s="127" t="str">
        <f>IFERROR(INDEX(Analysis!$G$13:$G$24,MATCH(IF(TB_TRANSACTIONS[[#This Row],[Date]]="","",IFERROR(MONTH(TB_TRANSACTIONS[[#This Row],[Date]]),"-")),Analysis!$C$13:$C$24,0),1),"-")</f>
        <v>-</v>
      </c>
      <c r="K868" s="127" t="str">
        <f>IFERROR(INDEX(Analysis!$F$13:$F$24,MATCH(IF(TB_TRANSACTIONS[[#This Row],[Date]]="","",IFERROR(MONTH(TB_TRANSACTIONS[[#This Row],[Date]]),"-")),Analysis!$C$13:$C$24,0),1),"-")</f>
        <v>-</v>
      </c>
      <c r="L8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8" s="77"/>
    </row>
    <row r="869" spans="3:15" ht="18" customHeight="1" x14ac:dyDescent="0.25">
      <c r="C869" s="143"/>
      <c r="D869" s="217"/>
      <c r="E869" s="220"/>
      <c r="F869" s="111"/>
      <c r="G869" s="110"/>
      <c r="H869" s="245" t="str" cm="1">
        <f t="array" ref="H869">IFERROR(IF(TB_TRANSACTIONS[[#This Row],[Subcategory]]="","",INDEX(Fields!$D$33:$D$132,MATCH(TB_TRANSACTIONS[[#This Row],[Subcategory]],Fields!$C$33:$C$132,0),0)),"-")</f>
        <v/>
      </c>
      <c r="I869" s="245" t="str">
        <f>IFERROR(IF(TB_TRANSACTIONS[[#This Row],[Category]]="","",TB_TRANSACTIONS[[#This Row],[Category]]&amp;"-"&amp;COUNTIFS($H$29:H889,H889)),"-")</f>
        <v/>
      </c>
      <c r="J869" s="127" t="str">
        <f>IFERROR(INDEX(Analysis!$G$13:$G$24,MATCH(IF(TB_TRANSACTIONS[[#This Row],[Date]]="","",IFERROR(MONTH(TB_TRANSACTIONS[[#This Row],[Date]]),"-")),Analysis!$C$13:$C$24,0),1),"-")</f>
        <v>-</v>
      </c>
      <c r="K869" s="127" t="str">
        <f>IFERROR(INDEX(Analysis!$F$13:$F$24,MATCH(IF(TB_TRANSACTIONS[[#This Row],[Date]]="","",IFERROR(MONTH(TB_TRANSACTIONS[[#This Row],[Date]]),"-")),Analysis!$C$13:$C$24,0),1),"-")</f>
        <v>-</v>
      </c>
      <c r="L8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9" s="77"/>
    </row>
    <row r="870" spans="3:15" ht="18" customHeight="1" x14ac:dyDescent="0.25">
      <c r="C870" s="109"/>
      <c r="D870" s="221"/>
      <c r="E870" s="222"/>
      <c r="F870" s="111"/>
      <c r="G870" s="110"/>
      <c r="H870" s="245" t="str" cm="1">
        <f t="array" ref="H870">IFERROR(IF(TB_TRANSACTIONS[[#This Row],[Subcategory]]="","",INDEX(Fields!$D$33:$D$132,MATCH(TB_TRANSACTIONS[[#This Row],[Subcategory]],Fields!$C$33:$C$132,0),0)),"-")</f>
        <v/>
      </c>
      <c r="I870" s="245" t="str">
        <f>IFERROR(IF(TB_TRANSACTIONS[[#This Row],[Category]]="","",TB_TRANSACTIONS[[#This Row],[Category]]&amp;"-"&amp;COUNTIFS($H$29:H890,H890)),"-")</f>
        <v/>
      </c>
      <c r="J870" s="127" t="str">
        <f>IFERROR(INDEX(Analysis!$G$13:$G$24,MATCH(IF(TB_TRANSACTIONS[[#This Row],[Date]]="","",IFERROR(MONTH(TB_TRANSACTIONS[[#This Row],[Date]]),"-")),Analysis!$C$13:$C$24,0),1),"-")</f>
        <v>-</v>
      </c>
      <c r="K870" s="127" t="str">
        <f>IFERROR(INDEX(Analysis!$F$13:$F$24,MATCH(IF(TB_TRANSACTIONS[[#This Row],[Date]]="","",IFERROR(MONTH(TB_TRANSACTIONS[[#This Row],[Date]]),"-")),Analysis!$C$13:$C$24,0),1),"-")</f>
        <v>-</v>
      </c>
      <c r="L8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0" s="77"/>
    </row>
    <row r="871" spans="3:15" ht="18" customHeight="1" x14ac:dyDescent="0.25">
      <c r="C871" s="143"/>
      <c r="D871" s="217"/>
      <c r="E871" s="220"/>
      <c r="F871" s="111"/>
      <c r="G871" s="110"/>
      <c r="H871" s="245" t="str" cm="1">
        <f t="array" ref="H871">IFERROR(IF(TB_TRANSACTIONS[[#This Row],[Subcategory]]="","",INDEX(Fields!$D$33:$D$132,MATCH(TB_TRANSACTIONS[[#This Row],[Subcategory]],Fields!$C$33:$C$132,0),0)),"-")</f>
        <v/>
      </c>
      <c r="I871" s="245" t="str">
        <f>IFERROR(IF(TB_TRANSACTIONS[[#This Row],[Category]]="","",TB_TRANSACTIONS[[#This Row],[Category]]&amp;"-"&amp;COUNTIFS($H$29:H891,H891)),"-")</f>
        <v/>
      </c>
      <c r="J871" s="127" t="str">
        <f>IFERROR(INDEX(Analysis!$G$13:$G$24,MATCH(IF(TB_TRANSACTIONS[[#This Row],[Date]]="","",IFERROR(MONTH(TB_TRANSACTIONS[[#This Row],[Date]]),"-")),Analysis!$C$13:$C$24,0),1),"-")</f>
        <v>-</v>
      </c>
      <c r="K871" s="127" t="str">
        <f>IFERROR(INDEX(Analysis!$F$13:$F$24,MATCH(IF(TB_TRANSACTIONS[[#This Row],[Date]]="","",IFERROR(MONTH(TB_TRANSACTIONS[[#This Row],[Date]]),"-")),Analysis!$C$13:$C$24,0),1),"-")</f>
        <v>-</v>
      </c>
      <c r="L8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1" s="77"/>
    </row>
    <row r="872" spans="3:15" ht="18" customHeight="1" x14ac:dyDescent="0.25">
      <c r="C872" s="109"/>
      <c r="D872" s="221"/>
      <c r="E872" s="222"/>
      <c r="F872" s="111"/>
      <c r="G872" s="110"/>
      <c r="H872" s="245" t="str" cm="1">
        <f t="array" ref="H872">IFERROR(IF(TB_TRANSACTIONS[[#This Row],[Subcategory]]="","",INDEX(Fields!$D$33:$D$132,MATCH(TB_TRANSACTIONS[[#This Row],[Subcategory]],Fields!$C$33:$C$132,0),0)),"-")</f>
        <v/>
      </c>
      <c r="I872" s="245" t="str">
        <f>IFERROR(IF(TB_TRANSACTIONS[[#This Row],[Category]]="","",TB_TRANSACTIONS[[#This Row],[Category]]&amp;"-"&amp;COUNTIFS($H$29:H892,H892)),"-")</f>
        <v/>
      </c>
      <c r="J872" s="127" t="str">
        <f>IFERROR(INDEX(Analysis!$G$13:$G$24,MATCH(IF(TB_TRANSACTIONS[[#This Row],[Date]]="","",IFERROR(MONTH(TB_TRANSACTIONS[[#This Row],[Date]]),"-")),Analysis!$C$13:$C$24,0),1),"-")</f>
        <v>-</v>
      </c>
      <c r="K872" s="127" t="str">
        <f>IFERROR(INDEX(Analysis!$F$13:$F$24,MATCH(IF(TB_TRANSACTIONS[[#This Row],[Date]]="","",IFERROR(MONTH(TB_TRANSACTIONS[[#This Row],[Date]]),"-")),Analysis!$C$13:$C$24,0),1),"-")</f>
        <v>-</v>
      </c>
      <c r="L8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2" s="77"/>
    </row>
    <row r="873" spans="3:15" ht="18" customHeight="1" x14ac:dyDescent="0.25">
      <c r="C873" s="143"/>
      <c r="D873" s="217"/>
      <c r="E873" s="220"/>
      <c r="F873" s="111"/>
      <c r="G873" s="110"/>
      <c r="H873" s="245" t="str" cm="1">
        <f t="array" ref="H873">IFERROR(IF(TB_TRANSACTIONS[[#This Row],[Subcategory]]="","",INDEX(Fields!$D$33:$D$132,MATCH(TB_TRANSACTIONS[[#This Row],[Subcategory]],Fields!$C$33:$C$132,0),0)),"-")</f>
        <v/>
      </c>
      <c r="I873" s="245" t="str">
        <f>IFERROR(IF(TB_TRANSACTIONS[[#This Row],[Category]]="","",TB_TRANSACTIONS[[#This Row],[Category]]&amp;"-"&amp;COUNTIFS($H$29:H893,H893)),"-")</f>
        <v/>
      </c>
      <c r="J873" s="127" t="str">
        <f>IFERROR(INDEX(Analysis!$G$13:$G$24,MATCH(IF(TB_TRANSACTIONS[[#This Row],[Date]]="","",IFERROR(MONTH(TB_TRANSACTIONS[[#This Row],[Date]]),"-")),Analysis!$C$13:$C$24,0),1),"-")</f>
        <v>-</v>
      </c>
      <c r="K873" s="127" t="str">
        <f>IFERROR(INDEX(Analysis!$F$13:$F$24,MATCH(IF(TB_TRANSACTIONS[[#This Row],[Date]]="","",IFERROR(MONTH(TB_TRANSACTIONS[[#This Row],[Date]]),"-")),Analysis!$C$13:$C$24,0),1),"-")</f>
        <v>-</v>
      </c>
      <c r="L8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3" s="77"/>
    </row>
    <row r="874" spans="3:15" ht="18" customHeight="1" x14ac:dyDescent="0.25">
      <c r="C874" s="109"/>
      <c r="D874" s="221"/>
      <c r="E874" s="222"/>
      <c r="F874" s="111"/>
      <c r="G874" s="110"/>
      <c r="H874" s="245" t="str" cm="1">
        <f t="array" ref="H874">IFERROR(IF(TB_TRANSACTIONS[[#This Row],[Subcategory]]="","",INDEX(Fields!$D$33:$D$132,MATCH(TB_TRANSACTIONS[[#This Row],[Subcategory]],Fields!$C$33:$C$132,0),0)),"-")</f>
        <v/>
      </c>
      <c r="I874" s="245" t="str">
        <f>IFERROR(IF(TB_TRANSACTIONS[[#This Row],[Category]]="","",TB_TRANSACTIONS[[#This Row],[Category]]&amp;"-"&amp;COUNTIFS($H$29:H894,H894)),"-")</f>
        <v/>
      </c>
      <c r="J874" s="127" t="str">
        <f>IFERROR(INDEX(Analysis!$G$13:$G$24,MATCH(IF(TB_TRANSACTIONS[[#This Row],[Date]]="","",IFERROR(MONTH(TB_TRANSACTIONS[[#This Row],[Date]]),"-")),Analysis!$C$13:$C$24,0),1),"-")</f>
        <v>-</v>
      </c>
      <c r="K874" s="127" t="str">
        <f>IFERROR(INDEX(Analysis!$F$13:$F$24,MATCH(IF(TB_TRANSACTIONS[[#This Row],[Date]]="","",IFERROR(MONTH(TB_TRANSACTIONS[[#This Row],[Date]]),"-")),Analysis!$C$13:$C$24,0),1),"-")</f>
        <v>-</v>
      </c>
      <c r="L8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4" s="77"/>
    </row>
    <row r="875" spans="3:15" ht="18" customHeight="1" x14ac:dyDescent="0.25">
      <c r="C875" s="143"/>
      <c r="D875" s="217"/>
      <c r="E875" s="220"/>
      <c r="F875" s="111"/>
      <c r="G875" s="110"/>
      <c r="H875" s="245" t="str" cm="1">
        <f t="array" ref="H875">IFERROR(IF(TB_TRANSACTIONS[[#This Row],[Subcategory]]="","",INDEX(Fields!$D$33:$D$132,MATCH(TB_TRANSACTIONS[[#This Row],[Subcategory]],Fields!$C$33:$C$132,0),0)),"-")</f>
        <v/>
      </c>
      <c r="I875" s="245" t="str">
        <f>IFERROR(IF(TB_TRANSACTIONS[[#This Row],[Category]]="","",TB_TRANSACTIONS[[#This Row],[Category]]&amp;"-"&amp;COUNTIFS($H$29:H895,H895)),"-")</f>
        <v/>
      </c>
      <c r="J875" s="127" t="str">
        <f>IFERROR(INDEX(Analysis!$G$13:$G$24,MATCH(IF(TB_TRANSACTIONS[[#This Row],[Date]]="","",IFERROR(MONTH(TB_TRANSACTIONS[[#This Row],[Date]]),"-")),Analysis!$C$13:$C$24,0),1),"-")</f>
        <v>-</v>
      </c>
      <c r="K875" s="127" t="str">
        <f>IFERROR(INDEX(Analysis!$F$13:$F$24,MATCH(IF(TB_TRANSACTIONS[[#This Row],[Date]]="","",IFERROR(MONTH(TB_TRANSACTIONS[[#This Row],[Date]]),"-")),Analysis!$C$13:$C$24,0),1),"-")</f>
        <v>-</v>
      </c>
      <c r="L8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5" s="77"/>
    </row>
    <row r="876" spans="3:15" ht="18" customHeight="1" x14ac:dyDescent="0.25">
      <c r="C876" s="109"/>
      <c r="D876" s="221"/>
      <c r="E876" s="222"/>
      <c r="F876" s="111"/>
      <c r="G876" s="110"/>
      <c r="H876" s="245" t="str" cm="1">
        <f t="array" ref="H876">IFERROR(IF(TB_TRANSACTIONS[[#This Row],[Subcategory]]="","",INDEX(Fields!$D$33:$D$132,MATCH(TB_TRANSACTIONS[[#This Row],[Subcategory]],Fields!$C$33:$C$132,0),0)),"-")</f>
        <v/>
      </c>
      <c r="I876" s="245" t="str">
        <f>IFERROR(IF(TB_TRANSACTIONS[[#This Row],[Category]]="","",TB_TRANSACTIONS[[#This Row],[Category]]&amp;"-"&amp;COUNTIFS($H$29:H896,H896)),"-")</f>
        <v/>
      </c>
      <c r="J876" s="127" t="str">
        <f>IFERROR(INDEX(Analysis!$G$13:$G$24,MATCH(IF(TB_TRANSACTIONS[[#This Row],[Date]]="","",IFERROR(MONTH(TB_TRANSACTIONS[[#This Row],[Date]]),"-")),Analysis!$C$13:$C$24,0),1),"-")</f>
        <v>-</v>
      </c>
      <c r="K876" s="127" t="str">
        <f>IFERROR(INDEX(Analysis!$F$13:$F$24,MATCH(IF(TB_TRANSACTIONS[[#This Row],[Date]]="","",IFERROR(MONTH(TB_TRANSACTIONS[[#This Row],[Date]]),"-")),Analysis!$C$13:$C$24,0),1),"-")</f>
        <v>-</v>
      </c>
      <c r="L8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6" s="77"/>
    </row>
    <row r="877" spans="3:15" ht="18" customHeight="1" x14ac:dyDescent="0.25">
      <c r="C877" s="143"/>
      <c r="D877" s="217"/>
      <c r="E877" s="220"/>
      <c r="F877" s="111"/>
      <c r="G877" s="110"/>
      <c r="H877" s="245" t="str" cm="1">
        <f t="array" ref="H877">IFERROR(IF(TB_TRANSACTIONS[[#This Row],[Subcategory]]="","",INDEX(Fields!$D$33:$D$132,MATCH(TB_TRANSACTIONS[[#This Row],[Subcategory]],Fields!$C$33:$C$132,0),0)),"-")</f>
        <v/>
      </c>
      <c r="I877" s="245" t="str">
        <f>IFERROR(IF(TB_TRANSACTIONS[[#This Row],[Category]]="","",TB_TRANSACTIONS[[#This Row],[Category]]&amp;"-"&amp;COUNTIFS($H$29:H897,H897)),"-")</f>
        <v/>
      </c>
      <c r="J877" s="127" t="str">
        <f>IFERROR(INDEX(Analysis!$G$13:$G$24,MATCH(IF(TB_TRANSACTIONS[[#This Row],[Date]]="","",IFERROR(MONTH(TB_TRANSACTIONS[[#This Row],[Date]]),"-")),Analysis!$C$13:$C$24,0),1),"-")</f>
        <v>-</v>
      </c>
      <c r="K877" s="127" t="str">
        <f>IFERROR(INDEX(Analysis!$F$13:$F$24,MATCH(IF(TB_TRANSACTIONS[[#This Row],[Date]]="","",IFERROR(MONTH(TB_TRANSACTIONS[[#This Row],[Date]]),"-")),Analysis!$C$13:$C$24,0),1),"-")</f>
        <v>-</v>
      </c>
      <c r="L8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7" s="77"/>
    </row>
    <row r="878" spans="3:15" ht="18" customHeight="1" x14ac:dyDescent="0.25">
      <c r="C878" s="109"/>
      <c r="D878" s="221"/>
      <c r="E878" s="222"/>
      <c r="F878" s="111"/>
      <c r="G878" s="110"/>
      <c r="H878" s="245" t="str" cm="1">
        <f t="array" ref="H878">IFERROR(IF(TB_TRANSACTIONS[[#This Row],[Subcategory]]="","",INDEX(Fields!$D$33:$D$132,MATCH(TB_TRANSACTIONS[[#This Row],[Subcategory]],Fields!$C$33:$C$132,0),0)),"-")</f>
        <v/>
      </c>
      <c r="I878" s="245" t="str">
        <f>IFERROR(IF(TB_TRANSACTIONS[[#This Row],[Category]]="","",TB_TRANSACTIONS[[#This Row],[Category]]&amp;"-"&amp;COUNTIFS($H$29:H898,H898)),"-")</f>
        <v/>
      </c>
      <c r="J878" s="127" t="str">
        <f>IFERROR(INDEX(Analysis!$G$13:$G$24,MATCH(IF(TB_TRANSACTIONS[[#This Row],[Date]]="","",IFERROR(MONTH(TB_TRANSACTIONS[[#This Row],[Date]]),"-")),Analysis!$C$13:$C$24,0),1),"-")</f>
        <v>-</v>
      </c>
      <c r="K878" s="127" t="str">
        <f>IFERROR(INDEX(Analysis!$F$13:$F$24,MATCH(IF(TB_TRANSACTIONS[[#This Row],[Date]]="","",IFERROR(MONTH(TB_TRANSACTIONS[[#This Row],[Date]]),"-")),Analysis!$C$13:$C$24,0),1),"-")</f>
        <v>-</v>
      </c>
      <c r="L8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8" s="77"/>
    </row>
    <row r="879" spans="3:15" ht="18" customHeight="1" x14ac:dyDescent="0.25">
      <c r="C879" s="143"/>
      <c r="D879" s="217"/>
      <c r="E879" s="220"/>
      <c r="F879" s="111"/>
      <c r="G879" s="110"/>
      <c r="H879" s="245" t="str" cm="1">
        <f t="array" ref="H879">IFERROR(IF(TB_TRANSACTIONS[[#This Row],[Subcategory]]="","",INDEX(Fields!$D$33:$D$132,MATCH(TB_TRANSACTIONS[[#This Row],[Subcategory]],Fields!$C$33:$C$132,0),0)),"-")</f>
        <v/>
      </c>
      <c r="I879" s="245" t="str">
        <f>IFERROR(IF(TB_TRANSACTIONS[[#This Row],[Category]]="","",TB_TRANSACTIONS[[#This Row],[Category]]&amp;"-"&amp;COUNTIFS($H$29:H899,H899)),"-")</f>
        <v/>
      </c>
      <c r="J879" s="127" t="str">
        <f>IFERROR(INDEX(Analysis!$G$13:$G$24,MATCH(IF(TB_TRANSACTIONS[[#This Row],[Date]]="","",IFERROR(MONTH(TB_TRANSACTIONS[[#This Row],[Date]]),"-")),Analysis!$C$13:$C$24,0),1),"-")</f>
        <v>-</v>
      </c>
      <c r="K879" s="127" t="str">
        <f>IFERROR(INDEX(Analysis!$F$13:$F$24,MATCH(IF(TB_TRANSACTIONS[[#This Row],[Date]]="","",IFERROR(MONTH(TB_TRANSACTIONS[[#This Row],[Date]]),"-")),Analysis!$C$13:$C$24,0),1),"-")</f>
        <v>-</v>
      </c>
      <c r="L8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9" s="77"/>
    </row>
    <row r="880" spans="3:15" ht="18" customHeight="1" x14ac:dyDescent="0.25">
      <c r="C880" s="109"/>
      <c r="D880" s="221"/>
      <c r="E880" s="222"/>
      <c r="F880" s="111"/>
      <c r="G880" s="110"/>
      <c r="H880" s="245" t="str" cm="1">
        <f t="array" ref="H880">IFERROR(IF(TB_TRANSACTIONS[[#This Row],[Subcategory]]="","",INDEX(Fields!$D$33:$D$132,MATCH(TB_TRANSACTIONS[[#This Row],[Subcategory]],Fields!$C$33:$C$132,0),0)),"-")</f>
        <v/>
      </c>
      <c r="I880" s="245" t="str">
        <f>IFERROR(IF(TB_TRANSACTIONS[[#This Row],[Category]]="","",TB_TRANSACTIONS[[#This Row],[Category]]&amp;"-"&amp;COUNTIFS($H$29:H900,H900)),"-")</f>
        <v/>
      </c>
      <c r="J880" s="127" t="str">
        <f>IFERROR(INDEX(Analysis!$G$13:$G$24,MATCH(IF(TB_TRANSACTIONS[[#This Row],[Date]]="","",IFERROR(MONTH(TB_TRANSACTIONS[[#This Row],[Date]]),"-")),Analysis!$C$13:$C$24,0),1),"-")</f>
        <v>-</v>
      </c>
      <c r="K880" s="127" t="str">
        <f>IFERROR(INDEX(Analysis!$F$13:$F$24,MATCH(IF(TB_TRANSACTIONS[[#This Row],[Date]]="","",IFERROR(MONTH(TB_TRANSACTIONS[[#This Row],[Date]]),"-")),Analysis!$C$13:$C$24,0),1),"-")</f>
        <v>-</v>
      </c>
      <c r="L8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0" s="77"/>
    </row>
    <row r="881" spans="3:15" ht="18" customHeight="1" x14ac:dyDescent="0.25">
      <c r="C881" s="143"/>
      <c r="D881" s="217"/>
      <c r="E881" s="220"/>
      <c r="F881" s="111"/>
      <c r="G881" s="110"/>
      <c r="H881" s="245" t="str" cm="1">
        <f t="array" ref="H881">IFERROR(IF(TB_TRANSACTIONS[[#This Row],[Subcategory]]="","",INDEX(Fields!$D$33:$D$132,MATCH(TB_TRANSACTIONS[[#This Row],[Subcategory]],Fields!$C$33:$C$132,0),0)),"-")</f>
        <v/>
      </c>
      <c r="I881" s="245" t="str">
        <f>IFERROR(IF(TB_TRANSACTIONS[[#This Row],[Category]]="","",TB_TRANSACTIONS[[#This Row],[Category]]&amp;"-"&amp;COUNTIFS($H$29:H901,H901)),"-")</f>
        <v/>
      </c>
      <c r="J881" s="127" t="str">
        <f>IFERROR(INDEX(Analysis!$G$13:$G$24,MATCH(IF(TB_TRANSACTIONS[[#This Row],[Date]]="","",IFERROR(MONTH(TB_TRANSACTIONS[[#This Row],[Date]]),"-")),Analysis!$C$13:$C$24,0),1),"-")</f>
        <v>-</v>
      </c>
      <c r="K881" s="127" t="str">
        <f>IFERROR(INDEX(Analysis!$F$13:$F$24,MATCH(IF(TB_TRANSACTIONS[[#This Row],[Date]]="","",IFERROR(MONTH(TB_TRANSACTIONS[[#This Row],[Date]]),"-")),Analysis!$C$13:$C$24,0),1),"-")</f>
        <v>-</v>
      </c>
      <c r="L8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1" s="77"/>
    </row>
    <row r="882" spans="3:15" ht="18" customHeight="1" x14ac:dyDescent="0.25">
      <c r="C882" s="109"/>
      <c r="D882" s="221"/>
      <c r="E882" s="222"/>
      <c r="F882" s="111"/>
      <c r="G882" s="110"/>
      <c r="H882" s="245" t="str" cm="1">
        <f t="array" ref="H882">IFERROR(IF(TB_TRANSACTIONS[[#This Row],[Subcategory]]="","",INDEX(Fields!$D$33:$D$132,MATCH(TB_TRANSACTIONS[[#This Row],[Subcategory]],Fields!$C$33:$C$132,0),0)),"-")</f>
        <v/>
      </c>
      <c r="I882" s="245" t="str">
        <f>IFERROR(IF(TB_TRANSACTIONS[[#This Row],[Category]]="","",TB_TRANSACTIONS[[#This Row],[Category]]&amp;"-"&amp;COUNTIFS($H$29:H902,H902)),"-")</f>
        <v/>
      </c>
      <c r="J882" s="127" t="str">
        <f>IFERROR(INDEX(Analysis!$G$13:$G$24,MATCH(IF(TB_TRANSACTIONS[[#This Row],[Date]]="","",IFERROR(MONTH(TB_TRANSACTIONS[[#This Row],[Date]]),"-")),Analysis!$C$13:$C$24,0),1),"-")</f>
        <v>-</v>
      </c>
      <c r="K882" s="127" t="str">
        <f>IFERROR(INDEX(Analysis!$F$13:$F$24,MATCH(IF(TB_TRANSACTIONS[[#This Row],[Date]]="","",IFERROR(MONTH(TB_TRANSACTIONS[[#This Row],[Date]]),"-")),Analysis!$C$13:$C$24,0),1),"-")</f>
        <v>-</v>
      </c>
      <c r="L8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2" s="77"/>
    </row>
    <row r="883" spans="3:15" ht="18" customHeight="1" x14ac:dyDescent="0.25">
      <c r="C883" s="143"/>
      <c r="D883" s="217"/>
      <c r="E883" s="220"/>
      <c r="F883" s="111"/>
      <c r="G883" s="110"/>
      <c r="H883" s="245" t="str" cm="1">
        <f t="array" ref="H883">IFERROR(IF(TB_TRANSACTIONS[[#This Row],[Subcategory]]="","",INDEX(Fields!$D$33:$D$132,MATCH(TB_TRANSACTIONS[[#This Row],[Subcategory]],Fields!$C$33:$C$132,0),0)),"-")</f>
        <v/>
      </c>
      <c r="I883" s="245" t="str">
        <f>IFERROR(IF(TB_TRANSACTIONS[[#This Row],[Category]]="","",TB_TRANSACTIONS[[#This Row],[Category]]&amp;"-"&amp;COUNTIFS($H$29:H903,H903)),"-")</f>
        <v/>
      </c>
      <c r="J883" s="127" t="str">
        <f>IFERROR(INDEX(Analysis!$G$13:$G$24,MATCH(IF(TB_TRANSACTIONS[[#This Row],[Date]]="","",IFERROR(MONTH(TB_TRANSACTIONS[[#This Row],[Date]]),"-")),Analysis!$C$13:$C$24,0),1),"-")</f>
        <v>-</v>
      </c>
      <c r="K883" s="127" t="str">
        <f>IFERROR(INDEX(Analysis!$F$13:$F$24,MATCH(IF(TB_TRANSACTIONS[[#This Row],[Date]]="","",IFERROR(MONTH(TB_TRANSACTIONS[[#This Row],[Date]]),"-")),Analysis!$C$13:$C$24,0),1),"-")</f>
        <v>-</v>
      </c>
      <c r="L8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3" s="77"/>
    </row>
    <row r="884" spans="3:15" ht="18" customHeight="1" x14ac:dyDescent="0.25">
      <c r="C884" s="109"/>
      <c r="D884" s="221"/>
      <c r="E884" s="222"/>
      <c r="F884" s="111"/>
      <c r="G884" s="110"/>
      <c r="H884" s="245" t="str" cm="1">
        <f t="array" ref="H884">IFERROR(IF(TB_TRANSACTIONS[[#This Row],[Subcategory]]="","",INDEX(Fields!$D$33:$D$132,MATCH(TB_TRANSACTIONS[[#This Row],[Subcategory]],Fields!$C$33:$C$132,0),0)),"-")</f>
        <v/>
      </c>
      <c r="I884" s="245" t="str">
        <f>IFERROR(IF(TB_TRANSACTIONS[[#This Row],[Category]]="","",TB_TRANSACTIONS[[#This Row],[Category]]&amp;"-"&amp;COUNTIFS($H$29:H904,H904)),"-")</f>
        <v/>
      </c>
      <c r="J884" s="127" t="str">
        <f>IFERROR(INDEX(Analysis!$G$13:$G$24,MATCH(IF(TB_TRANSACTIONS[[#This Row],[Date]]="","",IFERROR(MONTH(TB_TRANSACTIONS[[#This Row],[Date]]),"-")),Analysis!$C$13:$C$24,0),1),"-")</f>
        <v>-</v>
      </c>
      <c r="K884" s="127" t="str">
        <f>IFERROR(INDEX(Analysis!$F$13:$F$24,MATCH(IF(TB_TRANSACTIONS[[#This Row],[Date]]="","",IFERROR(MONTH(TB_TRANSACTIONS[[#This Row],[Date]]),"-")),Analysis!$C$13:$C$24,0),1),"-")</f>
        <v>-</v>
      </c>
      <c r="L8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4" s="77"/>
    </row>
    <row r="885" spans="3:15" ht="18" customHeight="1" x14ac:dyDescent="0.25">
      <c r="C885" s="143"/>
      <c r="D885" s="217"/>
      <c r="E885" s="220"/>
      <c r="F885" s="111"/>
      <c r="G885" s="110"/>
      <c r="H885" s="245" t="str" cm="1">
        <f t="array" ref="H885">IFERROR(IF(TB_TRANSACTIONS[[#This Row],[Subcategory]]="","",INDEX(Fields!$D$33:$D$132,MATCH(TB_TRANSACTIONS[[#This Row],[Subcategory]],Fields!$C$33:$C$132,0),0)),"-")</f>
        <v/>
      </c>
      <c r="I885" s="245" t="str">
        <f>IFERROR(IF(TB_TRANSACTIONS[[#This Row],[Category]]="","",TB_TRANSACTIONS[[#This Row],[Category]]&amp;"-"&amp;COUNTIFS($H$29:H905,H905)),"-")</f>
        <v/>
      </c>
      <c r="J885" s="127" t="str">
        <f>IFERROR(INDEX(Analysis!$G$13:$G$24,MATCH(IF(TB_TRANSACTIONS[[#This Row],[Date]]="","",IFERROR(MONTH(TB_TRANSACTIONS[[#This Row],[Date]]),"-")),Analysis!$C$13:$C$24,0),1),"-")</f>
        <v>-</v>
      </c>
      <c r="K885" s="127" t="str">
        <f>IFERROR(INDEX(Analysis!$F$13:$F$24,MATCH(IF(TB_TRANSACTIONS[[#This Row],[Date]]="","",IFERROR(MONTH(TB_TRANSACTIONS[[#This Row],[Date]]),"-")),Analysis!$C$13:$C$24,0),1),"-")</f>
        <v>-</v>
      </c>
      <c r="L8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5" s="77"/>
    </row>
    <row r="886" spans="3:15" ht="18" customHeight="1" x14ac:dyDescent="0.25">
      <c r="C886" s="109"/>
      <c r="D886" s="221"/>
      <c r="E886" s="222"/>
      <c r="F886" s="111"/>
      <c r="G886" s="110"/>
      <c r="H886" s="245" t="str" cm="1">
        <f t="array" ref="H886">IFERROR(IF(TB_TRANSACTIONS[[#This Row],[Subcategory]]="","",INDEX(Fields!$D$33:$D$132,MATCH(TB_TRANSACTIONS[[#This Row],[Subcategory]],Fields!$C$33:$C$132,0),0)),"-")</f>
        <v/>
      </c>
      <c r="I886" s="245" t="str">
        <f>IFERROR(IF(TB_TRANSACTIONS[[#This Row],[Category]]="","",TB_TRANSACTIONS[[#This Row],[Category]]&amp;"-"&amp;COUNTIFS($H$29:H906,H906)),"-")</f>
        <v/>
      </c>
      <c r="J886" s="127" t="str">
        <f>IFERROR(INDEX(Analysis!$G$13:$G$24,MATCH(IF(TB_TRANSACTIONS[[#This Row],[Date]]="","",IFERROR(MONTH(TB_TRANSACTIONS[[#This Row],[Date]]),"-")),Analysis!$C$13:$C$24,0),1),"-")</f>
        <v>-</v>
      </c>
      <c r="K886" s="127" t="str">
        <f>IFERROR(INDEX(Analysis!$F$13:$F$24,MATCH(IF(TB_TRANSACTIONS[[#This Row],[Date]]="","",IFERROR(MONTH(TB_TRANSACTIONS[[#This Row],[Date]]),"-")),Analysis!$C$13:$C$24,0),1),"-")</f>
        <v>-</v>
      </c>
      <c r="L8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6" s="77"/>
    </row>
    <row r="887" spans="3:15" ht="18" customHeight="1" x14ac:dyDescent="0.25">
      <c r="C887" s="143"/>
      <c r="D887" s="217"/>
      <c r="E887" s="220"/>
      <c r="F887" s="111"/>
      <c r="G887" s="110"/>
      <c r="H887" s="245" t="str" cm="1">
        <f t="array" ref="H887">IFERROR(IF(TB_TRANSACTIONS[[#This Row],[Subcategory]]="","",INDEX(Fields!$D$33:$D$132,MATCH(TB_TRANSACTIONS[[#This Row],[Subcategory]],Fields!$C$33:$C$132,0),0)),"-")</f>
        <v/>
      </c>
      <c r="I887" s="245" t="str">
        <f>IFERROR(IF(TB_TRANSACTIONS[[#This Row],[Category]]="","",TB_TRANSACTIONS[[#This Row],[Category]]&amp;"-"&amp;COUNTIFS($H$29:H907,H907)),"-")</f>
        <v/>
      </c>
      <c r="J887" s="127" t="str">
        <f>IFERROR(INDEX(Analysis!$G$13:$G$24,MATCH(IF(TB_TRANSACTIONS[[#This Row],[Date]]="","",IFERROR(MONTH(TB_TRANSACTIONS[[#This Row],[Date]]),"-")),Analysis!$C$13:$C$24,0),1),"-")</f>
        <v>-</v>
      </c>
      <c r="K887" s="127" t="str">
        <f>IFERROR(INDEX(Analysis!$F$13:$F$24,MATCH(IF(TB_TRANSACTIONS[[#This Row],[Date]]="","",IFERROR(MONTH(TB_TRANSACTIONS[[#This Row],[Date]]),"-")),Analysis!$C$13:$C$24,0),1),"-")</f>
        <v>-</v>
      </c>
      <c r="L8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7" s="77"/>
    </row>
    <row r="888" spans="3:15" ht="18" customHeight="1" x14ac:dyDescent="0.25">
      <c r="C888" s="109"/>
      <c r="D888" s="221"/>
      <c r="E888" s="222"/>
      <c r="F888" s="111"/>
      <c r="G888" s="110"/>
      <c r="H888" s="245" t="str" cm="1">
        <f t="array" ref="H888">IFERROR(IF(TB_TRANSACTIONS[[#This Row],[Subcategory]]="","",INDEX(Fields!$D$33:$D$132,MATCH(TB_TRANSACTIONS[[#This Row],[Subcategory]],Fields!$C$33:$C$132,0),0)),"-")</f>
        <v/>
      </c>
      <c r="I888" s="245" t="str">
        <f>IFERROR(IF(TB_TRANSACTIONS[[#This Row],[Category]]="","",TB_TRANSACTIONS[[#This Row],[Category]]&amp;"-"&amp;COUNTIFS($H$29:H908,H908)),"-")</f>
        <v/>
      </c>
      <c r="J888" s="127" t="str">
        <f>IFERROR(INDEX(Analysis!$G$13:$G$24,MATCH(IF(TB_TRANSACTIONS[[#This Row],[Date]]="","",IFERROR(MONTH(TB_TRANSACTIONS[[#This Row],[Date]]),"-")),Analysis!$C$13:$C$24,0),1),"-")</f>
        <v>-</v>
      </c>
      <c r="K888" s="127" t="str">
        <f>IFERROR(INDEX(Analysis!$F$13:$F$24,MATCH(IF(TB_TRANSACTIONS[[#This Row],[Date]]="","",IFERROR(MONTH(TB_TRANSACTIONS[[#This Row],[Date]]),"-")),Analysis!$C$13:$C$24,0),1),"-")</f>
        <v>-</v>
      </c>
      <c r="L8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8" s="77"/>
    </row>
    <row r="889" spans="3:15" ht="18" customHeight="1" x14ac:dyDescent="0.25">
      <c r="C889" s="143"/>
      <c r="D889" s="217"/>
      <c r="E889" s="220"/>
      <c r="F889" s="111"/>
      <c r="G889" s="110"/>
      <c r="H889" s="245" t="str" cm="1">
        <f t="array" ref="H889">IFERROR(IF(TB_TRANSACTIONS[[#This Row],[Subcategory]]="","",INDEX(Fields!$D$33:$D$132,MATCH(TB_TRANSACTIONS[[#This Row],[Subcategory]],Fields!$C$33:$C$132,0),0)),"-")</f>
        <v/>
      </c>
      <c r="I889" s="245" t="str">
        <f>IFERROR(IF(TB_TRANSACTIONS[[#This Row],[Category]]="","",TB_TRANSACTIONS[[#This Row],[Category]]&amp;"-"&amp;COUNTIFS($H$29:H909,H909)),"-")</f>
        <v/>
      </c>
      <c r="J889" s="127" t="str">
        <f>IFERROR(INDEX(Analysis!$G$13:$G$24,MATCH(IF(TB_TRANSACTIONS[[#This Row],[Date]]="","",IFERROR(MONTH(TB_TRANSACTIONS[[#This Row],[Date]]),"-")),Analysis!$C$13:$C$24,0),1),"-")</f>
        <v>-</v>
      </c>
      <c r="K889" s="127" t="str">
        <f>IFERROR(INDEX(Analysis!$F$13:$F$24,MATCH(IF(TB_TRANSACTIONS[[#This Row],[Date]]="","",IFERROR(MONTH(TB_TRANSACTIONS[[#This Row],[Date]]),"-")),Analysis!$C$13:$C$24,0),1),"-")</f>
        <v>-</v>
      </c>
      <c r="L8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9" s="77"/>
    </row>
    <row r="890" spans="3:15" ht="18" customHeight="1" x14ac:dyDescent="0.25">
      <c r="C890" s="109"/>
      <c r="D890" s="221"/>
      <c r="E890" s="222"/>
      <c r="F890" s="111"/>
      <c r="G890" s="110"/>
      <c r="H890" s="245" t="str" cm="1">
        <f t="array" ref="H890">IFERROR(IF(TB_TRANSACTIONS[[#This Row],[Subcategory]]="","",INDEX(Fields!$D$33:$D$132,MATCH(TB_TRANSACTIONS[[#This Row],[Subcategory]],Fields!$C$33:$C$132,0),0)),"-")</f>
        <v/>
      </c>
      <c r="I890" s="245" t="str">
        <f>IFERROR(IF(TB_TRANSACTIONS[[#This Row],[Category]]="","",TB_TRANSACTIONS[[#This Row],[Category]]&amp;"-"&amp;COUNTIFS($H$29:H910,H910)),"-")</f>
        <v/>
      </c>
      <c r="J890" s="127" t="str">
        <f>IFERROR(INDEX(Analysis!$G$13:$G$24,MATCH(IF(TB_TRANSACTIONS[[#This Row],[Date]]="","",IFERROR(MONTH(TB_TRANSACTIONS[[#This Row],[Date]]),"-")),Analysis!$C$13:$C$24,0),1),"-")</f>
        <v>-</v>
      </c>
      <c r="K890" s="127" t="str">
        <f>IFERROR(INDEX(Analysis!$F$13:$F$24,MATCH(IF(TB_TRANSACTIONS[[#This Row],[Date]]="","",IFERROR(MONTH(TB_TRANSACTIONS[[#This Row],[Date]]),"-")),Analysis!$C$13:$C$24,0),1),"-")</f>
        <v>-</v>
      </c>
      <c r="L8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0" s="77"/>
    </row>
    <row r="891" spans="3:15" ht="18" customHeight="1" x14ac:dyDescent="0.25">
      <c r="C891" s="143"/>
      <c r="D891" s="217"/>
      <c r="E891" s="220"/>
      <c r="F891" s="111"/>
      <c r="G891" s="110"/>
      <c r="H891" s="245" t="str" cm="1">
        <f t="array" ref="H891">IFERROR(IF(TB_TRANSACTIONS[[#This Row],[Subcategory]]="","",INDEX(Fields!$D$33:$D$132,MATCH(TB_TRANSACTIONS[[#This Row],[Subcategory]],Fields!$C$33:$C$132,0),0)),"-")</f>
        <v/>
      </c>
      <c r="I891" s="245" t="str">
        <f>IFERROR(IF(TB_TRANSACTIONS[[#This Row],[Category]]="","",TB_TRANSACTIONS[[#This Row],[Category]]&amp;"-"&amp;COUNTIFS($H$29:H911,H911)),"-")</f>
        <v/>
      </c>
      <c r="J891" s="127" t="str">
        <f>IFERROR(INDEX(Analysis!$G$13:$G$24,MATCH(IF(TB_TRANSACTIONS[[#This Row],[Date]]="","",IFERROR(MONTH(TB_TRANSACTIONS[[#This Row],[Date]]),"-")),Analysis!$C$13:$C$24,0),1),"-")</f>
        <v>-</v>
      </c>
      <c r="K891" s="127" t="str">
        <f>IFERROR(INDEX(Analysis!$F$13:$F$24,MATCH(IF(TB_TRANSACTIONS[[#This Row],[Date]]="","",IFERROR(MONTH(TB_TRANSACTIONS[[#This Row],[Date]]),"-")),Analysis!$C$13:$C$24,0),1),"-")</f>
        <v>-</v>
      </c>
      <c r="L8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1" s="77"/>
    </row>
    <row r="892" spans="3:15" ht="18" customHeight="1" x14ac:dyDescent="0.25">
      <c r="C892" s="109"/>
      <c r="D892" s="221"/>
      <c r="E892" s="222"/>
      <c r="F892" s="111"/>
      <c r="G892" s="110"/>
      <c r="H892" s="245" t="str" cm="1">
        <f t="array" ref="H892">IFERROR(IF(TB_TRANSACTIONS[[#This Row],[Subcategory]]="","",INDEX(Fields!$D$33:$D$132,MATCH(TB_TRANSACTIONS[[#This Row],[Subcategory]],Fields!$C$33:$C$132,0),0)),"-")</f>
        <v/>
      </c>
      <c r="I892" s="245" t="str">
        <f>IFERROR(IF(TB_TRANSACTIONS[[#This Row],[Category]]="","",TB_TRANSACTIONS[[#This Row],[Category]]&amp;"-"&amp;COUNTIFS($H$29:H912,H912)),"-")</f>
        <v/>
      </c>
      <c r="J892" s="127" t="str">
        <f>IFERROR(INDEX(Analysis!$G$13:$G$24,MATCH(IF(TB_TRANSACTIONS[[#This Row],[Date]]="","",IFERROR(MONTH(TB_TRANSACTIONS[[#This Row],[Date]]),"-")),Analysis!$C$13:$C$24,0),1),"-")</f>
        <v>-</v>
      </c>
      <c r="K892" s="127" t="str">
        <f>IFERROR(INDEX(Analysis!$F$13:$F$24,MATCH(IF(TB_TRANSACTIONS[[#This Row],[Date]]="","",IFERROR(MONTH(TB_TRANSACTIONS[[#This Row],[Date]]),"-")),Analysis!$C$13:$C$24,0),1),"-")</f>
        <v>-</v>
      </c>
      <c r="L8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2" s="77"/>
    </row>
    <row r="893" spans="3:15" ht="18" customHeight="1" x14ac:dyDescent="0.25">
      <c r="C893" s="143"/>
      <c r="D893" s="217"/>
      <c r="E893" s="220"/>
      <c r="F893" s="111"/>
      <c r="G893" s="110"/>
      <c r="H893" s="245" t="str" cm="1">
        <f t="array" ref="H893">IFERROR(IF(TB_TRANSACTIONS[[#This Row],[Subcategory]]="","",INDEX(Fields!$D$33:$D$132,MATCH(TB_TRANSACTIONS[[#This Row],[Subcategory]],Fields!$C$33:$C$132,0),0)),"-")</f>
        <v/>
      </c>
      <c r="I893" s="245" t="str">
        <f>IFERROR(IF(TB_TRANSACTIONS[[#This Row],[Category]]="","",TB_TRANSACTIONS[[#This Row],[Category]]&amp;"-"&amp;COUNTIFS($H$29:H913,H913)),"-")</f>
        <v/>
      </c>
      <c r="J893" s="127" t="str">
        <f>IFERROR(INDEX(Analysis!$G$13:$G$24,MATCH(IF(TB_TRANSACTIONS[[#This Row],[Date]]="","",IFERROR(MONTH(TB_TRANSACTIONS[[#This Row],[Date]]),"-")),Analysis!$C$13:$C$24,0),1),"-")</f>
        <v>-</v>
      </c>
      <c r="K893" s="127" t="str">
        <f>IFERROR(INDEX(Analysis!$F$13:$F$24,MATCH(IF(TB_TRANSACTIONS[[#This Row],[Date]]="","",IFERROR(MONTH(TB_TRANSACTIONS[[#This Row],[Date]]),"-")),Analysis!$C$13:$C$24,0),1),"-")</f>
        <v>-</v>
      </c>
      <c r="L8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3" s="77"/>
    </row>
    <row r="894" spans="3:15" ht="18" customHeight="1" x14ac:dyDescent="0.25">
      <c r="C894" s="109"/>
      <c r="D894" s="221"/>
      <c r="E894" s="222"/>
      <c r="F894" s="111"/>
      <c r="G894" s="110"/>
      <c r="H894" s="245" t="str" cm="1">
        <f t="array" ref="H894">IFERROR(IF(TB_TRANSACTIONS[[#This Row],[Subcategory]]="","",INDEX(Fields!$D$33:$D$132,MATCH(TB_TRANSACTIONS[[#This Row],[Subcategory]],Fields!$C$33:$C$132,0),0)),"-")</f>
        <v/>
      </c>
      <c r="I894" s="245" t="str">
        <f>IFERROR(IF(TB_TRANSACTIONS[[#This Row],[Category]]="","",TB_TRANSACTIONS[[#This Row],[Category]]&amp;"-"&amp;COUNTIFS($H$29:H914,H914)),"-")</f>
        <v/>
      </c>
      <c r="J894" s="127" t="str">
        <f>IFERROR(INDEX(Analysis!$G$13:$G$24,MATCH(IF(TB_TRANSACTIONS[[#This Row],[Date]]="","",IFERROR(MONTH(TB_TRANSACTIONS[[#This Row],[Date]]),"-")),Analysis!$C$13:$C$24,0),1),"-")</f>
        <v>-</v>
      </c>
      <c r="K894" s="127" t="str">
        <f>IFERROR(INDEX(Analysis!$F$13:$F$24,MATCH(IF(TB_TRANSACTIONS[[#This Row],[Date]]="","",IFERROR(MONTH(TB_TRANSACTIONS[[#This Row],[Date]]),"-")),Analysis!$C$13:$C$24,0),1),"-")</f>
        <v>-</v>
      </c>
      <c r="L8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4" s="77"/>
    </row>
    <row r="895" spans="3:15" ht="18" customHeight="1" x14ac:dyDescent="0.25">
      <c r="C895" s="143"/>
      <c r="D895" s="217"/>
      <c r="E895" s="220"/>
      <c r="F895" s="111"/>
      <c r="G895" s="110"/>
      <c r="H895" s="245" t="str" cm="1">
        <f t="array" ref="H895">IFERROR(IF(TB_TRANSACTIONS[[#This Row],[Subcategory]]="","",INDEX(Fields!$D$33:$D$132,MATCH(TB_TRANSACTIONS[[#This Row],[Subcategory]],Fields!$C$33:$C$132,0),0)),"-")</f>
        <v/>
      </c>
      <c r="I895" s="245" t="str">
        <f>IFERROR(IF(TB_TRANSACTIONS[[#This Row],[Category]]="","",TB_TRANSACTIONS[[#This Row],[Category]]&amp;"-"&amp;COUNTIFS($H$29:H915,H915)),"-")</f>
        <v/>
      </c>
      <c r="J895" s="127" t="str">
        <f>IFERROR(INDEX(Analysis!$G$13:$G$24,MATCH(IF(TB_TRANSACTIONS[[#This Row],[Date]]="","",IFERROR(MONTH(TB_TRANSACTIONS[[#This Row],[Date]]),"-")),Analysis!$C$13:$C$24,0),1),"-")</f>
        <v>-</v>
      </c>
      <c r="K895" s="127" t="str">
        <f>IFERROR(INDEX(Analysis!$F$13:$F$24,MATCH(IF(TB_TRANSACTIONS[[#This Row],[Date]]="","",IFERROR(MONTH(TB_TRANSACTIONS[[#This Row],[Date]]),"-")),Analysis!$C$13:$C$24,0),1),"-")</f>
        <v>-</v>
      </c>
      <c r="L8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5" s="77"/>
    </row>
    <row r="896" spans="3:15" ht="18" customHeight="1" x14ac:dyDescent="0.25">
      <c r="C896" s="109"/>
      <c r="D896" s="221"/>
      <c r="E896" s="222"/>
      <c r="F896" s="111"/>
      <c r="G896" s="110"/>
      <c r="H896" s="245" t="str" cm="1">
        <f t="array" ref="H896">IFERROR(IF(TB_TRANSACTIONS[[#This Row],[Subcategory]]="","",INDEX(Fields!$D$33:$D$132,MATCH(TB_TRANSACTIONS[[#This Row],[Subcategory]],Fields!$C$33:$C$132,0),0)),"-")</f>
        <v/>
      </c>
      <c r="I896" s="245" t="str">
        <f>IFERROR(IF(TB_TRANSACTIONS[[#This Row],[Category]]="","",TB_TRANSACTIONS[[#This Row],[Category]]&amp;"-"&amp;COUNTIFS($H$29:H916,H916)),"-")</f>
        <v/>
      </c>
      <c r="J896" s="127" t="str">
        <f>IFERROR(INDEX(Analysis!$G$13:$G$24,MATCH(IF(TB_TRANSACTIONS[[#This Row],[Date]]="","",IFERROR(MONTH(TB_TRANSACTIONS[[#This Row],[Date]]),"-")),Analysis!$C$13:$C$24,0),1),"-")</f>
        <v>-</v>
      </c>
      <c r="K896" s="127" t="str">
        <f>IFERROR(INDEX(Analysis!$F$13:$F$24,MATCH(IF(TB_TRANSACTIONS[[#This Row],[Date]]="","",IFERROR(MONTH(TB_TRANSACTIONS[[#This Row],[Date]]),"-")),Analysis!$C$13:$C$24,0),1),"-")</f>
        <v>-</v>
      </c>
      <c r="L8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6" s="77"/>
    </row>
    <row r="897" spans="3:15" ht="18" customHeight="1" x14ac:dyDescent="0.25">
      <c r="C897" s="143"/>
      <c r="D897" s="217"/>
      <c r="E897" s="220"/>
      <c r="F897" s="111"/>
      <c r="G897" s="110"/>
      <c r="H897" s="245" t="str" cm="1">
        <f t="array" ref="H897">IFERROR(IF(TB_TRANSACTIONS[[#This Row],[Subcategory]]="","",INDEX(Fields!$D$33:$D$132,MATCH(TB_TRANSACTIONS[[#This Row],[Subcategory]],Fields!$C$33:$C$132,0),0)),"-")</f>
        <v/>
      </c>
      <c r="I897" s="245" t="str">
        <f>IFERROR(IF(TB_TRANSACTIONS[[#This Row],[Category]]="","",TB_TRANSACTIONS[[#This Row],[Category]]&amp;"-"&amp;COUNTIFS($H$29:H917,H917)),"-")</f>
        <v/>
      </c>
      <c r="J897" s="127" t="str">
        <f>IFERROR(INDEX(Analysis!$G$13:$G$24,MATCH(IF(TB_TRANSACTIONS[[#This Row],[Date]]="","",IFERROR(MONTH(TB_TRANSACTIONS[[#This Row],[Date]]),"-")),Analysis!$C$13:$C$24,0),1),"-")</f>
        <v>-</v>
      </c>
      <c r="K897" s="127" t="str">
        <f>IFERROR(INDEX(Analysis!$F$13:$F$24,MATCH(IF(TB_TRANSACTIONS[[#This Row],[Date]]="","",IFERROR(MONTH(TB_TRANSACTIONS[[#This Row],[Date]]),"-")),Analysis!$C$13:$C$24,0),1),"-")</f>
        <v>-</v>
      </c>
      <c r="L8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7" s="77"/>
    </row>
    <row r="898" spans="3:15" ht="18" customHeight="1" x14ac:dyDescent="0.25">
      <c r="C898" s="109"/>
      <c r="D898" s="221"/>
      <c r="E898" s="222"/>
      <c r="F898" s="111"/>
      <c r="G898" s="110"/>
      <c r="H898" s="245" t="str" cm="1">
        <f t="array" ref="H898">IFERROR(IF(TB_TRANSACTIONS[[#This Row],[Subcategory]]="","",INDEX(Fields!$D$33:$D$132,MATCH(TB_TRANSACTIONS[[#This Row],[Subcategory]],Fields!$C$33:$C$132,0),0)),"-")</f>
        <v/>
      </c>
      <c r="I898" s="245" t="str">
        <f>IFERROR(IF(TB_TRANSACTIONS[[#This Row],[Category]]="","",TB_TRANSACTIONS[[#This Row],[Category]]&amp;"-"&amp;COUNTIFS($H$29:H918,H918)),"-")</f>
        <v/>
      </c>
      <c r="J898" s="127" t="str">
        <f>IFERROR(INDEX(Analysis!$G$13:$G$24,MATCH(IF(TB_TRANSACTIONS[[#This Row],[Date]]="","",IFERROR(MONTH(TB_TRANSACTIONS[[#This Row],[Date]]),"-")),Analysis!$C$13:$C$24,0),1),"-")</f>
        <v>-</v>
      </c>
      <c r="K898" s="127" t="str">
        <f>IFERROR(INDEX(Analysis!$F$13:$F$24,MATCH(IF(TB_TRANSACTIONS[[#This Row],[Date]]="","",IFERROR(MONTH(TB_TRANSACTIONS[[#This Row],[Date]]),"-")),Analysis!$C$13:$C$24,0),1),"-")</f>
        <v>-</v>
      </c>
      <c r="L8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8" s="77"/>
    </row>
    <row r="899" spans="3:15" ht="18" customHeight="1" x14ac:dyDescent="0.25">
      <c r="C899" s="143"/>
      <c r="D899" s="217"/>
      <c r="E899" s="220"/>
      <c r="F899" s="111"/>
      <c r="G899" s="110"/>
      <c r="H899" s="245" t="str" cm="1">
        <f t="array" ref="H899">IFERROR(IF(TB_TRANSACTIONS[[#This Row],[Subcategory]]="","",INDEX(Fields!$D$33:$D$132,MATCH(TB_TRANSACTIONS[[#This Row],[Subcategory]],Fields!$C$33:$C$132,0),0)),"-")</f>
        <v/>
      </c>
      <c r="I899" s="245" t="str">
        <f>IFERROR(IF(TB_TRANSACTIONS[[#This Row],[Category]]="","",TB_TRANSACTIONS[[#This Row],[Category]]&amp;"-"&amp;COUNTIFS($H$29:H919,H919)),"-")</f>
        <v/>
      </c>
      <c r="J899" s="127" t="str">
        <f>IFERROR(INDEX(Analysis!$G$13:$G$24,MATCH(IF(TB_TRANSACTIONS[[#This Row],[Date]]="","",IFERROR(MONTH(TB_TRANSACTIONS[[#This Row],[Date]]),"-")),Analysis!$C$13:$C$24,0),1),"-")</f>
        <v>-</v>
      </c>
      <c r="K899" s="127" t="str">
        <f>IFERROR(INDEX(Analysis!$F$13:$F$24,MATCH(IF(TB_TRANSACTIONS[[#This Row],[Date]]="","",IFERROR(MONTH(TB_TRANSACTIONS[[#This Row],[Date]]),"-")),Analysis!$C$13:$C$24,0),1),"-")</f>
        <v>-</v>
      </c>
      <c r="L8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9" s="77"/>
    </row>
    <row r="900" spans="3:15" ht="18" customHeight="1" x14ac:dyDescent="0.25">
      <c r="C900" s="109"/>
      <c r="D900" s="221"/>
      <c r="E900" s="222"/>
      <c r="F900" s="111"/>
      <c r="G900" s="110"/>
      <c r="H900" s="245" t="str" cm="1">
        <f t="array" ref="H900">IFERROR(IF(TB_TRANSACTIONS[[#This Row],[Subcategory]]="","",INDEX(Fields!$D$33:$D$132,MATCH(TB_TRANSACTIONS[[#This Row],[Subcategory]],Fields!$C$33:$C$132,0),0)),"-")</f>
        <v/>
      </c>
      <c r="I900" s="245" t="str">
        <f>IFERROR(IF(TB_TRANSACTIONS[[#This Row],[Category]]="","",TB_TRANSACTIONS[[#This Row],[Category]]&amp;"-"&amp;COUNTIFS($H$29:H920,H920)),"-")</f>
        <v/>
      </c>
      <c r="J900" s="127" t="str">
        <f>IFERROR(INDEX(Analysis!$G$13:$G$24,MATCH(IF(TB_TRANSACTIONS[[#This Row],[Date]]="","",IFERROR(MONTH(TB_TRANSACTIONS[[#This Row],[Date]]),"-")),Analysis!$C$13:$C$24,0),1),"-")</f>
        <v>-</v>
      </c>
      <c r="K900" s="127" t="str">
        <f>IFERROR(INDEX(Analysis!$F$13:$F$24,MATCH(IF(TB_TRANSACTIONS[[#This Row],[Date]]="","",IFERROR(MONTH(TB_TRANSACTIONS[[#This Row],[Date]]),"-")),Analysis!$C$13:$C$24,0),1),"-")</f>
        <v>-</v>
      </c>
      <c r="L9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0" s="77"/>
    </row>
    <row r="901" spans="3:15" ht="18" customHeight="1" x14ac:dyDescent="0.25">
      <c r="C901" s="143"/>
      <c r="D901" s="217"/>
      <c r="E901" s="220"/>
      <c r="F901" s="111"/>
      <c r="G901" s="110"/>
      <c r="H901" s="245" t="str" cm="1">
        <f t="array" ref="H901">IFERROR(IF(TB_TRANSACTIONS[[#This Row],[Subcategory]]="","",INDEX(Fields!$D$33:$D$132,MATCH(TB_TRANSACTIONS[[#This Row],[Subcategory]],Fields!$C$33:$C$132,0),0)),"-")</f>
        <v/>
      </c>
      <c r="I901" s="245" t="str">
        <f>IFERROR(IF(TB_TRANSACTIONS[[#This Row],[Category]]="","",TB_TRANSACTIONS[[#This Row],[Category]]&amp;"-"&amp;COUNTIFS($H$29:H921,H921)),"-")</f>
        <v/>
      </c>
      <c r="J901" s="127" t="str">
        <f>IFERROR(INDEX(Analysis!$G$13:$G$24,MATCH(IF(TB_TRANSACTIONS[[#This Row],[Date]]="","",IFERROR(MONTH(TB_TRANSACTIONS[[#This Row],[Date]]),"-")),Analysis!$C$13:$C$24,0),1),"-")</f>
        <v>-</v>
      </c>
      <c r="K901" s="127" t="str">
        <f>IFERROR(INDEX(Analysis!$F$13:$F$24,MATCH(IF(TB_TRANSACTIONS[[#This Row],[Date]]="","",IFERROR(MONTH(TB_TRANSACTIONS[[#This Row],[Date]]),"-")),Analysis!$C$13:$C$24,0),1),"-")</f>
        <v>-</v>
      </c>
      <c r="L9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1" s="77"/>
    </row>
    <row r="902" spans="3:15" ht="18" customHeight="1" x14ac:dyDescent="0.25">
      <c r="C902" s="109"/>
      <c r="D902" s="221"/>
      <c r="E902" s="222"/>
      <c r="F902" s="111"/>
      <c r="G902" s="110"/>
      <c r="H902" s="245" t="str" cm="1">
        <f t="array" ref="H902">IFERROR(IF(TB_TRANSACTIONS[[#This Row],[Subcategory]]="","",INDEX(Fields!$D$33:$D$132,MATCH(TB_TRANSACTIONS[[#This Row],[Subcategory]],Fields!$C$33:$C$132,0),0)),"-")</f>
        <v/>
      </c>
      <c r="I902" s="245" t="str">
        <f>IFERROR(IF(TB_TRANSACTIONS[[#This Row],[Category]]="","",TB_TRANSACTIONS[[#This Row],[Category]]&amp;"-"&amp;COUNTIFS($H$29:H922,H922)),"-")</f>
        <v/>
      </c>
      <c r="J902" s="127" t="str">
        <f>IFERROR(INDEX(Analysis!$G$13:$G$24,MATCH(IF(TB_TRANSACTIONS[[#This Row],[Date]]="","",IFERROR(MONTH(TB_TRANSACTIONS[[#This Row],[Date]]),"-")),Analysis!$C$13:$C$24,0),1),"-")</f>
        <v>-</v>
      </c>
      <c r="K902" s="127" t="str">
        <f>IFERROR(INDEX(Analysis!$F$13:$F$24,MATCH(IF(TB_TRANSACTIONS[[#This Row],[Date]]="","",IFERROR(MONTH(TB_TRANSACTIONS[[#This Row],[Date]]),"-")),Analysis!$C$13:$C$24,0),1),"-")</f>
        <v>-</v>
      </c>
      <c r="L9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2" s="77"/>
    </row>
    <row r="903" spans="3:15" ht="18" customHeight="1" x14ac:dyDescent="0.25">
      <c r="C903" s="143"/>
      <c r="D903" s="217"/>
      <c r="E903" s="220"/>
      <c r="F903" s="111"/>
      <c r="G903" s="110"/>
      <c r="H903" s="245" t="str" cm="1">
        <f t="array" ref="H903">IFERROR(IF(TB_TRANSACTIONS[[#This Row],[Subcategory]]="","",INDEX(Fields!$D$33:$D$132,MATCH(TB_TRANSACTIONS[[#This Row],[Subcategory]],Fields!$C$33:$C$132,0),0)),"-")</f>
        <v/>
      </c>
      <c r="I903" s="245" t="str">
        <f>IFERROR(IF(TB_TRANSACTIONS[[#This Row],[Category]]="","",TB_TRANSACTIONS[[#This Row],[Category]]&amp;"-"&amp;COUNTIFS($H$29:H923,H923)),"-")</f>
        <v/>
      </c>
      <c r="J903" s="127" t="str">
        <f>IFERROR(INDEX(Analysis!$G$13:$G$24,MATCH(IF(TB_TRANSACTIONS[[#This Row],[Date]]="","",IFERROR(MONTH(TB_TRANSACTIONS[[#This Row],[Date]]),"-")),Analysis!$C$13:$C$24,0),1),"-")</f>
        <v>-</v>
      </c>
      <c r="K903" s="127" t="str">
        <f>IFERROR(INDEX(Analysis!$F$13:$F$24,MATCH(IF(TB_TRANSACTIONS[[#This Row],[Date]]="","",IFERROR(MONTH(TB_TRANSACTIONS[[#This Row],[Date]]),"-")),Analysis!$C$13:$C$24,0),1),"-")</f>
        <v>-</v>
      </c>
      <c r="L9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3" s="77"/>
    </row>
    <row r="904" spans="3:15" ht="18" customHeight="1" x14ac:dyDescent="0.25">
      <c r="C904" s="109"/>
      <c r="D904" s="221"/>
      <c r="E904" s="222"/>
      <c r="F904" s="111"/>
      <c r="G904" s="110"/>
      <c r="H904" s="245" t="str" cm="1">
        <f t="array" ref="H904">IFERROR(IF(TB_TRANSACTIONS[[#This Row],[Subcategory]]="","",INDEX(Fields!$D$33:$D$132,MATCH(TB_TRANSACTIONS[[#This Row],[Subcategory]],Fields!$C$33:$C$132,0),0)),"-")</f>
        <v/>
      </c>
      <c r="I904" s="245" t="str">
        <f>IFERROR(IF(TB_TRANSACTIONS[[#This Row],[Category]]="","",TB_TRANSACTIONS[[#This Row],[Category]]&amp;"-"&amp;COUNTIFS($H$29:H924,H924)),"-")</f>
        <v/>
      </c>
      <c r="J904" s="127" t="str">
        <f>IFERROR(INDEX(Analysis!$G$13:$G$24,MATCH(IF(TB_TRANSACTIONS[[#This Row],[Date]]="","",IFERROR(MONTH(TB_TRANSACTIONS[[#This Row],[Date]]),"-")),Analysis!$C$13:$C$24,0),1),"-")</f>
        <v>-</v>
      </c>
      <c r="K904" s="127" t="str">
        <f>IFERROR(INDEX(Analysis!$F$13:$F$24,MATCH(IF(TB_TRANSACTIONS[[#This Row],[Date]]="","",IFERROR(MONTH(TB_TRANSACTIONS[[#This Row],[Date]]),"-")),Analysis!$C$13:$C$24,0),1),"-")</f>
        <v>-</v>
      </c>
      <c r="L9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4" s="77"/>
    </row>
    <row r="905" spans="3:15" ht="18" customHeight="1" x14ac:dyDescent="0.25">
      <c r="C905" s="143"/>
      <c r="D905" s="217"/>
      <c r="E905" s="220"/>
      <c r="F905" s="111"/>
      <c r="G905" s="110"/>
      <c r="H905" s="245" t="str" cm="1">
        <f t="array" ref="H905">IFERROR(IF(TB_TRANSACTIONS[[#This Row],[Subcategory]]="","",INDEX(Fields!$D$33:$D$132,MATCH(TB_TRANSACTIONS[[#This Row],[Subcategory]],Fields!$C$33:$C$132,0),0)),"-")</f>
        <v/>
      </c>
      <c r="I905" s="245" t="str">
        <f>IFERROR(IF(TB_TRANSACTIONS[[#This Row],[Category]]="","",TB_TRANSACTIONS[[#This Row],[Category]]&amp;"-"&amp;COUNTIFS($H$29:H925,H925)),"-")</f>
        <v/>
      </c>
      <c r="J905" s="127" t="str">
        <f>IFERROR(INDEX(Analysis!$G$13:$G$24,MATCH(IF(TB_TRANSACTIONS[[#This Row],[Date]]="","",IFERROR(MONTH(TB_TRANSACTIONS[[#This Row],[Date]]),"-")),Analysis!$C$13:$C$24,0),1),"-")</f>
        <v>-</v>
      </c>
      <c r="K905" s="127" t="str">
        <f>IFERROR(INDEX(Analysis!$F$13:$F$24,MATCH(IF(TB_TRANSACTIONS[[#This Row],[Date]]="","",IFERROR(MONTH(TB_TRANSACTIONS[[#This Row],[Date]]),"-")),Analysis!$C$13:$C$24,0),1),"-")</f>
        <v>-</v>
      </c>
      <c r="L9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5" s="77"/>
    </row>
    <row r="906" spans="3:15" ht="18" customHeight="1" x14ac:dyDescent="0.25">
      <c r="C906" s="109"/>
      <c r="D906" s="221"/>
      <c r="E906" s="222"/>
      <c r="F906" s="111"/>
      <c r="G906" s="110"/>
      <c r="H906" s="245" t="str" cm="1">
        <f t="array" ref="H906">IFERROR(IF(TB_TRANSACTIONS[[#This Row],[Subcategory]]="","",INDEX(Fields!$D$33:$D$132,MATCH(TB_TRANSACTIONS[[#This Row],[Subcategory]],Fields!$C$33:$C$132,0),0)),"-")</f>
        <v/>
      </c>
      <c r="I906" s="245" t="str">
        <f>IFERROR(IF(TB_TRANSACTIONS[[#This Row],[Category]]="","",TB_TRANSACTIONS[[#This Row],[Category]]&amp;"-"&amp;COUNTIFS($H$29:H926,H926)),"-")</f>
        <v/>
      </c>
      <c r="J906" s="127" t="str">
        <f>IFERROR(INDEX(Analysis!$G$13:$G$24,MATCH(IF(TB_TRANSACTIONS[[#This Row],[Date]]="","",IFERROR(MONTH(TB_TRANSACTIONS[[#This Row],[Date]]),"-")),Analysis!$C$13:$C$24,0),1),"-")</f>
        <v>-</v>
      </c>
      <c r="K906" s="127" t="str">
        <f>IFERROR(INDEX(Analysis!$F$13:$F$24,MATCH(IF(TB_TRANSACTIONS[[#This Row],[Date]]="","",IFERROR(MONTH(TB_TRANSACTIONS[[#This Row],[Date]]),"-")),Analysis!$C$13:$C$24,0),1),"-")</f>
        <v>-</v>
      </c>
      <c r="L9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6" s="77"/>
    </row>
    <row r="907" spans="3:15" ht="18" customHeight="1" x14ac:dyDescent="0.25">
      <c r="C907" s="143"/>
      <c r="D907" s="217"/>
      <c r="E907" s="220"/>
      <c r="F907" s="111"/>
      <c r="G907" s="110"/>
      <c r="H907" s="245" t="str" cm="1">
        <f t="array" ref="H907">IFERROR(IF(TB_TRANSACTIONS[[#This Row],[Subcategory]]="","",INDEX(Fields!$D$33:$D$132,MATCH(TB_TRANSACTIONS[[#This Row],[Subcategory]],Fields!$C$33:$C$132,0),0)),"-")</f>
        <v/>
      </c>
      <c r="I907" s="245" t="str">
        <f>IFERROR(IF(TB_TRANSACTIONS[[#This Row],[Category]]="","",TB_TRANSACTIONS[[#This Row],[Category]]&amp;"-"&amp;COUNTIFS($H$29:H927,H927)),"-")</f>
        <v/>
      </c>
      <c r="J907" s="127" t="str">
        <f>IFERROR(INDEX(Analysis!$G$13:$G$24,MATCH(IF(TB_TRANSACTIONS[[#This Row],[Date]]="","",IFERROR(MONTH(TB_TRANSACTIONS[[#This Row],[Date]]),"-")),Analysis!$C$13:$C$24,0),1),"-")</f>
        <v>-</v>
      </c>
      <c r="K907" s="127" t="str">
        <f>IFERROR(INDEX(Analysis!$F$13:$F$24,MATCH(IF(TB_TRANSACTIONS[[#This Row],[Date]]="","",IFERROR(MONTH(TB_TRANSACTIONS[[#This Row],[Date]]),"-")),Analysis!$C$13:$C$24,0),1),"-")</f>
        <v>-</v>
      </c>
      <c r="L9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7" s="77"/>
    </row>
    <row r="908" spans="3:15" ht="18" customHeight="1" x14ac:dyDescent="0.25">
      <c r="C908" s="109"/>
      <c r="D908" s="221"/>
      <c r="E908" s="222"/>
      <c r="F908" s="111"/>
      <c r="G908" s="110"/>
      <c r="H908" s="245" t="str" cm="1">
        <f t="array" ref="H908">IFERROR(IF(TB_TRANSACTIONS[[#This Row],[Subcategory]]="","",INDEX(Fields!$D$33:$D$132,MATCH(TB_TRANSACTIONS[[#This Row],[Subcategory]],Fields!$C$33:$C$132,0),0)),"-")</f>
        <v/>
      </c>
      <c r="I908" s="245" t="str">
        <f>IFERROR(IF(TB_TRANSACTIONS[[#This Row],[Category]]="","",TB_TRANSACTIONS[[#This Row],[Category]]&amp;"-"&amp;COUNTIFS($H$29:H928,H928)),"-")</f>
        <v/>
      </c>
      <c r="J908" s="127" t="str">
        <f>IFERROR(INDEX(Analysis!$G$13:$G$24,MATCH(IF(TB_TRANSACTIONS[[#This Row],[Date]]="","",IFERROR(MONTH(TB_TRANSACTIONS[[#This Row],[Date]]),"-")),Analysis!$C$13:$C$24,0),1),"-")</f>
        <v>-</v>
      </c>
      <c r="K908" s="127" t="str">
        <f>IFERROR(INDEX(Analysis!$F$13:$F$24,MATCH(IF(TB_TRANSACTIONS[[#This Row],[Date]]="","",IFERROR(MONTH(TB_TRANSACTIONS[[#This Row],[Date]]),"-")),Analysis!$C$13:$C$24,0),1),"-")</f>
        <v>-</v>
      </c>
      <c r="L9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8" s="77"/>
    </row>
    <row r="909" spans="3:15" ht="18" customHeight="1" x14ac:dyDescent="0.25">
      <c r="C909" s="143"/>
      <c r="D909" s="217"/>
      <c r="E909" s="220"/>
      <c r="F909" s="111"/>
      <c r="G909" s="110"/>
      <c r="H909" s="245" t="str" cm="1">
        <f t="array" ref="H909">IFERROR(IF(TB_TRANSACTIONS[[#This Row],[Subcategory]]="","",INDEX(Fields!$D$33:$D$132,MATCH(TB_TRANSACTIONS[[#This Row],[Subcategory]],Fields!$C$33:$C$132,0),0)),"-")</f>
        <v/>
      </c>
      <c r="I909" s="245" t="str">
        <f>IFERROR(IF(TB_TRANSACTIONS[[#This Row],[Category]]="","",TB_TRANSACTIONS[[#This Row],[Category]]&amp;"-"&amp;COUNTIFS($H$29:H929,H929)),"-")</f>
        <v/>
      </c>
      <c r="J909" s="127" t="str">
        <f>IFERROR(INDEX(Analysis!$G$13:$G$24,MATCH(IF(TB_TRANSACTIONS[[#This Row],[Date]]="","",IFERROR(MONTH(TB_TRANSACTIONS[[#This Row],[Date]]),"-")),Analysis!$C$13:$C$24,0),1),"-")</f>
        <v>-</v>
      </c>
      <c r="K909" s="127" t="str">
        <f>IFERROR(INDEX(Analysis!$F$13:$F$24,MATCH(IF(TB_TRANSACTIONS[[#This Row],[Date]]="","",IFERROR(MONTH(TB_TRANSACTIONS[[#This Row],[Date]]),"-")),Analysis!$C$13:$C$24,0),1),"-")</f>
        <v>-</v>
      </c>
      <c r="L9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9" s="77"/>
    </row>
    <row r="910" spans="3:15" ht="18" customHeight="1" x14ac:dyDescent="0.25">
      <c r="C910" s="109"/>
      <c r="D910" s="221"/>
      <c r="E910" s="222"/>
      <c r="F910" s="111"/>
      <c r="G910" s="110"/>
      <c r="H910" s="245" t="str" cm="1">
        <f t="array" ref="H910">IFERROR(IF(TB_TRANSACTIONS[[#This Row],[Subcategory]]="","",INDEX(Fields!$D$33:$D$132,MATCH(TB_TRANSACTIONS[[#This Row],[Subcategory]],Fields!$C$33:$C$132,0),0)),"-")</f>
        <v/>
      </c>
      <c r="I910" s="245" t="str">
        <f>IFERROR(IF(TB_TRANSACTIONS[[#This Row],[Category]]="","",TB_TRANSACTIONS[[#This Row],[Category]]&amp;"-"&amp;COUNTIFS($H$29:H930,H930)),"-")</f>
        <v/>
      </c>
      <c r="J910" s="127" t="str">
        <f>IFERROR(INDEX(Analysis!$G$13:$G$24,MATCH(IF(TB_TRANSACTIONS[[#This Row],[Date]]="","",IFERROR(MONTH(TB_TRANSACTIONS[[#This Row],[Date]]),"-")),Analysis!$C$13:$C$24,0),1),"-")</f>
        <v>-</v>
      </c>
      <c r="K910" s="127" t="str">
        <f>IFERROR(INDEX(Analysis!$F$13:$F$24,MATCH(IF(TB_TRANSACTIONS[[#This Row],[Date]]="","",IFERROR(MONTH(TB_TRANSACTIONS[[#This Row],[Date]]),"-")),Analysis!$C$13:$C$24,0),1),"-")</f>
        <v>-</v>
      </c>
      <c r="L9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0" s="77"/>
    </row>
    <row r="911" spans="3:15" ht="18" customHeight="1" x14ac:dyDescent="0.25">
      <c r="C911" s="143"/>
      <c r="D911" s="217"/>
      <c r="E911" s="220"/>
      <c r="F911" s="111"/>
      <c r="G911" s="110"/>
      <c r="H911" s="245" t="str" cm="1">
        <f t="array" ref="H911">IFERROR(IF(TB_TRANSACTIONS[[#This Row],[Subcategory]]="","",INDEX(Fields!$D$33:$D$132,MATCH(TB_TRANSACTIONS[[#This Row],[Subcategory]],Fields!$C$33:$C$132,0),0)),"-")</f>
        <v/>
      </c>
      <c r="I911" s="245" t="str">
        <f>IFERROR(IF(TB_TRANSACTIONS[[#This Row],[Category]]="","",TB_TRANSACTIONS[[#This Row],[Category]]&amp;"-"&amp;COUNTIFS($H$29:H931,H931)),"-")</f>
        <v/>
      </c>
      <c r="J911" s="127" t="str">
        <f>IFERROR(INDEX(Analysis!$G$13:$G$24,MATCH(IF(TB_TRANSACTIONS[[#This Row],[Date]]="","",IFERROR(MONTH(TB_TRANSACTIONS[[#This Row],[Date]]),"-")),Analysis!$C$13:$C$24,0),1),"-")</f>
        <v>-</v>
      </c>
      <c r="K911" s="127" t="str">
        <f>IFERROR(INDEX(Analysis!$F$13:$F$24,MATCH(IF(TB_TRANSACTIONS[[#This Row],[Date]]="","",IFERROR(MONTH(TB_TRANSACTIONS[[#This Row],[Date]]),"-")),Analysis!$C$13:$C$24,0),1),"-")</f>
        <v>-</v>
      </c>
      <c r="L9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1" s="77"/>
    </row>
    <row r="912" spans="3:15" ht="18" customHeight="1" x14ac:dyDescent="0.25">
      <c r="C912" s="109"/>
      <c r="D912" s="221"/>
      <c r="E912" s="222"/>
      <c r="F912" s="111"/>
      <c r="G912" s="110"/>
      <c r="H912" s="245" t="str" cm="1">
        <f t="array" ref="H912">IFERROR(IF(TB_TRANSACTIONS[[#This Row],[Subcategory]]="","",INDEX(Fields!$D$33:$D$132,MATCH(TB_TRANSACTIONS[[#This Row],[Subcategory]],Fields!$C$33:$C$132,0),0)),"-")</f>
        <v/>
      </c>
      <c r="I912" s="245" t="str">
        <f>IFERROR(IF(TB_TRANSACTIONS[[#This Row],[Category]]="","",TB_TRANSACTIONS[[#This Row],[Category]]&amp;"-"&amp;COUNTIFS($H$29:H932,H932)),"-")</f>
        <v/>
      </c>
      <c r="J912" s="127" t="str">
        <f>IFERROR(INDEX(Analysis!$G$13:$G$24,MATCH(IF(TB_TRANSACTIONS[[#This Row],[Date]]="","",IFERROR(MONTH(TB_TRANSACTIONS[[#This Row],[Date]]),"-")),Analysis!$C$13:$C$24,0),1),"-")</f>
        <v>-</v>
      </c>
      <c r="K912" s="127" t="str">
        <f>IFERROR(INDEX(Analysis!$F$13:$F$24,MATCH(IF(TB_TRANSACTIONS[[#This Row],[Date]]="","",IFERROR(MONTH(TB_TRANSACTIONS[[#This Row],[Date]]),"-")),Analysis!$C$13:$C$24,0),1),"-")</f>
        <v>-</v>
      </c>
      <c r="L9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2" s="77"/>
    </row>
    <row r="913" spans="3:15" ht="18" customHeight="1" x14ac:dyDescent="0.25">
      <c r="C913" s="143"/>
      <c r="D913" s="217"/>
      <c r="E913" s="220"/>
      <c r="F913" s="111"/>
      <c r="G913" s="110"/>
      <c r="H913" s="245" t="str" cm="1">
        <f t="array" ref="H913">IFERROR(IF(TB_TRANSACTIONS[[#This Row],[Subcategory]]="","",INDEX(Fields!$D$33:$D$132,MATCH(TB_TRANSACTIONS[[#This Row],[Subcategory]],Fields!$C$33:$C$132,0),0)),"-")</f>
        <v/>
      </c>
      <c r="I913" s="245" t="str">
        <f>IFERROR(IF(TB_TRANSACTIONS[[#This Row],[Category]]="","",TB_TRANSACTIONS[[#This Row],[Category]]&amp;"-"&amp;COUNTIFS($H$29:H933,H933)),"-")</f>
        <v/>
      </c>
      <c r="J913" s="127" t="str">
        <f>IFERROR(INDEX(Analysis!$G$13:$G$24,MATCH(IF(TB_TRANSACTIONS[[#This Row],[Date]]="","",IFERROR(MONTH(TB_TRANSACTIONS[[#This Row],[Date]]),"-")),Analysis!$C$13:$C$24,0),1),"-")</f>
        <v>-</v>
      </c>
      <c r="K913" s="127" t="str">
        <f>IFERROR(INDEX(Analysis!$F$13:$F$24,MATCH(IF(TB_TRANSACTIONS[[#This Row],[Date]]="","",IFERROR(MONTH(TB_TRANSACTIONS[[#This Row],[Date]]),"-")),Analysis!$C$13:$C$24,0),1),"-")</f>
        <v>-</v>
      </c>
      <c r="L9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3" s="77"/>
    </row>
    <row r="914" spans="3:15" ht="18" customHeight="1" x14ac:dyDescent="0.25">
      <c r="C914" s="109"/>
      <c r="D914" s="221"/>
      <c r="E914" s="222"/>
      <c r="F914" s="111"/>
      <c r="G914" s="110"/>
      <c r="H914" s="245" t="str" cm="1">
        <f t="array" ref="H914">IFERROR(IF(TB_TRANSACTIONS[[#This Row],[Subcategory]]="","",INDEX(Fields!$D$33:$D$132,MATCH(TB_TRANSACTIONS[[#This Row],[Subcategory]],Fields!$C$33:$C$132,0),0)),"-")</f>
        <v/>
      </c>
      <c r="I914" s="245" t="str">
        <f>IFERROR(IF(TB_TRANSACTIONS[[#This Row],[Category]]="","",TB_TRANSACTIONS[[#This Row],[Category]]&amp;"-"&amp;COUNTIFS($H$29:H934,H934)),"-")</f>
        <v/>
      </c>
      <c r="J914" s="127" t="str">
        <f>IFERROR(INDEX(Analysis!$G$13:$G$24,MATCH(IF(TB_TRANSACTIONS[[#This Row],[Date]]="","",IFERROR(MONTH(TB_TRANSACTIONS[[#This Row],[Date]]),"-")),Analysis!$C$13:$C$24,0),1),"-")</f>
        <v>-</v>
      </c>
      <c r="K914" s="127" t="str">
        <f>IFERROR(INDEX(Analysis!$F$13:$F$24,MATCH(IF(TB_TRANSACTIONS[[#This Row],[Date]]="","",IFERROR(MONTH(TB_TRANSACTIONS[[#This Row],[Date]]),"-")),Analysis!$C$13:$C$24,0),1),"-")</f>
        <v>-</v>
      </c>
      <c r="L9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4" s="77"/>
    </row>
    <row r="915" spans="3:15" ht="18" customHeight="1" x14ac:dyDescent="0.25">
      <c r="C915" s="143"/>
      <c r="D915" s="217"/>
      <c r="E915" s="220"/>
      <c r="F915" s="111"/>
      <c r="G915" s="110"/>
      <c r="H915" s="245" t="str" cm="1">
        <f t="array" ref="H915">IFERROR(IF(TB_TRANSACTIONS[[#This Row],[Subcategory]]="","",INDEX(Fields!$D$33:$D$132,MATCH(TB_TRANSACTIONS[[#This Row],[Subcategory]],Fields!$C$33:$C$132,0),0)),"-")</f>
        <v/>
      </c>
      <c r="I915" s="245" t="str">
        <f>IFERROR(IF(TB_TRANSACTIONS[[#This Row],[Category]]="","",TB_TRANSACTIONS[[#This Row],[Category]]&amp;"-"&amp;COUNTIFS($H$29:H935,H935)),"-")</f>
        <v/>
      </c>
      <c r="J915" s="127" t="str">
        <f>IFERROR(INDEX(Analysis!$G$13:$G$24,MATCH(IF(TB_TRANSACTIONS[[#This Row],[Date]]="","",IFERROR(MONTH(TB_TRANSACTIONS[[#This Row],[Date]]),"-")),Analysis!$C$13:$C$24,0),1),"-")</f>
        <v>-</v>
      </c>
      <c r="K915" s="127" t="str">
        <f>IFERROR(INDEX(Analysis!$F$13:$F$24,MATCH(IF(TB_TRANSACTIONS[[#This Row],[Date]]="","",IFERROR(MONTH(TB_TRANSACTIONS[[#This Row],[Date]]),"-")),Analysis!$C$13:$C$24,0),1),"-")</f>
        <v>-</v>
      </c>
      <c r="L9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5" s="77"/>
    </row>
    <row r="916" spans="3:15" ht="18" customHeight="1" x14ac:dyDescent="0.25">
      <c r="C916" s="109"/>
      <c r="D916" s="221"/>
      <c r="E916" s="222"/>
      <c r="F916" s="111"/>
      <c r="G916" s="110"/>
      <c r="H916" s="245" t="str" cm="1">
        <f t="array" ref="H916">IFERROR(IF(TB_TRANSACTIONS[[#This Row],[Subcategory]]="","",INDEX(Fields!$D$33:$D$132,MATCH(TB_TRANSACTIONS[[#This Row],[Subcategory]],Fields!$C$33:$C$132,0),0)),"-")</f>
        <v/>
      </c>
      <c r="I916" s="245" t="str">
        <f>IFERROR(IF(TB_TRANSACTIONS[[#This Row],[Category]]="","",TB_TRANSACTIONS[[#This Row],[Category]]&amp;"-"&amp;COUNTIFS($H$29:H936,H936)),"-")</f>
        <v/>
      </c>
      <c r="J916" s="127" t="str">
        <f>IFERROR(INDEX(Analysis!$G$13:$G$24,MATCH(IF(TB_TRANSACTIONS[[#This Row],[Date]]="","",IFERROR(MONTH(TB_TRANSACTIONS[[#This Row],[Date]]),"-")),Analysis!$C$13:$C$24,0),1),"-")</f>
        <v>-</v>
      </c>
      <c r="K916" s="127" t="str">
        <f>IFERROR(INDEX(Analysis!$F$13:$F$24,MATCH(IF(TB_TRANSACTIONS[[#This Row],[Date]]="","",IFERROR(MONTH(TB_TRANSACTIONS[[#This Row],[Date]]),"-")),Analysis!$C$13:$C$24,0),1),"-")</f>
        <v>-</v>
      </c>
      <c r="L9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6" s="77"/>
    </row>
    <row r="917" spans="3:15" ht="18" customHeight="1" x14ac:dyDescent="0.25">
      <c r="C917" s="143"/>
      <c r="D917" s="217"/>
      <c r="E917" s="220"/>
      <c r="F917" s="111"/>
      <c r="G917" s="110"/>
      <c r="H917" s="245" t="str" cm="1">
        <f t="array" ref="H917">IFERROR(IF(TB_TRANSACTIONS[[#This Row],[Subcategory]]="","",INDEX(Fields!$D$33:$D$132,MATCH(TB_TRANSACTIONS[[#This Row],[Subcategory]],Fields!$C$33:$C$132,0),0)),"-")</f>
        <v/>
      </c>
      <c r="I917" s="245" t="str">
        <f>IFERROR(IF(TB_TRANSACTIONS[[#This Row],[Category]]="","",TB_TRANSACTIONS[[#This Row],[Category]]&amp;"-"&amp;COUNTIFS($H$29:H937,H937)),"-")</f>
        <v/>
      </c>
      <c r="J917" s="127" t="str">
        <f>IFERROR(INDEX(Analysis!$G$13:$G$24,MATCH(IF(TB_TRANSACTIONS[[#This Row],[Date]]="","",IFERROR(MONTH(TB_TRANSACTIONS[[#This Row],[Date]]),"-")),Analysis!$C$13:$C$24,0),1),"-")</f>
        <v>-</v>
      </c>
      <c r="K917" s="127" t="str">
        <f>IFERROR(INDEX(Analysis!$F$13:$F$24,MATCH(IF(TB_TRANSACTIONS[[#This Row],[Date]]="","",IFERROR(MONTH(TB_TRANSACTIONS[[#This Row],[Date]]),"-")),Analysis!$C$13:$C$24,0),1),"-")</f>
        <v>-</v>
      </c>
      <c r="L9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7" s="77"/>
    </row>
    <row r="918" spans="3:15" ht="18" customHeight="1" x14ac:dyDescent="0.25">
      <c r="C918" s="109"/>
      <c r="D918" s="221"/>
      <c r="E918" s="222"/>
      <c r="F918" s="111"/>
      <c r="G918" s="110"/>
      <c r="H918" s="245" t="str" cm="1">
        <f t="array" ref="H918">IFERROR(IF(TB_TRANSACTIONS[[#This Row],[Subcategory]]="","",INDEX(Fields!$D$33:$D$132,MATCH(TB_TRANSACTIONS[[#This Row],[Subcategory]],Fields!$C$33:$C$132,0),0)),"-")</f>
        <v/>
      </c>
      <c r="I918" s="245" t="str">
        <f>IFERROR(IF(TB_TRANSACTIONS[[#This Row],[Category]]="","",TB_TRANSACTIONS[[#This Row],[Category]]&amp;"-"&amp;COUNTIFS($H$29:H938,H938)),"-")</f>
        <v/>
      </c>
      <c r="J918" s="127" t="str">
        <f>IFERROR(INDEX(Analysis!$G$13:$G$24,MATCH(IF(TB_TRANSACTIONS[[#This Row],[Date]]="","",IFERROR(MONTH(TB_TRANSACTIONS[[#This Row],[Date]]),"-")),Analysis!$C$13:$C$24,0),1),"-")</f>
        <v>-</v>
      </c>
      <c r="K918" s="127" t="str">
        <f>IFERROR(INDEX(Analysis!$F$13:$F$24,MATCH(IF(TB_TRANSACTIONS[[#This Row],[Date]]="","",IFERROR(MONTH(TB_TRANSACTIONS[[#This Row],[Date]]),"-")),Analysis!$C$13:$C$24,0),1),"-")</f>
        <v>-</v>
      </c>
      <c r="L9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8" s="77"/>
    </row>
    <row r="919" spans="3:15" ht="18" customHeight="1" x14ac:dyDescent="0.25">
      <c r="C919" s="143"/>
      <c r="D919" s="217"/>
      <c r="E919" s="220"/>
      <c r="F919" s="111"/>
      <c r="G919" s="110"/>
      <c r="H919" s="245" t="str" cm="1">
        <f t="array" ref="H919">IFERROR(IF(TB_TRANSACTIONS[[#This Row],[Subcategory]]="","",INDEX(Fields!$D$33:$D$132,MATCH(TB_TRANSACTIONS[[#This Row],[Subcategory]],Fields!$C$33:$C$132,0),0)),"-")</f>
        <v/>
      </c>
      <c r="I919" s="245" t="str">
        <f>IFERROR(IF(TB_TRANSACTIONS[[#This Row],[Category]]="","",TB_TRANSACTIONS[[#This Row],[Category]]&amp;"-"&amp;COUNTIFS($H$29:H939,H939)),"-")</f>
        <v/>
      </c>
      <c r="J919" s="127" t="str">
        <f>IFERROR(INDEX(Analysis!$G$13:$G$24,MATCH(IF(TB_TRANSACTIONS[[#This Row],[Date]]="","",IFERROR(MONTH(TB_TRANSACTIONS[[#This Row],[Date]]),"-")),Analysis!$C$13:$C$24,0),1),"-")</f>
        <v>-</v>
      </c>
      <c r="K919" s="127" t="str">
        <f>IFERROR(INDEX(Analysis!$F$13:$F$24,MATCH(IF(TB_TRANSACTIONS[[#This Row],[Date]]="","",IFERROR(MONTH(TB_TRANSACTIONS[[#This Row],[Date]]),"-")),Analysis!$C$13:$C$24,0),1),"-")</f>
        <v>-</v>
      </c>
      <c r="L9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9" s="77"/>
    </row>
    <row r="920" spans="3:15" ht="18" customHeight="1" x14ac:dyDescent="0.25">
      <c r="C920" s="109"/>
      <c r="D920" s="221"/>
      <c r="E920" s="222"/>
      <c r="F920" s="111"/>
      <c r="G920" s="110"/>
      <c r="H920" s="245" t="str" cm="1">
        <f t="array" ref="H920">IFERROR(IF(TB_TRANSACTIONS[[#This Row],[Subcategory]]="","",INDEX(Fields!$D$33:$D$132,MATCH(TB_TRANSACTIONS[[#This Row],[Subcategory]],Fields!$C$33:$C$132,0),0)),"-")</f>
        <v/>
      </c>
      <c r="I920" s="245" t="str">
        <f>IFERROR(IF(TB_TRANSACTIONS[[#This Row],[Category]]="","",TB_TRANSACTIONS[[#This Row],[Category]]&amp;"-"&amp;COUNTIFS($H$29:H940,H940)),"-")</f>
        <v/>
      </c>
      <c r="J920" s="127" t="str">
        <f>IFERROR(INDEX(Analysis!$G$13:$G$24,MATCH(IF(TB_TRANSACTIONS[[#This Row],[Date]]="","",IFERROR(MONTH(TB_TRANSACTIONS[[#This Row],[Date]]),"-")),Analysis!$C$13:$C$24,0),1),"-")</f>
        <v>-</v>
      </c>
      <c r="K920" s="127" t="str">
        <f>IFERROR(INDEX(Analysis!$F$13:$F$24,MATCH(IF(TB_TRANSACTIONS[[#This Row],[Date]]="","",IFERROR(MONTH(TB_TRANSACTIONS[[#This Row],[Date]]),"-")),Analysis!$C$13:$C$24,0),1),"-")</f>
        <v>-</v>
      </c>
      <c r="L9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0" s="77"/>
    </row>
    <row r="921" spans="3:15" ht="18" customHeight="1" x14ac:dyDescent="0.25">
      <c r="C921" s="143"/>
      <c r="D921" s="217"/>
      <c r="E921" s="220"/>
      <c r="F921" s="111"/>
      <c r="G921" s="110"/>
      <c r="H921" s="245" t="str" cm="1">
        <f t="array" ref="H921">IFERROR(IF(TB_TRANSACTIONS[[#This Row],[Subcategory]]="","",INDEX(Fields!$D$33:$D$132,MATCH(TB_TRANSACTIONS[[#This Row],[Subcategory]],Fields!$C$33:$C$132,0),0)),"-")</f>
        <v/>
      </c>
      <c r="I921" s="245" t="str">
        <f>IFERROR(IF(TB_TRANSACTIONS[[#This Row],[Category]]="","",TB_TRANSACTIONS[[#This Row],[Category]]&amp;"-"&amp;COUNTIFS($H$29:H941,H941)),"-")</f>
        <v/>
      </c>
      <c r="J921" s="127" t="str">
        <f>IFERROR(INDEX(Analysis!$G$13:$G$24,MATCH(IF(TB_TRANSACTIONS[[#This Row],[Date]]="","",IFERROR(MONTH(TB_TRANSACTIONS[[#This Row],[Date]]),"-")),Analysis!$C$13:$C$24,0),1),"-")</f>
        <v>-</v>
      </c>
      <c r="K921" s="127" t="str">
        <f>IFERROR(INDEX(Analysis!$F$13:$F$24,MATCH(IF(TB_TRANSACTIONS[[#This Row],[Date]]="","",IFERROR(MONTH(TB_TRANSACTIONS[[#This Row],[Date]]),"-")),Analysis!$C$13:$C$24,0),1),"-")</f>
        <v>-</v>
      </c>
      <c r="L9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1" s="77"/>
    </row>
    <row r="922" spans="3:15" ht="18" customHeight="1" x14ac:dyDescent="0.25">
      <c r="C922" s="109"/>
      <c r="D922" s="221"/>
      <c r="E922" s="222"/>
      <c r="F922" s="111"/>
      <c r="G922" s="110"/>
      <c r="H922" s="245" t="str" cm="1">
        <f t="array" ref="H922">IFERROR(IF(TB_TRANSACTIONS[[#This Row],[Subcategory]]="","",INDEX(Fields!$D$33:$D$132,MATCH(TB_TRANSACTIONS[[#This Row],[Subcategory]],Fields!$C$33:$C$132,0),0)),"-")</f>
        <v/>
      </c>
      <c r="I922" s="245" t="str">
        <f>IFERROR(IF(TB_TRANSACTIONS[[#This Row],[Category]]="","",TB_TRANSACTIONS[[#This Row],[Category]]&amp;"-"&amp;COUNTIFS($H$29:H942,H942)),"-")</f>
        <v/>
      </c>
      <c r="J922" s="127" t="str">
        <f>IFERROR(INDEX(Analysis!$G$13:$G$24,MATCH(IF(TB_TRANSACTIONS[[#This Row],[Date]]="","",IFERROR(MONTH(TB_TRANSACTIONS[[#This Row],[Date]]),"-")),Analysis!$C$13:$C$24,0),1),"-")</f>
        <v>-</v>
      </c>
      <c r="K922" s="127" t="str">
        <f>IFERROR(INDEX(Analysis!$F$13:$F$24,MATCH(IF(TB_TRANSACTIONS[[#This Row],[Date]]="","",IFERROR(MONTH(TB_TRANSACTIONS[[#This Row],[Date]]),"-")),Analysis!$C$13:$C$24,0),1),"-")</f>
        <v>-</v>
      </c>
      <c r="L9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2" s="77"/>
    </row>
    <row r="923" spans="3:15" ht="18" customHeight="1" x14ac:dyDescent="0.25">
      <c r="C923" s="143"/>
      <c r="D923" s="217"/>
      <c r="E923" s="220"/>
      <c r="F923" s="111"/>
      <c r="G923" s="110"/>
      <c r="H923" s="245" t="str" cm="1">
        <f t="array" ref="H923">IFERROR(IF(TB_TRANSACTIONS[[#This Row],[Subcategory]]="","",INDEX(Fields!$D$33:$D$132,MATCH(TB_TRANSACTIONS[[#This Row],[Subcategory]],Fields!$C$33:$C$132,0),0)),"-")</f>
        <v/>
      </c>
      <c r="I923" s="245" t="str">
        <f>IFERROR(IF(TB_TRANSACTIONS[[#This Row],[Category]]="","",TB_TRANSACTIONS[[#This Row],[Category]]&amp;"-"&amp;COUNTIFS($H$29:H943,H943)),"-")</f>
        <v/>
      </c>
      <c r="J923" s="127" t="str">
        <f>IFERROR(INDEX(Analysis!$G$13:$G$24,MATCH(IF(TB_TRANSACTIONS[[#This Row],[Date]]="","",IFERROR(MONTH(TB_TRANSACTIONS[[#This Row],[Date]]),"-")),Analysis!$C$13:$C$24,0),1),"-")</f>
        <v>-</v>
      </c>
      <c r="K923" s="127" t="str">
        <f>IFERROR(INDEX(Analysis!$F$13:$F$24,MATCH(IF(TB_TRANSACTIONS[[#This Row],[Date]]="","",IFERROR(MONTH(TB_TRANSACTIONS[[#This Row],[Date]]),"-")),Analysis!$C$13:$C$24,0),1),"-")</f>
        <v>-</v>
      </c>
      <c r="L9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3" s="77"/>
    </row>
    <row r="924" spans="3:15" ht="18" customHeight="1" x14ac:dyDescent="0.25">
      <c r="C924" s="109"/>
      <c r="D924" s="221"/>
      <c r="E924" s="222"/>
      <c r="F924" s="111"/>
      <c r="G924" s="110"/>
      <c r="H924" s="245" t="str" cm="1">
        <f t="array" ref="H924">IFERROR(IF(TB_TRANSACTIONS[[#This Row],[Subcategory]]="","",INDEX(Fields!$D$33:$D$132,MATCH(TB_TRANSACTIONS[[#This Row],[Subcategory]],Fields!$C$33:$C$132,0),0)),"-")</f>
        <v/>
      </c>
      <c r="I924" s="245" t="str">
        <f>IFERROR(IF(TB_TRANSACTIONS[[#This Row],[Category]]="","",TB_TRANSACTIONS[[#This Row],[Category]]&amp;"-"&amp;COUNTIFS($H$29:H944,H944)),"-")</f>
        <v/>
      </c>
      <c r="J924" s="127" t="str">
        <f>IFERROR(INDEX(Analysis!$G$13:$G$24,MATCH(IF(TB_TRANSACTIONS[[#This Row],[Date]]="","",IFERROR(MONTH(TB_TRANSACTIONS[[#This Row],[Date]]),"-")),Analysis!$C$13:$C$24,0),1),"-")</f>
        <v>-</v>
      </c>
      <c r="K924" s="127" t="str">
        <f>IFERROR(INDEX(Analysis!$F$13:$F$24,MATCH(IF(TB_TRANSACTIONS[[#This Row],[Date]]="","",IFERROR(MONTH(TB_TRANSACTIONS[[#This Row],[Date]]),"-")),Analysis!$C$13:$C$24,0),1),"-")</f>
        <v>-</v>
      </c>
      <c r="L9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4" s="77"/>
    </row>
    <row r="925" spans="3:15" ht="18" customHeight="1" x14ac:dyDescent="0.25">
      <c r="C925" s="143"/>
      <c r="D925" s="217"/>
      <c r="E925" s="220"/>
      <c r="F925" s="111"/>
      <c r="G925" s="110"/>
      <c r="H925" s="245" t="str" cm="1">
        <f t="array" ref="H925">IFERROR(IF(TB_TRANSACTIONS[[#This Row],[Subcategory]]="","",INDEX(Fields!$D$33:$D$132,MATCH(TB_TRANSACTIONS[[#This Row],[Subcategory]],Fields!$C$33:$C$132,0),0)),"-")</f>
        <v/>
      </c>
      <c r="I925" s="245" t="str">
        <f>IFERROR(IF(TB_TRANSACTIONS[[#This Row],[Category]]="","",TB_TRANSACTIONS[[#This Row],[Category]]&amp;"-"&amp;COUNTIFS($H$29:H945,H945)),"-")</f>
        <v/>
      </c>
      <c r="J925" s="127" t="str">
        <f>IFERROR(INDEX(Analysis!$G$13:$G$24,MATCH(IF(TB_TRANSACTIONS[[#This Row],[Date]]="","",IFERROR(MONTH(TB_TRANSACTIONS[[#This Row],[Date]]),"-")),Analysis!$C$13:$C$24,0),1),"-")</f>
        <v>-</v>
      </c>
      <c r="K925" s="127" t="str">
        <f>IFERROR(INDEX(Analysis!$F$13:$F$24,MATCH(IF(TB_TRANSACTIONS[[#This Row],[Date]]="","",IFERROR(MONTH(TB_TRANSACTIONS[[#This Row],[Date]]),"-")),Analysis!$C$13:$C$24,0),1),"-")</f>
        <v>-</v>
      </c>
      <c r="L9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5" s="77"/>
    </row>
    <row r="926" spans="3:15" ht="18" customHeight="1" x14ac:dyDescent="0.25">
      <c r="C926" s="109"/>
      <c r="D926" s="221"/>
      <c r="E926" s="222"/>
      <c r="F926" s="111"/>
      <c r="G926" s="110"/>
      <c r="H926" s="245" t="str" cm="1">
        <f t="array" ref="H926">IFERROR(IF(TB_TRANSACTIONS[[#This Row],[Subcategory]]="","",INDEX(Fields!$D$33:$D$132,MATCH(TB_TRANSACTIONS[[#This Row],[Subcategory]],Fields!$C$33:$C$132,0),0)),"-")</f>
        <v/>
      </c>
      <c r="I926" s="245" t="str">
        <f>IFERROR(IF(TB_TRANSACTIONS[[#This Row],[Category]]="","",TB_TRANSACTIONS[[#This Row],[Category]]&amp;"-"&amp;COUNTIFS($H$29:H946,H946)),"-")</f>
        <v/>
      </c>
      <c r="J926" s="127" t="str">
        <f>IFERROR(INDEX(Analysis!$G$13:$G$24,MATCH(IF(TB_TRANSACTIONS[[#This Row],[Date]]="","",IFERROR(MONTH(TB_TRANSACTIONS[[#This Row],[Date]]),"-")),Analysis!$C$13:$C$24,0),1),"-")</f>
        <v>-</v>
      </c>
      <c r="K926" s="127" t="str">
        <f>IFERROR(INDEX(Analysis!$F$13:$F$24,MATCH(IF(TB_TRANSACTIONS[[#This Row],[Date]]="","",IFERROR(MONTH(TB_TRANSACTIONS[[#This Row],[Date]]),"-")),Analysis!$C$13:$C$24,0),1),"-")</f>
        <v>-</v>
      </c>
      <c r="L9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6" s="77"/>
    </row>
    <row r="927" spans="3:15" ht="18" customHeight="1" x14ac:dyDescent="0.25">
      <c r="C927" s="143"/>
      <c r="D927" s="217"/>
      <c r="E927" s="220"/>
      <c r="F927" s="111"/>
      <c r="G927" s="110"/>
      <c r="H927" s="245" t="str" cm="1">
        <f t="array" ref="H927">IFERROR(IF(TB_TRANSACTIONS[[#This Row],[Subcategory]]="","",INDEX(Fields!$D$33:$D$132,MATCH(TB_TRANSACTIONS[[#This Row],[Subcategory]],Fields!$C$33:$C$132,0),0)),"-")</f>
        <v/>
      </c>
      <c r="I927" s="245" t="str">
        <f>IFERROR(IF(TB_TRANSACTIONS[[#This Row],[Category]]="","",TB_TRANSACTIONS[[#This Row],[Category]]&amp;"-"&amp;COUNTIFS($H$29:H947,H947)),"-")</f>
        <v/>
      </c>
      <c r="J927" s="127" t="str">
        <f>IFERROR(INDEX(Analysis!$G$13:$G$24,MATCH(IF(TB_TRANSACTIONS[[#This Row],[Date]]="","",IFERROR(MONTH(TB_TRANSACTIONS[[#This Row],[Date]]),"-")),Analysis!$C$13:$C$24,0),1),"-")</f>
        <v>-</v>
      </c>
      <c r="K927" s="127" t="str">
        <f>IFERROR(INDEX(Analysis!$F$13:$F$24,MATCH(IF(TB_TRANSACTIONS[[#This Row],[Date]]="","",IFERROR(MONTH(TB_TRANSACTIONS[[#This Row],[Date]]),"-")),Analysis!$C$13:$C$24,0),1),"-")</f>
        <v>-</v>
      </c>
      <c r="L9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7" s="77"/>
    </row>
    <row r="928" spans="3:15" ht="18" customHeight="1" x14ac:dyDescent="0.25">
      <c r="C928" s="109"/>
      <c r="D928" s="221"/>
      <c r="E928" s="222"/>
      <c r="F928" s="111"/>
      <c r="G928" s="110"/>
      <c r="H928" s="245" t="str" cm="1">
        <f t="array" ref="H928">IFERROR(IF(TB_TRANSACTIONS[[#This Row],[Subcategory]]="","",INDEX(Fields!$D$33:$D$132,MATCH(TB_TRANSACTIONS[[#This Row],[Subcategory]],Fields!$C$33:$C$132,0),0)),"-")</f>
        <v/>
      </c>
      <c r="I928" s="245" t="str">
        <f>IFERROR(IF(TB_TRANSACTIONS[[#This Row],[Category]]="","",TB_TRANSACTIONS[[#This Row],[Category]]&amp;"-"&amp;COUNTIFS($H$29:H948,H948)),"-")</f>
        <v/>
      </c>
      <c r="J928" s="127" t="str">
        <f>IFERROR(INDEX(Analysis!$G$13:$G$24,MATCH(IF(TB_TRANSACTIONS[[#This Row],[Date]]="","",IFERROR(MONTH(TB_TRANSACTIONS[[#This Row],[Date]]),"-")),Analysis!$C$13:$C$24,0),1),"-")</f>
        <v>-</v>
      </c>
      <c r="K928" s="127" t="str">
        <f>IFERROR(INDEX(Analysis!$F$13:$F$24,MATCH(IF(TB_TRANSACTIONS[[#This Row],[Date]]="","",IFERROR(MONTH(TB_TRANSACTIONS[[#This Row],[Date]]),"-")),Analysis!$C$13:$C$24,0),1),"-")</f>
        <v>-</v>
      </c>
      <c r="L9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8" s="77"/>
    </row>
    <row r="929" spans="3:15" ht="18" customHeight="1" x14ac:dyDescent="0.25">
      <c r="C929" s="143"/>
      <c r="D929" s="217"/>
      <c r="E929" s="220"/>
      <c r="F929" s="111"/>
      <c r="G929" s="110"/>
      <c r="H929" s="245" t="str" cm="1">
        <f t="array" ref="H929">IFERROR(IF(TB_TRANSACTIONS[[#This Row],[Subcategory]]="","",INDEX(Fields!$D$33:$D$132,MATCH(TB_TRANSACTIONS[[#This Row],[Subcategory]],Fields!$C$33:$C$132,0),0)),"-")</f>
        <v/>
      </c>
      <c r="I929" s="245" t="str">
        <f>IFERROR(IF(TB_TRANSACTIONS[[#This Row],[Category]]="","",TB_TRANSACTIONS[[#This Row],[Category]]&amp;"-"&amp;COUNTIFS($H$29:H949,H949)),"-")</f>
        <v/>
      </c>
      <c r="J929" s="127" t="str">
        <f>IFERROR(INDEX(Analysis!$G$13:$G$24,MATCH(IF(TB_TRANSACTIONS[[#This Row],[Date]]="","",IFERROR(MONTH(TB_TRANSACTIONS[[#This Row],[Date]]),"-")),Analysis!$C$13:$C$24,0),1),"-")</f>
        <v>-</v>
      </c>
      <c r="K929" s="127" t="str">
        <f>IFERROR(INDEX(Analysis!$F$13:$F$24,MATCH(IF(TB_TRANSACTIONS[[#This Row],[Date]]="","",IFERROR(MONTH(TB_TRANSACTIONS[[#This Row],[Date]]),"-")),Analysis!$C$13:$C$24,0),1),"-")</f>
        <v>-</v>
      </c>
      <c r="L9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9" s="77"/>
    </row>
    <row r="930" spans="3:15" ht="18" customHeight="1" x14ac:dyDescent="0.25">
      <c r="C930" s="109"/>
      <c r="D930" s="221"/>
      <c r="E930" s="222"/>
      <c r="F930" s="111"/>
      <c r="G930" s="110"/>
      <c r="H930" s="245" t="str" cm="1">
        <f t="array" ref="H930">IFERROR(IF(TB_TRANSACTIONS[[#This Row],[Subcategory]]="","",INDEX(Fields!$D$33:$D$132,MATCH(TB_TRANSACTIONS[[#This Row],[Subcategory]],Fields!$C$33:$C$132,0),0)),"-")</f>
        <v/>
      </c>
      <c r="I930" s="245" t="str">
        <f>IFERROR(IF(TB_TRANSACTIONS[[#This Row],[Category]]="","",TB_TRANSACTIONS[[#This Row],[Category]]&amp;"-"&amp;COUNTIFS($H$29:H950,H950)),"-")</f>
        <v/>
      </c>
      <c r="J930" s="127" t="str">
        <f>IFERROR(INDEX(Analysis!$G$13:$G$24,MATCH(IF(TB_TRANSACTIONS[[#This Row],[Date]]="","",IFERROR(MONTH(TB_TRANSACTIONS[[#This Row],[Date]]),"-")),Analysis!$C$13:$C$24,0),1),"-")</f>
        <v>-</v>
      </c>
      <c r="K930" s="127" t="str">
        <f>IFERROR(INDEX(Analysis!$F$13:$F$24,MATCH(IF(TB_TRANSACTIONS[[#This Row],[Date]]="","",IFERROR(MONTH(TB_TRANSACTIONS[[#This Row],[Date]]),"-")),Analysis!$C$13:$C$24,0),1),"-")</f>
        <v>-</v>
      </c>
      <c r="L9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0" s="77"/>
    </row>
    <row r="931" spans="3:15" ht="18" customHeight="1" x14ac:dyDescent="0.25">
      <c r="C931" s="143"/>
      <c r="D931" s="217"/>
      <c r="E931" s="220"/>
      <c r="F931" s="111"/>
      <c r="G931" s="110"/>
      <c r="H931" s="245" t="str" cm="1">
        <f t="array" ref="H931">IFERROR(IF(TB_TRANSACTIONS[[#This Row],[Subcategory]]="","",INDEX(Fields!$D$33:$D$132,MATCH(TB_TRANSACTIONS[[#This Row],[Subcategory]],Fields!$C$33:$C$132,0),0)),"-")</f>
        <v/>
      </c>
      <c r="I931" s="245" t="str">
        <f>IFERROR(IF(TB_TRANSACTIONS[[#This Row],[Category]]="","",TB_TRANSACTIONS[[#This Row],[Category]]&amp;"-"&amp;COUNTIFS($H$29:H951,H951)),"-")</f>
        <v/>
      </c>
      <c r="J931" s="127" t="str">
        <f>IFERROR(INDEX(Analysis!$G$13:$G$24,MATCH(IF(TB_TRANSACTIONS[[#This Row],[Date]]="","",IFERROR(MONTH(TB_TRANSACTIONS[[#This Row],[Date]]),"-")),Analysis!$C$13:$C$24,0),1),"-")</f>
        <v>-</v>
      </c>
      <c r="K931" s="127" t="str">
        <f>IFERROR(INDEX(Analysis!$F$13:$F$24,MATCH(IF(TB_TRANSACTIONS[[#This Row],[Date]]="","",IFERROR(MONTH(TB_TRANSACTIONS[[#This Row],[Date]]),"-")),Analysis!$C$13:$C$24,0),1),"-")</f>
        <v>-</v>
      </c>
      <c r="L9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1" s="77"/>
    </row>
    <row r="932" spans="3:15" ht="18" customHeight="1" x14ac:dyDescent="0.25">
      <c r="C932" s="109"/>
      <c r="D932" s="221"/>
      <c r="E932" s="222"/>
      <c r="F932" s="111"/>
      <c r="G932" s="110"/>
      <c r="H932" s="245" t="str" cm="1">
        <f t="array" ref="H932">IFERROR(IF(TB_TRANSACTIONS[[#This Row],[Subcategory]]="","",INDEX(Fields!$D$33:$D$132,MATCH(TB_TRANSACTIONS[[#This Row],[Subcategory]],Fields!$C$33:$C$132,0),0)),"-")</f>
        <v/>
      </c>
      <c r="I932" s="245" t="str">
        <f>IFERROR(IF(TB_TRANSACTIONS[[#This Row],[Category]]="","",TB_TRANSACTIONS[[#This Row],[Category]]&amp;"-"&amp;COUNTIFS($H$29:H952,H952)),"-")</f>
        <v/>
      </c>
      <c r="J932" s="127" t="str">
        <f>IFERROR(INDEX(Analysis!$G$13:$G$24,MATCH(IF(TB_TRANSACTIONS[[#This Row],[Date]]="","",IFERROR(MONTH(TB_TRANSACTIONS[[#This Row],[Date]]),"-")),Analysis!$C$13:$C$24,0),1),"-")</f>
        <v>-</v>
      </c>
      <c r="K932" s="127" t="str">
        <f>IFERROR(INDEX(Analysis!$F$13:$F$24,MATCH(IF(TB_TRANSACTIONS[[#This Row],[Date]]="","",IFERROR(MONTH(TB_TRANSACTIONS[[#This Row],[Date]]),"-")),Analysis!$C$13:$C$24,0),1),"-")</f>
        <v>-</v>
      </c>
      <c r="L9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2" s="77"/>
    </row>
    <row r="933" spans="3:15" ht="18" customHeight="1" x14ac:dyDescent="0.25">
      <c r="C933" s="143"/>
      <c r="D933" s="217"/>
      <c r="E933" s="220"/>
      <c r="F933" s="111"/>
      <c r="G933" s="110"/>
      <c r="H933" s="245" t="str" cm="1">
        <f t="array" ref="H933">IFERROR(IF(TB_TRANSACTIONS[[#This Row],[Subcategory]]="","",INDEX(Fields!$D$33:$D$132,MATCH(TB_TRANSACTIONS[[#This Row],[Subcategory]],Fields!$C$33:$C$132,0),0)),"-")</f>
        <v/>
      </c>
      <c r="I933" s="245" t="str">
        <f>IFERROR(IF(TB_TRANSACTIONS[[#This Row],[Category]]="","",TB_TRANSACTIONS[[#This Row],[Category]]&amp;"-"&amp;COUNTIFS($H$29:H953,H953)),"-")</f>
        <v/>
      </c>
      <c r="J933" s="127" t="str">
        <f>IFERROR(INDEX(Analysis!$G$13:$G$24,MATCH(IF(TB_TRANSACTIONS[[#This Row],[Date]]="","",IFERROR(MONTH(TB_TRANSACTIONS[[#This Row],[Date]]),"-")),Analysis!$C$13:$C$24,0),1),"-")</f>
        <v>-</v>
      </c>
      <c r="K933" s="127" t="str">
        <f>IFERROR(INDEX(Analysis!$F$13:$F$24,MATCH(IF(TB_TRANSACTIONS[[#This Row],[Date]]="","",IFERROR(MONTH(TB_TRANSACTIONS[[#This Row],[Date]]),"-")),Analysis!$C$13:$C$24,0),1),"-")</f>
        <v>-</v>
      </c>
      <c r="L9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3" s="77"/>
    </row>
    <row r="934" spans="3:15" ht="18" customHeight="1" x14ac:dyDescent="0.25">
      <c r="C934" s="109"/>
      <c r="D934" s="221"/>
      <c r="E934" s="222"/>
      <c r="F934" s="111"/>
      <c r="G934" s="110"/>
      <c r="H934" s="245" t="str" cm="1">
        <f t="array" ref="H934">IFERROR(IF(TB_TRANSACTIONS[[#This Row],[Subcategory]]="","",INDEX(Fields!$D$33:$D$132,MATCH(TB_TRANSACTIONS[[#This Row],[Subcategory]],Fields!$C$33:$C$132,0),0)),"-")</f>
        <v/>
      </c>
      <c r="I934" s="245" t="str">
        <f>IFERROR(IF(TB_TRANSACTIONS[[#This Row],[Category]]="","",TB_TRANSACTIONS[[#This Row],[Category]]&amp;"-"&amp;COUNTIFS($H$29:H954,H954)),"-")</f>
        <v/>
      </c>
      <c r="J934" s="127" t="str">
        <f>IFERROR(INDEX(Analysis!$G$13:$G$24,MATCH(IF(TB_TRANSACTIONS[[#This Row],[Date]]="","",IFERROR(MONTH(TB_TRANSACTIONS[[#This Row],[Date]]),"-")),Analysis!$C$13:$C$24,0),1),"-")</f>
        <v>-</v>
      </c>
      <c r="K934" s="127" t="str">
        <f>IFERROR(INDEX(Analysis!$F$13:$F$24,MATCH(IF(TB_TRANSACTIONS[[#This Row],[Date]]="","",IFERROR(MONTH(TB_TRANSACTIONS[[#This Row],[Date]]),"-")),Analysis!$C$13:$C$24,0),1),"-")</f>
        <v>-</v>
      </c>
      <c r="L9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4" s="77"/>
    </row>
    <row r="935" spans="3:15" ht="18" customHeight="1" x14ac:dyDescent="0.25">
      <c r="C935" s="143"/>
      <c r="D935" s="217"/>
      <c r="E935" s="220"/>
      <c r="F935" s="111"/>
      <c r="G935" s="110"/>
      <c r="H935" s="245" t="str" cm="1">
        <f t="array" ref="H935">IFERROR(IF(TB_TRANSACTIONS[[#This Row],[Subcategory]]="","",INDEX(Fields!$D$33:$D$132,MATCH(TB_TRANSACTIONS[[#This Row],[Subcategory]],Fields!$C$33:$C$132,0),0)),"-")</f>
        <v/>
      </c>
      <c r="I935" s="245" t="str">
        <f>IFERROR(IF(TB_TRANSACTIONS[[#This Row],[Category]]="","",TB_TRANSACTIONS[[#This Row],[Category]]&amp;"-"&amp;COUNTIFS($H$29:H955,H955)),"-")</f>
        <v/>
      </c>
      <c r="J935" s="127" t="str">
        <f>IFERROR(INDEX(Analysis!$G$13:$G$24,MATCH(IF(TB_TRANSACTIONS[[#This Row],[Date]]="","",IFERROR(MONTH(TB_TRANSACTIONS[[#This Row],[Date]]),"-")),Analysis!$C$13:$C$24,0),1),"-")</f>
        <v>-</v>
      </c>
      <c r="K935" s="127" t="str">
        <f>IFERROR(INDEX(Analysis!$F$13:$F$24,MATCH(IF(TB_TRANSACTIONS[[#This Row],[Date]]="","",IFERROR(MONTH(TB_TRANSACTIONS[[#This Row],[Date]]),"-")),Analysis!$C$13:$C$24,0),1),"-")</f>
        <v>-</v>
      </c>
      <c r="L9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5" s="77"/>
    </row>
    <row r="936" spans="3:15" ht="18" customHeight="1" x14ac:dyDescent="0.25">
      <c r="C936" s="109"/>
      <c r="D936" s="221"/>
      <c r="E936" s="222"/>
      <c r="F936" s="111"/>
      <c r="G936" s="110"/>
      <c r="H936" s="245" t="str" cm="1">
        <f t="array" ref="H936">IFERROR(IF(TB_TRANSACTIONS[[#This Row],[Subcategory]]="","",INDEX(Fields!$D$33:$D$132,MATCH(TB_TRANSACTIONS[[#This Row],[Subcategory]],Fields!$C$33:$C$132,0),0)),"-")</f>
        <v/>
      </c>
      <c r="I936" s="245" t="str">
        <f>IFERROR(IF(TB_TRANSACTIONS[[#This Row],[Category]]="","",TB_TRANSACTIONS[[#This Row],[Category]]&amp;"-"&amp;COUNTIFS($H$29:H956,H956)),"-")</f>
        <v/>
      </c>
      <c r="J936" s="127" t="str">
        <f>IFERROR(INDEX(Analysis!$G$13:$G$24,MATCH(IF(TB_TRANSACTIONS[[#This Row],[Date]]="","",IFERROR(MONTH(TB_TRANSACTIONS[[#This Row],[Date]]),"-")),Analysis!$C$13:$C$24,0),1),"-")</f>
        <v>-</v>
      </c>
      <c r="K936" s="127" t="str">
        <f>IFERROR(INDEX(Analysis!$F$13:$F$24,MATCH(IF(TB_TRANSACTIONS[[#This Row],[Date]]="","",IFERROR(MONTH(TB_TRANSACTIONS[[#This Row],[Date]]),"-")),Analysis!$C$13:$C$24,0),1),"-")</f>
        <v>-</v>
      </c>
      <c r="L9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6" s="77"/>
    </row>
    <row r="937" spans="3:15" ht="18" customHeight="1" x14ac:dyDescent="0.25">
      <c r="C937" s="143"/>
      <c r="D937" s="217"/>
      <c r="E937" s="220"/>
      <c r="F937" s="111"/>
      <c r="G937" s="110"/>
      <c r="H937" s="245" t="str" cm="1">
        <f t="array" ref="H937">IFERROR(IF(TB_TRANSACTIONS[[#This Row],[Subcategory]]="","",INDEX(Fields!$D$33:$D$132,MATCH(TB_TRANSACTIONS[[#This Row],[Subcategory]],Fields!$C$33:$C$132,0),0)),"-")</f>
        <v/>
      </c>
      <c r="I937" s="245" t="str">
        <f>IFERROR(IF(TB_TRANSACTIONS[[#This Row],[Category]]="","",TB_TRANSACTIONS[[#This Row],[Category]]&amp;"-"&amp;COUNTIFS($H$29:H957,H957)),"-")</f>
        <v/>
      </c>
      <c r="J937" s="127" t="str">
        <f>IFERROR(INDEX(Analysis!$G$13:$G$24,MATCH(IF(TB_TRANSACTIONS[[#This Row],[Date]]="","",IFERROR(MONTH(TB_TRANSACTIONS[[#This Row],[Date]]),"-")),Analysis!$C$13:$C$24,0),1),"-")</f>
        <v>-</v>
      </c>
      <c r="K937" s="127" t="str">
        <f>IFERROR(INDEX(Analysis!$F$13:$F$24,MATCH(IF(TB_TRANSACTIONS[[#This Row],[Date]]="","",IFERROR(MONTH(TB_TRANSACTIONS[[#This Row],[Date]]),"-")),Analysis!$C$13:$C$24,0),1),"-")</f>
        <v>-</v>
      </c>
      <c r="L9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7" s="77"/>
    </row>
    <row r="938" spans="3:15" ht="18" customHeight="1" x14ac:dyDescent="0.25">
      <c r="C938" s="109"/>
      <c r="D938" s="221"/>
      <c r="E938" s="222"/>
      <c r="F938" s="111"/>
      <c r="G938" s="110"/>
      <c r="H938" s="245" t="str" cm="1">
        <f t="array" ref="H938">IFERROR(IF(TB_TRANSACTIONS[[#This Row],[Subcategory]]="","",INDEX(Fields!$D$33:$D$132,MATCH(TB_TRANSACTIONS[[#This Row],[Subcategory]],Fields!$C$33:$C$132,0),0)),"-")</f>
        <v/>
      </c>
      <c r="I938" s="245" t="str">
        <f>IFERROR(IF(TB_TRANSACTIONS[[#This Row],[Category]]="","",TB_TRANSACTIONS[[#This Row],[Category]]&amp;"-"&amp;COUNTIFS($H$29:H958,H958)),"-")</f>
        <v/>
      </c>
      <c r="J938" s="127" t="str">
        <f>IFERROR(INDEX(Analysis!$G$13:$G$24,MATCH(IF(TB_TRANSACTIONS[[#This Row],[Date]]="","",IFERROR(MONTH(TB_TRANSACTIONS[[#This Row],[Date]]),"-")),Analysis!$C$13:$C$24,0),1),"-")</f>
        <v>-</v>
      </c>
      <c r="K938" s="127" t="str">
        <f>IFERROR(INDEX(Analysis!$F$13:$F$24,MATCH(IF(TB_TRANSACTIONS[[#This Row],[Date]]="","",IFERROR(MONTH(TB_TRANSACTIONS[[#This Row],[Date]]),"-")),Analysis!$C$13:$C$24,0),1),"-")</f>
        <v>-</v>
      </c>
      <c r="L9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8" s="77"/>
    </row>
    <row r="939" spans="3:15" ht="18" customHeight="1" x14ac:dyDescent="0.25">
      <c r="C939" s="143"/>
      <c r="D939" s="217"/>
      <c r="E939" s="220"/>
      <c r="F939" s="111"/>
      <c r="G939" s="110"/>
      <c r="H939" s="245" t="str" cm="1">
        <f t="array" ref="H939">IFERROR(IF(TB_TRANSACTIONS[[#This Row],[Subcategory]]="","",INDEX(Fields!$D$33:$D$132,MATCH(TB_TRANSACTIONS[[#This Row],[Subcategory]],Fields!$C$33:$C$132,0),0)),"-")</f>
        <v/>
      </c>
      <c r="I939" s="245" t="str">
        <f>IFERROR(IF(TB_TRANSACTIONS[[#This Row],[Category]]="","",TB_TRANSACTIONS[[#This Row],[Category]]&amp;"-"&amp;COUNTIFS($H$29:H959,H959)),"-")</f>
        <v/>
      </c>
      <c r="J939" s="127" t="str">
        <f>IFERROR(INDEX(Analysis!$G$13:$G$24,MATCH(IF(TB_TRANSACTIONS[[#This Row],[Date]]="","",IFERROR(MONTH(TB_TRANSACTIONS[[#This Row],[Date]]),"-")),Analysis!$C$13:$C$24,0),1),"-")</f>
        <v>-</v>
      </c>
      <c r="K939" s="127" t="str">
        <f>IFERROR(INDEX(Analysis!$F$13:$F$24,MATCH(IF(TB_TRANSACTIONS[[#This Row],[Date]]="","",IFERROR(MONTH(TB_TRANSACTIONS[[#This Row],[Date]]),"-")),Analysis!$C$13:$C$24,0),1),"-")</f>
        <v>-</v>
      </c>
      <c r="L9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9" s="77"/>
    </row>
    <row r="940" spans="3:15" ht="18" customHeight="1" x14ac:dyDescent="0.25">
      <c r="C940" s="109"/>
      <c r="D940" s="221"/>
      <c r="E940" s="222"/>
      <c r="F940" s="111"/>
      <c r="G940" s="110"/>
      <c r="H940" s="245" t="str" cm="1">
        <f t="array" ref="H940">IFERROR(IF(TB_TRANSACTIONS[[#This Row],[Subcategory]]="","",INDEX(Fields!$D$33:$D$132,MATCH(TB_TRANSACTIONS[[#This Row],[Subcategory]],Fields!$C$33:$C$132,0),0)),"-")</f>
        <v/>
      </c>
      <c r="I940" s="245" t="str">
        <f>IFERROR(IF(TB_TRANSACTIONS[[#This Row],[Category]]="","",TB_TRANSACTIONS[[#This Row],[Category]]&amp;"-"&amp;COUNTIFS($H$29:H960,H960)),"-")</f>
        <v/>
      </c>
      <c r="J940" s="127" t="str">
        <f>IFERROR(INDEX(Analysis!$G$13:$G$24,MATCH(IF(TB_TRANSACTIONS[[#This Row],[Date]]="","",IFERROR(MONTH(TB_TRANSACTIONS[[#This Row],[Date]]),"-")),Analysis!$C$13:$C$24,0),1),"-")</f>
        <v>-</v>
      </c>
      <c r="K940" s="127" t="str">
        <f>IFERROR(INDEX(Analysis!$F$13:$F$24,MATCH(IF(TB_TRANSACTIONS[[#This Row],[Date]]="","",IFERROR(MONTH(TB_TRANSACTIONS[[#This Row],[Date]]),"-")),Analysis!$C$13:$C$24,0),1),"-")</f>
        <v>-</v>
      </c>
      <c r="L9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0" s="77"/>
    </row>
    <row r="941" spans="3:15" ht="18" customHeight="1" x14ac:dyDescent="0.25">
      <c r="C941" s="143"/>
      <c r="D941" s="217"/>
      <c r="E941" s="220"/>
      <c r="F941" s="111"/>
      <c r="G941" s="110"/>
      <c r="H941" s="245" t="str" cm="1">
        <f t="array" ref="H941">IFERROR(IF(TB_TRANSACTIONS[[#This Row],[Subcategory]]="","",INDEX(Fields!$D$33:$D$132,MATCH(TB_TRANSACTIONS[[#This Row],[Subcategory]],Fields!$C$33:$C$132,0),0)),"-")</f>
        <v/>
      </c>
      <c r="I941" s="245" t="str">
        <f>IFERROR(IF(TB_TRANSACTIONS[[#This Row],[Category]]="","",TB_TRANSACTIONS[[#This Row],[Category]]&amp;"-"&amp;COUNTIFS($H$29:H961,H961)),"-")</f>
        <v/>
      </c>
      <c r="J941" s="127" t="str">
        <f>IFERROR(INDEX(Analysis!$G$13:$G$24,MATCH(IF(TB_TRANSACTIONS[[#This Row],[Date]]="","",IFERROR(MONTH(TB_TRANSACTIONS[[#This Row],[Date]]),"-")),Analysis!$C$13:$C$24,0),1),"-")</f>
        <v>-</v>
      </c>
      <c r="K941" s="127" t="str">
        <f>IFERROR(INDEX(Analysis!$F$13:$F$24,MATCH(IF(TB_TRANSACTIONS[[#This Row],[Date]]="","",IFERROR(MONTH(TB_TRANSACTIONS[[#This Row],[Date]]),"-")),Analysis!$C$13:$C$24,0),1),"-")</f>
        <v>-</v>
      </c>
      <c r="L9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1" s="77"/>
    </row>
    <row r="942" spans="3:15" ht="18" customHeight="1" x14ac:dyDescent="0.25">
      <c r="C942" s="109"/>
      <c r="D942" s="221"/>
      <c r="E942" s="222"/>
      <c r="F942" s="111"/>
      <c r="G942" s="110"/>
      <c r="H942" s="245" t="str" cm="1">
        <f t="array" ref="H942">IFERROR(IF(TB_TRANSACTIONS[[#This Row],[Subcategory]]="","",INDEX(Fields!$D$33:$D$132,MATCH(TB_TRANSACTIONS[[#This Row],[Subcategory]],Fields!$C$33:$C$132,0),0)),"-")</f>
        <v/>
      </c>
      <c r="I942" s="245" t="str">
        <f>IFERROR(IF(TB_TRANSACTIONS[[#This Row],[Category]]="","",TB_TRANSACTIONS[[#This Row],[Category]]&amp;"-"&amp;COUNTIFS($H$29:H962,H962)),"-")</f>
        <v/>
      </c>
      <c r="J942" s="127" t="str">
        <f>IFERROR(INDEX(Analysis!$G$13:$G$24,MATCH(IF(TB_TRANSACTIONS[[#This Row],[Date]]="","",IFERROR(MONTH(TB_TRANSACTIONS[[#This Row],[Date]]),"-")),Analysis!$C$13:$C$24,0),1),"-")</f>
        <v>-</v>
      </c>
      <c r="K942" s="127" t="str">
        <f>IFERROR(INDEX(Analysis!$F$13:$F$24,MATCH(IF(TB_TRANSACTIONS[[#This Row],[Date]]="","",IFERROR(MONTH(TB_TRANSACTIONS[[#This Row],[Date]]),"-")),Analysis!$C$13:$C$24,0),1),"-")</f>
        <v>-</v>
      </c>
      <c r="L9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2" s="77"/>
    </row>
    <row r="943" spans="3:15" ht="18" customHeight="1" x14ac:dyDescent="0.25">
      <c r="C943" s="143"/>
      <c r="D943" s="217"/>
      <c r="E943" s="220"/>
      <c r="F943" s="111"/>
      <c r="G943" s="110"/>
      <c r="H943" s="245" t="str" cm="1">
        <f t="array" ref="H943">IFERROR(IF(TB_TRANSACTIONS[[#This Row],[Subcategory]]="","",INDEX(Fields!$D$33:$D$132,MATCH(TB_TRANSACTIONS[[#This Row],[Subcategory]],Fields!$C$33:$C$132,0),0)),"-")</f>
        <v/>
      </c>
      <c r="I943" s="245" t="str">
        <f>IFERROR(IF(TB_TRANSACTIONS[[#This Row],[Category]]="","",TB_TRANSACTIONS[[#This Row],[Category]]&amp;"-"&amp;COUNTIFS($H$29:H963,H963)),"-")</f>
        <v/>
      </c>
      <c r="J943" s="127" t="str">
        <f>IFERROR(INDEX(Analysis!$G$13:$G$24,MATCH(IF(TB_TRANSACTIONS[[#This Row],[Date]]="","",IFERROR(MONTH(TB_TRANSACTIONS[[#This Row],[Date]]),"-")),Analysis!$C$13:$C$24,0),1),"-")</f>
        <v>-</v>
      </c>
      <c r="K943" s="127" t="str">
        <f>IFERROR(INDEX(Analysis!$F$13:$F$24,MATCH(IF(TB_TRANSACTIONS[[#This Row],[Date]]="","",IFERROR(MONTH(TB_TRANSACTIONS[[#This Row],[Date]]),"-")),Analysis!$C$13:$C$24,0),1),"-")</f>
        <v>-</v>
      </c>
      <c r="L9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3" s="77"/>
    </row>
    <row r="944" spans="3:15" ht="18" customHeight="1" x14ac:dyDescent="0.25">
      <c r="C944" s="109"/>
      <c r="D944" s="221"/>
      <c r="E944" s="222"/>
      <c r="F944" s="111"/>
      <c r="G944" s="110"/>
      <c r="H944" s="245" t="str" cm="1">
        <f t="array" ref="H944">IFERROR(IF(TB_TRANSACTIONS[[#This Row],[Subcategory]]="","",INDEX(Fields!$D$33:$D$132,MATCH(TB_TRANSACTIONS[[#This Row],[Subcategory]],Fields!$C$33:$C$132,0),0)),"-")</f>
        <v/>
      </c>
      <c r="I944" s="245" t="str">
        <f>IFERROR(IF(TB_TRANSACTIONS[[#This Row],[Category]]="","",TB_TRANSACTIONS[[#This Row],[Category]]&amp;"-"&amp;COUNTIFS($H$29:H964,H964)),"-")</f>
        <v/>
      </c>
      <c r="J944" s="127" t="str">
        <f>IFERROR(INDEX(Analysis!$G$13:$G$24,MATCH(IF(TB_TRANSACTIONS[[#This Row],[Date]]="","",IFERROR(MONTH(TB_TRANSACTIONS[[#This Row],[Date]]),"-")),Analysis!$C$13:$C$24,0),1),"-")</f>
        <v>-</v>
      </c>
      <c r="K944" s="127" t="str">
        <f>IFERROR(INDEX(Analysis!$F$13:$F$24,MATCH(IF(TB_TRANSACTIONS[[#This Row],[Date]]="","",IFERROR(MONTH(TB_TRANSACTIONS[[#This Row],[Date]]),"-")),Analysis!$C$13:$C$24,0),1),"-")</f>
        <v>-</v>
      </c>
      <c r="L9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4" s="77"/>
    </row>
    <row r="945" spans="3:15" ht="18" customHeight="1" x14ac:dyDescent="0.25">
      <c r="C945" s="143"/>
      <c r="D945" s="217"/>
      <c r="E945" s="220"/>
      <c r="F945" s="111"/>
      <c r="G945" s="110"/>
      <c r="H945" s="245" t="str" cm="1">
        <f t="array" ref="H945">IFERROR(IF(TB_TRANSACTIONS[[#This Row],[Subcategory]]="","",INDEX(Fields!$D$33:$D$132,MATCH(TB_TRANSACTIONS[[#This Row],[Subcategory]],Fields!$C$33:$C$132,0),0)),"-")</f>
        <v/>
      </c>
      <c r="I945" s="245" t="str">
        <f>IFERROR(IF(TB_TRANSACTIONS[[#This Row],[Category]]="","",TB_TRANSACTIONS[[#This Row],[Category]]&amp;"-"&amp;COUNTIFS($H$29:H965,H965)),"-")</f>
        <v/>
      </c>
      <c r="J945" s="127" t="str">
        <f>IFERROR(INDEX(Analysis!$G$13:$G$24,MATCH(IF(TB_TRANSACTIONS[[#This Row],[Date]]="","",IFERROR(MONTH(TB_TRANSACTIONS[[#This Row],[Date]]),"-")),Analysis!$C$13:$C$24,0),1),"-")</f>
        <v>-</v>
      </c>
      <c r="K945" s="127" t="str">
        <f>IFERROR(INDEX(Analysis!$F$13:$F$24,MATCH(IF(TB_TRANSACTIONS[[#This Row],[Date]]="","",IFERROR(MONTH(TB_TRANSACTIONS[[#This Row],[Date]]),"-")),Analysis!$C$13:$C$24,0),1),"-")</f>
        <v>-</v>
      </c>
      <c r="L9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5" s="77"/>
    </row>
    <row r="946" spans="3:15" ht="18" customHeight="1" x14ac:dyDescent="0.25">
      <c r="C946" s="109"/>
      <c r="D946" s="221"/>
      <c r="E946" s="222"/>
      <c r="F946" s="111"/>
      <c r="G946" s="110"/>
      <c r="H946" s="245" t="str" cm="1">
        <f t="array" ref="H946">IFERROR(IF(TB_TRANSACTIONS[[#This Row],[Subcategory]]="","",INDEX(Fields!$D$33:$D$132,MATCH(TB_TRANSACTIONS[[#This Row],[Subcategory]],Fields!$C$33:$C$132,0),0)),"-")</f>
        <v/>
      </c>
      <c r="I946" s="245" t="str">
        <f>IFERROR(IF(TB_TRANSACTIONS[[#This Row],[Category]]="","",TB_TRANSACTIONS[[#This Row],[Category]]&amp;"-"&amp;COUNTIFS($H$29:H966,H966)),"-")</f>
        <v/>
      </c>
      <c r="J946" s="127" t="str">
        <f>IFERROR(INDEX(Analysis!$G$13:$G$24,MATCH(IF(TB_TRANSACTIONS[[#This Row],[Date]]="","",IFERROR(MONTH(TB_TRANSACTIONS[[#This Row],[Date]]),"-")),Analysis!$C$13:$C$24,0),1),"-")</f>
        <v>-</v>
      </c>
      <c r="K946" s="127" t="str">
        <f>IFERROR(INDEX(Analysis!$F$13:$F$24,MATCH(IF(TB_TRANSACTIONS[[#This Row],[Date]]="","",IFERROR(MONTH(TB_TRANSACTIONS[[#This Row],[Date]]),"-")),Analysis!$C$13:$C$24,0),1),"-")</f>
        <v>-</v>
      </c>
      <c r="L9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6" s="77"/>
    </row>
    <row r="947" spans="3:15" ht="18" customHeight="1" x14ac:dyDescent="0.25">
      <c r="C947" s="143"/>
      <c r="D947" s="217"/>
      <c r="E947" s="220"/>
      <c r="F947" s="111"/>
      <c r="G947" s="110"/>
      <c r="H947" s="245" t="str" cm="1">
        <f t="array" ref="H947">IFERROR(IF(TB_TRANSACTIONS[[#This Row],[Subcategory]]="","",INDEX(Fields!$D$33:$D$132,MATCH(TB_TRANSACTIONS[[#This Row],[Subcategory]],Fields!$C$33:$C$132,0),0)),"-")</f>
        <v/>
      </c>
      <c r="I947" s="245" t="str">
        <f>IFERROR(IF(TB_TRANSACTIONS[[#This Row],[Category]]="","",TB_TRANSACTIONS[[#This Row],[Category]]&amp;"-"&amp;COUNTIFS($H$29:H967,H967)),"-")</f>
        <v/>
      </c>
      <c r="J947" s="127" t="str">
        <f>IFERROR(INDEX(Analysis!$G$13:$G$24,MATCH(IF(TB_TRANSACTIONS[[#This Row],[Date]]="","",IFERROR(MONTH(TB_TRANSACTIONS[[#This Row],[Date]]),"-")),Analysis!$C$13:$C$24,0),1),"-")</f>
        <v>-</v>
      </c>
      <c r="K947" s="127" t="str">
        <f>IFERROR(INDEX(Analysis!$F$13:$F$24,MATCH(IF(TB_TRANSACTIONS[[#This Row],[Date]]="","",IFERROR(MONTH(TB_TRANSACTIONS[[#This Row],[Date]]),"-")),Analysis!$C$13:$C$24,0),1),"-")</f>
        <v>-</v>
      </c>
      <c r="L9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7" s="77"/>
    </row>
    <row r="948" spans="3:15" ht="18" customHeight="1" x14ac:dyDescent="0.25">
      <c r="C948" s="109"/>
      <c r="D948" s="221"/>
      <c r="E948" s="222"/>
      <c r="F948" s="111"/>
      <c r="G948" s="110"/>
      <c r="H948" s="245" t="str" cm="1">
        <f t="array" ref="H948">IFERROR(IF(TB_TRANSACTIONS[[#This Row],[Subcategory]]="","",INDEX(Fields!$D$33:$D$132,MATCH(TB_TRANSACTIONS[[#This Row],[Subcategory]],Fields!$C$33:$C$132,0),0)),"-")</f>
        <v/>
      </c>
      <c r="I948" s="245" t="str">
        <f>IFERROR(IF(TB_TRANSACTIONS[[#This Row],[Category]]="","",TB_TRANSACTIONS[[#This Row],[Category]]&amp;"-"&amp;COUNTIFS($H$29:H968,H968)),"-")</f>
        <v/>
      </c>
      <c r="J948" s="127" t="str">
        <f>IFERROR(INDEX(Analysis!$G$13:$G$24,MATCH(IF(TB_TRANSACTIONS[[#This Row],[Date]]="","",IFERROR(MONTH(TB_TRANSACTIONS[[#This Row],[Date]]),"-")),Analysis!$C$13:$C$24,0),1),"-")</f>
        <v>-</v>
      </c>
      <c r="K948" s="127" t="str">
        <f>IFERROR(INDEX(Analysis!$F$13:$F$24,MATCH(IF(TB_TRANSACTIONS[[#This Row],[Date]]="","",IFERROR(MONTH(TB_TRANSACTIONS[[#This Row],[Date]]),"-")),Analysis!$C$13:$C$24,0),1),"-")</f>
        <v>-</v>
      </c>
      <c r="L9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8" s="77"/>
    </row>
    <row r="949" spans="3:15" ht="18" customHeight="1" x14ac:dyDescent="0.25">
      <c r="C949" s="143"/>
      <c r="D949" s="217"/>
      <c r="E949" s="220"/>
      <c r="F949" s="111"/>
      <c r="G949" s="110"/>
      <c r="H949" s="245" t="str" cm="1">
        <f t="array" ref="H949">IFERROR(IF(TB_TRANSACTIONS[[#This Row],[Subcategory]]="","",INDEX(Fields!$D$33:$D$132,MATCH(TB_TRANSACTIONS[[#This Row],[Subcategory]],Fields!$C$33:$C$132,0),0)),"-")</f>
        <v/>
      </c>
      <c r="I949" s="245" t="str">
        <f>IFERROR(IF(TB_TRANSACTIONS[[#This Row],[Category]]="","",TB_TRANSACTIONS[[#This Row],[Category]]&amp;"-"&amp;COUNTIFS($H$29:H969,H969)),"-")</f>
        <v/>
      </c>
      <c r="J949" s="127" t="str">
        <f>IFERROR(INDEX(Analysis!$G$13:$G$24,MATCH(IF(TB_TRANSACTIONS[[#This Row],[Date]]="","",IFERROR(MONTH(TB_TRANSACTIONS[[#This Row],[Date]]),"-")),Analysis!$C$13:$C$24,0),1),"-")</f>
        <v>-</v>
      </c>
      <c r="K949" s="127" t="str">
        <f>IFERROR(INDEX(Analysis!$F$13:$F$24,MATCH(IF(TB_TRANSACTIONS[[#This Row],[Date]]="","",IFERROR(MONTH(TB_TRANSACTIONS[[#This Row],[Date]]),"-")),Analysis!$C$13:$C$24,0),1),"-")</f>
        <v>-</v>
      </c>
      <c r="L9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9" s="77"/>
    </row>
    <row r="950" spans="3:15" ht="18" customHeight="1" x14ac:dyDescent="0.25">
      <c r="C950" s="109"/>
      <c r="D950" s="221"/>
      <c r="E950" s="222"/>
      <c r="F950" s="111"/>
      <c r="G950" s="110"/>
      <c r="H950" s="245" t="str" cm="1">
        <f t="array" ref="H950">IFERROR(IF(TB_TRANSACTIONS[[#This Row],[Subcategory]]="","",INDEX(Fields!$D$33:$D$132,MATCH(TB_TRANSACTIONS[[#This Row],[Subcategory]],Fields!$C$33:$C$132,0),0)),"-")</f>
        <v/>
      </c>
      <c r="I950" s="245" t="str">
        <f>IFERROR(IF(TB_TRANSACTIONS[[#This Row],[Category]]="","",TB_TRANSACTIONS[[#This Row],[Category]]&amp;"-"&amp;COUNTIFS($H$29:H970,H970)),"-")</f>
        <v/>
      </c>
      <c r="J950" s="127" t="str">
        <f>IFERROR(INDEX(Analysis!$G$13:$G$24,MATCH(IF(TB_TRANSACTIONS[[#This Row],[Date]]="","",IFERROR(MONTH(TB_TRANSACTIONS[[#This Row],[Date]]),"-")),Analysis!$C$13:$C$24,0),1),"-")</f>
        <v>-</v>
      </c>
      <c r="K950" s="127" t="str">
        <f>IFERROR(INDEX(Analysis!$F$13:$F$24,MATCH(IF(TB_TRANSACTIONS[[#This Row],[Date]]="","",IFERROR(MONTH(TB_TRANSACTIONS[[#This Row],[Date]]),"-")),Analysis!$C$13:$C$24,0),1),"-")</f>
        <v>-</v>
      </c>
      <c r="L9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0" s="77"/>
    </row>
    <row r="951" spans="3:15" ht="18" customHeight="1" x14ac:dyDescent="0.25">
      <c r="C951" s="143"/>
      <c r="D951" s="217"/>
      <c r="E951" s="220"/>
      <c r="F951" s="111"/>
      <c r="G951" s="110"/>
      <c r="H951" s="245" t="str" cm="1">
        <f t="array" ref="H951">IFERROR(IF(TB_TRANSACTIONS[[#This Row],[Subcategory]]="","",INDEX(Fields!$D$33:$D$132,MATCH(TB_TRANSACTIONS[[#This Row],[Subcategory]],Fields!$C$33:$C$132,0),0)),"-")</f>
        <v/>
      </c>
      <c r="I951" s="245" t="str">
        <f>IFERROR(IF(TB_TRANSACTIONS[[#This Row],[Category]]="","",TB_TRANSACTIONS[[#This Row],[Category]]&amp;"-"&amp;COUNTIFS($H$29:H971,H971)),"-")</f>
        <v/>
      </c>
      <c r="J951" s="127" t="str">
        <f>IFERROR(INDEX(Analysis!$G$13:$G$24,MATCH(IF(TB_TRANSACTIONS[[#This Row],[Date]]="","",IFERROR(MONTH(TB_TRANSACTIONS[[#This Row],[Date]]),"-")),Analysis!$C$13:$C$24,0),1),"-")</f>
        <v>-</v>
      </c>
      <c r="K951" s="127" t="str">
        <f>IFERROR(INDEX(Analysis!$F$13:$F$24,MATCH(IF(TB_TRANSACTIONS[[#This Row],[Date]]="","",IFERROR(MONTH(TB_TRANSACTIONS[[#This Row],[Date]]),"-")),Analysis!$C$13:$C$24,0),1),"-")</f>
        <v>-</v>
      </c>
      <c r="L9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1" s="77"/>
    </row>
    <row r="952" spans="3:15" ht="18" customHeight="1" x14ac:dyDescent="0.25">
      <c r="C952" s="109"/>
      <c r="D952" s="221"/>
      <c r="E952" s="222"/>
      <c r="F952" s="111"/>
      <c r="G952" s="110"/>
      <c r="H952" s="245" t="str" cm="1">
        <f t="array" ref="H952">IFERROR(IF(TB_TRANSACTIONS[[#This Row],[Subcategory]]="","",INDEX(Fields!$D$33:$D$132,MATCH(TB_TRANSACTIONS[[#This Row],[Subcategory]],Fields!$C$33:$C$132,0),0)),"-")</f>
        <v/>
      </c>
      <c r="I952" s="245" t="str">
        <f>IFERROR(IF(TB_TRANSACTIONS[[#This Row],[Category]]="","",TB_TRANSACTIONS[[#This Row],[Category]]&amp;"-"&amp;COUNTIFS($H$29:H972,H972)),"-")</f>
        <v/>
      </c>
      <c r="J952" s="127" t="str">
        <f>IFERROR(INDEX(Analysis!$G$13:$G$24,MATCH(IF(TB_TRANSACTIONS[[#This Row],[Date]]="","",IFERROR(MONTH(TB_TRANSACTIONS[[#This Row],[Date]]),"-")),Analysis!$C$13:$C$24,0),1),"-")</f>
        <v>-</v>
      </c>
      <c r="K952" s="127" t="str">
        <f>IFERROR(INDEX(Analysis!$F$13:$F$24,MATCH(IF(TB_TRANSACTIONS[[#This Row],[Date]]="","",IFERROR(MONTH(TB_TRANSACTIONS[[#This Row],[Date]]),"-")),Analysis!$C$13:$C$24,0),1),"-")</f>
        <v>-</v>
      </c>
      <c r="L9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2" s="77"/>
    </row>
    <row r="953" spans="3:15" ht="18" customHeight="1" x14ac:dyDescent="0.25">
      <c r="C953" s="143"/>
      <c r="D953" s="217"/>
      <c r="E953" s="220"/>
      <c r="F953" s="111"/>
      <c r="G953" s="110"/>
      <c r="H953" s="245" t="str" cm="1">
        <f t="array" ref="H953">IFERROR(IF(TB_TRANSACTIONS[[#This Row],[Subcategory]]="","",INDEX(Fields!$D$33:$D$132,MATCH(TB_TRANSACTIONS[[#This Row],[Subcategory]],Fields!$C$33:$C$132,0),0)),"-")</f>
        <v/>
      </c>
      <c r="I953" s="245" t="str">
        <f>IFERROR(IF(TB_TRANSACTIONS[[#This Row],[Category]]="","",TB_TRANSACTIONS[[#This Row],[Category]]&amp;"-"&amp;COUNTIFS($H$29:H973,H973)),"-")</f>
        <v/>
      </c>
      <c r="J953" s="127" t="str">
        <f>IFERROR(INDEX(Analysis!$G$13:$G$24,MATCH(IF(TB_TRANSACTIONS[[#This Row],[Date]]="","",IFERROR(MONTH(TB_TRANSACTIONS[[#This Row],[Date]]),"-")),Analysis!$C$13:$C$24,0),1),"-")</f>
        <v>-</v>
      </c>
      <c r="K953" s="127" t="str">
        <f>IFERROR(INDEX(Analysis!$F$13:$F$24,MATCH(IF(TB_TRANSACTIONS[[#This Row],[Date]]="","",IFERROR(MONTH(TB_TRANSACTIONS[[#This Row],[Date]]),"-")),Analysis!$C$13:$C$24,0),1),"-")</f>
        <v>-</v>
      </c>
      <c r="L9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3" s="77"/>
    </row>
    <row r="954" spans="3:15" ht="18" customHeight="1" x14ac:dyDescent="0.25">
      <c r="C954" s="109"/>
      <c r="D954" s="221"/>
      <c r="E954" s="222"/>
      <c r="F954" s="111"/>
      <c r="G954" s="110"/>
      <c r="H954" s="245" t="str" cm="1">
        <f t="array" ref="H954">IFERROR(IF(TB_TRANSACTIONS[[#This Row],[Subcategory]]="","",INDEX(Fields!$D$33:$D$132,MATCH(TB_TRANSACTIONS[[#This Row],[Subcategory]],Fields!$C$33:$C$132,0),0)),"-")</f>
        <v/>
      </c>
      <c r="I954" s="245" t="str">
        <f>IFERROR(IF(TB_TRANSACTIONS[[#This Row],[Category]]="","",TB_TRANSACTIONS[[#This Row],[Category]]&amp;"-"&amp;COUNTIFS($H$29:H974,H974)),"-")</f>
        <v/>
      </c>
      <c r="J954" s="127" t="str">
        <f>IFERROR(INDEX(Analysis!$G$13:$G$24,MATCH(IF(TB_TRANSACTIONS[[#This Row],[Date]]="","",IFERROR(MONTH(TB_TRANSACTIONS[[#This Row],[Date]]),"-")),Analysis!$C$13:$C$24,0),1),"-")</f>
        <v>-</v>
      </c>
      <c r="K954" s="127" t="str">
        <f>IFERROR(INDEX(Analysis!$F$13:$F$24,MATCH(IF(TB_TRANSACTIONS[[#This Row],[Date]]="","",IFERROR(MONTH(TB_TRANSACTIONS[[#This Row],[Date]]),"-")),Analysis!$C$13:$C$24,0),1),"-")</f>
        <v>-</v>
      </c>
      <c r="L9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4" s="77"/>
    </row>
    <row r="955" spans="3:15" ht="18" customHeight="1" x14ac:dyDescent="0.25">
      <c r="C955" s="143"/>
      <c r="D955" s="217"/>
      <c r="E955" s="220"/>
      <c r="F955" s="111"/>
      <c r="G955" s="110"/>
      <c r="H955" s="245" t="str" cm="1">
        <f t="array" ref="H955">IFERROR(IF(TB_TRANSACTIONS[[#This Row],[Subcategory]]="","",INDEX(Fields!$D$33:$D$132,MATCH(TB_TRANSACTIONS[[#This Row],[Subcategory]],Fields!$C$33:$C$132,0),0)),"-")</f>
        <v/>
      </c>
      <c r="I955" s="245" t="str">
        <f>IFERROR(IF(TB_TRANSACTIONS[[#This Row],[Category]]="","",TB_TRANSACTIONS[[#This Row],[Category]]&amp;"-"&amp;COUNTIFS($H$29:H975,H975)),"-")</f>
        <v/>
      </c>
      <c r="J955" s="127" t="str">
        <f>IFERROR(INDEX(Analysis!$G$13:$G$24,MATCH(IF(TB_TRANSACTIONS[[#This Row],[Date]]="","",IFERROR(MONTH(TB_TRANSACTIONS[[#This Row],[Date]]),"-")),Analysis!$C$13:$C$24,0),1),"-")</f>
        <v>-</v>
      </c>
      <c r="K955" s="127" t="str">
        <f>IFERROR(INDEX(Analysis!$F$13:$F$24,MATCH(IF(TB_TRANSACTIONS[[#This Row],[Date]]="","",IFERROR(MONTH(TB_TRANSACTIONS[[#This Row],[Date]]),"-")),Analysis!$C$13:$C$24,0),1),"-")</f>
        <v>-</v>
      </c>
      <c r="L9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5" s="77"/>
    </row>
    <row r="956" spans="3:15" ht="18" customHeight="1" x14ac:dyDescent="0.25">
      <c r="C956" s="109"/>
      <c r="D956" s="221"/>
      <c r="E956" s="222"/>
      <c r="F956" s="111"/>
      <c r="G956" s="110"/>
      <c r="H956" s="245" t="str" cm="1">
        <f t="array" ref="H956">IFERROR(IF(TB_TRANSACTIONS[[#This Row],[Subcategory]]="","",INDEX(Fields!$D$33:$D$132,MATCH(TB_TRANSACTIONS[[#This Row],[Subcategory]],Fields!$C$33:$C$132,0),0)),"-")</f>
        <v/>
      </c>
      <c r="I956" s="245" t="str">
        <f>IFERROR(IF(TB_TRANSACTIONS[[#This Row],[Category]]="","",TB_TRANSACTIONS[[#This Row],[Category]]&amp;"-"&amp;COUNTIFS($H$29:H976,H976)),"-")</f>
        <v/>
      </c>
      <c r="J956" s="127" t="str">
        <f>IFERROR(INDEX(Analysis!$G$13:$G$24,MATCH(IF(TB_TRANSACTIONS[[#This Row],[Date]]="","",IFERROR(MONTH(TB_TRANSACTIONS[[#This Row],[Date]]),"-")),Analysis!$C$13:$C$24,0),1),"-")</f>
        <v>-</v>
      </c>
      <c r="K956" s="127" t="str">
        <f>IFERROR(INDEX(Analysis!$F$13:$F$24,MATCH(IF(TB_TRANSACTIONS[[#This Row],[Date]]="","",IFERROR(MONTH(TB_TRANSACTIONS[[#This Row],[Date]]),"-")),Analysis!$C$13:$C$24,0),1),"-")</f>
        <v>-</v>
      </c>
      <c r="L9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6" s="77"/>
    </row>
    <row r="957" spans="3:15" ht="18" customHeight="1" x14ac:dyDescent="0.25">
      <c r="C957" s="143"/>
      <c r="D957" s="217"/>
      <c r="E957" s="220"/>
      <c r="F957" s="111"/>
      <c r="G957" s="110"/>
      <c r="H957" s="245" t="str" cm="1">
        <f t="array" ref="H957">IFERROR(IF(TB_TRANSACTIONS[[#This Row],[Subcategory]]="","",INDEX(Fields!$D$33:$D$132,MATCH(TB_TRANSACTIONS[[#This Row],[Subcategory]],Fields!$C$33:$C$132,0),0)),"-")</f>
        <v/>
      </c>
      <c r="I957" s="245" t="str">
        <f>IFERROR(IF(TB_TRANSACTIONS[[#This Row],[Category]]="","",TB_TRANSACTIONS[[#This Row],[Category]]&amp;"-"&amp;COUNTIFS($H$29:H977,H977)),"-")</f>
        <v/>
      </c>
      <c r="J957" s="127" t="str">
        <f>IFERROR(INDEX(Analysis!$G$13:$G$24,MATCH(IF(TB_TRANSACTIONS[[#This Row],[Date]]="","",IFERROR(MONTH(TB_TRANSACTIONS[[#This Row],[Date]]),"-")),Analysis!$C$13:$C$24,0),1),"-")</f>
        <v>-</v>
      </c>
      <c r="K957" s="127" t="str">
        <f>IFERROR(INDEX(Analysis!$F$13:$F$24,MATCH(IF(TB_TRANSACTIONS[[#This Row],[Date]]="","",IFERROR(MONTH(TB_TRANSACTIONS[[#This Row],[Date]]),"-")),Analysis!$C$13:$C$24,0),1),"-")</f>
        <v>-</v>
      </c>
      <c r="L9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7" s="77"/>
    </row>
    <row r="958" spans="3:15" ht="18" customHeight="1" x14ac:dyDescent="0.25">
      <c r="C958" s="109"/>
      <c r="D958" s="221"/>
      <c r="E958" s="222"/>
      <c r="F958" s="111"/>
      <c r="G958" s="110"/>
      <c r="H958" s="245" t="str" cm="1">
        <f t="array" ref="H958">IFERROR(IF(TB_TRANSACTIONS[[#This Row],[Subcategory]]="","",INDEX(Fields!$D$33:$D$132,MATCH(TB_TRANSACTIONS[[#This Row],[Subcategory]],Fields!$C$33:$C$132,0),0)),"-")</f>
        <v/>
      </c>
      <c r="I958" s="245" t="str">
        <f>IFERROR(IF(TB_TRANSACTIONS[[#This Row],[Category]]="","",TB_TRANSACTIONS[[#This Row],[Category]]&amp;"-"&amp;COUNTIFS($H$29:H978,H978)),"-")</f>
        <v/>
      </c>
      <c r="J958" s="127" t="str">
        <f>IFERROR(INDEX(Analysis!$G$13:$G$24,MATCH(IF(TB_TRANSACTIONS[[#This Row],[Date]]="","",IFERROR(MONTH(TB_TRANSACTIONS[[#This Row],[Date]]),"-")),Analysis!$C$13:$C$24,0),1),"-")</f>
        <v>-</v>
      </c>
      <c r="K958" s="127" t="str">
        <f>IFERROR(INDEX(Analysis!$F$13:$F$24,MATCH(IF(TB_TRANSACTIONS[[#This Row],[Date]]="","",IFERROR(MONTH(TB_TRANSACTIONS[[#This Row],[Date]]),"-")),Analysis!$C$13:$C$24,0),1),"-")</f>
        <v>-</v>
      </c>
      <c r="L9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8" s="77"/>
    </row>
    <row r="959" spans="3:15" ht="18" customHeight="1" x14ac:dyDescent="0.25">
      <c r="C959" s="143"/>
      <c r="D959" s="217"/>
      <c r="E959" s="220"/>
      <c r="F959" s="111"/>
      <c r="G959" s="110"/>
      <c r="H959" s="245" t="str" cm="1">
        <f t="array" ref="H959">IFERROR(IF(TB_TRANSACTIONS[[#This Row],[Subcategory]]="","",INDEX(Fields!$D$33:$D$132,MATCH(TB_TRANSACTIONS[[#This Row],[Subcategory]],Fields!$C$33:$C$132,0),0)),"-")</f>
        <v/>
      </c>
      <c r="I959" s="245" t="str">
        <f>IFERROR(IF(TB_TRANSACTIONS[[#This Row],[Category]]="","",TB_TRANSACTIONS[[#This Row],[Category]]&amp;"-"&amp;COUNTIFS($H$29:H979,H979)),"-")</f>
        <v/>
      </c>
      <c r="J959" s="127" t="str">
        <f>IFERROR(INDEX(Analysis!$G$13:$G$24,MATCH(IF(TB_TRANSACTIONS[[#This Row],[Date]]="","",IFERROR(MONTH(TB_TRANSACTIONS[[#This Row],[Date]]),"-")),Analysis!$C$13:$C$24,0),1),"-")</f>
        <v>-</v>
      </c>
      <c r="K959" s="127" t="str">
        <f>IFERROR(INDEX(Analysis!$F$13:$F$24,MATCH(IF(TB_TRANSACTIONS[[#This Row],[Date]]="","",IFERROR(MONTH(TB_TRANSACTIONS[[#This Row],[Date]]),"-")),Analysis!$C$13:$C$24,0),1),"-")</f>
        <v>-</v>
      </c>
      <c r="L9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9" s="77"/>
    </row>
    <row r="960" spans="3:15" ht="18" customHeight="1" x14ac:dyDescent="0.25">
      <c r="C960" s="109"/>
      <c r="D960" s="221"/>
      <c r="E960" s="222"/>
      <c r="F960" s="111"/>
      <c r="G960" s="110"/>
      <c r="H960" s="245" t="str" cm="1">
        <f t="array" ref="H960">IFERROR(IF(TB_TRANSACTIONS[[#This Row],[Subcategory]]="","",INDEX(Fields!$D$33:$D$132,MATCH(TB_TRANSACTIONS[[#This Row],[Subcategory]],Fields!$C$33:$C$132,0),0)),"-")</f>
        <v/>
      </c>
      <c r="I960" s="245" t="str">
        <f>IFERROR(IF(TB_TRANSACTIONS[[#This Row],[Category]]="","",TB_TRANSACTIONS[[#This Row],[Category]]&amp;"-"&amp;COUNTIFS($H$29:H980,H980)),"-")</f>
        <v/>
      </c>
      <c r="J960" s="127" t="str">
        <f>IFERROR(INDEX(Analysis!$G$13:$G$24,MATCH(IF(TB_TRANSACTIONS[[#This Row],[Date]]="","",IFERROR(MONTH(TB_TRANSACTIONS[[#This Row],[Date]]),"-")),Analysis!$C$13:$C$24,0),1),"-")</f>
        <v>-</v>
      </c>
      <c r="K960" s="127" t="str">
        <f>IFERROR(INDEX(Analysis!$F$13:$F$24,MATCH(IF(TB_TRANSACTIONS[[#This Row],[Date]]="","",IFERROR(MONTH(TB_TRANSACTIONS[[#This Row],[Date]]),"-")),Analysis!$C$13:$C$24,0),1),"-")</f>
        <v>-</v>
      </c>
      <c r="L9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0" s="77"/>
    </row>
    <row r="961" spans="3:15" ht="18" customHeight="1" x14ac:dyDescent="0.25">
      <c r="C961" s="143"/>
      <c r="D961" s="217"/>
      <c r="E961" s="220"/>
      <c r="F961" s="111"/>
      <c r="G961" s="110"/>
      <c r="H961" s="245" t="str" cm="1">
        <f t="array" ref="H961">IFERROR(IF(TB_TRANSACTIONS[[#This Row],[Subcategory]]="","",INDEX(Fields!$D$33:$D$132,MATCH(TB_TRANSACTIONS[[#This Row],[Subcategory]],Fields!$C$33:$C$132,0),0)),"-")</f>
        <v/>
      </c>
      <c r="I961" s="245" t="str">
        <f>IFERROR(IF(TB_TRANSACTIONS[[#This Row],[Category]]="","",TB_TRANSACTIONS[[#This Row],[Category]]&amp;"-"&amp;COUNTIFS($H$29:H981,H981)),"-")</f>
        <v/>
      </c>
      <c r="J961" s="127" t="str">
        <f>IFERROR(INDEX(Analysis!$G$13:$G$24,MATCH(IF(TB_TRANSACTIONS[[#This Row],[Date]]="","",IFERROR(MONTH(TB_TRANSACTIONS[[#This Row],[Date]]),"-")),Analysis!$C$13:$C$24,0),1),"-")</f>
        <v>-</v>
      </c>
      <c r="K961" s="127" t="str">
        <f>IFERROR(INDEX(Analysis!$F$13:$F$24,MATCH(IF(TB_TRANSACTIONS[[#This Row],[Date]]="","",IFERROR(MONTH(TB_TRANSACTIONS[[#This Row],[Date]]),"-")),Analysis!$C$13:$C$24,0),1),"-")</f>
        <v>-</v>
      </c>
      <c r="L9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1" s="77"/>
    </row>
    <row r="962" spans="3:15" ht="18" customHeight="1" x14ac:dyDescent="0.25">
      <c r="C962" s="109"/>
      <c r="D962" s="221"/>
      <c r="E962" s="222"/>
      <c r="F962" s="111"/>
      <c r="G962" s="110"/>
      <c r="H962" s="245" t="str" cm="1">
        <f t="array" ref="H962">IFERROR(IF(TB_TRANSACTIONS[[#This Row],[Subcategory]]="","",INDEX(Fields!$D$33:$D$132,MATCH(TB_TRANSACTIONS[[#This Row],[Subcategory]],Fields!$C$33:$C$132,0),0)),"-")</f>
        <v/>
      </c>
      <c r="I962" s="245" t="str">
        <f>IFERROR(IF(TB_TRANSACTIONS[[#This Row],[Category]]="","",TB_TRANSACTIONS[[#This Row],[Category]]&amp;"-"&amp;COUNTIFS($H$29:H982,H982)),"-")</f>
        <v/>
      </c>
      <c r="J962" s="127" t="str">
        <f>IFERROR(INDEX(Analysis!$G$13:$G$24,MATCH(IF(TB_TRANSACTIONS[[#This Row],[Date]]="","",IFERROR(MONTH(TB_TRANSACTIONS[[#This Row],[Date]]),"-")),Analysis!$C$13:$C$24,0),1),"-")</f>
        <v>-</v>
      </c>
      <c r="K962" s="127" t="str">
        <f>IFERROR(INDEX(Analysis!$F$13:$F$24,MATCH(IF(TB_TRANSACTIONS[[#This Row],[Date]]="","",IFERROR(MONTH(TB_TRANSACTIONS[[#This Row],[Date]]),"-")),Analysis!$C$13:$C$24,0),1),"-")</f>
        <v>-</v>
      </c>
      <c r="L9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2" s="77"/>
    </row>
    <row r="963" spans="3:15" ht="18" customHeight="1" x14ac:dyDescent="0.25">
      <c r="C963" s="143"/>
      <c r="D963" s="217"/>
      <c r="E963" s="220"/>
      <c r="F963" s="111"/>
      <c r="G963" s="110"/>
      <c r="H963" s="245" t="str" cm="1">
        <f t="array" ref="H963">IFERROR(IF(TB_TRANSACTIONS[[#This Row],[Subcategory]]="","",INDEX(Fields!$D$33:$D$132,MATCH(TB_TRANSACTIONS[[#This Row],[Subcategory]],Fields!$C$33:$C$132,0),0)),"-")</f>
        <v/>
      </c>
      <c r="I963" s="245" t="str">
        <f>IFERROR(IF(TB_TRANSACTIONS[[#This Row],[Category]]="","",TB_TRANSACTIONS[[#This Row],[Category]]&amp;"-"&amp;COUNTIFS($H$29:H983,H983)),"-")</f>
        <v/>
      </c>
      <c r="J963" s="127" t="str">
        <f>IFERROR(INDEX(Analysis!$G$13:$G$24,MATCH(IF(TB_TRANSACTIONS[[#This Row],[Date]]="","",IFERROR(MONTH(TB_TRANSACTIONS[[#This Row],[Date]]),"-")),Analysis!$C$13:$C$24,0),1),"-")</f>
        <v>-</v>
      </c>
      <c r="K963" s="127" t="str">
        <f>IFERROR(INDEX(Analysis!$F$13:$F$24,MATCH(IF(TB_TRANSACTIONS[[#This Row],[Date]]="","",IFERROR(MONTH(TB_TRANSACTIONS[[#This Row],[Date]]),"-")),Analysis!$C$13:$C$24,0),1),"-")</f>
        <v>-</v>
      </c>
      <c r="L9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3" s="77"/>
    </row>
    <row r="964" spans="3:15" ht="18" customHeight="1" x14ac:dyDescent="0.25">
      <c r="C964" s="109"/>
      <c r="D964" s="221"/>
      <c r="E964" s="222"/>
      <c r="F964" s="111"/>
      <c r="G964" s="110"/>
      <c r="H964" s="245" t="str" cm="1">
        <f t="array" ref="H964">IFERROR(IF(TB_TRANSACTIONS[[#This Row],[Subcategory]]="","",INDEX(Fields!$D$33:$D$132,MATCH(TB_TRANSACTIONS[[#This Row],[Subcategory]],Fields!$C$33:$C$132,0),0)),"-")</f>
        <v/>
      </c>
      <c r="I964" s="245" t="str">
        <f>IFERROR(IF(TB_TRANSACTIONS[[#This Row],[Category]]="","",TB_TRANSACTIONS[[#This Row],[Category]]&amp;"-"&amp;COUNTIFS($H$29:H984,H984)),"-")</f>
        <v/>
      </c>
      <c r="J964" s="127" t="str">
        <f>IFERROR(INDEX(Analysis!$G$13:$G$24,MATCH(IF(TB_TRANSACTIONS[[#This Row],[Date]]="","",IFERROR(MONTH(TB_TRANSACTIONS[[#This Row],[Date]]),"-")),Analysis!$C$13:$C$24,0),1),"-")</f>
        <v>-</v>
      </c>
      <c r="K964" s="127" t="str">
        <f>IFERROR(INDEX(Analysis!$F$13:$F$24,MATCH(IF(TB_TRANSACTIONS[[#This Row],[Date]]="","",IFERROR(MONTH(TB_TRANSACTIONS[[#This Row],[Date]]),"-")),Analysis!$C$13:$C$24,0),1),"-")</f>
        <v>-</v>
      </c>
      <c r="L9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4" s="77"/>
    </row>
    <row r="965" spans="3:15" ht="18" customHeight="1" x14ac:dyDescent="0.25">
      <c r="C965" s="143"/>
      <c r="D965" s="217"/>
      <c r="E965" s="220"/>
      <c r="F965" s="111"/>
      <c r="G965" s="110"/>
      <c r="H965" s="245" t="str" cm="1">
        <f t="array" ref="H965">IFERROR(IF(TB_TRANSACTIONS[[#This Row],[Subcategory]]="","",INDEX(Fields!$D$33:$D$132,MATCH(TB_TRANSACTIONS[[#This Row],[Subcategory]],Fields!$C$33:$C$132,0),0)),"-")</f>
        <v/>
      </c>
      <c r="I965" s="245" t="str">
        <f>IFERROR(IF(TB_TRANSACTIONS[[#This Row],[Category]]="","",TB_TRANSACTIONS[[#This Row],[Category]]&amp;"-"&amp;COUNTIFS($H$29:H985,H985)),"-")</f>
        <v/>
      </c>
      <c r="J965" s="127" t="str">
        <f>IFERROR(INDEX(Analysis!$G$13:$G$24,MATCH(IF(TB_TRANSACTIONS[[#This Row],[Date]]="","",IFERROR(MONTH(TB_TRANSACTIONS[[#This Row],[Date]]),"-")),Analysis!$C$13:$C$24,0),1),"-")</f>
        <v>-</v>
      </c>
      <c r="K965" s="127" t="str">
        <f>IFERROR(INDEX(Analysis!$F$13:$F$24,MATCH(IF(TB_TRANSACTIONS[[#This Row],[Date]]="","",IFERROR(MONTH(TB_TRANSACTIONS[[#This Row],[Date]]),"-")),Analysis!$C$13:$C$24,0),1),"-")</f>
        <v>-</v>
      </c>
      <c r="L9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5" s="77"/>
    </row>
    <row r="966" spans="3:15" ht="18" customHeight="1" x14ac:dyDescent="0.25">
      <c r="C966" s="109"/>
      <c r="D966" s="221"/>
      <c r="E966" s="222"/>
      <c r="F966" s="111"/>
      <c r="G966" s="110"/>
      <c r="H966" s="245" t="str" cm="1">
        <f t="array" ref="H966">IFERROR(IF(TB_TRANSACTIONS[[#This Row],[Subcategory]]="","",INDEX(Fields!$D$33:$D$132,MATCH(TB_TRANSACTIONS[[#This Row],[Subcategory]],Fields!$C$33:$C$132,0),0)),"-")</f>
        <v/>
      </c>
      <c r="I966" s="245" t="str">
        <f>IFERROR(IF(TB_TRANSACTIONS[[#This Row],[Category]]="","",TB_TRANSACTIONS[[#This Row],[Category]]&amp;"-"&amp;COUNTIFS($H$29:H986,H986)),"-")</f>
        <v/>
      </c>
      <c r="J966" s="127" t="str">
        <f>IFERROR(INDEX(Analysis!$G$13:$G$24,MATCH(IF(TB_TRANSACTIONS[[#This Row],[Date]]="","",IFERROR(MONTH(TB_TRANSACTIONS[[#This Row],[Date]]),"-")),Analysis!$C$13:$C$24,0),1),"-")</f>
        <v>-</v>
      </c>
      <c r="K966" s="127" t="str">
        <f>IFERROR(INDEX(Analysis!$F$13:$F$24,MATCH(IF(TB_TRANSACTIONS[[#This Row],[Date]]="","",IFERROR(MONTH(TB_TRANSACTIONS[[#This Row],[Date]]),"-")),Analysis!$C$13:$C$24,0),1),"-")</f>
        <v>-</v>
      </c>
      <c r="L9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6" s="77"/>
    </row>
    <row r="967" spans="3:15" ht="18" customHeight="1" x14ac:dyDescent="0.25">
      <c r="C967" s="143"/>
      <c r="D967" s="217"/>
      <c r="E967" s="220"/>
      <c r="F967" s="111"/>
      <c r="G967" s="110"/>
      <c r="H967" s="245" t="str" cm="1">
        <f t="array" ref="H967">IFERROR(IF(TB_TRANSACTIONS[[#This Row],[Subcategory]]="","",INDEX(Fields!$D$33:$D$132,MATCH(TB_TRANSACTIONS[[#This Row],[Subcategory]],Fields!$C$33:$C$132,0),0)),"-")</f>
        <v/>
      </c>
      <c r="I967" s="245" t="str">
        <f>IFERROR(IF(TB_TRANSACTIONS[[#This Row],[Category]]="","",TB_TRANSACTIONS[[#This Row],[Category]]&amp;"-"&amp;COUNTIFS($H$29:H987,H987)),"-")</f>
        <v/>
      </c>
      <c r="J967" s="127" t="str">
        <f>IFERROR(INDEX(Analysis!$G$13:$G$24,MATCH(IF(TB_TRANSACTIONS[[#This Row],[Date]]="","",IFERROR(MONTH(TB_TRANSACTIONS[[#This Row],[Date]]),"-")),Analysis!$C$13:$C$24,0),1),"-")</f>
        <v>-</v>
      </c>
      <c r="K967" s="127" t="str">
        <f>IFERROR(INDEX(Analysis!$F$13:$F$24,MATCH(IF(TB_TRANSACTIONS[[#This Row],[Date]]="","",IFERROR(MONTH(TB_TRANSACTIONS[[#This Row],[Date]]),"-")),Analysis!$C$13:$C$24,0),1),"-")</f>
        <v>-</v>
      </c>
      <c r="L9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7" s="77"/>
    </row>
    <row r="968" spans="3:15" ht="18" customHeight="1" x14ac:dyDescent="0.25">
      <c r="C968" s="109"/>
      <c r="D968" s="221"/>
      <c r="E968" s="222"/>
      <c r="F968" s="111"/>
      <c r="G968" s="110"/>
      <c r="H968" s="245" t="str" cm="1">
        <f t="array" ref="H968">IFERROR(IF(TB_TRANSACTIONS[[#This Row],[Subcategory]]="","",INDEX(Fields!$D$33:$D$132,MATCH(TB_TRANSACTIONS[[#This Row],[Subcategory]],Fields!$C$33:$C$132,0),0)),"-")</f>
        <v/>
      </c>
      <c r="I968" s="245" t="str">
        <f>IFERROR(IF(TB_TRANSACTIONS[[#This Row],[Category]]="","",TB_TRANSACTIONS[[#This Row],[Category]]&amp;"-"&amp;COUNTIFS($H$29:H988,H988)),"-")</f>
        <v/>
      </c>
      <c r="J968" s="127" t="str">
        <f>IFERROR(INDEX(Analysis!$G$13:$G$24,MATCH(IF(TB_TRANSACTIONS[[#This Row],[Date]]="","",IFERROR(MONTH(TB_TRANSACTIONS[[#This Row],[Date]]),"-")),Analysis!$C$13:$C$24,0),1),"-")</f>
        <v>-</v>
      </c>
      <c r="K968" s="127" t="str">
        <f>IFERROR(INDEX(Analysis!$F$13:$F$24,MATCH(IF(TB_TRANSACTIONS[[#This Row],[Date]]="","",IFERROR(MONTH(TB_TRANSACTIONS[[#This Row],[Date]]),"-")),Analysis!$C$13:$C$24,0),1),"-")</f>
        <v>-</v>
      </c>
      <c r="L9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8" s="77"/>
    </row>
    <row r="969" spans="3:15" ht="18" customHeight="1" x14ac:dyDescent="0.25">
      <c r="C969" s="143"/>
      <c r="D969" s="217"/>
      <c r="E969" s="220"/>
      <c r="F969" s="111"/>
      <c r="G969" s="110"/>
      <c r="H969" s="245" t="str" cm="1">
        <f t="array" ref="H969">IFERROR(IF(TB_TRANSACTIONS[[#This Row],[Subcategory]]="","",INDEX(Fields!$D$33:$D$132,MATCH(TB_TRANSACTIONS[[#This Row],[Subcategory]],Fields!$C$33:$C$132,0),0)),"-")</f>
        <v/>
      </c>
      <c r="I969" s="245" t="str">
        <f>IFERROR(IF(TB_TRANSACTIONS[[#This Row],[Category]]="","",TB_TRANSACTIONS[[#This Row],[Category]]&amp;"-"&amp;COUNTIFS($H$29:H989,H989)),"-")</f>
        <v/>
      </c>
      <c r="J969" s="127" t="str">
        <f>IFERROR(INDEX(Analysis!$G$13:$G$24,MATCH(IF(TB_TRANSACTIONS[[#This Row],[Date]]="","",IFERROR(MONTH(TB_TRANSACTIONS[[#This Row],[Date]]),"-")),Analysis!$C$13:$C$24,0),1),"-")</f>
        <v>-</v>
      </c>
      <c r="K969" s="127" t="str">
        <f>IFERROR(INDEX(Analysis!$F$13:$F$24,MATCH(IF(TB_TRANSACTIONS[[#This Row],[Date]]="","",IFERROR(MONTH(TB_TRANSACTIONS[[#This Row],[Date]]),"-")),Analysis!$C$13:$C$24,0),1),"-")</f>
        <v>-</v>
      </c>
      <c r="L9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9" s="77"/>
    </row>
    <row r="970" spans="3:15" ht="18" customHeight="1" x14ac:dyDescent="0.25">
      <c r="C970" s="109"/>
      <c r="D970" s="221"/>
      <c r="E970" s="222"/>
      <c r="F970" s="111"/>
      <c r="G970" s="110"/>
      <c r="H970" s="245" t="str" cm="1">
        <f t="array" ref="H970">IFERROR(IF(TB_TRANSACTIONS[[#This Row],[Subcategory]]="","",INDEX(Fields!$D$33:$D$132,MATCH(TB_TRANSACTIONS[[#This Row],[Subcategory]],Fields!$C$33:$C$132,0),0)),"-")</f>
        <v/>
      </c>
      <c r="I970" s="245" t="str">
        <f>IFERROR(IF(TB_TRANSACTIONS[[#This Row],[Category]]="","",TB_TRANSACTIONS[[#This Row],[Category]]&amp;"-"&amp;COUNTIFS($H$29:H990,H990)),"-")</f>
        <v/>
      </c>
      <c r="J970" s="127" t="str">
        <f>IFERROR(INDEX(Analysis!$G$13:$G$24,MATCH(IF(TB_TRANSACTIONS[[#This Row],[Date]]="","",IFERROR(MONTH(TB_TRANSACTIONS[[#This Row],[Date]]),"-")),Analysis!$C$13:$C$24,0),1),"-")</f>
        <v>-</v>
      </c>
      <c r="K970" s="127" t="str">
        <f>IFERROR(INDEX(Analysis!$F$13:$F$24,MATCH(IF(TB_TRANSACTIONS[[#This Row],[Date]]="","",IFERROR(MONTH(TB_TRANSACTIONS[[#This Row],[Date]]),"-")),Analysis!$C$13:$C$24,0),1),"-")</f>
        <v>-</v>
      </c>
      <c r="L9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0" s="77"/>
    </row>
    <row r="971" spans="3:15" ht="18" customHeight="1" x14ac:dyDescent="0.25">
      <c r="C971" s="143"/>
      <c r="D971" s="217"/>
      <c r="E971" s="220"/>
      <c r="F971" s="111"/>
      <c r="G971" s="110"/>
      <c r="H971" s="245" t="str" cm="1">
        <f t="array" ref="H971">IFERROR(IF(TB_TRANSACTIONS[[#This Row],[Subcategory]]="","",INDEX(Fields!$D$33:$D$132,MATCH(TB_TRANSACTIONS[[#This Row],[Subcategory]],Fields!$C$33:$C$132,0),0)),"-")</f>
        <v/>
      </c>
      <c r="I971" s="245" t="str">
        <f>IFERROR(IF(TB_TRANSACTIONS[[#This Row],[Category]]="","",TB_TRANSACTIONS[[#This Row],[Category]]&amp;"-"&amp;COUNTIFS($H$29:H991,H991)),"-")</f>
        <v/>
      </c>
      <c r="J971" s="127" t="str">
        <f>IFERROR(INDEX(Analysis!$G$13:$G$24,MATCH(IF(TB_TRANSACTIONS[[#This Row],[Date]]="","",IFERROR(MONTH(TB_TRANSACTIONS[[#This Row],[Date]]),"-")),Analysis!$C$13:$C$24,0),1),"-")</f>
        <v>-</v>
      </c>
      <c r="K971" s="127" t="str">
        <f>IFERROR(INDEX(Analysis!$F$13:$F$24,MATCH(IF(TB_TRANSACTIONS[[#This Row],[Date]]="","",IFERROR(MONTH(TB_TRANSACTIONS[[#This Row],[Date]]),"-")),Analysis!$C$13:$C$24,0),1),"-")</f>
        <v>-</v>
      </c>
      <c r="L9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1" s="77"/>
    </row>
    <row r="972" spans="3:15" ht="18" customHeight="1" x14ac:dyDescent="0.25">
      <c r="C972" s="109"/>
      <c r="D972" s="221"/>
      <c r="E972" s="222"/>
      <c r="F972" s="111"/>
      <c r="G972" s="110"/>
      <c r="H972" s="245" t="str" cm="1">
        <f t="array" ref="H972">IFERROR(IF(TB_TRANSACTIONS[[#This Row],[Subcategory]]="","",INDEX(Fields!$D$33:$D$132,MATCH(TB_TRANSACTIONS[[#This Row],[Subcategory]],Fields!$C$33:$C$132,0),0)),"-")</f>
        <v/>
      </c>
      <c r="I972" s="245" t="str">
        <f>IFERROR(IF(TB_TRANSACTIONS[[#This Row],[Category]]="","",TB_TRANSACTIONS[[#This Row],[Category]]&amp;"-"&amp;COUNTIFS($H$29:H992,H992)),"-")</f>
        <v/>
      </c>
      <c r="J972" s="127" t="str">
        <f>IFERROR(INDEX(Analysis!$G$13:$G$24,MATCH(IF(TB_TRANSACTIONS[[#This Row],[Date]]="","",IFERROR(MONTH(TB_TRANSACTIONS[[#This Row],[Date]]),"-")),Analysis!$C$13:$C$24,0),1),"-")</f>
        <v>-</v>
      </c>
      <c r="K972" s="127" t="str">
        <f>IFERROR(INDEX(Analysis!$F$13:$F$24,MATCH(IF(TB_TRANSACTIONS[[#This Row],[Date]]="","",IFERROR(MONTH(TB_TRANSACTIONS[[#This Row],[Date]]),"-")),Analysis!$C$13:$C$24,0),1),"-")</f>
        <v>-</v>
      </c>
      <c r="L9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2" s="77"/>
    </row>
    <row r="973" spans="3:15" ht="18" customHeight="1" x14ac:dyDescent="0.25">
      <c r="C973" s="143"/>
      <c r="D973" s="217"/>
      <c r="E973" s="220"/>
      <c r="F973" s="111"/>
      <c r="G973" s="110"/>
      <c r="H973" s="245" t="str" cm="1">
        <f t="array" ref="H973">IFERROR(IF(TB_TRANSACTIONS[[#This Row],[Subcategory]]="","",INDEX(Fields!$D$33:$D$132,MATCH(TB_TRANSACTIONS[[#This Row],[Subcategory]],Fields!$C$33:$C$132,0),0)),"-")</f>
        <v/>
      </c>
      <c r="I973" s="245" t="str">
        <f>IFERROR(IF(TB_TRANSACTIONS[[#This Row],[Category]]="","",TB_TRANSACTIONS[[#This Row],[Category]]&amp;"-"&amp;COUNTIFS($H$29:H993,H993)),"-")</f>
        <v/>
      </c>
      <c r="J973" s="127" t="str">
        <f>IFERROR(INDEX(Analysis!$G$13:$G$24,MATCH(IF(TB_TRANSACTIONS[[#This Row],[Date]]="","",IFERROR(MONTH(TB_TRANSACTIONS[[#This Row],[Date]]),"-")),Analysis!$C$13:$C$24,0),1),"-")</f>
        <v>-</v>
      </c>
      <c r="K973" s="127" t="str">
        <f>IFERROR(INDEX(Analysis!$F$13:$F$24,MATCH(IF(TB_TRANSACTIONS[[#This Row],[Date]]="","",IFERROR(MONTH(TB_TRANSACTIONS[[#This Row],[Date]]),"-")),Analysis!$C$13:$C$24,0),1),"-")</f>
        <v>-</v>
      </c>
      <c r="L9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3" s="77"/>
    </row>
    <row r="974" spans="3:15" ht="18" customHeight="1" x14ac:dyDescent="0.25">
      <c r="C974" s="109"/>
      <c r="D974" s="221"/>
      <c r="E974" s="222"/>
      <c r="F974" s="111"/>
      <c r="G974" s="110"/>
      <c r="H974" s="245" t="str" cm="1">
        <f t="array" ref="H974">IFERROR(IF(TB_TRANSACTIONS[[#This Row],[Subcategory]]="","",INDEX(Fields!$D$33:$D$132,MATCH(TB_TRANSACTIONS[[#This Row],[Subcategory]],Fields!$C$33:$C$132,0),0)),"-")</f>
        <v/>
      </c>
      <c r="I974" s="245" t="str">
        <f>IFERROR(IF(TB_TRANSACTIONS[[#This Row],[Category]]="","",TB_TRANSACTIONS[[#This Row],[Category]]&amp;"-"&amp;COUNTIFS($H$29:H994,H994)),"-")</f>
        <v/>
      </c>
      <c r="J974" s="127" t="str">
        <f>IFERROR(INDEX(Analysis!$G$13:$G$24,MATCH(IF(TB_TRANSACTIONS[[#This Row],[Date]]="","",IFERROR(MONTH(TB_TRANSACTIONS[[#This Row],[Date]]),"-")),Analysis!$C$13:$C$24,0),1),"-")</f>
        <v>-</v>
      </c>
      <c r="K974" s="127" t="str">
        <f>IFERROR(INDEX(Analysis!$F$13:$F$24,MATCH(IF(TB_TRANSACTIONS[[#This Row],[Date]]="","",IFERROR(MONTH(TB_TRANSACTIONS[[#This Row],[Date]]),"-")),Analysis!$C$13:$C$24,0),1),"-")</f>
        <v>-</v>
      </c>
      <c r="L9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4" s="77"/>
    </row>
    <row r="975" spans="3:15" ht="18" customHeight="1" x14ac:dyDescent="0.25">
      <c r="C975" s="143"/>
      <c r="D975" s="217"/>
      <c r="E975" s="220"/>
      <c r="F975" s="111"/>
      <c r="G975" s="110"/>
      <c r="H975" s="245" t="str" cm="1">
        <f t="array" ref="H975">IFERROR(IF(TB_TRANSACTIONS[[#This Row],[Subcategory]]="","",INDEX(Fields!$D$33:$D$132,MATCH(TB_TRANSACTIONS[[#This Row],[Subcategory]],Fields!$C$33:$C$132,0),0)),"-")</f>
        <v/>
      </c>
      <c r="I975" s="245" t="str">
        <f>IFERROR(IF(TB_TRANSACTIONS[[#This Row],[Category]]="","",TB_TRANSACTIONS[[#This Row],[Category]]&amp;"-"&amp;COUNTIFS($H$29:H995,H995)),"-")</f>
        <v/>
      </c>
      <c r="J975" s="127" t="str">
        <f>IFERROR(INDEX(Analysis!$G$13:$G$24,MATCH(IF(TB_TRANSACTIONS[[#This Row],[Date]]="","",IFERROR(MONTH(TB_TRANSACTIONS[[#This Row],[Date]]),"-")),Analysis!$C$13:$C$24,0),1),"-")</f>
        <v>-</v>
      </c>
      <c r="K975" s="127" t="str">
        <f>IFERROR(INDEX(Analysis!$F$13:$F$24,MATCH(IF(TB_TRANSACTIONS[[#This Row],[Date]]="","",IFERROR(MONTH(TB_TRANSACTIONS[[#This Row],[Date]]),"-")),Analysis!$C$13:$C$24,0),1),"-")</f>
        <v>-</v>
      </c>
      <c r="L9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5" s="77"/>
    </row>
    <row r="976" spans="3:15" ht="18" customHeight="1" x14ac:dyDescent="0.25">
      <c r="C976" s="109"/>
      <c r="D976" s="221"/>
      <c r="E976" s="222"/>
      <c r="F976" s="111"/>
      <c r="G976" s="110"/>
      <c r="H976" s="245" t="str" cm="1">
        <f t="array" ref="H976">IFERROR(IF(TB_TRANSACTIONS[[#This Row],[Subcategory]]="","",INDEX(Fields!$D$33:$D$132,MATCH(TB_TRANSACTIONS[[#This Row],[Subcategory]],Fields!$C$33:$C$132,0),0)),"-")</f>
        <v/>
      </c>
      <c r="I976" s="245" t="str">
        <f>IFERROR(IF(TB_TRANSACTIONS[[#This Row],[Category]]="","",TB_TRANSACTIONS[[#This Row],[Category]]&amp;"-"&amp;COUNTIFS($H$29:H996,H996)),"-")</f>
        <v/>
      </c>
      <c r="J976" s="127" t="str">
        <f>IFERROR(INDEX(Analysis!$G$13:$G$24,MATCH(IF(TB_TRANSACTIONS[[#This Row],[Date]]="","",IFERROR(MONTH(TB_TRANSACTIONS[[#This Row],[Date]]),"-")),Analysis!$C$13:$C$24,0),1),"-")</f>
        <v>-</v>
      </c>
      <c r="K976" s="127" t="str">
        <f>IFERROR(INDEX(Analysis!$F$13:$F$24,MATCH(IF(TB_TRANSACTIONS[[#This Row],[Date]]="","",IFERROR(MONTH(TB_TRANSACTIONS[[#This Row],[Date]]),"-")),Analysis!$C$13:$C$24,0),1),"-")</f>
        <v>-</v>
      </c>
      <c r="L9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6" s="77"/>
    </row>
    <row r="977" spans="3:15" ht="18" customHeight="1" x14ac:dyDescent="0.25">
      <c r="C977" s="143"/>
      <c r="D977" s="217"/>
      <c r="E977" s="220"/>
      <c r="F977" s="111"/>
      <c r="G977" s="110"/>
      <c r="H977" s="245" t="str" cm="1">
        <f t="array" ref="H977">IFERROR(IF(TB_TRANSACTIONS[[#This Row],[Subcategory]]="","",INDEX(Fields!$D$33:$D$132,MATCH(TB_TRANSACTIONS[[#This Row],[Subcategory]],Fields!$C$33:$C$132,0),0)),"-")</f>
        <v/>
      </c>
      <c r="I977" s="245" t="str">
        <f>IFERROR(IF(TB_TRANSACTIONS[[#This Row],[Category]]="","",TB_TRANSACTIONS[[#This Row],[Category]]&amp;"-"&amp;COUNTIFS($H$29:H997,H997)),"-")</f>
        <v/>
      </c>
      <c r="J977" s="127" t="str">
        <f>IFERROR(INDEX(Analysis!$G$13:$G$24,MATCH(IF(TB_TRANSACTIONS[[#This Row],[Date]]="","",IFERROR(MONTH(TB_TRANSACTIONS[[#This Row],[Date]]),"-")),Analysis!$C$13:$C$24,0),1),"-")</f>
        <v>-</v>
      </c>
      <c r="K977" s="127" t="str">
        <f>IFERROR(INDEX(Analysis!$F$13:$F$24,MATCH(IF(TB_TRANSACTIONS[[#This Row],[Date]]="","",IFERROR(MONTH(TB_TRANSACTIONS[[#This Row],[Date]]),"-")),Analysis!$C$13:$C$24,0),1),"-")</f>
        <v>-</v>
      </c>
      <c r="L9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7" s="77"/>
    </row>
    <row r="978" spans="3:15" ht="18" customHeight="1" x14ac:dyDescent="0.25">
      <c r="C978" s="109"/>
      <c r="D978" s="221"/>
      <c r="E978" s="222"/>
      <c r="F978" s="111"/>
      <c r="G978" s="110"/>
      <c r="H978" s="245" t="str" cm="1">
        <f t="array" ref="H978">IFERROR(IF(TB_TRANSACTIONS[[#This Row],[Subcategory]]="","",INDEX(Fields!$D$33:$D$132,MATCH(TB_TRANSACTIONS[[#This Row],[Subcategory]],Fields!$C$33:$C$132,0),0)),"-")</f>
        <v/>
      </c>
      <c r="I978" s="245" t="str">
        <f>IFERROR(IF(TB_TRANSACTIONS[[#This Row],[Category]]="","",TB_TRANSACTIONS[[#This Row],[Category]]&amp;"-"&amp;COUNTIFS($H$29:H998,H998)),"-")</f>
        <v/>
      </c>
      <c r="J978" s="127" t="str">
        <f>IFERROR(INDEX(Analysis!$G$13:$G$24,MATCH(IF(TB_TRANSACTIONS[[#This Row],[Date]]="","",IFERROR(MONTH(TB_TRANSACTIONS[[#This Row],[Date]]),"-")),Analysis!$C$13:$C$24,0),1),"-")</f>
        <v>-</v>
      </c>
      <c r="K978" s="127" t="str">
        <f>IFERROR(INDEX(Analysis!$F$13:$F$24,MATCH(IF(TB_TRANSACTIONS[[#This Row],[Date]]="","",IFERROR(MONTH(TB_TRANSACTIONS[[#This Row],[Date]]),"-")),Analysis!$C$13:$C$24,0),1),"-")</f>
        <v>-</v>
      </c>
      <c r="L9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8" s="77"/>
    </row>
    <row r="979" spans="3:15" ht="18" customHeight="1" x14ac:dyDescent="0.25">
      <c r="C979" s="143"/>
      <c r="D979" s="217"/>
      <c r="E979" s="220"/>
      <c r="F979" s="111"/>
      <c r="G979" s="110"/>
      <c r="H979" s="245" t="str" cm="1">
        <f t="array" ref="H979">IFERROR(IF(TB_TRANSACTIONS[[#This Row],[Subcategory]]="","",INDEX(Fields!$D$33:$D$132,MATCH(TB_TRANSACTIONS[[#This Row],[Subcategory]],Fields!$C$33:$C$132,0),0)),"-")</f>
        <v/>
      </c>
      <c r="I979" s="245" t="str">
        <f>IFERROR(IF(TB_TRANSACTIONS[[#This Row],[Category]]="","",TB_TRANSACTIONS[[#This Row],[Category]]&amp;"-"&amp;COUNTIFS($H$29:H999,H999)),"-")</f>
        <v/>
      </c>
      <c r="J979" s="127" t="str">
        <f>IFERROR(INDEX(Analysis!$G$13:$G$24,MATCH(IF(TB_TRANSACTIONS[[#This Row],[Date]]="","",IFERROR(MONTH(TB_TRANSACTIONS[[#This Row],[Date]]),"-")),Analysis!$C$13:$C$24,0),1),"-")</f>
        <v>-</v>
      </c>
      <c r="K979" s="127" t="str">
        <f>IFERROR(INDEX(Analysis!$F$13:$F$24,MATCH(IF(TB_TRANSACTIONS[[#This Row],[Date]]="","",IFERROR(MONTH(TB_TRANSACTIONS[[#This Row],[Date]]),"-")),Analysis!$C$13:$C$24,0),1),"-")</f>
        <v>-</v>
      </c>
      <c r="L9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9" s="77"/>
    </row>
    <row r="980" spans="3:15" ht="18" customHeight="1" x14ac:dyDescent="0.25">
      <c r="C980" s="109"/>
      <c r="D980" s="221"/>
      <c r="E980" s="222"/>
      <c r="F980" s="111"/>
      <c r="G980" s="110"/>
      <c r="H980" s="245" t="str" cm="1">
        <f t="array" ref="H980">IFERROR(IF(TB_TRANSACTIONS[[#This Row],[Subcategory]]="","",INDEX(Fields!$D$33:$D$132,MATCH(TB_TRANSACTIONS[[#This Row],[Subcategory]],Fields!$C$33:$C$132,0),0)),"-")</f>
        <v/>
      </c>
      <c r="I980" s="245" t="str">
        <f>IFERROR(IF(TB_TRANSACTIONS[[#This Row],[Category]]="","",TB_TRANSACTIONS[[#This Row],[Category]]&amp;"-"&amp;COUNTIFS($H$29:H1000,H1000)),"-")</f>
        <v/>
      </c>
      <c r="J980" s="127" t="str">
        <f>IFERROR(INDEX(Analysis!$G$13:$G$24,MATCH(IF(TB_TRANSACTIONS[[#This Row],[Date]]="","",IFERROR(MONTH(TB_TRANSACTIONS[[#This Row],[Date]]),"-")),Analysis!$C$13:$C$24,0),1),"-")</f>
        <v>-</v>
      </c>
      <c r="K980" s="127" t="str">
        <f>IFERROR(INDEX(Analysis!$F$13:$F$24,MATCH(IF(TB_TRANSACTIONS[[#This Row],[Date]]="","",IFERROR(MONTH(TB_TRANSACTIONS[[#This Row],[Date]]),"-")),Analysis!$C$13:$C$24,0),1),"-")</f>
        <v>-</v>
      </c>
      <c r="L9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0" s="77"/>
    </row>
    <row r="981" spans="3:15" ht="18" customHeight="1" x14ac:dyDescent="0.25">
      <c r="C981" s="143"/>
      <c r="D981" s="217"/>
      <c r="E981" s="220"/>
      <c r="F981" s="111"/>
      <c r="G981" s="110"/>
      <c r="H981" s="245" t="str" cm="1">
        <f t="array" ref="H981">IFERROR(IF(TB_TRANSACTIONS[[#This Row],[Subcategory]]="","",INDEX(Fields!$D$33:$D$132,MATCH(TB_TRANSACTIONS[[#This Row],[Subcategory]],Fields!$C$33:$C$132,0),0)),"-")</f>
        <v/>
      </c>
      <c r="I981" s="245" t="str">
        <f>IFERROR(IF(TB_TRANSACTIONS[[#This Row],[Category]]="","",TB_TRANSACTIONS[[#This Row],[Category]]&amp;"-"&amp;COUNTIFS($H$29:H1001,H1001)),"-")</f>
        <v/>
      </c>
      <c r="J981" s="127" t="str">
        <f>IFERROR(INDEX(Analysis!$G$13:$G$24,MATCH(IF(TB_TRANSACTIONS[[#This Row],[Date]]="","",IFERROR(MONTH(TB_TRANSACTIONS[[#This Row],[Date]]),"-")),Analysis!$C$13:$C$24,0),1),"-")</f>
        <v>-</v>
      </c>
      <c r="K981" s="127" t="str">
        <f>IFERROR(INDEX(Analysis!$F$13:$F$24,MATCH(IF(TB_TRANSACTIONS[[#This Row],[Date]]="","",IFERROR(MONTH(TB_TRANSACTIONS[[#This Row],[Date]]),"-")),Analysis!$C$13:$C$24,0),1),"-")</f>
        <v>-</v>
      </c>
      <c r="L9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1" s="77"/>
    </row>
    <row r="982" spans="3:15" ht="18" customHeight="1" x14ac:dyDescent="0.25">
      <c r="C982" s="109"/>
      <c r="D982" s="221"/>
      <c r="E982" s="222"/>
      <c r="F982" s="111"/>
      <c r="G982" s="110"/>
      <c r="H982" s="245" t="str" cm="1">
        <f t="array" ref="H982">IFERROR(IF(TB_TRANSACTIONS[[#This Row],[Subcategory]]="","",INDEX(Fields!$D$33:$D$132,MATCH(TB_TRANSACTIONS[[#This Row],[Subcategory]],Fields!$C$33:$C$132,0),0)),"-")</f>
        <v/>
      </c>
      <c r="I982" s="245" t="str">
        <f>IFERROR(IF(TB_TRANSACTIONS[[#This Row],[Category]]="","",TB_TRANSACTIONS[[#This Row],[Category]]&amp;"-"&amp;COUNTIFS($H$29:H1002,H1002)),"-")</f>
        <v/>
      </c>
      <c r="J982" s="127" t="str">
        <f>IFERROR(INDEX(Analysis!$G$13:$G$24,MATCH(IF(TB_TRANSACTIONS[[#This Row],[Date]]="","",IFERROR(MONTH(TB_TRANSACTIONS[[#This Row],[Date]]),"-")),Analysis!$C$13:$C$24,0),1),"-")</f>
        <v>-</v>
      </c>
      <c r="K982" s="127" t="str">
        <f>IFERROR(INDEX(Analysis!$F$13:$F$24,MATCH(IF(TB_TRANSACTIONS[[#This Row],[Date]]="","",IFERROR(MONTH(TB_TRANSACTIONS[[#This Row],[Date]]),"-")),Analysis!$C$13:$C$24,0),1),"-")</f>
        <v>-</v>
      </c>
      <c r="L9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2" s="77"/>
    </row>
    <row r="983" spans="3:15" ht="18" customHeight="1" x14ac:dyDescent="0.25">
      <c r="C983" s="143"/>
      <c r="D983" s="217"/>
      <c r="E983" s="220"/>
      <c r="F983" s="111"/>
      <c r="G983" s="110"/>
      <c r="H983" s="245" t="str" cm="1">
        <f t="array" ref="H983">IFERROR(IF(TB_TRANSACTIONS[[#This Row],[Subcategory]]="","",INDEX(Fields!$D$33:$D$132,MATCH(TB_TRANSACTIONS[[#This Row],[Subcategory]],Fields!$C$33:$C$132,0),0)),"-")</f>
        <v/>
      </c>
      <c r="I983" s="245" t="str">
        <f>IFERROR(IF(TB_TRANSACTIONS[[#This Row],[Category]]="","",TB_TRANSACTIONS[[#This Row],[Category]]&amp;"-"&amp;COUNTIFS($H$29:H1003,H1003)),"-")</f>
        <v/>
      </c>
      <c r="J983" s="127" t="str">
        <f>IFERROR(INDEX(Analysis!$G$13:$G$24,MATCH(IF(TB_TRANSACTIONS[[#This Row],[Date]]="","",IFERROR(MONTH(TB_TRANSACTIONS[[#This Row],[Date]]),"-")),Analysis!$C$13:$C$24,0),1),"-")</f>
        <v>-</v>
      </c>
      <c r="K983" s="127" t="str">
        <f>IFERROR(INDEX(Analysis!$F$13:$F$24,MATCH(IF(TB_TRANSACTIONS[[#This Row],[Date]]="","",IFERROR(MONTH(TB_TRANSACTIONS[[#This Row],[Date]]),"-")),Analysis!$C$13:$C$24,0),1),"-")</f>
        <v>-</v>
      </c>
      <c r="L9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3" s="77"/>
    </row>
    <row r="984" spans="3:15" ht="18" customHeight="1" x14ac:dyDescent="0.25">
      <c r="C984" s="109"/>
      <c r="D984" s="221"/>
      <c r="E984" s="222"/>
      <c r="F984" s="111"/>
      <c r="G984" s="110"/>
      <c r="H984" s="245" t="str" cm="1">
        <f t="array" ref="H984">IFERROR(IF(TB_TRANSACTIONS[[#This Row],[Subcategory]]="","",INDEX(Fields!$D$33:$D$132,MATCH(TB_TRANSACTIONS[[#This Row],[Subcategory]],Fields!$C$33:$C$132,0),0)),"-")</f>
        <v/>
      </c>
      <c r="I984" s="245" t="str">
        <f>IFERROR(IF(TB_TRANSACTIONS[[#This Row],[Category]]="","",TB_TRANSACTIONS[[#This Row],[Category]]&amp;"-"&amp;COUNTIFS($H$29:H1004,H1004)),"-")</f>
        <v/>
      </c>
      <c r="J984" s="127" t="str">
        <f>IFERROR(INDEX(Analysis!$G$13:$G$24,MATCH(IF(TB_TRANSACTIONS[[#This Row],[Date]]="","",IFERROR(MONTH(TB_TRANSACTIONS[[#This Row],[Date]]),"-")),Analysis!$C$13:$C$24,0),1),"-")</f>
        <v>-</v>
      </c>
      <c r="K984" s="127" t="str">
        <f>IFERROR(INDEX(Analysis!$F$13:$F$24,MATCH(IF(TB_TRANSACTIONS[[#This Row],[Date]]="","",IFERROR(MONTH(TB_TRANSACTIONS[[#This Row],[Date]]),"-")),Analysis!$C$13:$C$24,0),1),"-")</f>
        <v>-</v>
      </c>
      <c r="L9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4" s="77"/>
    </row>
    <row r="985" spans="3:15" ht="18" customHeight="1" x14ac:dyDescent="0.25">
      <c r="C985" s="143"/>
      <c r="D985" s="217"/>
      <c r="E985" s="220"/>
      <c r="F985" s="111"/>
      <c r="G985" s="110"/>
      <c r="H985" s="245" t="str" cm="1">
        <f t="array" ref="H985">IFERROR(IF(TB_TRANSACTIONS[[#This Row],[Subcategory]]="","",INDEX(Fields!$D$33:$D$132,MATCH(TB_TRANSACTIONS[[#This Row],[Subcategory]],Fields!$C$33:$C$132,0),0)),"-")</f>
        <v/>
      </c>
      <c r="I985" s="245" t="str">
        <f>IFERROR(IF(TB_TRANSACTIONS[[#This Row],[Category]]="","",TB_TRANSACTIONS[[#This Row],[Category]]&amp;"-"&amp;COUNTIFS($H$29:H1005,H1005)),"-")</f>
        <v/>
      </c>
      <c r="J985" s="127" t="str">
        <f>IFERROR(INDEX(Analysis!$G$13:$G$24,MATCH(IF(TB_TRANSACTIONS[[#This Row],[Date]]="","",IFERROR(MONTH(TB_TRANSACTIONS[[#This Row],[Date]]),"-")),Analysis!$C$13:$C$24,0),1),"-")</f>
        <v>-</v>
      </c>
      <c r="K985" s="127" t="str">
        <f>IFERROR(INDEX(Analysis!$F$13:$F$24,MATCH(IF(TB_TRANSACTIONS[[#This Row],[Date]]="","",IFERROR(MONTH(TB_TRANSACTIONS[[#This Row],[Date]]),"-")),Analysis!$C$13:$C$24,0),1),"-")</f>
        <v>-</v>
      </c>
      <c r="L9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5" s="77"/>
    </row>
    <row r="986" spans="3:15" ht="18" customHeight="1" x14ac:dyDescent="0.25">
      <c r="C986" s="109"/>
      <c r="D986" s="221"/>
      <c r="E986" s="222"/>
      <c r="F986" s="111"/>
      <c r="G986" s="110"/>
      <c r="H986" s="245" t="str" cm="1">
        <f t="array" ref="H986">IFERROR(IF(TB_TRANSACTIONS[[#This Row],[Subcategory]]="","",INDEX(Fields!$D$33:$D$132,MATCH(TB_TRANSACTIONS[[#This Row],[Subcategory]],Fields!$C$33:$C$132,0),0)),"-")</f>
        <v/>
      </c>
      <c r="I986" s="245" t="str">
        <f>IFERROR(IF(TB_TRANSACTIONS[[#This Row],[Category]]="","",TB_TRANSACTIONS[[#This Row],[Category]]&amp;"-"&amp;COUNTIFS($H$29:H1006,H1006)),"-")</f>
        <v/>
      </c>
      <c r="J986" s="127" t="str">
        <f>IFERROR(INDEX(Analysis!$G$13:$G$24,MATCH(IF(TB_TRANSACTIONS[[#This Row],[Date]]="","",IFERROR(MONTH(TB_TRANSACTIONS[[#This Row],[Date]]),"-")),Analysis!$C$13:$C$24,0),1),"-")</f>
        <v>-</v>
      </c>
      <c r="K986" s="127" t="str">
        <f>IFERROR(INDEX(Analysis!$F$13:$F$24,MATCH(IF(TB_TRANSACTIONS[[#This Row],[Date]]="","",IFERROR(MONTH(TB_TRANSACTIONS[[#This Row],[Date]]),"-")),Analysis!$C$13:$C$24,0),1),"-")</f>
        <v>-</v>
      </c>
      <c r="L9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6" s="77"/>
    </row>
    <row r="987" spans="3:15" ht="18" customHeight="1" x14ac:dyDescent="0.25">
      <c r="C987" s="143"/>
      <c r="D987" s="217"/>
      <c r="E987" s="220"/>
      <c r="F987" s="111"/>
      <c r="G987" s="110"/>
      <c r="H987" s="245" t="str" cm="1">
        <f t="array" ref="H987">IFERROR(IF(TB_TRANSACTIONS[[#This Row],[Subcategory]]="","",INDEX(Fields!$D$33:$D$132,MATCH(TB_TRANSACTIONS[[#This Row],[Subcategory]],Fields!$C$33:$C$132,0),0)),"-")</f>
        <v/>
      </c>
      <c r="I987" s="245" t="str">
        <f>IFERROR(IF(TB_TRANSACTIONS[[#This Row],[Category]]="","",TB_TRANSACTIONS[[#This Row],[Category]]&amp;"-"&amp;COUNTIFS($H$29:H1007,H1007)),"-")</f>
        <v/>
      </c>
      <c r="J987" s="127" t="str">
        <f>IFERROR(INDEX(Analysis!$G$13:$G$24,MATCH(IF(TB_TRANSACTIONS[[#This Row],[Date]]="","",IFERROR(MONTH(TB_TRANSACTIONS[[#This Row],[Date]]),"-")),Analysis!$C$13:$C$24,0),1),"-")</f>
        <v>-</v>
      </c>
      <c r="K987" s="127" t="str">
        <f>IFERROR(INDEX(Analysis!$F$13:$F$24,MATCH(IF(TB_TRANSACTIONS[[#This Row],[Date]]="","",IFERROR(MONTH(TB_TRANSACTIONS[[#This Row],[Date]]),"-")),Analysis!$C$13:$C$24,0),1),"-")</f>
        <v>-</v>
      </c>
      <c r="L9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7" s="77"/>
    </row>
    <row r="988" spans="3:15" ht="18" customHeight="1" x14ac:dyDescent="0.25">
      <c r="C988" s="109"/>
      <c r="D988" s="221"/>
      <c r="E988" s="222"/>
      <c r="F988" s="111"/>
      <c r="G988" s="110"/>
      <c r="H988" s="245" t="str" cm="1">
        <f t="array" ref="H988">IFERROR(IF(TB_TRANSACTIONS[[#This Row],[Subcategory]]="","",INDEX(Fields!$D$33:$D$132,MATCH(TB_TRANSACTIONS[[#This Row],[Subcategory]],Fields!$C$33:$C$132,0),0)),"-")</f>
        <v/>
      </c>
      <c r="I988" s="245" t="str">
        <f>IFERROR(IF(TB_TRANSACTIONS[[#This Row],[Category]]="","",TB_TRANSACTIONS[[#This Row],[Category]]&amp;"-"&amp;COUNTIFS($H$29:H1008,H1008)),"-")</f>
        <v/>
      </c>
      <c r="J988" s="127" t="str">
        <f>IFERROR(INDEX(Analysis!$G$13:$G$24,MATCH(IF(TB_TRANSACTIONS[[#This Row],[Date]]="","",IFERROR(MONTH(TB_TRANSACTIONS[[#This Row],[Date]]),"-")),Analysis!$C$13:$C$24,0),1),"-")</f>
        <v>-</v>
      </c>
      <c r="K988" s="127" t="str">
        <f>IFERROR(INDEX(Analysis!$F$13:$F$24,MATCH(IF(TB_TRANSACTIONS[[#This Row],[Date]]="","",IFERROR(MONTH(TB_TRANSACTIONS[[#This Row],[Date]]),"-")),Analysis!$C$13:$C$24,0),1),"-")</f>
        <v>-</v>
      </c>
      <c r="L9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8" s="77"/>
    </row>
    <row r="989" spans="3:15" ht="18" customHeight="1" x14ac:dyDescent="0.25">
      <c r="C989" s="143"/>
      <c r="D989" s="217"/>
      <c r="E989" s="220"/>
      <c r="F989" s="111"/>
      <c r="G989" s="110"/>
      <c r="H989" s="245" t="str" cm="1">
        <f t="array" ref="H989">IFERROR(IF(TB_TRANSACTIONS[[#This Row],[Subcategory]]="","",INDEX(Fields!$D$33:$D$132,MATCH(TB_TRANSACTIONS[[#This Row],[Subcategory]],Fields!$C$33:$C$132,0),0)),"-")</f>
        <v/>
      </c>
      <c r="I989" s="245" t="str">
        <f>IFERROR(IF(TB_TRANSACTIONS[[#This Row],[Category]]="","",TB_TRANSACTIONS[[#This Row],[Category]]&amp;"-"&amp;COUNTIFS($H$29:H1009,H1009)),"-")</f>
        <v/>
      </c>
      <c r="J989" s="127" t="str">
        <f>IFERROR(INDEX(Analysis!$G$13:$G$24,MATCH(IF(TB_TRANSACTIONS[[#This Row],[Date]]="","",IFERROR(MONTH(TB_TRANSACTIONS[[#This Row],[Date]]),"-")),Analysis!$C$13:$C$24,0),1),"-")</f>
        <v>-</v>
      </c>
      <c r="K989" s="127" t="str">
        <f>IFERROR(INDEX(Analysis!$F$13:$F$24,MATCH(IF(TB_TRANSACTIONS[[#This Row],[Date]]="","",IFERROR(MONTH(TB_TRANSACTIONS[[#This Row],[Date]]),"-")),Analysis!$C$13:$C$24,0),1),"-")</f>
        <v>-</v>
      </c>
      <c r="L9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9" s="77"/>
    </row>
    <row r="990" spans="3:15" ht="18" customHeight="1" x14ac:dyDescent="0.25">
      <c r="C990" s="109"/>
      <c r="D990" s="221"/>
      <c r="E990" s="222"/>
      <c r="F990" s="111"/>
      <c r="G990" s="110"/>
      <c r="H990" s="245" t="str" cm="1">
        <f t="array" ref="H990">IFERROR(IF(TB_TRANSACTIONS[[#This Row],[Subcategory]]="","",INDEX(Fields!$D$33:$D$132,MATCH(TB_TRANSACTIONS[[#This Row],[Subcategory]],Fields!$C$33:$C$132,0),0)),"-")</f>
        <v/>
      </c>
      <c r="I990" s="245" t="str">
        <f>IFERROR(IF(TB_TRANSACTIONS[[#This Row],[Category]]="","",TB_TRANSACTIONS[[#This Row],[Category]]&amp;"-"&amp;COUNTIFS($H$29:H1010,H1010)),"-")</f>
        <v/>
      </c>
      <c r="J990" s="127" t="str">
        <f>IFERROR(INDEX(Analysis!$G$13:$G$24,MATCH(IF(TB_TRANSACTIONS[[#This Row],[Date]]="","",IFERROR(MONTH(TB_TRANSACTIONS[[#This Row],[Date]]),"-")),Analysis!$C$13:$C$24,0),1),"-")</f>
        <v>-</v>
      </c>
      <c r="K990" s="127" t="str">
        <f>IFERROR(INDEX(Analysis!$F$13:$F$24,MATCH(IF(TB_TRANSACTIONS[[#This Row],[Date]]="","",IFERROR(MONTH(TB_TRANSACTIONS[[#This Row],[Date]]),"-")),Analysis!$C$13:$C$24,0),1),"-")</f>
        <v>-</v>
      </c>
      <c r="L9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0" s="77"/>
    </row>
    <row r="991" spans="3:15" ht="18" customHeight="1" x14ac:dyDescent="0.25">
      <c r="C991" s="143"/>
      <c r="D991" s="217"/>
      <c r="E991" s="220"/>
      <c r="F991" s="111"/>
      <c r="G991" s="110"/>
      <c r="H991" s="245" t="str" cm="1">
        <f t="array" ref="H991">IFERROR(IF(TB_TRANSACTIONS[[#This Row],[Subcategory]]="","",INDEX(Fields!$D$33:$D$132,MATCH(TB_TRANSACTIONS[[#This Row],[Subcategory]],Fields!$C$33:$C$132,0),0)),"-")</f>
        <v/>
      </c>
      <c r="I991" s="245" t="str">
        <f>IFERROR(IF(TB_TRANSACTIONS[[#This Row],[Category]]="","",TB_TRANSACTIONS[[#This Row],[Category]]&amp;"-"&amp;COUNTIFS($H$29:H1011,H1011)),"-")</f>
        <v/>
      </c>
      <c r="J991" s="127" t="str">
        <f>IFERROR(INDEX(Analysis!$G$13:$G$24,MATCH(IF(TB_TRANSACTIONS[[#This Row],[Date]]="","",IFERROR(MONTH(TB_TRANSACTIONS[[#This Row],[Date]]),"-")),Analysis!$C$13:$C$24,0),1),"-")</f>
        <v>-</v>
      </c>
      <c r="K991" s="127" t="str">
        <f>IFERROR(INDEX(Analysis!$F$13:$F$24,MATCH(IF(TB_TRANSACTIONS[[#This Row],[Date]]="","",IFERROR(MONTH(TB_TRANSACTIONS[[#This Row],[Date]]),"-")),Analysis!$C$13:$C$24,0),1),"-")</f>
        <v>-</v>
      </c>
      <c r="L9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1" s="77"/>
    </row>
    <row r="992" spans="3:15" ht="18" customHeight="1" x14ac:dyDescent="0.25">
      <c r="C992" s="109"/>
      <c r="D992" s="221"/>
      <c r="E992" s="222"/>
      <c r="F992" s="111"/>
      <c r="G992" s="110"/>
      <c r="H992" s="245" t="str" cm="1">
        <f t="array" ref="H992">IFERROR(IF(TB_TRANSACTIONS[[#This Row],[Subcategory]]="","",INDEX(Fields!$D$33:$D$132,MATCH(TB_TRANSACTIONS[[#This Row],[Subcategory]],Fields!$C$33:$C$132,0),0)),"-")</f>
        <v/>
      </c>
      <c r="I992" s="245" t="str">
        <f>IFERROR(IF(TB_TRANSACTIONS[[#This Row],[Category]]="","",TB_TRANSACTIONS[[#This Row],[Category]]&amp;"-"&amp;COUNTIFS($H$29:H1012,H1012)),"-")</f>
        <v/>
      </c>
      <c r="J992" s="127" t="str">
        <f>IFERROR(INDEX(Analysis!$G$13:$G$24,MATCH(IF(TB_TRANSACTIONS[[#This Row],[Date]]="","",IFERROR(MONTH(TB_TRANSACTIONS[[#This Row],[Date]]),"-")),Analysis!$C$13:$C$24,0),1),"-")</f>
        <v>-</v>
      </c>
      <c r="K992" s="127" t="str">
        <f>IFERROR(INDEX(Analysis!$F$13:$F$24,MATCH(IF(TB_TRANSACTIONS[[#This Row],[Date]]="","",IFERROR(MONTH(TB_TRANSACTIONS[[#This Row],[Date]]),"-")),Analysis!$C$13:$C$24,0),1),"-")</f>
        <v>-</v>
      </c>
      <c r="L9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2" s="77"/>
    </row>
    <row r="993" spans="3:15" ht="18" customHeight="1" x14ac:dyDescent="0.25">
      <c r="C993" s="143"/>
      <c r="D993" s="217"/>
      <c r="E993" s="220"/>
      <c r="F993" s="111"/>
      <c r="G993" s="110"/>
      <c r="H993" s="245" t="str" cm="1">
        <f t="array" ref="H993">IFERROR(IF(TB_TRANSACTIONS[[#This Row],[Subcategory]]="","",INDEX(Fields!$D$33:$D$132,MATCH(TB_TRANSACTIONS[[#This Row],[Subcategory]],Fields!$C$33:$C$132,0),0)),"-")</f>
        <v/>
      </c>
      <c r="I993" s="245" t="str">
        <f>IFERROR(IF(TB_TRANSACTIONS[[#This Row],[Category]]="","",TB_TRANSACTIONS[[#This Row],[Category]]&amp;"-"&amp;COUNTIFS($H$29:H1013,H1013)),"-")</f>
        <v/>
      </c>
      <c r="J993" s="127" t="str">
        <f>IFERROR(INDEX(Analysis!$G$13:$G$24,MATCH(IF(TB_TRANSACTIONS[[#This Row],[Date]]="","",IFERROR(MONTH(TB_TRANSACTIONS[[#This Row],[Date]]),"-")),Analysis!$C$13:$C$24,0),1),"-")</f>
        <v>-</v>
      </c>
      <c r="K993" s="127" t="str">
        <f>IFERROR(INDEX(Analysis!$F$13:$F$24,MATCH(IF(TB_TRANSACTIONS[[#This Row],[Date]]="","",IFERROR(MONTH(TB_TRANSACTIONS[[#This Row],[Date]]),"-")),Analysis!$C$13:$C$24,0),1),"-")</f>
        <v>-</v>
      </c>
      <c r="L9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3" s="77"/>
    </row>
    <row r="994" spans="3:15" ht="18" customHeight="1" x14ac:dyDescent="0.25">
      <c r="C994" s="109"/>
      <c r="D994" s="221"/>
      <c r="E994" s="222"/>
      <c r="F994" s="111"/>
      <c r="G994" s="110"/>
      <c r="H994" s="245" t="str" cm="1">
        <f t="array" ref="H994">IFERROR(IF(TB_TRANSACTIONS[[#This Row],[Subcategory]]="","",INDEX(Fields!$D$33:$D$132,MATCH(TB_TRANSACTIONS[[#This Row],[Subcategory]],Fields!$C$33:$C$132,0),0)),"-")</f>
        <v/>
      </c>
      <c r="I994" s="245" t="str">
        <f>IFERROR(IF(TB_TRANSACTIONS[[#This Row],[Category]]="","",TB_TRANSACTIONS[[#This Row],[Category]]&amp;"-"&amp;COUNTIFS($H$29:H1014,H1014)),"-")</f>
        <v/>
      </c>
      <c r="J994" s="127" t="str">
        <f>IFERROR(INDEX(Analysis!$G$13:$G$24,MATCH(IF(TB_TRANSACTIONS[[#This Row],[Date]]="","",IFERROR(MONTH(TB_TRANSACTIONS[[#This Row],[Date]]),"-")),Analysis!$C$13:$C$24,0),1),"-")</f>
        <v>-</v>
      </c>
      <c r="K994" s="127" t="str">
        <f>IFERROR(INDEX(Analysis!$F$13:$F$24,MATCH(IF(TB_TRANSACTIONS[[#This Row],[Date]]="","",IFERROR(MONTH(TB_TRANSACTIONS[[#This Row],[Date]]),"-")),Analysis!$C$13:$C$24,0),1),"-")</f>
        <v>-</v>
      </c>
      <c r="L9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4" s="77"/>
    </row>
    <row r="995" spans="3:15" ht="18" customHeight="1" x14ac:dyDescent="0.25">
      <c r="C995" s="143"/>
      <c r="D995" s="217"/>
      <c r="E995" s="220"/>
      <c r="F995" s="111"/>
      <c r="G995" s="110"/>
      <c r="H995" s="245" t="str" cm="1">
        <f t="array" ref="H995">IFERROR(IF(TB_TRANSACTIONS[[#This Row],[Subcategory]]="","",INDEX(Fields!$D$33:$D$132,MATCH(TB_TRANSACTIONS[[#This Row],[Subcategory]],Fields!$C$33:$C$132,0),0)),"-")</f>
        <v/>
      </c>
      <c r="I995" s="245" t="str">
        <f>IFERROR(IF(TB_TRANSACTIONS[[#This Row],[Category]]="","",TB_TRANSACTIONS[[#This Row],[Category]]&amp;"-"&amp;COUNTIFS($H$29:H1015,H1015)),"-")</f>
        <v/>
      </c>
      <c r="J995" s="127" t="str">
        <f>IFERROR(INDEX(Analysis!$G$13:$G$24,MATCH(IF(TB_TRANSACTIONS[[#This Row],[Date]]="","",IFERROR(MONTH(TB_TRANSACTIONS[[#This Row],[Date]]),"-")),Analysis!$C$13:$C$24,0),1),"-")</f>
        <v>-</v>
      </c>
      <c r="K995" s="127" t="str">
        <f>IFERROR(INDEX(Analysis!$F$13:$F$24,MATCH(IF(TB_TRANSACTIONS[[#This Row],[Date]]="","",IFERROR(MONTH(TB_TRANSACTIONS[[#This Row],[Date]]),"-")),Analysis!$C$13:$C$24,0),1),"-")</f>
        <v>-</v>
      </c>
      <c r="L9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5" s="77"/>
    </row>
    <row r="996" spans="3:15" ht="18" customHeight="1" x14ac:dyDescent="0.25">
      <c r="C996" s="109"/>
      <c r="D996" s="221"/>
      <c r="E996" s="222"/>
      <c r="F996" s="111"/>
      <c r="G996" s="110"/>
      <c r="H996" s="245" t="str" cm="1">
        <f t="array" ref="H996">IFERROR(IF(TB_TRANSACTIONS[[#This Row],[Subcategory]]="","",INDEX(Fields!$D$33:$D$132,MATCH(TB_TRANSACTIONS[[#This Row],[Subcategory]],Fields!$C$33:$C$132,0),0)),"-")</f>
        <v/>
      </c>
      <c r="I996" s="245" t="str">
        <f>IFERROR(IF(TB_TRANSACTIONS[[#This Row],[Category]]="","",TB_TRANSACTIONS[[#This Row],[Category]]&amp;"-"&amp;COUNTIFS($H$29:H1016,H1016)),"-")</f>
        <v/>
      </c>
      <c r="J996" s="127" t="str">
        <f>IFERROR(INDEX(Analysis!$G$13:$G$24,MATCH(IF(TB_TRANSACTIONS[[#This Row],[Date]]="","",IFERROR(MONTH(TB_TRANSACTIONS[[#This Row],[Date]]),"-")),Analysis!$C$13:$C$24,0),1),"-")</f>
        <v>-</v>
      </c>
      <c r="K996" s="127" t="str">
        <f>IFERROR(INDEX(Analysis!$F$13:$F$24,MATCH(IF(TB_TRANSACTIONS[[#This Row],[Date]]="","",IFERROR(MONTH(TB_TRANSACTIONS[[#This Row],[Date]]),"-")),Analysis!$C$13:$C$24,0),1),"-")</f>
        <v>-</v>
      </c>
      <c r="L9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6" s="77"/>
    </row>
    <row r="997" spans="3:15" ht="18" customHeight="1" x14ac:dyDescent="0.25">
      <c r="C997" s="143"/>
      <c r="D997" s="217"/>
      <c r="E997" s="220"/>
      <c r="F997" s="111"/>
      <c r="G997" s="110"/>
      <c r="H997" s="245" t="str" cm="1">
        <f t="array" ref="H997">IFERROR(IF(TB_TRANSACTIONS[[#This Row],[Subcategory]]="","",INDEX(Fields!$D$33:$D$132,MATCH(TB_TRANSACTIONS[[#This Row],[Subcategory]],Fields!$C$33:$C$132,0),0)),"-")</f>
        <v/>
      </c>
      <c r="I997" s="245" t="str">
        <f>IFERROR(IF(TB_TRANSACTIONS[[#This Row],[Category]]="","",TB_TRANSACTIONS[[#This Row],[Category]]&amp;"-"&amp;COUNTIFS($H$29:H1017,H1017)),"-")</f>
        <v/>
      </c>
      <c r="J997" s="127" t="str">
        <f>IFERROR(INDEX(Analysis!$G$13:$G$24,MATCH(IF(TB_TRANSACTIONS[[#This Row],[Date]]="","",IFERROR(MONTH(TB_TRANSACTIONS[[#This Row],[Date]]),"-")),Analysis!$C$13:$C$24,0),1),"-")</f>
        <v>-</v>
      </c>
      <c r="K997" s="127" t="str">
        <f>IFERROR(INDEX(Analysis!$F$13:$F$24,MATCH(IF(TB_TRANSACTIONS[[#This Row],[Date]]="","",IFERROR(MONTH(TB_TRANSACTIONS[[#This Row],[Date]]),"-")),Analysis!$C$13:$C$24,0),1),"-")</f>
        <v>-</v>
      </c>
      <c r="L9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7" s="77"/>
    </row>
    <row r="998" spans="3:15" ht="18" customHeight="1" x14ac:dyDescent="0.25">
      <c r="C998" s="109"/>
      <c r="D998" s="221"/>
      <c r="E998" s="222"/>
      <c r="F998" s="111"/>
      <c r="G998" s="110"/>
      <c r="H998" s="245" t="str" cm="1">
        <f t="array" ref="H998">IFERROR(IF(TB_TRANSACTIONS[[#This Row],[Subcategory]]="","",INDEX(Fields!$D$33:$D$132,MATCH(TB_TRANSACTIONS[[#This Row],[Subcategory]],Fields!$C$33:$C$132,0),0)),"-")</f>
        <v/>
      </c>
      <c r="I998" s="245" t="str">
        <f>IFERROR(IF(TB_TRANSACTIONS[[#This Row],[Category]]="","",TB_TRANSACTIONS[[#This Row],[Category]]&amp;"-"&amp;COUNTIFS($H$29:H1018,H1018)),"-")</f>
        <v/>
      </c>
      <c r="J998" s="127" t="str">
        <f>IFERROR(INDEX(Analysis!$G$13:$G$24,MATCH(IF(TB_TRANSACTIONS[[#This Row],[Date]]="","",IFERROR(MONTH(TB_TRANSACTIONS[[#This Row],[Date]]),"-")),Analysis!$C$13:$C$24,0),1),"-")</f>
        <v>-</v>
      </c>
      <c r="K998" s="127" t="str">
        <f>IFERROR(INDEX(Analysis!$F$13:$F$24,MATCH(IF(TB_TRANSACTIONS[[#This Row],[Date]]="","",IFERROR(MONTH(TB_TRANSACTIONS[[#This Row],[Date]]),"-")),Analysis!$C$13:$C$24,0),1),"-")</f>
        <v>-</v>
      </c>
      <c r="L9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8" s="77"/>
    </row>
    <row r="999" spans="3:15" ht="18" customHeight="1" x14ac:dyDescent="0.25">
      <c r="C999" s="143"/>
      <c r="D999" s="217"/>
      <c r="E999" s="220"/>
      <c r="F999" s="111"/>
      <c r="G999" s="110"/>
      <c r="H999" s="245" t="str" cm="1">
        <f t="array" ref="H999">IFERROR(IF(TB_TRANSACTIONS[[#This Row],[Subcategory]]="","",INDEX(Fields!$D$33:$D$132,MATCH(TB_TRANSACTIONS[[#This Row],[Subcategory]],Fields!$C$33:$C$132,0),0)),"-")</f>
        <v/>
      </c>
      <c r="I999" s="245" t="str">
        <f>IFERROR(IF(TB_TRANSACTIONS[[#This Row],[Category]]="","",TB_TRANSACTIONS[[#This Row],[Category]]&amp;"-"&amp;COUNTIFS($H$29:H1019,H1019)),"-")</f>
        <v/>
      </c>
      <c r="J999" s="127" t="str">
        <f>IFERROR(INDEX(Analysis!$G$13:$G$24,MATCH(IF(TB_TRANSACTIONS[[#This Row],[Date]]="","",IFERROR(MONTH(TB_TRANSACTIONS[[#This Row],[Date]]),"-")),Analysis!$C$13:$C$24,0),1),"-")</f>
        <v>-</v>
      </c>
      <c r="K999" s="127" t="str">
        <f>IFERROR(INDEX(Analysis!$F$13:$F$24,MATCH(IF(TB_TRANSACTIONS[[#This Row],[Date]]="","",IFERROR(MONTH(TB_TRANSACTIONS[[#This Row],[Date]]),"-")),Analysis!$C$13:$C$24,0),1),"-")</f>
        <v>-</v>
      </c>
      <c r="L9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9" s="77"/>
    </row>
    <row r="1000" spans="3:15" ht="18" customHeight="1" x14ac:dyDescent="0.25">
      <c r="C1000" s="109"/>
      <c r="D1000" s="221"/>
      <c r="E1000" s="222"/>
      <c r="F1000" s="111"/>
      <c r="G1000" s="110"/>
      <c r="H1000" s="245" t="str" cm="1">
        <f t="array" ref="H1000">IFERROR(IF(TB_TRANSACTIONS[[#This Row],[Subcategory]]="","",INDEX(Fields!$D$33:$D$132,MATCH(TB_TRANSACTIONS[[#This Row],[Subcategory]],Fields!$C$33:$C$132,0),0)),"-")</f>
        <v/>
      </c>
      <c r="I1000" s="245" t="str">
        <f>IFERROR(IF(TB_TRANSACTIONS[[#This Row],[Category]]="","",TB_TRANSACTIONS[[#This Row],[Category]]&amp;"-"&amp;COUNTIFS($H$29:H1020,H1020)),"-")</f>
        <v/>
      </c>
      <c r="J1000" s="127" t="str">
        <f>IFERROR(INDEX(Analysis!$G$13:$G$24,MATCH(IF(TB_TRANSACTIONS[[#This Row],[Date]]="","",IFERROR(MONTH(TB_TRANSACTIONS[[#This Row],[Date]]),"-")),Analysis!$C$13:$C$24,0),1),"-")</f>
        <v>-</v>
      </c>
      <c r="K1000" s="127" t="str">
        <f>IFERROR(INDEX(Analysis!$F$13:$F$24,MATCH(IF(TB_TRANSACTIONS[[#This Row],[Date]]="","",IFERROR(MONTH(TB_TRANSACTIONS[[#This Row],[Date]]),"-")),Analysis!$C$13:$C$24,0),1),"-")</f>
        <v>-</v>
      </c>
      <c r="L10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000" s="77"/>
    </row>
    <row r="1001" spans="3:15" ht="18" customHeight="1" x14ac:dyDescent="0.25">
      <c r="D1001" s="82"/>
      <c r="E1001" s="82"/>
      <c r="F1001" s="82"/>
      <c r="G1001" s="82"/>
      <c r="H1001" s="82"/>
      <c r="I1001" s="82"/>
      <c r="J1001" s="82"/>
      <c r="K1001" s="82"/>
      <c r="L1001" s="82"/>
      <c r="M1001" s="82"/>
      <c r="N1001" s="82"/>
      <c r="O1001" s="77"/>
    </row>
    <row r="1002" spans="3:15" ht="18" customHeight="1" x14ac:dyDescent="0.25">
      <c r="D1002" s="82"/>
      <c r="E1002" s="82"/>
      <c r="F1002" s="82"/>
      <c r="G1002" s="82"/>
      <c r="H1002" s="82"/>
      <c r="I1002" s="82"/>
      <c r="J1002" s="82"/>
      <c r="K1002" s="82"/>
      <c r="L1002" s="82"/>
      <c r="M1002" s="82"/>
      <c r="N1002" s="82"/>
      <c r="O1002" s="77"/>
    </row>
    <row r="1003" spans="3:15" ht="18" customHeight="1" x14ac:dyDescent="0.25">
      <c r="D1003" s="82"/>
      <c r="E1003" s="82"/>
      <c r="F1003" s="82"/>
      <c r="G1003" s="82"/>
      <c r="H1003" s="82"/>
      <c r="I1003" s="82"/>
      <c r="J1003" s="82"/>
      <c r="K1003" s="82"/>
      <c r="L1003" s="82"/>
      <c r="M1003" s="82"/>
      <c r="N1003" s="82"/>
      <c r="O1003" s="77"/>
    </row>
    <row r="1004" spans="3:15" ht="18" customHeight="1" x14ac:dyDescent="0.25">
      <c r="D1004" s="82"/>
      <c r="E1004" s="82"/>
      <c r="F1004" s="82"/>
      <c r="G1004" s="82"/>
      <c r="H1004" s="82"/>
      <c r="I1004" s="82"/>
      <c r="J1004" s="82"/>
      <c r="K1004" s="82"/>
      <c r="L1004" s="82"/>
      <c r="M1004" s="82"/>
      <c r="N1004" s="82"/>
      <c r="O1004" s="77"/>
    </row>
    <row r="1005" spans="3:15" ht="18" customHeight="1" x14ac:dyDescent="0.25">
      <c r="D1005" s="82"/>
      <c r="E1005" s="82"/>
      <c r="F1005" s="82"/>
      <c r="G1005" s="82"/>
      <c r="H1005" s="82"/>
      <c r="I1005" s="82"/>
      <c r="J1005" s="82"/>
      <c r="K1005" s="82"/>
      <c r="L1005" s="82"/>
      <c r="M1005" s="82"/>
      <c r="N1005" s="82"/>
      <c r="O1005" s="77"/>
    </row>
    <row r="1006" spans="3:15" ht="18" customHeight="1" x14ac:dyDescent="0.25">
      <c r="D1006" s="82"/>
      <c r="E1006" s="82"/>
      <c r="F1006" s="82"/>
      <c r="G1006" s="82"/>
      <c r="H1006" s="82"/>
      <c r="I1006" s="82"/>
      <c r="J1006" s="82"/>
      <c r="K1006" s="82"/>
      <c r="L1006" s="82"/>
      <c r="M1006" s="82"/>
      <c r="N1006" s="82"/>
      <c r="O1006" s="77"/>
    </row>
    <row r="1007" spans="3:15" ht="18" customHeight="1" x14ac:dyDescent="0.25">
      <c r="D1007" s="82"/>
      <c r="E1007" s="82"/>
      <c r="F1007" s="82"/>
      <c r="G1007" s="82"/>
      <c r="H1007" s="82"/>
      <c r="I1007" s="82"/>
      <c r="J1007" s="82"/>
      <c r="K1007" s="82"/>
      <c r="L1007" s="82"/>
      <c r="M1007" s="82"/>
      <c r="N1007" s="82"/>
      <c r="O1007" s="77"/>
    </row>
    <row r="1008" spans="3:15" ht="18" customHeight="1" x14ac:dyDescent="0.25">
      <c r="D1008" s="82"/>
      <c r="E1008" s="82"/>
      <c r="F1008" s="82"/>
      <c r="G1008" s="82"/>
      <c r="H1008" s="82"/>
      <c r="I1008" s="82"/>
      <c r="J1008" s="82"/>
      <c r="K1008" s="82"/>
      <c r="L1008" s="82"/>
      <c r="M1008" s="82"/>
      <c r="N1008" s="82"/>
      <c r="O1008" s="77"/>
    </row>
    <row r="1009" spans="4:15" ht="18" customHeight="1" x14ac:dyDescent="0.25">
      <c r="D1009" s="82"/>
      <c r="E1009" s="82"/>
      <c r="F1009" s="82"/>
      <c r="G1009" s="82"/>
      <c r="H1009" s="82"/>
      <c r="I1009" s="82"/>
      <c r="J1009" s="82"/>
      <c r="K1009" s="82"/>
      <c r="L1009" s="82"/>
      <c r="M1009" s="82"/>
      <c r="N1009" s="82"/>
      <c r="O1009" s="77"/>
    </row>
    <row r="1010" spans="4:15" ht="18" customHeight="1" x14ac:dyDescent="0.25">
      <c r="D1010" s="82"/>
      <c r="E1010" s="82"/>
      <c r="F1010" s="82"/>
      <c r="G1010" s="82"/>
      <c r="H1010" s="82"/>
      <c r="I1010" s="82"/>
      <c r="J1010" s="82"/>
      <c r="K1010" s="82"/>
      <c r="L1010" s="82"/>
      <c r="M1010" s="82"/>
      <c r="N1010" s="82"/>
      <c r="O1010" s="77"/>
    </row>
    <row r="1011" spans="4:15" ht="18" customHeight="1" x14ac:dyDescent="0.25">
      <c r="D1011" s="82"/>
      <c r="E1011" s="82"/>
      <c r="F1011" s="82"/>
      <c r="G1011" s="82"/>
      <c r="H1011" s="82"/>
      <c r="I1011" s="82"/>
      <c r="J1011" s="82"/>
      <c r="K1011" s="82"/>
      <c r="L1011" s="82"/>
      <c r="M1011" s="82"/>
      <c r="N1011" s="82"/>
      <c r="O1011" s="77"/>
    </row>
    <row r="1012" spans="4:15" ht="18" customHeight="1" x14ac:dyDescent="0.25"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77"/>
    </row>
    <row r="1013" spans="4:15" ht="18" customHeight="1" x14ac:dyDescent="0.25">
      <c r="D1013" s="82"/>
      <c r="E1013" s="82"/>
      <c r="F1013" s="82"/>
      <c r="G1013" s="82"/>
      <c r="H1013" s="82"/>
      <c r="I1013" s="82"/>
      <c r="J1013" s="82"/>
      <c r="K1013" s="82"/>
      <c r="L1013" s="82"/>
      <c r="M1013" s="82"/>
      <c r="N1013" s="82"/>
      <c r="O1013" s="77"/>
    </row>
    <row r="1014" spans="4:15" ht="18" customHeight="1" x14ac:dyDescent="0.25">
      <c r="D1014" s="82"/>
      <c r="E1014" s="82"/>
      <c r="F1014" s="82"/>
      <c r="G1014" s="82"/>
      <c r="H1014" s="82"/>
      <c r="I1014" s="82"/>
      <c r="J1014" s="82"/>
      <c r="K1014" s="82"/>
      <c r="L1014" s="82"/>
      <c r="M1014" s="82"/>
      <c r="N1014" s="82"/>
      <c r="O1014" s="77"/>
    </row>
    <row r="1015" spans="4:15" ht="18" customHeight="1" x14ac:dyDescent="0.25">
      <c r="D1015" s="82"/>
      <c r="E1015" s="82"/>
      <c r="F1015" s="82"/>
      <c r="G1015" s="82"/>
      <c r="H1015" s="82"/>
      <c r="I1015" s="82"/>
      <c r="J1015" s="82"/>
      <c r="K1015" s="82"/>
      <c r="L1015" s="82"/>
      <c r="M1015" s="82"/>
      <c r="N1015" s="82"/>
      <c r="O1015" s="77"/>
    </row>
    <row r="1016" spans="4:15" ht="18" customHeight="1" x14ac:dyDescent="0.25">
      <c r="D1016" s="82"/>
      <c r="E1016" s="82"/>
      <c r="F1016" s="82"/>
      <c r="G1016" s="82"/>
      <c r="H1016" s="82"/>
      <c r="I1016" s="82"/>
      <c r="J1016" s="82"/>
      <c r="K1016" s="82"/>
      <c r="L1016" s="82"/>
      <c r="M1016" s="82"/>
      <c r="N1016" s="82"/>
      <c r="O1016" s="77"/>
    </row>
    <row r="1017" spans="4:15" ht="18" customHeight="1" x14ac:dyDescent="0.25">
      <c r="D1017" s="82"/>
      <c r="E1017" s="82"/>
      <c r="F1017" s="82"/>
      <c r="G1017" s="82"/>
      <c r="H1017" s="82"/>
      <c r="I1017" s="82"/>
      <c r="J1017" s="82"/>
      <c r="K1017" s="82"/>
      <c r="L1017" s="82"/>
      <c r="M1017" s="82"/>
      <c r="N1017" s="82"/>
      <c r="O1017" s="77"/>
    </row>
    <row r="1018" spans="4:15" ht="18" customHeight="1" x14ac:dyDescent="0.25"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77"/>
    </row>
    <row r="1019" spans="4:15" ht="18" customHeight="1" x14ac:dyDescent="0.25">
      <c r="D1019" s="82"/>
      <c r="E1019" s="82"/>
      <c r="F1019" s="82"/>
      <c r="G1019" s="82"/>
      <c r="H1019" s="82"/>
      <c r="I1019" s="82"/>
      <c r="J1019" s="82"/>
      <c r="K1019" s="82"/>
      <c r="L1019" s="82"/>
      <c r="M1019" s="82"/>
      <c r="N1019" s="82"/>
      <c r="O1019" s="77"/>
    </row>
    <row r="1020" spans="4:15" ht="18" customHeight="1" x14ac:dyDescent="0.25">
      <c r="D1020" s="82"/>
      <c r="E1020" s="82"/>
      <c r="F1020" s="82"/>
      <c r="G1020" s="82"/>
      <c r="H1020" s="82"/>
      <c r="I1020" s="82"/>
      <c r="J1020" s="82"/>
      <c r="K1020" s="82"/>
      <c r="L1020" s="82"/>
      <c r="M1020" s="82"/>
      <c r="N1020" s="82"/>
      <c r="O1020" s="77"/>
    </row>
    <row r="1021" spans="4:15" ht="18" customHeight="1" x14ac:dyDescent="0.25">
      <c r="D1021" s="82"/>
      <c r="E1021" s="82"/>
      <c r="F1021" s="82"/>
      <c r="G1021" s="82"/>
      <c r="H1021" s="82"/>
      <c r="I1021" s="82"/>
      <c r="J1021" s="82"/>
      <c r="K1021" s="82"/>
      <c r="L1021" s="82"/>
      <c r="M1021" s="82"/>
      <c r="N1021" s="82"/>
      <c r="O1021" s="77"/>
    </row>
    <row r="1022" spans="4:15" ht="18" customHeight="1" x14ac:dyDescent="0.25">
      <c r="D1022" s="82"/>
      <c r="E1022" s="82"/>
      <c r="F1022" s="82"/>
      <c r="G1022" s="82"/>
      <c r="H1022" s="82"/>
      <c r="I1022" s="82"/>
      <c r="J1022" s="82"/>
      <c r="K1022" s="82"/>
      <c r="L1022" s="82"/>
      <c r="M1022" s="82"/>
      <c r="N1022" s="82"/>
      <c r="O1022" s="77"/>
    </row>
    <row r="1023" spans="4:15" ht="18" customHeight="1" x14ac:dyDescent="0.25">
      <c r="D1023" s="82"/>
      <c r="E1023" s="82"/>
      <c r="F1023" s="82"/>
      <c r="G1023" s="82"/>
      <c r="H1023" s="82"/>
      <c r="I1023" s="82"/>
      <c r="J1023" s="82"/>
      <c r="K1023" s="82"/>
      <c r="L1023" s="82"/>
      <c r="M1023" s="82"/>
      <c r="N1023" s="82"/>
      <c r="O1023" s="77"/>
    </row>
    <row r="1024" spans="4:15" ht="18" customHeight="1" x14ac:dyDescent="0.25">
      <c r="D1024" s="82"/>
      <c r="E1024" s="82"/>
      <c r="F1024" s="82"/>
      <c r="G1024" s="82"/>
      <c r="H1024" s="82"/>
      <c r="I1024" s="82"/>
      <c r="J1024" s="82"/>
      <c r="K1024" s="82"/>
      <c r="L1024" s="82"/>
      <c r="M1024" s="82"/>
      <c r="N1024" s="82"/>
      <c r="O1024" s="77"/>
    </row>
    <row r="1025" spans="4:15" ht="18" customHeight="1" x14ac:dyDescent="0.25"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77"/>
    </row>
    <row r="1026" spans="4:15" ht="18" customHeight="1" x14ac:dyDescent="0.25">
      <c r="D1026" s="82"/>
      <c r="E1026" s="82"/>
      <c r="F1026" s="82"/>
      <c r="G1026" s="82"/>
      <c r="H1026" s="82"/>
      <c r="I1026" s="82"/>
      <c r="J1026" s="82"/>
      <c r="K1026" s="82"/>
      <c r="L1026" s="82"/>
      <c r="M1026" s="82"/>
      <c r="N1026" s="82"/>
      <c r="O1026" s="77"/>
    </row>
    <row r="1027" spans="4:15" ht="18" customHeight="1" x14ac:dyDescent="0.25"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77"/>
    </row>
    <row r="1028" spans="4:15" ht="18" customHeight="1" x14ac:dyDescent="0.25">
      <c r="D1028" s="82"/>
      <c r="E1028" s="82"/>
      <c r="F1028" s="82"/>
      <c r="G1028" s="82"/>
      <c r="H1028" s="82"/>
      <c r="I1028" s="82"/>
      <c r="J1028" s="82"/>
      <c r="K1028" s="82"/>
      <c r="L1028" s="82"/>
      <c r="M1028" s="82"/>
      <c r="N1028" s="82"/>
      <c r="O1028" s="77"/>
    </row>
    <row r="1029" spans="4:15" ht="18" customHeight="1" x14ac:dyDescent="0.25">
      <c r="D1029" s="82"/>
      <c r="E1029" s="82"/>
      <c r="F1029" s="82"/>
      <c r="G1029" s="82"/>
      <c r="H1029" s="82"/>
      <c r="I1029" s="82"/>
      <c r="J1029" s="82"/>
      <c r="K1029" s="82"/>
      <c r="L1029" s="82"/>
      <c r="M1029" s="82"/>
      <c r="N1029" s="82"/>
      <c r="O1029" s="77"/>
    </row>
    <row r="1030" spans="4:15" ht="18" customHeight="1" x14ac:dyDescent="0.25">
      <c r="D1030" s="82"/>
      <c r="E1030" s="82"/>
      <c r="F1030" s="82"/>
      <c r="G1030" s="82"/>
      <c r="H1030" s="82"/>
      <c r="I1030" s="82"/>
      <c r="J1030" s="82"/>
      <c r="K1030" s="82"/>
      <c r="L1030" s="82"/>
      <c r="M1030" s="82"/>
      <c r="N1030" s="82"/>
      <c r="O1030" s="77"/>
    </row>
    <row r="1031" spans="4:15" ht="18" customHeight="1" x14ac:dyDescent="0.25">
      <c r="D1031" s="82"/>
      <c r="E1031" s="82"/>
      <c r="F1031" s="82"/>
      <c r="G1031" s="82"/>
      <c r="H1031" s="82"/>
      <c r="I1031" s="82"/>
      <c r="J1031" s="82"/>
      <c r="K1031" s="82"/>
      <c r="L1031" s="82"/>
      <c r="M1031" s="82"/>
      <c r="N1031" s="82"/>
      <c r="O1031" s="77"/>
    </row>
    <row r="1032" spans="4:15" ht="18" customHeight="1" x14ac:dyDescent="0.25">
      <c r="D1032" s="82"/>
      <c r="E1032" s="82"/>
      <c r="F1032" s="82"/>
      <c r="G1032" s="82"/>
      <c r="H1032" s="82"/>
      <c r="I1032" s="82"/>
      <c r="J1032" s="82"/>
      <c r="K1032" s="82"/>
      <c r="L1032" s="82"/>
      <c r="M1032" s="82"/>
      <c r="N1032" s="82"/>
      <c r="O1032" s="77"/>
    </row>
    <row r="1033" spans="4:15" ht="18" customHeight="1" x14ac:dyDescent="0.25">
      <c r="D1033" s="82"/>
      <c r="E1033" s="82"/>
      <c r="F1033" s="82"/>
      <c r="G1033" s="82"/>
      <c r="H1033" s="82"/>
      <c r="I1033" s="82"/>
      <c r="J1033" s="82"/>
      <c r="K1033" s="82"/>
      <c r="L1033" s="82"/>
      <c r="M1033" s="82"/>
      <c r="N1033" s="82"/>
      <c r="O1033" s="77"/>
    </row>
    <row r="1034" spans="4:15" ht="18" customHeight="1" x14ac:dyDescent="0.25">
      <c r="D1034" s="82"/>
      <c r="E1034" s="82"/>
      <c r="F1034" s="82"/>
      <c r="G1034" s="82"/>
      <c r="H1034" s="82"/>
      <c r="I1034" s="82"/>
      <c r="J1034" s="82"/>
      <c r="K1034" s="82"/>
      <c r="L1034" s="82"/>
      <c r="M1034" s="82"/>
      <c r="N1034" s="82"/>
      <c r="O1034" s="77"/>
    </row>
    <row r="1035" spans="4:15" ht="18" customHeight="1" x14ac:dyDescent="0.25">
      <c r="D1035" s="82"/>
      <c r="E1035" s="82"/>
      <c r="F1035" s="82"/>
      <c r="G1035" s="82"/>
      <c r="H1035" s="82"/>
      <c r="I1035" s="82"/>
      <c r="J1035" s="82"/>
      <c r="K1035" s="82"/>
      <c r="L1035" s="82"/>
      <c r="M1035" s="82"/>
      <c r="N1035" s="82"/>
      <c r="O1035" s="77"/>
    </row>
    <row r="1036" spans="4:15" ht="18" customHeight="1" x14ac:dyDescent="0.25">
      <c r="D1036" s="82"/>
      <c r="E1036" s="82"/>
      <c r="F1036" s="82"/>
      <c r="G1036" s="82"/>
      <c r="H1036" s="82"/>
      <c r="I1036" s="82"/>
      <c r="J1036" s="82"/>
      <c r="K1036" s="82"/>
      <c r="L1036" s="82"/>
      <c r="M1036" s="82"/>
      <c r="N1036" s="82"/>
      <c r="O1036" s="77"/>
    </row>
    <row r="1037" spans="4:15" ht="18" customHeight="1" x14ac:dyDescent="0.25">
      <c r="D1037" s="82"/>
      <c r="E1037" s="82"/>
      <c r="F1037" s="82"/>
      <c r="G1037" s="82"/>
      <c r="H1037" s="82"/>
      <c r="I1037" s="82"/>
      <c r="J1037" s="82"/>
      <c r="K1037" s="82"/>
      <c r="L1037" s="82"/>
      <c r="M1037" s="82"/>
      <c r="N1037" s="82"/>
      <c r="O1037" s="77"/>
    </row>
    <row r="1038" spans="4:15" ht="18" customHeight="1" x14ac:dyDescent="0.25">
      <c r="D1038" s="82"/>
      <c r="E1038" s="82"/>
      <c r="F1038" s="82"/>
      <c r="G1038" s="82"/>
      <c r="H1038" s="82"/>
      <c r="I1038" s="82"/>
      <c r="J1038" s="82"/>
      <c r="K1038" s="82"/>
      <c r="L1038" s="82"/>
      <c r="M1038" s="82"/>
      <c r="N1038" s="82"/>
      <c r="O1038" s="77"/>
    </row>
    <row r="1039" spans="4:15" ht="18" customHeight="1" x14ac:dyDescent="0.25">
      <c r="D1039" s="82"/>
      <c r="E1039" s="82"/>
      <c r="F1039" s="82"/>
      <c r="G1039" s="82"/>
      <c r="H1039" s="82"/>
      <c r="I1039" s="82"/>
      <c r="J1039" s="82"/>
      <c r="K1039" s="82"/>
      <c r="L1039" s="82"/>
      <c r="M1039" s="82"/>
      <c r="N1039" s="82"/>
      <c r="O1039" s="77"/>
    </row>
    <row r="1040" spans="4:15" ht="18" customHeight="1" x14ac:dyDescent="0.25">
      <c r="D1040" s="82"/>
      <c r="E1040" s="82"/>
      <c r="F1040" s="82"/>
      <c r="G1040" s="82"/>
      <c r="H1040" s="82"/>
      <c r="I1040" s="82"/>
      <c r="J1040" s="82"/>
      <c r="K1040" s="82"/>
      <c r="L1040" s="82"/>
      <c r="M1040" s="82"/>
      <c r="N1040" s="82"/>
      <c r="O1040" s="77"/>
    </row>
    <row r="1041" spans="4:15" ht="18" customHeight="1" x14ac:dyDescent="0.25">
      <c r="D1041" s="82"/>
      <c r="E1041" s="82"/>
      <c r="F1041" s="82"/>
      <c r="G1041" s="82"/>
      <c r="H1041" s="82"/>
      <c r="I1041" s="82"/>
      <c r="J1041" s="82"/>
      <c r="K1041" s="82"/>
      <c r="L1041" s="82"/>
      <c r="M1041" s="82"/>
      <c r="N1041" s="82"/>
      <c r="O1041" s="77"/>
    </row>
    <row r="1042" spans="4:15" ht="18" customHeight="1" x14ac:dyDescent="0.25">
      <c r="D1042" s="82"/>
      <c r="E1042" s="82"/>
      <c r="F1042" s="82"/>
      <c r="G1042" s="82"/>
      <c r="H1042" s="82"/>
      <c r="I1042" s="82"/>
      <c r="J1042" s="82"/>
      <c r="K1042" s="82"/>
      <c r="L1042" s="82"/>
      <c r="M1042" s="82"/>
      <c r="N1042" s="82"/>
      <c r="O1042" s="77"/>
    </row>
    <row r="1043" spans="4:15" ht="18" customHeight="1" x14ac:dyDescent="0.25">
      <c r="D1043" s="82"/>
      <c r="E1043" s="82"/>
      <c r="F1043" s="82"/>
      <c r="G1043" s="82"/>
      <c r="H1043" s="82"/>
      <c r="I1043" s="82"/>
      <c r="J1043" s="82"/>
      <c r="K1043" s="82"/>
      <c r="L1043" s="82"/>
      <c r="M1043" s="82"/>
      <c r="N1043" s="82"/>
      <c r="O1043" s="77"/>
    </row>
    <row r="1044" spans="4:15" ht="18" customHeight="1" x14ac:dyDescent="0.25">
      <c r="D1044" s="82"/>
      <c r="E1044" s="82"/>
      <c r="F1044" s="82"/>
      <c r="G1044" s="82"/>
      <c r="H1044" s="82"/>
      <c r="I1044" s="82"/>
      <c r="J1044" s="82"/>
      <c r="K1044" s="82"/>
      <c r="L1044" s="82"/>
      <c r="M1044" s="82"/>
      <c r="N1044" s="82"/>
      <c r="O1044" s="77"/>
    </row>
    <row r="1045" spans="4:15" ht="18" customHeight="1" x14ac:dyDescent="0.25">
      <c r="D1045" s="82"/>
      <c r="E1045" s="82"/>
      <c r="F1045" s="82"/>
      <c r="G1045" s="82"/>
      <c r="H1045" s="82"/>
      <c r="I1045" s="82"/>
      <c r="J1045" s="82"/>
      <c r="K1045" s="82"/>
      <c r="L1045" s="82"/>
      <c r="M1045" s="82"/>
      <c r="N1045" s="82"/>
      <c r="O1045" s="77"/>
    </row>
    <row r="1046" spans="4:15" ht="18" customHeight="1" x14ac:dyDescent="0.25"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77"/>
    </row>
    <row r="1047" spans="4:15" ht="18" customHeight="1" x14ac:dyDescent="0.25">
      <c r="D1047" s="82"/>
      <c r="E1047" s="82"/>
      <c r="F1047" s="82"/>
      <c r="G1047" s="82"/>
      <c r="H1047" s="82"/>
      <c r="I1047" s="82"/>
      <c r="J1047" s="82"/>
      <c r="K1047" s="82"/>
      <c r="L1047" s="82"/>
      <c r="M1047" s="82"/>
      <c r="N1047" s="82"/>
      <c r="O1047" s="77"/>
    </row>
    <row r="1048" spans="4:15" ht="18" customHeight="1" x14ac:dyDescent="0.25">
      <c r="D1048" s="82"/>
      <c r="E1048" s="82"/>
      <c r="F1048" s="82"/>
      <c r="G1048" s="82"/>
      <c r="H1048" s="82"/>
      <c r="I1048" s="82"/>
      <c r="J1048" s="82"/>
      <c r="K1048" s="82"/>
      <c r="L1048" s="82"/>
      <c r="M1048" s="82"/>
      <c r="N1048" s="82"/>
      <c r="O1048" s="77"/>
    </row>
    <row r="1049" spans="4:15" ht="18" customHeight="1" x14ac:dyDescent="0.25">
      <c r="D1049" s="82"/>
      <c r="E1049" s="82"/>
      <c r="F1049" s="82"/>
      <c r="G1049" s="82"/>
      <c r="H1049" s="82"/>
      <c r="I1049" s="82"/>
      <c r="J1049" s="82"/>
      <c r="K1049" s="82"/>
      <c r="L1049" s="82"/>
      <c r="M1049" s="82"/>
      <c r="N1049" s="82"/>
      <c r="O1049" s="77"/>
    </row>
    <row r="1050" spans="4:15" ht="18" customHeight="1" x14ac:dyDescent="0.25">
      <c r="D1050" s="82"/>
      <c r="E1050" s="82"/>
      <c r="F1050" s="82"/>
      <c r="G1050" s="82"/>
      <c r="H1050" s="82"/>
      <c r="I1050" s="82"/>
      <c r="J1050" s="82"/>
      <c r="K1050" s="82"/>
      <c r="L1050" s="82"/>
      <c r="M1050" s="82"/>
      <c r="N1050" s="82"/>
      <c r="O1050" s="77"/>
    </row>
    <row r="1051" spans="4:15" ht="18" customHeight="1" x14ac:dyDescent="0.25">
      <c r="D1051" s="82"/>
      <c r="E1051" s="82"/>
      <c r="F1051" s="82"/>
      <c r="G1051" s="82"/>
      <c r="H1051" s="82"/>
      <c r="I1051" s="82"/>
      <c r="J1051" s="82"/>
      <c r="K1051" s="82"/>
      <c r="L1051" s="82"/>
      <c r="M1051" s="82"/>
      <c r="N1051" s="82"/>
      <c r="O1051" s="77"/>
    </row>
    <row r="1052" spans="4:15" ht="18" customHeight="1" x14ac:dyDescent="0.25">
      <c r="D1052" s="82"/>
      <c r="E1052" s="82"/>
      <c r="F1052" s="82"/>
      <c r="G1052" s="82"/>
      <c r="H1052" s="82"/>
      <c r="I1052" s="82"/>
      <c r="J1052" s="82"/>
      <c r="K1052" s="82"/>
      <c r="L1052" s="82"/>
      <c r="M1052" s="82"/>
      <c r="N1052" s="82"/>
      <c r="O1052" s="77"/>
    </row>
    <row r="1053" spans="4:15" ht="18" customHeight="1" x14ac:dyDescent="0.25">
      <c r="D1053" s="82"/>
      <c r="E1053" s="82"/>
      <c r="F1053" s="82"/>
      <c r="G1053" s="82"/>
      <c r="H1053" s="82"/>
      <c r="I1053" s="82"/>
      <c r="J1053" s="82"/>
      <c r="K1053" s="82"/>
      <c r="L1053" s="82"/>
      <c r="M1053" s="82"/>
      <c r="N1053" s="82"/>
      <c r="O1053" s="77"/>
    </row>
    <row r="1054" spans="4:15" ht="18" customHeight="1" x14ac:dyDescent="0.25">
      <c r="D1054" s="82"/>
      <c r="E1054" s="82"/>
      <c r="F1054" s="82"/>
      <c r="G1054" s="82"/>
      <c r="H1054" s="82"/>
      <c r="I1054" s="82"/>
      <c r="J1054" s="82"/>
      <c r="K1054" s="82"/>
      <c r="L1054" s="82"/>
      <c r="M1054" s="82"/>
      <c r="N1054" s="82"/>
      <c r="O1054" s="77"/>
    </row>
    <row r="1055" spans="4:15" ht="18" customHeight="1" x14ac:dyDescent="0.25">
      <c r="D1055" s="82"/>
      <c r="E1055" s="82"/>
      <c r="F1055" s="82"/>
      <c r="G1055" s="82"/>
      <c r="H1055" s="82"/>
      <c r="I1055" s="82"/>
      <c r="J1055" s="82"/>
      <c r="K1055" s="82"/>
      <c r="L1055" s="82"/>
      <c r="M1055" s="82"/>
      <c r="N1055" s="82"/>
      <c r="O1055" s="77"/>
    </row>
    <row r="1056" spans="4:15" ht="18" customHeight="1" x14ac:dyDescent="0.25">
      <c r="D1056" s="82"/>
      <c r="E1056" s="82"/>
      <c r="F1056" s="82"/>
      <c r="G1056" s="82"/>
      <c r="H1056" s="82"/>
      <c r="I1056" s="82"/>
      <c r="J1056" s="82"/>
      <c r="K1056" s="82"/>
      <c r="L1056" s="82"/>
      <c r="M1056" s="82"/>
      <c r="N1056" s="82"/>
      <c r="O1056" s="77"/>
    </row>
    <row r="1057" spans="4:15" ht="18" customHeight="1" x14ac:dyDescent="0.25">
      <c r="D1057" s="82"/>
      <c r="E1057" s="82"/>
      <c r="F1057" s="82"/>
      <c r="G1057" s="82"/>
      <c r="H1057" s="82"/>
      <c r="I1057" s="82"/>
      <c r="J1057" s="82"/>
      <c r="K1057" s="82"/>
      <c r="L1057" s="82"/>
      <c r="M1057" s="82"/>
      <c r="N1057" s="82"/>
      <c r="O1057" s="77"/>
    </row>
    <row r="1058" spans="4:15" ht="18" customHeight="1" x14ac:dyDescent="0.25">
      <c r="D1058" s="82"/>
      <c r="E1058" s="82"/>
      <c r="F1058" s="82"/>
      <c r="G1058" s="82"/>
      <c r="H1058" s="82"/>
      <c r="I1058" s="82"/>
      <c r="J1058" s="82"/>
      <c r="K1058" s="82"/>
      <c r="L1058" s="82"/>
      <c r="M1058" s="82"/>
      <c r="N1058" s="82"/>
      <c r="O1058" s="77"/>
    </row>
    <row r="1059" spans="4:15" ht="18" customHeight="1" x14ac:dyDescent="0.25">
      <c r="D1059" s="82"/>
      <c r="E1059" s="82"/>
      <c r="F1059" s="82"/>
      <c r="G1059" s="82"/>
      <c r="H1059" s="82"/>
      <c r="I1059" s="82"/>
      <c r="J1059" s="82"/>
      <c r="K1059" s="82"/>
      <c r="L1059" s="82"/>
      <c r="M1059" s="82"/>
      <c r="N1059" s="82"/>
      <c r="O1059" s="77"/>
    </row>
    <row r="1060" spans="4:15" ht="18" customHeight="1" x14ac:dyDescent="0.25">
      <c r="D1060" s="82"/>
      <c r="E1060" s="82"/>
      <c r="F1060" s="82"/>
      <c r="G1060" s="82"/>
      <c r="H1060" s="82"/>
      <c r="I1060" s="82"/>
      <c r="J1060" s="82"/>
      <c r="K1060" s="82"/>
      <c r="L1060" s="82"/>
      <c r="M1060" s="82"/>
      <c r="N1060" s="82"/>
      <c r="O1060" s="77"/>
    </row>
    <row r="1061" spans="4:15" ht="18" customHeight="1" x14ac:dyDescent="0.25">
      <c r="D1061" s="82"/>
      <c r="E1061" s="82"/>
      <c r="F1061" s="82"/>
      <c r="G1061" s="82"/>
      <c r="H1061" s="82"/>
      <c r="I1061" s="82"/>
      <c r="J1061" s="82"/>
      <c r="K1061" s="82"/>
      <c r="L1061" s="82"/>
      <c r="M1061" s="82"/>
      <c r="N1061" s="82"/>
      <c r="O1061" s="77"/>
    </row>
    <row r="1062" spans="4:15" ht="18" customHeight="1" x14ac:dyDescent="0.25">
      <c r="D1062" s="82"/>
      <c r="E1062" s="82"/>
      <c r="F1062" s="82"/>
      <c r="G1062" s="82"/>
      <c r="H1062" s="82"/>
      <c r="I1062" s="82"/>
      <c r="J1062" s="82"/>
      <c r="K1062" s="82"/>
      <c r="L1062" s="82"/>
      <c r="M1062" s="82"/>
      <c r="N1062" s="82"/>
      <c r="O1062" s="77"/>
    </row>
    <row r="1063" spans="4:15" ht="18" customHeight="1" x14ac:dyDescent="0.25">
      <c r="D1063" s="82"/>
      <c r="E1063" s="82"/>
      <c r="F1063" s="82"/>
      <c r="G1063" s="82"/>
      <c r="H1063" s="82"/>
      <c r="I1063" s="82"/>
      <c r="J1063" s="82"/>
      <c r="K1063" s="82"/>
      <c r="L1063" s="82"/>
      <c r="M1063" s="82"/>
      <c r="N1063" s="82"/>
      <c r="O1063" s="77"/>
    </row>
    <row r="1064" spans="4:15" ht="18" customHeight="1" x14ac:dyDescent="0.25">
      <c r="D1064" s="82"/>
      <c r="E1064" s="82"/>
      <c r="F1064" s="82"/>
      <c r="G1064" s="82"/>
      <c r="H1064" s="82"/>
      <c r="I1064" s="82"/>
      <c r="J1064" s="82"/>
      <c r="K1064" s="82"/>
      <c r="L1064" s="82"/>
      <c r="M1064" s="82"/>
      <c r="N1064" s="82"/>
      <c r="O1064" s="77"/>
    </row>
    <row r="1065" spans="4:15" ht="18" customHeight="1" x14ac:dyDescent="0.25">
      <c r="D1065" s="82"/>
      <c r="E1065" s="82"/>
      <c r="F1065" s="82"/>
      <c r="G1065" s="82"/>
      <c r="H1065" s="82"/>
      <c r="I1065" s="82"/>
      <c r="J1065" s="82"/>
      <c r="K1065" s="82"/>
      <c r="L1065" s="82"/>
      <c r="M1065" s="82"/>
      <c r="N1065" s="82"/>
      <c r="O1065" s="77"/>
    </row>
    <row r="1066" spans="4:15" ht="18" customHeight="1" x14ac:dyDescent="0.25">
      <c r="D1066" s="82"/>
      <c r="E1066" s="82"/>
      <c r="F1066" s="82"/>
      <c r="G1066" s="82"/>
      <c r="H1066" s="82"/>
      <c r="I1066" s="82"/>
      <c r="J1066" s="82"/>
      <c r="K1066" s="82"/>
      <c r="L1066" s="82"/>
      <c r="M1066" s="82"/>
      <c r="N1066" s="82"/>
      <c r="O1066" s="77"/>
    </row>
    <row r="1067" spans="4:15" ht="18" customHeight="1" x14ac:dyDescent="0.25">
      <c r="D1067" s="82"/>
      <c r="E1067" s="82"/>
      <c r="F1067" s="82"/>
      <c r="G1067" s="82"/>
      <c r="H1067" s="82"/>
      <c r="I1067" s="82"/>
      <c r="J1067" s="82"/>
      <c r="K1067" s="82"/>
      <c r="L1067" s="82"/>
      <c r="M1067" s="82"/>
      <c r="N1067" s="82"/>
      <c r="O1067" s="77"/>
    </row>
    <row r="1068" spans="4:15" ht="18" customHeight="1" x14ac:dyDescent="0.25">
      <c r="D1068" s="82"/>
      <c r="E1068" s="82"/>
      <c r="F1068" s="82"/>
      <c r="G1068" s="82"/>
      <c r="H1068" s="82"/>
      <c r="I1068" s="82"/>
      <c r="J1068" s="82"/>
      <c r="K1068" s="82"/>
      <c r="L1068" s="82"/>
      <c r="M1068" s="82"/>
      <c r="N1068" s="82"/>
      <c r="O1068" s="77"/>
    </row>
    <row r="1069" spans="4:15" ht="18" customHeight="1" x14ac:dyDescent="0.25">
      <c r="D1069" s="82"/>
      <c r="E1069" s="82"/>
      <c r="F1069" s="82"/>
      <c r="G1069" s="82"/>
      <c r="H1069" s="82"/>
      <c r="I1069" s="82"/>
      <c r="J1069" s="82"/>
      <c r="K1069" s="82"/>
      <c r="L1069" s="82"/>
      <c r="M1069" s="82"/>
      <c r="N1069" s="82"/>
      <c r="O1069" s="77"/>
    </row>
    <row r="1070" spans="4:15" ht="18" customHeight="1" x14ac:dyDescent="0.25">
      <c r="D1070" s="82"/>
      <c r="E1070" s="82"/>
      <c r="F1070" s="82"/>
      <c r="G1070" s="82"/>
      <c r="H1070" s="82"/>
      <c r="I1070" s="82"/>
      <c r="J1070" s="82"/>
      <c r="K1070" s="82"/>
      <c r="L1070" s="82"/>
      <c r="M1070" s="82"/>
      <c r="N1070" s="82"/>
      <c r="O1070" s="77"/>
    </row>
    <row r="1071" spans="4:15" ht="18" customHeight="1" x14ac:dyDescent="0.25">
      <c r="D1071" s="82"/>
      <c r="E1071" s="82"/>
      <c r="F1071" s="82"/>
      <c r="G1071" s="82"/>
      <c r="H1071" s="82"/>
      <c r="I1071" s="82"/>
      <c r="J1071" s="82"/>
      <c r="K1071" s="82"/>
      <c r="L1071" s="82"/>
      <c r="M1071" s="82"/>
      <c r="N1071" s="82"/>
      <c r="O1071" s="77"/>
    </row>
    <row r="1072" spans="4:15" ht="18" customHeight="1" x14ac:dyDescent="0.25">
      <c r="D1072" s="82"/>
      <c r="E1072" s="82"/>
      <c r="F1072" s="82"/>
      <c r="G1072" s="82"/>
      <c r="H1072" s="82"/>
      <c r="I1072" s="82"/>
      <c r="J1072" s="82"/>
      <c r="K1072" s="82"/>
      <c r="L1072" s="82"/>
      <c r="M1072" s="82"/>
      <c r="N1072" s="82"/>
      <c r="O1072" s="77"/>
    </row>
    <row r="1073" spans="4:15" ht="18" customHeight="1" x14ac:dyDescent="0.25">
      <c r="D1073" s="82"/>
      <c r="E1073" s="82"/>
      <c r="F1073" s="82"/>
      <c r="G1073" s="82"/>
      <c r="H1073" s="82"/>
      <c r="I1073" s="82"/>
      <c r="J1073" s="82"/>
      <c r="K1073" s="82"/>
      <c r="L1073" s="82"/>
      <c r="M1073" s="82"/>
      <c r="N1073" s="82"/>
      <c r="O1073" s="77"/>
    </row>
    <row r="1074" spans="4:15" ht="18" customHeight="1" x14ac:dyDescent="0.25"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77"/>
    </row>
    <row r="1075" spans="4:15" ht="18" customHeight="1" x14ac:dyDescent="0.25">
      <c r="D1075" s="82"/>
      <c r="E1075" s="82"/>
      <c r="F1075" s="82"/>
      <c r="G1075" s="82"/>
      <c r="H1075" s="82"/>
      <c r="I1075" s="82"/>
      <c r="J1075" s="82"/>
      <c r="K1075" s="82"/>
      <c r="L1075" s="82"/>
      <c r="M1075" s="82"/>
      <c r="N1075" s="82"/>
      <c r="O1075" s="77"/>
    </row>
    <row r="1076" spans="4:15" ht="18" customHeight="1" x14ac:dyDescent="0.25"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77"/>
    </row>
    <row r="1077" spans="4:15" ht="18" customHeight="1" x14ac:dyDescent="0.25">
      <c r="D1077" s="82"/>
      <c r="E1077" s="82"/>
      <c r="F1077" s="82"/>
      <c r="G1077" s="82"/>
      <c r="H1077" s="82"/>
      <c r="I1077" s="82"/>
      <c r="J1077" s="82"/>
      <c r="K1077" s="82"/>
      <c r="L1077" s="82"/>
      <c r="M1077" s="82"/>
      <c r="N1077" s="82"/>
      <c r="O1077" s="77"/>
    </row>
    <row r="1078" spans="4:15" ht="18" customHeight="1" x14ac:dyDescent="0.25">
      <c r="D1078" s="82"/>
      <c r="E1078" s="82"/>
      <c r="F1078" s="82"/>
      <c r="G1078" s="82"/>
      <c r="H1078" s="82"/>
      <c r="I1078" s="82"/>
      <c r="J1078" s="82"/>
      <c r="K1078" s="82"/>
      <c r="L1078" s="82"/>
      <c r="M1078" s="82"/>
      <c r="N1078" s="82"/>
      <c r="O1078" s="77"/>
    </row>
    <row r="1079" spans="4:15" ht="18" customHeight="1" x14ac:dyDescent="0.25">
      <c r="D1079" s="82"/>
      <c r="E1079" s="82"/>
      <c r="F1079" s="82"/>
      <c r="G1079" s="82"/>
      <c r="H1079" s="82"/>
      <c r="I1079" s="82"/>
      <c r="J1079" s="82"/>
      <c r="K1079" s="82"/>
      <c r="L1079" s="82"/>
      <c r="M1079" s="82"/>
      <c r="N1079" s="82"/>
      <c r="O1079" s="77"/>
    </row>
    <row r="1080" spans="4:15" ht="18" customHeight="1" x14ac:dyDescent="0.25">
      <c r="D1080" s="82"/>
      <c r="E1080" s="82"/>
      <c r="F1080" s="82"/>
      <c r="G1080" s="82"/>
      <c r="H1080" s="82"/>
      <c r="I1080" s="82"/>
      <c r="J1080" s="82"/>
      <c r="K1080" s="82"/>
      <c r="L1080" s="82"/>
      <c r="M1080" s="82"/>
      <c r="N1080" s="82"/>
      <c r="O1080" s="77"/>
    </row>
    <row r="1081" spans="4:15" ht="18" customHeight="1" x14ac:dyDescent="0.25">
      <c r="D1081" s="82"/>
      <c r="E1081" s="82"/>
      <c r="F1081" s="82"/>
      <c r="G1081" s="82"/>
      <c r="H1081" s="82"/>
      <c r="I1081" s="82"/>
      <c r="J1081" s="82"/>
      <c r="K1081" s="82"/>
      <c r="L1081" s="82"/>
      <c r="M1081" s="82"/>
      <c r="N1081" s="82"/>
      <c r="O1081" s="77"/>
    </row>
    <row r="1082" spans="4:15" ht="18" customHeight="1" x14ac:dyDescent="0.25">
      <c r="D1082" s="82"/>
      <c r="E1082" s="82"/>
      <c r="F1082" s="82"/>
      <c r="G1082" s="82"/>
      <c r="H1082" s="82"/>
      <c r="I1082" s="82"/>
      <c r="J1082" s="82"/>
      <c r="K1082" s="82"/>
      <c r="L1082" s="82"/>
      <c r="M1082" s="82"/>
      <c r="N1082" s="82"/>
      <c r="O1082" s="77"/>
    </row>
    <row r="1083" spans="4:15" ht="18" customHeight="1" x14ac:dyDescent="0.25">
      <c r="D1083" s="82"/>
      <c r="E1083" s="82"/>
      <c r="F1083" s="82"/>
      <c r="G1083" s="82"/>
      <c r="H1083" s="82"/>
      <c r="I1083" s="82"/>
      <c r="J1083" s="82"/>
      <c r="K1083" s="82"/>
      <c r="L1083" s="82"/>
      <c r="M1083" s="82"/>
      <c r="N1083" s="82"/>
      <c r="O1083" s="77"/>
    </row>
    <row r="1084" spans="4:15" ht="18" customHeight="1" x14ac:dyDescent="0.25">
      <c r="D1084" s="82"/>
      <c r="E1084" s="82"/>
      <c r="F1084" s="82"/>
      <c r="G1084" s="82"/>
      <c r="H1084" s="82"/>
      <c r="I1084" s="82"/>
      <c r="J1084" s="82"/>
      <c r="K1084" s="82"/>
      <c r="L1084" s="82"/>
      <c r="M1084" s="82"/>
      <c r="N1084" s="82"/>
      <c r="O1084" s="77"/>
    </row>
    <row r="1085" spans="4:15" ht="18" customHeight="1" x14ac:dyDescent="0.25">
      <c r="D1085" s="82"/>
      <c r="E1085" s="82"/>
      <c r="F1085" s="82"/>
      <c r="G1085" s="82"/>
      <c r="H1085" s="82"/>
      <c r="I1085" s="82"/>
      <c r="J1085" s="82"/>
      <c r="K1085" s="82"/>
      <c r="L1085" s="82"/>
      <c r="M1085" s="82"/>
      <c r="N1085" s="82"/>
      <c r="O1085" s="77"/>
    </row>
    <row r="1086" spans="4:15" ht="18" customHeight="1" x14ac:dyDescent="0.25">
      <c r="D1086" s="82"/>
      <c r="E1086" s="82"/>
      <c r="F1086" s="82"/>
      <c r="G1086" s="82"/>
      <c r="H1086" s="82"/>
      <c r="I1086" s="82"/>
      <c r="J1086" s="82"/>
      <c r="K1086" s="82"/>
      <c r="L1086" s="82"/>
      <c r="M1086" s="82"/>
      <c r="N1086" s="82"/>
      <c r="O1086" s="77"/>
    </row>
    <row r="1087" spans="4:15" ht="18" customHeight="1" x14ac:dyDescent="0.25">
      <c r="D1087" s="82"/>
      <c r="E1087" s="82"/>
      <c r="F1087" s="82"/>
      <c r="G1087" s="82"/>
      <c r="H1087" s="82"/>
      <c r="I1087" s="82"/>
      <c r="J1087" s="82"/>
      <c r="K1087" s="82"/>
      <c r="L1087" s="82"/>
      <c r="M1087" s="82"/>
      <c r="N1087" s="82"/>
      <c r="O1087" s="77"/>
    </row>
    <row r="1088" spans="4:15" ht="18" customHeight="1" x14ac:dyDescent="0.25">
      <c r="D1088" s="82"/>
      <c r="E1088" s="82"/>
      <c r="F1088" s="82"/>
      <c r="G1088" s="82"/>
      <c r="H1088" s="82"/>
      <c r="I1088" s="82"/>
      <c r="J1088" s="82"/>
      <c r="K1088" s="82"/>
      <c r="L1088" s="82"/>
      <c r="M1088" s="82"/>
      <c r="N1088" s="82"/>
      <c r="O1088" s="77"/>
    </row>
    <row r="1089" spans="4:15" ht="18" customHeight="1" x14ac:dyDescent="0.25">
      <c r="D1089" s="82"/>
      <c r="E1089" s="82"/>
      <c r="F1089" s="82"/>
      <c r="G1089" s="82"/>
      <c r="H1089" s="82"/>
      <c r="I1089" s="82"/>
      <c r="J1089" s="82"/>
      <c r="K1089" s="82"/>
      <c r="L1089" s="82"/>
      <c r="M1089" s="82"/>
      <c r="N1089" s="82"/>
      <c r="O1089" s="77"/>
    </row>
    <row r="1090" spans="4:15" ht="18" customHeight="1" x14ac:dyDescent="0.25">
      <c r="D1090" s="82"/>
      <c r="E1090" s="82"/>
      <c r="F1090" s="82"/>
      <c r="G1090" s="82"/>
      <c r="H1090" s="82"/>
      <c r="I1090" s="82"/>
      <c r="J1090" s="82"/>
      <c r="K1090" s="82"/>
      <c r="L1090" s="82"/>
      <c r="M1090" s="82"/>
      <c r="N1090" s="82"/>
      <c r="O1090" s="77"/>
    </row>
    <row r="1091" spans="4:15" ht="18" customHeight="1" x14ac:dyDescent="0.25">
      <c r="D1091" s="82"/>
      <c r="E1091" s="82"/>
      <c r="F1091" s="82"/>
      <c r="G1091" s="82"/>
      <c r="H1091" s="82"/>
      <c r="I1091" s="82"/>
      <c r="J1091" s="82"/>
      <c r="K1091" s="82"/>
      <c r="L1091" s="82"/>
      <c r="M1091" s="82"/>
      <c r="N1091" s="82"/>
      <c r="O1091" s="77"/>
    </row>
    <row r="1092" spans="4:15" ht="18" customHeight="1" x14ac:dyDescent="0.25">
      <c r="D1092" s="82"/>
      <c r="E1092" s="82"/>
      <c r="F1092" s="82"/>
      <c r="G1092" s="82"/>
      <c r="H1092" s="82"/>
      <c r="I1092" s="82"/>
      <c r="J1092" s="82"/>
      <c r="K1092" s="82"/>
      <c r="L1092" s="82"/>
      <c r="M1092" s="82"/>
      <c r="N1092" s="82"/>
      <c r="O1092" s="77"/>
    </row>
    <row r="1093" spans="4:15" ht="18" customHeight="1" x14ac:dyDescent="0.25">
      <c r="D1093" s="82"/>
      <c r="E1093" s="82"/>
      <c r="F1093" s="82"/>
      <c r="G1093" s="82"/>
      <c r="H1093" s="82"/>
      <c r="I1093" s="82"/>
      <c r="J1093" s="82"/>
      <c r="K1093" s="82"/>
      <c r="L1093" s="82"/>
      <c r="M1093" s="82"/>
      <c r="N1093" s="82"/>
      <c r="O1093" s="77"/>
    </row>
    <row r="1094" spans="4:15" ht="18" customHeight="1" x14ac:dyDescent="0.25">
      <c r="D1094" s="82"/>
      <c r="E1094" s="82"/>
      <c r="F1094" s="82"/>
      <c r="G1094" s="82"/>
      <c r="H1094" s="82"/>
      <c r="I1094" s="82"/>
      <c r="J1094" s="82"/>
      <c r="K1094" s="82"/>
      <c r="L1094" s="82"/>
      <c r="M1094" s="82"/>
      <c r="N1094" s="82"/>
      <c r="O1094" s="77"/>
    </row>
    <row r="1095" spans="4:15" ht="18" customHeight="1" x14ac:dyDescent="0.25">
      <c r="D1095" s="82"/>
      <c r="E1095" s="82"/>
      <c r="F1095" s="82"/>
      <c r="G1095" s="82"/>
      <c r="H1095" s="82"/>
      <c r="I1095" s="82"/>
      <c r="J1095" s="82"/>
      <c r="K1095" s="82"/>
      <c r="L1095" s="82"/>
      <c r="M1095" s="82"/>
      <c r="N1095" s="82"/>
      <c r="O1095" s="77"/>
    </row>
    <row r="1096" spans="4:15" ht="18" customHeight="1" x14ac:dyDescent="0.25">
      <c r="D1096" s="82"/>
      <c r="E1096" s="82"/>
      <c r="F1096" s="82"/>
      <c r="G1096" s="82"/>
      <c r="H1096" s="82"/>
      <c r="I1096" s="82"/>
      <c r="J1096" s="82"/>
      <c r="K1096" s="82"/>
      <c r="L1096" s="82"/>
      <c r="M1096" s="82"/>
      <c r="N1096" s="82"/>
      <c r="O1096" s="77"/>
    </row>
    <row r="1097" spans="4:15" ht="18" customHeight="1" x14ac:dyDescent="0.25">
      <c r="D1097" s="82"/>
      <c r="E1097" s="82"/>
      <c r="F1097" s="82"/>
      <c r="G1097" s="82"/>
      <c r="H1097" s="82"/>
      <c r="I1097" s="82"/>
      <c r="J1097" s="82"/>
      <c r="K1097" s="82"/>
      <c r="L1097" s="82"/>
      <c r="M1097" s="82"/>
      <c r="N1097" s="82"/>
      <c r="O1097" s="77"/>
    </row>
    <row r="1098" spans="4:15" ht="18" customHeight="1" x14ac:dyDescent="0.25">
      <c r="D1098" s="82"/>
      <c r="E1098" s="82"/>
      <c r="F1098" s="82"/>
      <c r="G1098" s="82"/>
      <c r="H1098" s="82"/>
      <c r="I1098" s="82"/>
      <c r="J1098" s="82"/>
      <c r="K1098" s="82"/>
      <c r="L1098" s="82"/>
      <c r="M1098" s="82"/>
      <c r="N1098" s="82"/>
      <c r="O1098" s="77"/>
    </row>
    <row r="1099" spans="4:15" ht="18" customHeight="1" x14ac:dyDescent="0.25">
      <c r="D1099" s="82"/>
      <c r="E1099" s="82"/>
      <c r="F1099" s="82"/>
      <c r="G1099" s="82"/>
      <c r="H1099" s="82"/>
      <c r="I1099" s="82"/>
      <c r="J1099" s="82"/>
      <c r="K1099" s="82"/>
      <c r="L1099" s="82"/>
      <c r="M1099" s="82"/>
      <c r="N1099" s="82"/>
      <c r="O1099" s="77"/>
    </row>
    <row r="1100" spans="4:15" ht="18" customHeight="1" x14ac:dyDescent="0.25">
      <c r="D1100" s="82"/>
      <c r="E1100" s="82"/>
      <c r="F1100" s="82"/>
      <c r="G1100" s="82"/>
      <c r="H1100" s="82"/>
      <c r="I1100" s="82"/>
      <c r="J1100" s="82"/>
      <c r="K1100" s="82"/>
      <c r="L1100" s="82"/>
      <c r="M1100" s="82"/>
      <c r="N1100" s="82"/>
      <c r="O1100" s="77"/>
    </row>
    <row r="1101" spans="4:15" ht="18" customHeight="1" x14ac:dyDescent="0.25">
      <c r="D1101" s="82"/>
      <c r="E1101" s="82"/>
      <c r="F1101" s="82"/>
      <c r="G1101" s="82"/>
      <c r="H1101" s="82"/>
      <c r="I1101" s="82"/>
      <c r="J1101" s="82"/>
      <c r="K1101" s="82"/>
      <c r="L1101" s="82"/>
      <c r="M1101" s="82"/>
      <c r="N1101" s="82"/>
      <c r="O1101" s="77"/>
    </row>
    <row r="1102" spans="4:15" ht="18" customHeight="1" x14ac:dyDescent="0.25">
      <c r="D1102" s="82"/>
      <c r="E1102" s="82"/>
      <c r="F1102" s="82"/>
      <c r="G1102" s="82"/>
      <c r="H1102" s="82"/>
      <c r="I1102" s="82"/>
      <c r="J1102" s="82"/>
      <c r="K1102" s="82"/>
      <c r="L1102" s="82"/>
      <c r="M1102" s="82"/>
      <c r="N1102" s="82"/>
      <c r="O1102" s="77"/>
    </row>
    <row r="1103" spans="4:15" ht="18" customHeight="1" x14ac:dyDescent="0.25">
      <c r="D1103" s="82"/>
      <c r="E1103" s="82"/>
      <c r="F1103" s="82"/>
      <c r="G1103" s="82"/>
      <c r="H1103" s="82"/>
      <c r="I1103" s="82"/>
      <c r="J1103" s="82"/>
      <c r="K1103" s="82"/>
      <c r="L1103" s="82"/>
      <c r="M1103" s="82"/>
      <c r="N1103" s="82"/>
      <c r="O1103" s="77"/>
    </row>
    <row r="1104" spans="4:15" ht="18" customHeight="1" x14ac:dyDescent="0.25">
      <c r="D1104" s="82"/>
      <c r="E1104" s="82"/>
      <c r="F1104" s="82"/>
      <c r="G1104" s="82"/>
      <c r="H1104" s="82"/>
      <c r="I1104" s="82"/>
      <c r="J1104" s="82"/>
      <c r="K1104" s="82"/>
      <c r="L1104" s="82"/>
      <c r="M1104" s="82"/>
      <c r="N1104" s="82"/>
      <c r="O1104" s="77"/>
    </row>
    <row r="1105" spans="4:15" ht="18" customHeight="1" x14ac:dyDescent="0.25">
      <c r="D1105" s="82"/>
      <c r="E1105" s="82"/>
      <c r="F1105" s="82"/>
      <c r="G1105" s="82"/>
      <c r="H1105" s="82"/>
      <c r="I1105" s="82"/>
      <c r="J1105" s="82"/>
      <c r="K1105" s="82"/>
      <c r="L1105" s="82"/>
      <c r="M1105" s="82"/>
      <c r="N1105" s="82"/>
      <c r="O1105" s="77"/>
    </row>
    <row r="1106" spans="4:15" ht="18" customHeight="1" x14ac:dyDescent="0.25">
      <c r="D1106" s="82"/>
      <c r="E1106" s="82"/>
      <c r="F1106" s="82"/>
      <c r="G1106" s="82"/>
      <c r="H1106" s="82"/>
      <c r="I1106" s="82"/>
      <c r="J1106" s="82"/>
      <c r="K1106" s="82"/>
      <c r="L1106" s="82"/>
      <c r="M1106" s="82"/>
      <c r="N1106" s="82"/>
      <c r="O1106" s="77"/>
    </row>
    <row r="1107" spans="4:15" ht="18" customHeight="1" x14ac:dyDescent="0.25">
      <c r="D1107" s="82"/>
      <c r="E1107" s="82"/>
      <c r="F1107" s="82"/>
      <c r="G1107" s="82"/>
      <c r="H1107" s="82"/>
      <c r="I1107" s="82"/>
      <c r="J1107" s="82"/>
      <c r="K1107" s="82"/>
      <c r="L1107" s="82"/>
      <c r="M1107" s="82"/>
      <c r="N1107" s="82"/>
      <c r="O1107" s="77"/>
    </row>
    <row r="1108" spans="4:15" ht="18" customHeight="1" x14ac:dyDescent="0.25">
      <c r="D1108" s="82"/>
      <c r="E1108" s="82"/>
      <c r="F1108" s="82"/>
      <c r="G1108" s="82"/>
      <c r="H1108" s="82"/>
      <c r="I1108" s="82"/>
      <c r="J1108" s="82"/>
      <c r="K1108" s="82"/>
      <c r="L1108" s="82"/>
      <c r="M1108" s="82"/>
      <c r="N1108" s="82"/>
      <c r="O1108" s="77"/>
    </row>
    <row r="1109" spans="4:15" ht="18" customHeight="1" x14ac:dyDescent="0.25">
      <c r="D1109" s="82"/>
      <c r="E1109" s="82"/>
      <c r="F1109" s="82"/>
      <c r="G1109" s="82"/>
      <c r="H1109" s="82"/>
      <c r="I1109" s="82"/>
      <c r="J1109" s="82"/>
      <c r="K1109" s="82"/>
      <c r="L1109" s="82"/>
      <c r="M1109" s="82"/>
      <c r="N1109" s="82"/>
      <c r="O1109" s="77"/>
    </row>
    <row r="1110" spans="4:15" ht="18" customHeight="1" x14ac:dyDescent="0.25">
      <c r="D1110" s="82"/>
      <c r="E1110" s="82"/>
      <c r="F1110" s="82"/>
      <c r="G1110" s="82"/>
      <c r="H1110" s="82"/>
      <c r="I1110" s="82"/>
      <c r="J1110" s="82"/>
      <c r="K1110" s="82"/>
      <c r="L1110" s="82"/>
      <c r="M1110" s="82"/>
      <c r="N1110" s="82"/>
      <c r="O1110" s="77"/>
    </row>
    <row r="1111" spans="4:15" ht="18" customHeight="1" x14ac:dyDescent="0.25">
      <c r="D1111" s="82"/>
      <c r="E1111" s="82"/>
      <c r="F1111" s="82"/>
      <c r="G1111" s="82"/>
      <c r="H1111" s="82"/>
      <c r="I1111" s="82"/>
      <c r="J1111" s="82"/>
      <c r="K1111" s="82"/>
      <c r="L1111" s="82"/>
      <c r="M1111" s="82"/>
      <c r="N1111" s="82"/>
      <c r="O1111" s="77"/>
    </row>
    <row r="1112" spans="4:15" ht="18" customHeight="1" x14ac:dyDescent="0.25">
      <c r="D1112" s="82"/>
      <c r="E1112" s="82"/>
      <c r="F1112" s="82"/>
      <c r="G1112" s="82"/>
      <c r="H1112" s="82"/>
      <c r="I1112" s="82"/>
      <c r="J1112" s="82"/>
      <c r="K1112" s="82"/>
      <c r="L1112" s="82"/>
      <c r="M1112" s="82"/>
      <c r="N1112" s="82"/>
      <c r="O1112" s="77"/>
    </row>
    <row r="1113" spans="4:15" ht="18" customHeight="1" x14ac:dyDescent="0.25">
      <c r="D1113" s="82"/>
      <c r="E1113" s="82"/>
      <c r="F1113" s="82"/>
      <c r="G1113" s="82"/>
      <c r="H1113" s="82"/>
      <c r="I1113" s="82"/>
      <c r="J1113" s="82"/>
      <c r="K1113" s="82"/>
      <c r="L1113" s="82"/>
      <c r="M1113" s="82"/>
      <c r="N1113" s="82"/>
      <c r="O1113" s="77"/>
    </row>
    <row r="1114" spans="4:15" ht="18" customHeight="1" x14ac:dyDescent="0.25">
      <c r="D1114" s="82"/>
      <c r="E1114" s="82"/>
      <c r="F1114" s="82"/>
      <c r="G1114" s="82"/>
      <c r="H1114" s="82"/>
      <c r="I1114" s="82"/>
      <c r="J1114" s="82"/>
      <c r="K1114" s="82"/>
      <c r="L1114" s="82"/>
      <c r="M1114" s="82"/>
      <c r="N1114" s="82"/>
      <c r="O1114" s="77"/>
    </row>
    <row r="1115" spans="4:15" ht="18" customHeight="1" x14ac:dyDescent="0.25">
      <c r="D1115" s="82"/>
      <c r="E1115" s="82"/>
      <c r="F1115" s="82"/>
      <c r="G1115" s="82"/>
      <c r="H1115" s="82"/>
      <c r="I1115" s="82"/>
      <c r="J1115" s="82"/>
      <c r="K1115" s="82"/>
      <c r="L1115" s="82"/>
      <c r="M1115" s="82"/>
      <c r="N1115" s="82"/>
      <c r="O1115" s="77"/>
    </row>
    <row r="1116" spans="4:15" ht="18" customHeight="1" x14ac:dyDescent="0.25">
      <c r="D1116" s="82"/>
      <c r="E1116" s="82"/>
      <c r="F1116" s="82"/>
      <c r="G1116" s="82"/>
      <c r="H1116" s="82"/>
      <c r="I1116" s="82"/>
      <c r="J1116" s="82"/>
      <c r="K1116" s="82"/>
      <c r="L1116" s="82"/>
      <c r="M1116" s="82"/>
      <c r="N1116" s="82"/>
      <c r="O1116" s="77"/>
    </row>
    <row r="1117" spans="4:15" ht="18" customHeight="1" x14ac:dyDescent="0.25">
      <c r="D1117" s="82"/>
      <c r="E1117" s="82"/>
      <c r="F1117" s="82"/>
      <c r="G1117" s="82"/>
      <c r="H1117" s="82"/>
      <c r="I1117" s="82"/>
      <c r="J1117" s="82"/>
      <c r="K1117" s="82"/>
      <c r="L1117" s="82"/>
      <c r="M1117" s="82"/>
      <c r="N1117" s="82"/>
      <c r="O1117" s="77"/>
    </row>
    <row r="1118" spans="4:15" ht="18" customHeight="1" x14ac:dyDescent="0.25">
      <c r="D1118" s="82"/>
      <c r="E1118" s="82"/>
      <c r="F1118" s="82"/>
      <c r="G1118" s="82"/>
      <c r="H1118" s="82"/>
      <c r="I1118" s="82"/>
      <c r="J1118" s="82"/>
      <c r="K1118" s="82"/>
      <c r="L1118" s="82"/>
      <c r="M1118" s="82"/>
      <c r="N1118" s="82"/>
      <c r="O1118" s="77"/>
    </row>
    <row r="1119" spans="4:15" ht="18" customHeight="1" x14ac:dyDescent="0.25">
      <c r="D1119" s="82"/>
      <c r="E1119" s="82"/>
      <c r="F1119" s="82"/>
      <c r="G1119" s="82"/>
      <c r="H1119" s="82"/>
      <c r="I1119" s="82"/>
      <c r="J1119" s="82"/>
      <c r="K1119" s="82"/>
      <c r="L1119" s="82"/>
      <c r="M1119" s="82"/>
      <c r="N1119" s="82"/>
      <c r="O1119" s="77"/>
    </row>
    <row r="1120" spans="4:15" ht="18" customHeight="1" x14ac:dyDescent="0.25">
      <c r="D1120" s="82"/>
      <c r="E1120" s="82"/>
      <c r="F1120" s="82"/>
      <c r="G1120" s="82"/>
      <c r="H1120" s="82"/>
      <c r="I1120" s="82"/>
      <c r="J1120" s="82"/>
      <c r="K1120" s="82"/>
      <c r="L1120" s="82"/>
      <c r="M1120" s="82"/>
      <c r="N1120" s="82"/>
      <c r="O1120" s="77"/>
    </row>
    <row r="1121" spans="4:15" ht="18" customHeight="1" x14ac:dyDescent="0.25">
      <c r="D1121" s="82"/>
      <c r="E1121" s="82"/>
      <c r="F1121" s="82"/>
      <c r="G1121" s="82"/>
      <c r="H1121" s="82"/>
      <c r="I1121" s="82"/>
      <c r="J1121" s="82"/>
      <c r="K1121" s="82"/>
      <c r="L1121" s="82"/>
      <c r="M1121" s="82"/>
      <c r="N1121" s="82"/>
      <c r="O1121" s="77"/>
    </row>
    <row r="1122" spans="4:15" ht="18" customHeight="1" x14ac:dyDescent="0.25">
      <c r="D1122" s="82"/>
      <c r="E1122" s="82"/>
      <c r="F1122" s="82"/>
      <c r="G1122" s="82"/>
      <c r="H1122" s="82"/>
      <c r="I1122" s="82"/>
      <c r="J1122" s="82"/>
      <c r="K1122" s="82"/>
      <c r="L1122" s="82"/>
      <c r="M1122" s="82"/>
      <c r="N1122" s="82"/>
      <c r="O1122" s="77"/>
    </row>
    <row r="1123" spans="4:15" ht="18" customHeight="1" x14ac:dyDescent="0.25"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77"/>
    </row>
    <row r="1124" spans="4:15" ht="18" customHeight="1" x14ac:dyDescent="0.25">
      <c r="D1124" s="82"/>
      <c r="E1124" s="82"/>
      <c r="F1124" s="82"/>
      <c r="G1124" s="82"/>
      <c r="H1124" s="82"/>
      <c r="I1124" s="82"/>
      <c r="J1124" s="82"/>
      <c r="K1124" s="82"/>
      <c r="L1124" s="82"/>
      <c r="M1124" s="82"/>
      <c r="N1124" s="82"/>
      <c r="O1124" s="77"/>
    </row>
    <row r="1125" spans="4:15" ht="18" customHeight="1" x14ac:dyDescent="0.25"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77"/>
    </row>
    <row r="1126" spans="4:15" ht="18" customHeight="1" x14ac:dyDescent="0.25">
      <c r="D1126" s="82"/>
      <c r="E1126" s="82"/>
      <c r="F1126" s="82"/>
      <c r="G1126" s="82"/>
      <c r="H1126" s="82"/>
      <c r="I1126" s="82"/>
      <c r="J1126" s="82"/>
      <c r="K1126" s="82"/>
      <c r="L1126" s="82"/>
      <c r="M1126" s="82"/>
      <c r="N1126" s="82"/>
      <c r="O1126" s="77"/>
    </row>
    <row r="1127" spans="4:15" ht="18" customHeight="1" x14ac:dyDescent="0.25">
      <c r="D1127" s="82"/>
      <c r="E1127" s="82"/>
      <c r="F1127" s="82"/>
      <c r="G1127" s="82"/>
      <c r="H1127" s="82"/>
      <c r="I1127" s="82"/>
      <c r="J1127" s="82"/>
      <c r="K1127" s="82"/>
      <c r="L1127" s="82"/>
      <c r="M1127" s="82"/>
      <c r="N1127" s="82"/>
      <c r="O1127" s="77"/>
    </row>
    <row r="1128" spans="4:15" ht="18" customHeight="1" x14ac:dyDescent="0.25">
      <c r="D1128" s="82"/>
      <c r="E1128" s="82"/>
      <c r="F1128" s="82"/>
      <c r="G1128" s="82"/>
      <c r="H1128" s="82"/>
      <c r="I1128" s="82"/>
      <c r="J1128" s="82"/>
      <c r="K1128" s="82"/>
      <c r="L1128" s="82"/>
      <c r="M1128" s="82"/>
      <c r="N1128" s="82"/>
      <c r="O1128" s="77"/>
    </row>
    <row r="1129" spans="4:15" ht="18" customHeight="1" x14ac:dyDescent="0.25">
      <c r="D1129" s="82"/>
      <c r="E1129" s="82"/>
      <c r="F1129" s="82"/>
      <c r="G1129" s="82"/>
      <c r="H1129" s="82"/>
      <c r="I1129" s="82"/>
      <c r="J1129" s="82"/>
      <c r="K1129" s="82"/>
      <c r="L1129" s="82"/>
      <c r="M1129" s="82"/>
      <c r="N1129" s="82"/>
      <c r="O1129" s="77"/>
    </row>
    <row r="1130" spans="4:15" ht="18" customHeight="1" x14ac:dyDescent="0.25">
      <c r="D1130" s="82"/>
      <c r="E1130" s="82"/>
      <c r="F1130" s="82"/>
      <c r="G1130" s="82"/>
      <c r="H1130" s="82"/>
      <c r="I1130" s="82"/>
      <c r="J1130" s="82"/>
      <c r="K1130" s="82"/>
      <c r="L1130" s="82"/>
      <c r="M1130" s="82"/>
      <c r="N1130" s="82"/>
      <c r="O1130" s="77"/>
    </row>
    <row r="1131" spans="4:15" ht="18" customHeight="1" x14ac:dyDescent="0.25">
      <c r="D1131" s="82"/>
      <c r="E1131" s="82"/>
      <c r="F1131" s="82"/>
      <c r="G1131" s="82"/>
      <c r="H1131" s="82"/>
      <c r="I1131" s="82"/>
      <c r="J1131" s="82"/>
      <c r="K1131" s="82"/>
      <c r="L1131" s="82"/>
      <c r="M1131" s="82"/>
      <c r="N1131" s="82"/>
      <c r="O1131" s="77"/>
    </row>
    <row r="1132" spans="4:15" ht="18" customHeight="1" x14ac:dyDescent="0.25">
      <c r="D1132" s="82"/>
      <c r="E1132" s="82"/>
      <c r="F1132" s="82"/>
      <c r="G1132" s="82"/>
      <c r="H1132" s="82"/>
      <c r="I1132" s="82"/>
      <c r="J1132" s="82"/>
      <c r="K1132" s="82"/>
      <c r="L1132" s="82"/>
      <c r="M1132" s="82"/>
      <c r="N1132" s="82"/>
      <c r="O1132" s="77"/>
    </row>
    <row r="1133" spans="4:15" ht="18" customHeight="1" x14ac:dyDescent="0.25">
      <c r="D1133" s="82"/>
      <c r="E1133" s="82"/>
      <c r="F1133" s="82"/>
      <c r="G1133" s="82"/>
      <c r="H1133" s="82"/>
      <c r="I1133" s="82"/>
      <c r="J1133" s="82"/>
      <c r="K1133" s="82"/>
      <c r="L1133" s="82"/>
      <c r="M1133" s="82"/>
      <c r="N1133" s="82"/>
      <c r="O1133" s="77"/>
    </row>
    <row r="1134" spans="4:15" ht="18" customHeight="1" x14ac:dyDescent="0.25">
      <c r="D1134" s="82"/>
      <c r="E1134" s="82"/>
      <c r="F1134" s="82"/>
      <c r="G1134" s="82"/>
      <c r="H1134" s="82"/>
      <c r="I1134" s="82"/>
      <c r="J1134" s="82"/>
      <c r="K1134" s="82"/>
      <c r="L1134" s="82"/>
      <c r="M1134" s="82"/>
      <c r="N1134" s="82"/>
      <c r="O1134" s="77"/>
    </row>
    <row r="1135" spans="4:15" ht="18" customHeight="1" x14ac:dyDescent="0.25">
      <c r="D1135" s="82"/>
      <c r="E1135" s="82"/>
      <c r="F1135" s="82"/>
      <c r="G1135" s="82"/>
      <c r="H1135" s="82"/>
      <c r="I1135" s="82"/>
      <c r="J1135" s="82"/>
      <c r="K1135" s="82"/>
      <c r="L1135" s="82"/>
      <c r="M1135" s="82"/>
      <c r="N1135" s="82"/>
      <c r="O1135" s="77"/>
    </row>
    <row r="1136" spans="4:15" ht="18" customHeight="1" x14ac:dyDescent="0.25">
      <c r="D1136" s="82"/>
      <c r="E1136" s="82"/>
      <c r="F1136" s="82"/>
      <c r="G1136" s="82"/>
      <c r="H1136" s="82"/>
      <c r="I1136" s="82"/>
      <c r="J1136" s="82"/>
      <c r="K1136" s="82"/>
      <c r="L1136" s="82"/>
      <c r="M1136" s="82"/>
      <c r="N1136" s="82"/>
      <c r="O1136" s="77"/>
    </row>
    <row r="1137" spans="4:15" ht="18" customHeight="1" x14ac:dyDescent="0.25">
      <c r="D1137" s="82"/>
      <c r="E1137" s="82"/>
      <c r="F1137" s="82"/>
      <c r="G1137" s="82"/>
      <c r="H1137" s="82"/>
      <c r="I1137" s="82"/>
      <c r="J1137" s="82"/>
      <c r="K1137" s="82"/>
      <c r="L1137" s="82"/>
      <c r="M1137" s="82"/>
      <c r="N1137" s="82"/>
      <c r="O1137" s="77"/>
    </row>
    <row r="1138" spans="4:15" ht="18" customHeight="1" x14ac:dyDescent="0.25">
      <c r="D1138" s="82"/>
      <c r="E1138" s="82"/>
      <c r="F1138" s="82"/>
      <c r="G1138" s="82"/>
      <c r="H1138" s="82"/>
      <c r="I1138" s="82"/>
      <c r="J1138" s="82"/>
      <c r="K1138" s="82"/>
      <c r="L1138" s="82"/>
      <c r="M1138" s="82"/>
      <c r="N1138" s="82"/>
      <c r="O1138" s="77"/>
    </row>
    <row r="1139" spans="4:15" ht="18" customHeight="1" x14ac:dyDescent="0.25">
      <c r="D1139" s="82"/>
      <c r="E1139" s="82"/>
      <c r="F1139" s="82"/>
      <c r="G1139" s="82"/>
      <c r="H1139" s="82"/>
      <c r="I1139" s="82"/>
      <c r="J1139" s="82"/>
      <c r="K1139" s="82"/>
      <c r="L1139" s="82"/>
      <c r="M1139" s="82"/>
      <c r="N1139" s="82"/>
      <c r="O1139" s="77"/>
    </row>
    <row r="1140" spans="4:15" ht="18" customHeight="1" x14ac:dyDescent="0.25">
      <c r="D1140" s="82"/>
      <c r="E1140" s="82"/>
      <c r="F1140" s="82"/>
      <c r="G1140" s="82"/>
      <c r="H1140" s="82"/>
      <c r="I1140" s="82"/>
      <c r="J1140" s="82"/>
      <c r="K1140" s="82"/>
      <c r="L1140" s="82"/>
      <c r="M1140" s="82"/>
      <c r="N1140" s="82"/>
      <c r="O1140" s="77"/>
    </row>
    <row r="1141" spans="4:15" ht="18" customHeight="1" x14ac:dyDescent="0.25">
      <c r="D1141" s="82"/>
      <c r="E1141" s="82"/>
      <c r="F1141" s="82"/>
      <c r="G1141" s="82"/>
      <c r="H1141" s="82"/>
      <c r="I1141" s="82"/>
      <c r="J1141" s="82"/>
      <c r="K1141" s="82"/>
      <c r="L1141" s="82"/>
      <c r="M1141" s="82"/>
      <c r="N1141" s="82"/>
      <c r="O1141" s="77"/>
    </row>
    <row r="1142" spans="4:15" ht="18" customHeight="1" x14ac:dyDescent="0.25">
      <c r="D1142" s="82"/>
      <c r="E1142" s="82"/>
      <c r="F1142" s="82"/>
      <c r="G1142" s="82"/>
      <c r="H1142" s="82"/>
      <c r="I1142" s="82"/>
      <c r="J1142" s="82"/>
      <c r="K1142" s="82"/>
      <c r="L1142" s="82"/>
      <c r="M1142" s="82"/>
      <c r="N1142" s="82"/>
      <c r="O1142" s="77"/>
    </row>
    <row r="1143" spans="4:15" ht="18" customHeight="1" x14ac:dyDescent="0.25">
      <c r="D1143" s="82"/>
      <c r="E1143" s="82"/>
      <c r="F1143" s="82"/>
      <c r="G1143" s="82"/>
      <c r="H1143" s="82"/>
      <c r="I1143" s="82"/>
      <c r="J1143" s="82"/>
      <c r="K1143" s="82"/>
      <c r="L1143" s="82"/>
      <c r="M1143" s="82"/>
      <c r="N1143" s="82"/>
      <c r="O1143" s="77"/>
    </row>
    <row r="1144" spans="4:15" ht="18" customHeight="1" x14ac:dyDescent="0.25">
      <c r="D1144" s="82"/>
      <c r="E1144" s="82"/>
      <c r="F1144" s="82"/>
      <c r="G1144" s="82"/>
      <c r="H1144" s="82"/>
      <c r="I1144" s="82"/>
      <c r="J1144" s="82"/>
      <c r="K1144" s="82"/>
      <c r="L1144" s="82"/>
      <c r="M1144" s="82"/>
      <c r="N1144" s="82"/>
      <c r="O1144" s="77"/>
    </row>
    <row r="1145" spans="4:15" ht="18" customHeight="1" x14ac:dyDescent="0.25">
      <c r="D1145" s="82"/>
      <c r="E1145" s="82"/>
      <c r="F1145" s="82"/>
      <c r="G1145" s="82"/>
      <c r="H1145" s="82"/>
      <c r="I1145" s="82"/>
      <c r="J1145" s="82"/>
      <c r="K1145" s="82"/>
      <c r="L1145" s="82"/>
      <c r="M1145" s="82"/>
      <c r="N1145" s="82"/>
      <c r="O1145" s="77"/>
    </row>
    <row r="1146" spans="4:15" ht="18" customHeight="1" x14ac:dyDescent="0.25">
      <c r="D1146" s="82"/>
      <c r="E1146" s="82"/>
      <c r="F1146" s="82"/>
      <c r="G1146" s="82"/>
      <c r="H1146" s="82"/>
      <c r="I1146" s="82"/>
      <c r="J1146" s="82"/>
      <c r="K1146" s="82"/>
      <c r="L1146" s="82"/>
      <c r="M1146" s="82"/>
      <c r="N1146" s="82"/>
      <c r="O1146" s="77"/>
    </row>
    <row r="1147" spans="4:15" ht="18" customHeight="1" x14ac:dyDescent="0.25">
      <c r="D1147" s="82"/>
      <c r="E1147" s="82"/>
      <c r="F1147" s="82"/>
      <c r="G1147" s="82"/>
      <c r="H1147" s="82"/>
      <c r="I1147" s="82"/>
      <c r="J1147" s="82"/>
      <c r="K1147" s="82"/>
      <c r="L1147" s="82"/>
      <c r="M1147" s="82"/>
      <c r="N1147" s="82"/>
      <c r="O1147" s="77"/>
    </row>
    <row r="1148" spans="4:15" ht="18" customHeight="1" x14ac:dyDescent="0.25">
      <c r="D1148" s="82"/>
      <c r="E1148" s="82"/>
      <c r="F1148" s="82"/>
      <c r="G1148" s="82"/>
      <c r="H1148" s="82"/>
      <c r="I1148" s="82"/>
      <c r="J1148" s="82"/>
      <c r="K1148" s="82"/>
      <c r="L1148" s="82"/>
      <c r="M1148" s="82"/>
      <c r="N1148" s="82"/>
      <c r="O1148" s="77"/>
    </row>
    <row r="1149" spans="4:15" ht="18" customHeight="1" x14ac:dyDescent="0.25">
      <c r="D1149" s="82"/>
      <c r="E1149" s="82"/>
      <c r="F1149" s="82"/>
      <c r="G1149" s="82"/>
      <c r="H1149" s="82"/>
      <c r="I1149" s="82"/>
      <c r="J1149" s="82"/>
      <c r="K1149" s="82"/>
      <c r="L1149" s="82"/>
      <c r="M1149" s="82"/>
      <c r="N1149" s="82"/>
      <c r="O1149" s="77"/>
    </row>
    <row r="1150" spans="4:15" ht="18" customHeight="1" x14ac:dyDescent="0.25">
      <c r="D1150" s="82"/>
      <c r="E1150" s="82"/>
      <c r="F1150" s="82"/>
      <c r="G1150" s="82"/>
      <c r="H1150" s="82"/>
      <c r="I1150" s="82"/>
      <c r="J1150" s="82"/>
      <c r="K1150" s="82"/>
      <c r="L1150" s="82"/>
      <c r="M1150" s="82"/>
      <c r="N1150" s="82"/>
      <c r="O1150" s="77"/>
    </row>
    <row r="1151" spans="4:15" ht="18" customHeight="1" x14ac:dyDescent="0.25">
      <c r="D1151" s="82"/>
      <c r="E1151" s="82"/>
      <c r="F1151" s="82"/>
      <c r="G1151" s="82"/>
      <c r="H1151" s="82"/>
      <c r="I1151" s="82"/>
      <c r="J1151" s="82"/>
      <c r="K1151" s="82"/>
      <c r="L1151" s="82"/>
      <c r="M1151" s="82"/>
      <c r="N1151" s="82"/>
      <c r="O1151" s="77"/>
    </row>
    <row r="1152" spans="4:15" ht="18" customHeight="1" x14ac:dyDescent="0.25">
      <c r="D1152" s="82"/>
      <c r="E1152" s="82"/>
      <c r="F1152" s="82"/>
      <c r="G1152" s="82"/>
      <c r="H1152" s="82"/>
      <c r="I1152" s="82"/>
      <c r="J1152" s="82"/>
      <c r="K1152" s="82"/>
      <c r="L1152" s="82"/>
      <c r="M1152" s="82"/>
      <c r="N1152" s="82"/>
      <c r="O1152" s="77"/>
    </row>
    <row r="1153" spans="4:15" ht="18" customHeight="1" x14ac:dyDescent="0.25">
      <c r="D1153" s="82"/>
      <c r="E1153" s="82"/>
      <c r="F1153" s="82"/>
      <c r="G1153" s="82"/>
      <c r="H1153" s="82"/>
      <c r="I1153" s="82"/>
      <c r="J1153" s="82"/>
      <c r="K1153" s="82"/>
      <c r="L1153" s="82"/>
      <c r="M1153" s="82"/>
      <c r="N1153" s="82"/>
      <c r="O1153" s="77"/>
    </row>
    <row r="1154" spans="4:15" ht="18" customHeight="1" x14ac:dyDescent="0.25">
      <c r="D1154" s="82"/>
      <c r="E1154" s="82"/>
      <c r="F1154" s="82"/>
      <c r="G1154" s="82"/>
      <c r="H1154" s="82"/>
      <c r="I1154" s="82"/>
      <c r="J1154" s="82"/>
      <c r="K1154" s="82"/>
      <c r="L1154" s="82"/>
      <c r="M1154" s="82"/>
      <c r="N1154" s="82"/>
      <c r="O1154" s="77"/>
    </row>
    <row r="1155" spans="4:15" ht="18" customHeight="1" x14ac:dyDescent="0.25">
      <c r="D1155" s="82"/>
      <c r="E1155" s="82"/>
      <c r="F1155" s="82"/>
      <c r="G1155" s="82"/>
      <c r="H1155" s="82"/>
      <c r="I1155" s="82"/>
      <c r="J1155" s="82"/>
      <c r="K1155" s="82"/>
      <c r="L1155" s="82"/>
      <c r="M1155" s="82"/>
      <c r="N1155" s="82"/>
      <c r="O1155" s="77"/>
    </row>
    <row r="1156" spans="4:15" ht="18" customHeight="1" x14ac:dyDescent="0.25">
      <c r="D1156" s="82"/>
      <c r="E1156" s="82"/>
      <c r="F1156" s="82"/>
      <c r="G1156" s="82"/>
      <c r="H1156" s="82"/>
      <c r="I1156" s="82"/>
      <c r="J1156" s="82"/>
      <c r="K1156" s="82"/>
      <c r="L1156" s="82"/>
      <c r="M1156" s="82"/>
      <c r="N1156" s="82"/>
      <c r="O1156" s="77"/>
    </row>
    <row r="1157" spans="4:15" ht="18" customHeight="1" x14ac:dyDescent="0.25">
      <c r="D1157" s="82"/>
      <c r="E1157" s="82"/>
      <c r="F1157" s="82"/>
      <c r="G1157" s="82"/>
      <c r="H1157" s="82"/>
      <c r="I1157" s="82"/>
      <c r="J1157" s="82"/>
      <c r="K1157" s="82"/>
      <c r="L1157" s="82"/>
      <c r="M1157" s="82"/>
      <c r="N1157" s="82"/>
      <c r="O1157" s="77"/>
    </row>
    <row r="1158" spans="4:15" ht="18" customHeight="1" x14ac:dyDescent="0.25">
      <c r="D1158" s="82"/>
      <c r="E1158" s="82"/>
      <c r="F1158" s="82"/>
      <c r="G1158" s="82"/>
      <c r="H1158" s="82"/>
      <c r="I1158" s="82"/>
      <c r="J1158" s="82"/>
      <c r="K1158" s="82"/>
      <c r="L1158" s="82"/>
      <c r="M1158" s="82"/>
      <c r="N1158" s="82"/>
      <c r="O1158" s="77"/>
    </row>
    <row r="1159" spans="4:15" ht="18" customHeight="1" x14ac:dyDescent="0.25">
      <c r="D1159" s="82"/>
      <c r="E1159" s="82"/>
      <c r="F1159" s="82"/>
      <c r="G1159" s="82"/>
      <c r="H1159" s="82"/>
      <c r="I1159" s="82"/>
      <c r="J1159" s="82"/>
      <c r="K1159" s="82"/>
      <c r="L1159" s="82"/>
      <c r="M1159" s="82"/>
      <c r="N1159" s="82"/>
      <c r="O1159" s="77"/>
    </row>
    <row r="1160" spans="4:15" ht="18" customHeight="1" x14ac:dyDescent="0.25">
      <c r="D1160" s="82"/>
      <c r="E1160" s="82"/>
      <c r="F1160" s="82"/>
      <c r="G1160" s="82"/>
      <c r="H1160" s="82"/>
      <c r="I1160" s="82"/>
      <c r="J1160" s="82"/>
      <c r="K1160" s="82"/>
      <c r="L1160" s="82"/>
      <c r="M1160" s="82"/>
      <c r="N1160" s="82"/>
      <c r="O1160" s="77"/>
    </row>
    <row r="1161" spans="4:15" ht="18" customHeight="1" x14ac:dyDescent="0.25">
      <c r="D1161" s="82"/>
      <c r="E1161" s="82"/>
      <c r="F1161" s="82"/>
      <c r="G1161" s="82"/>
      <c r="H1161" s="82"/>
      <c r="I1161" s="82"/>
      <c r="J1161" s="82"/>
      <c r="K1161" s="82"/>
      <c r="L1161" s="82"/>
      <c r="M1161" s="82"/>
      <c r="N1161" s="82"/>
      <c r="O1161" s="77"/>
    </row>
    <row r="1162" spans="4:15" ht="18" customHeight="1" x14ac:dyDescent="0.25">
      <c r="D1162" s="82"/>
      <c r="E1162" s="82"/>
      <c r="F1162" s="82"/>
      <c r="G1162" s="82"/>
      <c r="H1162" s="82"/>
      <c r="I1162" s="82"/>
      <c r="J1162" s="82"/>
      <c r="K1162" s="82"/>
      <c r="L1162" s="82"/>
      <c r="M1162" s="82"/>
      <c r="N1162" s="82"/>
      <c r="O1162" s="77"/>
    </row>
    <row r="1163" spans="4:15" ht="18" customHeight="1" x14ac:dyDescent="0.25">
      <c r="D1163" s="82"/>
      <c r="E1163" s="82"/>
      <c r="F1163" s="82"/>
      <c r="G1163" s="82"/>
      <c r="H1163" s="82"/>
      <c r="I1163" s="82"/>
      <c r="J1163" s="82"/>
      <c r="K1163" s="82"/>
      <c r="L1163" s="82"/>
      <c r="M1163" s="82"/>
      <c r="N1163" s="82"/>
      <c r="O1163" s="77"/>
    </row>
    <row r="1164" spans="4:15" ht="18" customHeight="1" x14ac:dyDescent="0.25">
      <c r="D1164" s="82"/>
      <c r="E1164" s="82"/>
      <c r="F1164" s="82"/>
      <c r="G1164" s="82"/>
      <c r="H1164" s="82"/>
      <c r="I1164" s="82"/>
      <c r="J1164" s="82"/>
      <c r="K1164" s="82"/>
      <c r="L1164" s="82"/>
      <c r="M1164" s="82"/>
      <c r="N1164" s="82"/>
      <c r="O1164" s="77"/>
    </row>
    <row r="1165" spans="4:15" ht="18" customHeight="1" x14ac:dyDescent="0.25">
      <c r="D1165" s="82"/>
      <c r="E1165" s="82"/>
      <c r="F1165" s="82"/>
      <c r="G1165" s="82"/>
      <c r="H1165" s="82"/>
      <c r="I1165" s="82"/>
      <c r="J1165" s="82"/>
      <c r="K1165" s="82"/>
      <c r="L1165" s="82"/>
      <c r="M1165" s="82"/>
      <c r="N1165" s="82"/>
      <c r="O1165" s="77"/>
    </row>
    <row r="1166" spans="4:15" ht="18" customHeight="1" x14ac:dyDescent="0.25">
      <c r="D1166" s="82"/>
      <c r="E1166" s="82"/>
      <c r="F1166" s="82"/>
      <c r="G1166" s="82"/>
      <c r="H1166" s="82"/>
      <c r="I1166" s="82"/>
      <c r="J1166" s="82"/>
      <c r="K1166" s="82"/>
      <c r="L1166" s="82"/>
      <c r="M1166" s="82"/>
      <c r="N1166" s="82"/>
      <c r="O1166" s="77"/>
    </row>
    <row r="1167" spans="4:15" ht="18" customHeight="1" x14ac:dyDescent="0.25">
      <c r="D1167" s="82"/>
      <c r="E1167" s="82"/>
      <c r="F1167" s="82"/>
      <c r="G1167" s="82"/>
      <c r="H1167" s="82"/>
      <c r="I1167" s="82"/>
      <c r="J1167" s="82"/>
      <c r="K1167" s="82"/>
      <c r="L1167" s="82"/>
      <c r="M1167" s="82"/>
      <c r="N1167" s="82"/>
      <c r="O1167" s="77"/>
    </row>
    <row r="1168" spans="4:15" ht="18" customHeight="1" x14ac:dyDescent="0.25">
      <c r="D1168" s="82"/>
      <c r="E1168" s="82"/>
      <c r="F1168" s="82"/>
      <c r="G1168" s="82"/>
      <c r="H1168" s="82"/>
      <c r="I1168" s="82"/>
      <c r="J1168" s="82"/>
      <c r="K1168" s="82"/>
      <c r="L1168" s="82"/>
      <c r="M1168" s="82"/>
      <c r="N1168" s="82"/>
      <c r="O1168" s="77"/>
    </row>
    <row r="1169" spans="4:15" ht="18" customHeight="1" x14ac:dyDescent="0.25">
      <c r="D1169" s="82"/>
      <c r="E1169" s="82"/>
      <c r="F1169" s="82"/>
      <c r="G1169" s="82"/>
      <c r="H1169" s="82"/>
      <c r="I1169" s="82"/>
      <c r="J1169" s="82"/>
      <c r="K1169" s="82"/>
      <c r="L1169" s="82"/>
      <c r="M1169" s="82"/>
      <c r="N1169" s="82"/>
      <c r="O1169" s="77"/>
    </row>
    <row r="1170" spans="4:15" ht="18" customHeight="1" x14ac:dyDescent="0.25">
      <c r="D1170" s="82"/>
      <c r="E1170" s="82"/>
      <c r="F1170" s="82"/>
      <c r="G1170" s="82"/>
      <c r="H1170" s="82"/>
      <c r="I1170" s="82"/>
      <c r="J1170" s="82"/>
      <c r="K1170" s="82"/>
      <c r="L1170" s="82"/>
      <c r="M1170" s="82"/>
      <c r="N1170" s="82"/>
      <c r="O1170" s="77"/>
    </row>
    <row r="1171" spans="4:15" ht="18" customHeight="1" x14ac:dyDescent="0.25">
      <c r="D1171" s="82"/>
      <c r="E1171" s="82"/>
      <c r="F1171" s="82"/>
      <c r="G1171" s="82"/>
      <c r="H1171" s="82"/>
      <c r="I1171" s="82"/>
      <c r="J1171" s="82"/>
      <c r="K1171" s="82"/>
      <c r="L1171" s="82"/>
      <c r="M1171" s="82"/>
      <c r="N1171" s="82"/>
      <c r="O1171" s="77"/>
    </row>
    <row r="1172" spans="4:15" ht="18" customHeight="1" x14ac:dyDescent="0.25"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77"/>
    </row>
    <row r="1173" spans="4:15" ht="18" customHeight="1" x14ac:dyDescent="0.25">
      <c r="D1173" s="82"/>
      <c r="E1173" s="82"/>
      <c r="F1173" s="82"/>
      <c r="G1173" s="82"/>
      <c r="H1173" s="82"/>
      <c r="I1173" s="82"/>
      <c r="J1173" s="82"/>
      <c r="K1173" s="82"/>
      <c r="L1173" s="82"/>
      <c r="M1173" s="82"/>
      <c r="N1173" s="82"/>
      <c r="O1173" s="77"/>
    </row>
    <row r="1174" spans="4:15" ht="18" customHeight="1" x14ac:dyDescent="0.25"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77"/>
    </row>
    <row r="1175" spans="4:15" ht="18" customHeight="1" x14ac:dyDescent="0.25"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2"/>
      <c r="O1175" s="77"/>
    </row>
    <row r="1176" spans="4:15" ht="18" customHeight="1" x14ac:dyDescent="0.25">
      <c r="D1176" s="82"/>
      <c r="E1176" s="82"/>
      <c r="F1176" s="82"/>
      <c r="G1176" s="82"/>
      <c r="H1176" s="82"/>
      <c r="I1176" s="82"/>
      <c r="J1176" s="82"/>
      <c r="K1176" s="82"/>
      <c r="L1176" s="82"/>
      <c r="M1176" s="82"/>
      <c r="N1176" s="82"/>
      <c r="O1176" s="77"/>
    </row>
    <row r="1177" spans="4:15" ht="18" customHeight="1" x14ac:dyDescent="0.25">
      <c r="D1177" s="82"/>
      <c r="E1177" s="82"/>
      <c r="F1177" s="82"/>
      <c r="G1177" s="82"/>
      <c r="H1177" s="82"/>
      <c r="I1177" s="82"/>
      <c r="J1177" s="82"/>
      <c r="K1177" s="82"/>
      <c r="L1177" s="82"/>
      <c r="M1177" s="82"/>
      <c r="N1177" s="82"/>
      <c r="O1177" s="77"/>
    </row>
    <row r="1178" spans="4:15" ht="18" customHeight="1" x14ac:dyDescent="0.25">
      <c r="D1178" s="82"/>
      <c r="E1178" s="82"/>
      <c r="F1178" s="82"/>
      <c r="G1178" s="82"/>
      <c r="H1178" s="82"/>
      <c r="I1178" s="82"/>
      <c r="J1178" s="82"/>
      <c r="K1178" s="82"/>
      <c r="L1178" s="82"/>
      <c r="M1178" s="82"/>
      <c r="N1178" s="82"/>
      <c r="O1178" s="77"/>
    </row>
    <row r="1179" spans="4:15" ht="18" customHeight="1" x14ac:dyDescent="0.25">
      <c r="D1179" s="82"/>
      <c r="E1179" s="82"/>
      <c r="F1179" s="82"/>
      <c r="G1179" s="82"/>
      <c r="H1179" s="82"/>
      <c r="I1179" s="82"/>
      <c r="J1179" s="82"/>
      <c r="K1179" s="82"/>
      <c r="L1179" s="82"/>
      <c r="M1179" s="82"/>
      <c r="N1179" s="82"/>
      <c r="O1179" s="77"/>
    </row>
    <row r="1180" spans="4:15" ht="18" customHeight="1" x14ac:dyDescent="0.25">
      <c r="D1180" s="82"/>
      <c r="E1180" s="82"/>
      <c r="F1180" s="82"/>
      <c r="G1180" s="82"/>
      <c r="H1180" s="82"/>
      <c r="I1180" s="82"/>
      <c r="J1180" s="82"/>
      <c r="K1180" s="82"/>
      <c r="L1180" s="82"/>
      <c r="M1180" s="82"/>
      <c r="N1180" s="82"/>
      <c r="O1180" s="77"/>
    </row>
    <row r="1181" spans="4:15" ht="18" customHeight="1" x14ac:dyDescent="0.25">
      <c r="D1181" s="82"/>
      <c r="E1181" s="82"/>
      <c r="F1181" s="82"/>
      <c r="G1181" s="82"/>
      <c r="H1181" s="82"/>
      <c r="I1181" s="82"/>
      <c r="J1181" s="82"/>
      <c r="K1181" s="82"/>
      <c r="L1181" s="82"/>
      <c r="M1181" s="82"/>
      <c r="N1181" s="82"/>
      <c r="O1181" s="77"/>
    </row>
    <row r="1182" spans="4:15" ht="18" customHeight="1" x14ac:dyDescent="0.25">
      <c r="D1182" s="82"/>
      <c r="E1182" s="82"/>
      <c r="F1182" s="82"/>
      <c r="G1182" s="82"/>
      <c r="H1182" s="82"/>
      <c r="I1182" s="82"/>
      <c r="J1182" s="82"/>
      <c r="K1182" s="82"/>
      <c r="L1182" s="82"/>
      <c r="M1182" s="82"/>
      <c r="N1182" s="82"/>
      <c r="O1182" s="77"/>
    </row>
    <row r="1183" spans="4:15" ht="18" customHeight="1" x14ac:dyDescent="0.25">
      <c r="D1183" s="82"/>
      <c r="E1183" s="82"/>
      <c r="F1183" s="82"/>
      <c r="G1183" s="82"/>
      <c r="H1183" s="82"/>
      <c r="I1183" s="82"/>
      <c r="J1183" s="82"/>
      <c r="K1183" s="82"/>
      <c r="L1183" s="82"/>
      <c r="M1183" s="82"/>
      <c r="N1183" s="82"/>
      <c r="O1183" s="77"/>
    </row>
    <row r="1184" spans="4:15" ht="18" customHeight="1" x14ac:dyDescent="0.25">
      <c r="D1184" s="82"/>
      <c r="E1184" s="82"/>
      <c r="F1184" s="82"/>
      <c r="G1184" s="82"/>
      <c r="H1184" s="82"/>
      <c r="I1184" s="82"/>
      <c r="J1184" s="82"/>
      <c r="K1184" s="82"/>
      <c r="L1184" s="82"/>
      <c r="M1184" s="82"/>
      <c r="N1184" s="82"/>
      <c r="O1184" s="77"/>
    </row>
    <row r="1185" spans="4:15" ht="18" customHeight="1" x14ac:dyDescent="0.25">
      <c r="D1185" s="82"/>
      <c r="E1185" s="82"/>
      <c r="F1185" s="82"/>
      <c r="G1185" s="82"/>
      <c r="H1185" s="82"/>
      <c r="I1185" s="82"/>
      <c r="J1185" s="82"/>
      <c r="K1185" s="82"/>
      <c r="L1185" s="82"/>
      <c r="M1185" s="82"/>
      <c r="N1185" s="82"/>
      <c r="O1185" s="77"/>
    </row>
    <row r="1186" spans="4:15" ht="18" customHeight="1" x14ac:dyDescent="0.25">
      <c r="D1186" s="82"/>
      <c r="E1186" s="82"/>
      <c r="F1186" s="82"/>
      <c r="G1186" s="82"/>
      <c r="H1186" s="82"/>
      <c r="I1186" s="82"/>
      <c r="J1186" s="82"/>
      <c r="K1186" s="82"/>
      <c r="L1186" s="82"/>
      <c r="M1186" s="82"/>
      <c r="N1186" s="82"/>
      <c r="O1186" s="77"/>
    </row>
    <row r="1187" spans="4:15" ht="18" customHeight="1" x14ac:dyDescent="0.25">
      <c r="D1187" s="82"/>
      <c r="E1187" s="82"/>
      <c r="F1187" s="82"/>
      <c r="G1187" s="82"/>
      <c r="H1187" s="82"/>
      <c r="I1187" s="82"/>
      <c r="J1187" s="82"/>
      <c r="K1187" s="82"/>
      <c r="L1187" s="82"/>
      <c r="M1187" s="82"/>
      <c r="N1187" s="82"/>
      <c r="O1187" s="77"/>
    </row>
    <row r="1188" spans="4:15" ht="18" customHeight="1" x14ac:dyDescent="0.25">
      <c r="D1188" s="82"/>
      <c r="E1188" s="82"/>
      <c r="F1188" s="82"/>
      <c r="G1188" s="82"/>
      <c r="H1188" s="82"/>
      <c r="I1188" s="82"/>
      <c r="J1188" s="82"/>
      <c r="K1188" s="82"/>
      <c r="L1188" s="82"/>
      <c r="M1188" s="82"/>
      <c r="N1188" s="82"/>
      <c r="O1188" s="77"/>
    </row>
    <row r="1189" spans="4:15" ht="18" customHeight="1" x14ac:dyDescent="0.25">
      <c r="D1189" s="82"/>
      <c r="E1189" s="82"/>
      <c r="F1189" s="82"/>
      <c r="G1189" s="82"/>
      <c r="H1189" s="82"/>
      <c r="I1189" s="82"/>
      <c r="J1189" s="82"/>
      <c r="K1189" s="82"/>
      <c r="L1189" s="82"/>
      <c r="M1189" s="82"/>
      <c r="N1189" s="82"/>
      <c r="O1189" s="77"/>
    </row>
    <row r="1190" spans="4:15" ht="18" customHeight="1" x14ac:dyDescent="0.25">
      <c r="D1190" s="82"/>
      <c r="E1190" s="82"/>
      <c r="F1190" s="82"/>
      <c r="G1190" s="82"/>
      <c r="H1190" s="82"/>
      <c r="I1190" s="82"/>
      <c r="J1190" s="82"/>
      <c r="K1190" s="82"/>
      <c r="L1190" s="82"/>
      <c r="M1190" s="82"/>
      <c r="N1190" s="82"/>
      <c r="O1190" s="77"/>
    </row>
    <row r="1191" spans="4:15" ht="18" customHeight="1" x14ac:dyDescent="0.25">
      <c r="D1191" s="82"/>
      <c r="E1191" s="82"/>
      <c r="F1191" s="82"/>
      <c r="G1191" s="82"/>
      <c r="H1191" s="82"/>
      <c r="I1191" s="82"/>
      <c r="J1191" s="82"/>
      <c r="K1191" s="82"/>
      <c r="L1191" s="82"/>
      <c r="M1191" s="82"/>
      <c r="N1191" s="82"/>
      <c r="O1191" s="77"/>
    </row>
    <row r="1192" spans="4:15" ht="18" customHeight="1" x14ac:dyDescent="0.25">
      <c r="D1192" s="82"/>
      <c r="E1192" s="82"/>
      <c r="F1192" s="82"/>
      <c r="G1192" s="82"/>
      <c r="H1192" s="82"/>
      <c r="I1192" s="82"/>
      <c r="J1192" s="82"/>
      <c r="K1192" s="82"/>
      <c r="L1192" s="82"/>
      <c r="M1192" s="82"/>
      <c r="N1192" s="82"/>
      <c r="O1192" s="77"/>
    </row>
    <row r="1193" spans="4:15" ht="18" customHeight="1" x14ac:dyDescent="0.25">
      <c r="D1193" s="82"/>
      <c r="E1193" s="82"/>
      <c r="F1193" s="82"/>
      <c r="G1193" s="82"/>
      <c r="H1193" s="82"/>
      <c r="I1193" s="82"/>
      <c r="J1193" s="82"/>
      <c r="K1193" s="82"/>
      <c r="L1193" s="82"/>
      <c r="M1193" s="82"/>
      <c r="N1193" s="82"/>
      <c r="O1193" s="77"/>
    </row>
    <row r="1194" spans="4:15" ht="18" customHeight="1" x14ac:dyDescent="0.25">
      <c r="D1194" s="82"/>
      <c r="E1194" s="82"/>
      <c r="F1194" s="82"/>
      <c r="G1194" s="82"/>
      <c r="H1194" s="82"/>
      <c r="I1194" s="82"/>
      <c r="J1194" s="82"/>
      <c r="K1194" s="82"/>
      <c r="L1194" s="82"/>
      <c r="M1194" s="82"/>
      <c r="N1194" s="82"/>
      <c r="O1194" s="77"/>
    </row>
    <row r="1195" spans="4:15" ht="18" customHeight="1" x14ac:dyDescent="0.25">
      <c r="D1195" s="82"/>
      <c r="E1195" s="82"/>
      <c r="F1195" s="82"/>
      <c r="G1195" s="82"/>
      <c r="H1195" s="82"/>
      <c r="I1195" s="82"/>
      <c r="J1195" s="82"/>
      <c r="K1195" s="82"/>
      <c r="L1195" s="82"/>
      <c r="M1195" s="82"/>
      <c r="N1195" s="82"/>
      <c r="O1195" s="77"/>
    </row>
    <row r="1196" spans="4:15" ht="18" customHeight="1" x14ac:dyDescent="0.25">
      <c r="D1196" s="82"/>
      <c r="E1196" s="82"/>
      <c r="F1196" s="82"/>
      <c r="G1196" s="82"/>
      <c r="H1196" s="82"/>
      <c r="I1196" s="82"/>
      <c r="J1196" s="82"/>
      <c r="K1196" s="82"/>
      <c r="L1196" s="82"/>
      <c r="M1196" s="82"/>
      <c r="N1196" s="82"/>
      <c r="O1196" s="77"/>
    </row>
    <row r="1197" spans="4:15" ht="18" customHeight="1" x14ac:dyDescent="0.25">
      <c r="D1197" s="82"/>
      <c r="E1197" s="82"/>
      <c r="F1197" s="82"/>
      <c r="G1197" s="82"/>
      <c r="H1197" s="82"/>
      <c r="I1197" s="82"/>
      <c r="J1197" s="82"/>
      <c r="K1197" s="82"/>
      <c r="L1197" s="82"/>
      <c r="M1197" s="82"/>
      <c r="N1197" s="82"/>
      <c r="O1197" s="77"/>
    </row>
    <row r="1198" spans="4:15" ht="18" customHeight="1" x14ac:dyDescent="0.25">
      <c r="D1198" s="82"/>
      <c r="E1198" s="82"/>
      <c r="F1198" s="82"/>
      <c r="G1198" s="82"/>
      <c r="H1198" s="82"/>
      <c r="I1198" s="82"/>
      <c r="J1198" s="82"/>
      <c r="K1198" s="82"/>
      <c r="L1198" s="82"/>
      <c r="M1198" s="82"/>
      <c r="N1198" s="82"/>
      <c r="O1198" s="77"/>
    </row>
    <row r="1199" spans="4:15" ht="18" customHeight="1" x14ac:dyDescent="0.25">
      <c r="D1199" s="82"/>
      <c r="E1199" s="82"/>
      <c r="F1199" s="82"/>
      <c r="G1199" s="82"/>
      <c r="H1199" s="82"/>
      <c r="I1199" s="82"/>
      <c r="J1199" s="82"/>
      <c r="K1199" s="82"/>
      <c r="L1199" s="82"/>
      <c r="M1199" s="82"/>
      <c r="N1199" s="82"/>
      <c r="O1199" s="77"/>
    </row>
    <row r="1200" spans="4:15" ht="18" customHeight="1" x14ac:dyDescent="0.25">
      <c r="D1200" s="82"/>
      <c r="E1200" s="82"/>
      <c r="F1200" s="82"/>
      <c r="G1200" s="82"/>
      <c r="H1200" s="82"/>
      <c r="I1200" s="82"/>
      <c r="J1200" s="82"/>
      <c r="K1200" s="82"/>
      <c r="L1200" s="82"/>
      <c r="M1200" s="82"/>
      <c r="N1200" s="82"/>
      <c r="O1200" s="77"/>
    </row>
    <row r="1201" spans="4:15" ht="18" customHeight="1" x14ac:dyDescent="0.25">
      <c r="D1201" s="82"/>
      <c r="E1201" s="82"/>
      <c r="F1201" s="82"/>
      <c r="G1201" s="82"/>
      <c r="H1201" s="82"/>
      <c r="I1201" s="82"/>
      <c r="J1201" s="82"/>
      <c r="K1201" s="82"/>
      <c r="L1201" s="82"/>
      <c r="M1201" s="82"/>
      <c r="N1201" s="82"/>
      <c r="O1201" s="77"/>
    </row>
    <row r="1202" spans="4:15" ht="18" customHeight="1" x14ac:dyDescent="0.25">
      <c r="D1202" s="82"/>
      <c r="E1202" s="82"/>
      <c r="F1202" s="82"/>
      <c r="G1202" s="82"/>
      <c r="H1202" s="82"/>
      <c r="I1202" s="82"/>
      <c r="J1202" s="82"/>
      <c r="K1202" s="82"/>
      <c r="L1202" s="82"/>
      <c r="M1202" s="82"/>
      <c r="N1202" s="82"/>
      <c r="O1202" s="77"/>
    </row>
    <row r="1203" spans="4:15" ht="18" customHeight="1" x14ac:dyDescent="0.25">
      <c r="D1203" s="82"/>
      <c r="E1203" s="82"/>
      <c r="F1203" s="82"/>
      <c r="G1203" s="82"/>
      <c r="H1203" s="82"/>
      <c r="I1203" s="82"/>
      <c r="J1203" s="82"/>
      <c r="K1203" s="82"/>
      <c r="L1203" s="82"/>
      <c r="M1203" s="82"/>
      <c r="N1203" s="82"/>
      <c r="O1203" s="77"/>
    </row>
    <row r="1204" spans="4:15" ht="18" customHeight="1" x14ac:dyDescent="0.25">
      <c r="D1204" s="82"/>
      <c r="E1204" s="82"/>
      <c r="F1204" s="82"/>
      <c r="G1204" s="82"/>
      <c r="H1204" s="82"/>
      <c r="I1204" s="82"/>
      <c r="J1204" s="82"/>
      <c r="K1204" s="82"/>
      <c r="L1204" s="82"/>
      <c r="M1204" s="82"/>
      <c r="N1204" s="82"/>
      <c r="O1204" s="77"/>
    </row>
    <row r="1205" spans="4:15" ht="18" customHeight="1" x14ac:dyDescent="0.25">
      <c r="D1205" s="82"/>
      <c r="E1205" s="82"/>
      <c r="F1205" s="82"/>
      <c r="G1205" s="82"/>
      <c r="H1205" s="82"/>
      <c r="I1205" s="82"/>
      <c r="J1205" s="82"/>
      <c r="K1205" s="82"/>
      <c r="L1205" s="82"/>
      <c r="M1205" s="82"/>
      <c r="N1205" s="82"/>
      <c r="O1205" s="77"/>
    </row>
    <row r="1206" spans="4:15" ht="18" customHeight="1" x14ac:dyDescent="0.25">
      <c r="D1206" s="82"/>
      <c r="E1206" s="82"/>
      <c r="F1206" s="82"/>
      <c r="G1206" s="82"/>
      <c r="H1206" s="82"/>
      <c r="I1206" s="82"/>
      <c r="J1206" s="82"/>
      <c r="K1206" s="82"/>
      <c r="L1206" s="82"/>
      <c r="M1206" s="82"/>
      <c r="N1206" s="82"/>
      <c r="O1206" s="77"/>
    </row>
    <row r="1207" spans="4:15" ht="18" customHeight="1" x14ac:dyDescent="0.25">
      <c r="D1207" s="82"/>
      <c r="E1207" s="82"/>
      <c r="F1207" s="82"/>
      <c r="G1207" s="82"/>
      <c r="H1207" s="82"/>
      <c r="I1207" s="82"/>
      <c r="J1207" s="82"/>
      <c r="K1207" s="82"/>
      <c r="L1207" s="82"/>
      <c r="M1207" s="82"/>
      <c r="N1207" s="82"/>
      <c r="O1207" s="77"/>
    </row>
    <row r="1208" spans="4:15" ht="18" customHeight="1" x14ac:dyDescent="0.25">
      <c r="D1208" s="82"/>
      <c r="E1208" s="82"/>
      <c r="F1208" s="82"/>
      <c r="G1208" s="82"/>
      <c r="H1208" s="82"/>
      <c r="I1208" s="82"/>
      <c r="J1208" s="82"/>
      <c r="K1208" s="82"/>
      <c r="L1208" s="82"/>
      <c r="M1208" s="82"/>
      <c r="N1208" s="82"/>
      <c r="O1208" s="77"/>
    </row>
    <row r="1209" spans="4:15" ht="18" customHeight="1" x14ac:dyDescent="0.25">
      <c r="D1209" s="82"/>
      <c r="E1209" s="82"/>
      <c r="F1209" s="82"/>
      <c r="G1209" s="82"/>
      <c r="H1209" s="82"/>
      <c r="I1209" s="82"/>
      <c r="J1209" s="82"/>
      <c r="K1209" s="82"/>
      <c r="L1209" s="82"/>
      <c r="M1209" s="82"/>
      <c r="N1209" s="82"/>
      <c r="O1209" s="77"/>
    </row>
    <row r="1210" spans="4:15" ht="18" customHeight="1" x14ac:dyDescent="0.25">
      <c r="D1210" s="82"/>
      <c r="E1210" s="82"/>
      <c r="F1210" s="82"/>
      <c r="G1210" s="82"/>
      <c r="H1210" s="82"/>
      <c r="I1210" s="82"/>
      <c r="J1210" s="82"/>
      <c r="K1210" s="82"/>
      <c r="L1210" s="82"/>
      <c r="M1210" s="82"/>
      <c r="N1210" s="82"/>
      <c r="O1210" s="77"/>
    </row>
    <row r="1211" spans="4:15" ht="18" customHeight="1" x14ac:dyDescent="0.25">
      <c r="D1211" s="82"/>
      <c r="E1211" s="82"/>
      <c r="F1211" s="82"/>
      <c r="G1211" s="82"/>
      <c r="H1211" s="82"/>
      <c r="I1211" s="82"/>
      <c r="J1211" s="82"/>
      <c r="K1211" s="82"/>
      <c r="L1211" s="82"/>
      <c r="M1211" s="82"/>
      <c r="N1211" s="82"/>
      <c r="O1211" s="77"/>
    </row>
    <row r="1212" spans="4:15" ht="18" customHeight="1" x14ac:dyDescent="0.25">
      <c r="D1212" s="82"/>
      <c r="E1212" s="82"/>
      <c r="F1212" s="82"/>
      <c r="G1212" s="82"/>
      <c r="H1212" s="82"/>
      <c r="I1212" s="82"/>
      <c r="J1212" s="82"/>
      <c r="K1212" s="82"/>
      <c r="L1212" s="82"/>
      <c r="M1212" s="82"/>
      <c r="N1212" s="82"/>
      <c r="O1212" s="77"/>
    </row>
    <row r="1213" spans="4:15" ht="18" customHeight="1" x14ac:dyDescent="0.25">
      <c r="D1213" s="82"/>
      <c r="E1213" s="82"/>
      <c r="F1213" s="82"/>
      <c r="G1213" s="82"/>
      <c r="H1213" s="82"/>
      <c r="I1213" s="82"/>
      <c r="J1213" s="82"/>
      <c r="K1213" s="82"/>
      <c r="L1213" s="82"/>
      <c r="M1213" s="82"/>
      <c r="N1213" s="82"/>
      <c r="O1213" s="77"/>
    </row>
    <row r="1214" spans="4:15" ht="18" customHeight="1" x14ac:dyDescent="0.25">
      <c r="D1214" s="82"/>
      <c r="E1214" s="82"/>
      <c r="F1214" s="82"/>
      <c r="G1214" s="82"/>
      <c r="H1214" s="82"/>
      <c r="I1214" s="82"/>
      <c r="J1214" s="82"/>
      <c r="K1214" s="82"/>
      <c r="L1214" s="82"/>
      <c r="M1214" s="82"/>
      <c r="N1214" s="82"/>
      <c r="O1214" s="77"/>
    </row>
    <row r="1215" spans="4:15" ht="18" customHeight="1" x14ac:dyDescent="0.25">
      <c r="D1215" s="82"/>
      <c r="E1215" s="82"/>
      <c r="F1215" s="82"/>
      <c r="G1215" s="82"/>
      <c r="H1215" s="82"/>
      <c r="I1215" s="82"/>
      <c r="J1215" s="82"/>
      <c r="K1215" s="82"/>
      <c r="L1215" s="82"/>
      <c r="M1215" s="82"/>
      <c r="N1215" s="82"/>
      <c r="O1215" s="77"/>
    </row>
    <row r="1216" spans="4:15" ht="18" customHeight="1" x14ac:dyDescent="0.25">
      <c r="D1216" s="82"/>
      <c r="E1216" s="82"/>
      <c r="F1216" s="82"/>
      <c r="G1216" s="82"/>
      <c r="H1216" s="82"/>
      <c r="I1216" s="82"/>
      <c r="J1216" s="82"/>
      <c r="K1216" s="82"/>
      <c r="L1216" s="82"/>
      <c r="M1216" s="82"/>
      <c r="N1216" s="82"/>
      <c r="O1216" s="77"/>
    </row>
    <row r="1217" spans="4:15" ht="18" customHeight="1" x14ac:dyDescent="0.25">
      <c r="D1217" s="82"/>
      <c r="E1217" s="82"/>
      <c r="F1217" s="82"/>
      <c r="G1217" s="82"/>
      <c r="H1217" s="82"/>
      <c r="I1217" s="82"/>
      <c r="J1217" s="82"/>
      <c r="K1217" s="82"/>
      <c r="L1217" s="82"/>
      <c r="M1217" s="82"/>
      <c r="N1217" s="82"/>
      <c r="O1217" s="77"/>
    </row>
    <row r="1218" spans="4:15" ht="18" customHeight="1" x14ac:dyDescent="0.25">
      <c r="D1218" s="82"/>
      <c r="E1218" s="82"/>
      <c r="F1218" s="82"/>
      <c r="G1218" s="82"/>
      <c r="H1218" s="82"/>
      <c r="I1218" s="82"/>
      <c r="J1218" s="82"/>
      <c r="K1218" s="82"/>
      <c r="L1218" s="82"/>
      <c r="M1218" s="82"/>
      <c r="N1218" s="82"/>
      <c r="O1218" s="77"/>
    </row>
    <row r="1219" spans="4:15" ht="18" customHeight="1" x14ac:dyDescent="0.25">
      <c r="D1219" s="82"/>
      <c r="E1219" s="82"/>
      <c r="F1219" s="82"/>
      <c r="G1219" s="82"/>
      <c r="H1219" s="82"/>
      <c r="I1219" s="82"/>
      <c r="J1219" s="82"/>
      <c r="K1219" s="82"/>
      <c r="L1219" s="82"/>
      <c r="M1219" s="82"/>
      <c r="N1219" s="82"/>
      <c r="O1219" s="77"/>
    </row>
    <row r="1220" spans="4:15" ht="18" customHeight="1" x14ac:dyDescent="0.25">
      <c r="D1220" s="82"/>
      <c r="E1220" s="82"/>
      <c r="F1220" s="82"/>
      <c r="G1220" s="82"/>
      <c r="H1220" s="82"/>
      <c r="I1220" s="82"/>
      <c r="J1220" s="82"/>
      <c r="K1220" s="82"/>
      <c r="L1220" s="82"/>
      <c r="M1220" s="82"/>
      <c r="N1220" s="82"/>
      <c r="O1220" s="77"/>
    </row>
    <row r="1221" spans="4:15" ht="18" customHeight="1" x14ac:dyDescent="0.25"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77"/>
    </row>
    <row r="1222" spans="4:15" ht="18" customHeight="1" x14ac:dyDescent="0.25">
      <c r="D1222" s="82"/>
      <c r="E1222" s="82"/>
      <c r="F1222" s="82"/>
      <c r="G1222" s="82"/>
      <c r="H1222" s="82"/>
      <c r="I1222" s="82"/>
      <c r="J1222" s="82"/>
      <c r="K1222" s="82"/>
      <c r="L1222" s="82"/>
      <c r="M1222" s="82"/>
      <c r="N1222" s="82"/>
      <c r="O1222" s="77"/>
    </row>
    <row r="1223" spans="4:15" ht="18" customHeight="1" x14ac:dyDescent="0.25"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77"/>
    </row>
    <row r="1224" spans="4:15" ht="18" customHeight="1" x14ac:dyDescent="0.25">
      <c r="D1224" s="82"/>
      <c r="E1224" s="82"/>
      <c r="F1224" s="82"/>
      <c r="G1224" s="82"/>
      <c r="H1224" s="82"/>
      <c r="I1224" s="82"/>
      <c r="J1224" s="82"/>
      <c r="K1224" s="82"/>
      <c r="L1224" s="82"/>
      <c r="M1224" s="82"/>
      <c r="N1224" s="82"/>
      <c r="O1224" s="77"/>
    </row>
    <row r="1225" spans="4:15" ht="18" customHeight="1" x14ac:dyDescent="0.25">
      <c r="D1225" s="82"/>
      <c r="E1225" s="82"/>
      <c r="F1225" s="82"/>
      <c r="G1225" s="82"/>
      <c r="H1225" s="82"/>
      <c r="I1225" s="82"/>
      <c r="J1225" s="82"/>
      <c r="K1225" s="82"/>
      <c r="L1225" s="82"/>
      <c r="M1225" s="82"/>
      <c r="N1225" s="82"/>
      <c r="O1225" s="77"/>
    </row>
    <row r="1226" spans="4:15" ht="18" customHeight="1" x14ac:dyDescent="0.25">
      <c r="D1226" s="82"/>
      <c r="E1226" s="82"/>
      <c r="F1226" s="82"/>
      <c r="G1226" s="82"/>
      <c r="H1226" s="82"/>
      <c r="I1226" s="82"/>
      <c r="J1226" s="82"/>
      <c r="K1226" s="82"/>
      <c r="L1226" s="82"/>
      <c r="M1226" s="82"/>
      <c r="N1226" s="82"/>
      <c r="O1226" s="77"/>
    </row>
    <row r="1227" spans="4:15" ht="18" customHeight="1" x14ac:dyDescent="0.25">
      <c r="D1227" s="82"/>
      <c r="E1227" s="82"/>
      <c r="F1227" s="82"/>
      <c r="G1227" s="82"/>
      <c r="H1227" s="82"/>
      <c r="I1227" s="82"/>
      <c r="J1227" s="82"/>
      <c r="K1227" s="82"/>
      <c r="L1227" s="82"/>
      <c r="M1227" s="82"/>
      <c r="N1227" s="82"/>
      <c r="O1227" s="77"/>
    </row>
    <row r="1228" spans="4:15" ht="18" customHeight="1" x14ac:dyDescent="0.25">
      <c r="D1228" s="82"/>
      <c r="E1228" s="82"/>
      <c r="F1228" s="82"/>
      <c r="G1228" s="82"/>
      <c r="H1228" s="82"/>
      <c r="I1228" s="82"/>
      <c r="J1228" s="82"/>
      <c r="K1228" s="82"/>
      <c r="L1228" s="82"/>
      <c r="M1228" s="82"/>
      <c r="N1228" s="82"/>
      <c r="O1228" s="77"/>
    </row>
    <row r="1229" spans="4:15" ht="18" customHeight="1" x14ac:dyDescent="0.25">
      <c r="D1229" s="82"/>
      <c r="E1229" s="82"/>
      <c r="F1229" s="82"/>
      <c r="G1229" s="82"/>
      <c r="H1229" s="82"/>
      <c r="I1229" s="82"/>
      <c r="J1229" s="82"/>
      <c r="K1229" s="82"/>
      <c r="L1229" s="82"/>
      <c r="M1229" s="82"/>
      <c r="N1229" s="82"/>
      <c r="O1229" s="77"/>
    </row>
    <row r="1230" spans="4:15" ht="18" customHeight="1" x14ac:dyDescent="0.25">
      <c r="D1230" s="82"/>
      <c r="E1230" s="82"/>
      <c r="F1230" s="82"/>
      <c r="G1230" s="82"/>
      <c r="H1230" s="82"/>
      <c r="I1230" s="82"/>
      <c r="J1230" s="82"/>
      <c r="K1230" s="82"/>
      <c r="L1230" s="82"/>
      <c r="M1230" s="82"/>
      <c r="N1230" s="82"/>
      <c r="O1230" s="77"/>
    </row>
    <row r="1231" spans="4:15" ht="18" customHeight="1" x14ac:dyDescent="0.25">
      <c r="D1231" s="82"/>
      <c r="E1231" s="82"/>
      <c r="F1231" s="82"/>
      <c r="G1231" s="82"/>
      <c r="H1231" s="82"/>
      <c r="I1231" s="82"/>
      <c r="J1231" s="82"/>
      <c r="K1231" s="82"/>
      <c r="L1231" s="82"/>
      <c r="M1231" s="82"/>
      <c r="N1231" s="82"/>
      <c r="O1231" s="77"/>
    </row>
    <row r="1232" spans="4:15" ht="18" customHeight="1" x14ac:dyDescent="0.25">
      <c r="D1232" s="82"/>
      <c r="E1232" s="82"/>
      <c r="F1232" s="82"/>
      <c r="G1232" s="82"/>
      <c r="H1232" s="82"/>
      <c r="I1232" s="82"/>
      <c r="J1232" s="82"/>
      <c r="K1232" s="82"/>
      <c r="L1232" s="82"/>
      <c r="M1232" s="82"/>
      <c r="N1232" s="82"/>
      <c r="O1232" s="77"/>
    </row>
    <row r="1233" spans="4:15" ht="18" customHeight="1" x14ac:dyDescent="0.25">
      <c r="D1233" s="82"/>
      <c r="E1233" s="82"/>
      <c r="F1233" s="82"/>
      <c r="G1233" s="82"/>
      <c r="H1233" s="82"/>
      <c r="I1233" s="82"/>
      <c r="J1233" s="82"/>
      <c r="K1233" s="82"/>
      <c r="L1233" s="82"/>
      <c r="M1233" s="82"/>
      <c r="N1233" s="82"/>
      <c r="O1233" s="77"/>
    </row>
    <row r="1234" spans="4:15" ht="18" customHeight="1" x14ac:dyDescent="0.25">
      <c r="D1234" s="82"/>
      <c r="E1234" s="82"/>
      <c r="F1234" s="82"/>
      <c r="G1234" s="82"/>
      <c r="H1234" s="82"/>
      <c r="I1234" s="82"/>
      <c r="J1234" s="82"/>
      <c r="K1234" s="82"/>
      <c r="L1234" s="82"/>
      <c r="M1234" s="82"/>
      <c r="N1234" s="82"/>
      <c r="O1234" s="77"/>
    </row>
    <row r="1235" spans="4:15" ht="18" customHeight="1" x14ac:dyDescent="0.25">
      <c r="D1235" s="82"/>
      <c r="E1235" s="82"/>
      <c r="F1235" s="82"/>
      <c r="G1235" s="82"/>
      <c r="H1235" s="82"/>
      <c r="I1235" s="82"/>
      <c r="J1235" s="82"/>
      <c r="K1235" s="82"/>
      <c r="L1235" s="82"/>
      <c r="M1235" s="82"/>
      <c r="N1235" s="82"/>
      <c r="O1235" s="77"/>
    </row>
    <row r="1236" spans="4:15" ht="18" customHeight="1" x14ac:dyDescent="0.25">
      <c r="D1236" s="82"/>
      <c r="E1236" s="82"/>
      <c r="F1236" s="82"/>
      <c r="G1236" s="82"/>
      <c r="H1236" s="82"/>
      <c r="I1236" s="82"/>
      <c r="J1236" s="82"/>
      <c r="K1236" s="82"/>
      <c r="L1236" s="82"/>
      <c r="M1236" s="82"/>
      <c r="N1236" s="82"/>
      <c r="O1236" s="77"/>
    </row>
    <row r="1237" spans="4:15" ht="18" customHeight="1" x14ac:dyDescent="0.25">
      <c r="D1237" s="82"/>
      <c r="E1237" s="82"/>
      <c r="F1237" s="82"/>
      <c r="G1237" s="82"/>
      <c r="H1237" s="82"/>
      <c r="I1237" s="82"/>
      <c r="J1237" s="82"/>
      <c r="K1237" s="82"/>
      <c r="L1237" s="82"/>
      <c r="M1237" s="82"/>
      <c r="N1237" s="82"/>
      <c r="O1237" s="77"/>
    </row>
    <row r="1238" spans="4:15" ht="18" customHeight="1" x14ac:dyDescent="0.25">
      <c r="D1238" s="82"/>
      <c r="E1238" s="82"/>
      <c r="F1238" s="82"/>
      <c r="G1238" s="82"/>
      <c r="H1238" s="82"/>
      <c r="I1238" s="82"/>
      <c r="J1238" s="82"/>
      <c r="K1238" s="82"/>
      <c r="L1238" s="82"/>
      <c r="M1238" s="82"/>
      <c r="N1238" s="82"/>
      <c r="O1238" s="77"/>
    </row>
    <row r="1239" spans="4:15" ht="18" customHeight="1" x14ac:dyDescent="0.25">
      <c r="D1239" s="82"/>
      <c r="E1239" s="82"/>
      <c r="F1239" s="82"/>
      <c r="G1239" s="82"/>
      <c r="H1239" s="82"/>
      <c r="I1239" s="82"/>
      <c r="J1239" s="82"/>
      <c r="K1239" s="82"/>
      <c r="L1239" s="82"/>
      <c r="M1239" s="82"/>
      <c r="N1239" s="82"/>
      <c r="O1239" s="77"/>
    </row>
    <row r="1240" spans="4:15" ht="18" customHeight="1" x14ac:dyDescent="0.25">
      <c r="D1240" s="82"/>
      <c r="E1240" s="82"/>
      <c r="F1240" s="82"/>
      <c r="G1240" s="82"/>
      <c r="H1240" s="82"/>
      <c r="I1240" s="82"/>
      <c r="J1240" s="82"/>
      <c r="K1240" s="82"/>
      <c r="L1240" s="82"/>
      <c r="M1240" s="82"/>
      <c r="N1240" s="82"/>
      <c r="O1240" s="77"/>
    </row>
    <row r="1241" spans="4:15" ht="18" customHeight="1" x14ac:dyDescent="0.25">
      <c r="D1241" s="82"/>
      <c r="E1241" s="82"/>
      <c r="F1241" s="82"/>
      <c r="G1241" s="82"/>
      <c r="H1241" s="82"/>
      <c r="I1241" s="82"/>
      <c r="J1241" s="82"/>
      <c r="K1241" s="82"/>
      <c r="L1241" s="82"/>
      <c r="M1241" s="82"/>
      <c r="N1241" s="82"/>
      <c r="O1241" s="77"/>
    </row>
    <row r="1242" spans="4:15" ht="18" customHeight="1" x14ac:dyDescent="0.25">
      <c r="D1242" s="82"/>
      <c r="E1242" s="82"/>
      <c r="F1242" s="82"/>
      <c r="G1242" s="82"/>
      <c r="H1242" s="82"/>
      <c r="I1242" s="82"/>
      <c r="J1242" s="82"/>
      <c r="K1242" s="82"/>
      <c r="L1242" s="82"/>
      <c r="M1242" s="82"/>
      <c r="N1242" s="82"/>
      <c r="O1242" s="77"/>
    </row>
    <row r="1243" spans="4:15" ht="18" customHeight="1" x14ac:dyDescent="0.25">
      <c r="D1243" s="82"/>
      <c r="E1243" s="82"/>
      <c r="F1243" s="82"/>
      <c r="G1243" s="82"/>
      <c r="H1243" s="82"/>
      <c r="I1243" s="82"/>
      <c r="J1243" s="82"/>
      <c r="K1243" s="82"/>
      <c r="L1243" s="82"/>
      <c r="M1243" s="82"/>
      <c r="N1243" s="82"/>
      <c r="O1243" s="77"/>
    </row>
    <row r="1244" spans="4:15" ht="18" customHeight="1" x14ac:dyDescent="0.25">
      <c r="D1244" s="82"/>
      <c r="E1244" s="82"/>
      <c r="F1244" s="82"/>
      <c r="G1244" s="82"/>
      <c r="H1244" s="82"/>
      <c r="I1244" s="82"/>
      <c r="J1244" s="82"/>
      <c r="K1244" s="82"/>
      <c r="L1244" s="82"/>
      <c r="M1244" s="82"/>
      <c r="N1244" s="82"/>
      <c r="O1244" s="77"/>
    </row>
    <row r="1245" spans="4:15" ht="18" customHeight="1" x14ac:dyDescent="0.25">
      <c r="D1245" s="82"/>
      <c r="E1245" s="82"/>
      <c r="F1245" s="82"/>
      <c r="G1245" s="82"/>
      <c r="H1245" s="82"/>
      <c r="I1245" s="82"/>
      <c r="J1245" s="82"/>
      <c r="K1245" s="82"/>
      <c r="L1245" s="82"/>
      <c r="M1245" s="82"/>
      <c r="N1245" s="82"/>
      <c r="O1245" s="77"/>
    </row>
    <row r="1246" spans="4:15" ht="18" customHeight="1" x14ac:dyDescent="0.25">
      <c r="D1246" s="82"/>
      <c r="E1246" s="82"/>
      <c r="F1246" s="82"/>
      <c r="G1246" s="82"/>
      <c r="H1246" s="82"/>
      <c r="I1246" s="82"/>
      <c r="J1246" s="82"/>
      <c r="K1246" s="82"/>
      <c r="L1246" s="82"/>
      <c r="M1246" s="82"/>
      <c r="N1246" s="82"/>
      <c r="O1246" s="77"/>
    </row>
    <row r="1247" spans="4:15" ht="18" customHeight="1" x14ac:dyDescent="0.25">
      <c r="D1247" s="82"/>
      <c r="E1247" s="82"/>
      <c r="F1247" s="82"/>
      <c r="G1247" s="82"/>
      <c r="H1247" s="82"/>
      <c r="I1247" s="82"/>
      <c r="J1247" s="82"/>
      <c r="K1247" s="82"/>
      <c r="L1247" s="82"/>
      <c r="M1247" s="82"/>
      <c r="N1247" s="82"/>
      <c r="O1247" s="77"/>
    </row>
    <row r="1248" spans="4:15" ht="18" customHeight="1" x14ac:dyDescent="0.25">
      <c r="D1248" s="82"/>
      <c r="E1248" s="82"/>
      <c r="F1248" s="82"/>
      <c r="G1248" s="82"/>
      <c r="H1248" s="82"/>
      <c r="I1248" s="82"/>
      <c r="J1248" s="82"/>
      <c r="K1248" s="82"/>
      <c r="L1248" s="82"/>
      <c r="M1248" s="82"/>
      <c r="N1248" s="82"/>
      <c r="O1248" s="77"/>
    </row>
    <row r="1249" spans="4:15" ht="18" customHeight="1" x14ac:dyDescent="0.25">
      <c r="D1249" s="82"/>
      <c r="E1249" s="82"/>
      <c r="F1249" s="82"/>
      <c r="G1249" s="82"/>
      <c r="H1249" s="82"/>
      <c r="I1249" s="82"/>
      <c r="J1249" s="82"/>
      <c r="K1249" s="82"/>
      <c r="L1249" s="82"/>
      <c r="M1249" s="82"/>
      <c r="N1249" s="82"/>
      <c r="O1249" s="77"/>
    </row>
    <row r="1250" spans="4:15" ht="18" customHeight="1" x14ac:dyDescent="0.25">
      <c r="D1250" s="82"/>
      <c r="E1250" s="82"/>
      <c r="F1250" s="82"/>
      <c r="G1250" s="82"/>
      <c r="H1250" s="82"/>
      <c r="I1250" s="82"/>
      <c r="J1250" s="82"/>
      <c r="K1250" s="82"/>
      <c r="L1250" s="82"/>
      <c r="M1250" s="82"/>
      <c r="N1250" s="82"/>
      <c r="O1250" s="77"/>
    </row>
    <row r="1251" spans="4:15" ht="18" customHeight="1" x14ac:dyDescent="0.25">
      <c r="D1251" s="82"/>
      <c r="E1251" s="82"/>
      <c r="F1251" s="82"/>
      <c r="G1251" s="82"/>
      <c r="H1251" s="82"/>
      <c r="I1251" s="82"/>
      <c r="J1251" s="82"/>
      <c r="K1251" s="82"/>
      <c r="L1251" s="82"/>
      <c r="M1251" s="82"/>
      <c r="N1251" s="82"/>
      <c r="O1251" s="77"/>
    </row>
    <row r="1252" spans="4:15" ht="18" customHeight="1" x14ac:dyDescent="0.25">
      <c r="D1252" s="82"/>
      <c r="E1252" s="82"/>
      <c r="F1252" s="82"/>
      <c r="G1252" s="82"/>
      <c r="H1252" s="82"/>
      <c r="I1252" s="82"/>
      <c r="J1252" s="82"/>
      <c r="K1252" s="82"/>
      <c r="L1252" s="82"/>
      <c r="M1252" s="82"/>
      <c r="N1252" s="82"/>
      <c r="O1252" s="77"/>
    </row>
    <row r="1253" spans="4:15" ht="18" customHeight="1" x14ac:dyDescent="0.25">
      <c r="D1253" s="82"/>
      <c r="E1253" s="82"/>
      <c r="F1253" s="82"/>
      <c r="G1253" s="82"/>
      <c r="H1253" s="82"/>
      <c r="I1253" s="82"/>
      <c r="J1253" s="82"/>
      <c r="K1253" s="82"/>
      <c r="L1253" s="82"/>
      <c r="M1253" s="82"/>
      <c r="N1253" s="82"/>
      <c r="O1253" s="77"/>
    </row>
    <row r="1254" spans="4:15" ht="18" customHeight="1" x14ac:dyDescent="0.25">
      <c r="D1254" s="82"/>
      <c r="E1254" s="82"/>
      <c r="F1254" s="82"/>
      <c r="G1254" s="82"/>
      <c r="H1254" s="82"/>
      <c r="I1254" s="82"/>
      <c r="J1254" s="82"/>
      <c r="K1254" s="82"/>
      <c r="L1254" s="82"/>
      <c r="M1254" s="82"/>
      <c r="N1254" s="82"/>
      <c r="O1254" s="77"/>
    </row>
    <row r="1255" spans="4:15" ht="18" customHeight="1" x14ac:dyDescent="0.25">
      <c r="D1255" s="82"/>
      <c r="E1255" s="82"/>
      <c r="F1255" s="82"/>
      <c r="G1255" s="82"/>
      <c r="H1255" s="82"/>
      <c r="I1255" s="82"/>
      <c r="J1255" s="82"/>
      <c r="K1255" s="82"/>
      <c r="L1255" s="82"/>
      <c r="M1255" s="82"/>
      <c r="N1255" s="82"/>
      <c r="O1255" s="77"/>
    </row>
    <row r="1256" spans="4:15" ht="18" customHeight="1" x14ac:dyDescent="0.25">
      <c r="D1256" s="82"/>
      <c r="E1256" s="82"/>
      <c r="F1256" s="82"/>
      <c r="G1256" s="82"/>
      <c r="H1256" s="82"/>
      <c r="I1256" s="82"/>
      <c r="J1256" s="82"/>
      <c r="K1256" s="82"/>
      <c r="L1256" s="82"/>
      <c r="M1256" s="82"/>
      <c r="N1256" s="82"/>
      <c r="O1256" s="77"/>
    </row>
    <row r="1257" spans="4:15" ht="18" customHeight="1" x14ac:dyDescent="0.25">
      <c r="D1257" s="82"/>
      <c r="E1257" s="82"/>
      <c r="F1257" s="82"/>
      <c r="G1257" s="82"/>
      <c r="H1257" s="82"/>
      <c r="I1257" s="82"/>
      <c r="J1257" s="82"/>
      <c r="K1257" s="82"/>
      <c r="L1257" s="82"/>
      <c r="M1257" s="82"/>
      <c r="N1257" s="82"/>
      <c r="O1257" s="77"/>
    </row>
    <row r="1258" spans="4:15" ht="18" customHeight="1" x14ac:dyDescent="0.25">
      <c r="D1258" s="82"/>
      <c r="E1258" s="82"/>
      <c r="F1258" s="82"/>
      <c r="G1258" s="82"/>
      <c r="H1258" s="82"/>
      <c r="I1258" s="82"/>
      <c r="J1258" s="82"/>
      <c r="K1258" s="82"/>
      <c r="L1258" s="82"/>
      <c r="M1258" s="82"/>
      <c r="N1258" s="82"/>
      <c r="O1258" s="77"/>
    </row>
    <row r="1259" spans="4:15" ht="18" customHeight="1" x14ac:dyDescent="0.25">
      <c r="D1259" s="82"/>
      <c r="E1259" s="82"/>
      <c r="F1259" s="82"/>
      <c r="G1259" s="82"/>
      <c r="H1259" s="82"/>
      <c r="I1259" s="82"/>
      <c r="J1259" s="82"/>
      <c r="K1259" s="82"/>
      <c r="L1259" s="82"/>
      <c r="M1259" s="82"/>
      <c r="N1259" s="82"/>
      <c r="O1259" s="77"/>
    </row>
    <row r="1260" spans="4:15" ht="18" customHeight="1" x14ac:dyDescent="0.25">
      <c r="D1260" s="82"/>
      <c r="E1260" s="82"/>
      <c r="F1260" s="82"/>
      <c r="G1260" s="82"/>
      <c r="H1260" s="82"/>
      <c r="I1260" s="82"/>
      <c r="J1260" s="82"/>
      <c r="K1260" s="82"/>
      <c r="L1260" s="82"/>
      <c r="M1260" s="82"/>
      <c r="N1260" s="82"/>
      <c r="O1260" s="77"/>
    </row>
    <row r="1261" spans="4:15" ht="18" customHeight="1" x14ac:dyDescent="0.25">
      <c r="D1261" s="82"/>
      <c r="E1261" s="82"/>
      <c r="F1261" s="82"/>
      <c r="G1261" s="82"/>
      <c r="H1261" s="82"/>
      <c r="I1261" s="82"/>
      <c r="J1261" s="82"/>
      <c r="K1261" s="82"/>
      <c r="L1261" s="82"/>
      <c r="M1261" s="82"/>
      <c r="N1261" s="82"/>
      <c r="O1261" s="77"/>
    </row>
    <row r="1262" spans="4:15" ht="18" customHeight="1" x14ac:dyDescent="0.25">
      <c r="D1262" s="82"/>
      <c r="E1262" s="82"/>
      <c r="F1262" s="82"/>
      <c r="G1262" s="82"/>
      <c r="H1262" s="82"/>
      <c r="I1262" s="82"/>
      <c r="J1262" s="82"/>
      <c r="K1262" s="82"/>
      <c r="L1262" s="82"/>
      <c r="M1262" s="82"/>
      <c r="N1262" s="82"/>
      <c r="O1262" s="77"/>
    </row>
    <row r="1263" spans="4:15" ht="18" customHeight="1" x14ac:dyDescent="0.25">
      <c r="D1263" s="82"/>
      <c r="E1263" s="82"/>
      <c r="F1263" s="82"/>
      <c r="G1263" s="82"/>
      <c r="H1263" s="82"/>
      <c r="I1263" s="82"/>
      <c r="J1263" s="82"/>
      <c r="K1263" s="82"/>
      <c r="L1263" s="82"/>
      <c r="M1263" s="82"/>
      <c r="N1263" s="82"/>
      <c r="O1263" s="77"/>
    </row>
    <row r="1264" spans="4:15" ht="18" customHeight="1" x14ac:dyDescent="0.25">
      <c r="D1264" s="82"/>
      <c r="E1264" s="82"/>
      <c r="F1264" s="82"/>
      <c r="G1264" s="82"/>
      <c r="H1264" s="82"/>
      <c r="I1264" s="82"/>
      <c r="J1264" s="82"/>
      <c r="K1264" s="82"/>
      <c r="L1264" s="82"/>
      <c r="M1264" s="82"/>
      <c r="N1264" s="82"/>
      <c r="O1264" s="77"/>
    </row>
    <row r="1265" spans="4:15" ht="18" customHeight="1" x14ac:dyDescent="0.25">
      <c r="D1265" s="82"/>
      <c r="E1265" s="82"/>
      <c r="F1265" s="82"/>
      <c r="G1265" s="82"/>
      <c r="H1265" s="82"/>
      <c r="I1265" s="82"/>
      <c r="J1265" s="82"/>
      <c r="K1265" s="82"/>
      <c r="L1265" s="82"/>
      <c r="M1265" s="82"/>
      <c r="N1265" s="82"/>
      <c r="O1265" s="77"/>
    </row>
    <row r="1266" spans="4:15" ht="18" customHeight="1" x14ac:dyDescent="0.25">
      <c r="D1266" s="82"/>
      <c r="E1266" s="82"/>
      <c r="F1266" s="82"/>
      <c r="G1266" s="82"/>
      <c r="H1266" s="82"/>
      <c r="I1266" s="82"/>
      <c r="J1266" s="82"/>
      <c r="K1266" s="82"/>
      <c r="L1266" s="82"/>
      <c r="M1266" s="82"/>
      <c r="N1266" s="82"/>
      <c r="O1266" s="77"/>
    </row>
    <row r="1267" spans="4:15" ht="18" customHeight="1" x14ac:dyDescent="0.25">
      <c r="D1267" s="82"/>
      <c r="E1267" s="82"/>
      <c r="F1267" s="82"/>
      <c r="G1267" s="82"/>
      <c r="H1267" s="82"/>
      <c r="I1267" s="82"/>
      <c r="J1267" s="82"/>
      <c r="K1267" s="82"/>
      <c r="L1267" s="82"/>
      <c r="M1267" s="82"/>
      <c r="N1267" s="82"/>
      <c r="O1267" s="77"/>
    </row>
    <row r="1268" spans="4:15" ht="18" customHeight="1" x14ac:dyDescent="0.25">
      <c r="D1268" s="82"/>
      <c r="E1268" s="82"/>
      <c r="F1268" s="82"/>
      <c r="G1268" s="82"/>
      <c r="H1268" s="82"/>
      <c r="I1268" s="82"/>
      <c r="J1268" s="82"/>
      <c r="K1268" s="82"/>
      <c r="L1268" s="82"/>
      <c r="M1268" s="82"/>
      <c r="N1268" s="82"/>
      <c r="O1268" s="77"/>
    </row>
    <row r="1269" spans="4:15" ht="18" customHeight="1" x14ac:dyDescent="0.25">
      <c r="D1269" s="82"/>
      <c r="E1269" s="82"/>
      <c r="F1269" s="82"/>
      <c r="G1269" s="82"/>
      <c r="H1269" s="82"/>
      <c r="I1269" s="82"/>
      <c r="J1269" s="82"/>
      <c r="K1269" s="82"/>
      <c r="L1269" s="82"/>
      <c r="M1269" s="82"/>
      <c r="N1269" s="82"/>
      <c r="O1269" s="77"/>
    </row>
    <row r="1270" spans="4:15" ht="18" customHeight="1" x14ac:dyDescent="0.25"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77"/>
    </row>
    <row r="1271" spans="4:15" ht="18" customHeight="1" x14ac:dyDescent="0.25">
      <c r="D1271" s="82"/>
      <c r="E1271" s="82"/>
      <c r="F1271" s="82"/>
      <c r="G1271" s="82"/>
      <c r="H1271" s="82"/>
      <c r="I1271" s="82"/>
      <c r="J1271" s="82"/>
      <c r="K1271" s="82"/>
      <c r="L1271" s="82"/>
      <c r="M1271" s="82"/>
      <c r="N1271" s="82"/>
      <c r="O1271" s="77"/>
    </row>
    <row r="1272" spans="4:15" ht="18" customHeight="1" x14ac:dyDescent="0.25"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77"/>
    </row>
    <row r="1273" spans="4:15" ht="18" customHeight="1" x14ac:dyDescent="0.25">
      <c r="D1273" s="82"/>
      <c r="E1273" s="82"/>
      <c r="F1273" s="82"/>
      <c r="G1273" s="82"/>
      <c r="H1273" s="82"/>
      <c r="I1273" s="82"/>
      <c r="J1273" s="82"/>
      <c r="K1273" s="82"/>
      <c r="L1273" s="82"/>
      <c r="M1273" s="82"/>
      <c r="N1273" s="82"/>
      <c r="O1273" s="77"/>
    </row>
    <row r="1274" spans="4:15" ht="18" customHeight="1" x14ac:dyDescent="0.25">
      <c r="D1274" s="82"/>
      <c r="E1274" s="82"/>
      <c r="F1274" s="82"/>
      <c r="G1274" s="82"/>
      <c r="H1274" s="82"/>
      <c r="I1274" s="82"/>
      <c r="J1274" s="82"/>
      <c r="K1274" s="82"/>
      <c r="L1274" s="82"/>
      <c r="M1274" s="82"/>
      <c r="N1274" s="82"/>
      <c r="O1274" s="77"/>
    </row>
    <row r="1275" spans="4:15" ht="18" customHeight="1" x14ac:dyDescent="0.25">
      <c r="D1275" s="82"/>
      <c r="E1275" s="82"/>
      <c r="F1275" s="82"/>
      <c r="G1275" s="82"/>
      <c r="H1275" s="82"/>
      <c r="I1275" s="82"/>
      <c r="J1275" s="82"/>
      <c r="K1275" s="82"/>
      <c r="L1275" s="82"/>
      <c r="M1275" s="82"/>
      <c r="N1275" s="82"/>
      <c r="O1275" s="77"/>
    </row>
    <row r="1276" spans="4:15" ht="18" customHeight="1" x14ac:dyDescent="0.25">
      <c r="D1276" s="82"/>
      <c r="E1276" s="82"/>
      <c r="F1276" s="82"/>
      <c r="G1276" s="82"/>
      <c r="H1276" s="82"/>
      <c r="I1276" s="82"/>
      <c r="J1276" s="82"/>
      <c r="K1276" s="82"/>
      <c r="L1276" s="82"/>
      <c r="M1276" s="82"/>
      <c r="N1276" s="82"/>
      <c r="O1276" s="77"/>
    </row>
    <row r="1277" spans="4:15" ht="18" customHeight="1" x14ac:dyDescent="0.25">
      <c r="D1277" s="82"/>
      <c r="E1277" s="82"/>
      <c r="F1277" s="82"/>
      <c r="G1277" s="82"/>
      <c r="H1277" s="82"/>
      <c r="I1277" s="82"/>
      <c r="J1277" s="82"/>
      <c r="K1277" s="82"/>
      <c r="L1277" s="82"/>
      <c r="M1277" s="82"/>
      <c r="N1277" s="82"/>
      <c r="O1277" s="77"/>
    </row>
    <row r="1278" spans="4:15" ht="18" customHeight="1" x14ac:dyDescent="0.25">
      <c r="D1278" s="82"/>
      <c r="E1278" s="82"/>
      <c r="F1278" s="82"/>
      <c r="G1278" s="82"/>
      <c r="H1278" s="82"/>
      <c r="I1278" s="82"/>
      <c r="J1278" s="82"/>
      <c r="K1278" s="82"/>
      <c r="L1278" s="82"/>
      <c r="M1278" s="82"/>
      <c r="N1278" s="82"/>
      <c r="O1278" s="77"/>
    </row>
    <row r="1279" spans="4:15" ht="18" customHeight="1" x14ac:dyDescent="0.25">
      <c r="D1279" s="82"/>
      <c r="E1279" s="82"/>
      <c r="F1279" s="82"/>
      <c r="G1279" s="82"/>
      <c r="H1279" s="82"/>
      <c r="I1279" s="82"/>
      <c r="J1279" s="82"/>
      <c r="K1279" s="82"/>
      <c r="L1279" s="82"/>
      <c r="M1279" s="82"/>
      <c r="N1279" s="82"/>
      <c r="O1279" s="77"/>
    </row>
    <row r="1280" spans="4:15" ht="18" customHeight="1" x14ac:dyDescent="0.25">
      <c r="D1280" s="82"/>
      <c r="E1280" s="82"/>
      <c r="F1280" s="82"/>
      <c r="G1280" s="82"/>
      <c r="H1280" s="82"/>
      <c r="I1280" s="82"/>
      <c r="J1280" s="82"/>
      <c r="K1280" s="82"/>
      <c r="L1280" s="82"/>
      <c r="M1280" s="82"/>
      <c r="N1280" s="82"/>
      <c r="O1280" s="77"/>
    </row>
    <row r="1281" spans="4:15" ht="18" customHeight="1" x14ac:dyDescent="0.25">
      <c r="D1281" s="82"/>
      <c r="E1281" s="82"/>
      <c r="F1281" s="82"/>
      <c r="G1281" s="82"/>
      <c r="H1281" s="82"/>
      <c r="I1281" s="82"/>
      <c r="J1281" s="82"/>
      <c r="K1281" s="82"/>
      <c r="L1281" s="82"/>
      <c r="M1281" s="82"/>
      <c r="N1281" s="82"/>
      <c r="O1281" s="77"/>
    </row>
    <row r="1282" spans="4:15" ht="18" customHeight="1" x14ac:dyDescent="0.25">
      <c r="D1282" s="82"/>
      <c r="E1282" s="82"/>
      <c r="F1282" s="82"/>
      <c r="G1282" s="82"/>
      <c r="H1282" s="82"/>
      <c r="I1282" s="82"/>
      <c r="J1282" s="82"/>
      <c r="K1282" s="82"/>
      <c r="L1282" s="82"/>
      <c r="M1282" s="82"/>
      <c r="N1282" s="82"/>
      <c r="O1282" s="77"/>
    </row>
    <row r="1283" spans="4:15" ht="18" customHeight="1" x14ac:dyDescent="0.25">
      <c r="D1283" s="82"/>
      <c r="E1283" s="82"/>
      <c r="F1283" s="82"/>
      <c r="G1283" s="82"/>
      <c r="H1283" s="82"/>
      <c r="I1283" s="82"/>
      <c r="J1283" s="82"/>
      <c r="K1283" s="82"/>
      <c r="L1283" s="82"/>
      <c r="M1283" s="82"/>
      <c r="N1283" s="82"/>
      <c r="O1283" s="77"/>
    </row>
    <row r="1284" spans="4:15" ht="18" customHeight="1" x14ac:dyDescent="0.25">
      <c r="D1284" s="82"/>
      <c r="E1284" s="82"/>
      <c r="F1284" s="82"/>
      <c r="G1284" s="82"/>
      <c r="H1284" s="82"/>
      <c r="I1284" s="82"/>
      <c r="J1284" s="82"/>
      <c r="K1284" s="82"/>
      <c r="L1284" s="82"/>
      <c r="M1284" s="82"/>
      <c r="N1284" s="82"/>
      <c r="O1284" s="77"/>
    </row>
    <row r="1285" spans="4:15" ht="18" customHeight="1" x14ac:dyDescent="0.25">
      <c r="D1285" s="82"/>
      <c r="E1285" s="82"/>
      <c r="F1285" s="82"/>
      <c r="G1285" s="82"/>
      <c r="H1285" s="82"/>
      <c r="I1285" s="82"/>
      <c r="J1285" s="82"/>
      <c r="K1285" s="82"/>
      <c r="L1285" s="82"/>
      <c r="M1285" s="82"/>
      <c r="N1285" s="82"/>
      <c r="O1285" s="77"/>
    </row>
    <row r="1286" spans="4:15" ht="18" customHeight="1" x14ac:dyDescent="0.25">
      <c r="D1286" s="82"/>
      <c r="E1286" s="82"/>
      <c r="F1286" s="82"/>
      <c r="G1286" s="82"/>
      <c r="H1286" s="82"/>
      <c r="I1286" s="82"/>
      <c r="J1286" s="82"/>
      <c r="K1286" s="82"/>
      <c r="L1286" s="82"/>
      <c r="M1286" s="82"/>
      <c r="N1286" s="82"/>
      <c r="O1286" s="77"/>
    </row>
    <row r="1287" spans="4:15" ht="18" customHeight="1" x14ac:dyDescent="0.25">
      <c r="D1287" s="82"/>
      <c r="E1287" s="82"/>
      <c r="F1287" s="82"/>
      <c r="G1287" s="82"/>
      <c r="H1287" s="82"/>
      <c r="I1287" s="82"/>
      <c r="J1287" s="82"/>
      <c r="K1287" s="82"/>
      <c r="L1287" s="82"/>
      <c r="M1287" s="82"/>
      <c r="N1287" s="82"/>
      <c r="O1287" s="77"/>
    </row>
    <row r="1288" spans="4:15" ht="18" customHeight="1" x14ac:dyDescent="0.25">
      <c r="D1288" s="82"/>
      <c r="E1288" s="82"/>
      <c r="F1288" s="82"/>
      <c r="G1288" s="82"/>
      <c r="H1288" s="82"/>
      <c r="I1288" s="82"/>
      <c r="J1288" s="82"/>
      <c r="K1288" s="82"/>
      <c r="L1288" s="82"/>
      <c r="M1288" s="82"/>
      <c r="N1288" s="82"/>
      <c r="O1288" s="77"/>
    </row>
    <row r="1289" spans="4:15" ht="18" customHeight="1" x14ac:dyDescent="0.25">
      <c r="D1289" s="82"/>
      <c r="E1289" s="82"/>
      <c r="F1289" s="82"/>
      <c r="G1289" s="82"/>
      <c r="H1289" s="82"/>
      <c r="I1289" s="82"/>
      <c r="J1289" s="82"/>
      <c r="K1289" s="82"/>
      <c r="L1289" s="82"/>
      <c r="M1289" s="82"/>
      <c r="N1289" s="82"/>
      <c r="O1289" s="77"/>
    </row>
    <row r="1290" spans="4:15" ht="18" customHeight="1" x14ac:dyDescent="0.25">
      <c r="D1290" s="82"/>
      <c r="E1290" s="82"/>
      <c r="F1290" s="82"/>
      <c r="G1290" s="82"/>
      <c r="H1290" s="82"/>
      <c r="I1290" s="82"/>
      <c r="J1290" s="82"/>
      <c r="K1290" s="82"/>
      <c r="L1290" s="82"/>
      <c r="M1290" s="82"/>
      <c r="N1290" s="82"/>
      <c r="O1290" s="77"/>
    </row>
    <row r="1291" spans="4:15" ht="18" customHeight="1" x14ac:dyDescent="0.25">
      <c r="D1291" s="82"/>
      <c r="E1291" s="82"/>
      <c r="F1291" s="82"/>
      <c r="G1291" s="82"/>
      <c r="H1291" s="82"/>
      <c r="I1291" s="82"/>
      <c r="J1291" s="82"/>
      <c r="K1291" s="82"/>
      <c r="L1291" s="82"/>
      <c r="M1291" s="82"/>
      <c r="N1291" s="82"/>
      <c r="O1291" s="77"/>
    </row>
    <row r="1292" spans="4:15" ht="18" customHeight="1" x14ac:dyDescent="0.25">
      <c r="D1292" s="82"/>
      <c r="E1292" s="82"/>
      <c r="F1292" s="82"/>
      <c r="G1292" s="82"/>
      <c r="H1292" s="82"/>
      <c r="I1292" s="82"/>
      <c r="J1292" s="82"/>
      <c r="K1292" s="82"/>
      <c r="L1292" s="82"/>
      <c r="M1292" s="82"/>
      <c r="N1292" s="82"/>
      <c r="O1292" s="77"/>
    </row>
    <row r="1293" spans="4:15" ht="18" customHeight="1" x14ac:dyDescent="0.25">
      <c r="D1293" s="82"/>
      <c r="E1293" s="82"/>
      <c r="F1293" s="82"/>
      <c r="G1293" s="82"/>
      <c r="H1293" s="82"/>
      <c r="I1293" s="82"/>
      <c r="J1293" s="82"/>
      <c r="K1293" s="82"/>
      <c r="L1293" s="82"/>
      <c r="M1293" s="82"/>
      <c r="N1293" s="82"/>
      <c r="O1293" s="77"/>
    </row>
    <row r="1294" spans="4:15" ht="18" customHeight="1" x14ac:dyDescent="0.25">
      <c r="D1294" s="82"/>
      <c r="E1294" s="82"/>
      <c r="F1294" s="82"/>
      <c r="G1294" s="82"/>
      <c r="H1294" s="82"/>
      <c r="I1294" s="82"/>
      <c r="J1294" s="82"/>
      <c r="K1294" s="82"/>
      <c r="L1294" s="82"/>
      <c r="M1294" s="82"/>
      <c r="N1294" s="82"/>
      <c r="O1294" s="77"/>
    </row>
    <row r="1295" spans="4:15" ht="18" customHeight="1" x14ac:dyDescent="0.25">
      <c r="D1295" s="82"/>
      <c r="E1295" s="82"/>
      <c r="F1295" s="82"/>
      <c r="G1295" s="82"/>
      <c r="H1295" s="82"/>
      <c r="I1295" s="82"/>
      <c r="J1295" s="82"/>
      <c r="K1295" s="82"/>
      <c r="L1295" s="82"/>
      <c r="M1295" s="82"/>
      <c r="N1295" s="82"/>
      <c r="O1295" s="77"/>
    </row>
    <row r="1296" spans="4:15" ht="18" customHeight="1" x14ac:dyDescent="0.25">
      <c r="D1296" s="82"/>
      <c r="E1296" s="82"/>
      <c r="F1296" s="82"/>
      <c r="G1296" s="82"/>
      <c r="H1296" s="82"/>
      <c r="I1296" s="82"/>
      <c r="J1296" s="82"/>
      <c r="K1296" s="82"/>
      <c r="L1296" s="82"/>
      <c r="M1296" s="82"/>
      <c r="N1296" s="82"/>
      <c r="O1296" s="77"/>
    </row>
    <row r="1297" spans="4:15" ht="18" customHeight="1" x14ac:dyDescent="0.25">
      <c r="D1297" s="82"/>
      <c r="E1297" s="82"/>
      <c r="F1297" s="82"/>
      <c r="G1297" s="82"/>
      <c r="H1297" s="82"/>
      <c r="I1297" s="82"/>
      <c r="J1297" s="82"/>
      <c r="K1297" s="82"/>
      <c r="L1297" s="82"/>
      <c r="M1297" s="82"/>
      <c r="N1297" s="82"/>
      <c r="O1297" s="77"/>
    </row>
    <row r="1298" spans="4:15" ht="18" customHeight="1" x14ac:dyDescent="0.25">
      <c r="D1298" s="82"/>
      <c r="E1298" s="82"/>
      <c r="F1298" s="82"/>
      <c r="G1298" s="82"/>
      <c r="H1298" s="82"/>
      <c r="I1298" s="82"/>
      <c r="J1298" s="82"/>
      <c r="K1298" s="82"/>
      <c r="L1298" s="82"/>
      <c r="M1298" s="82"/>
      <c r="N1298" s="82"/>
      <c r="O1298" s="77"/>
    </row>
    <row r="1299" spans="4:15" ht="18" customHeight="1" x14ac:dyDescent="0.25">
      <c r="D1299" s="82"/>
      <c r="E1299" s="82"/>
      <c r="F1299" s="82"/>
      <c r="G1299" s="82"/>
      <c r="H1299" s="82"/>
      <c r="I1299" s="82"/>
      <c r="J1299" s="82"/>
      <c r="K1299" s="82"/>
      <c r="L1299" s="82"/>
      <c r="M1299" s="82"/>
      <c r="N1299" s="82"/>
      <c r="O1299" s="77"/>
    </row>
    <row r="1300" spans="4:15" ht="18" customHeight="1" x14ac:dyDescent="0.25">
      <c r="D1300" s="82"/>
      <c r="E1300" s="82"/>
      <c r="F1300" s="82"/>
      <c r="G1300" s="82"/>
      <c r="H1300" s="82"/>
      <c r="I1300" s="82"/>
      <c r="J1300" s="82"/>
      <c r="K1300" s="82"/>
      <c r="L1300" s="82"/>
      <c r="M1300" s="82"/>
      <c r="N1300" s="82"/>
      <c r="O1300" s="77"/>
    </row>
    <row r="1301" spans="4:15" ht="18" customHeight="1" x14ac:dyDescent="0.25">
      <c r="D1301" s="82"/>
      <c r="E1301" s="82"/>
      <c r="F1301" s="82"/>
      <c r="G1301" s="82"/>
      <c r="H1301" s="82"/>
      <c r="I1301" s="82"/>
      <c r="J1301" s="82"/>
      <c r="K1301" s="82"/>
      <c r="L1301" s="82"/>
      <c r="M1301" s="82"/>
      <c r="N1301" s="82"/>
      <c r="O1301" s="77"/>
    </row>
    <row r="1302" spans="4:15" ht="18" customHeight="1" x14ac:dyDescent="0.25">
      <c r="D1302" s="82"/>
      <c r="E1302" s="82"/>
      <c r="F1302" s="82"/>
      <c r="G1302" s="82"/>
      <c r="H1302" s="82"/>
      <c r="I1302" s="82"/>
      <c r="J1302" s="82"/>
      <c r="K1302" s="82"/>
      <c r="L1302" s="82"/>
      <c r="M1302" s="82"/>
      <c r="N1302" s="82"/>
      <c r="O1302" s="77"/>
    </row>
    <row r="1303" spans="4:15" ht="18" customHeight="1" x14ac:dyDescent="0.25">
      <c r="D1303" s="82"/>
      <c r="E1303" s="82"/>
      <c r="F1303" s="82"/>
      <c r="G1303" s="82"/>
      <c r="H1303" s="82"/>
      <c r="I1303" s="82"/>
      <c r="J1303" s="82"/>
      <c r="K1303" s="82"/>
      <c r="L1303" s="82"/>
      <c r="M1303" s="82"/>
      <c r="N1303" s="82"/>
      <c r="O1303" s="77"/>
    </row>
    <row r="1304" spans="4:15" ht="18" customHeight="1" x14ac:dyDescent="0.25">
      <c r="D1304" s="82"/>
      <c r="E1304" s="82"/>
      <c r="F1304" s="82"/>
      <c r="G1304" s="82"/>
      <c r="H1304" s="82"/>
      <c r="I1304" s="82"/>
      <c r="J1304" s="82"/>
      <c r="K1304" s="82"/>
      <c r="L1304" s="82"/>
      <c r="M1304" s="82"/>
      <c r="N1304" s="82"/>
      <c r="O1304" s="77"/>
    </row>
    <row r="1305" spans="4:15" ht="18" customHeight="1" x14ac:dyDescent="0.25">
      <c r="D1305" s="82"/>
      <c r="E1305" s="82"/>
      <c r="F1305" s="82"/>
      <c r="G1305" s="82"/>
      <c r="H1305" s="82"/>
      <c r="I1305" s="82"/>
      <c r="J1305" s="82"/>
      <c r="K1305" s="82"/>
      <c r="L1305" s="82"/>
      <c r="M1305" s="82"/>
      <c r="N1305" s="82"/>
      <c r="O1305" s="77"/>
    </row>
    <row r="1306" spans="4:15" ht="18" customHeight="1" x14ac:dyDescent="0.25">
      <c r="D1306" s="82"/>
      <c r="E1306" s="82"/>
      <c r="F1306" s="82"/>
      <c r="G1306" s="82"/>
      <c r="H1306" s="82"/>
      <c r="I1306" s="82"/>
      <c r="J1306" s="82"/>
      <c r="K1306" s="82"/>
      <c r="L1306" s="82"/>
      <c r="M1306" s="82"/>
      <c r="N1306" s="82"/>
      <c r="O1306" s="77"/>
    </row>
    <row r="1307" spans="4:15" ht="18" customHeight="1" x14ac:dyDescent="0.25">
      <c r="D1307" s="82"/>
      <c r="E1307" s="82"/>
      <c r="F1307" s="82"/>
      <c r="G1307" s="82"/>
      <c r="H1307" s="82"/>
      <c r="I1307" s="82"/>
      <c r="J1307" s="82"/>
      <c r="K1307" s="82"/>
      <c r="L1307" s="82"/>
      <c r="M1307" s="82"/>
      <c r="N1307" s="82"/>
      <c r="O1307" s="77"/>
    </row>
    <row r="1308" spans="4:15" ht="18" customHeight="1" x14ac:dyDescent="0.25">
      <c r="D1308" s="82"/>
      <c r="E1308" s="82"/>
      <c r="F1308" s="82"/>
      <c r="G1308" s="82"/>
      <c r="H1308" s="82"/>
      <c r="I1308" s="82"/>
      <c r="J1308" s="82"/>
      <c r="K1308" s="82"/>
      <c r="L1308" s="82"/>
      <c r="M1308" s="82"/>
      <c r="N1308" s="82"/>
      <c r="O1308" s="77"/>
    </row>
    <row r="1309" spans="4:15" ht="18" customHeight="1" x14ac:dyDescent="0.25">
      <c r="D1309" s="82"/>
      <c r="E1309" s="82"/>
      <c r="F1309" s="82"/>
      <c r="G1309" s="82"/>
      <c r="H1309" s="82"/>
      <c r="I1309" s="82"/>
      <c r="J1309" s="82"/>
      <c r="K1309" s="82"/>
      <c r="L1309" s="82"/>
      <c r="M1309" s="82"/>
      <c r="N1309" s="82"/>
      <c r="O1309" s="77"/>
    </row>
    <row r="1310" spans="4:15" ht="18" customHeight="1" x14ac:dyDescent="0.25">
      <c r="D1310" s="82"/>
      <c r="E1310" s="82"/>
      <c r="F1310" s="82"/>
      <c r="G1310" s="82"/>
      <c r="H1310" s="82"/>
      <c r="I1310" s="82"/>
      <c r="J1310" s="82"/>
      <c r="K1310" s="82"/>
      <c r="L1310" s="82"/>
      <c r="M1310" s="82"/>
      <c r="N1310" s="82"/>
      <c r="O1310" s="77"/>
    </row>
    <row r="1311" spans="4:15" ht="18" customHeight="1" x14ac:dyDescent="0.25">
      <c r="D1311" s="82"/>
      <c r="E1311" s="82"/>
      <c r="F1311" s="82"/>
      <c r="G1311" s="82"/>
      <c r="H1311" s="82"/>
      <c r="I1311" s="82"/>
      <c r="J1311" s="82"/>
      <c r="K1311" s="82"/>
      <c r="L1311" s="82"/>
      <c r="M1311" s="82"/>
      <c r="N1311" s="82"/>
      <c r="O1311" s="77"/>
    </row>
    <row r="1312" spans="4:15" ht="18" customHeight="1" x14ac:dyDescent="0.25">
      <c r="D1312" s="82"/>
      <c r="E1312" s="82"/>
      <c r="F1312" s="82"/>
      <c r="G1312" s="82"/>
      <c r="H1312" s="82"/>
      <c r="I1312" s="82"/>
      <c r="J1312" s="82"/>
      <c r="K1312" s="82"/>
      <c r="L1312" s="82"/>
      <c r="M1312" s="82"/>
      <c r="N1312" s="82"/>
      <c r="O1312" s="77"/>
    </row>
    <row r="1313" spans="4:15" ht="18" customHeight="1" x14ac:dyDescent="0.25">
      <c r="D1313" s="82"/>
      <c r="E1313" s="82"/>
      <c r="F1313" s="82"/>
      <c r="G1313" s="82"/>
      <c r="H1313" s="82"/>
      <c r="I1313" s="82"/>
      <c r="J1313" s="82"/>
      <c r="K1313" s="82"/>
      <c r="L1313" s="82"/>
      <c r="M1313" s="82"/>
      <c r="N1313" s="82"/>
      <c r="O1313" s="77"/>
    </row>
    <row r="1314" spans="4:15" ht="18" customHeight="1" x14ac:dyDescent="0.25">
      <c r="D1314" s="82"/>
      <c r="E1314" s="82"/>
      <c r="F1314" s="82"/>
      <c r="G1314" s="82"/>
      <c r="H1314" s="82"/>
      <c r="I1314" s="82"/>
      <c r="J1314" s="82"/>
      <c r="K1314" s="82"/>
      <c r="L1314" s="82"/>
      <c r="M1314" s="82"/>
      <c r="N1314" s="82"/>
      <c r="O1314" s="77"/>
    </row>
    <row r="1315" spans="4:15" ht="18" customHeight="1" x14ac:dyDescent="0.25">
      <c r="D1315" s="82"/>
      <c r="E1315" s="82"/>
      <c r="F1315" s="82"/>
      <c r="G1315" s="82"/>
      <c r="H1315" s="82"/>
      <c r="I1315" s="82"/>
      <c r="J1315" s="82"/>
      <c r="K1315" s="82"/>
      <c r="L1315" s="82"/>
      <c r="M1315" s="82"/>
      <c r="N1315" s="82"/>
      <c r="O1315" s="77"/>
    </row>
    <row r="1316" spans="4:15" ht="18" customHeight="1" x14ac:dyDescent="0.25">
      <c r="D1316" s="82"/>
      <c r="E1316" s="82"/>
      <c r="F1316" s="82"/>
      <c r="G1316" s="82"/>
      <c r="H1316" s="82"/>
      <c r="I1316" s="82"/>
      <c r="J1316" s="82"/>
      <c r="K1316" s="82"/>
      <c r="L1316" s="82"/>
      <c r="M1316" s="82"/>
      <c r="N1316" s="82"/>
      <c r="O1316" s="77"/>
    </row>
    <row r="1317" spans="4:15" ht="18" customHeight="1" x14ac:dyDescent="0.25">
      <c r="D1317" s="82"/>
      <c r="E1317" s="82"/>
      <c r="F1317" s="82"/>
      <c r="G1317" s="82"/>
      <c r="H1317" s="82"/>
      <c r="I1317" s="82"/>
      <c r="J1317" s="82"/>
      <c r="K1317" s="82"/>
      <c r="L1317" s="82"/>
      <c r="M1317" s="82"/>
      <c r="N1317" s="82"/>
      <c r="O1317" s="77"/>
    </row>
    <row r="1318" spans="4:15" ht="18" customHeight="1" x14ac:dyDescent="0.25">
      <c r="D1318" s="82"/>
      <c r="E1318" s="82"/>
      <c r="F1318" s="82"/>
      <c r="G1318" s="82"/>
      <c r="H1318" s="82"/>
      <c r="I1318" s="82"/>
      <c r="J1318" s="82"/>
      <c r="K1318" s="82"/>
      <c r="L1318" s="82"/>
      <c r="M1318" s="82"/>
      <c r="N1318" s="82"/>
      <c r="O1318" s="77"/>
    </row>
    <row r="1319" spans="4:15" ht="18" customHeight="1" x14ac:dyDescent="0.25"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77"/>
    </row>
    <row r="1320" spans="4:15" ht="18" customHeight="1" x14ac:dyDescent="0.25">
      <c r="D1320" s="82"/>
      <c r="E1320" s="82"/>
      <c r="F1320" s="82"/>
      <c r="G1320" s="82"/>
      <c r="H1320" s="82"/>
      <c r="I1320" s="82"/>
      <c r="J1320" s="82"/>
      <c r="K1320" s="82"/>
      <c r="L1320" s="82"/>
      <c r="M1320" s="82"/>
      <c r="N1320" s="82"/>
      <c r="O1320" s="77"/>
    </row>
    <row r="1321" spans="4:15" ht="18" customHeight="1" x14ac:dyDescent="0.25"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77"/>
    </row>
    <row r="1322" spans="4:15" ht="18" customHeight="1" x14ac:dyDescent="0.25">
      <c r="D1322" s="82"/>
      <c r="E1322" s="82"/>
      <c r="F1322" s="82"/>
      <c r="G1322" s="82"/>
      <c r="H1322" s="82"/>
      <c r="I1322" s="82"/>
      <c r="J1322" s="82"/>
      <c r="K1322" s="82"/>
      <c r="L1322" s="82"/>
      <c r="M1322" s="82"/>
      <c r="N1322" s="82"/>
      <c r="O1322" s="77"/>
    </row>
    <row r="1323" spans="4:15" ht="18" customHeight="1" x14ac:dyDescent="0.25">
      <c r="D1323" s="82"/>
      <c r="E1323" s="82"/>
      <c r="F1323" s="82"/>
      <c r="G1323" s="82"/>
      <c r="H1323" s="82"/>
      <c r="I1323" s="82"/>
      <c r="J1323" s="82"/>
      <c r="K1323" s="82"/>
      <c r="L1323" s="82"/>
      <c r="M1323" s="82"/>
      <c r="N1323" s="82"/>
      <c r="O1323" s="77"/>
    </row>
    <row r="1324" spans="4:15" ht="18" customHeight="1" x14ac:dyDescent="0.25">
      <c r="D1324" s="82"/>
      <c r="E1324" s="82"/>
      <c r="F1324" s="82"/>
      <c r="G1324" s="82"/>
      <c r="H1324" s="82"/>
      <c r="I1324" s="82"/>
      <c r="J1324" s="82"/>
      <c r="K1324" s="82"/>
      <c r="L1324" s="82"/>
      <c r="M1324" s="82"/>
      <c r="N1324" s="82"/>
      <c r="O1324" s="77"/>
    </row>
    <row r="1325" spans="4:15" ht="18" customHeight="1" x14ac:dyDescent="0.25">
      <c r="D1325" s="82"/>
      <c r="E1325" s="82"/>
      <c r="F1325" s="82"/>
      <c r="G1325" s="82"/>
      <c r="H1325" s="82"/>
      <c r="I1325" s="82"/>
      <c r="J1325" s="82"/>
      <c r="K1325" s="82"/>
      <c r="L1325" s="82"/>
      <c r="M1325" s="82"/>
      <c r="N1325" s="82"/>
      <c r="O1325" s="77"/>
    </row>
    <row r="1326" spans="4:15" ht="18" customHeight="1" x14ac:dyDescent="0.25">
      <c r="D1326" s="82"/>
      <c r="E1326" s="82"/>
      <c r="F1326" s="82"/>
      <c r="G1326" s="82"/>
      <c r="H1326" s="82"/>
      <c r="I1326" s="82"/>
      <c r="J1326" s="82"/>
      <c r="K1326" s="82"/>
      <c r="L1326" s="82"/>
      <c r="M1326" s="82"/>
      <c r="N1326" s="82"/>
      <c r="O1326" s="77"/>
    </row>
    <row r="1327" spans="4:15" ht="18" customHeight="1" x14ac:dyDescent="0.25">
      <c r="D1327" s="82"/>
      <c r="E1327" s="82"/>
      <c r="F1327" s="82"/>
      <c r="G1327" s="82"/>
      <c r="H1327" s="82"/>
      <c r="I1327" s="82"/>
      <c r="J1327" s="82"/>
      <c r="K1327" s="82"/>
      <c r="L1327" s="82"/>
      <c r="M1327" s="82"/>
      <c r="N1327" s="82"/>
      <c r="O1327" s="77"/>
    </row>
    <row r="1328" spans="4:15" ht="18" customHeight="1" x14ac:dyDescent="0.25">
      <c r="D1328" s="82"/>
      <c r="E1328" s="82"/>
      <c r="F1328" s="82"/>
      <c r="G1328" s="82"/>
      <c r="H1328" s="82"/>
      <c r="I1328" s="82"/>
      <c r="J1328" s="82"/>
      <c r="K1328" s="82"/>
      <c r="L1328" s="82"/>
      <c r="M1328" s="82"/>
      <c r="N1328" s="82"/>
      <c r="O1328" s="77"/>
    </row>
    <row r="1329" spans="4:15" ht="18" customHeight="1" x14ac:dyDescent="0.25">
      <c r="D1329" s="82"/>
      <c r="E1329" s="82"/>
      <c r="F1329" s="82"/>
      <c r="G1329" s="82"/>
      <c r="H1329" s="82"/>
      <c r="I1329" s="82"/>
      <c r="J1329" s="82"/>
      <c r="K1329" s="82"/>
      <c r="L1329" s="82"/>
      <c r="M1329" s="82"/>
      <c r="N1329" s="82"/>
      <c r="O1329" s="77"/>
    </row>
    <row r="1330" spans="4:15" ht="18" customHeight="1" x14ac:dyDescent="0.25">
      <c r="D1330" s="82"/>
      <c r="E1330" s="82"/>
      <c r="F1330" s="82"/>
      <c r="G1330" s="82"/>
      <c r="H1330" s="82"/>
      <c r="I1330" s="82"/>
      <c r="J1330" s="82"/>
      <c r="K1330" s="82"/>
      <c r="L1330" s="82"/>
      <c r="M1330" s="82"/>
      <c r="N1330" s="82"/>
      <c r="O1330" s="77"/>
    </row>
    <row r="1331" spans="4:15" ht="18" customHeight="1" x14ac:dyDescent="0.25">
      <c r="D1331" s="82"/>
      <c r="E1331" s="82"/>
      <c r="F1331" s="82"/>
      <c r="G1331" s="82"/>
      <c r="H1331" s="82"/>
      <c r="I1331" s="82"/>
      <c r="J1331" s="82"/>
      <c r="K1331" s="82"/>
      <c r="L1331" s="82"/>
      <c r="M1331" s="82"/>
      <c r="N1331" s="82"/>
      <c r="O1331" s="77"/>
    </row>
    <row r="1332" spans="4:15" ht="18" customHeight="1" x14ac:dyDescent="0.25">
      <c r="D1332" s="82"/>
      <c r="E1332" s="82"/>
      <c r="F1332" s="82"/>
      <c r="G1332" s="82"/>
      <c r="H1332" s="82"/>
      <c r="I1332" s="82"/>
      <c r="J1332" s="82"/>
      <c r="K1332" s="82"/>
      <c r="L1332" s="82"/>
      <c r="M1332" s="82"/>
      <c r="N1332" s="82"/>
      <c r="O1332" s="77"/>
    </row>
    <row r="1333" spans="4:15" ht="18" customHeight="1" x14ac:dyDescent="0.25">
      <c r="D1333" s="82"/>
      <c r="E1333" s="82"/>
      <c r="F1333" s="82"/>
      <c r="G1333" s="82"/>
      <c r="H1333" s="82"/>
      <c r="I1333" s="82"/>
      <c r="J1333" s="82"/>
      <c r="K1333" s="82"/>
      <c r="L1333" s="82"/>
      <c r="M1333" s="82"/>
      <c r="N1333" s="82"/>
      <c r="O1333" s="77"/>
    </row>
    <row r="1334" spans="4:15" ht="18" customHeight="1" x14ac:dyDescent="0.25">
      <c r="D1334" s="82"/>
      <c r="E1334" s="82"/>
      <c r="F1334" s="82"/>
      <c r="G1334" s="82"/>
      <c r="H1334" s="82"/>
      <c r="I1334" s="82"/>
      <c r="J1334" s="82"/>
      <c r="K1334" s="82"/>
      <c r="L1334" s="82"/>
      <c r="M1334" s="82"/>
      <c r="N1334" s="82"/>
      <c r="O1334" s="77"/>
    </row>
    <row r="1335" spans="4:15" ht="18" customHeight="1" x14ac:dyDescent="0.25">
      <c r="D1335" s="82"/>
      <c r="E1335" s="82"/>
      <c r="F1335" s="82"/>
      <c r="G1335" s="82"/>
      <c r="H1335" s="82"/>
      <c r="I1335" s="82"/>
      <c r="J1335" s="82"/>
      <c r="K1335" s="82"/>
      <c r="L1335" s="82"/>
      <c r="M1335" s="82"/>
      <c r="N1335" s="82"/>
      <c r="O1335" s="77"/>
    </row>
    <row r="1336" spans="4:15" ht="18" customHeight="1" x14ac:dyDescent="0.25">
      <c r="D1336" s="82"/>
      <c r="E1336" s="82"/>
      <c r="F1336" s="82"/>
      <c r="G1336" s="82"/>
      <c r="H1336" s="82"/>
      <c r="I1336" s="82"/>
      <c r="J1336" s="82"/>
      <c r="K1336" s="82"/>
      <c r="L1336" s="82"/>
      <c r="M1336" s="82"/>
      <c r="N1336" s="82"/>
      <c r="O1336" s="77"/>
    </row>
    <row r="1337" spans="4:15" ht="18" customHeight="1" x14ac:dyDescent="0.25">
      <c r="D1337" s="82"/>
      <c r="E1337" s="82"/>
      <c r="F1337" s="82"/>
      <c r="G1337" s="82"/>
      <c r="H1337" s="82"/>
      <c r="I1337" s="82"/>
      <c r="J1337" s="82"/>
      <c r="K1337" s="82"/>
      <c r="L1337" s="82"/>
      <c r="M1337" s="82"/>
      <c r="N1337" s="82"/>
      <c r="O1337" s="77"/>
    </row>
    <row r="1338" spans="4:15" ht="18" customHeight="1" x14ac:dyDescent="0.25">
      <c r="D1338" s="82"/>
      <c r="E1338" s="82"/>
      <c r="F1338" s="82"/>
      <c r="G1338" s="82"/>
      <c r="H1338" s="82"/>
      <c r="I1338" s="82"/>
      <c r="J1338" s="82"/>
      <c r="K1338" s="82"/>
      <c r="L1338" s="82"/>
      <c r="M1338" s="82"/>
      <c r="N1338" s="82"/>
      <c r="O1338" s="77"/>
    </row>
    <row r="1339" spans="4:15" ht="18" customHeight="1" x14ac:dyDescent="0.25">
      <c r="D1339" s="82"/>
      <c r="E1339" s="82"/>
      <c r="F1339" s="82"/>
      <c r="G1339" s="82"/>
      <c r="H1339" s="82"/>
      <c r="I1339" s="82"/>
      <c r="J1339" s="82"/>
      <c r="K1339" s="82"/>
      <c r="L1339" s="82"/>
      <c r="M1339" s="82"/>
      <c r="N1339" s="82"/>
      <c r="O1339" s="77"/>
    </row>
    <row r="1340" spans="4:15" ht="18" customHeight="1" x14ac:dyDescent="0.25">
      <c r="D1340" s="82"/>
      <c r="E1340" s="82"/>
      <c r="F1340" s="82"/>
      <c r="G1340" s="82"/>
      <c r="H1340" s="82"/>
      <c r="I1340" s="82"/>
      <c r="J1340" s="82"/>
      <c r="K1340" s="82"/>
      <c r="L1340" s="82"/>
      <c r="M1340" s="82"/>
      <c r="N1340" s="82"/>
      <c r="O1340" s="77"/>
    </row>
    <row r="1341" spans="4:15" ht="18" customHeight="1" x14ac:dyDescent="0.25">
      <c r="D1341" s="82"/>
      <c r="E1341" s="82"/>
      <c r="F1341" s="82"/>
      <c r="G1341" s="82"/>
      <c r="H1341" s="82"/>
      <c r="I1341" s="82"/>
      <c r="J1341" s="82"/>
      <c r="K1341" s="82"/>
      <c r="L1341" s="82"/>
      <c r="M1341" s="82"/>
      <c r="N1341" s="82"/>
      <c r="O1341" s="77"/>
    </row>
    <row r="1342" spans="4:15" ht="18" customHeight="1" x14ac:dyDescent="0.25">
      <c r="D1342" s="82"/>
      <c r="E1342" s="82"/>
      <c r="F1342" s="82"/>
      <c r="G1342" s="82"/>
      <c r="H1342" s="82"/>
      <c r="I1342" s="82"/>
      <c r="J1342" s="82"/>
      <c r="K1342" s="82"/>
      <c r="L1342" s="82"/>
      <c r="M1342" s="82"/>
      <c r="N1342" s="82"/>
      <c r="O1342" s="77"/>
    </row>
    <row r="1343" spans="4:15" ht="18" customHeight="1" x14ac:dyDescent="0.25">
      <c r="D1343" s="82"/>
      <c r="E1343" s="82"/>
      <c r="F1343" s="82"/>
      <c r="G1343" s="82"/>
      <c r="H1343" s="82"/>
      <c r="I1343" s="82"/>
      <c r="J1343" s="82"/>
      <c r="K1343" s="82"/>
      <c r="L1343" s="82"/>
      <c r="M1343" s="82"/>
      <c r="N1343" s="82"/>
      <c r="O1343" s="77"/>
    </row>
    <row r="1344" spans="4:15" ht="18" customHeight="1" x14ac:dyDescent="0.25">
      <c r="D1344" s="82"/>
      <c r="E1344" s="82"/>
      <c r="F1344" s="82"/>
      <c r="G1344" s="82"/>
      <c r="H1344" s="82"/>
      <c r="I1344" s="82"/>
      <c r="J1344" s="82"/>
      <c r="K1344" s="82"/>
      <c r="L1344" s="82"/>
      <c r="M1344" s="82"/>
      <c r="N1344" s="82"/>
      <c r="O1344" s="77"/>
    </row>
    <row r="1345" spans="4:15" ht="18" customHeight="1" x14ac:dyDescent="0.25">
      <c r="D1345" s="82"/>
      <c r="E1345" s="82"/>
      <c r="F1345" s="82"/>
      <c r="G1345" s="82"/>
      <c r="H1345" s="82"/>
      <c r="I1345" s="82"/>
      <c r="J1345" s="82"/>
      <c r="K1345" s="82"/>
      <c r="L1345" s="82"/>
      <c r="M1345" s="82"/>
      <c r="N1345" s="82"/>
      <c r="O1345" s="77"/>
    </row>
    <row r="1346" spans="4:15" ht="18" customHeight="1" x14ac:dyDescent="0.25">
      <c r="D1346" s="82"/>
      <c r="E1346" s="82"/>
      <c r="F1346" s="82"/>
      <c r="G1346" s="82"/>
      <c r="H1346" s="82"/>
      <c r="I1346" s="82"/>
      <c r="J1346" s="82"/>
      <c r="K1346" s="82"/>
      <c r="L1346" s="82"/>
      <c r="M1346" s="82"/>
      <c r="N1346" s="82"/>
      <c r="O1346" s="77"/>
    </row>
    <row r="1347" spans="4:15" ht="18" customHeight="1" x14ac:dyDescent="0.25">
      <c r="D1347" s="82"/>
      <c r="E1347" s="82"/>
      <c r="F1347" s="82"/>
      <c r="G1347" s="82"/>
      <c r="H1347" s="82"/>
      <c r="I1347" s="82"/>
      <c r="J1347" s="82"/>
      <c r="K1347" s="82"/>
      <c r="L1347" s="82"/>
      <c r="M1347" s="82"/>
      <c r="N1347" s="82"/>
      <c r="O1347" s="77"/>
    </row>
    <row r="1348" spans="4:15" ht="18" customHeight="1" x14ac:dyDescent="0.25">
      <c r="D1348" s="82"/>
      <c r="E1348" s="82"/>
      <c r="F1348" s="82"/>
      <c r="G1348" s="82"/>
      <c r="H1348" s="82"/>
      <c r="I1348" s="82"/>
      <c r="J1348" s="82"/>
      <c r="K1348" s="82"/>
      <c r="L1348" s="82"/>
      <c r="M1348" s="82"/>
      <c r="N1348" s="82"/>
      <c r="O1348" s="77"/>
    </row>
    <row r="1349" spans="4:15" ht="18" customHeight="1" x14ac:dyDescent="0.25">
      <c r="D1349" s="82"/>
      <c r="E1349" s="82"/>
      <c r="F1349" s="82"/>
      <c r="G1349" s="82"/>
      <c r="H1349" s="82"/>
      <c r="I1349" s="82"/>
      <c r="J1349" s="82"/>
      <c r="K1349" s="82"/>
      <c r="L1349" s="82"/>
      <c r="M1349" s="82"/>
      <c r="N1349" s="82"/>
      <c r="O1349" s="77"/>
    </row>
    <row r="1350" spans="4:15" ht="18" customHeight="1" x14ac:dyDescent="0.25">
      <c r="D1350" s="82"/>
      <c r="E1350" s="82"/>
      <c r="F1350" s="82"/>
      <c r="G1350" s="82"/>
      <c r="H1350" s="82"/>
      <c r="I1350" s="82"/>
      <c r="J1350" s="82"/>
      <c r="K1350" s="82"/>
      <c r="L1350" s="82"/>
      <c r="M1350" s="82"/>
      <c r="N1350" s="82"/>
      <c r="O1350" s="77"/>
    </row>
    <row r="1351" spans="4:15" ht="18" customHeight="1" x14ac:dyDescent="0.25">
      <c r="D1351" s="82"/>
      <c r="E1351" s="82"/>
      <c r="F1351" s="82"/>
      <c r="G1351" s="82"/>
      <c r="H1351" s="82"/>
      <c r="I1351" s="82"/>
      <c r="J1351" s="82"/>
      <c r="K1351" s="82"/>
      <c r="L1351" s="82"/>
      <c r="M1351" s="82"/>
      <c r="N1351" s="82"/>
      <c r="O1351" s="77"/>
    </row>
    <row r="1352" spans="4:15" ht="18" customHeight="1" x14ac:dyDescent="0.25">
      <c r="D1352" s="82"/>
      <c r="E1352" s="82"/>
      <c r="F1352" s="82"/>
      <c r="G1352" s="82"/>
      <c r="H1352" s="82"/>
      <c r="I1352" s="82"/>
      <c r="J1352" s="82"/>
      <c r="K1352" s="82"/>
      <c r="L1352" s="82"/>
      <c r="M1352" s="82"/>
      <c r="N1352" s="82"/>
      <c r="O1352" s="77"/>
    </row>
    <row r="1353" spans="4:15" ht="18" customHeight="1" x14ac:dyDescent="0.25">
      <c r="D1353" s="82"/>
      <c r="E1353" s="82"/>
      <c r="F1353" s="82"/>
      <c r="G1353" s="82"/>
      <c r="H1353" s="82"/>
      <c r="I1353" s="82"/>
      <c r="J1353" s="82"/>
      <c r="K1353" s="82"/>
      <c r="L1353" s="82"/>
      <c r="M1353" s="82"/>
      <c r="N1353" s="82"/>
      <c r="O1353" s="77"/>
    </row>
    <row r="1354" spans="4:15" ht="18" customHeight="1" x14ac:dyDescent="0.25">
      <c r="D1354" s="82"/>
      <c r="E1354" s="82"/>
      <c r="F1354" s="82"/>
      <c r="G1354" s="82"/>
      <c r="H1354" s="82"/>
      <c r="I1354" s="82"/>
      <c r="J1354" s="82"/>
      <c r="K1354" s="82"/>
      <c r="L1354" s="82"/>
      <c r="M1354" s="82"/>
      <c r="N1354" s="82"/>
      <c r="O1354" s="77"/>
    </row>
    <row r="1355" spans="4:15" ht="18" customHeight="1" x14ac:dyDescent="0.25">
      <c r="D1355" s="82"/>
      <c r="E1355" s="82"/>
      <c r="F1355" s="82"/>
      <c r="G1355" s="82"/>
      <c r="H1355" s="82"/>
      <c r="I1355" s="82"/>
      <c r="J1355" s="82"/>
      <c r="K1355" s="82"/>
      <c r="L1355" s="82"/>
      <c r="M1355" s="82"/>
      <c r="N1355" s="82"/>
      <c r="O1355" s="77"/>
    </row>
    <row r="1356" spans="4:15" ht="18" customHeight="1" x14ac:dyDescent="0.25">
      <c r="D1356" s="82"/>
      <c r="E1356" s="82"/>
      <c r="F1356" s="82"/>
      <c r="G1356" s="82"/>
      <c r="H1356" s="82"/>
      <c r="I1356" s="82"/>
      <c r="J1356" s="82"/>
      <c r="K1356" s="82"/>
      <c r="L1356" s="82"/>
      <c r="M1356" s="82"/>
      <c r="N1356" s="82"/>
      <c r="O1356" s="77"/>
    </row>
    <row r="1357" spans="4:15" ht="18" customHeight="1" x14ac:dyDescent="0.25">
      <c r="D1357" s="82"/>
      <c r="E1357" s="82"/>
      <c r="F1357" s="82"/>
      <c r="G1357" s="82"/>
      <c r="H1357" s="82"/>
      <c r="I1357" s="82"/>
      <c r="J1357" s="82"/>
      <c r="K1357" s="82"/>
      <c r="L1357" s="82"/>
      <c r="M1357" s="82"/>
      <c r="N1357" s="82"/>
      <c r="O1357" s="77"/>
    </row>
    <row r="1358" spans="4:15" ht="18" customHeight="1" x14ac:dyDescent="0.25">
      <c r="D1358" s="82"/>
      <c r="E1358" s="82"/>
      <c r="F1358" s="82"/>
      <c r="G1358" s="82"/>
      <c r="H1358" s="82"/>
      <c r="I1358" s="82"/>
      <c r="J1358" s="82"/>
      <c r="K1358" s="82"/>
      <c r="L1358" s="82"/>
      <c r="M1358" s="82"/>
      <c r="N1358" s="82"/>
      <c r="O1358" s="77"/>
    </row>
    <row r="1359" spans="4:15" ht="18" customHeight="1" x14ac:dyDescent="0.25">
      <c r="D1359" s="82"/>
      <c r="E1359" s="82"/>
      <c r="F1359" s="82"/>
      <c r="G1359" s="82"/>
      <c r="H1359" s="82"/>
      <c r="I1359" s="82"/>
      <c r="J1359" s="82"/>
      <c r="K1359" s="82"/>
      <c r="L1359" s="82"/>
      <c r="M1359" s="82"/>
      <c r="N1359" s="82"/>
      <c r="O1359" s="77"/>
    </row>
    <row r="1360" spans="4:15" ht="18" customHeight="1" x14ac:dyDescent="0.25">
      <c r="D1360" s="82"/>
      <c r="E1360" s="82"/>
      <c r="F1360" s="82"/>
      <c r="G1360" s="82"/>
      <c r="H1360" s="82"/>
      <c r="I1360" s="82"/>
      <c r="J1360" s="82"/>
      <c r="K1360" s="82"/>
      <c r="L1360" s="82"/>
      <c r="M1360" s="82"/>
      <c r="N1360" s="82"/>
      <c r="O1360" s="77"/>
    </row>
    <row r="1361" spans="4:15" ht="18" customHeight="1" x14ac:dyDescent="0.25">
      <c r="D1361" s="82"/>
      <c r="E1361" s="82"/>
      <c r="F1361" s="82"/>
      <c r="G1361" s="82"/>
      <c r="H1361" s="82"/>
      <c r="I1361" s="82"/>
      <c r="J1361" s="82"/>
      <c r="K1361" s="82"/>
      <c r="L1361" s="82"/>
      <c r="M1361" s="82"/>
      <c r="N1361" s="82"/>
      <c r="O1361" s="77"/>
    </row>
    <row r="1362" spans="4:15" ht="18" customHeight="1" x14ac:dyDescent="0.25">
      <c r="D1362" s="82"/>
      <c r="E1362" s="82"/>
      <c r="F1362" s="82"/>
      <c r="G1362" s="82"/>
      <c r="H1362" s="82"/>
      <c r="I1362" s="82"/>
      <c r="J1362" s="82"/>
      <c r="K1362" s="82"/>
      <c r="L1362" s="82"/>
      <c r="M1362" s="82"/>
      <c r="N1362" s="82"/>
      <c r="O1362" s="77"/>
    </row>
    <row r="1363" spans="4:15" ht="18" customHeight="1" x14ac:dyDescent="0.25">
      <c r="D1363" s="82"/>
      <c r="E1363" s="82"/>
      <c r="F1363" s="82"/>
      <c r="G1363" s="82"/>
      <c r="H1363" s="82"/>
      <c r="I1363" s="82"/>
      <c r="J1363" s="82"/>
      <c r="K1363" s="82"/>
      <c r="L1363" s="82"/>
      <c r="M1363" s="82"/>
      <c r="N1363" s="82"/>
      <c r="O1363" s="77"/>
    </row>
    <row r="1364" spans="4:15" ht="18" customHeight="1" x14ac:dyDescent="0.25">
      <c r="D1364" s="82"/>
      <c r="E1364" s="82"/>
      <c r="F1364" s="82"/>
      <c r="G1364" s="82"/>
      <c r="H1364" s="82"/>
      <c r="I1364" s="82"/>
      <c r="J1364" s="82"/>
      <c r="K1364" s="82"/>
      <c r="L1364" s="82"/>
      <c r="M1364" s="82"/>
      <c r="N1364" s="82"/>
      <c r="O1364" s="77"/>
    </row>
    <row r="1365" spans="4:15" ht="18" customHeight="1" x14ac:dyDescent="0.25">
      <c r="D1365" s="82"/>
      <c r="E1365" s="82"/>
      <c r="F1365" s="82"/>
      <c r="G1365" s="82"/>
      <c r="H1365" s="82"/>
      <c r="I1365" s="82"/>
      <c r="J1365" s="82"/>
      <c r="K1365" s="82"/>
      <c r="L1365" s="82"/>
      <c r="M1365" s="82"/>
      <c r="N1365" s="82"/>
      <c r="O1365" s="77"/>
    </row>
    <row r="1366" spans="4:15" ht="18" customHeight="1" x14ac:dyDescent="0.25">
      <c r="D1366" s="82"/>
      <c r="E1366" s="82"/>
      <c r="F1366" s="82"/>
      <c r="G1366" s="82"/>
      <c r="H1366" s="82"/>
      <c r="I1366" s="82"/>
      <c r="J1366" s="82"/>
      <c r="K1366" s="82"/>
      <c r="L1366" s="82"/>
      <c r="M1366" s="82"/>
      <c r="N1366" s="82"/>
      <c r="O1366" s="77"/>
    </row>
    <row r="1367" spans="4:15" ht="18" customHeight="1" x14ac:dyDescent="0.25">
      <c r="D1367" s="82"/>
      <c r="E1367" s="82"/>
      <c r="F1367" s="82"/>
      <c r="G1367" s="82"/>
      <c r="H1367" s="82"/>
      <c r="I1367" s="82"/>
      <c r="J1367" s="82"/>
      <c r="K1367" s="82"/>
      <c r="L1367" s="82"/>
      <c r="M1367" s="82"/>
      <c r="N1367" s="82"/>
      <c r="O1367" s="77"/>
    </row>
    <row r="1368" spans="4:15" ht="18" customHeight="1" x14ac:dyDescent="0.25"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77"/>
    </row>
    <row r="1369" spans="4:15" ht="18" customHeight="1" x14ac:dyDescent="0.25">
      <c r="D1369" s="82"/>
      <c r="E1369" s="82"/>
      <c r="F1369" s="82"/>
      <c r="G1369" s="82"/>
      <c r="H1369" s="82"/>
      <c r="I1369" s="82"/>
      <c r="J1369" s="82"/>
      <c r="K1369" s="82"/>
      <c r="L1369" s="82"/>
      <c r="M1369" s="82"/>
      <c r="N1369" s="82"/>
      <c r="O1369" s="77"/>
    </row>
    <row r="1370" spans="4:15" ht="18" customHeight="1" x14ac:dyDescent="0.25"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77"/>
    </row>
    <row r="1371" spans="4:15" ht="18" customHeight="1" x14ac:dyDescent="0.25">
      <c r="D1371" s="82"/>
      <c r="E1371" s="82"/>
      <c r="F1371" s="82"/>
      <c r="G1371" s="82"/>
      <c r="H1371" s="82"/>
      <c r="I1371" s="82"/>
      <c r="J1371" s="82"/>
      <c r="K1371" s="82"/>
      <c r="L1371" s="82"/>
      <c r="M1371" s="82"/>
      <c r="N1371" s="82"/>
      <c r="O1371" s="77"/>
    </row>
    <row r="1372" spans="4:15" ht="18" customHeight="1" x14ac:dyDescent="0.25">
      <c r="D1372" s="82"/>
      <c r="E1372" s="82"/>
      <c r="F1372" s="82"/>
      <c r="G1372" s="82"/>
      <c r="H1372" s="82"/>
      <c r="I1372" s="82"/>
      <c r="J1372" s="82"/>
      <c r="K1372" s="82"/>
      <c r="L1372" s="82"/>
      <c r="M1372" s="82"/>
      <c r="N1372" s="82"/>
      <c r="O1372" s="77"/>
    </row>
    <row r="1373" spans="4:15" ht="18" customHeight="1" x14ac:dyDescent="0.25">
      <c r="D1373" s="82"/>
      <c r="E1373" s="82"/>
      <c r="F1373" s="82"/>
      <c r="G1373" s="82"/>
      <c r="H1373" s="82"/>
      <c r="I1373" s="82"/>
      <c r="J1373" s="82"/>
      <c r="K1373" s="82"/>
      <c r="L1373" s="82"/>
      <c r="M1373" s="82"/>
      <c r="N1373" s="82"/>
      <c r="O1373" s="77"/>
    </row>
    <row r="1374" spans="4:15" ht="18" customHeight="1" x14ac:dyDescent="0.25">
      <c r="D1374" s="82"/>
      <c r="E1374" s="82"/>
      <c r="F1374" s="82"/>
      <c r="G1374" s="82"/>
      <c r="H1374" s="82"/>
      <c r="I1374" s="82"/>
      <c r="J1374" s="82"/>
      <c r="K1374" s="82"/>
      <c r="L1374" s="82"/>
      <c r="M1374" s="82"/>
      <c r="N1374" s="82"/>
      <c r="O1374" s="77"/>
    </row>
    <row r="1375" spans="4:15" ht="18" customHeight="1" x14ac:dyDescent="0.25">
      <c r="D1375" s="82"/>
      <c r="E1375" s="82"/>
      <c r="F1375" s="82"/>
      <c r="G1375" s="82"/>
      <c r="H1375" s="82"/>
      <c r="I1375" s="82"/>
      <c r="J1375" s="82"/>
      <c r="K1375" s="82"/>
      <c r="L1375" s="82"/>
      <c r="M1375" s="82"/>
      <c r="N1375" s="82"/>
      <c r="O1375" s="77"/>
    </row>
    <row r="1376" spans="4:15" ht="18" customHeight="1" x14ac:dyDescent="0.25">
      <c r="D1376" s="82"/>
      <c r="E1376" s="82"/>
      <c r="F1376" s="82"/>
      <c r="G1376" s="82"/>
      <c r="H1376" s="82"/>
      <c r="I1376" s="82"/>
      <c r="J1376" s="82"/>
      <c r="K1376" s="82"/>
      <c r="L1376" s="82"/>
      <c r="M1376" s="82"/>
      <c r="N1376" s="82"/>
      <c r="O1376" s="77"/>
    </row>
    <row r="1377" spans="4:15" ht="18" customHeight="1" x14ac:dyDescent="0.25">
      <c r="D1377" s="82"/>
      <c r="E1377" s="82"/>
      <c r="F1377" s="82"/>
      <c r="G1377" s="82"/>
      <c r="H1377" s="82"/>
      <c r="I1377" s="82"/>
      <c r="J1377" s="82"/>
      <c r="K1377" s="82"/>
      <c r="L1377" s="82"/>
      <c r="M1377" s="82"/>
      <c r="N1377" s="82"/>
      <c r="O1377" s="77"/>
    </row>
    <row r="1378" spans="4:15" ht="18" customHeight="1" x14ac:dyDescent="0.25">
      <c r="D1378" s="82"/>
      <c r="E1378" s="82"/>
      <c r="F1378" s="82"/>
      <c r="G1378" s="82"/>
      <c r="H1378" s="82"/>
      <c r="I1378" s="82"/>
      <c r="J1378" s="82"/>
      <c r="K1378" s="82"/>
      <c r="L1378" s="82"/>
      <c r="M1378" s="82"/>
      <c r="N1378" s="82"/>
      <c r="O1378" s="77"/>
    </row>
    <row r="1379" spans="4:15" ht="18" customHeight="1" x14ac:dyDescent="0.25">
      <c r="D1379" s="82"/>
      <c r="E1379" s="82"/>
      <c r="F1379" s="82"/>
      <c r="G1379" s="82"/>
      <c r="H1379" s="82"/>
      <c r="I1379" s="82"/>
      <c r="J1379" s="82"/>
      <c r="K1379" s="82"/>
      <c r="L1379" s="82"/>
      <c r="M1379" s="82"/>
      <c r="N1379" s="82"/>
      <c r="O1379" s="77"/>
    </row>
    <row r="1380" spans="4:15" ht="18" customHeight="1" x14ac:dyDescent="0.25">
      <c r="D1380" s="82"/>
      <c r="E1380" s="82"/>
      <c r="F1380" s="82"/>
      <c r="G1380" s="82"/>
      <c r="H1380" s="82"/>
      <c r="I1380" s="82"/>
      <c r="J1380" s="82"/>
      <c r="K1380" s="82"/>
      <c r="L1380" s="82"/>
      <c r="M1380" s="82"/>
      <c r="N1380" s="82"/>
      <c r="O1380" s="77"/>
    </row>
    <row r="1381" spans="4:15" ht="18" customHeight="1" x14ac:dyDescent="0.25">
      <c r="D1381" s="82"/>
      <c r="E1381" s="82"/>
      <c r="F1381" s="82"/>
      <c r="G1381" s="82"/>
      <c r="H1381" s="82"/>
      <c r="I1381" s="82"/>
      <c r="J1381" s="82"/>
      <c r="K1381" s="82"/>
      <c r="L1381" s="82"/>
      <c r="M1381" s="82"/>
      <c r="N1381" s="82"/>
      <c r="O1381" s="77"/>
    </row>
    <row r="1382" spans="4:15" ht="18" customHeight="1" x14ac:dyDescent="0.25">
      <c r="D1382" s="82"/>
      <c r="E1382" s="82"/>
      <c r="F1382" s="82"/>
      <c r="G1382" s="82"/>
      <c r="H1382" s="82"/>
      <c r="I1382" s="82"/>
      <c r="J1382" s="82"/>
      <c r="K1382" s="82"/>
      <c r="L1382" s="82"/>
      <c r="M1382" s="82"/>
      <c r="N1382" s="82"/>
      <c r="O1382" s="77"/>
    </row>
    <row r="1383" spans="4:15" ht="18" customHeight="1" x14ac:dyDescent="0.25">
      <c r="D1383" s="82"/>
      <c r="E1383" s="82"/>
      <c r="F1383" s="82"/>
      <c r="G1383" s="82"/>
      <c r="H1383" s="82"/>
      <c r="I1383" s="82"/>
      <c r="J1383" s="82"/>
      <c r="K1383" s="82"/>
      <c r="L1383" s="82"/>
      <c r="M1383" s="82"/>
      <c r="N1383" s="82"/>
      <c r="O1383" s="77"/>
    </row>
    <row r="1384" spans="4:15" ht="18" customHeight="1" x14ac:dyDescent="0.25">
      <c r="D1384" s="82"/>
      <c r="E1384" s="82"/>
      <c r="F1384" s="82"/>
      <c r="G1384" s="82"/>
      <c r="H1384" s="82"/>
      <c r="I1384" s="82"/>
      <c r="J1384" s="82"/>
      <c r="K1384" s="82"/>
      <c r="L1384" s="82"/>
      <c r="M1384" s="82"/>
      <c r="N1384" s="82"/>
      <c r="O1384" s="77"/>
    </row>
    <row r="1385" spans="4:15" ht="18" customHeight="1" x14ac:dyDescent="0.25">
      <c r="D1385" s="82"/>
      <c r="E1385" s="82"/>
      <c r="F1385" s="82"/>
      <c r="G1385" s="82"/>
      <c r="H1385" s="82"/>
      <c r="I1385" s="82"/>
      <c r="J1385" s="82"/>
      <c r="K1385" s="82"/>
      <c r="L1385" s="82"/>
      <c r="M1385" s="82"/>
      <c r="N1385" s="82"/>
      <c r="O1385" s="77"/>
    </row>
    <row r="1386" spans="4:15" ht="18" customHeight="1" x14ac:dyDescent="0.25">
      <c r="D1386" s="82"/>
      <c r="E1386" s="82"/>
      <c r="F1386" s="82"/>
      <c r="G1386" s="82"/>
      <c r="H1386" s="82"/>
      <c r="I1386" s="82"/>
      <c r="J1386" s="82"/>
      <c r="K1386" s="82"/>
      <c r="L1386" s="82"/>
      <c r="M1386" s="82"/>
      <c r="N1386" s="82"/>
      <c r="O1386" s="77"/>
    </row>
    <row r="1387" spans="4:15" ht="18" customHeight="1" x14ac:dyDescent="0.25">
      <c r="D1387" s="82"/>
      <c r="E1387" s="82"/>
      <c r="F1387" s="82"/>
      <c r="G1387" s="82"/>
      <c r="H1387" s="82"/>
      <c r="I1387" s="82"/>
      <c r="J1387" s="82"/>
      <c r="K1387" s="82"/>
      <c r="L1387" s="82"/>
      <c r="M1387" s="82"/>
      <c r="N1387" s="82"/>
      <c r="O1387" s="77"/>
    </row>
    <row r="1388" spans="4:15" ht="18" customHeight="1" x14ac:dyDescent="0.25">
      <c r="D1388" s="82"/>
      <c r="E1388" s="82"/>
      <c r="F1388" s="82"/>
      <c r="G1388" s="82"/>
      <c r="H1388" s="82"/>
      <c r="I1388" s="82"/>
      <c r="J1388" s="82"/>
      <c r="K1388" s="82"/>
      <c r="L1388" s="82"/>
      <c r="M1388" s="82"/>
      <c r="N1388" s="82"/>
      <c r="O1388" s="77"/>
    </row>
    <row r="1389" spans="4:15" ht="18" customHeight="1" x14ac:dyDescent="0.25">
      <c r="D1389" s="82"/>
      <c r="E1389" s="82"/>
      <c r="F1389" s="82"/>
      <c r="G1389" s="82"/>
      <c r="H1389" s="82"/>
      <c r="I1389" s="82"/>
      <c r="J1389" s="82"/>
      <c r="K1389" s="82"/>
      <c r="L1389" s="82"/>
      <c r="M1389" s="82"/>
      <c r="N1389" s="82"/>
      <c r="O1389" s="77"/>
    </row>
    <row r="1390" spans="4:15" ht="18" customHeight="1" x14ac:dyDescent="0.25">
      <c r="D1390" s="82"/>
      <c r="E1390" s="82"/>
      <c r="F1390" s="82"/>
      <c r="G1390" s="82"/>
      <c r="H1390" s="82"/>
      <c r="I1390" s="82"/>
      <c r="J1390" s="82"/>
      <c r="K1390" s="82"/>
      <c r="L1390" s="82"/>
      <c r="M1390" s="82"/>
      <c r="N1390" s="82"/>
      <c r="O1390" s="77"/>
    </row>
    <row r="1391" spans="4:15" ht="18" customHeight="1" x14ac:dyDescent="0.25">
      <c r="D1391" s="82"/>
      <c r="E1391" s="82"/>
      <c r="F1391" s="82"/>
      <c r="G1391" s="82"/>
      <c r="H1391" s="82"/>
      <c r="I1391" s="82"/>
      <c r="J1391" s="82"/>
      <c r="K1391" s="82"/>
      <c r="L1391" s="82"/>
      <c r="M1391" s="82"/>
      <c r="N1391" s="82"/>
      <c r="O1391" s="77"/>
    </row>
    <row r="1392" spans="4:15" ht="18" customHeight="1" x14ac:dyDescent="0.25">
      <c r="D1392" s="82"/>
      <c r="E1392" s="82"/>
      <c r="F1392" s="82"/>
      <c r="G1392" s="82"/>
      <c r="H1392" s="82"/>
      <c r="I1392" s="82"/>
      <c r="J1392" s="82"/>
      <c r="K1392" s="82"/>
      <c r="L1392" s="82"/>
      <c r="M1392" s="82"/>
      <c r="N1392" s="82"/>
      <c r="O1392" s="77"/>
    </row>
    <row r="1393" spans="4:15" ht="18" customHeight="1" x14ac:dyDescent="0.25">
      <c r="D1393" s="82"/>
      <c r="E1393" s="82"/>
      <c r="F1393" s="82"/>
      <c r="G1393" s="82"/>
      <c r="H1393" s="82"/>
      <c r="I1393" s="82"/>
      <c r="J1393" s="82"/>
      <c r="K1393" s="82"/>
      <c r="L1393" s="82"/>
      <c r="M1393" s="82"/>
      <c r="N1393" s="82"/>
      <c r="O1393" s="77"/>
    </row>
    <row r="1394" spans="4:15" ht="18" customHeight="1" x14ac:dyDescent="0.25">
      <c r="D1394" s="82"/>
      <c r="E1394" s="82"/>
      <c r="F1394" s="82"/>
      <c r="G1394" s="82"/>
      <c r="H1394" s="82"/>
      <c r="I1394" s="82"/>
      <c r="J1394" s="82"/>
      <c r="K1394" s="82"/>
      <c r="L1394" s="82"/>
      <c r="M1394" s="82"/>
      <c r="N1394" s="82"/>
      <c r="O1394" s="77"/>
    </row>
    <row r="1395" spans="4:15" ht="18" customHeight="1" x14ac:dyDescent="0.25">
      <c r="D1395" s="82"/>
      <c r="E1395" s="82"/>
      <c r="F1395" s="82"/>
      <c r="G1395" s="82"/>
      <c r="H1395" s="82"/>
      <c r="I1395" s="82"/>
      <c r="J1395" s="82"/>
      <c r="K1395" s="82"/>
      <c r="L1395" s="82"/>
      <c r="M1395" s="82"/>
      <c r="N1395" s="82"/>
      <c r="O1395" s="77"/>
    </row>
    <row r="1396" spans="4:15" ht="18" customHeight="1" x14ac:dyDescent="0.25">
      <c r="D1396" s="82"/>
      <c r="E1396" s="82"/>
      <c r="F1396" s="82"/>
      <c r="G1396" s="82"/>
      <c r="H1396" s="82"/>
      <c r="I1396" s="82"/>
      <c r="J1396" s="82"/>
      <c r="K1396" s="82"/>
      <c r="L1396" s="82"/>
      <c r="M1396" s="82"/>
      <c r="N1396" s="82"/>
      <c r="O1396" s="77"/>
    </row>
    <row r="1397" spans="4:15" ht="18" customHeight="1" x14ac:dyDescent="0.25">
      <c r="D1397" s="82"/>
      <c r="E1397" s="82"/>
      <c r="F1397" s="82"/>
      <c r="G1397" s="82"/>
      <c r="H1397" s="82"/>
      <c r="I1397" s="82"/>
      <c r="J1397" s="82"/>
      <c r="K1397" s="82"/>
      <c r="L1397" s="82"/>
      <c r="M1397" s="82"/>
      <c r="N1397" s="82"/>
      <c r="O1397" s="77"/>
    </row>
    <row r="1398" spans="4:15" ht="18" customHeight="1" x14ac:dyDescent="0.25">
      <c r="D1398" s="82"/>
      <c r="E1398" s="82"/>
      <c r="F1398" s="82"/>
      <c r="G1398" s="82"/>
      <c r="H1398" s="82"/>
      <c r="I1398" s="82"/>
      <c r="J1398" s="82"/>
      <c r="K1398" s="82"/>
      <c r="L1398" s="82"/>
      <c r="M1398" s="82"/>
      <c r="N1398" s="82"/>
      <c r="O1398" s="77"/>
    </row>
    <row r="1399" spans="4:15" ht="18" customHeight="1" x14ac:dyDescent="0.25">
      <c r="D1399" s="82"/>
      <c r="E1399" s="82"/>
      <c r="F1399" s="82"/>
      <c r="G1399" s="82"/>
      <c r="H1399" s="82"/>
      <c r="I1399" s="82"/>
      <c r="J1399" s="82"/>
      <c r="K1399" s="82"/>
      <c r="L1399" s="82"/>
      <c r="M1399" s="82"/>
      <c r="N1399" s="82"/>
      <c r="O1399" s="77"/>
    </row>
    <row r="1400" spans="4:15" ht="18" customHeight="1" x14ac:dyDescent="0.25">
      <c r="D1400" s="82"/>
      <c r="E1400" s="82"/>
      <c r="F1400" s="82"/>
      <c r="G1400" s="82"/>
      <c r="H1400" s="82"/>
      <c r="I1400" s="82"/>
      <c r="J1400" s="82"/>
      <c r="K1400" s="82"/>
      <c r="L1400" s="82"/>
      <c r="M1400" s="82"/>
      <c r="N1400" s="82"/>
      <c r="O1400" s="77"/>
    </row>
    <row r="1401" spans="4:15" ht="18" customHeight="1" x14ac:dyDescent="0.25">
      <c r="D1401" s="82"/>
      <c r="E1401" s="82"/>
      <c r="F1401" s="82"/>
      <c r="G1401" s="82"/>
      <c r="H1401" s="82"/>
      <c r="I1401" s="82"/>
      <c r="J1401" s="82"/>
      <c r="K1401" s="82"/>
      <c r="L1401" s="82"/>
      <c r="M1401" s="82"/>
      <c r="N1401" s="82"/>
      <c r="O1401" s="77"/>
    </row>
    <row r="1402" spans="4:15" ht="18" customHeight="1" x14ac:dyDescent="0.25">
      <c r="D1402" s="82"/>
      <c r="E1402" s="82"/>
      <c r="F1402" s="82"/>
      <c r="G1402" s="82"/>
      <c r="H1402" s="82"/>
      <c r="I1402" s="82"/>
      <c r="J1402" s="82"/>
      <c r="K1402" s="82"/>
      <c r="L1402" s="82"/>
      <c r="M1402" s="82"/>
      <c r="N1402" s="82"/>
      <c r="O1402" s="77"/>
    </row>
    <row r="1403" spans="4:15" ht="18" customHeight="1" x14ac:dyDescent="0.25">
      <c r="D1403" s="82"/>
      <c r="E1403" s="82"/>
      <c r="F1403" s="82"/>
      <c r="G1403" s="82"/>
      <c r="H1403" s="82"/>
      <c r="I1403" s="82"/>
      <c r="J1403" s="82"/>
      <c r="K1403" s="82"/>
      <c r="L1403" s="82"/>
      <c r="M1403" s="82"/>
      <c r="N1403" s="82"/>
      <c r="O1403" s="77"/>
    </row>
    <row r="1404" spans="4:15" ht="18" customHeight="1" x14ac:dyDescent="0.25">
      <c r="D1404" s="82"/>
      <c r="E1404" s="82"/>
      <c r="F1404" s="82"/>
      <c r="G1404" s="82"/>
      <c r="H1404" s="82"/>
      <c r="I1404" s="82"/>
      <c r="J1404" s="82"/>
      <c r="K1404" s="82"/>
      <c r="L1404" s="82"/>
      <c r="M1404" s="82"/>
      <c r="N1404" s="82"/>
      <c r="O1404" s="77"/>
    </row>
    <row r="1405" spans="4:15" ht="18" customHeight="1" x14ac:dyDescent="0.25">
      <c r="D1405" s="82"/>
      <c r="E1405" s="82"/>
      <c r="F1405" s="82"/>
      <c r="G1405" s="82"/>
      <c r="H1405" s="82"/>
      <c r="I1405" s="82"/>
      <c r="J1405" s="82"/>
      <c r="K1405" s="82"/>
      <c r="L1405" s="82"/>
      <c r="M1405" s="82"/>
      <c r="N1405" s="82"/>
      <c r="O1405" s="77"/>
    </row>
    <row r="1406" spans="4:15" ht="18" customHeight="1" x14ac:dyDescent="0.25">
      <c r="D1406" s="82"/>
      <c r="E1406" s="82"/>
      <c r="F1406" s="82"/>
      <c r="G1406" s="82"/>
      <c r="H1406" s="82"/>
      <c r="I1406" s="82"/>
      <c r="J1406" s="82"/>
      <c r="K1406" s="82"/>
      <c r="L1406" s="82"/>
      <c r="M1406" s="82"/>
      <c r="N1406" s="82"/>
      <c r="O1406" s="77"/>
    </row>
    <row r="1407" spans="4:15" ht="18" customHeight="1" x14ac:dyDescent="0.25">
      <c r="D1407" s="82"/>
      <c r="E1407" s="82"/>
      <c r="F1407" s="82"/>
      <c r="G1407" s="82"/>
      <c r="H1407" s="82"/>
      <c r="I1407" s="82"/>
      <c r="J1407" s="82"/>
      <c r="K1407" s="82"/>
      <c r="L1407" s="82"/>
      <c r="M1407" s="82"/>
      <c r="N1407" s="82"/>
      <c r="O1407" s="77"/>
    </row>
    <row r="1408" spans="4:15" ht="18" customHeight="1" x14ac:dyDescent="0.25">
      <c r="D1408" s="82"/>
      <c r="E1408" s="82"/>
      <c r="F1408" s="82"/>
      <c r="G1408" s="82"/>
      <c r="H1408" s="82"/>
      <c r="I1408" s="82"/>
      <c r="J1408" s="82"/>
      <c r="K1408" s="82"/>
      <c r="L1408" s="82"/>
      <c r="M1408" s="82"/>
      <c r="N1408" s="82"/>
      <c r="O1408" s="77"/>
    </row>
    <row r="1409" spans="4:15" ht="18" customHeight="1" x14ac:dyDescent="0.25">
      <c r="D1409" s="82"/>
      <c r="E1409" s="82"/>
      <c r="F1409" s="82"/>
      <c r="G1409" s="82"/>
      <c r="H1409" s="82"/>
      <c r="I1409" s="82"/>
      <c r="J1409" s="82"/>
      <c r="K1409" s="82"/>
      <c r="L1409" s="82"/>
      <c r="M1409" s="82"/>
      <c r="N1409" s="82"/>
      <c r="O1409" s="77"/>
    </row>
    <row r="1410" spans="4:15" ht="18" customHeight="1" x14ac:dyDescent="0.25">
      <c r="D1410" s="82"/>
      <c r="E1410" s="82"/>
      <c r="F1410" s="82"/>
      <c r="G1410" s="82"/>
      <c r="H1410" s="82"/>
      <c r="I1410" s="82"/>
      <c r="J1410" s="82"/>
      <c r="K1410" s="82"/>
      <c r="L1410" s="82"/>
      <c r="M1410" s="82"/>
      <c r="N1410" s="82"/>
      <c r="O1410" s="77"/>
    </row>
    <row r="1411" spans="4:15" ht="18" customHeight="1" x14ac:dyDescent="0.25">
      <c r="D1411" s="82"/>
      <c r="E1411" s="82"/>
      <c r="F1411" s="82"/>
      <c r="G1411" s="82"/>
      <c r="H1411" s="82"/>
      <c r="I1411" s="82"/>
      <c r="J1411" s="82"/>
      <c r="K1411" s="82"/>
      <c r="L1411" s="82"/>
      <c r="M1411" s="82"/>
      <c r="N1411" s="82"/>
      <c r="O1411" s="77"/>
    </row>
    <row r="1412" spans="4:15" ht="18" customHeight="1" x14ac:dyDescent="0.25">
      <c r="D1412" s="82"/>
      <c r="E1412" s="82"/>
      <c r="F1412" s="82"/>
      <c r="G1412" s="82"/>
      <c r="H1412" s="82"/>
      <c r="I1412" s="82"/>
      <c r="J1412" s="82"/>
      <c r="K1412" s="82"/>
      <c r="L1412" s="82"/>
      <c r="M1412" s="82"/>
      <c r="N1412" s="82"/>
      <c r="O1412" s="77"/>
    </row>
    <row r="1413" spans="4:15" ht="18" customHeight="1" x14ac:dyDescent="0.25">
      <c r="D1413" s="82"/>
      <c r="E1413" s="82"/>
      <c r="F1413" s="82"/>
      <c r="G1413" s="82"/>
      <c r="H1413" s="82"/>
      <c r="I1413" s="82"/>
      <c r="J1413" s="82"/>
      <c r="K1413" s="82"/>
      <c r="L1413" s="82"/>
      <c r="M1413" s="82"/>
      <c r="N1413" s="82"/>
      <c r="O1413" s="77"/>
    </row>
    <row r="1414" spans="4:15" ht="18" customHeight="1" x14ac:dyDescent="0.25">
      <c r="D1414" s="82"/>
      <c r="E1414" s="82"/>
      <c r="F1414" s="82"/>
      <c r="G1414" s="82"/>
      <c r="H1414" s="82"/>
      <c r="I1414" s="82"/>
      <c r="J1414" s="82"/>
      <c r="K1414" s="82"/>
      <c r="L1414" s="82"/>
      <c r="M1414" s="82"/>
      <c r="N1414" s="82"/>
      <c r="O1414" s="77"/>
    </row>
    <row r="1415" spans="4:15" ht="18" customHeight="1" x14ac:dyDescent="0.25">
      <c r="D1415" s="82"/>
      <c r="E1415" s="82"/>
      <c r="F1415" s="82"/>
      <c r="G1415" s="82"/>
      <c r="H1415" s="82"/>
      <c r="I1415" s="82"/>
      <c r="J1415" s="82"/>
      <c r="K1415" s="82"/>
      <c r="L1415" s="82"/>
      <c r="M1415" s="82"/>
      <c r="N1415" s="82"/>
      <c r="O1415" s="77"/>
    </row>
    <row r="1416" spans="4:15" ht="18" customHeight="1" x14ac:dyDescent="0.25">
      <c r="D1416" s="82"/>
      <c r="E1416" s="82"/>
      <c r="F1416" s="82"/>
      <c r="G1416" s="82"/>
      <c r="H1416" s="82"/>
      <c r="I1416" s="82"/>
      <c r="J1416" s="82"/>
      <c r="K1416" s="82"/>
      <c r="L1416" s="82"/>
      <c r="M1416" s="82"/>
      <c r="N1416" s="82"/>
      <c r="O1416" s="77"/>
    </row>
    <row r="1417" spans="4:15" ht="18" customHeight="1" x14ac:dyDescent="0.25"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77"/>
    </row>
    <row r="1418" spans="4:15" ht="18" customHeight="1" x14ac:dyDescent="0.25">
      <c r="D1418" s="82"/>
      <c r="E1418" s="82"/>
      <c r="F1418" s="82"/>
      <c r="G1418" s="82"/>
      <c r="H1418" s="82"/>
      <c r="I1418" s="82"/>
      <c r="J1418" s="82"/>
      <c r="K1418" s="82"/>
      <c r="L1418" s="82"/>
      <c r="M1418" s="82"/>
      <c r="N1418" s="82"/>
      <c r="O1418" s="77"/>
    </row>
    <row r="1419" spans="4:15" ht="18" customHeight="1" x14ac:dyDescent="0.25"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77"/>
    </row>
    <row r="1420" spans="4:15" ht="18" customHeight="1" x14ac:dyDescent="0.25">
      <c r="D1420" s="82"/>
      <c r="E1420" s="82"/>
      <c r="F1420" s="82"/>
      <c r="G1420" s="82"/>
      <c r="H1420" s="82"/>
      <c r="I1420" s="82"/>
      <c r="J1420" s="82"/>
      <c r="K1420" s="82"/>
      <c r="L1420" s="82"/>
      <c r="M1420" s="82"/>
      <c r="N1420" s="82"/>
      <c r="O1420" s="77"/>
    </row>
    <row r="1421" spans="4:15" ht="18" customHeight="1" x14ac:dyDescent="0.25">
      <c r="D1421" s="82"/>
      <c r="E1421" s="82"/>
      <c r="F1421" s="82"/>
      <c r="G1421" s="82"/>
      <c r="H1421" s="82"/>
      <c r="I1421" s="82"/>
      <c r="J1421" s="82"/>
      <c r="K1421" s="82"/>
      <c r="L1421" s="82"/>
      <c r="M1421" s="82"/>
      <c r="N1421" s="82"/>
      <c r="O1421" s="77"/>
    </row>
    <row r="1422" spans="4:15" ht="18" customHeight="1" x14ac:dyDescent="0.25">
      <c r="D1422" s="82"/>
      <c r="E1422" s="82"/>
      <c r="F1422" s="82"/>
      <c r="G1422" s="82"/>
      <c r="H1422" s="82"/>
      <c r="I1422" s="82"/>
      <c r="J1422" s="82"/>
      <c r="K1422" s="82"/>
      <c r="L1422" s="82"/>
      <c r="M1422" s="82"/>
      <c r="N1422" s="82"/>
      <c r="O1422" s="77"/>
    </row>
    <row r="1423" spans="4:15" ht="18" customHeight="1" x14ac:dyDescent="0.25">
      <c r="D1423" s="82"/>
      <c r="E1423" s="82"/>
      <c r="F1423" s="82"/>
      <c r="G1423" s="82"/>
      <c r="H1423" s="82"/>
      <c r="I1423" s="82"/>
      <c r="J1423" s="82"/>
      <c r="K1423" s="82"/>
      <c r="L1423" s="82"/>
      <c r="M1423" s="82"/>
      <c r="N1423" s="82"/>
      <c r="O1423" s="77"/>
    </row>
    <row r="1424" spans="4:15" ht="18" customHeight="1" x14ac:dyDescent="0.25">
      <c r="D1424" s="82"/>
      <c r="E1424" s="82"/>
      <c r="F1424" s="82"/>
      <c r="G1424" s="82"/>
      <c r="H1424" s="82"/>
      <c r="I1424" s="82"/>
      <c r="J1424" s="82"/>
      <c r="K1424" s="82"/>
      <c r="L1424" s="82"/>
      <c r="M1424" s="82"/>
      <c r="N1424" s="82"/>
      <c r="O1424" s="77"/>
    </row>
    <row r="1425" spans="4:15" ht="18" customHeight="1" x14ac:dyDescent="0.25">
      <c r="D1425" s="82"/>
      <c r="E1425" s="82"/>
      <c r="F1425" s="82"/>
      <c r="G1425" s="82"/>
      <c r="H1425" s="82"/>
      <c r="I1425" s="82"/>
      <c r="J1425" s="82"/>
      <c r="K1425" s="82"/>
      <c r="L1425" s="82"/>
      <c r="M1425" s="82"/>
      <c r="N1425" s="82"/>
      <c r="O1425" s="77"/>
    </row>
    <row r="1426" spans="4:15" ht="18" customHeight="1" x14ac:dyDescent="0.25">
      <c r="D1426" s="82"/>
      <c r="E1426" s="82"/>
      <c r="F1426" s="82"/>
      <c r="G1426" s="82"/>
      <c r="H1426" s="82"/>
      <c r="I1426" s="82"/>
      <c r="J1426" s="82"/>
      <c r="K1426" s="82"/>
      <c r="L1426" s="82"/>
      <c r="M1426" s="82"/>
      <c r="N1426" s="82"/>
      <c r="O1426" s="77"/>
    </row>
    <row r="1427" spans="4:15" ht="18" customHeight="1" x14ac:dyDescent="0.25">
      <c r="D1427" s="82"/>
      <c r="E1427" s="82"/>
      <c r="F1427" s="82"/>
      <c r="G1427" s="82"/>
      <c r="H1427" s="82"/>
      <c r="I1427" s="82"/>
      <c r="J1427" s="82"/>
      <c r="K1427" s="82"/>
      <c r="L1427" s="82"/>
      <c r="M1427" s="82"/>
      <c r="N1427" s="82"/>
      <c r="O1427" s="77"/>
    </row>
    <row r="1428" spans="4:15" ht="18" customHeight="1" x14ac:dyDescent="0.25">
      <c r="D1428" s="82"/>
      <c r="E1428" s="82"/>
      <c r="F1428" s="82"/>
      <c r="G1428" s="82"/>
      <c r="H1428" s="82"/>
      <c r="I1428" s="82"/>
      <c r="J1428" s="82"/>
      <c r="K1428" s="82"/>
      <c r="L1428" s="82"/>
      <c r="M1428" s="82"/>
      <c r="N1428" s="82"/>
      <c r="O1428" s="77"/>
    </row>
    <row r="1429" spans="4:15" ht="18" customHeight="1" x14ac:dyDescent="0.25">
      <c r="D1429" s="82"/>
      <c r="E1429" s="82"/>
      <c r="F1429" s="82"/>
      <c r="G1429" s="82"/>
      <c r="H1429" s="82"/>
      <c r="I1429" s="82"/>
      <c r="J1429" s="82"/>
      <c r="K1429" s="82"/>
      <c r="L1429" s="82"/>
      <c r="M1429" s="82"/>
      <c r="N1429" s="82"/>
      <c r="O1429" s="77"/>
    </row>
    <row r="1430" spans="4:15" ht="18" customHeight="1" x14ac:dyDescent="0.25">
      <c r="D1430" s="82"/>
      <c r="E1430" s="82"/>
      <c r="F1430" s="82"/>
      <c r="G1430" s="82"/>
      <c r="H1430" s="82"/>
      <c r="I1430" s="82"/>
      <c r="J1430" s="82"/>
      <c r="K1430" s="82"/>
      <c r="L1430" s="82"/>
      <c r="M1430" s="82"/>
      <c r="N1430" s="82"/>
      <c r="O1430" s="77"/>
    </row>
    <row r="1431" spans="4:15" ht="18" customHeight="1" x14ac:dyDescent="0.25">
      <c r="D1431" s="82"/>
      <c r="E1431" s="82"/>
      <c r="F1431" s="82"/>
      <c r="G1431" s="82"/>
      <c r="H1431" s="82"/>
      <c r="I1431" s="82"/>
      <c r="J1431" s="82"/>
      <c r="K1431" s="82"/>
      <c r="L1431" s="82"/>
      <c r="M1431" s="82"/>
      <c r="N1431" s="82"/>
      <c r="O1431" s="77"/>
    </row>
    <row r="1432" spans="4:15" ht="18" customHeight="1" x14ac:dyDescent="0.25">
      <c r="D1432" s="82"/>
      <c r="E1432" s="82"/>
      <c r="F1432" s="82"/>
      <c r="G1432" s="82"/>
      <c r="H1432" s="82"/>
      <c r="I1432" s="82"/>
      <c r="J1432" s="82"/>
      <c r="K1432" s="82"/>
      <c r="L1432" s="82"/>
      <c r="M1432" s="82"/>
      <c r="N1432" s="82"/>
      <c r="O1432" s="77"/>
    </row>
    <row r="1433" spans="4:15" ht="18" customHeight="1" x14ac:dyDescent="0.25">
      <c r="D1433" s="82"/>
      <c r="E1433" s="82"/>
      <c r="F1433" s="82"/>
      <c r="G1433" s="82"/>
      <c r="H1433" s="82"/>
      <c r="I1433" s="82"/>
      <c r="J1433" s="82"/>
      <c r="K1433" s="82"/>
      <c r="L1433" s="82"/>
      <c r="M1433" s="82"/>
      <c r="N1433" s="82"/>
      <c r="O1433" s="77"/>
    </row>
    <row r="1434" spans="4:15" ht="18" customHeight="1" x14ac:dyDescent="0.25">
      <c r="D1434" s="82"/>
      <c r="E1434" s="82"/>
      <c r="F1434" s="82"/>
      <c r="G1434" s="82"/>
      <c r="H1434" s="82"/>
      <c r="I1434" s="82"/>
      <c r="J1434" s="82"/>
      <c r="K1434" s="82"/>
      <c r="L1434" s="82"/>
      <c r="M1434" s="82"/>
      <c r="N1434" s="82"/>
      <c r="O1434" s="77"/>
    </row>
    <row r="1435" spans="4:15" ht="18" customHeight="1" x14ac:dyDescent="0.25">
      <c r="D1435" s="82"/>
      <c r="E1435" s="82"/>
      <c r="F1435" s="82"/>
      <c r="G1435" s="82"/>
      <c r="H1435" s="82"/>
      <c r="I1435" s="82"/>
      <c r="J1435" s="82"/>
      <c r="K1435" s="82"/>
      <c r="L1435" s="82"/>
      <c r="M1435" s="82"/>
      <c r="N1435" s="82"/>
      <c r="O1435" s="77"/>
    </row>
    <row r="1436" spans="4:15" ht="18" customHeight="1" x14ac:dyDescent="0.25">
      <c r="D1436" s="82"/>
      <c r="E1436" s="82"/>
      <c r="F1436" s="82"/>
      <c r="G1436" s="82"/>
      <c r="H1436" s="82"/>
      <c r="I1436" s="82"/>
      <c r="J1436" s="82"/>
      <c r="K1436" s="82"/>
      <c r="L1436" s="82"/>
      <c r="M1436" s="82"/>
      <c r="N1436" s="82"/>
      <c r="O1436" s="77"/>
    </row>
    <row r="1437" spans="4:15" ht="18" customHeight="1" x14ac:dyDescent="0.25">
      <c r="D1437" s="82"/>
      <c r="E1437" s="82"/>
      <c r="F1437" s="82"/>
      <c r="G1437" s="82"/>
      <c r="H1437" s="82"/>
      <c r="I1437" s="82"/>
      <c r="J1437" s="82"/>
      <c r="K1437" s="82"/>
      <c r="L1437" s="82"/>
      <c r="M1437" s="82"/>
      <c r="N1437" s="82"/>
      <c r="O1437" s="77"/>
    </row>
    <row r="1438" spans="4:15" ht="18" customHeight="1" x14ac:dyDescent="0.25">
      <c r="D1438" s="82"/>
      <c r="E1438" s="82"/>
      <c r="F1438" s="82"/>
      <c r="G1438" s="82"/>
      <c r="H1438" s="82"/>
      <c r="I1438" s="82"/>
      <c r="J1438" s="82"/>
      <c r="K1438" s="82"/>
      <c r="L1438" s="82"/>
      <c r="M1438" s="82"/>
      <c r="N1438" s="82"/>
      <c r="O1438" s="77"/>
    </row>
    <row r="1439" spans="4:15" ht="18" customHeight="1" x14ac:dyDescent="0.25">
      <c r="D1439" s="82"/>
      <c r="E1439" s="82"/>
      <c r="F1439" s="82"/>
      <c r="G1439" s="82"/>
      <c r="H1439" s="82"/>
      <c r="I1439" s="82"/>
      <c r="J1439" s="82"/>
      <c r="K1439" s="82"/>
      <c r="L1439" s="82"/>
      <c r="M1439" s="82"/>
      <c r="N1439" s="82"/>
      <c r="O1439" s="77"/>
    </row>
    <row r="1440" spans="4:15" ht="18" customHeight="1" x14ac:dyDescent="0.25">
      <c r="D1440" s="82"/>
      <c r="E1440" s="82"/>
      <c r="F1440" s="82"/>
      <c r="G1440" s="82"/>
      <c r="H1440" s="82"/>
      <c r="I1440" s="82"/>
      <c r="J1440" s="82"/>
      <c r="K1440" s="82"/>
      <c r="L1440" s="82"/>
      <c r="M1440" s="82"/>
      <c r="N1440" s="82"/>
      <c r="O1440" s="77"/>
    </row>
    <row r="1441" spans="4:15" ht="18" customHeight="1" x14ac:dyDescent="0.25">
      <c r="D1441" s="82"/>
      <c r="E1441" s="82"/>
      <c r="F1441" s="82"/>
      <c r="G1441" s="82"/>
      <c r="H1441" s="82"/>
      <c r="I1441" s="82"/>
      <c r="J1441" s="82"/>
      <c r="K1441" s="82"/>
      <c r="L1441" s="82"/>
      <c r="M1441" s="82"/>
      <c r="N1441" s="82"/>
      <c r="O1441" s="77"/>
    </row>
    <row r="1442" spans="4:15" ht="18" customHeight="1" x14ac:dyDescent="0.25">
      <c r="D1442" s="82"/>
      <c r="E1442" s="82"/>
      <c r="F1442" s="82"/>
      <c r="G1442" s="82"/>
      <c r="H1442" s="82"/>
      <c r="I1442" s="82"/>
      <c r="J1442" s="82"/>
      <c r="K1442" s="82"/>
      <c r="L1442" s="82"/>
      <c r="M1442" s="82"/>
      <c r="N1442" s="82"/>
      <c r="O1442" s="77"/>
    </row>
    <row r="1443" spans="4:15" ht="18" customHeight="1" x14ac:dyDescent="0.25">
      <c r="D1443" s="82"/>
      <c r="E1443" s="82"/>
      <c r="F1443" s="82"/>
      <c r="G1443" s="82"/>
      <c r="H1443" s="82"/>
      <c r="I1443" s="82"/>
      <c r="J1443" s="82"/>
      <c r="K1443" s="82"/>
      <c r="L1443" s="82"/>
      <c r="M1443" s="82"/>
      <c r="N1443" s="82"/>
      <c r="O1443" s="77"/>
    </row>
    <row r="1444" spans="4:15" ht="18" customHeight="1" x14ac:dyDescent="0.25">
      <c r="D1444" s="82"/>
      <c r="E1444" s="82"/>
      <c r="F1444" s="82"/>
      <c r="G1444" s="82"/>
      <c r="H1444" s="82"/>
      <c r="I1444" s="82"/>
      <c r="J1444" s="82"/>
      <c r="K1444" s="82"/>
      <c r="L1444" s="82"/>
      <c r="M1444" s="82"/>
      <c r="N1444" s="82"/>
      <c r="O1444" s="77"/>
    </row>
    <row r="1445" spans="4:15" ht="18" customHeight="1" x14ac:dyDescent="0.25">
      <c r="D1445" s="82"/>
      <c r="E1445" s="82"/>
      <c r="F1445" s="82"/>
      <c r="G1445" s="82"/>
      <c r="H1445" s="82"/>
      <c r="I1445" s="82"/>
      <c r="J1445" s="82"/>
      <c r="K1445" s="82"/>
      <c r="L1445" s="82"/>
      <c r="M1445" s="82"/>
      <c r="N1445" s="82"/>
      <c r="O1445" s="77"/>
    </row>
    <row r="1446" spans="4:15" ht="18" customHeight="1" x14ac:dyDescent="0.25">
      <c r="D1446" s="82"/>
      <c r="E1446" s="82"/>
      <c r="F1446" s="82"/>
      <c r="G1446" s="82"/>
      <c r="H1446" s="82"/>
      <c r="I1446" s="82"/>
      <c r="J1446" s="82"/>
      <c r="K1446" s="82"/>
      <c r="L1446" s="82"/>
      <c r="M1446" s="82"/>
      <c r="N1446" s="82"/>
      <c r="O1446" s="77"/>
    </row>
    <row r="1447" spans="4:15" ht="18" customHeight="1" x14ac:dyDescent="0.25">
      <c r="D1447" s="82"/>
      <c r="E1447" s="82"/>
      <c r="F1447" s="82"/>
      <c r="G1447" s="82"/>
      <c r="H1447" s="82"/>
      <c r="I1447" s="82"/>
      <c r="J1447" s="82"/>
      <c r="K1447" s="82"/>
      <c r="L1447" s="82"/>
      <c r="M1447" s="82"/>
      <c r="N1447" s="82"/>
      <c r="O1447" s="77"/>
    </row>
    <row r="1448" spans="4:15" ht="18" customHeight="1" x14ac:dyDescent="0.25">
      <c r="D1448" s="82"/>
      <c r="E1448" s="82"/>
      <c r="F1448" s="82"/>
      <c r="G1448" s="82"/>
      <c r="H1448" s="82"/>
      <c r="I1448" s="82"/>
      <c r="J1448" s="82"/>
      <c r="K1448" s="82"/>
      <c r="L1448" s="82"/>
      <c r="M1448" s="82"/>
      <c r="N1448" s="82"/>
      <c r="O1448" s="77"/>
    </row>
    <row r="1449" spans="4:15" ht="18" customHeight="1" x14ac:dyDescent="0.25">
      <c r="D1449" s="82"/>
      <c r="E1449" s="82"/>
      <c r="F1449" s="82"/>
      <c r="G1449" s="82"/>
      <c r="H1449" s="82"/>
      <c r="I1449" s="82"/>
      <c r="J1449" s="82"/>
      <c r="K1449" s="82"/>
      <c r="L1449" s="82"/>
      <c r="M1449" s="82"/>
      <c r="N1449" s="82"/>
      <c r="O1449" s="77"/>
    </row>
    <row r="1450" spans="4:15" ht="18" customHeight="1" x14ac:dyDescent="0.25">
      <c r="D1450" s="82"/>
      <c r="E1450" s="82"/>
      <c r="F1450" s="82"/>
      <c r="G1450" s="82"/>
      <c r="H1450" s="82"/>
      <c r="I1450" s="82"/>
      <c r="J1450" s="82"/>
      <c r="K1450" s="82"/>
      <c r="L1450" s="82"/>
      <c r="M1450" s="82"/>
      <c r="N1450" s="82"/>
      <c r="O1450" s="77"/>
    </row>
    <row r="1451" spans="4:15" ht="18" customHeight="1" x14ac:dyDescent="0.25">
      <c r="D1451" s="82"/>
      <c r="E1451" s="82"/>
      <c r="F1451" s="82"/>
      <c r="G1451" s="82"/>
      <c r="H1451" s="82"/>
      <c r="I1451" s="82"/>
      <c r="J1451" s="82"/>
      <c r="K1451" s="82"/>
      <c r="L1451" s="82"/>
      <c r="M1451" s="82"/>
      <c r="N1451" s="82"/>
      <c r="O1451" s="77"/>
    </row>
    <row r="1452" spans="4:15" ht="18" customHeight="1" x14ac:dyDescent="0.25">
      <c r="D1452" s="82"/>
      <c r="E1452" s="82"/>
      <c r="F1452" s="82"/>
      <c r="G1452" s="82"/>
      <c r="H1452" s="82"/>
      <c r="I1452" s="82"/>
      <c r="J1452" s="82"/>
      <c r="K1452" s="82"/>
      <c r="L1452" s="82"/>
      <c r="M1452" s="82"/>
      <c r="N1452" s="82"/>
      <c r="O1452" s="77"/>
    </row>
    <row r="1453" spans="4:15" ht="18" customHeight="1" x14ac:dyDescent="0.25">
      <c r="D1453" s="82"/>
      <c r="E1453" s="82"/>
      <c r="F1453" s="82"/>
      <c r="G1453" s="82"/>
      <c r="H1453" s="82"/>
      <c r="I1453" s="82"/>
      <c r="J1453" s="82"/>
      <c r="K1453" s="82"/>
      <c r="L1453" s="82"/>
      <c r="M1453" s="82"/>
      <c r="N1453" s="82"/>
      <c r="O1453" s="77"/>
    </row>
    <row r="1454" spans="4:15" ht="18" customHeight="1" x14ac:dyDescent="0.25">
      <c r="D1454" s="82"/>
      <c r="E1454" s="82"/>
      <c r="F1454" s="82"/>
      <c r="G1454" s="82"/>
      <c r="H1454" s="82"/>
      <c r="I1454" s="82"/>
      <c r="J1454" s="82"/>
      <c r="K1454" s="82"/>
      <c r="L1454" s="82"/>
      <c r="M1454" s="82"/>
      <c r="N1454" s="82"/>
      <c r="O1454" s="77"/>
    </row>
    <row r="1455" spans="4:15" ht="18" customHeight="1" x14ac:dyDescent="0.25">
      <c r="D1455" s="82"/>
      <c r="E1455" s="82"/>
      <c r="F1455" s="82"/>
      <c r="G1455" s="82"/>
      <c r="H1455" s="82"/>
      <c r="I1455" s="82"/>
      <c r="J1455" s="82"/>
      <c r="K1455" s="82"/>
      <c r="L1455" s="82"/>
      <c r="M1455" s="82"/>
      <c r="N1455" s="82"/>
      <c r="O1455" s="77"/>
    </row>
    <row r="1456" spans="4:15" ht="18" customHeight="1" x14ac:dyDescent="0.25">
      <c r="D1456" s="82"/>
      <c r="E1456" s="82"/>
      <c r="F1456" s="82"/>
      <c r="G1456" s="82"/>
      <c r="H1456" s="82"/>
      <c r="I1456" s="82"/>
      <c r="J1456" s="82"/>
      <c r="K1456" s="82"/>
      <c r="L1456" s="82"/>
      <c r="M1456" s="82"/>
      <c r="N1456" s="82"/>
      <c r="O1456" s="77"/>
    </row>
    <row r="1457" spans="4:15" ht="18" customHeight="1" x14ac:dyDescent="0.25">
      <c r="D1457" s="82"/>
      <c r="E1457" s="82"/>
      <c r="F1457" s="82"/>
      <c r="G1457" s="82"/>
      <c r="H1457" s="82"/>
      <c r="I1457" s="82"/>
      <c r="J1457" s="82"/>
      <c r="K1457" s="82"/>
      <c r="L1457" s="82"/>
      <c r="M1457" s="82"/>
      <c r="N1457" s="82"/>
      <c r="O1457" s="77"/>
    </row>
    <row r="1458" spans="4:15" ht="18" customHeight="1" x14ac:dyDescent="0.25">
      <c r="D1458" s="82"/>
      <c r="E1458" s="82"/>
      <c r="F1458" s="82"/>
      <c r="G1458" s="82"/>
      <c r="H1458" s="82"/>
      <c r="I1458" s="82"/>
      <c r="J1458" s="82"/>
      <c r="K1458" s="82"/>
      <c r="L1458" s="82"/>
      <c r="M1458" s="82"/>
      <c r="N1458" s="82"/>
      <c r="O1458" s="77"/>
    </row>
    <row r="1459" spans="4:15" ht="18" customHeight="1" x14ac:dyDescent="0.25">
      <c r="D1459" s="82"/>
      <c r="E1459" s="82"/>
      <c r="F1459" s="82"/>
      <c r="G1459" s="82"/>
      <c r="H1459" s="82"/>
      <c r="I1459" s="82"/>
      <c r="J1459" s="82"/>
      <c r="K1459" s="82"/>
      <c r="L1459" s="82"/>
      <c r="M1459" s="82"/>
      <c r="N1459" s="82"/>
      <c r="O1459" s="77"/>
    </row>
    <row r="1460" spans="4:15" ht="18" customHeight="1" x14ac:dyDescent="0.25">
      <c r="D1460" s="82"/>
      <c r="E1460" s="82"/>
      <c r="F1460" s="82"/>
      <c r="G1460" s="82"/>
      <c r="H1460" s="82"/>
      <c r="I1460" s="82"/>
      <c r="J1460" s="82"/>
      <c r="K1460" s="82"/>
      <c r="L1460" s="82"/>
      <c r="M1460" s="82"/>
      <c r="N1460" s="82"/>
      <c r="O1460" s="77"/>
    </row>
    <row r="1461" spans="4:15" ht="18" customHeight="1" x14ac:dyDescent="0.25">
      <c r="D1461" s="82"/>
      <c r="E1461" s="82"/>
      <c r="F1461" s="82"/>
      <c r="G1461" s="82"/>
      <c r="H1461" s="82"/>
      <c r="I1461" s="82"/>
      <c r="J1461" s="82"/>
      <c r="K1461" s="82"/>
      <c r="L1461" s="82"/>
      <c r="M1461" s="82"/>
      <c r="N1461" s="82"/>
      <c r="O1461" s="77"/>
    </row>
    <row r="1462" spans="4:15" ht="18" customHeight="1" x14ac:dyDescent="0.25">
      <c r="D1462" s="82"/>
      <c r="E1462" s="82"/>
      <c r="F1462" s="82"/>
      <c r="G1462" s="82"/>
      <c r="H1462" s="82"/>
      <c r="I1462" s="82"/>
      <c r="J1462" s="82"/>
      <c r="K1462" s="82"/>
      <c r="L1462" s="82"/>
      <c r="M1462" s="82"/>
      <c r="N1462" s="82"/>
      <c r="O1462" s="77"/>
    </row>
    <row r="1463" spans="4:15" ht="18" customHeight="1" x14ac:dyDescent="0.25">
      <c r="D1463" s="82"/>
      <c r="E1463" s="82"/>
      <c r="F1463" s="82"/>
      <c r="G1463" s="82"/>
      <c r="H1463" s="82"/>
      <c r="I1463" s="82"/>
      <c r="J1463" s="82"/>
      <c r="K1463" s="82"/>
      <c r="L1463" s="82"/>
      <c r="M1463" s="82"/>
      <c r="N1463" s="82"/>
      <c r="O1463" s="77"/>
    </row>
    <row r="1464" spans="4:15" ht="18" customHeight="1" x14ac:dyDescent="0.25">
      <c r="D1464" s="82"/>
      <c r="E1464" s="82"/>
      <c r="F1464" s="82"/>
      <c r="G1464" s="82"/>
      <c r="H1464" s="82"/>
      <c r="I1464" s="82"/>
      <c r="J1464" s="82"/>
      <c r="K1464" s="82"/>
      <c r="L1464" s="82"/>
      <c r="M1464" s="82"/>
      <c r="N1464" s="82"/>
      <c r="O1464" s="77"/>
    </row>
    <row r="1465" spans="4:15" ht="18" customHeight="1" x14ac:dyDescent="0.25">
      <c r="D1465" s="82"/>
      <c r="E1465" s="82"/>
      <c r="F1465" s="82"/>
      <c r="G1465" s="82"/>
      <c r="H1465" s="82"/>
      <c r="I1465" s="82"/>
      <c r="J1465" s="82"/>
      <c r="K1465" s="82"/>
      <c r="L1465" s="82"/>
      <c r="M1465" s="82"/>
      <c r="N1465" s="82"/>
      <c r="O1465" s="77"/>
    </row>
    <row r="1466" spans="4:15" ht="18" customHeight="1" x14ac:dyDescent="0.25"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77"/>
    </row>
    <row r="1467" spans="4:15" ht="18" customHeight="1" x14ac:dyDescent="0.25">
      <c r="D1467" s="82"/>
      <c r="E1467" s="82"/>
      <c r="F1467" s="82"/>
      <c r="G1467" s="82"/>
      <c r="H1467" s="82"/>
      <c r="I1467" s="82"/>
      <c r="J1467" s="82"/>
      <c r="K1467" s="82"/>
      <c r="L1467" s="82"/>
      <c r="M1467" s="82"/>
      <c r="N1467" s="82"/>
      <c r="O1467" s="77"/>
    </row>
    <row r="1468" spans="4:15" ht="18" customHeight="1" x14ac:dyDescent="0.25"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77"/>
    </row>
    <row r="1469" spans="4:15" ht="18" customHeight="1" x14ac:dyDescent="0.25">
      <c r="D1469" s="82"/>
      <c r="E1469" s="82"/>
      <c r="F1469" s="82"/>
      <c r="G1469" s="82"/>
      <c r="H1469" s="82"/>
      <c r="I1469" s="82"/>
      <c r="J1469" s="82"/>
      <c r="K1469" s="82"/>
      <c r="L1469" s="82"/>
      <c r="M1469" s="82"/>
      <c r="N1469" s="82"/>
      <c r="O1469" s="77"/>
    </row>
    <row r="1470" spans="4:15" ht="18" customHeight="1" x14ac:dyDescent="0.25">
      <c r="D1470" s="82"/>
      <c r="E1470" s="82"/>
      <c r="F1470" s="82"/>
      <c r="G1470" s="82"/>
      <c r="H1470" s="82"/>
      <c r="I1470" s="82"/>
      <c r="J1470" s="82"/>
      <c r="K1470" s="82"/>
      <c r="L1470" s="82"/>
      <c r="M1470" s="82"/>
      <c r="N1470" s="82"/>
      <c r="O1470" s="77"/>
    </row>
    <row r="1471" spans="4:15" ht="18" customHeight="1" x14ac:dyDescent="0.25">
      <c r="D1471" s="82"/>
      <c r="E1471" s="82"/>
      <c r="F1471" s="82"/>
      <c r="G1471" s="82"/>
      <c r="H1471" s="82"/>
      <c r="I1471" s="82"/>
      <c r="J1471" s="82"/>
      <c r="K1471" s="82"/>
      <c r="L1471" s="82"/>
      <c r="M1471" s="82"/>
      <c r="N1471" s="82"/>
      <c r="O1471" s="77"/>
    </row>
    <row r="1472" spans="4:15" ht="18" customHeight="1" x14ac:dyDescent="0.25">
      <c r="D1472" s="82"/>
      <c r="E1472" s="82"/>
      <c r="F1472" s="82"/>
      <c r="G1472" s="82"/>
      <c r="H1472" s="82"/>
      <c r="I1472" s="82"/>
      <c r="J1472" s="82"/>
      <c r="K1472" s="82"/>
      <c r="L1472" s="82"/>
      <c r="M1472" s="82"/>
      <c r="N1472" s="82"/>
      <c r="O1472" s="77"/>
    </row>
    <row r="1473" spans="4:15" ht="18" customHeight="1" x14ac:dyDescent="0.25">
      <c r="D1473" s="82"/>
      <c r="E1473" s="82"/>
      <c r="F1473" s="82"/>
      <c r="G1473" s="82"/>
      <c r="H1473" s="82"/>
      <c r="I1473" s="82"/>
      <c r="J1473" s="82"/>
      <c r="K1473" s="82"/>
      <c r="L1473" s="82"/>
      <c r="M1473" s="82"/>
      <c r="N1473" s="82"/>
      <c r="O1473" s="77"/>
    </row>
    <row r="1474" spans="4:15" ht="18" customHeight="1" x14ac:dyDescent="0.25">
      <c r="D1474" s="82"/>
      <c r="E1474" s="82"/>
      <c r="F1474" s="82"/>
      <c r="G1474" s="82"/>
      <c r="H1474" s="82"/>
      <c r="I1474" s="82"/>
      <c r="J1474" s="82"/>
      <c r="K1474" s="82"/>
      <c r="L1474" s="82"/>
      <c r="M1474" s="82"/>
      <c r="N1474" s="82"/>
      <c r="O1474" s="77"/>
    </row>
    <row r="1475" spans="4:15" ht="18" customHeight="1" x14ac:dyDescent="0.25">
      <c r="D1475" s="82"/>
      <c r="E1475" s="82"/>
      <c r="F1475" s="82"/>
      <c r="G1475" s="82"/>
      <c r="H1475" s="82"/>
      <c r="I1475" s="82"/>
      <c r="J1475" s="82"/>
      <c r="K1475" s="82"/>
      <c r="L1475" s="82"/>
      <c r="M1475" s="82"/>
      <c r="N1475" s="82"/>
      <c r="O1475" s="77"/>
    </row>
    <row r="1476" spans="4:15" ht="18" customHeight="1" x14ac:dyDescent="0.25">
      <c r="D1476" s="82"/>
      <c r="E1476" s="82"/>
      <c r="F1476" s="82"/>
      <c r="G1476" s="82"/>
      <c r="H1476" s="82"/>
      <c r="I1476" s="82"/>
      <c r="J1476" s="82"/>
      <c r="K1476" s="82"/>
      <c r="L1476" s="82"/>
      <c r="M1476" s="82"/>
      <c r="N1476" s="82"/>
      <c r="O1476" s="77"/>
    </row>
    <row r="1477" spans="4:15" ht="18" customHeight="1" x14ac:dyDescent="0.25">
      <c r="D1477" s="82"/>
      <c r="E1477" s="82"/>
      <c r="F1477" s="82"/>
      <c r="G1477" s="82"/>
      <c r="H1477" s="82"/>
      <c r="I1477" s="82"/>
      <c r="J1477" s="82"/>
      <c r="K1477" s="82"/>
      <c r="L1477" s="82"/>
      <c r="M1477" s="82"/>
      <c r="N1477" s="82"/>
      <c r="O1477" s="77"/>
    </row>
    <row r="1478" spans="4:15" ht="18" customHeight="1" x14ac:dyDescent="0.25">
      <c r="D1478" s="82"/>
      <c r="E1478" s="82"/>
      <c r="F1478" s="82"/>
      <c r="G1478" s="82"/>
      <c r="H1478" s="82"/>
      <c r="I1478" s="82"/>
      <c r="J1478" s="82"/>
      <c r="K1478" s="82"/>
      <c r="L1478" s="82"/>
      <c r="M1478" s="82"/>
      <c r="N1478" s="82"/>
      <c r="O1478" s="77"/>
    </row>
    <row r="1479" spans="4:15" ht="18" customHeight="1" x14ac:dyDescent="0.25">
      <c r="D1479" s="82"/>
      <c r="E1479" s="82"/>
      <c r="F1479" s="82"/>
      <c r="G1479" s="82"/>
      <c r="H1479" s="82"/>
      <c r="I1479" s="82"/>
      <c r="J1479" s="82"/>
      <c r="K1479" s="82"/>
      <c r="L1479" s="82"/>
      <c r="M1479" s="82"/>
      <c r="N1479" s="82"/>
      <c r="O1479" s="77"/>
    </row>
    <row r="1480" spans="4:15" ht="18" customHeight="1" x14ac:dyDescent="0.25">
      <c r="D1480" s="82"/>
      <c r="E1480" s="82"/>
      <c r="F1480" s="82"/>
      <c r="G1480" s="82"/>
      <c r="H1480" s="82"/>
      <c r="I1480" s="82"/>
      <c r="J1480" s="82"/>
      <c r="K1480" s="82"/>
      <c r="L1480" s="82"/>
      <c r="M1480" s="82"/>
      <c r="N1480" s="82"/>
      <c r="O1480" s="77"/>
    </row>
    <row r="1481" spans="4:15" ht="18" customHeight="1" x14ac:dyDescent="0.25">
      <c r="D1481" s="82"/>
      <c r="E1481" s="82"/>
      <c r="F1481" s="82"/>
      <c r="G1481" s="82"/>
      <c r="H1481" s="82"/>
      <c r="I1481" s="82"/>
      <c r="J1481" s="82"/>
      <c r="K1481" s="82"/>
      <c r="L1481" s="82"/>
      <c r="M1481" s="82"/>
      <c r="N1481" s="82"/>
      <c r="O1481" s="77"/>
    </row>
    <row r="1482" spans="4:15" ht="18" customHeight="1" x14ac:dyDescent="0.25">
      <c r="D1482" s="82"/>
      <c r="E1482" s="82"/>
      <c r="F1482" s="82"/>
      <c r="G1482" s="82"/>
      <c r="H1482" s="82"/>
      <c r="I1482" s="82"/>
      <c r="J1482" s="82"/>
      <c r="K1482" s="82"/>
      <c r="L1482" s="82"/>
      <c r="M1482" s="82"/>
      <c r="N1482" s="82"/>
      <c r="O1482" s="77"/>
    </row>
    <row r="1483" spans="4:15" ht="18" customHeight="1" x14ac:dyDescent="0.25">
      <c r="D1483" s="82"/>
      <c r="E1483" s="82"/>
      <c r="F1483" s="82"/>
      <c r="G1483" s="82"/>
      <c r="H1483" s="82"/>
      <c r="I1483" s="82"/>
      <c r="J1483" s="82"/>
      <c r="K1483" s="82"/>
      <c r="L1483" s="82"/>
      <c r="M1483" s="82"/>
      <c r="N1483" s="82"/>
      <c r="O1483" s="77"/>
    </row>
    <row r="1484" spans="4:15" ht="18" customHeight="1" x14ac:dyDescent="0.25">
      <c r="D1484" s="82"/>
      <c r="E1484" s="82"/>
      <c r="F1484" s="82"/>
      <c r="G1484" s="82"/>
      <c r="H1484" s="82"/>
      <c r="I1484" s="82"/>
      <c r="J1484" s="82"/>
      <c r="K1484" s="82"/>
      <c r="L1484" s="82"/>
      <c r="M1484" s="82"/>
      <c r="N1484" s="82"/>
      <c r="O1484" s="77"/>
    </row>
    <row r="1485" spans="4:15" ht="18" customHeight="1" x14ac:dyDescent="0.25">
      <c r="D1485" s="82"/>
      <c r="E1485" s="82"/>
      <c r="F1485" s="82"/>
      <c r="G1485" s="82"/>
      <c r="H1485" s="82"/>
      <c r="I1485" s="82"/>
      <c r="J1485" s="82"/>
      <c r="K1485" s="82"/>
      <c r="L1485" s="82"/>
      <c r="M1485" s="82"/>
      <c r="N1485" s="82"/>
      <c r="O1485" s="77"/>
    </row>
    <row r="1486" spans="4:15" ht="18" customHeight="1" x14ac:dyDescent="0.25">
      <c r="D1486" s="82"/>
      <c r="E1486" s="82"/>
      <c r="F1486" s="82"/>
      <c r="G1486" s="82"/>
      <c r="H1486" s="82"/>
      <c r="I1486" s="82"/>
      <c r="J1486" s="82"/>
      <c r="K1486" s="82"/>
      <c r="L1486" s="82"/>
      <c r="M1486" s="82"/>
      <c r="N1486" s="82"/>
      <c r="O1486" s="77"/>
    </row>
    <row r="1487" spans="4:15" ht="18" customHeight="1" x14ac:dyDescent="0.25">
      <c r="D1487" s="82"/>
      <c r="E1487" s="82"/>
      <c r="F1487" s="82"/>
      <c r="G1487" s="82"/>
      <c r="H1487" s="82"/>
      <c r="I1487" s="82"/>
      <c r="J1487" s="82"/>
      <c r="K1487" s="82"/>
      <c r="L1487" s="82"/>
      <c r="M1487" s="82"/>
      <c r="N1487" s="82"/>
      <c r="O1487" s="77"/>
    </row>
    <row r="1488" spans="4:15" ht="18" customHeight="1" x14ac:dyDescent="0.25">
      <c r="D1488" s="82"/>
      <c r="E1488" s="82"/>
      <c r="F1488" s="82"/>
      <c r="G1488" s="82"/>
      <c r="H1488" s="82"/>
      <c r="I1488" s="82"/>
      <c r="J1488" s="82"/>
      <c r="K1488" s="82"/>
      <c r="L1488" s="82"/>
      <c r="M1488" s="82"/>
      <c r="N1488" s="82"/>
      <c r="O1488" s="77"/>
    </row>
    <row r="1489" spans="4:15" ht="18" customHeight="1" x14ac:dyDescent="0.25">
      <c r="D1489" s="82"/>
      <c r="E1489" s="82"/>
      <c r="F1489" s="82"/>
      <c r="G1489" s="82"/>
      <c r="H1489" s="82"/>
      <c r="I1489" s="82"/>
      <c r="J1489" s="82"/>
      <c r="K1489" s="82"/>
      <c r="L1489" s="82"/>
      <c r="M1489" s="82"/>
      <c r="N1489" s="82"/>
      <c r="O1489" s="77"/>
    </row>
    <row r="1490" spans="4:15" ht="18" customHeight="1" x14ac:dyDescent="0.25">
      <c r="D1490" s="82"/>
      <c r="E1490" s="82"/>
      <c r="F1490" s="82"/>
      <c r="G1490" s="82"/>
      <c r="H1490" s="82"/>
      <c r="I1490" s="82"/>
      <c r="J1490" s="82"/>
      <c r="K1490" s="82"/>
      <c r="L1490" s="82"/>
      <c r="M1490" s="82"/>
      <c r="N1490" s="82"/>
      <c r="O1490" s="77"/>
    </row>
    <row r="1491" spans="4:15" ht="18" customHeight="1" x14ac:dyDescent="0.25">
      <c r="D1491" s="82"/>
      <c r="E1491" s="82"/>
      <c r="F1491" s="82"/>
      <c r="G1491" s="82"/>
      <c r="H1491" s="82"/>
      <c r="I1491" s="82"/>
      <c r="J1491" s="82"/>
      <c r="K1491" s="82"/>
      <c r="L1491" s="82"/>
      <c r="M1491" s="82"/>
      <c r="N1491" s="82"/>
      <c r="O1491" s="77"/>
    </row>
    <row r="1492" spans="4:15" ht="18" customHeight="1" x14ac:dyDescent="0.25">
      <c r="D1492" s="82"/>
      <c r="E1492" s="82"/>
      <c r="F1492" s="82"/>
      <c r="G1492" s="82"/>
      <c r="H1492" s="82"/>
      <c r="I1492" s="82"/>
      <c r="J1492" s="82"/>
      <c r="K1492" s="82"/>
      <c r="L1492" s="82"/>
      <c r="M1492" s="82"/>
      <c r="N1492" s="82"/>
      <c r="O1492" s="77"/>
    </row>
    <row r="1493" spans="4:15" ht="18" customHeight="1" x14ac:dyDescent="0.25">
      <c r="D1493" s="82"/>
      <c r="E1493" s="82"/>
      <c r="F1493" s="82"/>
      <c r="G1493" s="82"/>
      <c r="H1493" s="82"/>
      <c r="I1493" s="82"/>
      <c r="J1493" s="82"/>
      <c r="K1493" s="82"/>
      <c r="L1493" s="82"/>
      <c r="M1493" s="82"/>
      <c r="N1493" s="82"/>
      <c r="O1493" s="77"/>
    </row>
    <row r="1494" spans="4:15" ht="18" customHeight="1" x14ac:dyDescent="0.25">
      <c r="D1494" s="82"/>
      <c r="E1494" s="82"/>
      <c r="F1494" s="82"/>
      <c r="G1494" s="82"/>
      <c r="H1494" s="82"/>
      <c r="I1494" s="82"/>
      <c r="J1494" s="82"/>
      <c r="K1494" s="82"/>
      <c r="L1494" s="82"/>
      <c r="M1494" s="82"/>
      <c r="N1494" s="82"/>
      <c r="O1494" s="77"/>
    </row>
    <row r="1495" spans="4:15" ht="18" customHeight="1" x14ac:dyDescent="0.25">
      <c r="D1495" s="82"/>
      <c r="E1495" s="82"/>
      <c r="F1495" s="82"/>
      <c r="G1495" s="82"/>
      <c r="H1495" s="82"/>
      <c r="I1495" s="82"/>
      <c r="J1495" s="82"/>
      <c r="K1495" s="82"/>
      <c r="L1495" s="82"/>
      <c r="M1495" s="82"/>
      <c r="N1495" s="82"/>
      <c r="O1495" s="77"/>
    </row>
    <row r="1496" spans="4:15" ht="18" customHeight="1" x14ac:dyDescent="0.25">
      <c r="D1496" s="82"/>
      <c r="E1496" s="82"/>
      <c r="F1496" s="82"/>
      <c r="G1496" s="82"/>
      <c r="H1496" s="82"/>
      <c r="I1496" s="82"/>
      <c r="J1496" s="82"/>
      <c r="K1496" s="82"/>
      <c r="L1496" s="82"/>
      <c r="M1496" s="82"/>
      <c r="N1496" s="82"/>
      <c r="O1496" s="77"/>
    </row>
    <row r="1497" spans="4:15" ht="18" customHeight="1" x14ac:dyDescent="0.25">
      <c r="D1497" s="82"/>
      <c r="E1497" s="82"/>
      <c r="F1497" s="82"/>
      <c r="G1497" s="82"/>
      <c r="H1497" s="82"/>
      <c r="I1497" s="82"/>
      <c r="J1497" s="82"/>
      <c r="K1497" s="82"/>
      <c r="L1497" s="82"/>
      <c r="M1497" s="82"/>
      <c r="N1497" s="82"/>
      <c r="O1497" s="77"/>
    </row>
    <row r="1498" spans="4:15" ht="18" customHeight="1" x14ac:dyDescent="0.25">
      <c r="D1498" s="82"/>
      <c r="E1498" s="82"/>
      <c r="F1498" s="82"/>
      <c r="G1498" s="82"/>
      <c r="H1498" s="82"/>
      <c r="I1498" s="82"/>
      <c r="J1498" s="82"/>
      <c r="K1498" s="82"/>
      <c r="L1498" s="82"/>
      <c r="M1498" s="82"/>
      <c r="N1498" s="82"/>
      <c r="O1498" s="77"/>
    </row>
    <row r="1499" spans="4:15" ht="18" customHeight="1" x14ac:dyDescent="0.25">
      <c r="D1499" s="82"/>
      <c r="E1499" s="82"/>
      <c r="F1499" s="82"/>
      <c r="G1499" s="82"/>
      <c r="H1499" s="82"/>
      <c r="I1499" s="82"/>
      <c r="J1499" s="82"/>
      <c r="K1499" s="82"/>
      <c r="L1499" s="82"/>
      <c r="M1499" s="82"/>
      <c r="N1499" s="82"/>
      <c r="O1499" s="77"/>
    </row>
    <row r="1500" spans="4:15" ht="18" customHeight="1" x14ac:dyDescent="0.25">
      <c r="D1500" s="82"/>
      <c r="E1500" s="82"/>
      <c r="F1500" s="82"/>
      <c r="G1500" s="82"/>
      <c r="H1500" s="82"/>
      <c r="I1500" s="82"/>
      <c r="J1500" s="82"/>
      <c r="K1500" s="82"/>
      <c r="L1500" s="82"/>
      <c r="M1500" s="82"/>
      <c r="N1500" s="82"/>
      <c r="O1500" s="77"/>
    </row>
    <row r="1501" spans="4:15" ht="18" customHeight="1" x14ac:dyDescent="0.25">
      <c r="D1501" s="82"/>
      <c r="E1501" s="82"/>
      <c r="F1501" s="82"/>
      <c r="G1501" s="82"/>
      <c r="H1501" s="82"/>
      <c r="I1501" s="82"/>
      <c r="J1501" s="82"/>
      <c r="K1501" s="82"/>
      <c r="L1501" s="82"/>
      <c r="M1501" s="82"/>
      <c r="N1501" s="82"/>
      <c r="O1501" s="77"/>
    </row>
    <row r="1502" spans="4:15" ht="18" customHeight="1" x14ac:dyDescent="0.25">
      <c r="D1502" s="82"/>
      <c r="E1502" s="82"/>
      <c r="F1502" s="82"/>
      <c r="G1502" s="82"/>
      <c r="H1502" s="82"/>
      <c r="I1502" s="82"/>
      <c r="J1502" s="82"/>
      <c r="K1502" s="82"/>
      <c r="L1502" s="82"/>
      <c r="M1502" s="82"/>
      <c r="N1502" s="82"/>
      <c r="O1502" s="77"/>
    </row>
    <row r="1503" spans="4:15" ht="18" customHeight="1" x14ac:dyDescent="0.25">
      <c r="D1503" s="82"/>
      <c r="E1503" s="82"/>
      <c r="F1503" s="82"/>
      <c r="G1503" s="82"/>
      <c r="H1503" s="82"/>
      <c r="I1503" s="82"/>
      <c r="J1503" s="82"/>
      <c r="K1503" s="82"/>
      <c r="L1503" s="82"/>
      <c r="M1503" s="82"/>
      <c r="N1503" s="82"/>
      <c r="O1503" s="77"/>
    </row>
    <row r="1504" spans="4:15" ht="18" customHeight="1" x14ac:dyDescent="0.25">
      <c r="D1504" s="82"/>
      <c r="E1504" s="82"/>
      <c r="F1504" s="82"/>
      <c r="G1504" s="82"/>
      <c r="H1504" s="82"/>
      <c r="I1504" s="82"/>
      <c r="J1504" s="82"/>
      <c r="K1504" s="82"/>
      <c r="L1504" s="82"/>
      <c r="M1504" s="82"/>
      <c r="N1504" s="82"/>
      <c r="O1504" s="77"/>
    </row>
    <row r="1505" spans="4:15" ht="18" customHeight="1" x14ac:dyDescent="0.25">
      <c r="D1505" s="82"/>
      <c r="E1505" s="82"/>
      <c r="F1505" s="82"/>
      <c r="G1505" s="82"/>
      <c r="H1505" s="82"/>
      <c r="I1505" s="82"/>
      <c r="J1505" s="82"/>
      <c r="K1505" s="82"/>
      <c r="L1505" s="82"/>
      <c r="M1505" s="82"/>
      <c r="N1505" s="82"/>
      <c r="O1505" s="77"/>
    </row>
    <row r="1506" spans="4:15" ht="18" customHeight="1" x14ac:dyDescent="0.25">
      <c r="D1506" s="82"/>
      <c r="E1506" s="82"/>
      <c r="F1506" s="82"/>
      <c r="G1506" s="82"/>
      <c r="H1506" s="82"/>
      <c r="I1506" s="82"/>
      <c r="J1506" s="82"/>
      <c r="K1506" s="82"/>
      <c r="L1506" s="82"/>
      <c r="M1506" s="82"/>
      <c r="N1506" s="82"/>
      <c r="O1506" s="77"/>
    </row>
    <row r="1507" spans="4:15" ht="18" customHeight="1" x14ac:dyDescent="0.25">
      <c r="D1507" s="82"/>
      <c r="E1507" s="82"/>
      <c r="F1507" s="82"/>
      <c r="G1507" s="82"/>
      <c r="H1507" s="82"/>
      <c r="I1507" s="82"/>
      <c r="J1507" s="82"/>
      <c r="K1507" s="82"/>
      <c r="L1507" s="82"/>
      <c r="M1507" s="82"/>
      <c r="N1507" s="82"/>
      <c r="O1507" s="77"/>
    </row>
    <row r="1508" spans="4:15" ht="18" customHeight="1" x14ac:dyDescent="0.25">
      <c r="D1508" s="82"/>
      <c r="E1508" s="82"/>
      <c r="F1508" s="82"/>
      <c r="G1508" s="82"/>
      <c r="H1508" s="82"/>
      <c r="I1508" s="82"/>
      <c r="J1508" s="82"/>
      <c r="K1508" s="82"/>
      <c r="L1508" s="82"/>
      <c r="M1508" s="82"/>
      <c r="N1508" s="82"/>
      <c r="O1508" s="77"/>
    </row>
    <row r="1509" spans="4:15" ht="18" customHeight="1" x14ac:dyDescent="0.25">
      <c r="D1509" s="82"/>
      <c r="E1509" s="82"/>
      <c r="F1509" s="82"/>
      <c r="G1509" s="82"/>
      <c r="H1509" s="82"/>
      <c r="I1509" s="82"/>
      <c r="J1509" s="82"/>
      <c r="K1509" s="82"/>
      <c r="L1509" s="82"/>
      <c r="M1509" s="82"/>
      <c r="N1509" s="82"/>
      <c r="O1509" s="77"/>
    </row>
    <row r="1510" spans="4:15" ht="18" customHeight="1" x14ac:dyDescent="0.25">
      <c r="D1510" s="82"/>
      <c r="E1510" s="82"/>
      <c r="F1510" s="82"/>
      <c r="G1510" s="82"/>
      <c r="H1510" s="82"/>
      <c r="I1510" s="82"/>
      <c r="J1510" s="82"/>
      <c r="K1510" s="82"/>
      <c r="L1510" s="82"/>
      <c r="M1510" s="82"/>
      <c r="N1510" s="82"/>
      <c r="O1510" s="77"/>
    </row>
    <row r="1511" spans="4:15" ht="18" customHeight="1" x14ac:dyDescent="0.25">
      <c r="D1511" s="82"/>
      <c r="E1511" s="82"/>
      <c r="F1511" s="82"/>
      <c r="G1511" s="82"/>
      <c r="H1511" s="82"/>
      <c r="I1511" s="82"/>
      <c r="J1511" s="82"/>
      <c r="K1511" s="82"/>
      <c r="L1511" s="82"/>
      <c r="M1511" s="82"/>
      <c r="N1511" s="82"/>
      <c r="O1511" s="77"/>
    </row>
    <row r="1512" spans="4:15" ht="18" customHeight="1" x14ac:dyDescent="0.25">
      <c r="D1512" s="82"/>
      <c r="E1512" s="82"/>
      <c r="F1512" s="82"/>
      <c r="G1512" s="82"/>
      <c r="H1512" s="82"/>
      <c r="I1512" s="82"/>
      <c r="J1512" s="82"/>
      <c r="K1512" s="82"/>
      <c r="L1512" s="82"/>
      <c r="M1512" s="82"/>
      <c r="N1512" s="82"/>
      <c r="O1512" s="77"/>
    </row>
    <row r="1513" spans="4:15" ht="18" customHeight="1" x14ac:dyDescent="0.25">
      <c r="D1513" s="82"/>
      <c r="E1513" s="82"/>
      <c r="F1513" s="82"/>
      <c r="G1513" s="82"/>
      <c r="H1513" s="82"/>
      <c r="I1513" s="82"/>
      <c r="J1513" s="82"/>
      <c r="K1513" s="82"/>
      <c r="L1513" s="82"/>
      <c r="M1513" s="82"/>
      <c r="N1513" s="82"/>
      <c r="O1513" s="77"/>
    </row>
    <row r="1514" spans="4:15" ht="18" customHeight="1" x14ac:dyDescent="0.25">
      <c r="D1514" s="82"/>
      <c r="E1514" s="82"/>
      <c r="F1514" s="82"/>
      <c r="G1514" s="82"/>
      <c r="H1514" s="82"/>
      <c r="I1514" s="82"/>
      <c r="J1514" s="82"/>
      <c r="K1514" s="82"/>
      <c r="L1514" s="82"/>
      <c r="M1514" s="82"/>
      <c r="N1514" s="82"/>
      <c r="O1514" s="77"/>
    </row>
    <row r="1515" spans="4:15" ht="18" customHeight="1" x14ac:dyDescent="0.25"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77"/>
    </row>
    <row r="1516" spans="4:15" ht="18" customHeight="1" x14ac:dyDescent="0.25">
      <c r="D1516" s="82"/>
      <c r="E1516" s="82"/>
      <c r="F1516" s="82"/>
      <c r="G1516" s="82"/>
      <c r="H1516" s="82"/>
      <c r="I1516" s="82"/>
      <c r="J1516" s="82"/>
      <c r="K1516" s="82"/>
      <c r="L1516" s="82"/>
      <c r="M1516" s="82"/>
      <c r="N1516" s="82"/>
      <c r="O1516" s="77"/>
    </row>
    <row r="1517" spans="4:15" ht="18" customHeight="1" x14ac:dyDescent="0.25"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77"/>
    </row>
    <row r="1518" spans="4:15" ht="18" customHeight="1" x14ac:dyDescent="0.25">
      <c r="D1518" s="82"/>
      <c r="E1518" s="82"/>
      <c r="F1518" s="82"/>
      <c r="G1518" s="82"/>
      <c r="H1518" s="82"/>
      <c r="I1518" s="82"/>
      <c r="J1518" s="82"/>
      <c r="K1518" s="82"/>
      <c r="L1518" s="82"/>
      <c r="M1518" s="82"/>
      <c r="N1518" s="82"/>
      <c r="O1518" s="77"/>
    </row>
    <row r="1519" spans="4:15" ht="18" customHeight="1" x14ac:dyDescent="0.25">
      <c r="D1519" s="82"/>
      <c r="E1519" s="82"/>
      <c r="F1519" s="82"/>
      <c r="G1519" s="82"/>
      <c r="H1519" s="82"/>
      <c r="I1519" s="82"/>
      <c r="J1519" s="82"/>
      <c r="K1519" s="82"/>
      <c r="L1519" s="82"/>
      <c r="M1519" s="82"/>
      <c r="N1519" s="82"/>
      <c r="O1519" s="77"/>
    </row>
    <row r="1520" spans="4:15" ht="18" customHeight="1" x14ac:dyDescent="0.25">
      <c r="D1520" s="82"/>
      <c r="E1520" s="82"/>
      <c r="F1520" s="82"/>
      <c r="G1520" s="82"/>
      <c r="H1520" s="82"/>
      <c r="I1520" s="82"/>
      <c r="J1520" s="82"/>
      <c r="K1520" s="82"/>
      <c r="L1520" s="82"/>
      <c r="M1520" s="82"/>
      <c r="N1520" s="82"/>
      <c r="O1520" s="77"/>
    </row>
    <row r="1521" spans="4:15" ht="18" customHeight="1" x14ac:dyDescent="0.25">
      <c r="D1521" s="82"/>
      <c r="E1521" s="82"/>
      <c r="F1521" s="82"/>
      <c r="G1521" s="82"/>
      <c r="H1521" s="82"/>
      <c r="I1521" s="82"/>
      <c r="J1521" s="82"/>
      <c r="K1521" s="82"/>
      <c r="L1521" s="82"/>
      <c r="M1521" s="82"/>
      <c r="N1521" s="82"/>
      <c r="O1521" s="77"/>
    </row>
    <row r="1522" spans="4:15" ht="18" customHeight="1" x14ac:dyDescent="0.25">
      <c r="D1522" s="82"/>
      <c r="E1522" s="82"/>
      <c r="F1522" s="82"/>
      <c r="G1522" s="82"/>
      <c r="H1522" s="82"/>
      <c r="I1522" s="82"/>
      <c r="J1522" s="82"/>
      <c r="K1522" s="82"/>
      <c r="L1522" s="82"/>
      <c r="M1522" s="82"/>
      <c r="N1522" s="82"/>
      <c r="O1522" s="77"/>
    </row>
    <row r="1523" spans="4:15" ht="18" customHeight="1" x14ac:dyDescent="0.25">
      <c r="D1523" s="82"/>
      <c r="E1523" s="82"/>
      <c r="F1523" s="82"/>
      <c r="G1523" s="82"/>
      <c r="H1523" s="82"/>
      <c r="I1523" s="82"/>
      <c r="J1523" s="82"/>
      <c r="K1523" s="82"/>
      <c r="L1523" s="82"/>
      <c r="M1523" s="82"/>
      <c r="N1523" s="82"/>
      <c r="O1523" s="77"/>
    </row>
    <row r="1524" spans="4:15" ht="18" customHeight="1" x14ac:dyDescent="0.25">
      <c r="D1524" s="82"/>
      <c r="E1524" s="82"/>
      <c r="F1524" s="82"/>
      <c r="G1524" s="82"/>
      <c r="H1524" s="82"/>
      <c r="I1524" s="82"/>
      <c r="J1524" s="82"/>
      <c r="K1524" s="82"/>
      <c r="L1524" s="82"/>
      <c r="M1524" s="82"/>
      <c r="N1524" s="82"/>
      <c r="O1524" s="77"/>
    </row>
    <row r="1525" spans="4:15" ht="18" customHeight="1" x14ac:dyDescent="0.25">
      <c r="D1525" s="82"/>
      <c r="E1525" s="82"/>
      <c r="F1525" s="82"/>
      <c r="G1525" s="82"/>
      <c r="H1525" s="82"/>
      <c r="I1525" s="82"/>
      <c r="J1525" s="82"/>
      <c r="K1525" s="82"/>
      <c r="L1525" s="82"/>
      <c r="M1525" s="82"/>
      <c r="N1525" s="82"/>
      <c r="O1525" s="77"/>
    </row>
    <row r="1526" spans="4:15" ht="18" customHeight="1" x14ac:dyDescent="0.25">
      <c r="D1526" s="82"/>
      <c r="E1526" s="82"/>
      <c r="F1526" s="82"/>
      <c r="G1526" s="82"/>
      <c r="H1526" s="82"/>
      <c r="I1526" s="82"/>
      <c r="J1526" s="82"/>
      <c r="K1526" s="82"/>
      <c r="L1526" s="82"/>
      <c r="M1526" s="82"/>
      <c r="N1526" s="82"/>
      <c r="O1526" s="77"/>
    </row>
    <row r="1527" spans="4:15" ht="18" customHeight="1" x14ac:dyDescent="0.25">
      <c r="D1527" s="82"/>
      <c r="E1527" s="82"/>
      <c r="F1527" s="82"/>
      <c r="G1527" s="82"/>
      <c r="H1527" s="82"/>
      <c r="I1527" s="82"/>
      <c r="J1527" s="82"/>
      <c r="K1527" s="82"/>
      <c r="L1527" s="82"/>
      <c r="M1527" s="82"/>
      <c r="N1527" s="82"/>
      <c r="O1527" s="77"/>
    </row>
    <row r="1528" spans="4:15" ht="18" customHeight="1" x14ac:dyDescent="0.25">
      <c r="D1528" s="82"/>
      <c r="E1528" s="82"/>
      <c r="F1528" s="82"/>
      <c r="G1528" s="82"/>
      <c r="H1528" s="82"/>
      <c r="I1528" s="82"/>
      <c r="J1528" s="82"/>
      <c r="K1528" s="82"/>
      <c r="L1528" s="82"/>
      <c r="M1528" s="82"/>
      <c r="N1528" s="82"/>
      <c r="O1528" s="77"/>
    </row>
    <row r="1529" spans="4:15" ht="18" customHeight="1" x14ac:dyDescent="0.25">
      <c r="D1529" s="82"/>
      <c r="E1529" s="82"/>
      <c r="F1529" s="82"/>
      <c r="G1529" s="82"/>
      <c r="H1529" s="82"/>
      <c r="I1529" s="82"/>
      <c r="J1529" s="82"/>
      <c r="K1529" s="82"/>
      <c r="L1529" s="82"/>
      <c r="M1529" s="82"/>
      <c r="N1529" s="82"/>
      <c r="O1529" s="77"/>
    </row>
    <row r="1530" spans="4:15" ht="18" customHeight="1" x14ac:dyDescent="0.25">
      <c r="D1530" s="82"/>
      <c r="E1530" s="82"/>
      <c r="F1530" s="82"/>
      <c r="G1530" s="82"/>
      <c r="H1530" s="82"/>
      <c r="I1530" s="82"/>
      <c r="J1530" s="82"/>
      <c r="K1530" s="82"/>
      <c r="L1530" s="82"/>
      <c r="M1530" s="82"/>
      <c r="N1530" s="82"/>
      <c r="O1530" s="77"/>
    </row>
    <row r="1531" spans="4:15" ht="18" customHeight="1" x14ac:dyDescent="0.25">
      <c r="D1531" s="82"/>
      <c r="E1531" s="82"/>
      <c r="F1531" s="82"/>
      <c r="G1531" s="82"/>
      <c r="H1531" s="82"/>
      <c r="I1531" s="82"/>
      <c r="J1531" s="82"/>
      <c r="K1531" s="82"/>
      <c r="L1531" s="82"/>
      <c r="M1531" s="82"/>
      <c r="N1531" s="82"/>
      <c r="O1531" s="77"/>
    </row>
    <row r="1532" spans="4:15" ht="18" customHeight="1" x14ac:dyDescent="0.25">
      <c r="D1532" s="82"/>
      <c r="E1532" s="82"/>
      <c r="F1532" s="82"/>
      <c r="G1532" s="82"/>
      <c r="H1532" s="82"/>
      <c r="I1532" s="82"/>
      <c r="J1532" s="82"/>
      <c r="K1532" s="82"/>
      <c r="L1532" s="82"/>
      <c r="M1532" s="82"/>
      <c r="N1532" s="82"/>
      <c r="O1532" s="77"/>
    </row>
    <row r="1533" spans="4:15" ht="18" customHeight="1" x14ac:dyDescent="0.25">
      <c r="D1533" s="82"/>
      <c r="E1533" s="82"/>
      <c r="F1533" s="82"/>
      <c r="G1533" s="82"/>
      <c r="H1533" s="82"/>
      <c r="I1533" s="82"/>
      <c r="J1533" s="82"/>
      <c r="K1533" s="82"/>
      <c r="L1533" s="82"/>
      <c r="M1533" s="82"/>
      <c r="N1533" s="82"/>
      <c r="O1533" s="77"/>
    </row>
    <row r="1534" spans="4:15" ht="18" customHeight="1" x14ac:dyDescent="0.25">
      <c r="D1534" s="82"/>
      <c r="E1534" s="82"/>
      <c r="F1534" s="82"/>
      <c r="G1534" s="82"/>
      <c r="H1534" s="82"/>
      <c r="I1534" s="82"/>
      <c r="J1534" s="82"/>
      <c r="K1534" s="82"/>
      <c r="L1534" s="82"/>
      <c r="M1534" s="82"/>
      <c r="N1534" s="82"/>
      <c r="O1534" s="77"/>
    </row>
    <row r="1535" spans="4:15" ht="18" customHeight="1" x14ac:dyDescent="0.25">
      <c r="D1535" s="82"/>
      <c r="E1535" s="82"/>
      <c r="F1535" s="82"/>
      <c r="G1535" s="82"/>
      <c r="H1535" s="82"/>
      <c r="I1535" s="82"/>
      <c r="J1535" s="82"/>
      <c r="K1535" s="82"/>
      <c r="L1535" s="82"/>
      <c r="M1535" s="82"/>
      <c r="N1535" s="82"/>
      <c r="O1535" s="77"/>
    </row>
    <row r="1536" spans="4:15" ht="18" customHeight="1" x14ac:dyDescent="0.25">
      <c r="D1536" s="82"/>
      <c r="E1536" s="82"/>
      <c r="F1536" s="82"/>
      <c r="G1536" s="82"/>
      <c r="H1536" s="82"/>
      <c r="I1536" s="82"/>
      <c r="J1536" s="82"/>
      <c r="K1536" s="82"/>
      <c r="L1536" s="82"/>
      <c r="M1536" s="82"/>
      <c r="N1536" s="82"/>
      <c r="O1536" s="77"/>
    </row>
    <row r="1537" spans="4:15" ht="18" customHeight="1" x14ac:dyDescent="0.25">
      <c r="D1537" s="82"/>
      <c r="E1537" s="82"/>
      <c r="F1537" s="82"/>
      <c r="G1537" s="82"/>
      <c r="H1537" s="82"/>
      <c r="I1537" s="82"/>
      <c r="J1537" s="82"/>
      <c r="K1537" s="82"/>
      <c r="L1537" s="82"/>
      <c r="M1537" s="82"/>
      <c r="N1537" s="82"/>
      <c r="O1537" s="77"/>
    </row>
    <row r="1538" spans="4:15" ht="18" customHeight="1" x14ac:dyDescent="0.25">
      <c r="D1538" s="82"/>
      <c r="E1538" s="82"/>
      <c r="F1538" s="82"/>
      <c r="G1538" s="82"/>
      <c r="H1538" s="82"/>
      <c r="I1538" s="82"/>
      <c r="J1538" s="82"/>
      <c r="K1538" s="82"/>
      <c r="L1538" s="82"/>
      <c r="M1538" s="82"/>
      <c r="N1538" s="82"/>
      <c r="O1538" s="77"/>
    </row>
    <row r="1539" spans="4:15" ht="18" customHeight="1" x14ac:dyDescent="0.25">
      <c r="D1539" s="82"/>
      <c r="E1539" s="82"/>
      <c r="F1539" s="82"/>
      <c r="G1539" s="82"/>
      <c r="H1539" s="82"/>
      <c r="I1539" s="82"/>
      <c r="J1539" s="82"/>
      <c r="K1539" s="82"/>
      <c r="L1539" s="82"/>
      <c r="M1539" s="82"/>
      <c r="N1539" s="82"/>
      <c r="O1539" s="77"/>
    </row>
    <row r="1540" spans="4:15" ht="18" customHeight="1" x14ac:dyDescent="0.25">
      <c r="D1540" s="82"/>
      <c r="E1540" s="82"/>
      <c r="F1540" s="82"/>
      <c r="G1540" s="82"/>
      <c r="H1540" s="82"/>
      <c r="I1540" s="82"/>
      <c r="J1540" s="82"/>
      <c r="K1540" s="82"/>
      <c r="L1540" s="82"/>
      <c r="M1540" s="82"/>
      <c r="N1540" s="82"/>
      <c r="O1540" s="77"/>
    </row>
    <row r="1541" spans="4:15" ht="18" customHeight="1" x14ac:dyDescent="0.25">
      <c r="D1541" s="82"/>
      <c r="E1541" s="82"/>
      <c r="F1541" s="82"/>
      <c r="G1541" s="82"/>
      <c r="H1541" s="82"/>
      <c r="I1541" s="82"/>
      <c r="J1541" s="82"/>
      <c r="K1541" s="82"/>
      <c r="L1541" s="82"/>
      <c r="M1541" s="82"/>
      <c r="N1541" s="82"/>
      <c r="O1541" s="77"/>
    </row>
    <row r="1542" spans="4:15" ht="18" customHeight="1" x14ac:dyDescent="0.25">
      <c r="D1542" s="82"/>
      <c r="E1542" s="82"/>
      <c r="F1542" s="82"/>
      <c r="G1542" s="82"/>
      <c r="H1542" s="82"/>
      <c r="I1542" s="82"/>
      <c r="J1542" s="82"/>
      <c r="K1542" s="82"/>
      <c r="L1542" s="82"/>
      <c r="M1542" s="82"/>
      <c r="N1542" s="82"/>
      <c r="O1542" s="77"/>
    </row>
    <row r="1543" spans="4:15" ht="18" customHeight="1" x14ac:dyDescent="0.25">
      <c r="D1543" s="82"/>
      <c r="E1543" s="82"/>
      <c r="F1543" s="82"/>
      <c r="G1543" s="82"/>
      <c r="H1543" s="82"/>
      <c r="I1543" s="82"/>
      <c r="J1543" s="82"/>
      <c r="K1543" s="82"/>
      <c r="L1543" s="82"/>
      <c r="M1543" s="82"/>
      <c r="N1543" s="82"/>
      <c r="O1543" s="77"/>
    </row>
    <row r="1544" spans="4:15" ht="18" customHeight="1" x14ac:dyDescent="0.25">
      <c r="D1544" s="82"/>
      <c r="E1544" s="82"/>
      <c r="F1544" s="82"/>
      <c r="G1544" s="82"/>
      <c r="H1544" s="82"/>
      <c r="I1544" s="82"/>
      <c r="J1544" s="82"/>
      <c r="K1544" s="82"/>
      <c r="L1544" s="82"/>
      <c r="M1544" s="82"/>
      <c r="N1544" s="82"/>
      <c r="O1544" s="77"/>
    </row>
    <row r="1545" spans="4:15" ht="18" customHeight="1" x14ac:dyDescent="0.25">
      <c r="D1545" s="82"/>
      <c r="E1545" s="82"/>
      <c r="F1545" s="82"/>
      <c r="G1545" s="82"/>
      <c r="H1545" s="82"/>
      <c r="I1545" s="82"/>
      <c r="J1545" s="82"/>
      <c r="K1545" s="82"/>
      <c r="L1545" s="82"/>
      <c r="M1545" s="82"/>
      <c r="N1545" s="82"/>
      <c r="O1545" s="77"/>
    </row>
    <row r="1546" spans="4:15" ht="18" customHeight="1" x14ac:dyDescent="0.25">
      <c r="D1546" s="82"/>
      <c r="E1546" s="82"/>
      <c r="F1546" s="82"/>
      <c r="G1546" s="82"/>
      <c r="H1546" s="82"/>
      <c r="I1546" s="82"/>
      <c r="J1546" s="82"/>
      <c r="K1546" s="82"/>
      <c r="L1546" s="82"/>
      <c r="M1546" s="82"/>
      <c r="N1546" s="82"/>
      <c r="O1546" s="77"/>
    </row>
    <row r="1547" spans="4:15" ht="18" customHeight="1" x14ac:dyDescent="0.25">
      <c r="D1547" s="82"/>
      <c r="E1547" s="82"/>
      <c r="F1547" s="82"/>
      <c r="G1547" s="82"/>
      <c r="H1547" s="82"/>
      <c r="I1547" s="82"/>
      <c r="J1547" s="82"/>
      <c r="K1547" s="82"/>
      <c r="L1547" s="82"/>
      <c r="M1547" s="82"/>
      <c r="N1547" s="82"/>
      <c r="O1547" s="77"/>
    </row>
    <row r="1548" spans="4:15" ht="18" customHeight="1" x14ac:dyDescent="0.25">
      <c r="D1548" s="82"/>
      <c r="E1548" s="82"/>
      <c r="F1548" s="82"/>
      <c r="G1548" s="82"/>
      <c r="H1548" s="82"/>
      <c r="I1548" s="82"/>
      <c r="J1548" s="82"/>
      <c r="K1548" s="82"/>
      <c r="L1548" s="82"/>
      <c r="M1548" s="82"/>
      <c r="N1548" s="82"/>
      <c r="O1548" s="77"/>
    </row>
    <row r="1549" spans="4:15" ht="18" customHeight="1" x14ac:dyDescent="0.25">
      <c r="D1549" s="82"/>
      <c r="E1549" s="82"/>
      <c r="F1549" s="82"/>
      <c r="G1549" s="82"/>
      <c r="H1549" s="82"/>
      <c r="I1549" s="82"/>
      <c r="J1549" s="82"/>
      <c r="K1549" s="82"/>
      <c r="L1549" s="82"/>
      <c r="M1549" s="82"/>
      <c r="N1549" s="82"/>
      <c r="O1549" s="77"/>
    </row>
    <row r="1550" spans="4:15" ht="18" customHeight="1" x14ac:dyDescent="0.25">
      <c r="D1550" s="82"/>
      <c r="E1550" s="82"/>
      <c r="F1550" s="82"/>
      <c r="G1550" s="82"/>
      <c r="H1550" s="82"/>
      <c r="I1550" s="82"/>
      <c r="J1550" s="82"/>
      <c r="K1550" s="82"/>
      <c r="L1550" s="82"/>
      <c r="M1550" s="82"/>
      <c r="N1550" s="82"/>
      <c r="O1550" s="77"/>
    </row>
    <row r="1551" spans="4:15" ht="18" customHeight="1" x14ac:dyDescent="0.25">
      <c r="D1551" s="82"/>
      <c r="E1551" s="82"/>
      <c r="F1551" s="82"/>
      <c r="G1551" s="82"/>
      <c r="H1551" s="82"/>
      <c r="I1551" s="82"/>
      <c r="J1551" s="82"/>
      <c r="K1551" s="82"/>
      <c r="L1551" s="82"/>
      <c r="M1551" s="82"/>
      <c r="N1551" s="82"/>
      <c r="O1551" s="77"/>
    </row>
    <row r="1552" spans="4:15" ht="18" customHeight="1" x14ac:dyDescent="0.25">
      <c r="D1552" s="82"/>
      <c r="E1552" s="82"/>
      <c r="F1552" s="82"/>
      <c r="G1552" s="82"/>
      <c r="H1552" s="82"/>
      <c r="I1552" s="82"/>
      <c r="J1552" s="82"/>
      <c r="K1552" s="82"/>
      <c r="L1552" s="82"/>
      <c r="M1552" s="82"/>
      <c r="N1552" s="82"/>
      <c r="O1552" s="77"/>
    </row>
    <row r="1553" spans="4:15" ht="18" customHeight="1" x14ac:dyDescent="0.25">
      <c r="D1553" s="82"/>
      <c r="E1553" s="82"/>
      <c r="F1553" s="82"/>
      <c r="G1553" s="82"/>
      <c r="H1553" s="82"/>
      <c r="I1553" s="82"/>
      <c r="J1553" s="82"/>
      <c r="K1553" s="82"/>
      <c r="L1553" s="82"/>
      <c r="M1553" s="82"/>
      <c r="N1553" s="82"/>
      <c r="O1553" s="77"/>
    </row>
    <row r="1554" spans="4:15" ht="18" customHeight="1" x14ac:dyDescent="0.25">
      <c r="D1554" s="82"/>
      <c r="E1554" s="82"/>
      <c r="F1554" s="82"/>
      <c r="G1554" s="82"/>
      <c r="H1554" s="82"/>
      <c r="I1554" s="82"/>
      <c r="J1554" s="82"/>
      <c r="K1554" s="82"/>
      <c r="L1554" s="82"/>
      <c r="M1554" s="82"/>
      <c r="N1554" s="82"/>
      <c r="O1554" s="77"/>
    </row>
    <row r="1555" spans="4:15" ht="18" customHeight="1" x14ac:dyDescent="0.25">
      <c r="D1555" s="82"/>
      <c r="E1555" s="82"/>
      <c r="F1555" s="82"/>
      <c r="G1555" s="82"/>
      <c r="H1555" s="82"/>
      <c r="I1555" s="82"/>
      <c r="J1555" s="82"/>
      <c r="K1555" s="82"/>
      <c r="L1555" s="82"/>
      <c r="M1555" s="82"/>
      <c r="N1555" s="82"/>
      <c r="O1555" s="77"/>
    </row>
    <row r="1556" spans="4:15" ht="18" customHeight="1" x14ac:dyDescent="0.25">
      <c r="D1556" s="82"/>
      <c r="E1556" s="82"/>
      <c r="F1556" s="82"/>
      <c r="G1556" s="82"/>
      <c r="H1556" s="82"/>
      <c r="I1556" s="82"/>
      <c r="J1556" s="82"/>
      <c r="K1556" s="82"/>
      <c r="L1556" s="82"/>
      <c r="M1556" s="82"/>
      <c r="N1556" s="82"/>
      <c r="O1556" s="77"/>
    </row>
    <row r="1557" spans="4:15" ht="18" customHeight="1" x14ac:dyDescent="0.25">
      <c r="D1557" s="82"/>
      <c r="E1557" s="82"/>
      <c r="F1557" s="82"/>
      <c r="G1557" s="82"/>
      <c r="H1557" s="82"/>
      <c r="I1557" s="82"/>
      <c r="J1557" s="82"/>
      <c r="K1557" s="82"/>
      <c r="L1557" s="82"/>
      <c r="M1557" s="82"/>
      <c r="N1557" s="82"/>
      <c r="O1557" s="77"/>
    </row>
    <row r="1558" spans="4:15" ht="18" customHeight="1" x14ac:dyDescent="0.25">
      <c r="D1558" s="82"/>
      <c r="E1558" s="82"/>
      <c r="F1558" s="82"/>
      <c r="G1558" s="82"/>
      <c r="H1558" s="82"/>
      <c r="I1558" s="82"/>
      <c r="J1558" s="82"/>
      <c r="K1558" s="82"/>
      <c r="L1558" s="82"/>
      <c r="M1558" s="82"/>
      <c r="N1558" s="82"/>
      <c r="O1558" s="77"/>
    </row>
    <row r="1559" spans="4:15" ht="18" customHeight="1" x14ac:dyDescent="0.25">
      <c r="D1559" s="82"/>
      <c r="E1559" s="82"/>
      <c r="F1559" s="82"/>
      <c r="G1559" s="82"/>
      <c r="H1559" s="82"/>
      <c r="I1559" s="82"/>
      <c r="J1559" s="82"/>
      <c r="K1559" s="82"/>
      <c r="L1559" s="82"/>
      <c r="M1559" s="82"/>
      <c r="N1559" s="82"/>
      <c r="O1559" s="77"/>
    </row>
    <row r="1560" spans="4:15" ht="18" customHeight="1" x14ac:dyDescent="0.25">
      <c r="D1560" s="82"/>
      <c r="E1560" s="82"/>
      <c r="F1560" s="82"/>
      <c r="G1560" s="82"/>
      <c r="H1560" s="82"/>
      <c r="I1560" s="82"/>
      <c r="J1560" s="82"/>
      <c r="K1560" s="82"/>
      <c r="L1560" s="82"/>
      <c r="M1560" s="82"/>
      <c r="N1560" s="82"/>
      <c r="O1560" s="77"/>
    </row>
    <row r="1561" spans="4:15" ht="18" customHeight="1" x14ac:dyDescent="0.25">
      <c r="D1561" s="82"/>
      <c r="E1561" s="82"/>
      <c r="F1561" s="82"/>
      <c r="G1561" s="82"/>
      <c r="H1561" s="82"/>
      <c r="I1561" s="82"/>
      <c r="J1561" s="82"/>
      <c r="K1561" s="82"/>
      <c r="L1561" s="82"/>
      <c r="M1561" s="82"/>
      <c r="N1561" s="82"/>
      <c r="O1561" s="77"/>
    </row>
    <row r="1562" spans="4:15" ht="18" customHeight="1" x14ac:dyDescent="0.25">
      <c r="D1562" s="82"/>
      <c r="E1562" s="82"/>
      <c r="F1562" s="82"/>
      <c r="G1562" s="82"/>
      <c r="H1562" s="82"/>
      <c r="I1562" s="82"/>
      <c r="J1562" s="82"/>
      <c r="K1562" s="82"/>
      <c r="L1562" s="82"/>
      <c r="M1562" s="82"/>
      <c r="N1562" s="82"/>
      <c r="O1562" s="77"/>
    </row>
    <row r="1563" spans="4:15" ht="18" customHeight="1" x14ac:dyDescent="0.25">
      <c r="D1563" s="82"/>
      <c r="E1563" s="82"/>
      <c r="F1563" s="82"/>
      <c r="G1563" s="82"/>
      <c r="H1563" s="82"/>
      <c r="I1563" s="82"/>
      <c r="J1563" s="82"/>
      <c r="K1563" s="82"/>
      <c r="L1563" s="82"/>
      <c r="M1563" s="82"/>
      <c r="N1563" s="82"/>
      <c r="O1563" s="77"/>
    </row>
    <row r="1564" spans="4:15" ht="18" customHeight="1" x14ac:dyDescent="0.25">
      <c r="D1564" s="82"/>
      <c r="E1564" s="82"/>
      <c r="F1564" s="82"/>
      <c r="G1564" s="82"/>
      <c r="H1564" s="82"/>
      <c r="I1564" s="82"/>
      <c r="J1564" s="82"/>
      <c r="K1564" s="82"/>
      <c r="L1564" s="82"/>
      <c r="M1564" s="82"/>
      <c r="N1564" s="82"/>
      <c r="O1564" s="77"/>
    </row>
    <row r="1565" spans="4:15" ht="18" customHeight="1" x14ac:dyDescent="0.25">
      <c r="D1565" s="82"/>
      <c r="E1565" s="82"/>
      <c r="F1565" s="82"/>
      <c r="G1565" s="82"/>
      <c r="H1565" s="82"/>
      <c r="I1565" s="82"/>
      <c r="J1565" s="82"/>
      <c r="K1565" s="82"/>
      <c r="L1565" s="82"/>
      <c r="M1565" s="82"/>
      <c r="N1565" s="82"/>
      <c r="O1565" s="77"/>
    </row>
    <row r="1566" spans="4:15" ht="18" customHeight="1" x14ac:dyDescent="0.25">
      <c r="D1566" s="82"/>
      <c r="E1566" s="82"/>
      <c r="F1566" s="82"/>
      <c r="G1566" s="82"/>
      <c r="H1566" s="82"/>
      <c r="I1566" s="82"/>
      <c r="J1566" s="82"/>
      <c r="K1566" s="82"/>
      <c r="L1566" s="82"/>
      <c r="M1566" s="82"/>
      <c r="N1566" s="82"/>
      <c r="O1566" s="77"/>
    </row>
    <row r="1567" spans="4:15" ht="18" customHeight="1" x14ac:dyDescent="0.25">
      <c r="D1567" s="82"/>
      <c r="E1567" s="82"/>
      <c r="F1567" s="82"/>
      <c r="G1567" s="82"/>
      <c r="H1567" s="82"/>
      <c r="I1567" s="82"/>
      <c r="J1567" s="82"/>
      <c r="K1567" s="82"/>
      <c r="L1567" s="82"/>
      <c r="M1567" s="82"/>
      <c r="N1567" s="82"/>
      <c r="O1567" s="77"/>
    </row>
    <row r="1568" spans="4:15" ht="18" customHeight="1" x14ac:dyDescent="0.25"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77"/>
    </row>
    <row r="1569" spans="4:15" ht="18" customHeight="1" x14ac:dyDescent="0.25">
      <c r="D1569" s="82"/>
      <c r="E1569" s="82"/>
      <c r="F1569" s="82"/>
      <c r="G1569" s="82"/>
      <c r="H1569" s="82"/>
      <c r="I1569" s="82"/>
      <c r="J1569" s="82"/>
      <c r="K1569" s="82"/>
      <c r="L1569" s="82"/>
      <c r="M1569" s="82"/>
      <c r="N1569" s="82"/>
      <c r="O1569" s="77"/>
    </row>
    <row r="1570" spans="4:15" ht="18" customHeight="1" x14ac:dyDescent="0.25"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77"/>
    </row>
    <row r="1571" spans="4:15" ht="18" customHeight="1" x14ac:dyDescent="0.25">
      <c r="D1571" s="82"/>
      <c r="E1571" s="82"/>
      <c r="F1571" s="82"/>
      <c r="G1571" s="82"/>
      <c r="H1571" s="82"/>
      <c r="I1571" s="82"/>
      <c r="J1571" s="82"/>
      <c r="K1571" s="82"/>
      <c r="L1571" s="82"/>
      <c r="M1571" s="82"/>
      <c r="N1571" s="82"/>
      <c r="O1571" s="77"/>
    </row>
    <row r="1572" spans="4:15" ht="18" customHeight="1" x14ac:dyDescent="0.25">
      <c r="D1572" s="82"/>
      <c r="E1572" s="82"/>
      <c r="F1572" s="82"/>
      <c r="G1572" s="82"/>
      <c r="H1572" s="82"/>
      <c r="I1572" s="82"/>
      <c r="J1572" s="82"/>
      <c r="K1572" s="82"/>
      <c r="L1572" s="82"/>
      <c r="M1572" s="82"/>
      <c r="N1572" s="82"/>
      <c r="O1572" s="77"/>
    </row>
    <row r="1573" spans="4:15" ht="18" customHeight="1" x14ac:dyDescent="0.25">
      <c r="D1573" s="82"/>
      <c r="E1573" s="82"/>
      <c r="F1573" s="82"/>
      <c r="G1573" s="82"/>
      <c r="H1573" s="82"/>
      <c r="I1573" s="82"/>
      <c r="J1573" s="82"/>
      <c r="K1573" s="82"/>
      <c r="L1573" s="82"/>
      <c r="M1573" s="82"/>
      <c r="N1573" s="82"/>
      <c r="O1573" s="77"/>
    </row>
    <row r="1574" spans="4:15" ht="18" customHeight="1" x14ac:dyDescent="0.25">
      <c r="D1574" s="82"/>
      <c r="E1574" s="82"/>
      <c r="F1574" s="82"/>
      <c r="G1574" s="82"/>
      <c r="H1574" s="82"/>
      <c r="I1574" s="82"/>
      <c r="J1574" s="82"/>
      <c r="K1574" s="82"/>
      <c r="L1574" s="82"/>
      <c r="M1574" s="82"/>
      <c r="N1574" s="82"/>
      <c r="O1574" s="77"/>
    </row>
    <row r="1575" spans="4:15" ht="18" customHeight="1" x14ac:dyDescent="0.25">
      <c r="D1575" s="82"/>
      <c r="E1575" s="82"/>
      <c r="F1575" s="82"/>
      <c r="G1575" s="82"/>
      <c r="H1575" s="82"/>
      <c r="I1575" s="82"/>
      <c r="J1575" s="82"/>
      <c r="K1575" s="82"/>
      <c r="L1575" s="82"/>
      <c r="M1575" s="82"/>
      <c r="N1575" s="82"/>
      <c r="O1575" s="77"/>
    </row>
    <row r="1576" spans="4:15" ht="18" customHeight="1" x14ac:dyDescent="0.25">
      <c r="D1576" s="82"/>
      <c r="E1576" s="82"/>
      <c r="F1576" s="82"/>
      <c r="G1576" s="82"/>
      <c r="H1576" s="82"/>
      <c r="I1576" s="82"/>
      <c r="J1576" s="82"/>
      <c r="K1576" s="82"/>
      <c r="L1576" s="82"/>
      <c r="M1576" s="82"/>
      <c r="N1576" s="82"/>
      <c r="O1576" s="77"/>
    </row>
    <row r="1577" spans="4:15" ht="18" customHeight="1" x14ac:dyDescent="0.25">
      <c r="D1577" s="82"/>
      <c r="E1577" s="82"/>
      <c r="F1577" s="82"/>
      <c r="G1577" s="82"/>
      <c r="H1577" s="82"/>
      <c r="I1577" s="82"/>
      <c r="J1577" s="82"/>
      <c r="K1577" s="82"/>
      <c r="L1577" s="82"/>
      <c r="M1577" s="82"/>
      <c r="N1577" s="82"/>
      <c r="O1577" s="77"/>
    </row>
  </sheetData>
  <phoneticPr fontId="14" type="noConversion"/>
  <dataValidations count="1">
    <dataValidation type="list" allowBlank="1" showInputMessage="1" showErrorMessage="1" sqref="E9:E1000" xr:uid="{45A8101B-B92F-4134-953A-9167A9838F24}">
      <formula1>"Fixed,Variable"</formula1>
    </dataValidation>
  </dataValidations>
  <pageMargins left="0.7" right="0.7" top="0.75" bottom="0.75" header="0" footer="0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806E20-92F0-45E9-ABD7-2C0B2E832117}">
          <x14:formula1>
            <xm:f>_xlfn.ANCHORARRAY(Analysis!$G$32)</xm:f>
          </x14:formula1>
          <xm:sqref>D9:D1000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7F8A6-272B-4CAA-8CF5-0994B142F822}">
  <dimension ref="A1:AH1602"/>
  <sheetViews>
    <sheetView showGridLines="0" zoomScaleNormal="100" workbookViewId="0"/>
  </sheetViews>
  <sheetFormatPr defaultColWidth="12.453125" defaultRowHeight="16" customHeight="1" x14ac:dyDescent="0.25"/>
  <cols>
    <col min="1" max="1" width="4.6328125" style="57" customWidth="1"/>
    <col min="2" max="2" width="2.6328125" style="57" customWidth="1"/>
    <col min="3" max="3" width="21.6328125" style="57" customWidth="1"/>
    <col min="4" max="4" width="3.08984375" style="70" customWidth="1"/>
    <col min="5" max="5" width="23.81640625" style="70" customWidth="1"/>
    <col min="6" max="6" width="3.08984375" style="70" customWidth="1"/>
    <col min="7" max="7" width="18.90625" style="70" customWidth="1"/>
    <col min="8" max="8" width="18.453125" style="70" customWidth="1"/>
    <col min="9" max="10" width="18.90625" style="79" customWidth="1"/>
    <col min="11" max="11" width="23.54296875" style="79" customWidth="1"/>
    <col min="12" max="14" width="18.90625" style="79" customWidth="1"/>
    <col min="15" max="15" width="15.453125" style="79" customWidth="1"/>
    <col min="16" max="16" width="4.6328125" style="57" customWidth="1"/>
    <col min="17" max="17" width="4.6328125" style="72" customWidth="1"/>
    <col min="18" max="26" width="10.453125" style="72" customWidth="1"/>
    <col min="27" max="27" width="4.453125" style="72" customWidth="1"/>
    <col min="28" max="28" width="10.81640625" style="72" customWidth="1"/>
    <col min="29" max="29" width="21.1796875" style="92" customWidth="1"/>
    <col min="30" max="30" width="24.1796875" style="92" customWidth="1"/>
    <col min="31" max="31" width="33.81640625" style="92" customWidth="1"/>
    <col min="32" max="32" width="13.54296875" style="92" customWidth="1"/>
    <col min="33" max="33" width="6.453125" style="92" customWidth="1"/>
    <col min="34" max="88" width="27.1796875" style="92" customWidth="1"/>
    <col min="89" max="16383" width="12.453125" style="92" customWidth="1"/>
    <col min="16384" max="16384" width="12.453125" style="92"/>
  </cols>
  <sheetData>
    <row r="1" spans="1:3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21"/>
    </row>
    <row r="2" spans="1:34" s="93" customFormat="1" ht="12" hidden="1" customHeight="1" x14ac:dyDescent="0.25">
      <c r="A2" s="16"/>
      <c r="B2" s="16"/>
      <c r="C2" s="187" t="str">
        <f>IF(COUNTIFS(Analysis!K17:K200,'Monthly view'!D35)=0,"NO","YES")</f>
        <v>YES</v>
      </c>
      <c r="D2" s="16"/>
      <c r="E2" s="16" t="s">
        <v>145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21"/>
    </row>
    <row r="3" spans="1:34" s="93" customFormat="1" ht="25" customHeight="1" x14ac:dyDescent="0.25">
      <c r="A3" s="16"/>
      <c r="B3" s="7"/>
      <c r="C3" s="52" t="s">
        <v>188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0"/>
      <c r="AB3" s="21"/>
      <c r="AC3" s="94"/>
      <c r="AD3" s="94"/>
      <c r="AE3" s="94"/>
      <c r="AF3" s="94"/>
      <c r="AG3" s="94"/>
      <c r="AH3" s="94"/>
    </row>
    <row r="4" spans="1:34" s="93" customFormat="1" ht="20.25" customHeight="1" x14ac:dyDescent="0.25">
      <c r="A4" s="16"/>
      <c r="B4" s="10"/>
      <c r="C4" s="64" t="str">
        <f>Fields!$D$10</f>
        <v>2024 Budget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91"/>
      <c r="AB4" s="21"/>
      <c r="AC4" s="95"/>
      <c r="AD4" s="95"/>
      <c r="AE4" s="95"/>
      <c r="AF4" s="95"/>
      <c r="AG4" s="95"/>
      <c r="AH4" s="95"/>
    </row>
    <row r="5" spans="1:3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2"/>
      <c r="AE5" s="22"/>
      <c r="AF5" s="22"/>
      <c r="AG5" s="22"/>
      <c r="AH5" s="22"/>
    </row>
    <row r="6" spans="1:34" s="93" customFormat="1" ht="12" customHeight="1" x14ac:dyDescent="0.25">
      <c r="A6" s="28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2"/>
      <c r="AD6" s="22"/>
      <c r="AE6" s="22"/>
      <c r="AF6" s="22"/>
      <c r="AG6" s="22"/>
      <c r="AH6" s="22"/>
    </row>
    <row r="7" spans="1:34" s="93" customFormat="1" ht="16" customHeight="1" thickBot="1" x14ac:dyDescent="0.3">
      <c r="A7" s="28"/>
      <c r="B7" s="16"/>
      <c r="C7" s="51" t="s">
        <v>79</v>
      </c>
      <c r="D7" s="25"/>
      <c r="E7" s="25"/>
      <c r="F7" s="25"/>
      <c r="G7" s="25"/>
      <c r="H7" s="25"/>
      <c r="I7" s="26"/>
      <c r="J7" s="26"/>
      <c r="K7" s="26"/>
      <c r="L7" s="26"/>
      <c r="M7" s="26"/>
      <c r="N7" s="26"/>
      <c r="O7" s="16"/>
      <c r="P7" s="16"/>
      <c r="Q7" s="21"/>
      <c r="R7" s="15" t="s">
        <v>1</v>
      </c>
      <c r="S7" s="15"/>
      <c r="T7" s="15"/>
      <c r="U7" s="15"/>
      <c r="V7" s="15"/>
      <c r="W7" s="15"/>
      <c r="X7" s="15"/>
      <c r="Y7" s="15"/>
      <c r="Z7" s="15"/>
      <c r="AA7" s="21"/>
      <c r="AB7" s="21"/>
      <c r="AC7" s="22"/>
      <c r="AD7" s="22"/>
      <c r="AE7" s="22"/>
      <c r="AF7" s="22"/>
      <c r="AG7" s="22"/>
      <c r="AH7" s="22"/>
    </row>
    <row r="8" spans="1:34" s="93" customFormat="1" ht="16" customHeight="1" thickTop="1" x14ac:dyDescent="0.25">
      <c r="A8" s="28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2"/>
      <c r="AD8" s="22"/>
      <c r="AE8" s="22"/>
      <c r="AF8" s="22"/>
      <c r="AG8" s="22"/>
      <c r="AH8" s="22"/>
    </row>
    <row r="9" spans="1:34" s="93" customFormat="1" ht="16" customHeight="1" x14ac:dyDescent="0.25">
      <c r="A9" s="28"/>
      <c r="B9" s="16"/>
      <c r="C9" s="132" t="s">
        <v>120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21"/>
      <c r="R9" s="49"/>
      <c r="S9" s="21"/>
      <c r="T9" s="21"/>
      <c r="U9" s="21"/>
      <c r="V9" s="21"/>
      <c r="W9" s="21"/>
      <c r="X9" s="21"/>
      <c r="Y9" s="21"/>
      <c r="Z9" s="21"/>
      <c r="AA9" s="21"/>
      <c r="AB9" s="21"/>
      <c r="AC9" s="22"/>
      <c r="AD9" s="22"/>
      <c r="AE9" s="22"/>
      <c r="AF9" s="22"/>
      <c r="AG9" s="22"/>
      <c r="AH9" s="22"/>
    </row>
    <row r="10" spans="1:34" s="93" customFormat="1" ht="16" customHeight="1" x14ac:dyDescent="0.25">
      <c r="A10" s="28"/>
      <c r="B10" s="28"/>
      <c r="C10" s="28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21"/>
      <c r="R10" s="49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2"/>
      <c r="AD10" s="22"/>
      <c r="AE10" s="22"/>
      <c r="AF10" s="22"/>
      <c r="AG10" s="22"/>
      <c r="AH10" s="22"/>
    </row>
    <row r="11" spans="1:34" s="93" customFormat="1" ht="20" customHeight="1" x14ac:dyDescent="0.25">
      <c r="A11" s="28"/>
      <c r="B11" s="16"/>
      <c r="C11" s="28"/>
      <c r="D11" s="16"/>
      <c r="E11" s="28"/>
      <c r="F11" s="16"/>
      <c r="G11" s="28"/>
      <c r="H11" s="16"/>
      <c r="I11" s="28"/>
      <c r="J11" s="16"/>
      <c r="K11" s="28"/>
      <c r="L11" s="16"/>
      <c r="M11" s="28"/>
      <c r="N11" s="16"/>
      <c r="O11" s="28"/>
      <c r="P11" s="16"/>
      <c r="Q11" s="21"/>
      <c r="R11" s="49" t="s">
        <v>183</v>
      </c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"/>
      <c r="AD11" s="22"/>
      <c r="AE11" s="22"/>
      <c r="AF11" s="22"/>
      <c r="AG11" s="22"/>
      <c r="AH11" s="22"/>
    </row>
    <row r="12" spans="1:34" s="93" customFormat="1" ht="16" customHeight="1" x14ac:dyDescent="0.25">
      <c r="A12" s="28"/>
      <c r="B12" s="16"/>
      <c r="C12" s="28"/>
      <c r="D12" s="16"/>
      <c r="E12" s="28"/>
      <c r="F12" s="16"/>
      <c r="G12" s="28"/>
      <c r="H12" s="16"/>
      <c r="I12" s="28"/>
      <c r="J12" s="16"/>
      <c r="K12" s="28"/>
      <c r="L12" s="16"/>
      <c r="M12" s="28"/>
      <c r="N12" s="16"/>
      <c r="O12" s="28"/>
      <c r="P12" s="16"/>
      <c r="Q12" s="21"/>
      <c r="R12" s="49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2"/>
      <c r="AD12" s="22"/>
      <c r="AE12" s="22"/>
      <c r="AF12" s="22"/>
      <c r="AG12" s="22"/>
      <c r="AH12" s="22"/>
    </row>
    <row r="13" spans="1:34" s="93" customFormat="1" ht="16" customHeight="1" x14ac:dyDescent="0.25">
      <c r="A13" s="28"/>
      <c r="B13" s="16"/>
      <c r="C13" s="28"/>
      <c r="D13" s="16"/>
      <c r="E13" s="28"/>
      <c r="F13" s="16"/>
      <c r="G13" s="28"/>
      <c r="H13" s="16"/>
      <c r="I13" s="28"/>
      <c r="J13" s="16"/>
      <c r="K13" s="28"/>
      <c r="L13" s="16"/>
      <c r="M13" s="28"/>
      <c r="N13" s="16"/>
      <c r="O13" s="28"/>
      <c r="P13" s="16"/>
      <c r="Q13" s="21"/>
      <c r="R13" s="49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2"/>
      <c r="AD13" s="22"/>
      <c r="AE13" s="22"/>
      <c r="AF13" s="22"/>
      <c r="AG13" s="22"/>
      <c r="AH13" s="22"/>
    </row>
    <row r="14" spans="1:34" s="93" customFormat="1" ht="16" customHeight="1" x14ac:dyDescent="0.25">
      <c r="A14" s="28"/>
      <c r="B14" s="16"/>
      <c r="C14" s="28"/>
      <c r="D14" s="16"/>
      <c r="E14" s="28"/>
      <c r="F14" s="16"/>
      <c r="G14" s="28"/>
      <c r="H14" s="16"/>
      <c r="I14" s="28"/>
      <c r="J14" s="16"/>
      <c r="K14" s="28"/>
      <c r="L14" s="16"/>
      <c r="M14" s="28"/>
      <c r="N14" s="16"/>
      <c r="O14" s="28"/>
      <c r="P14" s="16"/>
      <c r="Q14" s="21"/>
      <c r="R14" s="49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2"/>
      <c r="AD14" s="22"/>
      <c r="AE14" s="22"/>
      <c r="AF14" s="22"/>
      <c r="AG14" s="22"/>
      <c r="AH14" s="22"/>
    </row>
    <row r="15" spans="1:34" s="93" customFormat="1" ht="16" customHeight="1" x14ac:dyDescent="0.25">
      <c r="A15" s="28"/>
      <c r="B15" s="16"/>
      <c r="C15" s="28"/>
      <c r="D15" s="16"/>
      <c r="E15" s="28"/>
      <c r="F15" s="16"/>
      <c r="G15" s="28"/>
      <c r="H15" s="16"/>
      <c r="I15" s="28"/>
      <c r="J15" s="16"/>
      <c r="K15" s="28"/>
      <c r="L15" s="16"/>
      <c r="M15" s="28"/>
      <c r="N15" s="16"/>
      <c r="O15" s="28"/>
      <c r="P15" s="16"/>
      <c r="Q15" s="21"/>
      <c r="R15" s="49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2"/>
      <c r="AD15" s="22"/>
      <c r="AE15" s="22"/>
      <c r="AF15" s="22"/>
      <c r="AG15" s="22"/>
      <c r="AH15" s="22"/>
    </row>
    <row r="16" spans="1:34" s="93" customFormat="1" ht="16" customHeight="1" x14ac:dyDescent="0.25">
      <c r="A16" s="28"/>
      <c r="B16" s="16"/>
      <c r="C16" s="28"/>
      <c r="D16" s="16"/>
      <c r="E16" s="28"/>
      <c r="F16" s="16"/>
      <c r="G16" s="28"/>
      <c r="H16" s="16"/>
      <c r="I16" s="28"/>
      <c r="J16" s="16"/>
      <c r="K16" s="28"/>
      <c r="L16" s="16"/>
      <c r="M16" s="28"/>
      <c r="N16" s="16"/>
      <c r="O16" s="28"/>
      <c r="P16" s="16"/>
      <c r="Q16" s="21"/>
      <c r="R16" s="49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2"/>
      <c r="AD16" s="22"/>
      <c r="AE16" s="22"/>
      <c r="AF16" s="22"/>
      <c r="AG16" s="22"/>
      <c r="AH16" s="22"/>
    </row>
    <row r="17" spans="1:34" s="93" customFormat="1" ht="16" customHeight="1" x14ac:dyDescent="0.25">
      <c r="A17" s="28"/>
      <c r="B17" s="16"/>
      <c r="C17" s="28"/>
      <c r="D17" s="16"/>
      <c r="E17" s="28"/>
      <c r="F17" s="16"/>
      <c r="G17" s="28"/>
      <c r="H17" s="16"/>
      <c r="I17" s="28"/>
      <c r="J17" s="16"/>
      <c r="K17" s="28"/>
      <c r="L17" s="16"/>
      <c r="M17" s="28"/>
      <c r="N17" s="16"/>
      <c r="O17" s="28"/>
      <c r="P17" s="16"/>
      <c r="Q17" s="21"/>
      <c r="R17" s="49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2"/>
      <c r="AD17" s="22"/>
      <c r="AE17" s="22"/>
      <c r="AF17" s="22"/>
      <c r="AG17" s="22"/>
      <c r="AH17" s="22"/>
    </row>
    <row r="18" spans="1:34" s="93" customFormat="1" ht="16" customHeight="1" x14ac:dyDescent="0.25">
      <c r="A18" s="28"/>
      <c r="B18" s="16"/>
      <c r="C18" s="28"/>
      <c r="D18" s="16"/>
      <c r="E18" s="28"/>
      <c r="F18" s="16"/>
      <c r="G18" s="28"/>
      <c r="H18" s="16"/>
      <c r="I18" s="28"/>
      <c r="J18" s="16"/>
      <c r="K18" s="28"/>
      <c r="L18" s="16"/>
      <c r="M18" s="28"/>
      <c r="N18" s="16"/>
      <c r="O18" s="28"/>
      <c r="P18" s="16"/>
      <c r="Q18" s="21"/>
      <c r="R18" s="49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2"/>
      <c r="AD18" s="22"/>
      <c r="AE18" s="22"/>
      <c r="AF18" s="22"/>
      <c r="AG18" s="22"/>
      <c r="AH18" s="22"/>
    </row>
    <row r="19" spans="1:34" s="93" customFormat="1" ht="16" customHeight="1" x14ac:dyDescent="0.25">
      <c r="A19" s="28"/>
      <c r="B19" s="16"/>
      <c r="C19" s="28"/>
      <c r="D19" s="16"/>
      <c r="E19" s="28"/>
      <c r="F19" s="16"/>
      <c r="G19" s="28"/>
      <c r="H19" s="16"/>
      <c r="I19" s="28"/>
      <c r="J19" s="16"/>
      <c r="K19" s="28"/>
      <c r="L19" s="16"/>
      <c r="M19" s="28"/>
      <c r="N19" s="16"/>
      <c r="O19" s="28"/>
      <c r="P19" s="16"/>
      <c r="Q19" s="21"/>
      <c r="R19" s="49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2"/>
      <c r="AD19" s="22"/>
      <c r="AE19" s="22"/>
      <c r="AF19" s="22"/>
      <c r="AG19" s="22"/>
      <c r="AH19" s="22"/>
    </row>
    <row r="20" spans="1:34" s="93" customFormat="1" ht="16" customHeight="1" x14ac:dyDescent="0.25">
      <c r="A20" s="28"/>
      <c r="B20" s="16"/>
      <c r="C20" s="28"/>
      <c r="D20" s="16"/>
      <c r="E20" s="28"/>
      <c r="F20" s="16"/>
      <c r="G20" s="28"/>
      <c r="H20" s="16"/>
      <c r="I20" s="28"/>
      <c r="J20" s="16"/>
      <c r="K20" s="28"/>
      <c r="L20" s="16"/>
      <c r="M20" s="28"/>
      <c r="N20" s="16"/>
      <c r="O20" s="28"/>
      <c r="P20" s="16"/>
      <c r="Q20" s="21"/>
      <c r="R20" s="49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2"/>
      <c r="AD20" s="22"/>
      <c r="AE20" s="22"/>
      <c r="AF20" s="22"/>
      <c r="AG20" s="22"/>
      <c r="AH20" s="22"/>
    </row>
    <row r="21" spans="1:34" s="93" customFormat="1" ht="16" customHeight="1" x14ac:dyDescent="0.25">
      <c r="A21" s="28"/>
      <c r="B21" s="16"/>
      <c r="C21" s="28"/>
      <c r="D21" s="16"/>
      <c r="E21" s="28"/>
      <c r="F21" s="16"/>
      <c r="G21" s="28"/>
      <c r="H21" s="16"/>
      <c r="I21" s="28"/>
      <c r="J21" s="16"/>
      <c r="K21" s="28"/>
      <c r="L21" s="16"/>
      <c r="M21" s="28"/>
      <c r="N21" s="16"/>
      <c r="O21" s="28"/>
      <c r="P21" s="16"/>
      <c r="Q21" s="21"/>
      <c r="R21" s="49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2"/>
      <c r="AD21" s="22"/>
      <c r="AE21" s="22"/>
      <c r="AF21" s="22"/>
      <c r="AG21" s="22"/>
      <c r="AH21" s="22"/>
    </row>
    <row r="22" spans="1:34" s="93" customFormat="1" ht="16" customHeight="1" x14ac:dyDescent="0.25">
      <c r="A22" s="28"/>
      <c r="B22" s="16"/>
      <c r="C22" s="28"/>
      <c r="D22" s="16"/>
      <c r="E22" s="28"/>
      <c r="F22" s="16"/>
      <c r="G22" s="28"/>
      <c r="H22" s="16"/>
      <c r="I22" s="28"/>
      <c r="J22" s="16"/>
      <c r="K22" s="28"/>
      <c r="L22" s="16"/>
      <c r="M22" s="28"/>
      <c r="N22" s="16"/>
      <c r="O22" s="28"/>
      <c r="P22" s="16"/>
      <c r="Q22" s="21"/>
      <c r="R22" s="49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2"/>
      <c r="AD22" s="22"/>
      <c r="AE22" s="22"/>
      <c r="AF22" s="22"/>
      <c r="AG22" s="22"/>
      <c r="AH22" s="22"/>
    </row>
    <row r="23" spans="1:34" s="93" customFormat="1" ht="16" customHeight="1" x14ac:dyDescent="0.25">
      <c r="A23" s="28"/>
      <c r="B23" s="16"/>
      <c r="C23" s="28"/>
      <c r="D23" s="16"/>
      <c r="E23" s="28"/>
      <c r="F23" s="16"/>
      <c r="G23" s="28"/>
      <c r="H23" s="16"/>
      <c r="I23" s="28"/>
      <c r="J23" s="16"/>
      <c r="K23" s="28"/>
      <c r="L23" s="16"/>
      <c r="M23" s="28"/>
      <c r="N23" s="16"/>
      <c r="O23" s="28"/>
      <c r="P23" s="16"/>
      <c r="Q23" s="21"/>
      <c r="R23" s="49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2"/>
      <c r="AD23" s="22"/>
      <c r="AE23" s="22"/>
      <c r="AF23" s="22"/>
      <c r="AG23" s="22"/>
      <c r="AH23" s="22"/>
    </row>
    <row r="24" spans="1:34" s="93" customFormat="1" ht="16" customHeight="1" x14ac:dyDescent="0.25">
      <c r="A24" s="28"/>
      <c r="B24" s="16"/>
      <c r="C24" s="28"/>
      <c r="D24" s="16"/>
      <c r="E24" s="28"/>
      <c r="F24" s="16"/>
      <c r="G24" s="28"/>
      <c r="H24" s="16"/>
      <c r="I24" s="28"/>
      <c r="J24" s="16"/>
      <c r="K24" s="28"/>
      <c r="L24" s="16"/>
      <c r="M24" s="28"/>
      <c r="N24" s="16"/>
      <c r="O24" s="28"/>
      <c r="P24" s="16"/>
      <c r="Q24" s="21"/>
      <c r="R24" s="49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2"/>
      <c r="AD24" s="22"/>
      <c r="AE24" s="22"/>
      <c r="AF24" s="22"/>
      <c r="AG24" s="22"/>
      <c r="AH24" s="22"/>
    </row>
    <row r="25" spans="1:34" s="93" customFormat="1" ht="16" customHeight="1" x14ac:dyDescent="0.25">
      <c r="A25" s="28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21"/>
      <c r="R25" s="49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2"/>
      <c r="AD25" s="22"/>
      <c r="AE25" s="22"/>
      <c r="AF25" s="22"/>
      <c r="AG25" s="22"/>
      <c r="AH25" s="22"/>
    </row>
    <row r="26" spans="1:34" s="93" customFormat="1" ht="16" customHeight="1" x14ac:dyDescent="0.25">
      <c r="A26" s="28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21"/>
      <c r="R26" s="49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2"/>
      <c r="AD26" s="22"/>
      <c r="AE26" s="22"/>
      <c r="AF26" s="22"/>
      <c r="AG26" s="22"/>
      <c r="AH26" s="22"/>
    </row>
    <row r="27" spans="1:34" s="93" customFormat="1" ht="16" customHeight="1" x14ac:dyDescent="0.25">
      <c r="A27" s="28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21"/>
      <c r="R27" s="49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2"/>
      <c r="AD27" s="22"/>
      <c r="AE27" s="22"/>
      <c r="AF27" s="22"/>
      <c r="AG27" s="22"/>
      <c r="AH27" s="22"/>
    </row>
    <row r="28" spans="1:34" s="93" customFormat="1" ht="15" customHeight="1" thickBot="1" x14ac:dyDescent="0.3">
      <c r="A28" s="28"/>
      <c r="B28" s="16"/>
      <c r="C28" s="51" t="s">
        <v>128</v>
      </c>
      <c r="D28" s="25"/>
      <c r="E28" s="25"/>
      <c r="F28" s="25"/>
      <c r="G28" s="25"/>
      <c r="H28" s="25"/>
      <c r="I28" s="26"/>
      <c r="J28" s="26"/>
      <c r="K28" s="26"/>
      <c r="L28" s="26"/>
      <c r="M28" s="26"/>
      <c r="N28" s="26"/>
      <c r="O28" s="16"/>
      <c r="P28" s="16"/>
      <c r="Q28" s="21"/>
      <c r="R28" s="49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2"/>
      <c r="AD28" s="22"/>
      <c r="AE28" s="22"/>
      <c r="AF28" s="22"/>
      <c r="AG28" s="22"/>
      <c r="AH28" s="22"/>
    </row>
    <row r="29" spans="1:34" s="96" customFormat="1" ht="16" customHeight="1" thickTop="1" x14ac:dyDescent="0.25">
      <c r="A29" s="66"/>
      <c r="B29" s="17"/>
      <c r="C29" s="99"/>
      <c r="D29" s="99"/>
      <c r="E29" s="99"/>
      <c r="F29" s="99"/>
      <c r="G29" s="99"/>
      <c r="H29" s="99"/>
      <c r="I29" s="17"/>
      <c r="J29" s="17"/>
      <c r="K29" s="17"/>
      <c r="L29" s="17"/>
      <c r="M29" s="17"/>
      <c r="N29" s="17"/>
      <c r="O29" s="17"/>
      <c r="P29" s="17"/>
      <c r="Q29" s="21"/>
      <c r="R29" s="49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2"/>
      <c r="AD29" s="22"/>
      <c r="AE29" s="22"/>
      <c r="AF29" s="22"/>
      <c r="AG29" s="22"/>
      <c r="AH29" s="22"/>
    </row>
    <row r="30" spans="1:34" s="96" customFormat="1" ht="16" customHeight="1" thickBot="1" x14ac:dyDescent="0.3">
      <c r="A30" s="66"/>
      <c r="B30" s="134"/>
      <c r="C30" s="132" t="s">
        <v>112</v>
      </c>
      <c r="D30" s="16"/>
      <c r="E30" s="16"/>
      <c r="F30" s="99"/>
      <c r="G30" s="99"/>
      <c r="H30" s="99"/>
      <c r="I30" s="17"/>
      <c r="J30" s="17"/>
      <c r="K30" s="17"/>
      <c r="L30" s="17"/>
      <c r="M30" s="17"/>
      <c r="N30" s="17"/>
      <c r="O30" s="17"/>
      <c r="P30" s="17"/>
      <c r="Q30" s="21"/>
      <c r="R30" s="49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2"/>
      <c r="AD30" s="22"/>
      <c r="AE30" s="22"/>
      <c r="AF30" s="22"/>
      <c r="AG30" s="22"/>
      <c r="AH30" s="22"/>
    </row>
    <row r="31" spans="1:34" s="96" customFormat="1" ht="20" customHeight="1" thickBot="1" x14ac:dyDescent="0.3">
      <c r="A31" s="66"/>
      <c r="B31" s="134"/>
      <c r="C31" s="133" t="s">
        <v>71</v>
      </c>
      <c r="D31" s="342" t="s">
        <v>55</v>
      </c>
      <c r="E31" s="343"/>
      <c r="F31" s="99"/>
      <c r="G31" s="99"/>
      <c r="H31" s="99"/>
      <c r="I31" s="17"/>
      <c r="J31" s="17"/>
      <c r="K31" s="17"/>
      <c r="L31" s="17"/>
      <c r="M31" s="17"/>
      <c r="N31" s="17"/>
      <c r="O31" s="17"/>
      <c r="P31" s="17"/>
      <c r="Q31" s="21"/>
      <c r="R31" s="49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2"/>
      <c r="AD31" s="22"/>
      <c r="AE31" s="22"/>
      <c r="AF31" s="22"/>
      <c r="AG31" s="22"/>
      <c r="AH31" s="22"/>
    </row>
    <row r="32" spans="1:34" s="96" customFormat="1" ht="16" customHeight="1" thickBot="1" x14ac:dyDescent="0.3">
      <c r="A32" s="66"/>
      <c r="B32" s="134"/>
      <c r="C32" s="99"/>
      <c r="D32" s="99"/>
      <c r="E32" s="99"/>
      <c r="F32" s="99"/>
      <c r="G32" s="99"/>
      <c r="H32" s="99"/>
      <c r="I32" s="17"/>
      <c r="J32" s="17"/>
      <c r="K32" s="17"/>
      <c r="L32" s="17"/>
      <c r="M32" s="17"/>
      <c r="N32" s="17"/>
      <c r="O32" s="17"/>
      <c r="P32" s="17"/>
      <c r="Q32" s="21"/>
      <c r="R32" s="49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2"/>
      <c r="AD32" s="22"/>
      <c r="AE32" s="22"/>
      <c r="AF32" s="22"/>
      <c r="AG32" s="22"/>
      <c r="AH32" s="22"/>
    </row>
    <row r="33" spans="1:34" s="96" customFormat="1" ht="20" customHeight="1" thickBot="1" x14ac:dyDescent="0.3">
      <c r="A33" s="66"/>
      <c r="B33" s="134"/>
      <c r="C33" s="133" t="s">
        <v>66</v>
      </c>
      <c r="D33" s="342" t="s">
        <v>75</v>
      </c>
      <c r="E33" s="343"/>
      <c r="F33" s="99"/>
      <c r="G33" s="99"/>
      <c r="H33" s="99"/>
      <c r="I33" s="17"/>
      <c r="J33" s="17"/>
      <c r="K33" s="17"/>
      <c r="L33" s="17"/>
      <c r="M33" s="17"/>
      <c r="N33" s="17"/>
      <c r="O33" s="17"/>
      <c r="P33" s="17"/>
      <c r="Q33" s="21"/>
      <c r="R33" s="49" t="s">
        <v>184</v>
      </c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2"/>
      <c r="AD33" s="22"/>
      <c r="AE33" s="22"/>
      <c r="AF33" s="22"/>
      <c r="AG33" s="22"/>
      <c r="AH33" s="22"/>
    </row>
    <row r="34" spans="1:34" s="96" customFormat="1" ht="16" customHeight="1" thickBot="1" x14ac:dyDescent="0.3">
      <c r="A34" s="66"/>
      <c r="B34" s="134"/>
      <c r="C34" s="99"/>
      <c r="D34" s="99"/>
      <c r="E34" s="99"/>
      <c r="F34" s="99"/>
      <c r="G34" s="99"/>
      <c r="H34" s="99"/>
      <c r="I34" s="17"/>
      <c r="J34" s="17"/>
      <c r="K34" s="17"/>
      <c r="L34" s="17"/>
      <c r="M34" s="17"/>
      <c r="N34" s="17"/>
      <c r="O34" s="17"/>
      <c r="P34" s="17"/>
      <c r="Q34" s="21"/>
      <c r="R34" s="49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2"/>
      <c r="AD34" s="22"/>
      <c r="AE34" s="22"/>
      <c r="AF34" s="22"/>
      <c r="AG34" s="22"/>
      <c r="AH34" s="22"/>
    </row>
    <row r="35" spans="1:34" s="96" customFormat="1" ht="20" customHeight="1" thickBot="1" x14ac:dyDescent="0.3">
      <c r="A35" s="66"/>
      <c r="B35" s="134"/>
      <c r="C35" s="133" t="s">
        <v>31</v>
      </c>
      <c r="D35" s="342" t="s">
        <v>143</v>
      </c>
      <c r="E35" s="343"/>
      <c r="F35" s="99"/>
      <c r="G35" s="99"/>
      <c r="H35" s="99"/>
      <c r="I35" s="17"/>
      <c r="J35" s="17"/>
      <c r="K35" s="17"/>
      <c r="L35" s="17"/>
      <c r="M35" s="17"/>
      <c r="N35" s="17"/>
      <c r="O35" s="17"/>
      <c r="P35" s="17"/>
      <c r="Q35" s="21"/>
      <c r="R35" s="49" t="s">
        <v>164</v>
      </c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2"/>
      <c r="AD35" s="22"/>
      <c r="AE35" s="22"/>
      <c r="AF35" s="22"/>
      <c r="AG35" s="22"/>
      <c r="AH35" s="22"/>
    </row>
    <row r="36" spans="1:34" s="96" customFormat="1" ht="16" customHeight="1" x14ac:dyDescent="0.25">
      <c r="A36" s="66"/>
      <c r="B36" s="17"/>
      <c r="C36" s="99"/>
      <c r="D36" s="99"/>
      <c r="E36" s="99"/>
      <c r="F36" s="99"/>
      <c r="G36" s="99"/>
      <c r="H36" s="99"/>
      <c r="I36" s="17"/>
      <c r="J36" s="17"/>
      <c r="K36" s="17"/>
      <c r="L36" s="17"/>
      <c r="M36" s="17"/>
      <c r="N36" s="17"/>
      <c r="O36" s="17"/>
      <c r="P36" s="17"/>
      <c r="Q36" s="21"/>
      <c r="R36" s="49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2"/>
      <c r="AD36" s="22"/>
      <c r="AE36" s="22"/>
      <c r="AF36" s="22"/>
      <c r="AG36" s="22"/>
      <c r="AH36" s="22"/>
    </row>
    <row r="37" spans="1:34" s="96" customFormat="1" ht="16" customHeight="1" x14ac:dyDescent="0.25">
      <c r="A37" s="66"/>
      <c r="B37" s="17"/>
      <c r="C37" s="99"/>
      <c r="D37" s="99"/>
      <c r="E37" s="99"/>
      <c r="F37" s="99"/>
      <c r="G37" s="99"/>
      <c r="H37" s="99"/>
      <c r="I37" s="17"/>
      <c r="J37" s="17"/>
      <c r="K37" s="17"/>
      <c r="L37" s="17"/>
      <c r="M37" s="17"/>
      <c r="N37" s="17"/>
      <c r="O37" s="17"/>
      <c r="P37" s="17"/>
      <c r="Q37" s="21"/>
      <c r="R37" s="49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2"/>
      <c r="AD37" s="22"/>
      <c r="AE37" s="22"/>
      <c r="AF37" s="22"/>
      <c r="AG37" s="22"/>
      <c r="AH37" s="22"/>
    </row>
    <row r="38" spans="1:34" s="96" customFormat="1" ht="16" customHeight="1" x14ac:dyDescent="0.25">
      <c r="A38" s="66"/>
      <c r="B38" s="66"/>
      <c r="C38" s="17"/>
      <c r="D38" s="99"/>
      <c r="E38" s="99"/>
      <c r="F38" s="99"/>
      <c r="G38" s="149"/>
      <c r="H38" s="99"/>
      <c r="I38" s="99"/>
      <c r="J38" s="17"/>
      <c r="K38" s="17"/>
      <c r="L38" s="17"/>
      <c r="M38" s="17"/>
      <c r="N38" s="17"/>
      <c r="O38" s="17"/>
      <c r="P38" s="17"/>
      <c r="Q38" s="21"/>
      <c r="R38" s="49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2"/>
      <c r="AD38" s="22"/>
      <c r="AE38" s="22"/>
      <c r="AF38" s="22"/>
      <c r="AG38" s="22"/>
      <c r="AH38" s="22"/>
    </row>
    <row r="39" spans="1:34" s="96" customFormat="1" ht="16" customHeight="1" x14ac:dyDescent="0.25">
      <c r="A39" s="66"/>
      <c r="B39" s="66"/>
      <c r="C39" s="97" t="s">
        <v>98</v>
      </c>
      <c r="D39" s="98"/>
      <c r="E39" s="99"/>
      <c r="F39" s="98"/>
      <c r="G39" s="155" t="s">
        <v>99</v>
      </c>
      <c r="H39" s="148"/>
      <c r="I39" s="148"/>
      <c r="J39" s="150"/>
      <c r="K39" s="155"/>
      <c r="L39" s="150"/>
      <c r="M39" s="150"/>
      <c r="N39" s="150"/>
      <c r="O39" s="17"/>
      <c r="P39" s="17"/>
      <c r="Q39" s="21"/>
      <c r="R39" s="49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2"/>
      <c r="AD39" s="22"/>
      <c r="AE39" s="22"/>
      <c r="AF39" s="22"/>
      <c r="AG39" s="22"/>
      <c r="AH39" s="22"/>
    </row>
    <row r="40" spans="1:34" s="96" customFormat="1" ht="30" customHeight="1" x14ac:dyDescent="0.25">
      <c r="A40" s="66"/>
      <c r="B40" s="66"/>
      <c r="C40" s="144">
        <f>Analysis!K11</f>
        <v>62987</v>
      </c>
      <c r="D40" s="99"/>
      <c r="E40" s="99"/>
      <c r="F40" s="99"/>
      <c r="G40" s="247" t="str">
        <f>"From '"&amp;$D$31&amp;" - "&amp;$D$33&amp;" - "&amp;$D$35&amp;"'"</f>
        <v>From 'January - All categories - All subcategories'</v>
      </c>
      <c r="H40" s="148"/>
      <c r="I40" s="148"/>
      <c r="J40" s="150"/>
      <c r="K40" s="150"/>
      <c r="L40" s="150"/>
      <c r="M40" s="150"/>
      <c r="N40" s="150"/>
      <c r="O40" s="17"/>
      <c r="P40" s="17"/>
      <c r="Q40" s="21"/>
      <c r="R40" s="49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2"/>
      <c r="AD40" s="22"/>
      <c r="AE40" s="22"/>
      <c r="AF40" s="22"/>
      <c r="AG40" s="22"/>
      <c r="AH40" s="22"/>
    </row>
    <row r="41" spans="1:34" s="96" customFormat="1" ht="16" customHeight="1" x14ac:dyDescent="0.25">
      <c r="A41" s="66"/>
      <c r="B41" s="66"/>
      <c r="C41" s="17"/>
      <c r="D41" s="99"/>
      <c r="E41" s="99"/>
      <c r="F41" s="99"/>
      <c r="G41" s="149"/>
      <c r="H41" s="148"/>
      <c r="I41" s="148"/>
      <c r="J41" s="150"/>
      <c r="K41" s="150"/>
      <c r="L41" s="150"/>
      <c r="M41" s="150"/>
      <c r="N41" s="150"/>
      <c r="O41" s="17"/>
      <c r="P41" s="17"/>
      <c r="Q41" s="21"/>
      <c r="R41" s="4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2"/>
      <c r="AD41" s="22"/>
      <c r="AE41" s="22"/>
      <c r="AF41" s="22"/>
      <c r="AG41" s="22"/>
      <c r="AH41" s="22"/>
    </row>
    <row r="42" spans="1:34" s="96" customFormat="1" ht="16" customHeight="1" x14ac:dyDescent="0.25">
      <c r="A42" s="66"/>
      <c r="B42" s="66"/>
      <c r="C42" s="98" t="s">
        <v>106</v>
      </c>
      <c r="D42" s="99"/>
      <c r="E42" s="99"/>
      <c r="F42" s="99"/>
      <c r="G42" s="149"/>
      <c r="H42" s="148"/>
      <c r="I42" s="148"/>
      <c r="J42" s="150"/>
      <c r="K42" s="150"/>
      <c r="L42" s="150"/>
      <c r="M42" s="150"/>
      <c r="N42" s="150"/>
      <c r="O42" s="17"/>
      <c r="P42" s="17"/>
      <c r="Q42" s="21"/>
      <c r="R42" s="49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2"/>
      <c r="AD42" s="22"/>
      <c r="AE42" s="22"/>
      <c r="AF42" s="22"/>
      <c r="AG42" s="22"/>
      <c r="AH42" s="22"/>
    </row>
    <row r="43" spans="1:34" s="96" customFormat="1" ht="30" customHeight="1" x14ac:dyDescent="0.25">
      <c r="A43" s="66"/>
      <c r="B43" s="66"/>
      <c r="C43" s="144">
        <f>Analysis!K12</f>
        <v>53950</v>
      </c>
      <c r="D43" s="99"/>
      <c r="E43" s="99"/>
      <c r="F43" s="99"/>
      <c r="G43" s="149"/>
      <c r="H43" s="148"/>
      <c r="I43" s="148"/>
      <c r="J43" s="150"/>
      <c r="K43" s="155"/>
      <c r="L43" s="150"/>
      <c r="M43" s="150"/>
      <c r="N43" s="150"/>
      <c r="O43" s="17"/>
      <c r="P43" s="17"/>
      <c r="Q43" s="21"/>
      <c r="R43" s="49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2"/>
      <c r="AD43" s="22"/>
      <c r="AE43" s="22"/>
      <c r="AF43" s="22"/>
      <c r="AG43" s="22"/>
      <c r="AH43" s="22"/>
    </row>
    <row r="44" spans="1:34" s="96" customFormat="1" ht="16" customHeight="1" x14ac:dyDescent="0.25">
      <c r="A44" s="66"/>
      <c r="B44" s="66"/>
      <c r="C44" s="17"/>
      <c r="D44" s="99"/>
      <c r="E44" s="99"/>
      <c r="F44" s="99"/>
      <c r="G44" s="149"/>
      <c r="H44" s="148"/>
      <c r="I44" s="148"/>
      <c r="J44" s="150"/>
      <c r="K44" s="150"/>
      <c r="L44" s="150"/>
      <c r="M44" s="150"/>
      <c r="N44" s="150"/>
      <c r="O44" s="17"/>
      <c r="P44" s="17"/>
      <c r="Q44" s="21"/>
      <c r="R44" s="49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2"/>
      <c r="AD44" s="22"/>
      <c r="AE44" s="22"/>
      <c r="AF44" s="22"/>
      <c r="AG44" s="22"/>
      <c r="AH44" s="22"/>
    </row>
    <row r="45" spans="1:34" s="96" customFormat="1" ht="16" customHeight="1" x14ac:dyDescent="0.25">
      <c r="A45" s="66"/>
      <c r="B45" s="99"/>
      <c r="C45" s="98" t="s">
        <v>131</v>
      </c>
      <c r="D45" s="99"/>
      <c r="E45" s="99"/>
      <c r="F45" s="99"/>
      <c r="G45" s="149"/>
      <c r="H45" s="148"/>
      <c r="I45" s="148"/>
      <c r="J45" s="149"/>
      <c r="K45" s="150"/>
      <c r="L45" s="150"/>
      <c r="M45" s="150"/>
      <c r="N45" s="150"/>
      <c r="O45" s="17"/>
      <c r="P45" s="17"/>
      <c r="Q45" s="21"/>
      <c r="R45" s="49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2"/>
      <c r="AD45" s="22"/>
      <c r="AE45" s="22"/>
      <c r="AF45" s="22"/>
      <c r="AG45" s="22"/>
      <c r="AH45" s="22"/>
    </row>
    <row r="46" spans="1:34" s="96" customFormat="1" ht="30" customHeight="1" x14ac:dyDescent="0.25">
      <c r="A46" s="66"/>
      <c r="B46" s="99"/>
      <c r="C46" s="144">
        <f>IFERROR(C40-C43,"-")</f>
        <v>9037</v>
      </c>
      <c r="D46" s="99"/>
      <c r="E46" s="99"/>
      <c r="F46" s="148"/>
      <c r="G46" s="149"/>
      <c r="H46" s="149"/>
      <c r="I46" s="149"/>
      <c r="J46" s="150"/>
      <c r="K46" s="150"/>
      <c r="L46" s="150"/>
      <c r="M46" s="150"/>
      <c r="N46" s="150"/>
      <c r="O46" s="17"/>
      <c r="P46" s="17"/>
      <c r="Q46" s="21"/>
      <c r="R46" s="49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2"/>
      <c r="AD46" s="22"/>
      <c r="AE46" s="22"/>
      <c r="AF46" s="22"/>
      <c r="AG46" s="22"/>
      <c r="AH46" s="22"/>
    </row>
    <row r="47" spans="1:34" s="96" customFormat="1" ht="16" customHeight="1" x14ac:dyDescent="0.25">
      <c r="A47" s="66"/>
      <c r="B47" s="66"/>
      <c r="C47" s="17"/>
      <c r="D47" s="99"/>
      <c r="E47" s="99"/>
      <c r="F47" s="99"/>
      <c r="G47" s="344">
        <f>IFERROR(C43/C40,"-")</f>
        <v>0.85652594979916485</v>
      </c>
      <c r="H47" s="344"/>
      <c r="I47" s="344"/>
      <c r="J47" s="344"/>
      <c r="K47" s="156"/>
      <c r="L47" s="150"/>
      <c r="M47" s="150"/>
      <c r="N47" s="150"/>
      <c r="O47" s="17"/>
      <c r="P47" s="17"/>
      <c r="Q47" s="21"/>
      <c r="R47" s="49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2"/>
      <c r="AD47" s="22"/>
      <c r="AE47" s="22"/>
      <c r="AF47" s="22"/>
      <c r="AG47" s="22"/>
      <c r="AH47" s="22"/>
    </row>
    <row r="48" spans="1:34" s="96" customFormat="1" ht="16" customHeight="1" x14ac:dyDescent="0.25">
      <c r="A48" s="66"/>
      <c r="B48" s="66"/>
      <c r="C48" s="17"/>
      <c r="D48" s="99"/>
      <c r="E48" s="99"/>
      <c r="F48" s="99"/>
      <c r="G48" s="344"/>
      <c r="H48" s="344"/>
      <c r="I48" s="344"/>
      <c r="J48" s="344"/>
      <c r="K48" s="150"/>
      <c r="L48" s="150"/>
      <c r="M48" s="150"/>
      <c r="N48" s="150"/>
      <c r="O48" s="17"/>
      <c r="P48" s="17"/>
      <c r="Q48" s="21"/>
      <c r="R48" s="49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2"/>
      <c r="AD48" s="22"/>
      <c r="AE48" s="22"/>
      <c r="AF48" s="22"/>
      <c r="AG48" s="22"/>
      <c r="AH48" s="22"/>
    </row>
    <row r="49" spans="1:34" s="96" customFormat="1" ht="16" customHeight="1" x14ac:dyDescent="0.25">
      <c r="A49" s="66"/>
      <c r="B49" s="66"/>
      <c r="C49" s="17"/>
      <c r="D49" s="99"/>
      <c r="E49" s="99"/>
      <c r="F49" s="99"/>
      <c r="G49" s="148"/>
      <c r="H49" s="345"/>
      <c r="I49" s="345"/>
      <c r="J49" s="150"/>
      <c r="K49" s="150"/>
      <c r="L49" s="150"/>
      <c r="M49" s="150"/>
      <c r="N49" s="150"/>
      <c r="O49" s="17"/>
      <c r="P49" s="17"/>
      <c r="Q49" s="21"/>
      <c r="R49" s="49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2"/>
      <c r="AD49" s="22"/>
      <c r="AE49" s="22"/>
      <c r="AF49" s="22"/>
      <c r="AG49" s="22"/>
      <c r="AH49" s="22"/>
    </row>
    <row r="50" spans="1:34" s="96" customFormat="1" ht="39.5" customHeight="1" x14ac:dyDescent="0.25">
      <c r="A50" s="66"/>
      <c r="B50" s="66"/>
      <c r="C50" s="99"/>
      <c r="D50" s="99"/>
      <c r="E50" s="99"/>
      <c r="F50" s="99"/>
      <c r="G50" s="148"/>
      <c r="H50" s="148"/>
      <c r="I50" s="148"/>
      <c r="J50" s="149"/>
      <c r="K50" s="149"/>
      <c r="L50" s="149"/>
      <c r="M50" s="149"/>
      <c r="N50" s="149"/>
      <c r="O50" s="17"/>
      <c r="P50" s="17"/>
      <c r="Q50" s="21"/>
      <c r="R50" s="49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2"/>
      <c r="AD50" s="22"/>
      <c r="AE50" s="22"/>
      <c r="AF50" s="22"/>
      <c r="AG50" s="22"/>
      <c r="AH50" s="22"/>
    </row>
    <row r="51" spans="1:34" s="96" customFormat="1" ht="16" customHeight="1" x14ac:dyDescent="0.25">
      <c r="A51" s="66"/>
      <c r="B51" s="17"/>
      <c r="C51" s="97" t="s">
        <v>100</v>
      </c>
      <c r="D51" s="17"/>
      <c r="E51" s="17"/>
      <c r="F51" s="17"/>
      <c r="G51" s="17"/>
      <c r="H51" s="17"/>
      <c r="I51" s="17"/>
      <c r="J51" s="97" t="s">
        <v>107</v>
      </c>
      <c r="K51" s="97"/>
      <c r="L51" s="17"/>
      <c r="M51" s="17"/>
      <c r="N51" s="17"/>
      <c r="O51" s="17"/>
      <c r="P51" s="17"/>
      <c r="Q51" s="21"/>
      <c r="R51" s="4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2"/>
      <c r="AD51" s="22"/>
      <c r="AE51" s="22"/>
      <c r="AF51" s="22"/>
      <c r="AG51" s="22"/>
      <c r="AH51" s="22"/>
    </row>
    <row r="52" spans="1:34" s="96" customFormat="1" ht="16" customHeight="1" x14ac:dyDescent="0.25">
      <c r="A52" s="66"/>
      <c r="B52" s="17"/>
      <c r="C52" s="247" t="str">
        <f>"From '"&amp;$D$31&amp;" - "&amp;$D$33&amp;" - "&amp;$D$35&amp;"'"</f>
        <v>From 'January - All categories - All subcategories'</v>
      </c>
      <c r="D52" s="17"/>
      <c r="E52" s="17"/>
      <c r="F52" s="17"/>
      <c r="G52" s="17"/>
      <c r="H52" s="17"/>
      <c r="I52" s="17"/>
      <c r="J52" s="247" t="str">
        <f>"From '"&amp;$D$31&amp;" - "&amp;$D$33&amp;" - "&amp;$D$35&amp;"'"</f>
        <v>From 'January - All categories - All subcategories'</v>
      </c>
      <c r="K52" s="17"/>
      <c r="L52" s="17"/>
      <c r="M52" s="17"/>
      <c r="N52" s="17"/>
      <c r="O52" s="17"/>
      <c r="P52" s="17"/>
      <c r="Q52" s="21"/>
      <c r="R52" s="49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2"/>
      <c r="AD52" s="22"/>
      <c r="AE52" s="22"/>
      <c r="AF52" s="22"/>
      <c r="AG52" s="22"/>
      <c r="AH52" s="22"/>
    </row>
    <row r="53" spans="1:34" s="96" customFormat="1" ht="16" customHeight="1" x14ac:dyDescent="0.25">
      <c r="A53" s="66"/>
      <c r="B53" s="17"/>
      <c r="C53" s="17"/>
      <c r="D53" s="17"/>
      <c r="E53" s="17"/>
      <c r="F53" s="17"/>
      <c r="G53" s="17"/>
      <c r="H53" s="17"/>
      <c r="I53" s="17"/>
      <c r="J53" s="17"/>
      <c r="K53" s="97"/>
      <c r="L53" s="17"/>
      <c r="M53" s="17"/>
      <c r="N53" s="17"/>
      <c r="O53" s="17"/>
      <c r="P53" s="17"/>
      <c r="Q53" s="21"/>
      <c r="R53" s="49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2"/>
      <c r="AD53" s="22"/>
      <c r="AE53" s="22"/>
      <c r="AF53" s="22"/>
      <c r="AG53" s="22"/>
      <c r="AH53" s="22"/>
    </row>
    <row r="54" spans="1:34" ht="16" customHeight="1" x14ac:dyDescent="0.25">
      <c r="A54" s="67"/>
      <c r="B54" s="67"/>
      <c r="C54" s="68"/>
      <c r="D54" s="68"/>
      <c r="E54" s="68"/>
      <c r="F54" s="68"/>
      <c r="G54" s="68"/>
      <c r="H54" s="68"/>
      <c r="I54" s="68"/>
      <c r="J54" s="68"/>
      <c r="K54" s="17"/>
      <c r="L54" s="17"/>
      <c r="M54" s="17"/>
      <c r="N54" s="17"/>
      <c r="O54" s="68"/>
      <c r="Q54" s="49"/>
      <c r="R54" s="49"/>
      <c r="S54" s="48"/>
      <c r="T54" s="48"/>
      <c r="U54" s="48"/>
      <c r="V54" s="48"/>
      <c r="W54" s="49"/>
      <c r="X54" s="49"/>
      <c r="Y54" s="49"/>
      <c r="Z54" s="49"/>
      <c r="AA54" s="49"/>
      <c r="AB54" s="49"/>
      <c r="AC54" s="50"/>
      <c r="AD54" s="50"/>
      <c r="AE54" s="50"/>
      <c r="AF54" s="50"/>
      <c r="AG54" s="50"/>
      <c r="AH54" s="50"/>
    </row>
    <row r="55" spans="1:34" ht="16" customHeight="1" x14ac:dyDescent="0.25">
      <c r="A55" s="67"/>
      <c r="B55" s="67"/>
      <c r="C55" s="68"/>
      <c r="D55" s="68"/>
      <c r="E55" s="68"/>
      <c r="F55" s="68"/>
      <c r="G55" s="68"/>
      <c r="H55" s="68"/>
      <c r="I55" s="68"/>
      <c r="J55" s="68"/>
      <c r="K55" s="97"/>
      <c r="L55" s="17"/>
      <c r="M55" s="17"/>
      <c r="N55" s="17"/>
      <c r="O55" s="68"/>
      <c r="Q55" s="49"/>
      <c r="R55" s="49"/>
      <c r="S55" s="48"/>
      <c r="T55" s="48"/>
      <c r="U55" s="48"/>
      <c r="V55" s="48"/>
      <c r="W55" s="49"/>
      <c r="X55" s="49"/>
      <c r="Y55" s="49"/>
      <c r="Z55" s="49"/>
      <c r="AA55" s="49"/>
      <c r="AB55" s="49"/>
      <c r="AC55" s="50"/>
      <c r="AD55" s="50"/>
      <c r="AE55" s="50"/>
      <c r="AF55" s="50"/>
      <c r="AG55" s="50"/>
      <c r="AH55" s="50"/>
    </row>
    <row r="56" spans="1:34" ht="16" customHeight="1" x14ac:dyDescent="0.25">
      <c r="A56" s="67"/>
      <c r="B56" s="67"/>
      <c r="C56" s="68"/>
      <c r="D56" s="68"/>
      <c r="E56" s="68"/>
      <c r="F56" s="68"/>
      <c r="G56" s="68"/>
      <c r="H56" s="68"/>
      <c r="I56" s="68"/>
      <c r="J56" s="68"/>
      <c r="K56" s="17"/>
      <c r="L56" s="17"/>
      <c r="M56" s="17"/>
      <c r="N56" s="17"/>
      <c r="O56" s="68"/>
      <c r="Q56" s="49"/>
      <c r="R56" s="49"/>
      <c r="S56" s="48"/>
      <c r="T56" s="48"/>
      <c r="U56" s="48"/>
      <c r="V56" s="48"/>
      <c r="W56" s="49"/>
      <c r="X56" s="49"/>
      <c r="Y56" s="49"/>
      <c r="Z56" s="49"/>
      <c r="AA56" s="49"/>
      <c r="AB56" s="49"/>
      <c r="AC56" s="50"/>
      <c r="AD56" s="50"/>
      <c r="AE56" s="50"/>
      <c r="AF56" s="50"/>
      <c r="AG56" s="50"/>
      <c r="AH56" s="50"/>
    </row>
    <row r="57" spans="1:34" ht="16" customHeight="1" x14ac:dyDescent="0.25">
      <c r="A57" s="67"/>
      <c r="B57" s="67"/>
      <c r="C57" s="68"/>
      <c r="D57" s="68"/>
      <c r="E57" s="68"/>
      <c r="F57" s="68"/>
      <c r="G57" s="68"/>
      <c r="H57" s="68"/>
      <c r="I57" s="68"/>
      <c r="J57" s="68"/>
      <c r="K57" s="97"/>
      <c r="L57" s="17"/>
      <c r="M57" s="17"/>
      <c r="N57" s="17"/>
      <c r="O57" s="68"/>
      <c r="Q57" s="49"/>
      <c r="R57" s="49"/>
      <c r="S57" s="48"/>
      <c r="T57" s="48"/>
      <c r="U57" s="48"/>
      <c r="V57" s="48"/>
      <c r="W57" s="49"/>
      <c r="X57" s="49"/>
      <c r="Y57" s="49"/>
      <c r="Z57" s="49"/>
      <c r="AA57" s="49"/>
      <c r="AB57" s="49"/>
      <c r="AC57" s="50"/>
      <c r="AD57" s="50"/>
      <c r="AE57" s="50"/>
      <c r="AF57" s="50"/>
      <c r="AG57" s="50"/>
      <c r="AH57" s="50"/>
    </row>
    <row r="58" spans="1:34" ht="16" customHeight="1" x14ac:dyDescent="0.25">
      <c r="A58" s="69"/>
      <c r="C58" s="68"/>
      <c r="D58" s="68"/>
      <c r="E58" s="68"/>
      <c r="F58" s="68"/>
      <c r="G58" s="68"/>
      <c r="H58" s="68"/>
      <c r="I58" s="68"/>
      <c r="J58" s="68"/>
      <c r="K58" s="17"/>
      <c r="L58" s="17"/>
      <c r="M58" s="17"/>
      <c r="N58" s="17"/>
      <c r="O58" s="68"/>
      <c r="Q58" s="49"/>
      <c r="R58" s="49"/>
      <c r="S58" s="48"/>
      <c r="T58" s="48"/>
      <c r="U58" s="48"/>
      <c r="V58" s="48"/>
      <c r="W58" s="49"/>
      <c r="X58" s="49"/>
      <c r="Y58" s="49"/>
      <c r="Z58" s="49"/>
      <c r="AA58" s="49"/>
      <c r="AB58" s="49"/>
      <c r="AC58" s="50"/>
      <c r="AD58" s="50"/>
      <c r="AE58" s="50"/>
      <c r="AF58" s="50"/>
      <c r="AG58" s="50"/>
      <c r="AH58" s="50"/>
    </row>
    <row r="59" spans="1:34" ht="16" customHeight="1" x14ac:dyDescent="0.25">
      <c r="A59" s="69"/>
      <c r="C59" s="68"/>
      <c r="D59" s="68"/>
      <c r="E59" s="68"/>
      <c r="F59" s="68"/>
      <c r="G59" s="68"/>
      <c r="H59" s="68"/>
      <c r="I59" s="68"/>
      <c r="J59" s="68"/>
      <c r="K59" s="97"/>
      <c r="L59" s="17"/>
      <c r="M59" s="17"/>
      <c r="N59" s="17"/>
      <c r="O59" s="68"/>
      <c r="Q59" s="49"/>
      <c r="R59" s="49"/>
      <c r="S59" s="48"/>
      <c r="T59" s="48"/>
      <c r="U59" s="48"/>
      <c r="V59" s="48"/>
      <c r="W59" s="49"/>
      <c r="X59" s="49"/>
      <c r="Y59" s="49"/>
      <c r="Z59" s="49"/>
      <c r="AA59" s="49"/>
      <c r="AB59" s="49"/>
      <c r="AC59" s="50"/>
      <c r="AD59" s="50"/>
      <c r="AE59" s="50"/>
      <c r="AF59" s="50"/>
      <c r="AG59" s="50"/>
      <c r="AH59" s="50"/>
    </row>
    <row r="60" spans="1:34" ht="16" customHeight="1" x14ac:dyDescent="0.25">
      <c r="A60" s="69"/>
      <c r="C60" s="68"/>
      <c r="D60" s="68"/>
      <c r="E60" s="68"/>
      <c r="F60" s="68"/>
      <c r="G60" s="68"/>
      <c r="H60" s="68"/>
      <c r="I60" s="68"/>
      <c r="J60" s="68"/>
      <c r="K60" s="17"/>
      <c r="L60" s="17"/>
      <c r="M60" s="17"/>
      <c r="N60" s="17"/>
      <c r="O60" s="68"/>
      <c r="Q60" s="49"/>
      <c r="R60" s="49"/>
      <c r="S60" s="48"/>
      <c r="T60" s="48"/>
      <c r="U60" s="48"/>
      <c r="V60" s="48"/>
      <c r="W60" s="49"/>
      <c r="X60" s="49"/>
      <c r="Y60" s="49"/>
      <c r="Z60" s="49"/>
      <c r="AA60" s="49"/>
      <c r="AB60" s="49"/>
      <c r="AC60" s="50"/>
      <c r="AD60" s="50"/>
      <c r="AE60" s="50"/>
      <c r="AF60" s="50"/>
      <c r="AG60" s="50"/>
      <c r="AH60" s="50"/>
    </row>
    <row r="61" spans="1:34" ht="16" customHeight="1" x14ac:dyDescent="0.25">
      <c r="A61" s="69"/>
      <c r="C61" s="68"/>
      <c r="D61" s="68"/>
      <c r="E61" s="68"/>
      <c r="F61" s="68"/>
      <c r="G61" s="68"/>
      <c r="H61" s="68"/>
      <c r="I61" s="68"/>
      <c r="J61" s="68"/>
      <c r="K61" s="97"/>
      <c r="L61" s="17"/>
      <c r="M61" s="17"/>
      <c r="N61" s="17"/>
      <c r="O61" s="68"/>
      <c r="Q61" s="49"/>
      <c r="R61" s="49"/>
      <c r="S61" s="48"/>
      <c r="T61" s="48"/>
      <c r="U61" s="48"/>
      <c r="V61" s="48"/>
      <c r="W61" s="49"/>
      <c r="X61" s="49"/>
      <c r="Y61" s="49"/>
      <c r="Z61" s="49"/>
      <c r="AA61" s="49"/>
      <c r="AB61" s="49"/>
      <c r="AC61" s="50"/>
      <c r="AD61" s="50"/>
      <c r="AE61" s="50"/>
      <c r="AF61" s="50"/>
      <c r="AG61" s="50"/>
      <c r="AH61" s="50"/>
    </row>
    <row r="62" spans="1:34" ht="16" customHeight="1" x14ac:dyDescent="0.25">
      <c r="A62" s="69"/>
      <c r="C62" s="68"/>
      <c r="D62" s="68"/>
      <c r="E62" s="68"/>
      <c r="F62" s="68"/>
      <c r="G62" s="68"/>
      <c r="H62" s="68"/>
      <c r="I62" s="68"/>
      <c r="J62" s="68"/>
      <c r="K62" s="17"/>
      <c r="L62" s="17"/>
      <c r="M62" s="17"/>
      <c r="N62" s="17"/>
      <c r="O62" s="68"/>
      <c r="Q62" s="49"/>
      <c r="R62" s="49"/>
      <c r="S62" s="48"/>
      <c r="T62" s="48"/>
      <c r="U62" s="48"/>
      <c r="V62" s="48"/>
      <c r="W62" s="49"/>
      <c r="X62" s="49"/>
      <c r="Y62" s="49"/>
      <c r="Z62" s="49"/>
      <c r="AA62" s="49"/>
      <c r="AB62" s="49"/>
      <c r="AC62" s="50"/>
      <c r="AD62" s="50"/>
      <c r="AE62" s="50"/>
      <c r="AF62" s="50"/>
      <c r="AG62" s="50"/>
      <c r="AH62" s="50"/>
    </row>
    <row r="63" spans="1:34" ht="16" customHeight="1" x14ac:dyDescent="0.25">
      <c r="A63" s="69"/>
      <c r="C63" s="68"/>
      <c r="D63" s="68"/>
      <c r="E63" s="68"/>
      <c r="F63" s="68"/>
      <c r="G63" s="68"/>
      <c r="H63" s="68"/>
      <c r="I63" s="68"/>
      <c r="J63" s="68"/>
      <c r="K63" s="97"/>
      <c r="L63" s="17"/>
      <c r="M63" s="17"/>
      <c r="N63" s="17"/>
      <c r="O63" s="68"/>
      <c r="Q63" s="49"/>
      <c r="R63" s="49"/>
      <c r="S63" s="48"/>
      <c r="T63" s="48"/>
      <c r="U63" s="48"/>
      <c r="V63" s="48"/>
      <c r="W63" s="49"/>
      <c r="X63" s="49"/>
      <c r="Y63" s="49"/>
      <c r="Z63" s="49"/>
      <c r="AA63" s="49"/>
      <c r="AB63" s="49"/>
      <c r="AC63" s="50"/>
      <c r="AD63" s="50"/>
      <c r="AE63" s="50"/>
      <c r="AF63" s="50"/>
      <c r="AG63" s="50"/>
      <c r="AH63" s="50"/>
    </row>
    <row r="64" spans="1:34" ht="16" customHeight="1" x14ac:dyDescent="0.25">
      <c r="A64" s="69"/>
      <c r="C64" s="68"/>
      <c r="D64" s="68"/>
      <c r="E64" s="68"/>
      <c r="F64" s="68"/>
      <c r="G64" s="68"/>
      <c r="H64" s="68"/>
      <c r="I64" s="68"/>
      <c r="J64" s="68"/>
      <c r="K64" s="17"/>
      <c r="L64" s="17"/>
      <c r="M64" s="17"/>
      <c r="N64" s="17"/>
      <c r="O64" s="68"/>
      <c r="Q64" s="49"/>
      <c r="R64" s="49"/>
      <c r="S64" s="48"/>
      <c r="T64" s="48"/>
      <c r="U64" s="48"/>
      <c r="V64" s="48"/>
      <c r="W64" s="49"/>
      <c r="X64" s="49"/>
      <c r="Y64" s="49"/>
      <c r="Z64" s="49"/>
      <c r="AA64" s="49"/>
      <c r="AB64" s="49"/>
      <c r="AC64" s="50"/>
      <c r="AD64" s="50"/>
      <c r="AE64" s="50"/>
      <c r="AF64" s="50"/>
      <c r="AG64" s="50"/>
      <c r="AH64" s="50"/>
    </row>
    <row r="65" spans="1:34" ht="16" customHeight="1" x14ac:dyDescent="0.25">
      <c r="A65" s="69"/>
      <c r="C65" s="68"/>
      <c r="D65" s="68"/>
      <c r="E65" s="68"/>
      <c r="F65" s="68"/>
      <c r="G65" s="68"/>
      <c r="H65" s="68"/>
      <c r="I65" s="68"/>
      <c r="J65" s="68"/>
      <c r="K65" s="97"/>
      <c r="L65" s="17"/>
      <c r="M65" s="17"/>
      <c r="N65" s="17"/>
      <c r="O65" s="68"/>
      <c r="Q65" s="49"/>
      <c r="R65" s="49"/>
      <c r="S65" s="48"/>
      <c r="T65" s="48"/>
      <c r="U65" s="48"/>
      <c r="V65" s="48"/>
      <c r="W65" s="49"/>
      <c r="X65" s="49"/>
      <c r="Y65" s="49"/>
      <c r="Z65" s="49"/>
      <c r="AA65" s="49"/>
      <c r="AB65" s="49"/>
      <c r="AC65" s="50"/>
      <c r="AD65" s="50"/>
      <c r="AE65" s="50"/>
      <c r="AF65" s="50"/>
      <c r="AG65" s="50"/>
      <c r="AH65" s="50"/>
    </row>
    <row r="66" spans="1:34" ht="16" customHeight="1" x14ac:dyDescent="0.25">
      <c r="A66" s="69"/>
      <c r="D66" s="68"/>
      <c r="E66" s="68"/>
      <c r="F66" s="68"/>
      <c r="G66" s="68"/>
      <c r="H66" s="68"/>
      <c r="I66" s="68"/>
      <c r="J66" s="68"/>
      <c r="K66" s="17"/>
      <c r="L66" s="17"/>
      <c r="M66" s="17"/>
      <c r="N66" s="17"/>
      <c r="O66" s="68"/>
      <c r="Q66" s="49"/>
      <c r="R66" s="49"/>
      <c r="S66" s="48"/>
      <c r="T66" s="48"/>
      <c r="U66" s="48"/>
      <c r="V66" s="48"/>
      <c r="W66" s="49"/>
      <c r="X66" s="49"/>
      <c r="Y66" s="49"/>
      <c r="Z66" s="49"/>
      <c r="AA66" s="49"/>
      <c r="AB66" s="49"/>
      <c r="AC66" s="50"/>
      <c r="AD66" s="50"/>
      <c r="AE66" s="50"/>
      <c r="AF66" s="50"/>
      <c r="AG66" s="50"/>
      <c r="AH66" s="50"/>
    </row>
    <row r="67" spans="1:34" ht="16" customHeight="1" x14ac:dyDescent="0.25">
      <c r="A67" s="69"/>
      <c r="D67" s="68"/>
      <c r="E67" s="68"/>
      <c r="F67" s="68"/>
      <c r="G67" s="68"/>
      <c r="H67" s="68"/>
      <c r="I67" s="68"/>
      <c r="J67" s="68"/>
      <c r="K67" s="97"/>
      <c r="L67" s="17"/>
      <c r="M67" s="17"/>
      <c r="N67" s="17"/>
      <c r="O67" s="68"/>
      <c r="Q67" s="49"/>
      <c r="R67" s="49"/>
      <c r="S67" s="48"/>
      <c r="T67" s="48"/>
      <c r="U67" s="48"/>
      <c r="V67" s="48"/>
      <c r="W67" s="49"/>
      <c r="X67" s="49"/>
      <c r="Y67" s="49"/>
      <c r="Z67" s="49"/>
      <c r="AA67" s="49"/>
      <c r="AB67" s="49"/>
      <c r="AC67" s="50"/>
      <c r="AD67" s="50"/>
      <c r="AE67" s="50"/>
      <c r="AF67" s="50"/>
      <c r="AG67" s="50"/>
      <c r="AH67" s="50"/>
    </row>
    <row r="68" spans="1:34" ht="18" customHeight="1" x14ac:dyDescent="0.25">
      <c r="A68" s="69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Q68" s="49"/>
      <c r="R68" s="49"/>
      <c r="S68" s="48"/>
      <c r="T68" s="48"/>
      <c r="U68" s="48"/>
      <c r="V68" s="48"/>
      <c r="W68" s="49"/>
      <c r="X68" s="49"/>
      <c r="Y68" s="49"/>
      <c r="Z68" s="49"/>
      <c r="AA68" s="49"/>
      <c r="AB68" s="49"/>
      <c r="AC68" s="50"/>
      <c r="AD68" s="50"/>
      <c r="AE68" s="50"/>
      <c r="AF68" s="50"/>
      <c r="AG68" s="50"/>
      <c r="AH68" s="50"/>
    </row>
    <row r="69" spans="1:34" ht="18" customHeight="1" x14ac:dyDescent="0.25">
      <c r="A69" s="69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Q69" s="49"/>
      <c r="R69" s="49"/>
      <c r="S69" s="48"/>
      <c r="T69" s="48"/>
      <c r="U69" s="48"/>
      <c r="V69" s="48"/>
      <c r="W69" s="49"/>
      <c r="X69" s="49"/>
      <c r="Y69" s="49"/>
      <c r="Z69" s="49"/>
      <c r="AA69" s="49"/>
      <c r="AB69" s="49"/>
      <c r="AC69" s="50"/>
      <c r="AD69" s="50"/>
      <c r="AE69" s="50"/>
      <c r="AF69" s="50"/>
      <c r="AG69" s="50"/>
      <c r="AH69" s="50"/>
    </row>
    <row r="70" spans="1:34" ht="18" customHeight="1" x14ac:dyDescent="0.25">
      <c r="A70" s="69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Q70" s="49"/>
      <c r="R70" s="49"/>
      <c r="S70" s="48"/>
      <c r="T70" s="48"/>
      <c r="U70" s="48"/>
      <c r="V70" s="48"/>
      <c r="W70" s="49"/>
      <c r="X70" s="49"/>
      <c r="Y70" s="49"/>
      <c r="Z70" s="49"/>
      <c r="AA70" s="49"/>
      <c r="AB70" s="49"/>
      <c r="AC70" s="50"/>
      <c r="AD70" s="50"/>
      <c r="AE70" s="50"/>
      <c r="AF70" s="50"/>
      <c r="AG70" s="50"/>
      <c r="AH70" s="50"/>
    </row>
    <row r="71" spans="1:34" ht="18" customHeight="1" x14ac:dyDescent="0.25">
      <c r="A71" s="69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Q71" s="49"/>
      <c r="R71" s="49"/>
      <c r="S71" s="48"/>
      <c r="T71" s="48"/>
      <c r="U71" s="48"/>
      <c r="V71" s="48"/>
      <c r="W71" s="49"/>
      <c r="X71" s="49"/>
      <c r="Y71" s="49"/>
      <c r="Z71" s="49"/>
      <c r="AA71" s="49"/>
      <c r="AB71" s="49"/>
      <c r="AC71" s="50"/>
      <c r="AD71" s="50"/>
      <c r="AE71" s="50"/>
      <c r="AF71" s="50"/>
      <c r="AG71" s="50"/>
      <c r="AH71" s="50"/>
    </row>
    <row r="72" spans="1:34" ht="18" customHeight="1" x14ac:dyDescent="0.25">
      <c r="A72" s="69"/>
      <c r="C72" s="97" t="s">
        <v>185</v>
      </c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Q72" s="49"/>
      <c r="R72" s="49"/>
      <c r="S72" s="48"/>
      <c r="T72" s="48"/>
      <c r="U72" s="48"/>
      <c r="V72" s="48"/>
      <c r="W72" s="49"/>
      <c r="X72" s="49"/>
      <c r="Y72" s="49"/>
      <c r="Z72" s="49"/>
      <c r="AA72" s="49"/>
      <c r="AB72" s="49"/>
      <c r="AC72" s="50"/>
      <c r="AD72" s="50"/>
      <c r="AE72" s="50"/>
      <c r="AF72" s="50"/>
      <c r="AG72" s="50"/>
      <c r="AH72" s="50"/>
    </row>
    <row r="73" spans="1:34" ht="18" customHeight="1" thickBot="1" x14ac:dyDescent="0.3">
      <c r="A73" s="69"/>
      <c r="C73" s="247" t="str">
        <f>"From '"&amp;$D$31&amp;" - "&amp;$D$33&amp;" - "&amp;$D$35&amp;"'"</f>
        <v>From 'January - All categories - All subcategories'</v>
      </c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Q73" s="49"/>
      <c r="R73" s="49"/>
      <c r="S73" s="48"/>
      <c r="T73" s="48"/>
      <c r="U73" s="48"/>
      <c r="V73" s="48"/>
      <c r="W73" s="49"/>
      <c r="X73" s="49"/>
      <c r="Y73" s="49"/>
      <c r="Z73" s="49"/>
      <c r="AA73" s="49"/>
      <c r="AB73" s="49"/>
      <c r="AC73" s="50"/>
      <c r="AD73" s="50"/>
      <c r="AE73" s="50"/>
      <c r="AF73" s="50"/>
      <c r="AG73" s="50"/>
      <c r="AH73" s="50"/>
    </row>
    <row r="74" spans="1:34" ht="18" customHeight="1" thickBot="1" x14ac:dyDescent="0.3">
      <c r="A74" s="69"/>
      <c r="D74" s="68"/>
      <c r="E74" s="68"/>
      <c r="F74" s="68"/>
      <c r="G74" s="68"/>
      <c r="H74" s="68"/>
      <c r="I74" s="68"/>
      <c r="J74" s="68"/>
      <c r="K74" s="336" t="str" cm="1">
        <f t="array" ref="K74:L80">_xlfn._xlws.FILTER(Analysis!$W$17:$X$29,Analysis!$W$17:$W$29&lt;&gt;"")</f>
        <v>Steps</v>
      </c>
      <c r="L74" s="337" t="str">
        <v>Total</v>
      </c>
      <c r="M74" s="68"/>
      <c r="N74" s="68"/>
      <c r="O74" s="68"/>
      <c r="Q74" s="49"/>
      <c r="R74" s="49"/>
      <c r="S74" s="48"/>
      <c r="T74" s="48"/>
      <c r="U74" s="48"/>
      <c r="V74" s="48"/>
      <c r="W74" s="49"/>
      <c r="X74" s="49"/>
      <c r="Y74" s="49"/>
      <c r="Z74" s="49"/>
      <c r="AA74" s="49"/>
      <c r="AB74" s="49"/>
      <c r="AC74" s="50"/>
      <c r="AD74" s="50"/>
      <c r="AE74" s="50"/>
      <c r="AF74" s="50"/>
      <c r="AG74" s="50"/>
      <c r="AH74" s="50"/>
    </row>
    <row r="75" spans="1:34" ht="18" customHeight="1" x14ac:dyDescent="0.25">
      <c r="A75" s="69"/>
      <c r="D75" s="37"/>
      <c r="E75" s="68"/>
      <c r="F75" s="68"/>
      <c r="G75" s="68"/>
      <c r="H75" s="68"/>
      <c r="I75" s="68"/>
      <c r="J75" s="68"/>
      <c r="K75" s="68" t="str">
        <v>Initial budget ($)</v>
      </c>
      <c r="L75" s="335">
        <v>62987</v>
      </c>
      <c r="M75" s="68"/>
      <c r="N75" s="68"/>
      <c r="O75" s="68"/>
      <c r="Q75" s="49"/>
      <c r="R75" s="49"/>
      <c r="S75" s="48"/>
      <c r="T75" s="48"/>
      <c r="U75" s="48"/>
      <c r="V75" s="48"/>
      <c r="W75" s="49"/>
      <c r="X75" s="49"/>
      <c r="Y75" s="49"/>
      <c r="Z75" s="49"/>
      <c r="AA75" s="49"/>
      <c r="AB75" s="49"/>
      <c r="AC75" s="50"/>
      <c r="AD75" s="50"/>
      <c r="AE75" s="50"/>
      <c r="AF75" s="50"/>
      <c r="AG75" s="50"/>
      <c r="AH75" s="50"/>
    </row>
    <row r="76" spans="1:34" ht="18" customHeight="1" x14ac:dyDescent="0.25">
      <c r="A76" s="69"/>
      <c r="D76" s="37"/>
      <c r="E76" s="68"/>
      <c r="F76" s="68"/>
      <c r="G76" s="68"/>
      <c r="H76" s="68"/>
      <c r="I76" s="68"/>
      <c r="J76" s="68"/>
      <c r="K76" s="68" t="str">
        <v>Labor expenses</v>
      </c>
      <c r="L76" s="335">
        <v>-41710</v>
      </c>
      <c r="M76" s="68"/>
      <c r="N76" s="68"/>
      <c r="O76" s="68"/>
      <c r="Q76" s="49"/>
      <c r="R76" s="49"/>
      <c r="S76" s="48"/>
      <c r="T76" s="48"/>
      <c r="U76" s="48"/>
      <c r="V76" s="48"/>
      <c r="W76" s="49"/>
      <c r="X76" s="49"/>
      <c r="Y76" s="49"/>
      <c r="Z76" s="49"/>
      <c r="AA76" s="49"/>
      <c r="AB76" s="49"/>
      <c r="AC76" s="50"/>
      <c r="AD76" s="50"/>
      <c r="AE76" s="50"/>
      <c r="AF76" s="50"/>
      <c r="AG76" s="50"/>
      <c r="AH76" s="50"/>
    </row>
    <row r="77" spans="1:34" ht="18" customHeight="1" x14ac:dyDescent="0.25">
      <c r="A77" s="69"/>
      <c r="D77" s="37"/>
      <c r="E77" s="68"/>
      <c r="F77" s="68"/>
      <c r="G77" s="68"/>
      <c r="H77" s="68"/>
      <c r="I77" s="68"/>
      <c r="J77" s="68"/>
      <c r="K77" s="68" t="str">
        <v>Administrative expenses</v>
      </c>
      <c r="L77" s="335">
        <v>-5100</v>
      </c>
      <c r="M77" s="68"/>
      <c r="N77" s="68"/>
      <c r="O77" s="68"/>
      <c r="Q77" s="49"/>
      <c r="R77" s="49"/>
      <c r="S77" s="48"/>
      <c r="T77" s="48"/>
      <c r="U77" s="48"/>
      <c r="V77" s="48"/>
      <c r="W77" s="49"/>
      <c r="X77" s="49"/>
      <c r="Y77" s="49"/>
      <c r="Z77" s="49"/>
      <c r="AA77" s="49"/>
      <c r="AB77" s="49"/>
      <c r="AC77" s="50"/>
      <c r="AD77" s="50"/>
      <c r="AE77" s="50"/>
      <c r="AF77" s="50"/>
      <c r="AG77" s="50"/>
      <c r="AH77" s="50"/>
    </row>
    <row r="78" spans="1:34" ht="18" customHeight="1" x14ac:dyDescent="0.25">
      <c r="A78" s="69"/>
      <c r="D78" s="37"/>
      <c r="E78" s="68"/>
      <c r="F78" s="68"/>
      <c r="G78" s="68"/>
      <c r="H78" s="68"/>
      <c r="I78" s="68"/>
      <c r="J78" s="68"/>
      <c r="K78" s="68" t="str">
        <v>Marketing</v>
      </c>
      <c r="L78" s="335">
        <v>-4369</v>
      </c>
      <c r="M78" s="68"/>
      <c r="N78" s="68"/>
      <c r="O78" s="68"/>
      <c r="Q78" s="49"/>
      <c r="R78" s="49"/>
      <c r="S78" s="48"/>
      <c r="T78" s="48"/>
      <c r="U78" s="48"/>
      <c r="V78" s="48"/>
      <c r="W78" s="49"/>
      <c r="X78" s="49"/>
      <c r="Y78" s="49"/>
      <c r="Z78" s="49"/>
      <c r="AA78" s="49"/>
      <c r="AB78" s="49"/>
      <c r="AC78" s="50"/>
      <c r="AD78" s="50"/>
      <c r="AE78" s="50"/>
      <c r="AF78" s="50"/>
      <c r="AG78" s="50"/>
      <c r="AH78" s="50"/>
    </row>
    <row r="79" spans="1:34" ht="18" customHeight="1" x14ac:dyDescent="0.25">
      <c r="A79" s="69"/>
      <c r="D79" s="37"/>
      <c r="E79" s="68"/>
      <c r="F79" s="68"/>
      <c r="G79" s="68"/>
      <c r="H79" s="68"/>
      <c r="I79" s="68"/>
      <c r="J79" s="68"/>
      <c r="K79" s="68" t="str">
        <v>Fuel costs</v>
      </c>
      <c r="L79" s="335">
        <v>-2771</v>
      </c>
      <c r="M79" s="68"/>
      <c r="N79" s="68"/>
      <c r="O79" s="68"/>
      <c r="Q79" s="49"/>
      <c r="R79" s="49"/>
      <c r="S79" s="48"/>
      <c r="T79" s="48"/>
      <c r="U79" s="48"/>
      <c r="V79" s="48"/>
      <c r="W79" s="49"/>
      <c r="X79" s="49"/>
      <c r="Y79" s="49"/>
      <c r="Z79" s="49"/>
      <c r="AA79" s="49"/>
      <c r="AB79" s="49"/>
      <c r="AC79" s="50"/>
      <c r="AD79" s="50"/>
      <c r="AE79" s="50"/>
      <c r="AF79" s="50"/>
      <c r="AG79" s="50"/>
      <c r="AH79" s="50"/>
    </row>
    <row r="80" spans="1:34" ht="18" customHeight="1" x14ac:dyDescent="0.25">
      <c r="A80" s="69"/>
      <c r="D80" s="37"/>
      <c r="E80" s="68"/>
      <c r="F80" s="68"/>
      <c r="G80" s="68"/>
      <c r="H80" s="68"/>
      <c r="I80" s="68"/>
      <c r="J80" s="68"/>
      <c r="K80" s="68" t="str">
        <v>Budget remaining ($)</v>
      </c>
      <c r="L80" s="335">
        <v>9037</v>
      </c>
      <c r="M80" s="68"/>
      <c r="N80" s="68"/>
      <c r="O80" s="68"/>
      <c r="Q80" s="49"/>
      <c r="R80" s="49"/>
      <c r="S80" s="48"/>
      <c r="T80" s="48"/>
      <c r="U80" s="48"/>
      <c r="V80" s="48"/>
      <c r="W80" s="49"/>
      <c r="X80" s="49"/>
      <c r="Y80" s="49"/>
      <c r="Z80" s="49"/>
      <c r="AA80" s="49"/>
      <c r="AB80" s="49"/>
      <c r="AC80" s="50"/>
      <c r="AD80" s="50"/>
      <c r="AE80" s="50"/>
      <c r="AF80" s="50"/>
      <c r="AG80" s="50"/>
      <c r="AH80" s="50"/>
    </row>
    <row r="81" spans="1:34" ht="18" customHeight="1" x14ac:dyDescent="0.25">
      <c r="A81" s="69"/>
      <c r="D81" s="37"/>
      <c r="E81" s="68"/>
      <c r="F81" s="68"/>
      <c r="G81" s="68"/>
      <c r="H81" s="68"/>
      <c r="I81" s="68"/>
      <c r="J81" s="68"/>
      <c r="K81" s="68"/>
      <c r="L81" s="335"/>
      <c r="M81" s="68"/>
      <c r="N81" s="68"/>
      <c r="O81" s="68"/>
      <c r="Q81" s="49"/>
      <c r="R81" s="49"/>
      <c r="S81" s="48"/>
      <c r="T81" s="48"/>
      <c r="U81" s="48"/>
      <c r="V81" s="48"/>
      <c r="W81" s="49"/>
      <c r="X81" s="49"/>
      <c r="Y81" s="49"/>
      <c r="Z81" s="49"/>
      <c r="AA81" s="49"/>
      <c r="AB81" s="49"/>
      <c r="AC81" s="50"/>
      <c r="AD81" s="50"/>
      <c r="AE81" s="50"/>
      <c r="AF81" s="50"/>
      <c r="AG81" s="50"/>
      <c r="AH81" s="50"/>
    </row>
    <row r="82" spans="1:34" ht="18" customHeight="1" x14ac:dyDescent="0.25">
      <c r="A82" s="69"/>
      <c r="D82" s="37"/>
      <c r="E82" s="68"/>
      <c r="F82" s="68"/>
      <c r="G82" s="68"/>
      <c r="H82" s="68"/>
      <c r="I82" s="68"/>
      <c r="J82" s="68"/>
      <c r="K82" s="68"/>
      <c r="L82" s="335"/>
      <c r="M82" s="68"/>
      <c r="N82" s="68"/>
      <c r="O82" s="68"/>
      <c r="Q82" s="49"/>
      <c r="R82" s="49"/>
      <c r="S82" s="48"/>
      <c r="T82" s="48"/>
      <c r="U82" s="48"/>
      <c r="V82" s="48"/>
      <c r="W82" s="49"/>
      <c r="X82" s="49"/>
      <c r="Y82" s="49"/>
      <c r="Z82" s="49"/>
      <c r="AA82" s="49"/>
      <c r="AB82" s="49"/>
      <c r="AC82" s="50"/>
      <c r="AD82" s="50"/>
      <c r="AE82" s="50"/>
      <c r="AF82" s="50"/>
      <c r="AG82" s="50"/>
      <c r="AH82" s="50"/>
    </row>
    <row r="83" spans="1:34" ht="18" customHeight="1" x14ac:dyDescent="0.25">
      <c r="A83" s="69"/>
      <c r="D83" s="37"/>
      <c r="E83" s="68"/>
      <c r="F83" s="68"/>
      <c r="G83" s="68"/>
      <c r="H83" s="68"/>
      <c r="I83" s="68"/>
      <c r="J83" s="68"/>
      <c r="K83" s="68"/>
      <c r="L83" s="335"/>
      <c r="M83" s="68"/>
      <c r="N83" s="68"/>
      <c r="O83" s="68"/>
      <c r="Q83" s="49"/>
      <c r="R83" s="49"/>
      <c r="S83" s="48"/>
      <c r="T83" s="48"/>
      <c r="U83" s="48"/>
      <c r="V83" s="48"/>
      <c r="W83" s="49"/>
      <c r="X83" s="49"/>
      <c r="Y83" s="49"/>
      <c r="Z83" s="49"/>
      <c r="AA83" s="49"/>
      <c r="AB83" s="49"/>
      <c r="AC83" s="50"/>
      <c r="AD83" s="50"/>
      <c r="AE83" s="50"/>
      <c r="AF83" s="50"/>
      <c r="AG83" s="50"/>
      <c r="AH83" s="50"/>
    </row>
    <row r="84" spans="1:34" ht="18" customHeight="1" x14ac:dyDescent="0.25">
      <c r="A84" s="69"/>
      <c r="D84" s="37"/>
      <c r="E84" s="68"/>
      <c r="F84" s="68"/>
      <c r="G84" s="68"/>
      <c r="H84" s="68"/>
      <c r="I84" s="68"/>
      <c r="J84" s="68"/>
      <c r="K84" s="68"/>
      <c r="L84" s="335"/>
      <c r="M84" s="68"/>
      <c r="N84" s="68"/>
      <c r="O84" s="68"/>
      <c r="Q84" s="49"/>
      <c r="R84" s="49"/>
      <c r="S84" s="48"/>
      <c r="T84" s="48"/>
      <c r="U84" s="48"/>
      <c r="V84" s="48"/>
      <c r="W84" s="49"/>
      <c r="X84" s="49"/>
      <c r="Y84" s="49"/>
      <c r="Z84" s="49"/>
      <c r="AA84" s="49"/>
      <c r="AB84" s="49"/>
      <c r="AC84" s="50"/>
      <c r="AD84" s="50"/>
      <c r="AE84" s="50"/>
      <c r="AF84" s="50"/>
      <c r="AG84" s="50"/>
      <c r="AH84" s="50"/>
    </row>
    <row r="85" spans="1:34" ht="18" customHeight="1" x14ac:dyDescent="0.25">
      <c r="A85" s="69"/>
      <c r="D85" s="37"/>
      <c r="E85" s="68"/>
      <c r="F85" s="68"/>
      <c r="G85" s="68"/>
      <c r="H85" s="68"/>
      <c r="I85" s="68"/>
      <c r="J85" s="68"/>
      <c r="K85" s="68"/>
      <c r="L85" s="335"/>
      <c r="M85" s="68"/>
      <c r="N85" s="68"/>
      <c r="O85" s="68"/>
      <c r="Q85" s="49"/>
      <c r="R85" s="49"/>
      <c r="S85" s="48"/>
      <c r="T85" s="48"/>
      <c r="U85" s="48"/>
      <c r="V85" s="48"/>
      <c r="W85" s="49"/>
      <c r="X85" s="49"/>
      <c r="Y85" s="49"/>
      <c r="Z85" s="49"/>
      <c r="AA85" s="49"/>
      <c r="AB85" s="49"/>
      <c r="AC85" s="50"/>
      <c r="AD85" s="50"/>
      <c r="AE85" s="50"/>
      <c r="AF85" s="50"/>
      <c r="AG85" s="50"/>
      <c r="AH85" s="50"/>
    </row>
    <row r="86" spans="1:34" ht="18" customHeight="1" x14ac:dyDescent="0.25">
      <c r="A86" s="69"/>
      <c r="D86" s="37"/>
      <c r="E86" s="68"/>
      <c r="F86" s="68"/>
      <c r="G86" s="68"/>
      <c r="H86" s="68"/>
      <c r="I86" s="68"/>
      <c r="J86" s="68"/>
      <c r="K86" s="68"/>
      <c r="L86" s="335"/>
      <c r="M86" s="68"/>
      <c r="N86" s="68"/>
      <c r="O86" s="68"/>
      <c r="Q86" s="49"/>
      <c r="R86" s="49"/>
      <c r="S86" s="48"/>
      <c r="T86" s="48"/>
      <c r="U86" s="48"/>
      <c r="V86" s="48"/>
      <c r="W86" s="49"/>
      <c r="X86" s="49"/>
      <c r="Y86" s="49"/>
      <c r="Z86" s="49"/>
      <c r="AA86" s="49"/>
      <c r="AB86" s="49"/>
      <c r="AC86" s="50"/>
      <c r="AD86" s="50"/>
      <c r="AE86" s="50"/>
      <c r="AF86" s="50"/>
      <c r="AG86" s="50"/>
      <c r="AH86" s="50"/>
    </row>
    <row r="87" spans="1:34" ht="18" customHeight="1" x14ac:dyDescent="0.25">
      <c r="A87" s="69"/>
      <c r="C87" s="227"/>
      <c r="D87" s="22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Q87" s="49"/>
      <c r="R87" s="49"/>
      <c r="S87" s="48"/>
      <c r="T87" s="48"/>
      <c r="U87" s="48"/>
      <c r="V87" s="48"/>
      <c r="W87" s="49"/>
      <c r="X87" s="49"/>
      <c r="Y87" s="49"/>
      <c r="Z87" s="49"/>
      <c r="AA87" s="49"/>
      <c r="AB87" s="49"/>
      <c r="AC87" s="50"/>
      <c r="AD87" s="50"/>
      <c r="AE87" s="50"/>
      <c r="AF87" s="50"/>
      <c r="AG87" s="50"/>
      <c r="AH87" s="50"/>
    </row>
    <row r="88" spans="1:34" ht="18" customHeight="1" x14ac:dyDescent="0.25">
      <c r="A88" s="69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Q88" s="49"/>
      <c r="R88" s="49"/>
      <c r="S88" s="48"/>
      <c r="T88" s="48"/>
      <c r="U88" s="48"/>
      <c r="V88" s="48"/>
      <c r="W88" s="49"/>
      <c r="X88" s="49"/>
      <c r="Y88" s="49"/>
      <c r="Z88" s="49"/>
      <c r="AA88" s="49"/>
      <c r="AB88" s="49"/>
      <c r="AC88" s="50"/>
      <c r="AD88" s="50"/>
      <c r="AE88" s="50"/>
      <c r="AF88" s="50"/>
      <c r="AG88" s="50"/>
      <c r="AH88" s="50"/>
    </row>
    <row r="89" spans="1:34" ht="18" customHeight="1" x14ac:dyDescent="0.25">
      <c r="A89" s="69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Q89" s="49"/>
      <c r="R89" s="49"/>
      <c r="S89" s="48"/>
      <c r="T89" s="48"/>
      <c r="U89" s="48"/>
      <c r="V89" s="48"/>
      <c r="W89" s="49"/>
      <c r="X89" s="49"/>
      <c r="Y89" s="49"/>
      <c r="Z89" s="49"/>
      <c r="AA89" s="49"/>
      <c r="AB89" s="49"/>
      <c r="AC89" s="50"/>
      <c r="AD89" s="50"/>
      <c r="AE89" s="50"/>
      <c r="AF89" s="50"/>
      <c r="AG89" s="50"/>
      <c r="AH89" s="50"/>
    </row>
    <row r="90" spans="1:34" ht="18" customHeight="1" x14ac:dyDescent="0.25">
      <c r="A90" s="69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Q90" s="49"/>
      <c r="R90" s="49"/>
      <c r="S90" s="48"/>
      <c r="T90" s="48"/>
      <c r="U90" s="48"/>
      <c r="V90" s="48"/>
      <c r="W90" s="49"/>
      <c r="X90" s="49"/>
      <c r="Y90" s="49"/>
      <c r="Z90" s="49"/>
      <c r="AA90" s="49"/>
      <c r="AB90" s="49"/>
      <c r="AC90" s="50"/>
      <c r="AD90" s="50"/>
      <c r="AE90" s="50"/>
      <c r="AF90" s="50"/>
      <c r="AG90" s="50"/>
      <c r="AH90" s="50"/>
    </row>
    <row r="91" spans="1:34" ht="18" customHeight="1" x14ac:dyDescent="0.25">
      <c r="A91" s="69"/>
      <c r="C91" s="97" t="s">
        <v>116</v>
      </c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Q91" s="49"/>
      <c r="R91" s="49"/>
      <c r="S91" s="48"/>
      <c r="T91" s="48"/>
      <c r="U91" s="48"/>
      <c r="V91" s="48"/>
      <c r="W91" s="49"/>
      <c r="X91" s="49"/>
      <c r="Y91" s="49"/>
      <c r="Z91" s="49"/>
      <c r="AA91" s="49"/>
      <c r="AB91" s="49"/>
      <c r="AC91" s="50"/>
      <c r="AD91" s="50"/>
      <c r="AE91" s="50"/>
      <c r="AF91" s="50"/>
      <c r="AG91" s="50"/>
      <c r="AH91" s="50"/>
    </row>
    <row r="92" spans="1:34" ht="18" customHeight="1" x14ac:dyDescent="0.25">
      <c r="A92" s="69"/>
      <c r="C92" s="247" t="str">
        <f>"From '"&amp;$D$31&amp;" - "&amp;$D$33&amp;" - "&amp;$D$35&amp;"'"</f>
        <v>From 'January - All categories - All subcategories'</v>
      </c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Q92" s="49"/>
      <c r="R92" s="49"/>
      <c r="S92" s="48"/>
      <c r="T92" s="48"/>
      <c r="U92" s="48"/>
      <c r="V92" s="48"/>
      <c r="W92" s="49"/>
      <c r="X92" s="49"/>
      <c r="Y92" s="49"/>
      <c r="Z92" s="49"/>
      <c r="AA92" s="49"/>
      <c r="AB92" s="49"/>
      <c r="AC92" s="50"/>
      <c r="AD92" s="50"/>
      <c r="AE92" s="50"/>
      <c r="AF92" s="50"/>
      <c r="AG92" s="50"/>
      <c r="AH92" s="50"/>
    </row>
    <row r="93" spans="1:34" ht="18" customHeight="1" x14ac:dyDescent="0.25">
      <c r="A93" s="69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Q93" s="49"/>
      <c r="R93" s="49"/>
      <c r="S93" s="48"/>
      <c r="T93" s="48"/>
      <c r="U93" s="48"/>
      <c r="V93" s="48"/>
      <c r="W93" s="49"/>
      <c r="X93" s="49"/>
      <c r="Y93" s="49"/>
      <c r="Z93" s="49"/>
      <c r="AA93" s="49"/>
      <c r="AB93" s="49"/>
      <c r="AC93" s="50"/>
      <c r="AD93" s="50"/>
      <c r="AE93" s="50"/>
      <c r="AF93" s="50"/>
      <c r="AG93" s="50"/>
      <c r="AH93" s="50"/>
    </row>
    <row r="94" spans="1:34" ht="18" customHeight="1" x14ac:dyDescent="0.25">
      <c r="A94" s="69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Q94" s="49"/>
      <c r="R94" s="49"/>
      <c r="S94" s="48"/>
      <c r="T94" s="48"/>
      <c r="U94" s="48"/>
      <c r="V94" s="48"/>
      <c r="W94" s="49"/>
      <c r="X94" s="49"/>
      <c r="Y94" s="49"/>
      <c r="Z94" s="49"/>
      <c r="AA94" s="49"/>
      <c r="AB94" s="49"/>
      <c r="AC94" s="50"/>
      <c r="AD94" s="50"/>
      <c r="AE94" s="50"/>
      <c r="AF94" s="50"/>
      <c r="AG94" s="50"/>
      <c r="AH94" s="50"/>
    </row>
    <row r="95" spans="1:34" ht="18" customHeight="1" x14ac:dyDescent="0.25">
      <c r="A95" s="69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Q95" s="49"/>
      <c r="R95" s="49"/>
      <c r="S95" s="48"/>
      <c r="T95" s="48"/>
      <c r="U95" s="48"/>
      <c r="V95" s="48"/>
      <c r="W95" s="49"/>
      <c r="X95" s="49"/>
      <c r="Y95" s="49"/>
      <c r="Z95" s="49"/>
      <c r="AA95" s="49"/>
      <c r="AB95" s="49"/>
      <c r="AC95" s="50"/>
      <c r="AD95" s="50"/>
      <c r="AE95" s="50"/>
      <c r="AF95" s="50"/>
      <c r="AG95" s="50"/>
      <c r="AH95" s="50"/>
    </row>
    <row r="96" spans="1:34" ht="18" customHeight="1" x14ac:dyDescent="0.25">
      <c r="A96" s="69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Q96" s="49"/>
      <c r="R96" s="49"/>
      <c r="S96" s="48"/>
      <c r="T96" s="48"/>
      <c r="U96" s="48"/>
      <c r="V96" s="48"/>
      <c r="W96" s="49"/>
      <c r="X96" s="49"/>
      <c r="Y96" s="49"/>
      <c r="Z96" s="49"/>
      <c r="AA96" s="49"/>
      <c r="AB96" s="49"/>
      <c r="AC96" s="50"/>
      <c r="AD96" s="50"/>
      <c r="AE96" s="50"/>
      <c r="AF96" s="50"/>
      <c r="AG96" s="50"/>
      <c r="AH96" s="50"/>
    </row>
    <row r="97" spans="1:34" ht="18" customHeight="1" x14ac:dyDescent="0.25">
      <c r="A97" s="69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Q97" s="49"/>
      <c r="R97" s="49"/>
      <c r="S97" s="48"/>
      <c r="T97" s="48"/>
      <c r="U97" s="48"/>
      <c r="V97" s="48"/>
      <c r="W97" s="49"/>
      <c r="X97" s="49"/>
      <c r="Y97" s="49"/>
      <c r="Z97" s="49"/>
      <c r="AA97" s="49"/>
      <c r="AB97" s="49"/>
      <c r="AC97" s="50"/>
      <c r="AD97" s="50"/>
      <c r="AE97" s="50"/>
      <c r="AF97" s="50"/>
      <c r="AG97" s="50"/>
      <c r="AH97" s="50"/>
    </row>
    <row r="98" spans="1:34" ht="18" customHeight="1" x14ac:dyDescent="0.25">
      <c r="A98" s="69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Q98" s="49"/>
      <c r="R98" s="49"/>
      <c r="S98" s="48"/>
      <c r="T98" s="48"/>
      <c r="U98" s="48"/>
      <c r="V98" s="48"/>
      <c r="W98" s="49"/>
      <c r="X98" s="49"/>
      <c r="Y98" s="49"/>
      <c r="Z98" s="49"/>
      <c r="AA98" s="49"/>
      <c r="AB98" s="49"/>
      <c r="AC98" s="50"/>
      <c r="AD98" s="50"/>
      <c r="AE98" s="50"/>
      <c r="AF98" s="50"/>
      <c r="AG98" s="50"/>
      <c r="AH98" s="50"/>
    </row>
    <row r="99" spans="1:34" ht="18" customHeight="1" x14ac:dyDescent="0.25">
      <c r="A99" s="69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Q99" s="49"/>
      <c r="R99" s="49"/>
      <c r="S99" s="48"/>
      <c r="T99" s="48"/>
      <c r="U99" s="48"/>
      <c r="V99" s="48"/>
      <c r="W99" s="49"/>
      <c r="X99" s="49"/>
      <c r="Y99" s="49"/>
      <c r="Z99" s="49"/>
      <c r="AA99" s="49"/>
      <c r="AB99" s="49"/>
      <c r="AC99" s="50"/>
      <c r="AD99" s="50"/>
      <c r="AE99" s="50"/>
      <c r="AF99" s="50"/>
      <c r="AG99" s="50"/>
      <c r="AH99" s="50"/>
    </row>
    <row r="100" spans="1:34" ht="18" customHeight="1" x14ac:dyDescent="0.25">
      <c r="A100" s="69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Q100" s="49"/>
      <c r="R100" s="49"/>
      <c r="S100" s="48"/>
      <c r="T100" s="48"/>
      <c r="U100" s="48"/>
      <c r="V100" s="48"/>
      <c r="W100" s="49"/>
      <c r="X100" s="49"/>
      <c r="Y100" s="49"/>
      <c r="Z100" s="49"/>
      <c r="AA100" s="49"/>
      <c r="AB100" s="49"/>
      <c r="AC100" s="50"/>
      <c r="AD100" s="50"/>
      <c r="AE100" s="50"/>
      <c r="AF100" s="50"/>
      <c r="AG100" s="50"/>
      <c r="AH100" s="50"/>
    </row>
    <row r="101" spans="1:34" ht="18" customHeight="1" x14ac:dyDescent="0.25">
      <c r="A101" s="69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Q101" s="49"/>
      <c r="R101" s="49"/>
      <c r="S101" s="48"/>
      <c r="T101" s="48"/>
      <c r="U101" s="48"/>
      <c r="V101" s="48"/>
      <c r="W101" s="49"/>
      <c r="X101" s="49"/>
      <c r="Y101" s="49"/>
      <c r="Z101" s="49"/>
      <c r="AA101" s="49"/>
      <c r="AB101" s="49"/>
      <c r="AC101" s="50"/>
      <c r="AD101" s="50"/>
      <c r="AE101" s="50"/>
      <c r="AF101" s="50"/>
      <c r="AG101" s="50"/>
      <c r="AH101" s="50"/>
    </row>
    <row r="102" spans="1:34" ht="18" customHeight="1" x14ac:dyDescent="0.25">
      <c r="A102" s="69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Q102" s="49"/>
      <c r="R102" s="49"/>
      <c r="S102" s="48"/>
      <c r="T102" s="48"/>
      <c r="U102" s="48"/>
      <c r="V102" s="48"/>
      <c r="W102" s="49"/>
      <c r="X102" s="49"/>
      <c r="Y102" s="49"/>
      <c r="Z102" s="49"/>
      <c r="AA102" s="49"/>
      <c r="AB102" s="49"/>
      <c r="AC102" s="50"/>
      <c r="AD102" s="50"/>
      <c r="AE102" s="50"/>
      <c r="AF102" s="50"/>
      <c r="AG102" s="50"/>
      <c r="AH102" s="50"/>
    </row>
    <row r="103" spans="1:34" ht="18" customHeight="1" x14ac:dyDescent="0.25">
      <c r="A103" s="69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Q103" s="49"/>
      <c r="R103" s="49"/>
      <c r="S103" s="48"/>
      <c r="T103" s="48"/>
      <c r="U103" s="48"/>
      <c r="V103" s="48"/>
      <c r="W103" s="49"/>
      <c r="X103" s="49"/>
      <c r="Y103" s="49"/>
      <c r="Z103" s="49"/>
      <c r="AA103" s="49"/>
      <c r="AB103" s="49"/>
      <c r="AC103" s="50"/>
      <c r="AD103" s="50"/>
      <c r="AE103" s="50"/>
      <c r="AF103" s="50"/>
      <c r="AG103" s="50"/>
      <c r="AH103" s="50"/>
    </row>
    <row r="104" spans="1:34" ht="18" customHeight="1" x14ac:dyDescent="0.25">
      <c r="A104" s="69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Q104" s="49"/>
      <c r="R104" s="49"/>
      <c r="S104" s="48"/>
      <c r="T104" s="48"/>
      <c r="U104" s="48"/>
      <c r="V104" s="48"/>
      <c r="W104" s="49"/>
      <c r="X104" s="49"/>
      <c r="Y104" s="49"/>
      <c r="Z104" s="49"/>
      <c r="AA104" s="49"/>
      <c r="AB104" s="49"/>
      <c r="AC104" s="50"/>
      <c r="AD104" s="50"/>
      <c r="AE104" s="50"/>
      <c r="AF104" s="50"/>
      <c r="AG104" s="50"/>
      <c r="AH104" s="50"/>
    </row>
    <row r="105" spans="1:34" ht="18" customHeight="1" x14ac:dyDescent="0.25">
      <c r="A105" s="69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Q105" s="49"/>
      <c r="R105" s="49"/>
      <c r="S105" s="48"/>
      <c r="T105" s="48"/>
      <c r="U105" s="48"/>
      <c r="V105" s="48"/>
      <c r="W105" s="49"/>
      <c r="X105" s="49"/>
      <c r="Y105" s="49"/>
      <c r="Z105" s="49"/>
      <c r="AA105" s="49"/>
      <c r="AB105" s="49"/>
      <c r="AC105" s="50"/>
      <c r="AD105" s="50"/>
      <c r="AE105" s="50"/>
      <c r="AF105" s="50"/>
      <c r="AG105" s="50"/>
      <c r="AH105" s="50"/>
    </row>
    <row r="106" spans="1:34" ht="18" customHeight="1" x14ac:dyDescent="0.25">
      <c r="A106" s="69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Q106" s="49"/>
      <c r="R106" s="49"/>
      <c r="S106" s="48"/>
      <c r="T106" s="48"/>
      <c r="U106" s="48"/>
      <c r="V106" s="48"/>
      <c r="W106" s="49"/>
      <c r="X106" s="49"/>
      <c r="Y106" s="49"/>
      <c r="Z106" s="49"/>
      <c r="AA106" s="49"/>
      <c r="AB106" s="49"/>
      <c r="AC106" s="50"/>
      <c r="AD106" s="50"/>
      <c r="AE106" s="50"/>
      <c r="AF106" s="50"/>
      <c r="AG106" s="50"/>
      <c r="AH106" s="50"/>
    </row>
    <row r="107" spans="1:34" ht="16" customHeight="1" x14ac:dyDescent="0.25">
      <c r="A107" s="69"/>
      <c r="C107" s="97" t="s">
        <v>113</v>
      </c>
      <c r="D107" s="17"/>
      <c r="E107" s="17"/>
      <c r="F107" s="17"/>
      <c r="G107" s="17"/>
      <c r="H107" s="17"/>
      <c r="I107" s="17"/>
      <c r="K107" s="68"/>
      <c r="L107" s="68"/>
      <c r="M107" s="68"/>
      <c r="N107" s="68"/>
      <c r="O107" s="68"/>
      <c r="Q107" s="49"/>
      <c r="R107" s="49"/>
      <c r="S107" s="48"/>
      <c r="T107" s="48"/>
      <c r="U107" s="48"/>
      <c r="V107" s="48"/>
      <c r="W107" s="49"/>
      <c r="X107" s="49"/>
      <c r="Y107" s="49"/>
      <c r="Z107" s="49"/>
      <c r="AA107" s="49"/>
      <c r="AB107" s="49"/>
      <c r="AC107" s="50"/>
      <c r="AD107" s="50"/>
      <c r="AE107" s="50"/>
      <c r="AF107" s="50"/>
      <c r="AG107" s="50"/>
      <c r="AH107" s="50"/>
    </row>
    <row r="108" spans="1:34" ht="16" customHeight="1" x14ac:dyDescent="0.25">
      <c r="A108" s="69"/>
      <c r="C108" s="247" t="str">
        <f>"From '"&amp;$D$31&amp;" - "&amp;$D$33&amp;" - "&amp;$D$35&amp;"'"</f>
        <v>From 'January - All categories - All subcategories'</v>
      </c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Q108" s="49"/>
      <c r="R108" s="49"/>
      <c r="S108" s="48"/>
      <c r="T108" s="48"/>
      <c r="U108" s="48"/>
      <c r="V108" s="48"/>
      <c r="W108" s="49"/>
      <c r="X108" s="49"/>
      <c r="Y108" s="49"/>
      <c r="Z108" s="49"/>
      <c r="AA108" s="49"/>
      <c r="AB108" s="49"/>
      <c r="AC108" s="50"/>
      <c r="AD108" s="50"/>
      <c r="AE108" s="50"/>
      <c r="AF108" s="50"/>
      <c r="AG108" s="50"/>
      <c r="AH108" s="50"/>
    </row>
    <row r="109" spans="1:34" ht="16" customHeight="1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Q109" s="49"/>
      <c r="R109" s="49"/>
      <c r="S109" s="48"/>
      <c r="T109" s="48"/>
      <c r="U109" s="48"/>
      <c r="V109" s="48"/>
      <c r="W109" s="49"/>
      <c r="X109" s="49"/>
      <c r="Y109" s="49"/>
      <c r="Z109" s="49"/>
      <c r="AA109" s="49"/>
      <c r="AB109" s="49"/>
      <c r="AC109" s="50"/>
      <c r="AD109" s="50"/>
      <c r="AE109" s="50"/>
      <c r="AF109" s="50"/>
      <c r="AG109" s="50"/>
      <c r="AH109" s="50"/>
    </row>
    <row r="110" spans="1:34" ht="16" customHeight="1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Q110" s="49"/>
      <c r="R110" s="49"/>
      <c r="S110" s="48"/>
      <c r="T110" s="48"/>
      <c r="U110" s="48"/>
      <c r="V110" s="48"/>
      <c r="W110" s="49"/>
      <c r="X110" s="49"/>
      <c r="Y110" s="49"/>
      <c r="Z110" s="49"/>
      <c r="AA110" s="49"/>
      <c r="AB110" s="49"/>
      <c r="AC110" s="50"/>
      <c r="AD110" s="50"/>
      <c r="AE110" s="50"/>
      <c r="AF110" s="50"/>
      <c r="AG110" s="50"/>
      <c r="AH110" s="50"/>
    </row>
    <row r="111" spans="1:34" ht="16" customHeight="1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Q111" s="49"/>
      <c r="R111" s="49"/>
      <c r="S111" s="48"/>
      <c r="T111" s="48"/>
      <c r="U111" s="48"/>
      <c r="V111" s="48"/>
      <c r="W111" s="49"/>
      <c r="X111" s="49"/>
      <c r="Y111" s="49"/>
      <c r="Z111" s="49"/>
      <c r="AA111" s="49"/>
      <c r="AB111" s="49"/>
      <c r="AC111" s="50"/>
      <c r="AD111" s="50"/>
      <c r="AE111" s="50"/>
      <c r="AF111" s="50"/>
      <c r="AG111" s="50"/>
      <c r="AH111" s="50"/>
    </row>
    <row r="112" spans="1:34" ht="16" customHeight="1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Q112" s="49"/>
      <c r="R112" s="49"/>
      <c r="S112" s="48"/>
      <c r="T112" s="48"/>
      <c r="U112" s="48"/>
      <c r="V112" s="48"/>
      <c r="W112" s="49"/>
      <c r="X112" s="49"/>
      <c r="Y112" s="49"/>
      <c r="Z112" s="49"/>
      <c r="AA112" s="49"/>
      <c r="AB112" s="49"/>
      <c r="AC112" s="50"/>
      <c r="AD112" s="50"/>
      <c r="AE112" s="50"/>
      <c r="AF112" s="50"/>
      <c r="AG112" s="50"/>
      <c r="AH112" s="50"/>
    </row>
    <row r="113" spans="1:34" ht="16" customHeight="1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Q113" s="49"/>
      <c r="R113" s="49"/>
      <c r="S113" s="48"/>
      <c r="T113" s="48"/>
      <c r="U113" s="48"/>
      <c r="V113" s="48"/>
      <c r="W113" s="49"/>
      <c r="X113" s="49"/>
      <c r="Y113" s="49"/>
      <c r="Z113" s="49"/>
      <c r="AA113" s="49"/>
      <c r="AB113" s="49"/>
      <c r="AC113" s="50"/>
      <c r="AD113" s="50"/>
      <c r="AE113" s="50"/>
      <c r="AF113" s="50"/>
      <c r="AG113" s="50"/>
      <c r="AH113" s="50"/>
    </row>
    <row r="114" spans="1:34" ht="16" customHeight="1" x14ac:dyDescent="0.25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Q114" s="49"/>
      <c r="R114" s="49"/>
      <c r="S114" s="48"/>
      <c r="T114" s="48"/>
      <c r="U114" s="48"/>
      <c r="V114" s="48"/>
      <c r="W114" s="49"/>
      <c r="X114" s="49"/>
      <c r="Y114" s="49"/>
      <c r="Z114" s="49"/>
      <c r="AA114" s="49"/>
      <c r="AB114" s="49"/>
      <c r="AC114" s="50"/>
      <c r="AD114" s="50"/>
      <c r="AE114" s="50"/>
      <c r="AF114" s="50"/>
      <c r="AG114" s="50"/>
      <c r="AH114" s="50"/>
    </row>
    <row r="115" spans="1:34" ht="16" customHeight="1" x14ac:dyDescent="0.25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Q115" s="49"/>
      <c r="R115" s="49"/>
      <c r="S115" s="48"/>
      <c r="T115" s="48"/>
      <c r="U115" s="48"/>
      <c r="V115" s="48"/>
      <c r="W115" s="49"/>
      <c r="X115" s="49"/>
      <c r="Y115" s="49"/>
      <c r="Z115" s="49"/>
      <c r="AA115" s="49"/>
      <c r="AB115" s="49"/>
      <c r="AC115" s="50"/>
      <c r="AD115" s="50"/>
      <c r="AE115" s="50"/>
      <c r="AF115" s="50"/>
      <c r="AG115" s="50"/>
      <c r="AH115" s="50"/>
    </row>
    <row r="116" spans="1:34" ht="16" customHeight="1" x14ac:dyDescent="0.25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Q116" s="49"/>
      <c r="R116" s="49"/>
      <c r="S116" s="48"/>
      <c r="T116" s="48"/>
      <c r="U116" s="48"/>
      <c r="V116" s="48"/>
      <c r="W116" s="49"/>
      <c r="X116" s="49"/>
      <c r="Y116" s="49"/>
      <c r="Z116" s="49"/>
      <c r="AA116" s="49"/>
      <c r="AB116" s="49"/>
      <c r="AC116" s="50"/>
      <c r="AD116" s="50"/>
      <c r="AE116" s="50"/>
      <c r="AF116" s="50"/>
      <c r="AG116" s="50"/>
      <c r="AH116" s="50"/>
    </row>
    <row r="117" spans="1:34" ht="16" customHeight="1" x14ac:dyDescent="0.25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Q117" s="49"/>
      <c r="R117" s="49"/>
      <c r="S117" s="48"/>
      <c r="T117" s="48"/>
      <c r="U117" s="48"/>
      <c r="V117" s="48"/>
      <c r="W117" s="49"/>
      <c r="X117" s="49"/>
      <c r="Y117" s="49"/>
      <c r="Z117" s="49"/>
      <c r="AA117" s="49"/>
      <c r="AB117" s="49"/>
      <c r="AC117" s="50"/>
      <c r="AD117" s="50"/>
      <c r="AE117" s="50"/>
      <c r="AF117" s="50"/>
      <c r="AG117" s="50"/>
      <c r="AH117" s="50"/>
    </row>
    <row r="118" spans="1:34" ht="16" customHeight="1" x14ac:dyDescent="0.2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Q118" s="49"/>
      <c r="R118" s="49"/>
      <c r="S118" s="48"/>
      <c r="T118" s="48"/>
      <c r="U118" s="48"/>
      <c r="V118" s="48"/>
      <c r="W118" s="49"/>
      <c r="X118" s="49"/>
      <c r="Y118" s="49"/>
      <c r="Z118" s="49"/>
      <c r="AA118" s="49"/>
      <c r="AB118" s="49"/>
      <c r="AC118" s="50"/>
      <c r="AD118" s="50"/>
      <c r="AE118" s="50"/>
      <c r="AF118" s="50"/>
      <c r="AG118" s="50"/>
      <c r="AH118" s="50"/>
    </row>
    <row r="119" spans="1:34" ht="16" customHeight="1" x14ac:dyDescent="0.25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Q119" s="49"/>
      <c r="R119" s="49"/>
      <c r="S119" s="48"/>
      <c r="T119" s="48"/>
      <c r="U119" s="48"/>
      <c r="V119" s="48"/>
      <c r="W119" s="49"/>
      <c r="X119" s="49"/>
      <c r="Y119" s="49"/>
      <c r="Z119" s="49"/>
      <c r="AA119" s="49"/>
      <c r="AB119" s="49"/>
      <c r="AC119" s="50"/>
      <c r="AD119" s="50"/>
      <c r="AE119" s="50"/>
      <c r="AF119" s="50"/>
      <c r="AG119" s="50"/>
      <c r="AH119" s="50"/>
    </row>
    <row r="120" spans="1:34" ht="16" customHeight="1" x14ac:dyDescent="0.25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Q120" s="49"/>
      <c r="R120" s="49"/>
      <c r="S120" s="48"/>
      <c r="T120" s="48"/>
      <c r="U120" s="48"/>
      <c r="V120" s="48"/>
      <c r="W120" s="49"/>
      <c r="X120" s="49"/>
      <c r="Y120" s="49"/>
      <c r="Z120" s="49"/>
      <c r="AA120" s="49"/>
      <c r="AB120" s="49"/>
      <c r="AC120" s="50"/>
      <c r="AD120" s="50"/>
      <c r="AE120" s="50"/>
      <c r="AF120" s="50"/>
      <c r="AG120" s="50"/>
      <c r="AH120" s="50"/>
    </row>
    <row r="121" spans="1:34" ht="16" customHeight="1" x14ac:dyDescent="0.25">
      <c r="A121" s="69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Q121" s="49"/>
      <c r="R121" s="49"/>
      <c r="S121" s="48"/>
      <c r="T121" s="48"/>
      <c r="U121" s="48"/>
      <c r="V121" s="48"/>
      <c r="W121" s="49"/>
      <c r="X121" s="49"/>
      <c r="Y121" s="49"/>
      <c r="Z121" s="49"/>
      <c r="AA121" s="49"/>
      <c r="AB121" s="49"/>
      <c r="AC121" s="50"/>
      <c r="AD121" s="50"/>
      <c r="AE121" s="50"/>
      <c r="AF121" s="50"/>
      <c r="AG121" s="50"/>
      <c r="AH121" s="50"/>
    </row>
    <row r="122" spans="1:34" ht="16" customHeight="1" x14ac:dyDescent="0.25">
      <c r="A122" s="69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Q122" s="49"/>
      <c r="R122" s="49"/>
      <c r="S122" s="48"/>
      <c r="T122" s="48"/>
      <c r="U122" s="48"/>
      <c r="V122" s="48"/>
      <c r="W122" s="49"/>
      <c r="X122" s="49"/>
      <c r="Y122" s="49"/>
      <c r="Z122" s="49"/>
      <c r="AA122" s="49"/>
      <c r="AB122" s="49"/>
      <c r="AC122" s="50"/>
      <c r="AD122" s="50"/>
      <c r="AE122" s="50"/>
      <c r="AF122" s="50"/>
      <c r="AG122" s="50"/>
      <c r="AH122" s="50"/>
    </row>
    <row r="123" spans="1:34" ht="16" customHeight="1" x14ac:dyDescent="0.25">
      <c r="A123" s="69"/>
      <c r="B123" s="73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71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</row>
    <row r="124" spans="1:34" ht="16" customHeight="1" x14ac:dyDescent="0.25">
      <c r="A124" s="69"/>
      <c r="B124" s="73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71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</row>
    <row r="125" spans="1:34" ht="16" customHeight="1" x14ac:dyDescent="0.25">
      <c r="A125" s="69"/>
      <c r="B125" s="73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71"/>
      <c r="Q125" s="50"/>
      <c r="S125" s="50"/>
      <c r="T125" s="50"/>
      <c r="U125" s="50"/>
      <c r="V125" s="50"/>
      <c r="W125" s="50"/>
      <c r="X125" s="50"/>
      <c r="Y125" s="50"/>
      <c r="Z125" s="50"/>
      <c r="AA125" s="50"/>
    </row>
    <row r="126" spans="1:34" ht="16" customHeight="1" x14ac:dyDescent="0.25">
      <c r="A126" s="69"/>
      <c r="B126" s="73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71"/>
      <c r="Q126" s="50"/>
      <c r="S126" s="50"/>
      <c r="T126" s="50"/>
      <c r="U126" s="50"/>
      <c r="V126" s="50"/>
      <c r="W126" s="50"/>
      <c r="X126" s="50"/>
      <c r="Y126" s="50"/>
      <c r="Z126" s="50"/>
      <c r="AA126" s="50"/>
    </row>
    <row r="127" spans="1:34" ht="16" customHeight="1" x14ac:dyDescent="0.25">
      <c r="A127" s="69"/>
      <c r="B127" s="73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71"/>
      <c r="Q127" s="50"/>
      <c r="S127" s="50"/>
      <c r="T127" s="50"/>
      <c r="U127" s="50"/>
      <c r="V127" s="50"/>
      <c r="W127" s="50"/>
      <c r="X127" s="50"/>
      <c r="Y127" s="50"/>
      <c r="Z127" s="50"/>
      <c r="AA127" s="50"/>
    </row>
    <row r="128" spans="1:34" ht="16" customHeight="1" x14ac:dyDescent="0.25">
      <c r="A128" s="69"/>
      <c r="B128" s="73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71"/>
      <c r="Q128" s="50"/>
      <c r="S128" s="50"/>
      <c r="T128" s="50"/>
      <c r="U128" s="50"/>
      <c r="V128" s="50"/>
      <c r="W128" s="50"/>
      <c r="X128" s="50"/>
      <c r="Y128" s="50"/>
      <c r="Z128" s="50"/>
      <c r="AA128" s="50"/>
    </row>
    <row r="129" spans="1:27" ht="16" customHeight="1" x14ac:dyDescent="0.25">
      <c r="A129" s="69"/>
      <c r="B129" s="73"/>
      <c r="C129" s="97" t="s">
        <v>111</v>
      </c>
      <c r="I129" s="68"/>
      <c r="J129" s="68"/>
      <c r="K129" s="68"/>
      <c r="L129" s="68"/>
      <c r="M129" s="68"/>
      <c r="N129" s="68"/>
      <c r="O129" s="68"/>
      <c r="P129" s="71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</row>
    <row r="130" spans="1:27" ht="16" customHeight="1" x14ac:dyDescent="0.25">
      <c r="A130" s="69"/>
      <c r="B130" s="73"/>
      <c r="C130" s="247" t="str">
        <f>"From '"&amp;$D$31&amp;" - "&amp;$D$33&amp;" - "&amp;$D$35&amp;"'"</f>
        <v>From 'January - All categories - All subcategories'</v>
      </c>
      <c r="I130" s="68"/>
      <c r="J130" s="68"/>
      <c r="K130" s="68"/>
      <c r="L130" s="68"/>
      <c r="M130" s="68"/>
      <c r="N130" s="68"/>
      <c r="O130" s="68"/>
      <c r="P130" s="71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</row>
    <row r="131" spans="1:27" ht="16" customHeight="1" x14ac:dyDescent="0.25">
      <c r="A131" s="69"/>
      <c r="B131" s="71"/>
      <c r="C131" s="71"/>
      <c r="D131" s="74"/>
      <c r="E131" s="74"/>
      <c r="F131" s="74"/>
      <c r="G131" s="74"/>
      <c r="H131" s="74"/>
      <c r="I131" s="68"/>
      <c r="J131" s="68"/>
      <c r="K131" s="68"/>
      <c r="L131" s="68"/>
      <c r="M131" s="68"/>
      <c r="N131" s="78"/>
      <c r="O131" s="78"/>
      <c r="P131" s="71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</row>
    <row r="132" spans="1:27" ht="16" customHeight="1" x14ac:dyDescent="0.25">
      <c r="A132" s="69"/>
      <c r="B132" s="71"/>
      <c r="C132" s="71"/>
      <c r="D132" s="74"/>
      <c r="E132" s="74"/>
      <c r="H132" s="74"/>
      <c r="I132" s="68"/>
      <c r="J132" s="68"/>
      <c r="K132" s="68"/>
      <c r="L132" s="68"/>
      <c r="M132" s="68"/>
      <c r="N132" s="78"/>
      <c r="O132" s="78"/>
      <c r="P132" s="71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</row>
    <row r="133" spans="1:27" ht="16" customHeight="1" x14ac:dyDescent="0.25">
      <c r="A133" s="69"/>
      <c r="B133" s="71"/>
      <c r="C133" s="71"/>
      <c r="D133" s="74"/>
      <c r="E133" s="74"/>
      <c r="F133" s="74"/>
      <c r="G133" s="74"/>
      <c r="H133" s="74"/>
      <c r="I133" s="68"/>
      <c r="J133" s="68"/>
      <c r="N133" s="78"/>
      <c r="O133" s="78"/>
      <c r="P133" s="71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</row>
    <row r="134" spans="1:27" ht="16" customHeight="1" x14ac:dyDescent="0.25">
      <c r="A134" s="69"/>
      <c r="B134" s="71"/>
      <c r="C134" s="71"/>
      <c r="D134" s="74"/>
      <c r="F134" s="74"/>
      <c r="G134" s="74"/>
      <c r="H134" s="74"/>
      <c r="I134" s="68"/>
      <c r="J134" s="68"/>
      <c r="K134" s="68"/>
      <c r="L134" s="68"/>
      <c r="M134" s="68"/>
      <c r="N134" s="78"/>
      <c r="O134" s="78"/>
      <c r="P134" s="71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</row>
    <row r="135" spans="1:27" ht="16" customHeight="1" x14ac:dyDescent="0.25">
      <c r="A135" s="69"/>
      <c r="B135" s="71"/>
      <c r="C135" s="71"/>
      <c r="D135" s="74"/>
      <c r="E135" s="74"/>
      <c r="F135" s="74"/>
      <c r="G135" s="74"/>
      <c r="H135" s="74"/>
      <c r="I135" s="68"/>
      <c r="J135" s="68"/>
      <c r="K135" s="68"/>
      <c r="L135" s="68"/>
      <c r="M135" s="68"/>
      <c r="N135" s="78"/>
      <c r="O135" s="78"/>
      <c r="P135" s="71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</row>
    <row r="136" spans="1:27" ht="16" customHeight="1" x14ac:dyDescent="0.25">
      <c r="A136" s="69"/>
      <c r="B136" s="71"/>
      <c r="C136" s="71"/>
      <c r="D136" s="74"/>
      <c r="E136" s="74"/>
      <c r="F136" s="74"/>
      <c r="G136" s="74"/>
      <c r="H136" s="74"/>
      <c r="I136" s="68"/>
      <c r="J136" s="68"/>
      <c r="K136" s="68"/>
      <c r="L136" s="68"/>
      <c r="M136" s="68"/>
      <c r="N136" s="78"/>
      <c r="O136" s="78"/>
      <c r="P136" s="71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</row>
    <row r="137" spans="1:27" ht="16" customHeight="1" x14ac:dyDescent="0.25">
      <c r="A137" s="69"/>
      <c r="B137" s="71"/>
      <c r="C137" s="71"/>
      <c r="D137" s="74"/>
      <c r="E137" s="74"/>
      <c r="F137" s="74"/>
      <c r="G137" s="74"/>
      <c r="H137" s="74"/>
      <c r="I137" s="68"/>
      <c r="J137" s="68"/>
      <c r="K137" s="68"/>
      <c r="L137" s="68"/>
      <c r="M137" s="68"/>
      <c r="N137" s="78"/>
      <c r="O137" s="78"/>
      <c r="P137" s="71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</row>
    <row r="138" spans="1:27" ht="16" customHeight="1" x14ac:dyDescent="0.25">
      <c r="D138" s="74"/>
      <c r="E138" s="74"/>
      <c r="F138" s="74"/>
      <c r="G138" s="74"/>
      <c r="H138" s="74"/>
      <c r="I138" s="68"/>
      <c r="J138" s="68"/>
      <c r="K138" s="68"/>
      <c r="L138" s="68"/>
      <c r="M138" s="68"/>
      <c r="N138" s="78"/>
      <c r="O138" s="78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</row>
    <row r="139" spans="1:27" ht="16" customHeight="1" x14ac:dyDescent="0.25">
      <c r="D139" s="74"/>
      <c r="E139" s="74"/>
      <c r="F139" s="74"/>
      <c r="G139" s="74"/>
      <c r="H139" s="74"/>
      <c r="I139" s="68"/>
      <c r="J139" s="68"/>
      <c r="K139" s="68"/>
      <c r="L139" s="68"/>
      <c r="M139" s="68"/>
      <c r="N139" s="78"/>
      <c r="O139" s="78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</row>
    <row r="140" spans="1:27" ht="16" customHeight="1" x14ac:dyDescent="0.25">
      <c r="D140" s="74"/>
      <c r="E140" s="74"/>
      <c r="F140" s="74"/>
      <c r="G140" s="74"/>
      <c r="H140" s="74"/>
      <c r="I140" s="68"/>
      <c r="J140" s="68"/>
      <c r="K140" s="68"/>
      <c r="L140" s="68"/>
      <c r="M140" s="68"/>
      <c r="N140" s="78"/>
      <c r="O140" s="78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</row>
    <row r="141" spans="1:27" ht="16" customHeight="1" x14ac:dyDescent="0.25">
      <c r="D141" s="74"/>
      <c r="E141" s="74"/>
      <c r="F141" s="74"/>
      <c r="G141" s="74"/>
      <c r="H141" s="74"/>
      <c r="I141" s="68"/>
      <c r="J141" s="68"/>
      <c r="K141" s="68"/>
      <c r="L141" s="68"/>
      <c r="M141" s="68"/>
      <c r="N141" s="78"/>
      <c r="O141" s="78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</row>
    <row r="142" spans="1:27" ht="16" customHeight="1" x14ac:dyDescent="0.25">
      <c r="D142" s="74"/>
      <c r="E142" s="74"/>
      <c r="F142" s="74"/>
      <c r="G142" s="74"/>
      <c r="H142" s="74"/>
      <c r="I142" s="68"/>
      <c r="J142" s="68"/>
      <c r="K142" s="68"/>
      <c r="L142" s="68"/>
      <c r="M142" s="68"/>
      <c r="N142" s="78"/>
      <c r="O142" s="78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</row>
    <row r="143" spans="1:27" ht="16" customHeight="1" x14ac:dyDescent="0.25">
      <c r="D143" s="74"/>
      <c r="E143" s="74"/>
      <c r="F143" s="74"/>
      <c r="G143" s="74"/>
      <c r="H143" s="74"/>
      <c r="I143" s="68"/>
      <c r="J143" s="68"/>
      <c r="K143" s="68"/>
      <c r="L143" s="68"/>
      <c r="M143" s="68"/>
      <c r="N143" s="78"/>
      <c r="O143" s="78"/>
    </row>
    <row r="144" spans="1:27" ht="16" customHeight="1" x14ac:dyDescent="0.25">
      <c r="D144" s="74"/>
      <c r="E144" s="74"/>
      <c r="F144" s="74"/>
      <c r="G144" s="74"/>
      <c r="H144" s="74"/>
      <c r="I144" s="68"/>
      <c r="J144" s="68"/>
      <c r="K144" s="68"/>
      <c r="L144" s="68"/>
      <c r="M144" s="68"/>
      <c r="N144" s="78"/>
      <c r="O144" s="78"/>
    </row>
    <row r="145" spans="3:15" ht="16" customHeight="1" x14ac:dyDescent="0.25">
      <c r="D145" s="74"/>
      <c r="E145" s="74"/>
      <c r="F145" s="74"/>
      <c r="G145" s="74"/>
      <c r="H145" s="74"/>
      <c r="I145" s="68"/>
      <c r="J145" s="68"/>
      <c r="K145" s="68"/>
      <c r="L145" s="68"/>
      <c r="M145" s="68"/>
      <c r="N145" s="78"/>
      <c r="O145" s="78"/>
    </row>
    <row r="146" spans="3:15" ht="16" customHeight="1" x14ac:dyDescent="0.25">
      <c r="D146" s="74"/>
      <c r="E146" s="74"/>
      <c r="F146" s="74"/>
      <c r="G146" s="74"/>
      <c r="H146" s="74"/>
      <c r="I146" s="68"/>
      <c r="J146" s="68"/>
      <c r="K146" s="68"/>
      <c r="L146" s="68"/>
      <c r="M146" s="68"/>
      <c r="N146" s="78"/>
      <c r="O146" s="78"/>
    </row>
    <row r="147" spans="3:15" ht="16" customHeight="1" x14ac:dyDescent="0.25">
      <c r="D147" s="74"/>
      <c r="E147" s="74"/>
      <c r="F147" s="74"/>
      <c r="G147" s="74"/>
      <c r="H147" s="74"/>
      <c r="I147" s="68"/>
      <c r="J147" s="68"/>
      <c r="K147" s="68"/>
      <c r="L147" s="68"/>
      <c r="M147" s="68"/>
      <c r="N147" s="78"/>
      <c r="O147" s="78"/>
    </row>
    <row r="148" spans="3:15" ht="16" customHeight="1" x14ac:dyDescent="0.25">
      <c r="C148" s="97" t="s">
        <v>117</v>
      </c>
      <c r="D148" s="74"/>
      <c r="E148" s="74"/>
      <c r="F148" s="74"/>
      <c r="G148" s="74"/>
      <c r="H148" s="74"/>
      <c r="I148" s="68"/>
      <c r="J148" s="68"/>
      <c r="K148" s="68"/>
      <c r="L148" s="68"/>
      <c r="M148" s="68"/>
      <c r="N148" s="78"/>
      <c r="O148" s="78"/>
    </row>
    <row r="149" spans="3:15" ht="16" customHeight="1" x14ac:dyDescent="0.25">
      <c r="C149" s="247" t="str">
        <f>"From '"&amp;$D$31&amp;" - "&amp;$D$33&amp;" - "&amp;$D$35&amp;"'"</f>
        <v>From 'January - All categories - All subcategories'</v>
      </c>
      <c r="D149" s="74"/>
      <c r="E149" s="74"/>
      <c r="F149" s="74"/>
      <c r="G149" s="74"/>
      <c r="H149" s="74"/>
      <c r="I149" s="68"/>
      <c r="J149" s="68"/>
      <c r="K149" s="68"/>
      <c r="L149" s="68"/>
      <c r="M149" s="68"/>
      <c r="N149" s="78"/>
      <c r="O149" s="78"/>
    </row>
    <row r="150" spans="3:15" ht="16" customHeight="1" x14ac:dyDescent="0.25">
      <c r="D150" s="74"/>
      <c r="E150" s="74"/>
      <c r="F150" s="74"/>
      <c r="G150" s="74"/>
      <c r="H150" s="74"/>
      <c r="I150" s="68"/>
      <c r="J150" s="68"/>
      <c r="K150" s="68"/>
      <c r="L150" s="68"/>
      <c r="M150" s="68"/>
      <c r="N150" s="78"/>
      <c r="O150" s="78"/>
    </row>
    <row r="151" spans="3:15" ht="16" customHeight="1" x14ac:dyDescent="0.25">
      <c r="D151" s="74"/>
      <c r="E151" s="74"/>
      <c r="F151" s="74"/>
      <c r="G151" s="74"/>
      <c r="H151" s="74"/>
      <c r="I151" s="68"/>
      <c r="J151" s="68"/>
      <c r="K151" s="68"/>
      <c r="L151" s="68"/>
      <c r="M151" s="68"/>
      <c r="N151" s="78"/>
      <c r="O151" s="78"/>
    </row>
    <row r="152" spans="3:15" ht="16" customHeight="1" x14ac:dyDescent="0.25">
      <c r="D152" s="74"/>
      <c r="E152" s="74"/>
      <c r="F152" s="74"/>
      <c r="G152" s="74"/>
      <c r="H152" s="74"/>
      <c r="I152" s="68"/>
      <c r="J152" s="68"/>
      <c r="K152" s="68"/>
      <c r="L152" s="68"/>
      <c r="M152" s="68"/>
      <c r="N152" s="78"/>
      <c r="O152" s="78"/>
    </row>
    <row r="153" spans="3:15" ht="16" customHeight="1" x14ac:dyDescent="0.25">
      <c r="D153" s="74"/>
      <c r="E153" s="74"/>
      <c r="F153" s="74"/>
      <c r="G153" s="74"/>
      <c r="H153" s="74"/>
      <c r="I153" s="68"/>
      <c r="J153" s="68"/>
      <c r="K153" s="68"/>
      <c r="L153" s="68"/>
      <c r="M153" s="68"/>
      <c r="N153" s="78"/>
      <c r="O153" s="78"/>
    </row>
    <row r="154" spans="3:15" ht="16" customHeight="1" x14ac:dyDescent="0.25">
      <c r="D154" s="74"/>
      <c r="E154" s="74"/>
      <c r="F154" s="74"/>
      <c r="G154" s="74"/>
      <c r="H154" s="74"/>
      <c r="I154" s="68"/>
      <c r="J154" s="68"/>
      <c r="K154" s="68"/>
      <c r="L154" s="68"/>
      <c r="M154" s="68"/>
      <c r="N154" s="78"/>
      <c r="O154" s="78"/>
    </row>
    <row r="155" spans="3:15" ht="16" customHeight="1" x14ac:dyDescent="0.25">
      <c r="D155" s="74"/>
      <c r="E155" s="74"/>
      <c r="F155" s="74"/>
      <c r="G155" s="74"/>
      <c r="H155" s="74"/>
      <c r="I155" s="68"/>
      <c r="J155" s="68"/>
      <c r="K155" s="68"/>
      <c r="L155" s="68"/>
      <c r="M155" s="68"/>
      <c r="N155" s="78"/>
      <c r="O155" s="78"/>
    </row>
    <row r="156" spans="3:15" ht="16" customHeight="1" x14ac:dyDescent="0.25">
      <c r="D156" s="74"/>
      <c r="E156" s="74"/>
      <c r="F156" s="74"/>
      <c r="G156" s="74"/>
      <c r="H156" s="74"/>
      <c r="I156" s="68"/>
      <c r="J156" s="68"/>
      <c r="K156" s="68"/>
      <c r="L156" s="68"/>
      <c r="M156" s="68"/>
      <c r="N156" s="78"/>
      <c r="O156" s="78"/>
    </row>
    <row r="157" spans="3:15" ht="16" customHeight="1" x14ac:dyDescent="0.25">
      <c r="D157" s="74"/>
      <c r="E157" s="74"/>
      <c r="F157" s="74"/>
      <c r="G157" s="74"/>
      <c r="H157" s="74"/>
      <c r="I157" s="68"/>
      <c r="J157" s="68"/>
      <c r="K157" s="68"/>
      <c r="L157" s="68"/>
      <c r="M157" s="68"/>
      <c r="N157" s="78"/>
      <c r="O157" s="78"/>
    </row>
    <row r="158" spans="3:15" ht="16" customHeight="1" x14ac:dyDescent="0.25">
      <c r="D158" s="74"/>
      <c r="E158" s="74"/>
      <c r="F158" s="74"/>
      <c r="G158" s="74"/>
      <c r="H158" s="74"/>
      <c r="I158" s="68"/>
      <c r="J158" s="68"/>
      <c r="K158" s="68"/>
      <c r="L158" s="68"/>
      <c r="M158" s="68"/>
      <c r="N158" s="78"/>
      <c r="O158" s="78"/>
    </row>
    <row r="159" spans="3:15" ht="16" customHeight="1" x14ac:dyDescent="0.25">
      <c r="D159" s="74"/>
      <c r="E159" s="74"/>
      <c r="F159" s="74"/>
      <c r="G159" s="74"/>
      <c r="H159" s="74"/>
      <c r="I159" s="68"/>
      <c r="J159" s="68"/>
      <c r="K159" s="68"/>
      <c r="L159" s="68"/>
      <c r="M159" s="68"/>
      <c r="N159" s="78"/>
      <c r="O159" s="78"/>
    </row>
    <row r="160" spans="3:15" ht="16" customHeight="1" x14ac:dyDescent="0.25">
      <c r="D160" s="74"/>
      <c r="E160" s="74"/>
      <c r="F160" s="74"/>
      <c r="G160" s="74"/>
      <c r="H160" s="74"/>
      <c r="I160" s="68"/>
      <c r="J160" s="68"/>
      <c r="K160" s="68"/>
      <c r="L160" s="68"/>
      <c r="M160" s="68"/>
      <c r="N160" s="78"/>
      <c r="O160" s="78"/>
    </row>
    <row r="161" spans="4:15" ht="16" customHeight="1" x14ac:dyDescent="0.25">
      <c r="D161" s="74"/>
      <c r="E161" s="74"/>
      <c r="F161" s="74"/>
      <c r="G161" s="74"/>
      <c r="H161" s="74"/>
      <c r="I161" s="68"/>
      <c r="J161" s="68"/>
      <c r="K161" s="68"/>
      <c r="L161" s="68"/>
      <c r="M161" s="68"/>
      <c r="N161" s="78"/>
      <c r="O161" s="78"/>
    </row>
    <row r="162" spans="4:15" ht="16" customHeight="1" x14ac:dyDescent="0.25">
      <c r="D162" s="74"/>
      <c r="E162" s="74"/>
      <c r="F162" s="74"/>
      <c r="G162" s="74"/>
      <c r="H162" s="74"/>
      <c r="I162" s="68"/>
      <c r="J162" s="68"/>
      <c r="K162" s="68"/>
      <c r="L162" s="68"/>
      <c r="M162" s="68"/>
      <c r="N162" s="78"/>
      <c r="O162" s="78"/>
    </row>
    <row r="163" spans="4:15" ht="16" customHeight="1" x14ac:dyDescent="0.25">
      <c r="D163" s="74"/>
      <c r="E163" s="74"/>
      <c r="F163" s="74"/>
      <c r="G163" s="74"/>
      <c r="H163" s="74"/>
      <c r="I163" s="68"/>
      <c r="J163" s="68"/>
      <c r="K163" s="68"/>
      <c r="L163" s="68"/>
      <c r="M163" s="68"/>
      <c r="N163" s="78"/>
      <c r="O163" s="78"/>
    </row>
    <row r="164" spans="4:15" ht="16" customHeight="1" x14ac:dyDescent="0.25">
      <c r="D164" s="74"/>
      <c r="E164" s="74"/>
      <c r="F164" s="74"/>
      <c r="G164" s="74"/>
      <c r="H164" s="74"/>
      <c r="I164" s="68"/>
      <c r="J164" s="68"/>
      <c r="K164" s="68"/>
      <c r="L164" s="68"/>
      <c r="M164" s="68"/>
      <c r="N164" s="78"/>
      <c r="O164" s="78"/>
    </row>
    <row r="165" spans="4:15" ht="16" customHeight="1" x14ac:dyDescent="0.25">
      <c r="D165" s="74"/>
      <c r="E165" s="74"/>
      <c r="F165" s="74"/>
      <c r="G165" s="74"/>
      <c r="H165" s="74"/>
      <c r="I165" s="68"/>
      <c r="J165" s="68"/>
      <c r="K165" s="68"/>
      <c r="L165" s="68"/>
      <c r="M165" s="68"/>
      <c r="N165" s="78"/>
      <c r="O165" s="78"/>
    </row>
    <row r="166" spans="4:15" ht="16" customHeight="1" x14ac:dyDescent="0.25">
      <c r="D166" s="74"/>
      <c r="E166" s="74"/>
      <c r="F166" s="74"/>
      <c r="G166" s="74"/>
      <c r="H166" s="74"/>
      <c r="I166" s="68"/>
      <c r="J166" s="68"/>
      <c r="K166" s="68"/>
      <c r="L166" s="68"/>
      <c r="M166" s="68"/>
      <c r="N166" s="78"/>
      <c r="O166" s="78"/>
    </row>
    <row r="167" spans="4:15" ht="16" customHeight="1" x14ac:dyDescent="0.25">
      <c r="D167" s="74"/>
      <c r="E167" s="74"/>
      <c r="F167" s="74"/>
      <c r="G167" s="74"/>
      <c r="H167" s="74"/>
      <c r="I167" s="68"/>
      <c r="J167" s="68"/>
      <c r="K167" s="68"/>
      <c r="L167" s="68"/>
      <c r="M167" s="68"/>
      <c r="N167" s="78"/>
      <c r="O167" s="78"/>
    </row>
    <row r="168" spans="4:15" ht="16" customHeight="1" x14ac:dyDescent="0.25">
      <c r="D168" s="74"/>
      <c r="E168" s="74"/>
      <c r="F168" s="74"/>
      <c r="G168" s="74"/>
      <c r="H168" s="74"/>
      <c r="I168" s="68"/>
      <c r="J168" s="68"/>
      <c r="K168" s="68"/>
      <c r="L168" s="68"/>
      <c r="M168" s="68"/>
      <c r="N168" s="78"/>
      <c r="O168" s="78"/>
    </row>
    <row r="169" spans="4:15" ht="16" customHeight="1" x14ac:dyDescent="0.25">
      <c r="D169" s="74"/>
      <c r="E169" s="74"/>
      <c r="F169" s="74"/>
      <c r="G169" s="74"/>
      <c r="H169" s="74"/>
      <c r="I169" s="68"/>
      <c r="J169" s="68"/>
      <c r="K169" s="68"/>
      <c r="L169" s="68"/>
      <c r="M169" s="68"/>
      <c r="N169" s="78"/>
      <c r="O169" s="78"/>
    </row>
    <row r="170" spans="4:15" ht="16" customHeight="1" x14ac:dyDescent="0.25">
      <c r="D170" s="74"/>
      <c r="E170" s="74"/>
      <c r="F170" s="74"/>
      <c r="G170" s="74"/>
      <c r="H170" s="74"/>
      <c r="I170" s="68"/>
      <c r="J170" s="68"/>
      <c r="K170" s="68"/>
      <c r="L170" s="68"/>
      <c r="M170" s="68"/>
      <c r="N170" s="78"/>
      <c r="O170" s="78"/>
    </row>
    <row r="171" spans="4:15" ht="16" customHeight="1" x14ac:dyDescent="0.25">
      <c r="D171" s="74"/>
      <c r="E171" s="74"/>
      <c r="F171" s="74"/>
      <c r="G171" s="74"/>
      <c r="H171" s="74"/>
      <c r="K171" s="77"/>
      <c r="L171" s="77"/>
      <c r="M171" s="80"/>
      <c r="N171" s="77"/>
      <c r="O171" s="77"/>
    </row>
    <row r="172" spans="4:15" ht="16" customHeight="1" x14ac:dyDescent="0.25">
      <c r="D172" s="74"/>
      <c r="E172" s="74"/>
      <c r="F172" s="74"/>
      <c r="G172" s="74"/>
      <c r="H172" s="74"/>
      <c r="K172" s="77"/>
      <c r="L172" s="77"/>
      <c r="M172" s="80"/>
      <c r="N172" s="77"/>
      <c r="O172" s="77"/>
    </row>
    <row r="173" spans="4:15" ht="16" customHeight="1" x14ac:dyDescent="0.25">
      <c r="D173" s="74"/>
      <c r="E173" s="74"/>
      <c r="F173" s="74"/>
      <c r="G173" s="74"/>
      <c r="H173" s="74"/>
      <c r="K173" s="77"/>
      <c r="L173" s="77"/>
      <c r="M173" s="80"/>
      <c r="N173" s="77"/>
      <c r="O173" s="77"/>
    </row>
    <row r="174" spans="4:15" ht="16" customHeight="1" x14ac:dyDescent="0.25">
      <c r="D174" s="74"/>
      <c r="E174" s="74"/>
      <c r="F174" s="74"/>
      <c r="G174" s="74"/>
      <c r="H174" s="74"/>
      <c r="K174" s="81"/>
      <c r="L174" s="81"/>
      <c r="M174" s="80"/>
      <c r="N174" s="77"/>
      <c r="O174" s="77"/>
    </row>
    <row r="175" spans="4:15" ht="16" customHeight="1" x14ac:dyDescent="0.25">
      <c r="D175" s="74"/>
      <c r="E175" s="74"/>
      <c r="F175" s="74"/>
      <c r="G175" s="74"/>
      <c r="H175" s="74"/>
      <c r="K175" s="81"/>
      <c r="L175" s="81"/>
      <c r="M175" s="80"/>
      <c r="N175" s="77"/>
      <c r="O175" s="77"/>
    </row>
    <row r="176" spans="4:15" ht="16" customHeight="1" x14ac:dyDescent="0.25">
      <c r="D176" s="74"/>
      <c r="E176" s="74"/>
      <c r="F176" s="74"/>
      <c r="G176" s="74"/>
      <c r="H176" s="74"/>
      <c r="K176" s="81"/>
      <c r="L176" s="81"/>
      <c r="M176" s="80"/>
      <c r="N176" s="77"/>
      <c r="O176" s="77"/>
    </row>
    <row r="177" spans="4:15" ht="16" customHeight="1" x14ac:dyDescent="0.25">
      <c r="D177" s="74"/>
      <c r="E177" s="74"/>
      <c r="F177" s="74"/>
      <c r="G177" s="74"/>
      <c r="H177" s="74"/>
      <c r="K177" s="81"/>
      <c r="L177" s="81"/>
      <c r="M177" s="80"/>
      <c r="N177" s="77"/>
      <c r="O177" s="77"/>
    </row>
    <row r="178" spans="4:15" ht="16" customHeight="1" x14ac:dyDescent="0.25">
      <c r="D178" s="74"/>
      <c r="E178" s="74"/>
      <c r="F178" s="74"/>
      <c r="G178" s="74"/>
      <c r="H178" s="74"/>
      <c r="K178" s="81"/>
      <c r="L178" s="81"/>
      <c r="M178" s="80"/>
      <c r="N178" s="77"/>
      <c r="O178" s="77"/>
    </row>
    <row r="179" spans="4:15" ht="16" customHeight="1" x14ac:dyDescent="0.25">
      <c r="D179" s="74"/>
      <c r="E179" s="74"/>
      <c r="F179" s="74"/>
      <c r="G179" s="74"/>
      <c r="H179" s="74"/>
      <c r="K179" s="81"/>
      <c r="L179" s="81"/>
      <c r="M179" s="80"/>
      <c r="N179" s="77"/>
      <c r="O179" s="77"/>
    </row>
    <row r="180" spans="4:15" ht="16" customHeight="1" x14ac:dyDescent="0.25">
      <c r="D180" s="74"/>
      <c r="E180" s="74"/>
      <c r="F180" s="74"/>
      <c r="G180" s="74"/>
      <c r="H180" s="74"/>
      <c r="K180" s="81"/>
      <c r="L180" s="81"/>
      <c r="M180" s="80"/>
      <c r="N180" s="77"/>
      <c r="O180" s="77"/>
    </row>
    <row r="181" spans="4:15" ht="16" customHeight="1" x14ac:dyDescent="0.25">
      <c r="D181" s="74"/>
      <c r="E181" s="74"/>
      <c r="F181" s="74"/>
      <c r="G181" s="74"/>
      <c r="H181" s="74"/>
      <c r="K181" s="77"/>
      <c r="L181" s="77"/>
      <c r="M181" s="80"/>
      <c r="N181" s="77"/>
      <c r="O181" s="77"/>
    </row>
    <row r="182" spans="4:15" ht="16" customHeight="1" x14ac:dyDescent="0.25">
      <c r="D182" s="74"/>
      <c r="E182" s="74"/>
      <c r="F182" s="74"/>
      <c r="G182" s="74"/>
      <c r="H182" s="74"/>
      <c r="K182" s="77"/>
      <c r="L182" s="77"/>
      <c r="M182" s="80"/>
      <c r="N182" s="77"/>
      <c r="O182" s="77"/>
    </row>
    <row r="183" spans="4:15" ht="16" customHeight="1" x14ac:dyDescent="0.25">
      <c r="D183" s="74"/>
      <c r="E183" s="74"/>
      <c r="F183" s="74"/>
      <c r="G183" s="74"/>
      <c r="H183" s="74"/>
      <c r="K183" s="77"/>
      <c r="L183" s="77"/>
      <c r="M183" s="80"/>
      <c r="N183" s="77"/>
      <c r="O183" s="77"/>
    </row>
    <row r="184" spans="4:15" ht="16" customHeight="1" x14ac:dyDescent="0.25">
      <c r="D184" s="74"/>
      <c r="E184" s="74"/>
      <c r="F184" s="74"/>
      <c r="G184" s="74"/>
      <c r="H184" s="74"/>
      <c r="K184" s="77"/>
      <c r="L184" s="77"/>
      <c r="M184" s="80"/>
      <c r="N184" s="77"/>
      <c r="O184" s="77"/>
    </row>
    <row r="185" spans="4:15" ht="16" customHeight="1" x14ac:dyDescent="0.25">
      <c r="D185" s="74"/>
      <c r="E185" s="74"/>
      <c r="F185" s="74"/>
      <c r="G185" s="74"/>
      <c r="H185" s="74"/>
      <c r="K185" s="77"/>
      <c r="L185" s="77"/>
      <c r="M185" s="80"/>
      <c r="N185" s="77"/>
      <c r="O185" s="77"/>
    </row>
    <row r="186" spans="4:15" ht="16" customHeight="1" x14ac:dyDescent="0.25">
      <c r="D186" s="74"/>
      <c r="E186" s="74"/>
      <c r="F186" s="74"/>
      <c r="G186" s="74"/>
      <c r="H186" s="74"/>
      <c r="K186" s="77"/>
      <c r="L186" s="77"/>
      <c r="M186" s="80"/>
      <c r="N186" s="77"/>
      <c r="O186" s="77"/>
    </row>
    <row r="187" spans="4:15" ht="16" customHeight="1" x14ac:dyDescent="0.25">
      <c r="D187" s="74"/>
      <c r="E187" s="74"/>
      <c r="F187" s="74"/>
      <c r="G187" s="74"/>
      <c r="H187" s="74"/>
      <c r="K187" s="77"/>
      <c r="L187" s="77"/>
      <c r="M187" s="80"/>
      <c r="N187" s="77"/>
      <c r="O187" s="77"/>
    </row>
    <row r="188" spans="4:15" ht="16" customHeight="1" x14ac:dyDescent="0.25">
      <c r="D188" s="74"/>
      <c r="E188" s="74"/>
      <c r="F188" s="74"/>
      <c r="G188" s="74"/>
      <c r="H188" s="74"/>
      <c r="K188" s="77"/>
      <c r="L188" s="77"/>
      <c r="M188" s="80"/>
      <c r="N188" s="77"/>
      <c r="O188" s="77"/>
    </row>
    <row r="189" spans="4:15" ht="16" customHeight="1" x14ac:dyDescent="0.25">
      <c r="D189" s="74"/>
      <c r="E189" s="74"/>
      <c r="F189" s="74"/>
      <c r="G189" s="74"/>
      <c r="H189" s="74"/>
      <c r="K189" s="77"/>
      <c r="L189" s="77"/>
      <c r="M189" s="80"/>
      <c r="N189" s="77"/>
      <c r="O189" s="77"/>
    </row>
    <row r="190" spans="4:15" ht="16" customHeight="1" x14ac:dyDescent="0.25">
      <c r="D190" s="74"/>
      <c r="E190" s="74"/>
      <c r="F190" s="74"/>
      <c r="G190" s="74"/>
      <c r="H190" s="74"/>
      <c r="K190" s="77"/>
      <c r="L190" s="77"/>
      <c r="M190" s="80"/>
      <c r="N190" s="77"/>
      <c r="O190" s="77"/>
    </row>
    <row r="191" spans="4:15" ht="16" customHeight="1" x14ac:dyDescent="0.25">
      <c r="D191" s="74"/>
      <c r="E191" s="74"/>
      <c r="F191" s="74"/>
      <c r="G191" s="74"/>
      <c r="H191" s="74"/>
      <c r="K191" s="77"/>
      <c r="L191" s="77"/>
      <c r="M191" s="80"/>
      <c r="N191" s="77"/>
      <c r="O191" s="77"/>
    </row>
    <row r="192" spans="4:15" ht="16" customHeight="1" x14ac:dyDescent="0.25">
      <c r="D192" s="74"/>
      <c r="E192" s="74"/>
      <c r="F192" s="74"/>
      <c r="G192" s="74"/>
      <c r="H192" s="74"/>
      <c r="K192" s="77"/>
      <c r="L192" s="77"/>
      <c r="M192" s="80"/>
      <c r="N192" s="77"/>
      <c r="O192" s="77"/>
    </row>
    <row r="193" spans="4:15" ht="16" customHeight="1" x14ac:dyDescent="0.25">
      <c r="D193" s="74"/>
      <c r="E193" s="74"/>
      <c r="F193" s="74"/>
      <c r="G193" s="74"/>
      <c r="H193" s="74"/>
      <c r="K193" s="77"/>
      <c r="L193" s="77"/>
      <c r="M193" s="80"/>
      <c r="N193" s="77"/>
      <c r="O193" s="77"/>
    </row>
    <row r="194" spans="4:15" ht="16" customHeight="1" x14ac:dyDescent="0.25">
      <c r="D194" s="74"/>
      <c r="E194" s="74"/>
      <c r="F194" s="74"/>
      <c r="G194" s="74"/>
      <c r="H194" s="74"/>
      <c r="K194" s="77"/>
      <c r="L194" s="77"/>
      <c r="M194" s="80"/>
      <c r="N194" s="77"/>
      <c r="O194" s="77"/>
    </row>
    <row r="195" spans="4:15" ht="16" customHeight="1" x14ac:dyDescent="0.25">
      <c r="D195" s="74"/>
      <c r="E195" s="74"/>
      <c r="F195" s="74"/>
      <c r="G195" s="74"/>
      <c r="H195" s="74"/>
      <c r="K195" s="77"/>
      <c r="L195" s="77"/>
      <c r="M195" s="80"/>
      <c r="N195" s="77"/>
      <c r="O195" s="77"/>
    </row>
    <row r="196" spans="4:15" ht="16" customHeight="1" x14ac:dyDescent="0.25">
      <c r="D196" s="74"/>
      <c r="E196" s="74"/>
      <c r="F196" s="74"/>
      <c r="G196" s="74"/>
      <c r="H196" s="74"/>
      <c r="K196" s="77"/>
      <c r="L196" s="77"/>
      <c r="M196" s="80"/>
      <c r="N196" s="77"/>
      <c r="O196" s="77"/>
    </row>
    <row r="197" spans="4:15" ht="16" customHeight="1" x14ac:dyDescent="0.25">
      <c r="D197" s="74"/>
      <c r="E197" s="74"/>
      <c r="F197" s="74"/>
      <c r="G197" s="74"/>
      <c r="H197" s="74"/>
      <c r="K197" s="77"/>
      <c r="L197" s="77"/>
      <c r="M197" s="80"/>
      <c r="N197" s="77"/>
      <c r="O197" s="77"/>
    </row>
    <row r="198" spans="4:15" ht="16" customHeight="1" x14ac:dyDescent="0.25">
      <c r="D198" s="74"/>
      <c r="E198" s="74"/>
      <c r="F198" s="74"/>
      <c r="G198" s="74"/>
      <c r="H198" s="74"/>
      <c r="K198" s="81"/>
      <c r="L198" s="81"/>
      <c r="M198" s="80"/>
      <c r="N198" s="77"/>
      <c r="O198" s="77"/>
    </row>
    <row r="199" spans="4:15" ht="16" customHeight="1" x14ac:dyDescent="0.25">
      <c r="D199" s="74"/>
      <c r="E199" s="74"/>
      <c r="F199" s="74"/>
      <c r="G199" s="74"/>
      <c r="H199" s="74"/>
      <c r="K199" s="81"/>
      <c r="L199" s="81"/>
      <c r="M199" s="80"/>
      <c r="N199" s="77"/>
      <c r="O199" s="77"/>
    </row>
    <row r="200" spans="4:15" ht="16" customHeight="1" x14ac:dyDescent="0.25">
      <c r="D200" s="74"/>
      <c r="E200" s="74"/>
      <c r="F200" s="74"/>
      <c r="G200" s="74"/>
      <c r="H200" s="74"/>
      <c r="K200" s="81"/>
      <c r="L200" s="81"/>
      <c r="M200" s="80"/>
      <c r="N200" s="77"/>
      <c r="O200" s="77"/>
    </row>
    <row r="201" spans="4:15" ht="16" customHeight="1" x14ac:dyDescent="0.25">
      <c r="D201" s="74"/>
      <c r="E201" s="74"/>
      <c r="F201" s="74"/>
      <c r="G201" s="74"/>
      <c r="H201" s="74"/>
      <c r="K201" s="81"/>
      <c r="L201" s="81"/>
      <c r="M201" s="80"/>
      <c r="N201" s="77"/>
      <c r="O201" s="77"/>
    </row>
    <row r="202" spans="4:15" ht="16" customHeight="1" x14ac:dyDescent="0.25">
      <c r="D202" s="74"/>
      <c r="E202" s="74"/>
      <c r="F202" s="74"/>
      <c r="G202" s="74"/>
      <c r="H202" s="74"/>
      <c r="K202" s="81"/>
      <c r="L202" s="81"/>
      <c r="M202" s="80"/>
      <c r="N202" s="77"/>
      <c r="O202" s="77"/>
    </row>
    <row r="203" spans="4:15" ht="16" customHeight="1" x14ac:dyDescent="0.25">
      <c r="D203" s="74"/>
      <c r="E203" s="74"/>
      <c r="F203" s="74"/>
      <c r="G203" s="74"/>
      <c r="H203" s="74"/>
      <c r="K203" s="81"/>
      <c r="L203" s="81"/>
      <c r="M203" s="80"/>
      <c r="N203" s="77"/>
      <c r="O203" s="77"/>
    </row>
    <row r="204" spans="4:15" ht="16" customHeight="1" x14ac:dyDescent="0.25">
      <c r="D204" s="74"/>
      <c r="E204" s="74"/>
      <c r="F204" s="74"/>
      <c r="G204" s="74"/>
      <c r="H204" s="74"/>
      <c r="K204" s="81"/>
      <c r="L204" s="81"/>
      <c r="M204" s="80"/>
      <c r="N204" s="77"/>
      <c r="O204" s="77"/>
    </row>
    <row r="205" spans="4:15" ht="16" customHeight="1" x14ac:dyDescent="0.25">
      <c r="D205" s="74"/>
      <c r="E205" s="74"/>
      <c r="F205" s="74"/>
      <c r="G205" s="74"/>
      <c r="H205" s="74"/>
      <c r="K205" s="77"/>
      <c r="L205" s="77"/>
      <c r="M205" s="80"/>
      <c r="N205" s="77"/>
      <c r="O205" s="77"/>
    </row>
    <row r="206" spans="4:15" ht="16" customHeight="1" x14ac:dyDescent="0.25">
      <c r="D206" s="74"/>
      <c r="E206" s="74"/>
      <c r="F206" s="74"/>
      <c r="G206" s="74"/>
      <c r="H206" s="74"/>
      <c r="K206" s="77"/>
      <c r="L206" s="77"/>
      <c r="M206" s="80"/>
      <c r="N206" s="77"/>
      <c r="O206" s="77"/>
    </row>
    <row r="207" spans="4:15" ht="16" customHeight="1" x14ac:dyDescent="0.25">
      <c r="D207" s="74"/>
      <c r="E207" s="74"/>
      <c r="F207" s="74"/>
      <c r="G207" s="74"/>
      <c r="H207" s="74"/>
      <c r="K207" s="77"/>
      <c r="L207" s="77"/>
      <c r="M207" s="80"/>
      <c r="N207" s="77"/>
      <c r="O207" s="77"/>
    </row>
    <row r="208" spans="4:15" ht="16" customHeight="1" x14ac:dyDescent="0.25">
      <c r="D208" s="74"/>
      <c r="E208" s="74"/>
      <c r="F208" s="74"/>
      <c r="G208" s="74"/>
      <c r="H208" s="74"/>
      <c r="K208" s="77"/>
      <c r="L208" s="77"/>
      <c r="M208" s="80"/>
      <c r="N208" s="77"/>
      <c r="O208" s="77"/>
    </row>
    <row r="209" spans="4:15" ht="16" customHeight="1" x14ac:dyDescent="0.25">
      <c r="D209" s="74"/>
      <c r="E209" s="74"/>
      <c r="F209" s="74"/>
      <c r="G209" s="74"/>
      <c r="H209" s="74"/>
      <c r="K209" s="77"/>
      <c r="L209" s="77"/>
      <c r="M209" s="80"/>
      <c r="N209" s="77"/>
      <c r="O209" s="77"/>
    </row>
    <row r="210" spans="4:15" ht="16" customHeight="1" x14ac:dyDescent="0.25">
      <c r="D210" s="74"/>
      <c r="E210" s="74"/>
      <c r="F210" s="74"/>
      <c r="G210" s="74"/>
      <c r="H210" s="74"/>
      <c r="K210" s="77"/>
      <c r="L210" s="77"/>
      <c r="M210" s="80"/>
      <c r="N210" s="77"/>
      <c r="O210" s="77"/>
    </row>
    <row r="211" spans="4:15" ht="16" customHeight="1" x14ac:dyDescent="0.25">
      <c r="D211" s="74"/>
      <c r="E211" s="74"/>
      <c r="F211" s="74"/>
      <c r="G211" s="74"/>
      <c r="H211" s="74"/>
      <c r="K211" s="77"/>
      <c r="L211" s="77"/>
      <c r="M211" s="80"/>
      <c r="N211" s="77"/>
      <c r="O211" s="77"/>
    </row>
    <row r="212" spans="4:15" ht="16" customHeight="1" x14ac:dyDescent="0.25">
      <c r="D212" s="74"/>
      <c r="E212" s="74"/>
      <c r="F212" s="74"/>
      <c r="G212" s="74"/>
      <c r="H212" s="74"/>
      <c r="K212" s="77"/>
      <c r="L212" s="77"/>
      <c r="M212" s="80"/>
      <c r="N212" s="77"/>
      <c r="O212" s="77"/>
    </row>
    <row r="213" spans="4:15" ht="16" customHeight="1" x14ac:dyDescent="0.25">
      <c r="D213" s="74"/>
      <c r="E213" s="74"/>
      <c r="F213" s="74"/>
      <c r="G213" s="74"/>
      <c r="H213" s="74"/>
      <c r="K213" s="77"/>
      <c r="L213" s="77"/>
      <c r="M213" s="80"/>
      <c r="N213" s="77"/>
      <c r="O213" s="77"/>
    </row>
    <row r="214" spans="4:15" ht="16" customHeight="1" x14ac:dyDescent="0.25">
      <c r="D214" s="74"/>
      <c r="E214" s="74"/>
      <c r="F214" s="74"/>
      <c r="G214" s="74"/>
      <c r="H214" s="74"/>
      <c r="K214" s="77"/>
      <c r="L214" s="77"/>
      <c r="M214" s="80"/>
      <c r="N214" s="77"/>
      <c r="O214" s="77"/>
    </row>
    <row r="215" spans="4:15" ht="16" customHeight="1" x14ac:dyDescent="0.25">
      <c r="D215" s="74"/>
      <c r="E215" s="74"/>
      <c r="F215" s="74"/>
      <c r="G215" s="74"/>
      <c r="H215" s="74"/>
      <c r="K215" s="77"/>
      <c r="L215" s="77"/>
      <c r="M215" s="80"/>
      <c r="N215" s="77"/>
      <c r="O215" s="77"/>
    </row>
    <row r="216" spans="4:15" ht="16" customHeight="1" x14ac:dyDescent="0.25">
      <c r="D216" s="74"/>
      <c r="E216" s="74"/>
      <c r="F216" s="74"/>
      <c r="G216" s="74"/>
      <c r="H216" s="74"/>
      <c r="K216" s="77"/>
      <c r="L216" s="77"/>
      <c r="M216" s="80"/>
      <c r="N216" s="77"/>
      <c r="O216" s="77"/>
    </row>
    <row r="217" spans="4:15" ht="16" customHeight="1" x14ac:dyDescent="0.25">
      <c r="D217" s="74"/>
      <c r="E217" s="74"/>
      <c r="F217" s="74"/>
      <c r="G217" s="74"/>
      <c r="H217" s="74"/>
      <c r="K217" s="77"/>
      <c r="L217" s="77"/>
      <c r="M217" s="80"/>
      <c r="N217" s="77"/>
      <c r="O217" s="77"/>
    </row>
    <row r="218" spans="4:15" ht="16" customHeight="1" x14ac:dyDescent="0.25">
      <c r="D218" s="74"/>
      <c r="E218" s="74"/>
      <c r="F218" s="74"/>
      <c r="G218" s="74"/>
      <c r="H218" s="74"/>
      <c r="K218" s="77"/>
      <c r="L218" s="77"/>
      <c r="M218" s="80"/>
      <c r="N218" s="77"/>
      <c r="O218" s="77"/>
    </row>
    <row r="219" spans="4:15" ht="16" customHeight="1" x14ac:dyDescent="0.25">
      <c r="D219" s="74"/>
      <c r="E219" s="74"/>
      <c r="F219" s="74"/>
      <c r="G219" s="74"/>
      <c r="H219" s="74"/>
      <c r="K219" s="77"/>
      <c r="L219" s="77"/>
      <c r="M219" s="80"/>
      <c r="N219" s="77"/>
      <c r="O219" s="77"/>
    </row>
    <row r="220" spans="4:15" ht="16" customHeight="1" x14ac:dyDescent="0.25">
      <c r="D220" s="74"/>
      <c r="E220" s="74"/>
      <c r="F220" s="74"/>
      <c r="G220" s="74"/>
      <c r="H220" s="74"/>
      <c r="K220" s="77"/>
      <c r="L220" s="77"/>
      <c r="M220" s="80"/>
      <c r="N220" s="77"/>
      <c r="O220" s="77"/>
    </row>
    <row r="221" spans="4:15" ht="16" customHeight="1" x14ac:dyDescent="0.25">
      <c r="D221" s="74"/>
      <c r="E221" s="74"/>
      <c r="F221" s="74"/>
      <c r="G221" s="74"/>
      <c r="H221" s="74"/>
      <c r="K221" s="77"/>
      <c r="L221" s="77"/>
      <c r="M221" s="80"/>
      <c r="N221" s="77"/>
      <c r="O221" s="77"/>
    </row>
    <row r="222" spans="4:15" ht="16" customHeight="1" x14ac:dyDescent="0.25">
      <c r="D222" s="74"/>
      <c r="E222" s="74"/>
      <c r="F222" s="74"/>
      <c r="G222" s="74"/>
      <c r="H222" s="74"/>
      <c r="K222" s="81"/>
      <c r="L222" s="81"/>
      <c r="M222" s="80"/>
      <c r="N222" s="77"/>
      <c r="O222" s="77"/>
    </row>
    <row r="223" spans="4:15" ht="16" customHeight="1" x14ac:dyDescent="0.25">
      <c r="D223" s="74"/>
      <c r="E223" s="74"/>
      <c r="F223" s="74"/>
      <c r="G223" s="74"/>
      <c r="H223" s="74"/>
      <c r="K223" s="81"/>
      <c r="L223" s="81"/>
      <c r="M223" s="80"/>
      <c r="N223" s="77"/>
      <c r="O223" s="77"/>
    </row>
    <row r="224" spans="4:15" ht="16" customHeight="1" x14ac:dyDescent="0.25">
      <c r="D224" s="74"/>
      <c r="E224" s="74"/>
      <c r="F224" s="74"/>
      <c r="G224" s="74"/>
      <c r="H224" s="74"/>
      <c r="K224" s="81"/>
      <c r="L224" s="81"/>
      <c r="M224" s="80"/>
      <c r="N224" s="77"/>
      <c r="O224" s="77"/>
    </row>
    <row r="225" spans="4:15" ht="16" customHeight="1" x14ac:dyDescent="0.25">
      <c r="D225" s="74"/>
      <c r="E225" s="74"/>
      <c r="F225" s="74"/>
      <c r="G225" s="74"/>
      <c r="H225" s="74"/>
      <c r="K225" s="81"/>
      <c r="L225" s="81"/>
      <c r="M225" s="80"/>
      <c r="N225" s="77"/>
      <c r="O225" s="77"/>
    </row>
    <row r="226" spans="4:15" ht="16" customHeight="1" x14ac:dyDescent="0.25">
      <c r="D226" s="74"/>
      <c r="E226" s="74"/>
      <c r="F226" s="74"/>
      <c r="G226" s="74"/>
      <c r="H226" s="74"/>
      <c r="K226" s="81"/>
      <c r="L226" s="81"/>
      <c r="M226" s="80"/>
      <c r="N226" s="77"/>
      <c r="O226" s="77"/>
    </row>
    <row r="227" spans="4:15" ht="16" customHeight="1" x14ac:dyDescent="0.25">
      <c r="D227" s="74"/>
      <c r="E227" s="74"/>
      <c r="F227" s="74"/>
      <c r="G227" s="74"/>
      <c r="H227" s="74"/>
      <c r="K227" s="81"/>
      <c r="L227" s="81"/>
      <c r="M227" s="80"/>
      <c r="N227" s="77"/>
      <c r="O227" s="77"/>
    </row>
    <row r="228" spans="4:15" ht="16" customHeight="1" x14ac:dyDescent="0.25">
      <c r="D228" s="74"/>
      <c r="E228" s="74"/>
      <c r="F228" s="74"/>
      <c r="G228" s="74"/>
      <c r="H228" s="74"/>
      <c r="K228" s="81"/>
      <c r="L228" s="81"/>
      <c r="M228" s="80"/>
      <c r="N228" s="77"/>
      <c r="O228" s="77"/>
    </row>
    <row r="229" spans="4:15" ht="16" customHeight="1" x14ac:dyDescent="0.25">
      <c r="D229" s="74"/>
      <c r="E229" s="74"/>
      <c r="F229" s="74"/>
      <c r="G229" s="74"/>
      <c r="H229" s="74"/>
      <c r="K229" s="77"/>
      <c r="L229" s="77"/>
      <c r="M229" s="80"/>
      <c r="N229" s="77"/>
      <c r="O229" s="77"/>
    </row>
    <row r="230" spans="4:15" ht="16" customHeight="1" x14ac:dyDescent="0.25">
      <c r="D230" s="74"/>
      <c r="E230" s="74"/>
      <c r="F230" s="74"/>
      <c r="G230" s="74"/>
      <c r="H230" s="74"/>
      <c r="K230" s="77"/>
      <c r="L230" s="77"/>
      <c r="M230" s="80"/>
      <c r="N230" s="77"/>
      <c r="O230" s="77"/>
    </row>
    <row r="231" spans="4:15" ht="16" customHeight="1" x14ac:dyDescent="0.25">
      <c r="D231" s="74"/>
      <c r="E231" s="74"/>
      <c r="F231" s="74"/>
      <c r="G231" s="74"/>
      <c r="H231" s="74"/>
      <c r="K231" s="77"/>
      <c r="L231" s="77"/>
      <c r="M231" s="80"/>
      <c r="N231" s="77"/>
      <c r="O231" s="77"/>
    </row>
    <row r="232" spans="4:15" ht="16" customHeight="1" x14ac:dyDescent="0.25">
      <c r="D232" s="74"/>
      <c r="E232" s="74"/>
      <c r="F232" s="74"/>
      <c r="G232" s="74"/>
      <c r="H232" s="74"/>
      <c r="K232" s="77"/>
      <c r="L232" s="77"/>
      <c r="M232" s="80"/>
      <c r="N232" s="77"/>
      <c r="O232" s="77"/>
    </row>
    <row r="233" spans="4:15" ht="16" customHeight="1" x14ac:dyDescent="0.25">
      <c r="D233" s="74"/>
      <c r="E233" s="74"/>
      <c r="F233" s="74"/>
      <c r="G233" s="74"/>
      <c r="H233" s="74"/>
      <c r="K233" s="77"/>
      <c r="L233" s="77"/>
      <c r="M233" s="80"/>
      <c r="N233" s="77"/>
      <c r="O233" s="77"/>
    </row>
    <row r="234" spans="4:15" ht="16" customHeight="1" x14ac:dyDescent="0.25">
      <c r="D234" s="74"/>
      <c r="E234" s="74"/>
      <c r="F234" s="74"/>
      <c r="G234" s="74"/>
      <c r="H234" s="74"/>
      <c r="K234" s="77"/>
      <c r="L234" s="77"/>
      <c r="M234" s="80"/>
      <c r="N234" s="77"/>
      <c r="O234" s="77"/>
    </row>
    <row r="235" spans="4:15" ht="16" customHeight="1" x14ac:dyDescent="0.25">
      <c r="D235" s="74"/>
      <c r="E235" s="74"/>
      <c r="F235" s="74"/>
      <c r="G235" s="74"/>
      <c r="H235" s="74"/>
      <c r="K235" s="77"/>
      <c r="L235" s="77"/>
      <c r="M235" s="80"/>
      <c r="N235" s="77"/>
      <c r="O235" s="77"/>
    </row>
    <row r="236" spans="4:15" ht="16" customHeight="1" x14ac:dyDescent="0.25">
      <c r="D236" s="74"/>
      <c r="E236" s="74"/>
      <c r="F236" s="74"/>
      <c r="G236" s="74"/>
      <c r="H236" s="74"/>
      <c r="K236" s="77"/>
      <c r="L236" s="77"/>
      <c r="M236" s="80"/>
      <c r="N236" s="77"/>
      <c r="O236" s="77"/>
    </row>
    <row r="237" spans="4:15" ht="16" customHeight="1" x14ac:dyDescent="0.25">
      <c r="D237" s="74"/>
      <c r="E237" s="74"/>
      <c r="F237" s="74"/>
      <c r="G237" s="74"/>
      <c r="H237" s="74"/>
      <c r="K237" s="77"/>
      <c r="L237" s="77"/>
      <c r="M237" s="80"/>
      <c r="N237" s="77"/>
      <c r="O237" s="77"/>
    </row>
    <row r="238" spans="4:15" ht="16" customHeight="1" x14ac:dyDescent="0.25">
      <c r="D238" s="74"/>
      <c r="E238" s="74"/>
      <c r="F238" s="74"/>
      <c r="G238" s="74"/>
      <c r="H238" s="74"/>
      <c r="K238" s="77"/>
      <c r="L238" s="77"/>
      <c r="M238" s="80"/>
      <c r="N238" s="77"/>
      <c r="O238" s="77"/>
    </row>
    <row r="239" spans="4:15" ht="16" customHeight="1" x14ac:dyDescent="0.25">
      <c r="D239" s="74"/>
      <c r="E239" s="74"/>
      <c r="F239" s="74"/>
      <c r="G239" s="74"/>
      <c r="H239" s="74"/>
      <c r="K239" s="77"/>
      <c r="L239" s="77"/>
      <c r="M239" s="80"/>
      <c r="N239" s="77"/>
      <c r="O239" s="77"/>
    </row>
    <row r="240" spans="4:15" ht="16" customHeight="1" x14ac:dyDescent="0.25">
      <c r="D240" s="82"/>
      <c r="E240" s="82"/>
      <c r="F240" s="82"/>
      <c r="G240" s="82"/>
      <c r="H240" s="82"/>
      <c r="K240" s="77"/>
      <c r="L240" s="77"/>
      <c r="M240" s="80"/>
      <c r="N240" s="77"/>
      <c r="O240" s="77"/>
    </row>
    <row r="241" spans="4:15" ht="16" customHeight="1" x14ac:dyDescent="0.25">
      <c r="D241" s="82"/>
      <c r="E241" s="82"/>
      <c r="F241" s="82"/>
      <c r="G241" s="82"/>
      <c r="H241" s="82"/>
      <c r="K241" s="77"/>
      <c r="L241" s="77"/>
      <c r="M241" s="80"/>
      <c r="N241" s="77"/>
      <c r="O241" s="77"/>
    </row>
    <row r="242" spans="4:15" ht="16" customHeight="1" x14ac:dyDescent="0.25">
      <c r="D242" s="82"/>
      <c r="E242" s="82"/>
      <c r="F242" s="82"/>
      <c r="G242" s="82"/>
      <c r="H242" s="82"/>
      <c r="K242" s="77"/>
      <c r="L242" s="77"/>
      <c r="M242" s="80"/>
      <c r="N242" s="77"/>
      <c r="O242" s="77"/>
    </row>
    <row r="243" spans="4:15" ht="16" customHeight="1" x14ac:dyDescent="0.25">
      <c r="D243" s="82"/>
      <c r="E243" s="82"/>
      <c r="F243" s="82"/>
      <c r="G243" s="82"/>
      <c r="H243" s="82"/>
      <c r="K243" s="77"/>
      <c r="L243" s="77"/>
      <c r="M243" s="80"/>
      <c r="N243" s="77"/>
      <c r="O243" s="77"/>
    </row>
    <row r="244" spans="4:15" ht="16" customHeight="1" x14ac:dyDescent="0.25">
      <c r="D244" s="82"/>
      <c r="E244" s="82"/>
      <c r="F244" s="82"/>
      <c r="G244" s="82"/>
      <c r="H244" s="82"/>
      <c r="K244" s="77"/>
      <c r="L244" s="77"/>
      <c r="M244" s="80"/>
      <c r="N244" s="77"/>
      <c r="O244" s="77"/>
    </row>
    <row r="245" spans="4:15" ht="16" customHeight="1" x14ac:dyDescent="0.25">
      <c r="D245" s="82"/>
      <c r="E245" s="82"/>
      <c r="F245" s="82"/>
      <c r="G245" s="82"/>
      <c r="H245" s="82"/>
      <c r="K245" s="77"/>
      <c r="L245" s="77"/>
      <c r="M245" s="80"/>
      <c r="N245" s="77"/>
      <c r="O245" s="77"/>
    </row>
    <row r="246" spans="4:15" ht="16" customHeight="1" x14ac:dyDescent="0.25">
      <c r="D246" s="82"/>
      <c r="E246" s="82"/>
      <c r="F246" s="82"/>
      <c r="G246" s="82"/>
      <c r="H246" s="82"/>
      <c r="K246" s="81"/>
      <c r="L246" s="81"/>
      <c r="M246" s="80"/>
      <c r="N246" s="77"/>
      <c r="O246" s="77"/>
    </row>
    <row r="247" spans="4:15" ht="16" customHeight="1" x14ac:dyDescent="0.25">
      <c r="D247" s="82"/>
      <c r="E247" s="82"/>
      <c r="F247" s="82"/>
      <c r="G247" s="82"/>
      <c r="H247" s="82"/>
      <c r="K247" s="81"/>
      <c r="L247" s="81"/>
      <c r="M247" s="80"/>
      <c r="N247" s="77"/>
      <c r="O247" s="77"/>
    </row>
    <row r="248" spans="4:15" ht="16" customHeight="1" x14ac:dyDescent="0.25">
      <c r="D248" s="82"/>
      <c r="E248" s="82"/>
      <c r="F248" s="82"/>
      <c r="G248" s="82"/>
      <c r="H248" s="82"/>
      <c r="K248" s="81"/>
      <c r="L248" s="81"/>
      <c r="M248" s="80"/>
      <c r="N248" s="77"/>
      <c r="O248" s="77"/>
    </row>
    <row r="249" spans="4:15" ht="16" customHeight="1" x14ac:dyDescent="0.25">
      <c r="D249" s="82"/>
      <c r="E249" s="82"/>
      <c r="F249" s="82"/>
      <c r="G249" s="82"/>
      <c r="H249" s="82"/>
      <c r="K249" s="81"/>
      <c r="L249" s="81"/>
      <c r="M249" s="80"/>
      <c r="N249" s="77"/>
      <c r="O249" s="77"/>
    </row>
    <row r="250" spans="4:15" ht="16" customHeight="1" x14ac:dyDescent="0.25">
      <c r="D250" s="82"/>
      <c r="E250" s="82"/>
      <c r="F250" s="82"/>
      <c r="G250" s="82"/>
      <c r="H250" s="82"/>
      <c r="K250" s="81"/>
      <c r="L250" s="81"/>
      <c r="M250" s="80"/>
      <c r="N250" s="77"/>
      <c r="O250" s="77"/>
    </row>
    <row r="251" spans="4:15" ht="16" customHeight="1" x14ac:dyDescent="0.25">
      <c r="D251" s="82"/>
      <c r="E251" s="82"/>
      <c r="F251" s="82"/>
      <c r="G251" s="82"/>
      <c r="H251" s="82"/>
      <c r="K251" s="81"/>
      <c r="L251" s="81"/>
      <c r="M251" s="80"/>
      <c r="N251" s="77"/>
      <c r="O251" s="77"/>
    </row>
    <row r="252" spans="4:15" ht="16" customHeight="1" x14ac:dyDescent="0.25">
      <c r="D252" s="82"/>
      <c r="E252" s="82"/>
      <c r="F252" s="82"/>
      <c r="G252" s="82"/>
      <c r="H252" s="82"/>
      <c r="K252" s="81"/>
      <c r="L252" s="81"/>
      <c r="M252" s="80"/>
      <c r="N252" s="77"/>
      <c r="O252" s="77"/>
    </row>
    <row r="253" spans="4:15" ht="16" customHeight="1" x14ac:dyDescent="0.25">
      <c r="D253" s="82"/>
      <c r="E253" s="82"/>
      <c r="F253" s="82"/>
      <c r="G253" s="82"/>
      <c r="H253" s="82"/>
      <c r="K253" s="77"/>
      <c r="L253" s="77"/>
      <c r="M253" s="80"/>
      <c r="N253" s="77"/>
      <c r="O253" s="77"/>
    </row>
    <row r="254" spans="4:15" ht="16" customHeight="1" x14ac:dyDescent="0.25">
      <c r="D254" s="82"/>
      <c r="E254" s="82"/>
      <c r="F254" s="82"/>
      <c r="G254" s="82"/>
      <c r="H254" s="82"/>
      <c r="K254" s="77"/>
      <c r="L254" s="77"/>
      <c r="M254" s="80"/>
      <c r="N254" s="77"/>
      <c r="O254" s="77"/>
    </row>
    <row r="255" spans="4:15" ht="16" customHeight="1" x14ac:dyDescent="0.25">
      <c r="D255" s="82"/>
      <c r="E255" s="82"/>
      <c r="F255" s="82"/>
      <c r="G255" s="82"/>
      <c r="H255" s="82"/>
      <c r="K255" s="77"/>
      <c r="L255" s="77"/>
      <c r="M255" s="80"/>
      <c r="N255" s="77"/>
      <c r="O255" s="77"/>
    </row>
    <row r="256" spans="4:15" ht="16" customHeight="1" x14ac:dyDescent="0.25">
      <c r="D256" s="82"/>
      <c r="E256" s="82"/>
      <c r="F256" s="82"/>
      <c r="G256" s="82"/>
      <c r="H256" s="82"/>
      <c r="K256" s="77"/>
      <c r="L256" s="77"/>
      <c r="M256" s="80"/>
      <c r="N256" s="77"/>
      <c r="O256" s="77"/>
    </row>
    <row r="257" spans="4:15" ht="16" customHeight="1" x14ac:dyDescent="0.25">
      <c r="D257" s="82"/>
      <c r="E257" s="82"/>
      <c r="F257" s="82"/>
      <c r="G257" s="82"/>
      <c r="H257" s="82"/>
      <c r="K257" s="77"/>
      <c r="L257" s="77"/>
      <c r="M257" s="80"/>
      <c r="N257" s="77"/>
      <c r="O257" s="77"/>
    </row>
    <row r="258" spans="4:15" ht="16" customHeight="1" x14ac:dyDescent="0.25">
      <c r="D258" s="82"/>
      <c r="E258" s="82"/>
      <c r="F258" s="82"/>
      <c r="G258" s="82"/>
      <c r="H258" s="82"/>
      <c r="K258" s="77"/>
      <c r="L258" s="77"/>
      <c r="M258" s="80"/>
      <c r="N258" s="77"/>
      <c r="O258" s="77"/>
    </row>
    <row r="259" spans="4:15" ht="16" customHeight="1" x14ac:dyDescent="0.25">
      <c r="D259" s="82"/>
      <c r="E259" s="82"/>
      <c r="F259" s="82"/>
      <c r="G259" s="82"/>
      <c r="H259" s="82"/>
      <c r="K259" s="77"/>
      <c r="L259" s="77"/>
      <c r="M259" s="80"/>
      <c r="N259" s="77"/>
      <c r="O259" s="77"/>
    </row>
    <row r="260" spans="4:15" ht="16" customHeight="1" x14ac:dyDescent="0.25">
      <c r="D260" s="82"/>
      <c r="E260" s="82"/>
      <c r="F260" s="82"/>
      <c r="G260" s="82"/>
      <c r="H260" s="82"/>
      <c r="K260" s="77"/>
      <c r="L260" s="77"/>
      <c r="M260" s="80"/>
      <c r="N260" s="77"/>
      <c r="O260" s="77"/>
    </row>
    <row r="261" spans="4:15" ht="16" customHeight="1" x14ac:dyDescent="0.25">
      <c r="D261" s="82"/>
      <c r="E261" s="82"/>
      <c r="F261" s="82"/>
      <c r="G261" s="82"/>
      <c r="H261" s="82"/>
      <c r="K261" s="77"/>
      <c r="L261" s="77"/>
      <c r="M261" s="80"/>
      <c r="N261" s="77"/>
      <c r="O261" s="77"/>
    </row>
    <row r="262" spans="4:15" ht="16" customHeight="1" x14ac:dyDescent="0.25">
      <c r="D262" s="82"/>
      <c r="E262" s="82"/>
      <c r="F262" s="82"/>
      <c r="G262" s="82"/>
      <c r="H262" s="82"/>
      <c r="K262" s="77"/>
      <c r="L262" s="77"/>
      <c r="M262" s="80"/>
      <c r="N262" s="77"/>
      <c r="O262" s="77"/>
    </row>
    <row r="263" spans="4:15" ht="16" customHeight="1" x14ac:dyDescent="0.25">
      <c r="D263" s="82"/>
      <c r="E263" s="82"/>
      <c r="F263" s="82"/>
      <c r="G263" s="82"/>
      <c r="H263" s="82"/>
      <c r="K263" s="77"/>
      <c r="L263" s="77"/>
      <c r="M263" s="80"/>
      <c r="N263" s="77"/>
      <c r="O263" s="77"/>
    </row>
    <row r="264" spans="4:15" ht="16" customHeight="1" x14ac:dyDescent="0.25">
      <c r="D264" s="82"/>
      <c r="E264" s="82"/>
      <c r="F264" s="82"/>
      <c r="G264" s="82"/>
      <c r="H264" s="82"/>
      <c r="K264" s="77"/>
      <c r="L264" s="77"/>
      <c r="M264" s="80"/>
      <c r="N264" s="77"/>
      <c r="O264" s="77"/>
    </row>
    <row r="265" spans="4:15" ht="16" customHeight="1" x14ac:dyDescent="0.25">
      <c r="D265" s="82"/>
      <c r="E265" s="82"/>
      <c r="F265" s="82"/>
      <c r="G265" s="82"/>
      <c r="H265" s="82"/>
      <c r="K265" s="77"/>
      <c r="L265" s="77"/>
      <c r="M265" s="80"/>
      <c r="N265" s="77"/>
      <c r="O265" s="77"/>
    </row>
    <row r="266" spans="4:15" ht="16" customHeight="1" x14ac:dyDescent="0.25">
      <c r="D266" s="82"/>
      <c r="E266" s="82"/>
      <c r="F266" s="82"/>
      <c r="G266" s="82"/>
      <c r="H266" s="82"/>
      <c r="K266" s="77"/>
      <c r="L266" s="77"/>
      <c r="M266" s="80"/>
      <c r="N266" s="77"/>
      <c r="O266" s="77"/>
    </row>
    <row r="267" spans="4:15" ht="16" customHeight="1" x14ac:dyDescent="0.25">
      <c r="D267" s="82"/>
      <c r="E267" s="82"/>
      <c r="F267" s="82"/>
      <c r="G267" s="82"/>
      <c r="H267" s="82"/>
      <c r="K267" s="77"/>
      <c r="L267" s="77"/>
      <c r="M267" s="80"/>
      <c r="N267" s="77"/>
      <c r="O267" s="77"/>
    </row>
    <row r="268" spans="4:15" ht="16" customHeight="1" x14ac:dyDescent="0.25">
      <c r="D268" s="82"/>
      <c r="E268" s="82"/>
      <c r="F268" s="82"/>
      <c r="G268" s="82"/>
      <c r="H268" s="82"/>
      <c r="K268" s="77"/>
      <c r="L268" s="77"/>
      <c r="M268" s="80"/>
      <c r="N268" s="77"/>
      <c r="O268" s="77"/>
    </row>
    <row r="269" spans="4:15" ht="16" customHeight="1" x14ac:dyDescent="0.25">
      <c r="D269" s="82"/>
      <c r="E269" s="82"/>
      <c r="F269" s="82"/>
      <c r="G269" s="82"/>
      <c r="H269" s="82"/>
      <c r="K269" s="77"/>
      <c r="L269" s="77"/>
      <c r="M269" s="80"/>
      <c r="N269" s="77"/>
      <c r="O269" s="77"/>
    </row>
    <row r="270" spans="4:15" ht="16" customHeight="1" x14ac:dyDescent="0.25">
      <c r="D270" s="82"/>
      <c r="E270" s="82"/>
      <c r="F270" s="82"/>
      <c r="G270" s="82"/>
      <c r="H270" s="82"/>
      <c r="K270" s="81"/>
      <c r="L270" s="81"/>
      <c r="M270" s="80"/>
      <c r="N270" s="77"/>
      <c r="O270" s="77"/>
    </row>
    <row r="271" spans="4:15" ht="16" customHeight="1" x14ac:dyDescent="0.25">
      <c r="D271" s="82"/>
      <c r="E271" s="82"/>
      <c r="F271" s="82"/>
      <c r="G271" s="82"/>
      <c r="H271" s="82"/>
      <c r="K271" s="81"/>
      <c r="L271" s="81"/>
      <c r="M271" s="80"/>
      <c r="N271" s="77"/>
      <c r="O271" s="77"/>
    </row>
    <row r="272" spans="4:15" ht="16" customHeight="1" x14ac:dyDescent="0.25">
      <c r="D272" s="82"/>
      <c r="E272" s="82"/>
      <c r="F272" s="82"/>
      <c r="G272" s="82"/>
      <c r="H272" s="82"/>
      <c r="K272" s="81"/>
      <c r="L272" s="81"/>
      <c r="M272" s="80"/>
      <c r="N272" s="77"/>
      <c r="O272" s="77"/>
    </row>
    <row r="273" spans="4:15" ht="16" customHeight="1" x14ac:dyDescent="0.25">
      <c r="D273" s="82"/>
      <c r="E273" s="82"/>
      <c r="F273" s="82"/>
      <c r="G273" s="82"/>
      <c r="H273" s="82"/>
      <c r="K273" s="81"/>
      <c r="L273" s="81"/>
      <c r="M273" s="80"/>
      <c r="N273" s="77"/>
      <c r="O273" s="77"/>
    </row>
    <row r="274" spans="4:15" ht="16" customHeight="1" x14ac:dyDescent="0.25">
      <c r="D274" s="82"/>
      <c r="E274" s="82"/>
      <c r="F274" s="82"/>
      <c r="G274" s="82"/>
      <c r="H274" s="82"/>
      <c r="K274" s="81"/>
      <c r="L274" s="81"/>
      <c r="M274" s="80"/>
      <c r="N274" s="77"/>
      <c r="O274" s="77"/>
    </row>
    <row r="275" spans="4:15" ht="16" customHeight="1" x14ac:dyDescent="0.25">
      <c r="D275" s="82"/>
      <c r="E275" s="82"/>
      <c r="F275" s="82"/>
      <c r="G275" s="82"/>
      <c r="H275" s="82"/>
      <c r="K275" s="81"/>
      <c r="L275" s="81"/>
      <c r="M275" s="80"/>
      <c r="N275" s="77"/>
      <c r="O275" s="77"/>
    </row>
    <row r="276" spans="4:15" ht="16" customHeight="1" x14ac:dyDescent="0.25">
      <c r="D276" s="82"/>
      <c r="E276" s="82"/>
      <c r="F276" s="82"/>
      <c r="G276" s="82"/>
      <c r="H276" s="82"/>
      <c r="K276" s="81"/>
      <c r="L276" s="81"/>
      <c r="M276" s="80"/>
      <c r="N276" s="77"/>
      <c r="O276" s="77"/>
    </row>
    <row r="277" spans="4:15" ht="16" customHeight="1" x14ac:dyDescent="0.25">
      <c r="D277" s="82"/>
      <c r="E277" s="82"/>
      <c r="F277" s="82"/>
      <c r="G277" s="82"/>
      <c r="H277" s="82"/>
      <c r="K277" s="77"/>
      <c r="L277" s="77"/>
      <c r="M277" s="80"/>
      <c r="N277" s="77"/>
      <c r="O277" s="77"/>
    </row>
    <row r="278" spans="4:15" ht="16" customHeight="1" x14ac:dyDescent="0.25">
      <c r="D278" s="82"/>
      <c r="E278" s="82"/>
      <c r="F278" s="82"/>
      <c r="G278" s="82"/>
      <c r="H278" s="82"/>
      <c r="K278" s="77"/>
      <c r="L278" s="77"/>
      <c r="M278" s="80"/>
      <c r="N278" s="77"/>
      <c r="O278" s="77"/>
    </row>
    <row r="279" spans="4:15" ht="16" customHeight="1" x14ac:dyDescent="0.25">
      <c r="D279" s="82"/>
      <c r="E279" s="82"/>
      <c r="F279" s="82"/>
      <c r="G279" s="82"/>
      <c r="H279" s="82"/>
      <c r="K279" s="77"/>
      <c r="L279" s="77"/>
      <c r="M279" s="80"/>
      <c r="N279" s="77"/>
      <c r="O279" s="77"/>
    </row>
    <row r="280" spans="4:15" ht="16" customHeight="1" x14ac:dyDescent="0.25">
      <c r="D280" s="82"/>
      <c r="E280" s="82"/>
      <c r="F280" s="82"/>
      <c r="G280" s="82"/>
      <c r="H280" s="82"/>
      <c r="K280" s="77"/>
      <c r="L280" s="77"/>
      <c r="M280" s="80"/>
      <c r="N280" s="77"/>
      <c r="O280" s="77"/>
    </row>
    <row r="281" spans="4:15" ht="16" customHeight="1" x14ac:dyDescent="0.25">
      <c r="D281" s="82"/>
      <c r="E281" s="82"/>
      <c r="F281" s="82"/>
      <c r="G281" s="82"/>
      <c r="H281" s="82"/>
      <c r="K281" s="77"/>
      <c r="L281" s="77"/>
      <c r="M281" s="80"/>
      <c r="N281" s="77"/>
      <c r="O281" s="77"/>
    </row>
    <row r="282" spans="4:15" ht="16" customHeight="1" x14ac:dyDescent="0.25">
      <c r="D282" s="82"/>
      <c r="E282" s="82"/>
      <c r="F282" s="82"/>
      <c r="G282" s="82"/>
      <c r="H282" s="82"/>
      <c r="K282" s="77"/>
      <c r="L282" s="77"/>
      <c r="M282" s="80"/>
      <c r="N282" s="77"/>
      <c r="O282" s="77"/>
    </row>
    <row r="283" spans="4:15" ht="16" customHeight="1" x14ac:dyDescent="0.25">
      <c r="D283" s="82"/>
      <c r="E283" s="82"/>
      <c r="F283" s="82"/>
      <c r="G283" s="82"/>
      <c r="H283" s="82"/>
      <c r="K283" s="77"/>
      <c r="L283" s="77"/>
      <c r="M283" s="80"/>
      <c r="N283" s="77"/>
      <c r="O283" s="77"/>
    </row>
    <row r="284" spans="4:15" ht="16" customHeight="1" x14ac:dyDescent="0.25">
      <c r="D284" s="82"/>
      <c r="E284" s="82"/>
      <c r="F284" s="82"/>
      <c r="G284" s="82"/>
      <c r="H284" s="82"/>
      <c r="K284" s="77"/>
      <c r="L284" s="77"/>
      <c r="M284" s="80"/>
      <c r="N284" s="77"/>
      <c r="O284" s="77"/>
    </row>
    <row r="285" spans="4:15" ht="16" customHeight="1" x14ac:dyDescent="0.25">
      <c r="D285" s="82"/>
      <c r="E285" s="82"/>
      <c r="F285" s="82"/>
      <c r="G285" s="82"/>
      <c r="H285" s="82"/>
      <c r="K285" s="77"/>
      <c r="L285" s="77"/>
      <c r="M285" s="80"/>
      <c r="N285" s="77"/>
      <c r="O285" s="77"/>
    </row>
    <row r="286" spans="4:15" ht="16" customHeight="1" x14ac:dyDescent="0.25">
      <c r="D286" s="82"/>
      <c r="E286" s="82"/>
      <c r="F286" s="82"/>
      <c r="G286" s="82"/>
      <c r="H286" s="82"/>
      <c r="K286" s="77"/>
      <c r="L286" s="77"/>
      <c r="M286" s="80"/>
      <c r="N286" s="77"/>
      <c r="O286" s="77"/>
    </row>
    <row r="287" spans="4:15" ht="16" customHeight="1" x14ac:dyDescent="0.25">
      <c r="D287" s="82"/>
      <c r="E287" s="82"/>
      <c r="F287" s="82"/>
      <c r="G287" s="82"/>
      <c r="H287" s="82"/>
      <c r="K287" s="77"/>
      <c r="L287" s="77"/>
      <c r="M287" s="80"/>
      <c r="N287" s="77"/>
      <c r="O287" s="77"/>
    </row>
    <row r="288" spans="4:15" ht="16" customHeight="1" x14ac:dyDescent="0.25">
      <c r="D288" s="82"/>
      <c r="E288" s="82"/>
      <c r="F288" s="82"/>
      <c r="G288" s="82"/>
      <c r="H288" s="82"/>
      <c r="K288" s="77"/>
      <c r="L288" s="77"/>
      <c r="M288" s="80"/>
      <c r="N288" s="77"/>
      <c r="O288" s="77"/>
    </row>
    <row r="289" spans="4:15" ht="16" customHeight="1" x14ac:dyDescent="0.25">
      <c r="D289" s="82"/>
      <c r="E289" s="82"/>
      <c r="F289" s="82"/>
      <c r="G289" s="82"/>
      <c r="H289" s="82"/>
      <c r="K289" s="77"/>
      <c r="L289" s="77"/>
      <c r="M289" s="80"/>
      <c r="N289" s="77"/>
      <c r="O289" s="77"/>
    </row>
    <row r="290" spans="4:15" ht="16" customHeight="1" x14ac:dyDescent="0.25">
      <c r="D290" s="82"/>
      <c r="E290" s="82"/>
      <c r="F290" s="82"/>
      <c r="G290" s="82"/>
      <c r="H290" s="82"/>
      <c r="K290" s="77"/>
      <c r="L290" s="77"/>
      <c r="M290" s="80"/>
      <c r="N290" s="77"/>
      <c r="O290" s="77"/>
    </row>
    <row r="291" spans="4:15" ht="16" customHeight="1" x14ac:dyDescent="0.25">
      <c r="D291" s="82"/>
      <c r="E291" s="82"/>
      <c r="F291" s="82"/>
      <c r="G291" s="82"/>
      <c r="H291" s="82"/>
      <c r="K291" s="77"/>
      <c r="L291" s="77"/>
      <c r="M291" s="80"/>
      <c r="N291" s="77"/>
      <c r="O291" s="77"/>
    </row>
    <row r="292" spans="4:15" ht="16" customHeight="1" x14ac:dyDescent="0.25">
      <c r="D292" s="82"/>
      <c r="E292" s="82"/>
      <c r="F292" s="82"/>
      <c r="G292" s="82"/>
      <c r="H292" s="82"/>
      <c r="K292" s="77"/>
      <c r="L292" s="77"/>
      <c r="M292" s="80"/>
      <c r="N292" s="77"/>
      <c r="O292" s="77"/>
    </row>
    <row r="293" spans="4:15" ht="16" customHeight="1" x14ac:dyDescent="0.25">
      <c r="D293" s="82"/>
      <c r="E293" s="82"/>
      <c r="F293" s="82"/>
      <c r="G293" s="82"/>
      <c r="H293" s="82"/>
      <c r="K293" s="77"/>
      <c r="L293" s="77"/>
      <c r="M293" s="80"/>
      <c r="N293" s="77"/>
      <c r="O293" s="77"/>
    </row>
    <row r="294" spans="4:15" ht="16" customHeight="1" x14ac:dyDescent="0.25">
      <c r="D294" s="82"/>
      <c r="E294" s="82"/>
      <c r="F294" s="82"/>
      <c r="G294" s="82"/>
      <c r="H294" s="82"/>
      <c r="K294" s="81"/>
      <c r="L294" s="81"/>
      <c r="M294" s="80"/>
      <c r="N294" s="77"/>
      <c r="O294" s="77"/>
    </row>
    <row r="295" spans="4:15" ht="16" customHeight="1" x14ac:dyDescent="0.25">
      <c r="D295" s="82"/>
      <c r="E295" s="82"/>
      <c r="F295" s="82"/>
      <c r="G295" s="82"/>
      <c r="H295" s="82"/>
      <c r="K295" s="81"/>
      <c r="L295" s="81"/>
      <c r="M295" s="80"/>
      <c r="N295" s="77"/>
      <c r="O295" s="77"/>
    </row>
    <row r="296" spans="4:15" ht="16" customHeight="1" x14ac:dyDescent="0.25">
      <c r="D296" s="82"/>
      <c r="E296" s="82"/>
      <c r="F296" s="82"/>
      <c r="G296" s="82"/>
      <c r="H296" s="82"/>
      <c r="K296" s="81"/>
      <c r="L296" s="81"/>
      <c r="M296" s="80"/>
      <c r="N296" s="77"/>
      <c r="O296" s="77"/>
    </row>
    <row r="297" spans="4:15" ht="16" customHeight="1" x14ac:dyDescent="0.25">
      <c r="D297" s="82"/>
      <c r="E297" s="82"/>
      <c r="F297" s="82"/>
      <c r="G297" s="82"/>
      <c r="H297" s="82"/>
      <c r="K297" s="81"/>
      <c r="L297" s="81"/>
      <c r="M297" s="80"/>
      <c r="N297" s="77"/>
      <c r="O297" s="77"/>
    </row>
    <row r="298" spans="4:15" ht="16" customHeight="1" x14ac:dyDescent="0.25">
      <c r="D298" s="82"/>
      <c r="E298" s="82"/>
      <c r="F298" s="82"/>
      <c r="G298" s="82"/>
      <c r="H298" s="82"/>
      <c r="K298" s="81"/>
      <c r="L298" s="81"/>
      <c r="M298" s="80"/>
      <c r="N298" s="77"/>
      <c r="O298" s="77"/>
    </row>
    <row r="299" spans="4:15" ht="16" customHeight="1" x14ac:dyDescent="0.25">
      <c r="D299" s="82"/>
      <c r="E299" s="82"/>
      <c r="F299" s="82"/>
      <c r="G299" s="82"/>
      <c r="H299" s="82"/>
      <c r="K299" s="81"/>
      <c r="L299" s="81"/>
      <c r="M299" s="80"/>
      <c r="N299" s="77"/>
      <c r="O299" s="77"/>
    </row>
    <row r="300" spans="4:15" ht="16" customHeight="1" x14ac:dyDescent="0.25">
      <c r="D300" s="82"/>
      <c r="E300" s="82"/>
      <c r="F300" s="82"/>
      <c r="G300" s="82"/>
      <c r="H300" s="82"/>
      <c r="K300" s="81"/>
      <c r="L300" s="81"/>
      <c r="M300" s="80"/>
      <c r="N300" s="77"/>
      <c r="O300" s="77"/>
    </row>
    <row r="301" spans="4:15" ht="16" customHeight="1" x14ac:dyDescent="0.25">
      <c r="D301" s="82"/>
      <c r="E301" s="82"/>
      <c r="F301" s="82"/>
      <c r="G301" s="82"/>
      <c r="H301" s="82"/>
      <c r="K301" s="77"/>
      <c r="L301" s="77"/>
      <c r="M301" s="80"/>
      <c r="N301" s="77"/>
      <c r="O301" s="77"/>
    </row>
    <row r="302" spans="4:15" ht="16" customHeight="1" x14ac:dyDescent="0.25">
      <c r="D302" s="82"/>
      <c r="E302" s="82"/>
      <c r="F302" s="82"/>
      <c r="G302" s="82"/>
      <c r="H302" s="82"/>
      <c r="K302" s="77"/>
      <c r="L302" s="77"/>
      <c r="M302" s="80"/>
      <c r="N302" s="77"/>
      <c r="O302" s="77"/>
    </row>
    <row r="303" spans="4:15" ht="16" customHeight="1" x14ac:dyDescent="0.25">
      <c r="D303" s="82"/>
      <c r="E303" s="82"/>
      <c r="F303" s="82"/>
      <c r="G303" s="82"/>
      <c r="H303" s="82"/>
      <c r="K303" s="77"/>
      <c r="L303" s="77"/>
      <c r="M303" s="80"/>
      <c r="N303" s="77"/>
      <c r="O303" s="77"/>
    </row>
    <row r="304" spans="4:15" ht="16" customHeight="1" x14ac:dyDescent="0.25">
      <c r="D304" s="82"/>
      <c r="E304" s="82"/>
      <c r="F304" s="82"/>
      <c r="G304" s="82"/>
      <c r="H304" s="82"/>
      <c r="K304" s="77"/>
      <c r="L304" s="77"/>
      <c r="M304" s="80"/>
      <c r="N304" s="77"/>
      <c r="O304" s="77"/>
    </row>
    <row r="305" spans="4:15" ht="16" customHeight="1" x14ac:dyDescent="0.25">
      <c r="D305" s="82"/>
      <c r="E305" s="82"/>
      <c r="F305" s="82"/>
      <c r="G305" s="82"/>
      <c r="H305" s="82"/>
      <c r="K305" s="77"/>
      <c r="L305" s="77"/>
      <c r="M305" s="80"/>
      <c r="N305" s="77"/>
      <c r="O305" s="77"/>
    </row>
    <row r="306" spans="4:15" ht="16" customHeight="1" x14ac:dyDescent="0.25">
      <c r="D306" s="82"/>
      <c r="E306" s="82"/>
      <c r="F306" s="82"/>
      <c r="G306" s="82"/>
      <c r="H306" s="82"/>
      <c r="K306" s="77"/>
      <c r="L306" s="77"/>
      <c r="M306" s="80"/>
      <c r="N306" s="77"/>
      <c r="O306" s="77"/>
    </row>
    <row r="307" spans="4:15" ht="16" customHeight="1" x14ac:dyDescent="0.25">
      <c r="D307" s="82"/>
      <c r="E307" s="82"/>
      <c r="F307" s="82"/>
      <c r="G307" s="82"/>
      <c r="H307" s="82"/>
      <c r="K307" s="77"/>
      <c r="L307" s="77"/>
      <c r="M307" s="80"/>
      <c r="N307" s="77"/>
      <c r="O307" s="77"/>
    </row>
    <row r="308" spans="4:15" ht="16" customHeight="1" x14ac:dyDescent="0.25">
      <c r="D308" s="82"/>
      <c r="E308" s="82"/>
      <c r="F308" s="82"/>
      <c r="G308" s="82"/>
      <c r="H308" s="82"/>
      <c r="K308" s="77"/>
      <c r="L308" s="77"/>
      <c r="M308" s="80"/>
      <c r="N308" s="77"/>
      <c r="O308" s="77"/>
    </row>
    <row r="309" spans="4:15" ht="16" customHeight="1" x14ac:dyDescent="0.25">
      <c r="D309" s="82"/>
      <c r="E309" s="82"/>
      <c r="F309" s="82"/>
      <c r="G309" s="82"/>
      <c r="H309" s="82"/>
      <c r="K309" s="77"/>
      <c r="L309" s="77"/>
      <c r="M309" s="80"/>
      <c r="N309" s="77"/>
      <c r="O309" s="77"/>
    </row>
    <row r="310" spans="4:15" ht="16" customHeight="1" x14ac:dyDescent="0.25">
      <c r="D310" s="82"/>
      <c r="E310" s="82"/>
      <c r="F310" s="82"/>
      <c r="G310" s="82"/>
      <c r="H310" s="82"/>
      <c r="K310" s="77"/>
      <c r="L310" s="77"/>
      <c r="M310" s="80"/>
      <c r="N310" s="77"/>
      <c r="O310" s="77"/>
    </row>
    <row r="311" spans="4:15" ht="16" customHeight="1" x14ac:dyDescent="0.25">
      <c r="D311" s="82"/>
      <c r="E311" s="82"/>
      <c r="F311" s="82"/>
      <c r="G311" s="82"/>
      <c r="H311" s="82"/>
      <c r="K311" s="77"/>
      <c r="L311" s="77"/>
      <c r="M311" s="80"/>
      <c r="N311" s="77"/>
      <c r="O311" s="77"/>
    </row>
    <row r="312" spans="4:15" ht="16" customHeight="1" x14ac:dyDescent="0.25">
      <c r="D312" s="82"/>
      <c r="E312" s="82"/>
      <c r="F312" s="82"/>
      <c r="G312" s="82"/>
      <c r="H312" s="82"/>
      <c r="K312" s="77"/>
      <c r="L312" s="77"/>
      <c r="M312" s="80"/>
      <c r="N312" s="77"/>
      <c r="O312" s="77"/>
    </row>
    <row r="313" spans="4:15" ht="16" customHeight="1" x14ac:dyDescent="0.25">
      <c r="D313" s="82"/>
      <c r="E313" s="82"/>
      <c r="F313" s="82"/>
      <c r="G313" s="82"/>
      <c r="H313" s="82"/>
      <c r="K313" s="77"/>
      <c r="L313" s="77"/>
      <c r="M313" s="80"/>
      <c r="N313" s="77"/>
      <c r="O313" s="77"/>
    </row>
    <row r="314" spans="4:15" ht="16" customHeight="1" x14ac:dyDescent="0.25">
      <c r="D314" s="82"/>
      <c r="E314" s="82"/>
      <c r="F314" s="82"/>
      <c r="G314" s="82"/>
      <c r="H314" s="82"/>
      <c r="K314" s="77"/>
      <c r="L314" s="77"/>
      <c r="M314" s="80"/>
      <c r="N314" s="77"/>
      <c r="O314" s="77"/>
    </row>
    <row r="315" spans="4:15" ht="16" customHeight="1" x14ac:dyDescent="0.25">
      <c r="D315" s="82"/>
      <c r="E315" s="82"/>
      <c r="F315" s="82"/>
      <c r="G315" s="82"/>
      <c r="H315" s="82"/>
      <c r="K315" s="77"/>
      <c r="L315" s="77"/>
      <c r="M315" s="80"/>
      <c r="N315" s="77"/>
      <c r="O315" s="77"/>
    </row>
    <row r="316" spans="4:15" ht="16" customHeight="1" x14ac:dyDescent="0.25">
      <c r="D316" s="82"/>
      <c r="E316" s="82"/>
      <c r="F316" s="82"/>
      <c r="G316" s="82"/>
      <c r="H316" s="82"/>
      <c r="K316" s="77"/>
      <c r="L316" s="77"/>
      <c r="M316" s="80"/>
      <c r="N316" s="77"/>
      <c r="O316" s="77"/>
    </row>
    <row r="317" spans="4:15" ht="16" customHeight="1" x14ac:dyDescent="0.25">
      <c r="D317" s="82"/>
      <c r="E317" s="82"/>
      <c r="F317" s="82"/>
      <c r="G317" s="82"/>
      <c r="H317" s="82"/>
      <c r="K317" s="77"/>
      <c r="L317" s="77"/>
      <c r="M317" s="80"/>
      <c r="N317" s="77"/>
      <c r="O317" s="77"/>
    </row>
    <row r="318" spans="4:15" ht="16" customHeight="1" x14ac:dyDescent="0.25">
      <c r="D318" s="82"/>
      <c r="E318" s="82"/>
      <c r="F318" s="82"/>
      <c r="G318" s="82"/>
      <c r="H318" s="82"/>
      <c r="K318" s="81"/>
      <c r="L318" s="81"/>
      <c r="M318" s="80"/>
      <c r="N318" s="77"/>
      <c r="O318" s="77"/>
    </row>
    <row r="319" spans="4:15" ht="16" customHeight="1" x14ac:dyDescent="0.25">
      <c r="D319" s="82"/>
      <c r="E319" s="82"/>
      <c r="F319" s="82"/>
      <c r="G319" s="82"/>
      <c r="H319" s="82"/>
      <c r="K319" s="81"/>
      <c r="L319" s="81"/>
      <c r="M319" s="80"/>
      <c r="N319" s="77"/>
      <c r="O319" s="77"/>
    </row>
    <row r="320" spans="4:15" ht="16" customHeight="1" x14ac:dyDescent="0.25">
      <c r="D320" s="82"/>
      <c r="E320" s="82"/>
      <c r="F320" s="82"/>
      <c r="G320" s="82"/>
      <c r="H320" s="82"/>
      <c r="K320" s="81"/>
      <c r="L320" s="81"/>
      <c r="M320" s="80"/>
      <c r="N320" s="77"/>
      <c r="O320" s="77"/>
    </row>
    <row r="321" spans="4:15" ht="16" customHeight="1" x14ac:dyDescent="0.25">
      <c r="D321" s="82"/>
      <c r="E321" s="82"/>
      <c r="F321" s="82"/>
      <c r="G321" s="82"/>
      <c r="H321" s="82"/>
      <c r="K321" s="81"/>
      <c r="L321" s="81"/>
      <c r="M321" s="80"/>
      <c r="N321" s="77"/>
      <c r="O321" s="77"/>
    </row>
    <row r="322" spans="4:15" ht="16" customHeight="1" x14ac:dyDescent="0.25">
      <c r="D322" s="82"/>
      <c r="E322" s="82"/>
      <c r="F322" s="82"/>
      <c r="G322" s="82"/>
      <c r="H322" s="82"/>
      <c r="K322" s="81"/>
      <c r="L322" s="81"/>
      <c r="M322" s="80"/>
      <c r="N322" s="77"/>
      <c r="O322" s="77"/>
    </row>
    <row r="323" spans="4:15" ht="16" customHeight="1" x14ac:dyDescent="0.25">
      <c r="D323" s="82"/>
      <c r="E323" s="82"/>
      <c r="F323" s="82"/>
      <c r="G323" s="82"/>
      <c r="H323" s="82"/>
      <c r="K323" s="81"/>
      <c r="L323" s="81"/>
      <c r="M323" s="80"/>
      <c r="N323" s="77"/>
      <c r="O323" s="77"/>
    </row>
    <row r="324" spans="4:15" ht="16" customHeight="1" x14ac:dyDescent="0.25">
      <c r="D324" s="82"/>
      <c r="E324" s="82"/>
      <c r="F324" s="82"/>
      <c r="G324" s="82"/>
      <c r="H324" s="82"/>
      <c r="K324" s="81"/>
      <c r="L324" s="81"/>
      <c r="M324" s="80"/>
      <c r="N324" s="77"/>
      <c r="O324" s="77"/>
    </row>
    <row r="325" spans="4:15" ht="16" customHeight="1" x14ac:dyDescent="0.25">
      <c r="D325" s="82"/>
      <c r="E325" s="82"/>
      <c r="F325" s="82"/>
      <c r="G325" s="82"/>
      <c r="H325" s="82"/>
      <c r="K325" s="77"/>
      <c r="L325" s="77"/>
      <c r="M325" s="80"/>
      <c r="N325" s="77"/>
      <c r="O325" s="77"/>
    </row>
    <row r="326" spans="4:15" ht="16" customHeight="1" x14ac:dyDescent="0.25">
      <c r="D326" s="82"/>
      <c r="E326" s="82"/>
      <c r="F326" s="82"/>
      <c r="G326" s="82"/>
      <c r="H326" s="82"/>
      <c r="K326" s="77"/>
      <c r="L326" s="77"/>
      <c r="M326" s="80"/>
      <c r="N326" s="77"/>
      <c r="O326" s="77"/>
    </row>
    <row r="327" spans="4:15" ht="16" customHeight="1" x14ac:dyDescent="0.25">
      <c r="D327" s="82"/>
      <c r="E327" s="82"/>
      <c r="F327" s="82"/>
      <c r="G327" s="82"/>
      <c r="H327" s="82"/>
      <c r="K327" s="77"/>
      <c r="L327" s="77"/>
      <c r="M327" s="80"/>
      <c r="N327" s="77"/>
      <c r="O327" s="77"/>
    </row>
    <row r="328" spans="4:15" ht="16" customHeight="1" x14ac:dyDescent="0.25">
      <c r="D328" s="82"/>
      <c r="E328" s="82"/>
      <c r="F328" s="82"/>
      <c r="G328" s="82"/>
      <c r="H328" s="82"/>
      <c r="K328" s="77"/>
      <c r="L328" s="77"/>
      <c r="M328" s="80"/>
      <c r="N328" s="77"/>
      <c r="O328" s="77"/>
    </row>
    <row r="329" spans="4:15" ht="16" customHeight="1" x14ac:dyDescent="0.25">
      <c r="D329" s="82"/>
      <c r="E329" s="82"/>
      <c r="F329" s="82"/>
      <c r="G329" s="82"/>
      <c r="H329" s="82"/>
      <c r="K329" s="77"/>
      <c r="L329" s="77"/>
      <c r="M329" s="80"/>
      <c r="N329" s="77"/>
      <c r="O329" s="77"/>
    </row>
    <row r="330" spans="4:15" ht="16" customHeight="1" x14ac:dyDescent="0.25">
      <c r="D330" s="82"/>
      <c r="E330" s="82"/>
      <c r="F330" s="82"/>
      <c r="G330" s="82"/>
      <c r="H330" s="82"/>
      <c r="K330" s="77"/>
      <c r="L330" s="77"/>
      <c r="M330" s="80"/>
      <c r="N330" s="77"/>
      <c r="O330" s="77"/>
    </row>
    <row r="331" spans="4:15" ht="16" customHeight="1" x14ac:dyDescent="0.25">
      <c r="D331" s="82"/>
      <c r="E331" s="82"/>
      <c r="F331" s="82"/>
      <c r="G331" s="82"/>
      <c r="H331" s="82"/>
      <c r="K331" s="77"/>
      <c r="L331" s="77"/>
      <c r="M331" s="80"/>
      <c r="N331" s="77"/>
      <c r="O331" s="77"/>
    </row>
    <row r="332" spans="4:15" ht="16" customHeight="1" x14ac:dyDescent="0.25">
      <c r="D332" s="82"/>
      <c r="E332" s="82"/>
      <c r="F332" s="82"/>
      <c r="G332" s="82"/>
      <c r="H332" s="82"/>
      <c r="K332" s="77"/>
      <c r="L332" s="77"/>
      <c r="M332" s="80"/>
      <c r="N332" s="77"/>
      <c r="O332" s="77"/>
    </row>
    <row r="333" spans="4:15" ht="16" customHeight="1" x14ac:dyDescent="0.25">
      <c r="D333" s="82"/>
      <c r="E333" s="82"/>
      <c r="F333" s="82"/>
      <c r="G333" s="82"/>
      <c r="H333" s="82"/>
      <c r="K333" s="77"/>
      <c r="L333" s="77"/>
      <c r="M333" s="80"/>
      <c r="N333" s="77"/>
      <c r="O333" s="77"/>
    </row>
    <row r="334" spans="4:15" ht="16" customHeight="1" x14ac:dyDescent="0.25">
      <c r="D334" s="82"/>
      <c r="E334" s="82"/>
      <c r="F334" s="82"/>
      <c r="G334" s="82"/>
      <c r="H334" s="82"/>
      <c r="K334" s="77"/>
      <c r="L334" s="77"/>
      <c r="M334" s="80"/>
      <c r="N334" s="77"/>
      <c r="O334" s="77"/>
    </row>
    <row r="335" spans="4:15" ht="16" customHeight="1" x14ac:dyDescent="0.25">
      <c r="D335" s="82"/>
      <c r="E335" s="82"/>
      <c r="F335" s="82"/>
      <c r="G335" s="82"/>
      <c r="H335" s="82"/>
      <c r="K335" s="77"/>
      <c r="L335" s="77"/>
      <c r="M335" s="80"/>
      <c r="N335" s="77"/>
      <c r="O335" s="77"/>
    </row>
    <row r="336" spans="4:15" ht="16" customHeight="1" x14ac:dyDescent="0.25">
      <c r="D336" s="82"/>
      <c r="E336" s="82"/>
      <c r="F336" s="82"/>
      <c r="G336" s="82"/>
      <c r="H336" s="82"/>
      <c r="K336" s="77"/>
      <c r="L336" s="77"/>
      <c r="M336" s="80"/>
      <c r="N336" s="77"/>
      <c r="O336" s="77"/>
    </row>
    <row r="337" spans="4:15" ht="16" customHeight="1" x14ac:dyDescent="0.25">
      <c r="D337" s="82"/>
      <c r="E337" s="82"/>
      <c r="F337" s="82"/>
      <c r="G337" s="82"/>
      <c r="H337" s="82"/>
      <c r="K337" s="77"/>
      <c r="L337" s="77"/>
      <c r="M337" s="80"/>
      <c r="N337" s="77"/>
      <c r="O337" s="77"/>
    </row>
    <row r="338" spans="4:15" ht="16" customHeight="1" x14ac:dyDescent="0.25">
      <c r="D338" s="82"/>
      <c r="E338" s="82"/>
      <c r="F338" s="82"/>
      <c r="G338" s="82"/>
      <c r="H338" s="82"/>
      <c r="K338" s="77"/>
      <c r="L338" s="77"/>
      <c r="M338" s="80"/>
      <c r="N338" s="77"/>
      <c r="O338" s="77"/>
    </row>
    <row r="339" spans="4:15" ht="16" customHeight="1" x14ac:dyDescent="0.25">
      <c r="D339" s="82"/>
      <c r="E339" s="82"/>
      <c r="F339" s="82"/>
      <c r="G339" s="82"/>
      <c r="H339" s="82"/>
      <c r="K339" s="77"/>
      <c r="L339" s="77"/>
      <c r="M339" s="80"/>
      <c r="N339" s="77"/>
      <c r="O339" s="77"/>
    </row>
    <row r="340" spans="4:15" ht="16" customHeight="1" x14ac:dyDescent="0.25">
      <c r="D340" s="82"/>
      <c r="E340" s="82"/>
      <c r="F340" s="82"/>
      <c r="G340" s="82"/>
      <c r="H340" s="82"/>
      <c r="K340" s="77"/>
      <c r="L340" s="77"/>
      <c r="M340" s="80"/>
      <c r="N340" s="77"/>
      <c r="O340" s="77"/>
    </row>
    <row r="341" spans="4:15" ht="16" customHeight="1" x14ac:dyDescent="0.25">
      <c r="D341" s="82"/>
      <c r="E341" s="82"/>
      <c r="F341" s="82"/>
      <c r="G341" s="82"/>
      <c r="H341" s="82"/>
      <c r="K341" s="77"/>
      <c r="L341" s="77"/>
      <c r="M341" s="80"/>
      <c r="N341" s="77"/>
      <c r="O341" s="77"/>
    </row>
    <row r="342" spans="4:15" ht="16" customHeight="1" x14ac:dyDescent="0.25">
      <c r="D342" s="82"/>
      <c r="E342" s="82"/>
      <c r="F342" s="82"/>
      <c r="G342" s="82"/>
      <c r="H342" s="82"/>
      <c r="K342" s="81"/>
      <c r="L342" s="81"/>
      <c r="M342" s="80"/>
      <c r="N342" s="77"/>
      <c r="O342" s="77"/>
    </row>
    <row r="343" spans="4:15" ht="16" customHeight="1" x14ac:dyDescent="0.25">
      <c r="D343" s="82"/>
      <c r="E343" s="82"/>
      <c r="F343" s="82"/>
      <c r="G343" s="82"/>
      <c r="H343" s="82"/>
      <c r="K343" s="81"/>
      <c r="L343" s="81"/>
      <c r="M343" s="80"/>
      <c r="N343" s="77"/>
      <c r="O343" s="77"/>
    </row>
    <row r="344" spans="4:15" ht="16" customHeight="1" x14ac:dyDescent="0.25">
      <c r="D344" s="82"/>
      <c r="E344" s="82"/>
      <c r="F344" s="82"/>
      <c r="G344" s="82"/>
      <c r="H344" s="82"/>
      <c r="K344" s="81"/>
      <c r="L344" s="81"/>
      <c r="M344" s="80"/>
      <c r="N344" s="77"/>
      <c r="O344" s="77"/>
    </row>
    <row r="345" spans="4:15" ht="16" customHeight="1" x14ac:dyDescent="0.25">
      <c r="D345" s="82"/>
      <c r="E345" s="82"/>
      <c r="F345" s="82"/>
      <c r="G345" s="82"/>
      <c r="H345" s="82"/>
      <c r="K345" s="81"/>
      <c r="L345" s="81"/>
      <c r="M345" s="80"/>
      <c r="N345" s="77"/>
      <c r="O345" s="77"/>
    </row>
    <row r="346" spans="4:15" ht="16" customHeight="1" x14ac:dyDescent="0.25">
      <c r="D346" s="82"/>
      <c r="E346" s="82"/>
      <c r="F346" s="82"/>
      <c r="G346" s="82"/>
      <c r="H346" s="82"/>
      <c r="K346" s="81"/>
      <c r="L346" s="81"/>
      <c r="M346" s="80"/>
      <c r="N346" s="77"/>
      <c r="O346" s="77"/>
    </row>
    <row r="347" spans="4:15" ht="16" customHeight="1" x14ac:dyDescent="0.25">
      <c r="D347" s="82"/>
      <c r="E347" s="82"/>
      <c r="F347" s="82"/>
      <c r="G347" s="82"/>
      <c r="H347" s="82"/>
      <c r="K347" s="81"/>
      <c r="L347" s="81"/>
      <c r="M347" s="80"/>
      <c r="N347" s="77"/>
      <c r="O347" s="77"/>
    </row>
    <row r="348" spans="4:15" ht="16" customHeight="1" x14ac:dyDescent="0.25">
      <c r="D348" s="82"/>
      <c r="E348" s="82"/>
      <c r="F348" s="82"/>
      <c r="G348" s="82"/>
      <c r="H348" s="82"/>
      <c r="K348" s="81"/>
      <c r="L348" s="81"/>
      <c r="M348" s="80"/>
      <c r="N348" s="77"/>
      <c r="O348" s="77"/>
    </row>
    <row r="349" spans="4:15" ht="16" customHeight="1" x14ac:dyDescent="0.25">
      <c r="D349" s="82"/>
      <c r="E349" s="82"/>
      <c r="F349" s="82"/>
      <c r="G349" s="82"/>
      <c r="H349" s="82"/>
      <c r="K349" s="77"/>
      <c r="L349" s="77"/>
      <c r="M349" s="80"/>
      <c r="N349" s="77"/>
      <c r="O349" s="77"/>
    </row>
    <row r="350" spans="4:15" ht="16" customHeight="1" x14ac:dyDescent="0.25">
      <c r="D350" s="82"/>
      <c r="E350" s="82"/>
      <c r="F350" s="82"/>
      <c r="G350" s="82"/>
      <c r="H350" s="82"/>
      <c r="K350" s="77"/>
      <c r="L350" s="77"/>
      <c r="M350" s="80"/>
      <c r="N350" s="77"/>
      <c r="O350" s="77"/>
    </row>
    <row r="351" spans="4:15" ht="16" customHeight="1" x14ac:dyDescent="0.25">
      <c r="D351" s="82"/>
      <c r="E351" s="82"/>
      <c r="F351" s="82"/>
      <c r="G351" s="82"/>
      <c r="H351" s="82"/>
      <c r="K351" s="77"/>
      <c r="L351" s="77"/>
      <c r="M351" s="80"/>
      <c r="N351" s="77"/>
      <c r="O351" s="77"/>
    </row>
    <row r="352" spans="4:15" ht="16" customHeight="1" x14ac:dyDescent="0.25">
      <c r="D352" s="82"/>
      <c r="E352" s="82"/>
      <c r="F352" s="82"/>
      <c r="G352" s="82"/>
      <c r="H352" s="82"/>
      <c r="K352" s="77"/>
      <c r="L352" s="77"/>
      <c r="M352" s="80"/>
      <c r="N352" s="77"/>
      <c r="O352" s="77"/>
    </row>
    <row r="353" spans="4:15" ht="16" customHeight="1" x14ac:dyDescent="0.25">
      <c r="D353" s="82"/>
      <c r="E353" s="82"/>
      <c r="F353" s="82"/>
      <c r="G353" s="82"/>
      <c r="H353" s="82"/>
      <c r="K353" s="77"/>
      <c r="L353" s="77"/>
      <c r="M353" s="80"/>
      <c r="N353" s="77"/>
      <c r="O353" s="77"/>
    </row>
    <row r="354" spans="4:15" ht="16" customHeight="1" x14ac:dyDescent="0.25">
      <c r="D354" s="82"/>
      <c r="E354" s="82"/>
      <c r="F354" s="82"/>
      <c r="G354" s="82"/>
      <c r="H354" s="82"/>
      <c r="K354" s="77"/>
      <c r="L354" s="77"/>
      <c r="M354" s="80"/>
      <c r="N354" s="77"/>
      <c r="O354" s="77"/>
    </row>
    <row r="355" spans="4:15" ht="16" customHeight="1" x14ac:dyDescent="0.25">
      <c r="D355" s="82"/>
      <c r="E355" s="82"/>
      <c r="F355" s="82"/>
      <c r="G355" s="82"/>
      <c r="H355" s="82"/>
      <c r="K355" s="77"/>
      <c r="L355" s="77"/>
      <c r="M355" s="80"/>
      <c r="N355" s="77"/>
      <c r="O355" s="77"/>
    </row>
    <row r="356" spans="4:15" ht="16" customHeight="1" x14ac:dyDescent="0.25">
      <c r="D356" s="82"/>
      <c r="E356" s="82"/>
      <c r="F356" s="82"/>
      <c r="G356" s="82"/>
      <c r="H356" s="82"/>
      <c r="K356" s="77"/>
      <c r="L356" s="77"/>
      <c r="M356" s="80"/>
      <c r="N356" s="77"/>
      <c r="O356" s="77"/>
    </row>
    <row r="357" spans="4:15" ht="16" customHeight="1" x14ac:dyDescent="0.25">
      <c r="D357" s="82"/>
      <c r="E357" s="82"/>
      <c r="F357" s="82"/>
      <c r="G357" s="82"/>
      <c r="H357" s="82"/>
      <c r="K357" s="77"/>
      <c r="L357" s="77"/>
      <c r="M357" s="80"/>
      <c r="N357" s="77"/>
      <c r="O357" s="77"/>
    </row>
    <row r="358" spans="4:15" ht="16" customHeight="1" x14ac:dyDescent="0.25">
      <c r="D358" s="82"/>
      <c r="E358" s="82"/>
      <c r="F358" s="82"/>
      <c r="G358" s="82"/>
      <c r="H358" s="82"/>
      <c r="K358" s="77"/>
      <c r="L358" s="77"/>
      <c r="M358" s="80"/>
      <c r="N358" s="77"/>
      <c r="O358" s="77"/>
    </row>
    <row r="359" spans="4:15" ht="16" customHeight="1" x14ac:dyDescent="0.25">
      <c r="D359" s="82"/>
      <c r="E359" s="82"/>
      <c r="F359" s="82"/>
      <c r="G359" s="82"/>
      <c r="H359" s="82"/>
      <c r="K359" s="77"/>
      <c r="L359" s="77"/>
      <c r="M359" s="80"/>
      <c r="N359" s="77"/>
      <c r="O359" s="77"/>
    </row>
    <row r="360" spans="4:15" ht="16" customHeight="1" x14ac:dyDescent="0.25">
      <c r="D360" s="82"/>
      <c r="E360" s="82"/>
      <c r="F360" s="82"/>
      <c r="G360" s="82"/>
      <c r="H360" s="82"/>
      <c r="K360" s="77"/>
      <c r="L360" s="77"/>
      <c r="M360" s="80"/>
      <c r="N360" s="77"/>
      <c r="O360" s="77"/>
    </row>
    <row r="361" spans="4:15" ht="16" customHeight="1" x14ac:dyDescent="0.25">
      <c r="D361" s="82"/>
      <c r="E361" s="82"/>
      <c r="F361" s="82"/>
      <c r="G361" s="82"/>
      <c r="H361" s="82"/>
      <c r="K361" s="77"/>
      <c r="L361" s="77"/>
      <c r="M361" s="80"/>
      <c r="N361" s="77"/>
      <c r="O361" s="77"/>
    </row>
    <row r="362" spans="4:15" ht="16" customHeight="1" x14ac:dyDescent="0.25">
      <c r="D362" s="82"/>
      <c r="E362" s="82"/>
      <c r="F362" s="82"/>
      <c r="G362" s="82"/>
      <c r="H362" s="82"/>
      <c r="K362" s="77"/>
      <c r="L362" s="77"/>
      <c r="M362" s="80"/>
      <c r="N362" s="77"/>
      <c r="O362" s="77"/>
    </row>
    <row r="363" spans="4:15" ht="16" customHeight="1" x14ac:dyDescent="0.25">
      <c r="D363" s="82"/>
      <c r="E363" s="82"/>
      <c r="F363" s="82"/>
      <c r="G363" s="82"/>
      <c r="H363" s="82"/>
      <c r="K363" s="77"/>
      <c r="L363" s="77"/>
      <c r="M363" s="80"/>
      <c r="N363" s="77"/>
      <c r="O363" s="77"/>
    </row>
    <row r="364" spans="4:15" ht="16" customHeight="1" x14ac:dyDescent="0.25">
      <c r="D364" s="82"/>
      <c r="E364" s="82"/>
      <c r="F364" s="82"/>
      <c r="G364" s="82"/>
      <c r="H364" s="82"/>
      <c r="K364" s="77"/>
      <c r="L364" s="77"/>
      <c r="M364" s="80"/>
      <c r="N364" s="77"/>
      <c r="O364" s="77"/>
    </row>
    <row r="365" spans="4:15" ht="16" customHeight="1" x14ac:dyDescent="0.25">
      <c r="D365" s="82"/>
      <c r="E365" s="82"/>
      <c r="F365" s="82"/>
      <c r="G365" s="82"/>
      <c r="H365" s="82"/>
      <c r="K365" s="77"/>
      <c r="L365" s="77"/>
      <c r="M365" s="80"/>
      <c r="N365" s="77"/>
      <c r="O365" s="77"/>
    </row>
    <row r="366" spans="4:15" ht="16" customHeight="1" x14ac:dyDescent="0.25">
      <c r="D366" s="82"/>
      <c r="E366" s="82"/>
      <c r="F366" s="82"/>
      <c r="G366" s="82"/>
      <c r="H366" s="82"/>
      <c r="K366" s="81"/>
      <c r="L366" s="81"/>
      <c r="M366" s="80"/>
      <c r="N366" s="77"/>
      <c r="O366" s="77"/>
    </row>
    <row r="367" spans="4:15" ht="16" customHeight="1" x14ac:dyDescent="0.25">
      <c r="D367" s="82"/>
      <c r="E367" s="82"/>
      <c r="F367" s="82"/>
      <c r="G367" s="82"/>
      <c r="H367" s="82"/>
      <c r="K367" s="81"/>
      <c r="L367" s="81"/>
      <c r="M367" s="80"/>
      <c r="N367" s="77"/>
      <c r="O367" s="77"/>
    </row>
    <row r="368" spans="4:15" ht="16" customHeight="1" x14ac:dyDescent="0.25">
      <c r="D368" s="82"/>
      <c r="E368" s="82"/>
      <c r="F368" s="82"/>
      <c r="G368" s="82"/>
      <c r="H368" s="82"/>
      <c r="K368" s="81"/>
      <c r="L368" s="81"/>
      <c r="M368" s="80"/>
      <c r="N368" s="77"/>
      <c r="O368" s="77"/>
    </row>
    <row r="369" spans="4:15" ht="16" customHeight="1" x14ac:dyDescent="0.25">
      <c r="D369" s="82"/>
      <c r="E369" s="82"/>
      <c r="F369" s="82"/>
      <c r="G369" s="82"/>
      <c r="H369" s="82"/>
      <c r="K369" s="81"/>
      <c r="L369" s="81"/>
      <c r="M369" s="80"/>
      <c r="N369" s="77"/>
      <c r="O369" s="77"/>
    </row>
    <row r="370" spans="4:15" ht="16" customHeight="1" x14ac:dyDescent="0.25">
      <c r="D370" s="82"/>
      <c r="E370" s="82"/>
      <c r="F370" s="82"/>
      <c r="G370" s="82"/>
      <c r="H370" s="82"/>
      <c r="K370" s="81"/>
      <c r="L370" s="81"/>
      <c r="M370" s="80"/>
      <c r="N370" s="77"/>
      <c r="O370" s="77"/>
    </row>
    <row r="371" spans="4:15" ht="16" customHeight="1" x14ac:dyDescent="0.25">
      <c r="D371" s="82"/>
      <c r="E371" s="82"/>
      <c r="F371" s="82"/>
      <c r="G371" s="82"/>
      <c r="H371" s="82"/>
      <c r="K371" s="81"/>
      <c r="L371" s="81"/>
      <c r="M371" s="80"/>
      <c r="N371" s="77"/>
      <c r="O371" s="77"/>
    </row>
    <row r="372" spans="4:15" ht="16" customHeight="1" x14ac:dyDescent="0.25">
      <c r="D372" s="82"/>
      <c r="E372" s="82"/>
      <c r="F372" s="82"/>
      <c r="G372" s="82"/>
      <c r="H372" s="82"/>
      <c r="K372" s="81"/>
      <c r="L372" s="81"/>
      <c r="M372" s="80"/>
      <c r="N372" s="77"/>
      <c r="O372" s="77"/>
    </row>
    <row r="373" spans="4:15" ht="16" customHeight="1" x14ac:dyDescent="0.25">
      <c r="D373" s="82"/>
      <c r="E373" s="82"/>
      <c r="F373" s="82"/>
      <c r="G373" s="82"/>
      <c r="H373" s="82"/>
      <c r="K373" s="77"/>
      <c r="L373" s="77"/>
      <c r="M373" s="80"/>
      <c r="N373" s="77"/>
      <c r="O373" s="77"/>
    </row>
    <row r="374" spans="4:15" ht="16" customHeight="1" x14ac:dyDescent="0.25">
      <c r="D374" s="82"/>
      <c r="E374" s="82"/>
      <c r="F374" s="82"/>
      <c r="G374" s="82"/>
      <c r="H374" s="82"/>
      <c r="K374" s="77"/>
      <c r="L374" s="77"/>
      <c r="M374" s="80"/>
      <c r="N374" s="77"/>
      <c r="O374" s="77"/>
    </row>
    <row r="375" spans="4:15" ht="16" customHeight="1" x14ac:dyDescent="0.25">
      <c r="D375" s="82"/>
      <c r="E375" s="82"/>
      <c r="F375" s="82"/>
      <c r="G375" s="82"/>
      <c r="H375" s="82"/>
      <c r="K375" s="77"/>
      <c r="L375" s="77"/>
      <c r="M375" s="80"/>
      <c r="N375" s="77"/>
      <c r="O375" s="77"/>
    </row>
    <row r="376" spans="4:15" ht="16" customHeight="1" x14ac:dyDescent="0.25">
      <c r="D376" s="82"/>
      <c r="E376" s="82"/>
      <c r="F376" s="82"/>
      <c r="G376" s="82"/>
      <c r="H376" s="82"/>
      <c r="K376" s="77"/>
      <c r="L376" s="77"/>
      <c r="M376" s="80"/>
      <c r="N376" s="77"/>
      <c r="O376" s="77"/>
    </row>
    <row r="377" spans="4:15" ht="16" customHeight="1" x14ac:dyDescent="0.25">
      <c r="D377" s="82"/>
      <c r="E377" s="82"/>
      <c r="F377" s="82"/>
      <c r="G377" s="82"/>
      <c r="H377" s="82"/>
      <c r="K377" s="77"/>
      <c r="L377" s="77"/>
      <c r="M377" s="80"/>
      <c r="N377" s="77"/>
      <c r="O377" s="77"/>
    </row>
    <row r="378" spans="4:15" ht="16" customHeight="1" x14ac:dyDescent="0.25">
      <c r="D378" s="82"/>
      <c r="E378" s="82"/>
      <c r="F378" s="82"/>
      <c r="G378" s="82"/>
      <c r="H378" s="82"/>
      <c r="K378" s="77"/>
      <c r="L378" s="77"/>
      <c r="M378" s="80"/>
      <c r="N378" s="77"/>
      <c r="O378" s="77"/>
    </row>
    <row r="379" spans="4:15" ht="16" customHeight="1" x14ac:dyDescent="0.25">
      <c r="D379" s="82"/>
      <c r="E379" s="82"/>
      <c r="F379" s="82"/>
      <c r="G379" s="82"/>
      <c r="H379" s="82"/>
      <c r="K379" s="77"/>
      <c r="L379" s="77"/>
      <c r="M379" s="80"/>
      <c r="N379" s="77"/>
      <c r="O379" s="77"/>
    </row>
    <row r="380" spans="4:15" ht="16" customHeight="1" x14ac:dyDescent="0.25">
      <c r="D380" s="82"/>
      <c r="E380" s="82"/>
      <c r="F380" s="82"/>
      <c r="G380" s="82"/>
      <c r="H380" s="82"/>
      <c r="K380" s="77"/>
      <c r="L380" s="77"/>
      <c r="M380" s="80"/>
      <c r="N380" s="77"/>
      <c r="O380" s="77"/>
    </row>
    <row r="381" spans="4:15" ht="16" customHeight="1" x14ac:dyDescent="0.25">
      <c r="D381" s="82"/>
      <c r="E381" s="82"/>
      <c r="F381" s="82"/>
      <c r="G381" s="82"/>
      <c r="H381" s="82"/>
      <c r="K381" s="77"/>
      <c r="L381" s="77"/>
      <c r="M381" s="80"/>
      <c r="N381" s="77"/>
      <c r="O381" s="77"/>
    </row>
    <row r="382" spans="4:15" ht="16" customHeight="1" x14ac:dyDescent="0.25">
      <c r="D382" s="82"/>
      <c r="E382" s="82"/>
      <c r="F382" s="82"/>
      <c r="G382" s="82"/>
      <c r="H382" s="82"/>
      <c r="K382" s="77"/>
      <c r="L382" s="77"/>
      <c r="M382" s="80"/>
      <c r="N382" s="77"/>
      <c r="O382" s="77"/>
    </row>
    <row r="383" spans="4:15" ht="16" customHeight="1" x14ac:dyDescent="0.25">
      <c r="D383" s="82"/>
      <c r="E383" s="82"/>
      <c r="F383" s="82"/>
      <c r="G383" s="82"/>
      <c r="H383" s="82"/>
      <c r="K383" s="77"/>
      <c r="L383" s="77"/>
      <c r="M383" s="80"/>
      <c r="N383" s="77"/>
      <c r="O383" s="77"/>
    </row>
    <row r="384" spans="4:15" ht="16" customHeight="1" x14ac:dyDescent="0.25">
      <c r="D384" s="82"/>
      <c r="E384" s="82"/>
      <c r="F384" s="82"/>
      <c r="G384" s="82"/>
      <c r="H384" s="82"/>
      <c r="K384" s="77"/>
      <c r="L384" s="77"/>
      <c r="M384" s="80"/>
      <c r="N384" s="77"/>
      <c r="O384" s="77"/>
    </row>
    <row r="385" spans="4:15" ht="16" customHeight="1" x14ac:dyDescent="0.25">
      <c r="D385" s="82"/>
      <c r="E385" s="82"/>
      <c r="F385" s="82"/>
      <c r="G385" s="82"/>
      <c r="H385" s="82"/>
      <c r="K385" s="77"/>
      <c r="L385" s="77"/>
      <c r="M385" s="80"/>
      <c r="N385" s="77"/>
      <c r="O385" s="77"/>
    </row>
    <row r="386" spans="4:15" ht="16" customHeight="1" x14ac:dyDescent="0.25">
      <c r="D386" s="82"/>
      <c r="E386" s="82"/>
      <c r="F386" s="82"/>
      <c r="G386" s="82"/>
      <c r="H386" s="82"/>
      <c r="K386" s="77"/>
      <c r="L386" s="77"/>
      <c r="M386" s="80"/>
      <c r="N386" s="77"/>
      <c r="O386" s="77"/>
    </row>
    <row r="387" spans="4:15" ht="16" customHeight="1" x14ac:dyDescent="0.25">
      <c r="D387" s="82"/>
      <c r="E387" s="82"/>
      <c r="F387" s="82"/>
      <c r="G387" s="82"/>
      <c r="H387" s="82"/>
      <c r="K387" s="77"/>
      <c r="L387" s="77"/>
      <c r="M387" s="80"/>
      <c r="N387" s="77"/>
      <c r="O387" s="77"/>
    </row>
    <row r="388" spans="4:15" ht="16" customHeight="1" x14ac:dyDescent="0.25">
      <c r="D388" s="82"/>
      <c r="E388" s="82"/>
      <c r="F388" s="82"/>
      <c r="G388" s="82"/>
      <c r="H388" s="82"/>
      <c r="K388" s="77"/>
      <c r="L388" s="77"/>
      <c r="M388" s="80"/>
      <c r="N388" s="77"/>
      <c r="O388" s="77"/>
    </row>
    <row r="389" spans="4:15" ht="16" customHeight="1" x14ac:dyDescent="0.25">
      <c r="D389" s="82"/>
      <c r="E389" s="82"/>
      <c r="F389" s="82"/>
      <c r="G389" s="82"/>
      <c r="H389" s="82"/>
      <c r="K389" s="77"/>
      <c r="L389" s="77"/>
      <c r="M389" s="80"/>
      <c r="N389" s="77"/>
      <c r="O389" s="77"/>
    </row>
    <row r="390" spans="4:15" ht="16" customHeight="1" x14ac:dyDescent="0.25">
      <c r="D390" s="82"/>
      <c r="E390" s="82"/>
      <c r="F390" s="82"/>
      <c r="G390" s="82"/>
      <c r="H390" s="82"/>
      <c r="K390" s="81"/>
      <c r="L390" s="81"/>
      <c r="M390" s="80"/>
      <c r="N390" s="77"/>
      <c r="O390" s="77"/>
    </row>
    <row r="391" spans="4:15" ht="16" customHeight="1" x14ac:dyDescent="0.25">
      <c r="D391" s="82"/>
      <c r="E391" s="82"/>
      <c r="F391" s="82"/>
      <c r="G391" s="82"/>
      <c r="H391" s="82"/>
      <c r="K391" s="81"/>
      <c r="L391" s="81"/>
      <c r="M391" s="80"/>
      <c r="N391" s="77"/>
      <c r="O391" s="77"/>
    </row>
    <row r="392" spans="4:15" ht="16" customHeight="1" x14ac:dyDescent="0.25">
      <c r="D392" s="82"/>
      <c r="E392" s="82"/>
      <c r="F392" s="82"/>
      <c r="G392" s="82"/>
      <c r="H392" s="82"/>
      <c r="K392" s="81"/>
      <c r="L392" s="81"/>
      <c r="M392" s="80"/>
      <c r="N392" s="77"/>
      <c r="O392" s="77"/>
    </row>
    <row r="393" spans="4:15" ht="16" customHeight="1" x14ac:dyDescent="0.25">
      <c r="D393" s="82"/>
      <c r="E393" s="82"/>
      <c r="F393" s="82"/>
      <c r="G393" s="82"/>
      <c r="H393" s="82"/>
      <c r="K393" s="81"/>
      <c r="L393" s="81"/>
      <c r="M393" s="80"/>
      <c r="N393" s="77"/>
      <c r="O393" s="77"/>
    </row>
    <row r="394" spans="4:15" ht="16" customHeight="1" x14ac:dyDescent="0.25">
      <c r="D394" s="82"/>
      <c r="E394" s="82"/>
      <c r="F394" s="82"/>
      <c r="G394" s="82"/>
      <c r="H394" s="82"/>
      <c r="K394" s="81"/>
      <c r="L394" s="81"/>
      <c r="M394" s="80"/>
      <c r="N394" s="77"/>
      <c r="O394" s="77"/>
    </row>
    <row r="395" spans="4:15" ht="16" customHeight="1" x14ac:dyDescent="0.25">
      <c r="D395" s="82"/>
      <c r="E395" s="82"/>
      <c r="F395" s="82"/>
      <c r="G395" s="82"/>
      <c r="H395" s="82"/>
      <c r="K395" s="81"/>
      <c r="L395" s="81"/>
      <c r="M395" s="80"/>
      <c r="N395" s="77"/>
      <c r="O395" s="77"/>
    </row>
    <row r="396" spans="4:15" ht="16" customHeight="1" x14ac:dyDescent="0.25">
      <c r="D396" s="82"/>
      <c r="E396" s="82"/>
      <c r="F396" s="82"/>
      <c r="G396" s="82"/>
      <c r="H396" s="82"/>
      <c r="K396" s="81"/>
      <c r="L396" s="81"/>
      <c r="M396" s="80"/>
      <c r="N396" s="77"/>
      <c r="O396" s="77"/>
    </row>
    <row r="397" spans="4:15" ht="16" customHeight="1" x14ac:dyDescent="0.25">
      <c r="D397" s="82"/>
      <c r="E397" s="82"/>
      <c r="F397" s="82"/>
      <c r="G397" s="82"/>
      <c r="H397" s="82"/>
      <c r="K397" s="77"/>
      <c r="L397" s="77"/>
      <c r="M397" s="80"/>
      <c r="N397" s="77"/>
      <c r="O397" s="77"/>
    </row>
    <row r="398" spans="4:15" ht="16" customHeight="1" x14ac:dyDescent="0.25">
      <c r="D398" s="82"/>
      <c r="E398" s="82"/>
      <c r="F398" s="82"/>
      <c r="G398" s="82"/>
      <c r="H398" s="82"/>
      <c r="K398" s="77"/>
      <c r="L398" s="77"/>
      <c r="M398" s="80"/>
      <c r="N398" s="77"/>
      <c r="O398" s="77"/>
    </row>
    <row r="399" spans="4:15" ht="16" customHeight="1" x14ac:dyDescent="0.25">
      <c r="D399" s="82"/>
      <c r="E399" s="82"/>
      <c r="F399" s="82"/>
      <c r="G399" s="82"/>
      <c r="H399" s="82"/>
      <c r="K399" s="77"/>
      <c r="L399" s="77"/>
      <c r="M399" s="80"/>
      <c r="N399" s="77"/>
      <c r="O399" s="77"/>
    </row>
    <row r="400" spans="4:15" ht="16" customHeight="1" x14ac:dyDescent="0.25">
      <c r="D400" s="82"/>
      <c r="E400" s="82"/>
      <c r="F400" s="82"/>
      <c r="G400" s="82"/>
      <c r="H400" s="82"/>
      <c r="K400" s="77"/>
      <c r="L400" s="77"/>
      <c r="M400" s="80"/>
      <c r="N400" s="77"/>
      <c r="O400" s="77"/>
    </row>
    <row r="401" spans="4:15" ht="16" customHeight="1" x14ac:dyDescent="0.25">
      <c r="D401" s="82"/>
      <c r="E401" s="82"/>
      <c r="F401" s="82"/>
      <c r="G401" s="82"/>
      <c r="H401" s="82"/>
      <c r="K401" s="77"/>
      <c r="L401" s="77"/>
      <c r="M401" s="80"/>
      <c r="N401" s="77"/>
      <c r="O401" s="77"/>
    </row>
    <row r="402" spans="4:15" ht="16" customHeight="1" x14ac:dyDescent="0.25">
      <c r="D402" s="82"/>
      <c r="E402" s="82"/>
      <c r="F402" s="82"/>
      <c r="G402" s="82"/>
      <c r="H402" s="82"/>
      <c r="K402" s="77"/>
      <c r="L402" s="77"/>
      <c r="M402" s="80"/>
      <c r="N402" s="77"/>
      <c r="O402" s="77"/>
    </row>
    <row r="403" spans="4:15" ht="16" customHeight="1" x14ac:dyDescent="0.25">
      <c r="D403" s="82"/>
      <c r="E403" s="82"/>
      <c r="F403" s="82"/>
      <c r="G403" s="82"/>
      <c r="H403" s="82"/>
      <c r="K403" s="77"/>
      <c r="L403" s="77"/>
      <c r="M403" s="80"/>
      <c r="N403" s="77"/>
      <c r="O403" s="77"/>
    </row>
    <row r="404" spans="4:15" ht="16" customHeight="1" x14ac:dyDescent="0.25">
      <c r="D404" s="82"/>
      <c r="E404" s="82"/>
      <c r="F404" s="82"/>
      <c r="G404" s="82"/>
      <c r="H404" s="82"/>
      <c r="K404" s="77"/>
      <c r="L404" s="77"/>
      <c r="M404" s="80"/>
      <c r="N404" s="77"/>
      <c r="O404" s="77"/>
    </row>
    <row r="405" spans="4:15" ht="16" customHeight="1" x14ac:dyDescent="0.25">
      <c r="D405" s="82"/>
      <c r="E405" s="82"/>
      <c r="F405" s="82"/>
      <c r="G405" s="82"/>
      <c r="H405" s="82"/>
      <c r="K405" s="77"/>
      <c r="L405" s="77"/>
      <c r="M405" s="80"/>
      <c r="N405" s="77"/>
      <c r="O405" s="77"/>
    </row>
    <row r="406" spans="4:15" ht="16" customHeight="1" x14ac:dyDescent="0.25">
      <c r="D406" s="82"/>
      <c r="E406" s="82"/>
      <c r="F406" s="82"/>
      <c r="G406" s="82"/>
      <c r="H406" s="82"/>
      <c r="K406" s="77"/>
      <c r="L406" s="77"/>
      <c r="M406" s="80"/>
      <c r="N406" s="77"/>
      <c r="O406" s="77"/>
    </row>
    <row r="407" spans="4:15" ht="16" customHeight="1" x14ac:dyDescent="0.25">
      <c r="D407" s="82"/>
      <c r="E407" s="82"/>
      <c r="F407" s="82"/>
      <c r="G407" s="82"/>
      <c r="H407" s="82"/>
      <c r="K407" s="77"/>
      <c r="L407" s="77"/>
      <c r="M407" s="80"/>
      <c r="N407" s="77"/>
      <c r="O407" s="77"/>
    </row>
    <row r="408" spans="4:15" ht="16" customHeight="1" x14ac:dyDescent="0.25">
      <c r="D408" s="82"/>
      <c r="E408" s="82"/>
      <c r="F408" s="82"/>
      <c r="G408" s="82"/>
      <c r="H408" s="82"/>
      <c r="K408" s="77"/>
      <c r="L408" s="77"/>
      <c r="M408" s="80"/>
      <c r="N408" s="77"/>
      <c r="O408" s="77"/>
    </row>
    <row r="409" spans="4:15" ht="16" customHeight="1" x14ac:dyDescent="0.25">
      <c r="D409" s="82"/>
      <c r="E409" s="82"/>
      <c r="F409" s="82"/>
      <c r="G409" s="82"/>
      <c r="H409" s="82"/>
      <c r="K409" s="77"/>
      <c r="L409" s="77"/>
      <c r="M409" s="80"/>
      <c r="N409" s="77"/>
      <c r="O409" s="77"/>
    </row>
    <row r="410" spans="4:15" ht="16" customHeight="1" x14ac:dyDescent="0.25">
      <c r="D410" s="82"/>
      <c r="E410" s="82"/>
      <c r="F410" s="82"/>
      <c r="G410" s="82"/>
      <c r="H410" s="82"/>
      <c r="K410" s="77"/>
      <c r="L410" s="77"/>
      <c r="M410" s="80"/>
      <c r="N410" s="77"/>
      <c r="O410" s="77"/>
    </row>
    <row r="411" spans="4:15" ht="16" customHeight="1" x14ac:dyDescent="0.25">
      <c r="D411" s="82"/>
      <c r="E411" s="82"/>
      <c r="F411" s="82"/>
      <c r="G411" s="82"/>
      <c r="H411" s="82"/>
      <c r="K411" s="77"/>
      <c r="L411" s="77"/>
      <c r="M411" s="80"/>
      <c r="N411" s="77"/>
      <c r="O411" s="77"/>
    </row>
    <row r="412" spans="4:15" ht="16" customHeight="1" x14ac:dyDescent="0.25">
      <c r="D412" s="82"/>
      <c r="E412" s="82"/>
      <c r="F412" s="82"/>
      <c r="G412" s="82"/>
      <c r="H412" s="82"/>
      <c r="K412" s="77"/>
      <c r="L412" s="77"/>
      <c r="M412" s="80"/>
      <c r="N412" s="77"/>
      <c r="O412" s="77"/>
    </row>
    <row r="413" spans="4:15" ht="16" customHeight="1" x14ac:dyDescent="0.25">
      <c r="D413" s="82"/>
      <c r="E413" s="82"/>
      <c r="F413" s="82"/>
      <c r="G413" s="82"/>
      <c r="H413" s="82"/>
      <c r="K413" s="77"/>
      <c r="L413" s="77"/>
      <c r="M413" s="80"/>
      <c r="N413" s="77"/>
      <c r="O413" s="77"/>
    </row>
    <row r="414" spans="4:15" ht="16" customHeight="1" x14ac:dyDescent="0.25">
      <c r="D414" s="82"/>
      <c r="E414" s="82"/>
      <c r="F414" s="82"/>
      <c r="G414" s="82"/>
      <c r="H414" s="82"/>
      <c r="K414" s="81"/>
      <c r="L414" s="81"/>
      <c r="M414" s="80"/>
      <c r="N414" s="77"/>
      <c r="O414" s="77"/>
    </row>
    <row r="415" spans="4:15" ht="16" customHeight="1" x14ac:dyDescent="0.25">
      <c r="D415" s="82"/>
      <c r="E415" s="82"/>
      <c r="F415" s="82"/>
      <c r="G415" s="82"/>
      <c r="H415" s="82"/>
      <c r="K415" s="81"/>
      <c r="L415" s="81"/>
      <c r="M415" s="80"/>
      <c r="N415" s="77"/>
      <c r="O415" s="77"/>
    </row>
    <row r="416" spans="4:15" ht="16" customHeight="1" x14ac:dyDescent="0.25">
      <c r="D416" s="82"/>
      <c r="E416" s="82"/>
      <c r="F416" s="82"/>
      <c r="G416" s="82"/>
      <c r="H416" s="82"/>
      <c r="K416" s="81"/>
      <c r="L416" s="81"/>
      <c r="M416" s="80"/>
      <c r="N416" s="77"/>
      <c r="O416" s="77"/>
    </row>
    <row r="417" spans="4:15" ht="16" customHeight="1" x14ac:dyDescent="0.25">
      <c r="D417" s="82"/>
      <c r="E417" s="82"/>
      <c r="F417" s="82"/>
      <c r="G417" s="82"/>
      <c r="H417" s="82"/>
      <c r="K417" s="81"/>
      <c r="L417" s="81"/>
      <c r="M417" s="80"/>
      <c r="N417" s="77"/>
      <c r="O417" s="77"/>
    </row>
    <row r="418" spans="4:15" ht="16" customHeight="1" x14ac:dyDescent="0.25">
      <c r="D418" s="82"/>
      <c r="E418" s="82"/>
      <c r="F418" s="82"/>
      <c r="G418" s="82"/>
      <c r="H418" s="82"/>
      <c r="K418" s="81"/>
      <c r="L418" s="81"/>
      <c r="M418" s="80"/>
      <c r="N418" s="77"/>
      <c r="O418" s="77"/>
    </row>
    <row r="419" spans="4:15" ht="16" customHeight="1" x14ac:dyDescent="0.25">
      <c r="D419" s="82"/>
      <c r="E419" s="82"/>
      <c r="F419" s="82"/>
      <c r="G419" s="82"/>
      <c r="H419" s="82"/>
      <c r="K419" s="81"/>
      <c r="L419" s="81"/>
      <c r="M419" s="80"/>
      <c r="N419" s="77"/>
      <c r="O419" s="77"/>
    </row>
    <row r="420" spans="4:15" ht="16" customHeight="1" x14ac:dyDescent="0.25">
      <c r="D420" s="82"/>
      <c r="E420" s="82"/>
      <c r="F420" s="82"/>
      <c r="G420" s="82"/>
      <c r="H420" s="82"/>
      <c r="K420" s="81"/>
      <c r="L420" s="81"/>
      <c r="M420" s="80"/>
      <c r="N420" s="77"/>
      <c r="O420" s="77"/>
    </row>
    <row r="421" spans="4:15" ht="16" customHeight="1" x14ac:dyDescent="0.25">
      <c r="D421" s="82"/>
      <c r="E421" s="82"/>
      <c r="F421" s="82"/>
      <c r="G421" s="82"/>
      <c r="H421" s="82"/>
      <c r="K421" s="77"/>
      <c r="L421" s="77"/>
      <c r="M421" s="80"/>
      <c r="N421" s="77"/>
      <c r="O421" s="77"/>
    </row>
    <row r="422" spans="4:15" ht="16" customHeight="1" x14ac:dyDescent="0.25">
      <c r="D422" s="82"/>
      <c r="E422" s="82"/>
      <c r="F422" s="82"/>
      <c r="G422" s="82"/>
      <c r="H422" s="82"/>
      <c r="K422" s="77"/>
      <c r="L422" s="77"/>
      <c r="M422" s="80"/>
      <c r="N422" s="77"/>
      <c r="O422" s="77"/>
    </row>
    <row r="423" spans="4:15" ht="16" customHeight="1" x14ac:dyDescent="0.25">
      <c r="D423" s="82"/>
      <c r="E423" s="82"/>
      <c r="F423" s="82"/>
      <c r="G423" s="82"/>
      <c r="H423" s="82"/>
      <c r="K423" s="77"/>
      <c r="L423" s="77"/>
      <c r="M423" s="80"/>
      <c r="N423" s="77"/>
      <c r="O423" s="77"/>
    </row>
    <row r="424" spans="4:15" ht="16" customHeight="1" x14ac:dyDescent="0.25">
      <c r="D424" s="82"/>
      <c r="E424" s="82"/>
      <c r="F424" s="82"/>
      <c r="G424" s="82"/>
      <c r="H424" s="82"/>
      <c r="K424" s="77"/>
      <c r="L424" s="77"/>
      <c r="M424" s="80"/>
      <c r="N424" s="77"/>
      <c r="O424" s="77"/>
    </row>
    <row r="425" spans="4:15" ht="16" customHeight="1" x14ac:dyDescent="0.25">
      <c r="D425" s="82"/>
      <c r="E425" s="82"/>
      <c r="F425" s="82"/>
      <c r="G425" s="82"/>
      <c r="H425" s="82"/>
      <c r="K425" s="77"/>
      <c r="L425" s="77"/>
      <c r="M425" s="80"/>
      <c r="N425" s="77"/>
      <c r="O425" s="77"/>
    </row>
    <row r="426" spans="4:15" ht="16" customHeight="1" x14ac:dyDescent="0.25">
      <c r="D426" s="82"/>
      <c r="E426" s="82"/>
      <c r="F426" s="82"/>
      <c r="G426" s="82"/>
      <c r="H426" s="82"/>
      <c r="K426" s="77"/>
      <c r="L426" s="77"/>
      <c r="M426" s="80"/>
      <c r="N426" s="77"/>
      <c r="O426" s="77"/>
    </row>
    <row r="427" spans="4:15" ht="16" customHeight="1" x14ac:dyDescent="0.25">
      <c r="D427" s="82"/>
      <c r="E427" s="82"/>
      <c r="F427" s="82"/>
      <c r="G427" s="82"/>
      <c r="H427" s="82"/>
      <c r="K427" s="77"/>
      <c r="L427" s="77"/>
      <c r="M427" s="80"/>
      <c r="N427" s="77"/>
      <c r="O427" s="77"/>
    </row>
    <row r="428" spans="4:15" ht="16" customHeight="1" x14ac:dyDescent="0.25">
      <c r="D428" s="82"/>
      <c r="E428" s="82"/>
      <c r="F428" s="82"/>
      <c r="G428" s="82"/>
      <c r="H428" s="82"/>
      <c r="K428" s="77"/>
      <c r="L428" s="77"/>
      <c r="M428" s="80"/>
      <c r="N428" s="77"/>
      <c r="O428" s="77"/>
    </row>
    <row r="429" spans="4:15" ht="16" customHeight="1" x14ac:dyDescent="0.25">
      <c r="D429" s="82"/>
      <c r="E429" s="82"/>
      <c r="F429" s="82"/>
      <c r="G429" s="82"/>
      <c r="H429" s="82"/>
      <c r="K429" s="77"/>
      <c r="L429" s="77"/>
      <c r="M429" s="80"/>
      <c r="N429" s="77"/>
      <c r="O429" s="77"/>
    </row>
    <row r="430" spans="4:15" ht="16" customHeight="1" x14ac:dyDescent="0.25">
      <c r="D430" s="82"/>
      <c r="E430" s="82"/>
      <c r="F430" s="82"/>
      <c r="G430" s="82"/>
      <c r="H430" s="82"/>
      <c r="K430" s="77"/>
      <c r="L430" s="77"/>
      <c r="M430" s="80"/>
      <c r="N430" s="77"/>
      <c r="O430" s="77"/>
    </row>
    <row r="431" spans="4:15" ht="16" customHeight="1" x14ac:dyDescent="0.25">
      <c r="D431" s="82"/>
      <c r="E431" s="82"/>
      <c r="F431" s="82"/>
      <c r="G431" s="82"/>
      <c r="H431" s="82"/>
      <c r="K431" s="77"/>
      <c r="L431" s="77"/>
      <c r="M431" s="80"/>
      <c r="N431" s="77"/>
      <c r="O431" s="77"/>
    </row>
    <row r="432" spans="4:15" ht="16" customHeight="1" x14ac:dyDescent="0.25">
      <c r="D432" s="82"/>
      <c r="E432" s="82"/>
      <c r="F432" s="82"/>
      <c r="G432" s="82"/>
      <c r="H432" s="82"/>
      <c r="K432" s="77"/>
      <c r="L432" s="77"/>
      <c r="M432" s="80"/>
      <c r="N432" s="77"/>
      <c r="O432" s="77"/>
    </row>
    <row r="433" spans="4:15" ht="16" customHeight="1" x14ac:dyDescent="0.25">
      <c r="D433" s="82"/>
      <c r="E433" s="82"/>
      <c r="F433" s="82"/>
      <c r="G433" s="82"/>
      <c r="H433" s="82"/>
      <c r="K433" s="77"/>
      <c r="L433" s="77"/>
      <c r="M433" s="80"/>
      <c r="N433" s="77"/>
      <c r="O433" s="77"/>
    </row>
    <row r="434" spans="4:15" ht="16" customHeight="1" x14ac:dyDescent="0.25">
      <c r="D434" s="82"/>
      <c r="E434" s="82"/>
      <c r="F434" s="82"/>
      <c r="G434" s="82"/>
      <c r="H434" s="82"/>
      <c r="K434" s="77"/>
      <c r="L434" s="77"/>
      <c r="M434" s="80"/>
      <c r="N434" s="77"/>
      <c r="O434" s="77"/>
    </row>
    <row r="435" spans="4:15" ht="16" customHeight="1" x14ac:dyDescent="0.25">
      <c r="D435" s="82"/>
      <c r="E435" s="82"/>
      <c r="F435" s="82"/>
      <c r="G435" s="82"/>
      <c r="H435" s="82"/>
      <c r="K435" s="77"/>
      <c r="L435" s="77"/>
      <c r="M435" s="80"/>
      <c r="N435" s="77"/>
      <c r="O435" s="77"/>
    </row>
    <row r="436" spans="4:15" ht="16" customHeight="1" x14ac:dyDescent="0.25">
      <c r="D436" s="82"/>
      <c r="E436" s="82"/>
      <c r="F436" s="82"/>
      <c r="G436" s="82"/>
      <c r="H436" s="82"/>
      <c r="K436" s="77"/>
      <c r="L436" s="77"/>
      <c r="M436" s="80"/>
      <c r="N436" s="77"/>
      <c r="O436" s="77"/>
    </row>
    <row r="437" spans="4:15" ht="16" customHeight="1" x14ac:dyDescent="0.25">
      <c r="D437" s="82"/>
      <c r="E437" s="82"/>
      <c r="F437" s="82"/>
      <c r="G437" s="82"/>
      <c r="H437" s="82"/>
      <c r="K437" s="77"/>
      <c r="L437" s="77"/>
      <c r="M437" s="80"/>
      <c r="N437" s="77"/>
      <c r="O437" s="77"/>
    </row>
    <row r="438" spans="4:15" ht="16" customHeight="1" x14ac:dyDescent="0.25">
      <c r="D438" s="82"/>
      <c r="E438" s="82"/>
      <c r="F438" s="82"/>
      <c r="G438" s="82"/>
      <c r="H438" s="82"/>
      <c r="K438" s="81"/>
      <c r="L438" s="81"/>
      <c r="M438" s="80"/>
      <c r="N438" s="77"/>
      <c r="O438" s="77"/>
    </row>
    <row r="439" spans="4:15" ht="16" customHeight="1" x14ac:dyDescent="0.25">
      <c r="D439" s="82"/>
      <c r="E439" s="82"/>
      <c r="F439" s="82"/>
      <c r="G439" s="82"/>
      <c r="H439" s="82"/>
      <c r="K439" s="81"/>
      <c r="L439" s="81"/>
      <c r="M439" s="80"/>
      <c r="N439" s="77"/>
      <c r="O439" s="77"/>
    </row>
    <row r="440" spans="4:15" ht="16" customHeight="1" x14ac:dyDescent="0.25">
      <c r="D440" s="82"/>
      <c r="E440" s="82"/>
      <c r="F440" s="82"/>
      <c r="G440" s="82"/>
      <c r="H440" s="82"/>
      <c r="K440" s="81"/>
      <c r="L440" s="81"/>
      <c r="M440" s="80"/>
      <c r="N440" s="77"/>
      <c r="O440" s="77"/>
    </row>
    <row r="441" spans="4:15" ht="16" customHeight="1" x14ac:dyDescent="0.25">
      <c r="D441" s="82"/>
      <c r="E441" s="82"/>
      <c r="F441" s="82"/>
      <c r="G441" s="82"/>
      <c r="H441" s="82"/>
      <c r="K441" s="81"/>
      <c r="L441" s="81"/>
      <c r="M441" s="80"/>
      <c r="N441" s="77"/>
      <c r="O441" s="77"/>
    </row>
    <row r="442" spans="4:15" ht="16" customHeight="1" x14ac:dyDescent="0.25">
      <c r="D442" s="82"/>
      <c r="E442" s="82"/>
      <c r="F442" s="82"/>
      <c r="G442" s="82"/>
      <c r="H442" s="82"/>
      <c r="K442" s="81"/>
      <c r="L442" s="81"/>
      <c r="M442" s="80"/>
      <c r="N442" s="77"/>
      <c r="O442" s="77"/>
    </row>
    <row r="443" spans="4:15" ht="16" customHeight="1" x14ac:dyDescent="0.25">
      <c r="D443" s="82"/>
      <c r="E443" s="82"/>
      <c r="F443" s="82"/>
      <c r="G443" s="82"/>
      <c r="H443" s="82"/>
      <c r="K443" s="81"/>
      <c r="L443" s="81"/>
      <c r="M443" s="80"/>
      <c r="N443" s="77"/>
      <c r="O443" s="77"/>
    </row>
    <row r="444" spans="4:15" ht="16" customHeight="1" x14ac:dyDescent="0.25">
      <c r="D444" s="82"/>
      <c r="E444" s="82"/>
      <c r="F444" s="82"/>
      <c r="G444" s="82"/>
      <c r="H444" s="82"/>
      <c r="K444" s="81"/>
      <c r="L444" s="81"/>
      <c r="M444" s="80"/>
      <c r="N444" s="77"/>
      <c r="O444" s="77"/>
    </row>
    <row r="445" spans="4:15" ht="16" customHeight="1" x14ac:dyDescent="0.25">
      <c r="D445" s="82"/>
      <c r="E445" s="82"/>
      <c r="F445" s="82"/>
      <c r="G445" s="82"/>
      <c r="H445" s="82"/>
      <c r="K445" s="77"/>
      <c r="L445" s="77"/>
      <c r="M445" s="80"/>
      <c r="N445" s="77"/>
      <c r="O445" s="77"/>
    </row>
    <row r="446" spans="4:15" ht="16" customHeight="1" x14ac:dyDescent="0.25">
      <c r="D446" s="82"/>
      <c r="E446" s="82"/>
      <c r="F446" s="82"/>
      <c r="G446" s="82"/>
      <c r="H446" s="82"/>
      <c r="K446" s="77"/>
      <c r="L446" s="77"/>
      <c r="M446" s="80"/>
      <c r="N446" s="77"/>
      <c r="O446" s="77"/>
    </row>
    <row r="447" spans="4:15" ht="16" customHeight="1" x14ac:dyDescent="0.25">
      <c r="D447" s="82"/>
      <c r="E447" s="82"/>
      <c r="F447" s="82"/>
      <c r="G447" s="82"/>
      <c r="H447" s="82"/>
      <c r="K447" s="77"/>
      <c r="L447" s="77"/>
      <c r="M447" s="80"/>
      <c r="N447" s="77"/>
      <c r="O447" s="77"/>
    </row>
    <row r="448" spans="4:15" ht="16" customHeight="1" x14ac:dyDescent="0.25">
      <c r="D448" s="82"/>
      <c r="E448" s="82"/>
      <c r="F448" s="82"/>
      <c r="G448" s="82"/>
      <c r="H448" s="82"/>
      <c r="K448" s="77"/>
      <c r="L448" s="77"/>
      <c r="M448" s="80"/>
      <c r="N448" s="77"/>
      <c r="O448" s="77"/>
    </row>
    <row r="449" spans="4:15" ht="16" customHeight="1" x14ac:dyDescent="0.25">
      <c r="D449" s="82"/>
      <c r="E449" s="82"/>
      <c r="F449" s="82"/>
      <c r="G449" s="82"/>
      <c r="H449" s="82"/>
      <c r="K449" s="77"/>
      <c r="L449" s="77"/>
      <c r="M449" s="80"/>
      <c r="N449" s="77"/>
      <c r="O449" s="77"/>
    </row>
    <row r="450" spans="4:15" ht="16" customHeight="1" x14ac:dyDescent="0.25">
      <c r="D450" s="82"/>
      <c r="E450" s="82"/>
      <c r="F450" s="82"/>
      <c r="G450" s="82"/>
      <c r="H450" s="82"/>
      <c r="K450" s="77"/>
      <c r="L450" s="77"/>
      <c r="M450" s="80"/>
      <c r="N450" s="77"/>
      <c r="O450" s="77"/>
    </row>
    <row r="451" spans="4:15" ht="16" customHeight="1" x14ac:dyDescent="0.25">
      <c r="D451" s="82"/>
      <c r="E451" s="82"/>
      <c r="F451" s="82"/>
      <c r="G451" s="82"/>
      <c r="H451" s="82"/>
      <c r="K451" s="77"/>
      <c r="L451" s="77"/>
      <c r="M451" s="80"/>
      <c r="N451" s="77"/>
      <c r="O451" s="77"/>
    </row>
    <row r="452" spans="4:15" ht="16" customHeight="1" x14ac:dyDescent="0.25">
      <c r="D452" s="82"/>
      <c r="E452" s="82"/>
      <c r="F452" s="82"/>
      <c r="G452" s="82"/>
      <c r="H452" s="82"/>
      <c r="K452" s="77"/>
      <c r="L452" s="77"/>
      <c r="M452" s="80"/>
      <c r="N452" s="77"/>
      <c r="O452" s="77"/>
    </row>
    <row r="453" spans="4:15" ht="16" customHeight="1" x14ac:dyDescent="0.25">
      <c r="D453" s="82"/>
      <c r="E453" s="82"/>
      <c r="F453" s="82"/>
      <c r="G453" s="82"/>
      <c r="H453" s="82"/>
      <c r="K453" s="77"/>
      <c r="L453" s="77"/>
      <c r="M453" s="80"/>
      <c r="N453" s="77"/>
      <c r="O453" s="77"/>
    </row>
    <row r="454" spans="4:15" ht="16" customHeight="1" x14ac:dyDescent="0.25">
      <c r="D454" s="82"/>
      <c r="E454" s="82"/>
      <c r="F454" s="82"/>
      <c r="G454" s="82"/>
      <c r="H454" s="82"/>
      <c r="K454" s="77"/>
      <c r="L454" s="77"/>
      <c r="M454" s="80"/>
      <c r="N454" s="77"/>
      <c r="O454" s="77"/>
    </row>
    <row r="455" spans="4:15" ht="16" customHeight="1" x14ac:dyDescent="0.25">
      <c r="D455" s="82"/>
      <c r="E455" s="82"/>
      <c r="F455" s="82"/>
      <c r="G455" s="82"/>
      <c r="H455" s="82"/>
      <c r="K455" s="77"/>
      <c r="L455" s="77"/>
      <c r="M455" s="80"/>
      <c r="N455" s="77"/>
      <c r="O455" s="77"/>
    </row>
    <row r="456" spans="4:15" ht="16" customHeight="1" x14ac:dyDescent="0.25">
      <c r="D456" s="82"/>
      <c r="E456" s="82"/>
      <c r="F456" s="82"/>
      <c r="G456" s="82"/>
      <c r="H456" s="82"/>
      <c r="K456" s="77"/>
      <c r="L456" s="77"/>
      <c r="M456" s="80"/>
      <c r="N456" s="77"/>
      <c r="O456" s="77"/>
    </row>
    <row r="457" spans="4:15" ht="16" customHeight="1" x14ac:dyDescent="0.25">
      <c r="D457" s="82"/>
      <c r="E457" s="82"/>
      <c r="F457" s="82"/>
      <c r="G457" s="82"/>
      <c r="H457" s="82"/>
      <c r="K457" s="77"/>
      <c r="L457" s="77"/>
      <c r="M457" s="80"/>
      <c r="N457" s="77"/>
      <c r="O457" s="77"/>
    </row>
    <row r="458" spans="4:15" ht="16" customHeight="1" x14ac:dyDescent="0.25">
      <c r="D458" s="82"/>
      <c r="E458" s="82"/>
      <c r="F458" s="82"/>
      <c r="G458" s="82"/>
      <c r="H458" s="82"/>
      <c r="K458" s="77"/>
      <c r="L458" s="77"/>
      <c r="M458" s="80"/>
      <c r="N458" s="77"/>
      <c r="O458" s="77"/>
    </row>
    <row r="459" spans="4:15" ht="16" customHeight="1" x14ac:dyDescent="0.25">
      <c r="D459" s="82"/>
      <c r="E459" s="82"/>
      <c r="F459" s="82"/>
      <c r="G459" s="82"/>
      <c r="H459" s="82"/>
      <c r="K459" s="77"/>
      <c r="L459" s="77"/>
      <c r="M459" s="80"/>
      <c r="N459" s="77"/>
      <c r="O459" s="77"/>
    </row>
    <row r="460" spans="4:15" ht="16" customHeight="1" x14ac:dyDescent="0.25">
      <c r="D460" s="82"/>
      <c r="E460" s="82"/>
      <c r="F460" s="82"/>
      <c r="G460" s="82"/>
      <c r="H460" s="82"/>
      <c r="K460" s="77"/>
      <c r="L460" s="77"/>
      <c r="M460" s="80"/>
      <c r="N460" s="77"/>
      <c r="O460" s="77"/>
    </row>
    <row r="461" spans="4:15" ht="16" customHeight="1" x14ac:dyDescent="0.25">
      <c r="D461" s="82"/>
      <c r="E461" s="82"/>
      <c r="F461" s="82"/>
      <c r="G461" s="82"/>
      <c r="H461" s="82"/>
      <c r="K461" s="77"/>
      <c r="L461" s="77"/>
      <c r="M461" s="80"/>
      <c r="N461" s="77"/>
      <c r="O461" s="77"/>
    </row>
    <row r="462" spans="4:15" ht="16" customHeight="1" x14ac:dyDescent="0.25">
      <c r="D462" s="82"/>
      <c r="E462" s="82"/>
      <c r="F462" s="82"/>
      <c r="G462" s="82"/>
      <c r="H462" s="82"/>
      <c r="K462" s="81"/>
      <c r="L462" s="81"/>
      <c r="M462" s="80"/>
      <c r="N462" s="77"/>
      <c r="O462" s="77"/>
    </row>
    <row r="463" spans="4:15" ht="16" customHeight="1" x14ac:dyDescent="0.25">
      <c r="D463" s="82"/>
      <c r="E463" s="82"/>
      <c r="F463" s="82"/>
      <c r="G463" s="82"/>
      <c r="H463" s="82"/>
      <c r="K463" s="81"/>
      <c r="L463" s="81"/>
      <c r="M463" s="80"/>
      <c r="N463" s="77"/>
      <c r="O463" s="77"/>
    </row>
    <row r="464" spans="4:15" ht="16" customHeight="1" x14ac:dyDescent="0.25">
      <c r="D464" s="82"/>
      <c r="E464" s="82"/>
      <c r="F464" s="82"/>
      <c r="G464" s="82"/>
      <c r="H464" s="82"/>
      <c r="K464" s="81"/>
      <c r="L464" s="81"/>
      <c r="M464" s="80"/>
      <c r="N464" s="77"/>
      <c r="O464" s="77"/>
    </row>
    <row r="465" spans="4:15" ht="16" customHeight="1" x14ac:dyDescent="0.25">
      <c r="D465" s="82"/>
      <c r="E465" s="82"/>
      <c r="F465" s="82"/>
      <c r="G465" s="82"/>
      <c r="H465" s="82"/>
      <c r="K465" s="81"/>
      <c r="L465" s="81"/>
      <c r="M465" s="80"/>
      <c r="N465" s="77"/>
      <c r="O465" s="77"/>
    </row>
    <row r="466" spans="4:15" ht="16" customHeight="1" x14ac:dyDescent="0.25">
      <c r="D466" s="82"/>
      <c r="E466" s="82"/>
      <c r="F466" s="82"/>
      <c r="G466" s="82"/>
      <c r="H466" s="82"/>
      <c r="K466" s="81"/>
      <c r="L466" s="81"/>
      <c r="M466" s="80"/>
      <c r="N466" s="77"/>
      <c r="O466" s="77"/>
    </row>
    <row r="467" spans="4:15" ht="16" customHeight="1" x14ac:dyDescent="0.25">
      <c r="D467" s="82"/>
      <c r="E467" s="82"/>
      <c r="F467" s="82"/>
      <c r="G467" s="82"/>
      <c r="H467" s="82"/>
      <c r="K467" s="81"/>
      <c r="L467" s="81"/>
      <c r="M467" s="80"/>
      <c r="N467" s="77"/>
      <c r="O467" s="77"/>
    </row>
    <row r="468" spans="4:15" ht="16" customHeight="1" x14ac:dyDescent="0.25">
      <c r="D468" s="82"/>
      <c r="E468" s="82"/>
      <c r="F468" s="82"/>
      <c r="G468" s="82"/>
      <c r="H468" s="82"/>
      <c r="K468" s="81"/>
      <c r="L468" s="81"/>
      <c r="M468" s="80"/>
      <c r="N468" s="77"/>
      <c r="O468" s="77"/>
    </row>
    <row r="469" spans="4:15" ht="16" customHeight="1" x14ac:dyDescent="0.25">
      <c r="D469" s="82"/>
      <c r="E469" s="82"/>
      <c r="F469" s="82"/>
      <c r="G469" s="82"/>
      <c r="H469" s="82"/>
      <c r="K469" s="77"/>
      <c r="L469" s="77"/>
      <c r="M469" s="80"/>
      <c r="N469" s="77"/>
      <c r="O469" s="77"/>
    </row>
    <row r="470" spans="4:15" ht="16" customHeight="1" x14ac:dyDescent="0.25">
      <c r="D470" s="82"/>
      <c r="E470" s="82"/>
      <c r="F470" s="82"/>
      <c r="G470" s="82"/>
      <c r="H470" s="82"/>
      <c r="K470" s="77"/>
      <c r="L470" s="77"/>
      <c r="M470" s="80"/>
      <c r="N470" s="77"/>
      <c r="O470" s="77"/>
    </row>
    <row r="471" spans="4:15" ht="16" customHeight="1" x14ac:dyDescent="0.25">
      <c r="D471" s="82"/>
      <c r="E471" s="82"/>
      <c r="F471" s="82"/>
      <c r="G471" s="82"/>
      <c r="H471" s="82"/>
      <c r="K471" s="77"/>
      <c r="L471" s="77"/>
      <c r="M471" s="80"/>
      <c r="N471" s="77"/>
      <c r="O471" s="77"/>
    </row>
    <row r="472" spans="4:15" ht="16" customHeight="1" x14ac:dyDescent="0.25">
      <c r="D472" s="82"/>
      <c r="E472" s="82"/>
      <c r="F472" s="82"/>
      <c r="G472" s="82"/>
      <c r="H472" s="82"/>
      <c r="K472" s="77"/>
      <c r="L472" s="77"/>
      <c r="M472" s="80"/>
      <c r="N472" s="77"/>
      <c r="O472" s="77"/>
    </row>
    <row r="473" spans="4:15" ht="16" customHeight="1" x14ac:dyDescent="0.25">
      <c r="D473" s="82"/>
      <c r="E473" s="82"/>
      <c r="F473" s="82"/>
      <c r="G473" s="82"/>
      <c r="H473" s="82"/>
      <c r="K473" s="77"/>
      <c r="L473" s="77"/>
      <c r="M473" s="80"/>
      <c r="N473" s="77"/>
      <c r="O473" s="77"/>
    </row>
    <row r="474" spans="4:15" ht="16" customHeight="1" x14ac:dyDescent="0.25">
      <c r="D474" s="82"/>
      <c r="E474" s="82"/>
      <c r="F474" s="82"/>
      <c r="G474" s="82"/>
      <c r="H474" s="82"/>
      <c r="K474" s="77"/>
      <c r="L474" s="77"/>
      <c r="M474" s="80"/>
      <c r="N474" s="77"/>
      <c r="O474" s="77"/>
    </row>
    <row r="475" spans="4:15" ht="16" customHeight="1" x14ac:dyDescent="0.25">
      <c r="D475" s="82"/>
      <c r="E475" s="82"/>
      <c r="F475" s="82"/>
      <c r="G475" s="82"/>
      <c r="H475" s="82"/>
      <c r="K475" s="77"/>
      <c r="L475" s="77"/>
      <c r="M475" s="80"/>
      <c r="N475" s="77"/>
      <c r="O475" s="77"/>
    </row>
    <row r="476" spans="4:15" ht="16" customHeight="1" x14ac:dyDescent="0.25">
      <c r="D476" s="82"/>
      <c r="E476" s="82"/>
      <c r="F476" s="82"/>
      <c r="G476" s="82"/>
      <c r="H476" s="82"/>
      <c r="K476" s="77"/>
      <c r="L476" s="77"/>
      <c r="M476" s="80"/>
      <c r="N476" s="77"/>
      <c r="O476" s="77"/>
    </row>
    <row r="477" spans="4:15" ht="16" customHeight="1" x14ac:dyDescent="0.25">
      <c r="D477" s="82"/>
      <c r="E477" s="82"/>
      <c r="F477" s="82"/>
      <c r="G477" s="82"/>
      <c r="H477" s="82"/>
      <c r="K477" s="77"/>
      <c r="L477" s="77"/>
      <c r="M477" s="80"/>
      <c r="N477" s="77"/>
      <c r="O477" s="77"/>
    </row>
    <row r="478" spans="4:15" ht="16" customHeight="1" x14ac:dyDescent="0.25">
      <c r="D478" s="82"/>
      <c r="E478" s="82"/>
      <c r="F478" s="82"/>
      <c r="G478" s="82"/>
      <c r="H478" s="82"/>
      <c r="K478" s="77"/>
      <c r="L478" s="77"/>
      <c r="M478" s="80"/>
      <c r="N478" s="77"/>
      <c r="O478" s="77"/>
    </row>
    <row r="479" spans="4:15" ht="16" customHeight="1" x14ac:dyDescent="0.25">
      <c r="D479" s="82"/>
      <c r="E479" s="82"/>
      <c r="F479" s="82"/>
      <c r="G479" s="82"/>
      <c r="H479" s="82"/>
      <c r="K479" s="77"/>
      <c r="L479" s="77"/>
      <c r="M479" s="80"/>
      <c r="N479" s="77"/>
      <c r="O479" s="77"/>
    </row>
    <row r="480" spans="4:15" ht="16" customHeight="1" x14ac:dyDescent="0.25">
      <c r="D480" s="82"/>
      <c r="E480" s="82"/>
      <c r="F480" s="82"/>
      <c r="G480" s="82"/>
      <c r="H480" s="82"/>
      <c r="K480" s="77"/>
      <c r="L480" s="77"/>
      <c r="M480" s="80"/>
      <c r="N480" s="77"/>
      <c r="O480" s="77"/>
    </row>
    <row r="481" spans="4:15" ht="16" customHeight="1" x14ac:dyDescent="0.25">
      <c r="D481" s="82"/>
      <c r="E481" s="82"/>
      <c r="F481" s="82"/>
      <c r="G481" s="82"/>
      <c r="H481" s="82"/>
      <c r="K481" s="77"/>
      <c r="L481" s="77"/>
      <c r="M481" s="80"/>
      <c r="N481" s="77"/>
      <c r="O481" s="77"/>
    </row>
    <row r="482" spans="4:15" ht="16" customHeight="1" x14ac:dyDescent="0.25">
      <c r="D482" s="82"/>
      <c r="E482" s="82"/>
      <c r="F482" s="82"/>
      <c r="G482" s="82"/>
      <c r="H482" s="82"/>
      <c r="K482" s="77"/>
      <c r="L482" s="77"/>
      <c r="M482" s="80"/>
      <c r="N482" s="77"/>
      <c r="O482" s="77"/>
    </row>
    <row r="483" spans="4:15" ht="16" customHeight="1" x14ac:dyDescent="0.25">
      <c r="D483" s="82"/>
      <c r="E483" s="82"/>
      <c r="F483" s="82"/>
      <c r="G483" s="82"/>
      <c r="H483" s="82"/>
      <c r="K483" s="77"/>
      <c r="L483" s="77"/>
      <c r="M483" s="80"/>
      <c r="N483" s="77"/>
      <c r="O483" s="77"/>
    </row>
    <row r="484" spans="4:15" ht="16" customHeight="1" x14ac:dyDescent="0.25">
      <c r="D484" s="82"/>
      <c r="E484" s="82"/>
      <c r="F484" s="82"/>
      <c r="G484" s="82"/>
      <c r="H484" s="82"/>
      <c r="K484" s="77"/>
      <c r="L484" s="77"/>
      <c r="M484" s="80"/>
      <c r="N484" s="77"/>
      <c r="O484" s="77"/>
    </row>
    <row r="485" spans="4:15" ht="16" customHeight="1" x14ac:dyDescent="0.25">
      <c r="D485" s="82"/>
      <c r="E485" s="82"/>
      <c r="F485" s="82"/>
      <c r="G485" s="82"/>
      <c r="H485" s="82"/>
      <c r="K485" s="77"/>
      <c r="L485" s="77"/>
      <c r="M485" s="80"/>
      <c r="N485" s="77"/>
      <c r="O485" s="77"/>
    </row>
    <row r="486" spans="4:15" ht="16" customHeight="1" x14ac:dyDescent="0.25">
      <c r="D486" s="82"/>
      <c r="E486" s="82"/>
      <c r="F486" s="82"/>
      <c r="G486" s="82"/>
      <c r="H486" s="82"/>
      <c r="K486" s="81"/>
      <c r="L486" s="81"/>
      <c r="M486" s="80"/>
      <c r="N486" s="77"/>
      <c r="O486" s="77"/>
    </row>
    <row r="487" spans="4:15" ht="16" customHeight="1" x14ac:dyDescent="0.25">
      <c r="D487" s="82"/>
      <c r="E487" s="82"/>
      <c r="F487" s="82"/>
      <c r="G487" s="82"/>
      <c r="H487" s="82"/>
      <c r="K487" s="81"/>
      <c r="L487" s="81"/>
      <c r="M487" s="80"/>
      <c r="N487" s="77"/>
      <c r="O487" s="77"/>
    </row>
    <row r="488" spans="4:15" ht="16" customHeight="1" x14ac:dyDescent="0.25">
      <c r="D488" s="82"/>
      <c r="E488" s="82"/>
      <c r="F488" s="82"/>
      <c r="G488" s="82"/>
      <c r="H488" s="82"/>
      <c r="K488" s="81"/>
      <c r="L488" s="81"/>
      <c r="M488" s="80"/>
      <c r="N488" s="77"/>
      <c r="O488" s="77"/>
    </row>
    <row r="489" spans="4:15" ht="16" customHeight="1" x14ac:dyDescent="0.25">
      <c r="D489" s="82"/>
      <c r="E489" s="82"/>
      <c r="F489" s="82"/>
      <c r="G489" s="82"/>
      <c r="H489" s="82"/>
      <c r="K489" s="81"/>
      <c r="L489" s="81"/>
      <c r="M489" s="80"/>
      <c r="N489" s="77"/>
      <c r="O489" s="77"/>
    </row>
    <row r="490" spans="4:15" ht="16" customHeight="1" x14ac:dyDescent="0.25">
      <c r="D490" s="82"/>
      <c r="E490" s="82"/>
      <c r="F490" s="82"/>
      <c r="G490" s="82"/>
      <c r="H490" s="82"/>
      <c r="K490" s="81"/>
      <c r="L490" s="81"/>
      <c r="M490" s="80"/>
      <c r="N490" s="77"/>
      <c r="O490" s="77"/>
    </row>
    <row r="491" spans="4:15" ht="16" customHeight="1" x14ac:dyDescent="0.25">
      <c r="D491" s="82"/>
      <c r="E491" s="82"/>
      <c r="F491" s="82"/>
      <c r="G491" s="82"/>
      <c r="H491" s="82"/>
      <c r="K491" s="81"/>
      <c r="L491" s="81"/>
      <c r="M491" s="80"/>
      <c r="N491" s="77"/>
      <c r="O491" s="77"/>
    </row>
    <row r="492" spans="4:15" ht="16" customHeight="1" x14ac:dyDescent="0.25">
      <c r="D492" s="82"/>
      <c r="E492" s="82"/>
      <c r="F492" s="82"/>
      <c r="G492" s="82"/>
      <c r="H492" s="82"/>
      <c r="K492" s="81"/>
      <c r="L492" s="81"/>
      <c r="M492" s="80"/>
      <c r="N492" s="77"/>
      <c r="O492" s="77"/>
    </row>
    <row r="493" spans="4:15" ht="16" customHeight="1" x14ac:dyDescent="0.25">
      <c r="D493" s="82"/>
      <c r="E493" s="82"/>
      <c r="F493" s="82"/>
      <c r="G493" s="82"/>
      <c r="H493" s="82"/>
      <c r="K493" s="77"/>
      <c r="L493" s="77"/>
      <c r="M493" s="80"/>
      <c r="N493" s="77"/>
      <c r="O493" s="77"/>
    </row>
    <row r="494" spans="4:15" ht="16" customHeight="1" x14ac:dyDescent="0.25">
      <c r="D494" s="82"/>
      <c r="E494" s="82"/>
      <c r="F494" s="82"/>
      <c r="G494" s="82"/>
      <c r="H494" s="82"/>
      <c r="K494" s="77"/>
      <c r="L494" s="77"/>
      <c r="M494" s="80"/>
      <c r="N494" s="77"/>
      <c r="O494" s="77"/>
    </row>
    <row r="495" spans="4:15" ht="16" customHeight="1" x14ac:dyDescent="0.25">
      <c r="D495" s="82"/>
      <c r="E495" s="82"/>
      <c r="F495" s="82"/>
      <c r="G495" s="82"/>
      <c r="H495" s="82"/>
      <c r="K495" s="77"/>
      <c r="L495" s="77"/>
      <c r="M495" s="80"/>
      <c r="N495" s="77"/>
      <c r="O495" s="77"/>
    </row>
    <row r="496" spans="4:15" ht="16" customHeight="1" x14ac:dyDescent="0.25">
      <c r="D496" s="82"/>
      <c r="E496" s="82"/>
      <c r="F496" s="82"/>
      <c r="G496" s="82"/>
      <c r="H496" s="82"/>
      <c r="K496" s="77"/>
      <c r="L496" s="77"/>
      <c r="M496" s="80"/>
      <c r="N496" s="77"/>
      <c r="O496" s="77"/>
    </row>
    <row r="497" spans="4:15" ht="16" customHeight="1" x14ac:dyDescent="0.25">
      <c r="D497" s="82"/>
      <c r="E497" s="82"/>
      <c r="F497" s="82"/>
      <c r="G497" s="82"/>
      <c r="H497" s="82"/>
      <c r="K497" s="77"/>
      <c r="L497" s="77"/>
      <c r="M497" s="80"/>
      <c r="N497" s="77"/>
      <c r="O497" s="77"/>
    </row>
    <row r="498" spans="4:15" ht="16" customHeight="1" x14ac:dyDescent="0.25">
      <c r="D498" s="82"/>
      <c r="E498" s="82"/>
      <c r="F498" s="82"/>
      <c r="G498" s="82"/>
      <c r="H498" s="82"/>
      <c r="K498" s="77"/>
      <c r="L498" s="77"/>
      <c r="M498" s="80"/>
      <c r="N498" s="77"/>
      <c r="O498" s="77"/>
    </row>
    <row r="499" spans="4:15" ht="16" customHeight="1" x14ac:dyDescent="0.25">
      <c r="D499" s="82"/>
      <c r="E499" s="82"/>
      <c r="F499" s="82"/>
      <c r="G499" s="82"/>
      <c r="H499" s="82"/>
      <c r="K499" s="77"/>
      <c r="L499" s="77"/>
      <c r="M499" s="80"/>
      <c r="N499" s="77"/>
      <c r="O499" s="77"/>
    </row>
    <row r="500" spans="4:15" ht="16" customHeight="1" x14ac:dyDescent="0.25">
      <c r="D500" s="82"/>
      <c r="E500" s="82"/>
      <c r="F500" s="82"/>
      <c r="G500" s="82"/>
      <c r="H500" s="82"/>
      <c r="K500" s="77"/>
      <c r="L500" s="77"/>
      <c r="M500" s="80"/>
      <c r="N500" s="77"/>
      <c r="O500" s="77"/>
    </row>
    <row r="501" spans="4:15" ht="16" customHeight="1" x14ac:dyDescent="0.25">
      <c r="D501" s="82"/>
      <c r="E501" s="82"/>
      <c r="F501" s="82"/>
      <c r="G501" s="82"/>
      <c r="H501" s="82"/>
      <c r="K501" s="77"/>
      <c r="L501" s="77"/>
      <c r="M501" s="80"/>
      <c r="N501" s="77"/>
      <c r="O501" s="77"/>
    </row>
    <row r="502" spans="4:15" ht="16" customHeight="1" x14ac:dyDescent="0.25">
      <c r="D502" s="82"/>
      <c r="E502" s="82"/>
      <c r="F502" s="82"/>
      <c r="G502" s="82"/>
      <c r="H502" s="82"/>
      <c r="K502" s="77"/>
      <c r="L502" s="77"/>
      <c r="M502" s="80"/>
      <c r="N502" s="77"/>
      <c r="O502" s="77"/>
    </row>
    <row r="503" spans="4:15" ht="16" customHeight="1" x14ac:dyDescent="0.25">
      <c r="D503" s="82"/>
      <c r="E503" s="82"/>
      <c r="F503" s="82"/>
      <c r="G503" s="82"/>
      <c r="H503" s="82"/>
      <c r="K503" s="77"/>
      <c r="L503" s="77"/>
      <c r="M503" s="80"/>
      <c r="N503" s="77"/>
      <c r="O503" s="77"/>
    </row>
    <row r="504" spans="4:15" ht="16" customHeight="1" x14ac:dyDescent="0.25">
      <c r="D504" s="82"/>
      <c r="E504" s="82"/>
      <c r="F504" s="82"/>
      <c r="G504" s="82"/>
      <c r="H504" s="82"/>
      <c r="K504" s="77"/>
      <c r="L504" s="77"/>
      <c r="M504" s="80"/>
      <c r="N504" s="77"/>
      <c r="O504" s="77"/>
    </row>
    <row r="505" spans="4:15" ht="16" customHeight="1" x14ac:dyDescent="0.25">
      <c r="D505" s="82"/>
      <c r="E505" s="82"/>
      <c r="F505" s="82"/>
      <c r="G505" s="82"/>
      <c r="H505" s="82"/>
      <c r="K505" s="77"/>
      <c r="L505" s="77"/>
      <c r="M505" s="80"/>
      <c r="N505" s="77"/>
      <c r="O505" s="77"/>
    </row>
    <row r="506" spans="4:15" ht="16" customHeight="1" x14ac:dyDescent="0.25">
      <c r="D506" s="82"/>
      <c r="E506" s="82"/>
      <c r="F506" s="82"/>
      <c r="G506" s="82"/>
      <c r="H506" s="82"/>
      <c r="K506" s="77"/>
      <c r="L506" s="77"/>
      <c r="M506" s="80"/>
      <c r="N506" s="77"/>
      <c r="O506" s="77"/>
    </row>
    <row r="507" spans="4:15" ht="16" customHeight="1" x14ac:dyDescent="0.25">
      <c r="D507" s="82"/>
      <c r="E507" s="82"/>
      <c r="F507" s="82"/>
      <c r="G507" s="82"/>
      <c r="H507" s="82"/>
      <c r="K507" s="77"/>
      <c r="L507" s="77"/>
      <c r="M507" s="80"/>
      <c r="N507" s="77"/>
      <c r="O507" s="77"/>
    </row>
    <row r="508" spans="4:15" ht="16" customHeight="1" x14ac:dyDescent="0.25">
      <c r="D508" s="82"/>
      <c r="E508" s="82"/>
      <c r="F508" s="82"/>
      <c r="G508" s="82"/>
      <c r="H508" s="82"/>
      <c r="K508" s="77"/>
      <c r="L508" s="77"/>
      <c r="M508" s="80"/>
      <c r="N508" s="77"/>
      <c r="O508" s="77"/>
    </row>
    <row r="509" spans="4:15" ht="16" customHeight="1" x14ac:dyDescent="0.25">
      <c r="D509" s="82"/>
      <c r="E509" s="82"/>
      <c r="F509" s="82"/>
      <c r="G509" s="82"/>
      <c r="H509" s="82"/>
      <c r="K509" s="77"/>
      <c r="L509" s="77"/>
      <c r="M509" s="80"/>
      <c r="N509" s="77"/>
      <c r="O509" s="77"/>
    </row>
    <row r="510" spans="4:15" ht="16" customHeight="1" x14ac:dyDescent="0.25">
      <c r="D510" s="82"/>
      <c r="E510" s="82"/>
      <c r="F510" s="82"/>
      <c r="G510" s="82"/>
      <c r="H510" s="82"/>
      <c r="K510" s="81"/>
      <c r="L510" s="81"/>
      <c r="M510" s="80"/>
      <c r="N510" s="77"/>
      <c r="O510" s="77"/>
    </row>
    <row r="511" spans="4:15" ht="16" customHeight="1" x14ac:dyDescent="0.25">
      <c r="D511" s="82"/>
      <c r="E511" s="82"/>
      <c r="F511" s="82"/>
      <c r="G511" s="82"/>
      <c r="H511" s="82"/>
      <c r="K511" s="81"/>
      <c r="L511" s="81"/>
      <c r="M511" s="80"/>
      <c r="N511" s="77"/>
      <c r="O511" s="77"/>
    </row>
    <row r="512" spans="4:15" ht="16" customHeight="1" x14ac:dyDescent="0.25">
      <c r="D512" s="82"/>
      <c r="E512" s="82"/>
      <c r="F512" s="82"/>
      <c r="G512" s="82"/>
      <c r="H512" s="82"/>
      <c r="K512" s="81"/>
      <c r="L512" s="81"/>
      <c r="M512" s="80"/>
      <c r="N512" s="77"/>
      <c r="O512" s="77"/>
    </row>
    <row r="513" spans="4:15" ht="16" customHeight="1" x14ac:dyDescent="0.25">
      <c r="D513" s="82"/>
      <c r="E513" s="82"/>
      <c r="F513" s="82"/>
      <c r="G513" s="82"/>
      <c r="H513" s="82"/>
      <c r="K513" s="81"/>
      <c r="L513" s="81"/>
      <c r="M513" s="80"/>
      <c r="N513" s="77"/>
      <c r="O513" s="77"/>
    </row>
    <row r="514" spans="4:15" ht="16" customHeight="1" x14ac:dyDescent="0.25">
      <c r="D514" s="82"/>
      <c r="E514" s="82"/>
      <c r="F514" s="82"/>
      <c r="G514" s="82"/>
      <c r="H514" s="82"/>
      <c r="K514" s="81"/>
      <c r="L514" s="81"/>
      <c r="M514" s="80"/>
      <c r="N514" s="77"/>
      <c r="O514" s="77"/>
    </row>
    <row r="515" spans="4:15" ht="16" customHeight="1" x14ac:dyDescent="0.25">
      <c r="D515" s="82"/>
      <c r="E515" s="82"/>
      <c r="F515" s="82"/>
      <c r="G515" s="82"/>
      <c r="H515" s="82"/>
      <c r="K515" s="81"/>
      <c r="L515" s="81"/>
      <c r="M515" s="80"/>
      <c r="N515" s="77"/>
      <c r="O515" s="77"/>
    </row>
    <row r="516" spans="4:15" ht="16" customHeight="1" x14ac:dyDescent="0.25">
      <c r="D516" s="82"/>
      <c r="E516" s="82"/>
      <c r="F516" s="82"/>
      <c r="G516" s="82"/>
      <c r="H516" s="82"/>
      <c r="K516" s="81"/>
      <c r="L516" s="81"/>
      <c r="M516" s="80"/>
      <c r="N516" s="77"/>
      <c r="O516" s="77"/>
    </row>
    <row r="517" spans="4:15" ht="16" customHeight="1" x14ac:dyDescent="0.25">
      <c r="D517" s="82"/>
      <c r="E517" s="82"/>
      <c r="F517" s="82"/>
      <c r="G517" s="82"/>
      <c r="H517" s="82"/>
      <c r="K517" s="77"/>
      <c r="L517" s="77"/>
      <c r="M517" s="80"/>
      <c r="N517" s="77"/>
      <c r="O517" s="77"/>
    </row>
    <row r="518" spans="4:15" ht="16" customHeight="1" x14ac:dyDescent="0.25">
      <c r="D518" s="82"/>
      <c r="E518" s="82"/>
      <c r="F518" s="82"/>
      <c r="G518" s="82"/>
      <c r="H518" s="82"/>
      <c r="K518" s="77"/>
      <c r="L518" s="77"/>
      <c r="M518" s="80"/>
      <c r="N518" s="77"/>
      <c r="O518" s="77"/>
    </row>
    <row r="519" spans="4:15" ht="16" customHeight="1" x14ac:dyDescent="0.25">
      <c r="D519" s="82"/>
      <c r="E519" s="82"/>
      <c r="F519" s="82"/>
      <c r="G519" s="82"/>
      <c r="H519" s="82"/>
      <c r="K519" s="77"/>
      <c r="L519" s="77"/>
      <c r="M519" s="80"/>
      <c r="N519" s="77"/>
      <c r="O519" s="77"/>
    </row>
    <row r="520" spans="4:15" ht="16" customHeight="1" x14ac:dyDescent="0.25">
      <c r="D520" s="82"/>
      <c r="E520" s="82"/>
      <c r="F520" s="82"/>
      <c r="G520" s="82"/>
      <c r="H520" s="82"/>
      <c r="K520" s="77"/>
      <c r="L520" s="77"/>
      <c r="M520" s="80"/>
      <c r="N520" s="77"/>
      <c r="O520" s="77"/>
    </row>
    <row r="521" spans="4:15" ht="16" customHeight="1" x14ac:dyDescent="0.25">
      <c r="D521" s="82"/>
      <c r="E521" s="82"/>
      <c r="F521" s="82"/>
      <c r="G521" s="82"/>
      <c r="H521" s="82"/>
      <c r="K521" s="77"/>
      <c r="L521" s="77"/>
      <c r="M521" s="80"/>
      <c r="N521" s="77"/>
      <c r="O521" s="77"/>
    </row>
    <row r="522" spans="4:15" ht="16" customHeight="1" x14ac:dyDescent="0.25">
      <c r="D522" s="82"/>
      <c r="E522" s="82"/>
      <c r="F522" s="82"/>
      <c r="G522" s="82"/>
      <c r="H522" s="82"/>
      <c r="K522" s="77"/>
      <c r="L522" s="77"/>
      <c r="M522" s="80"/>
      <c r="N522" s="77"/>
      <c r="O522" s="77"/>
    </row>
    <row r="523" spans="4:15" ht="16" customHeight="1" x14ac:dyDescent="0.25">
      <c r="D523" s="82"/>
      <c r="E523" s="82"/>
      <c r="F523" s="82"/>
      <c r="G523" s="82"/>
      <c r="H523" s="82"/>
      <c r="K523" s="77"/>
      <c r="L523" s="77"/>
      <c r="M523" s="80"/>
      <c r="N523" s="77"/>
      <c r="O523" s="77"/>
    </row>
    <row r="524" spans="4:15" ht="16" customHeight="1" x14ac:dyDescent="0.25">
      <c r="D524" s="82"/>
      <c r="E524" s="82"/>
      <c r="F524" s="82"/>
      <c r="G524" s="82"/>
      <c r="H524" s="82"/>
      <c r="K524" s="77"/>
      <c r="L524" s="77"/>
      <c r="M524" s="80"/>
      <c r="N524" s="77"/>
      <c r="O524" s="77"/>
    </row>
    <row r="525" spans="4:15" ht="16" customHeight="1" x14ac:dyDescent="0.25">
      <c r="D525" s="82"/>
      <c r="E525" s="82"/>
      <c r="F525" s="82"/>
      <c r="G525" s="82"/>
      <c r="H525" s="82"/>
      <c r="K525" s="77"/>
      <c r="L525" s="77"/>
      <c r="M525" s="80"/>
      <c r="N525" s="77"/>
      <c r="O525" s="77"/>
    </row>
    <row r="526" spans="4:15" ht="16" customHeight="1" x14ac:dyDescent="0.25">
      <c r="D526" s="82"/>
      <c r="E526" s="82"/>
      <c r="F526" s="82"/>
      <c r="G526" s="82"/>
      <c r="H526" s="82"/>
      <c r="K526" s="77"/>
      <c r="L526" s="77"/>
      <c r="M526" s="80"/>
      <c r="N526" s="77"/>
      <c r="O526" s="77"/>
    </row>
    <row r="527" spans="4:15" ht="16" customHeight="1" x14ac:dyDescent="0.25">
      <c r="D527" s="82"/>
      <c r="E527" s="82"/>
      <c r="F527" s="82"/>
      <c r="G527" s="82"/>
      <c r="H527" s="82"/>
      <c r="K527" s="77"/>
      <c r="L527" s="77"/>
      <c r="M527" s="80"/>
      <c r="N527" s="77"/>
      <c r="O527" s="77"/>
    </row>
    <row r="528" spans="4:15" ht="16" customHeight="1" x14ac:dyDescent="0.25">
      <c r="D528" s="82"/>
      <c r="E528" s="82"/>
      <c r="F528" s="82"/>
      <c r="G528" s="82"/>
      <c r="H528" s="82"/>
      <c r="K528" s="77"/>
      <c r="L528" s="77"/>
      <c r="M528" s="80"/>
      <c r="N528" s="77"/>
      <c r="O528" s="77"/>
    </row>
    <row r="529" spans="4:15" ht="16" customHeight="1" x14ac:dyDescent="0.25">
      <c r="D529" s="82"/>
      <c r="E529" s="82"/>
      <c r="F529" s="82"/>
      <c r="G529" s="82"/>
      <c r="H529" s="82"/>
      <c r="K529" s="77"/>
      <c r="L529" s="77"/>
      <c r="M529" s="80"/>
      <c r="N529" s="77"/>
      <c r="O529" s="77"/>
    </row>
    <row r="530" spans="4:15" ht="16" customHeight="1" x14ac:dyDescent="0.25">
      <c r="D530" s="82"/>
      <c r="E530" s="82"/>
      <c r="F530" s="82"/>
      <c r="G530" s="82"/>
      <c r="H530" s="82"/>
      <c r="K530" s="77"/>
      <c r="L530" s="77"/>
      <c r="M530" s="80"/>
      <c r="N530" s="77"/>
      <c r="O530" s="77"/>
    </row>
    <row r="531" spans="4:15" ht="16" customHeight="1" x14ac:dyDescent="0.25">
      <c r="D531" s="82"/>
      <c r="E531" s="82"/>
      <c r="F531" s="82"/>
      <c r="G531" s="82"/>
      <c r="H531" s="82"/>
      <c r="K531" s="77"/>
      <c r="L531" s="77"/>
      <c r="M531" s="80"/>
      <c r="N531" s="77"/>
      <c r="O531" s="77"/>
    </row>
    <row r="532" spans="4:15" ht="16" customHeight="1" x14ac:dyDescent="0.25">
      <c r="D532" s="82"/>
      <c r="E532" s="82"/>
      <c r="F532" s="82"/>
      <c r="G532" s="82"/>
      <c r="H532" s="82"/>
      <c r="K532" s="77"/>
      <c r="L532" s="77"/>
      <c r="M532" s="80"/>
      <c r="N532" s="77"/>
      <c r="O532" s="77"/>
    </row>
    <row r="533" spans="4:15" ht="16" customHeight="1" x14ac:dyDescent="0.25">
      <c r="D533" s="82"/>
      <c r="E533" s="82"/>
      <c r="F533" s="82"/>
      <c r="G533" s="82"/>
      <c r="H533" s="82"/>
      <c r="K533" s="77"/>
      <c r="L533" s="77"/>
      <c r="M533" s="80"/>
      <c r="N533" s="77"/>
      <c r="O533" s="77"/>
    </row>
    <row r="534" spans="4:15" ht="16" customHeight="1" x14ac:dyDescent="0.25">
      <c r="D534" s="82"/>
      <c r="E534" s="82"/>
      <c r="F534" s="82"/>
      <c r="G534" s="82"/>
      <c r="H534" s="82"/>
      <c r="K534" s="81"/>
      <c r="L534" s="81"/>
      <c r="M534" s="80"/>
      <c r="N534" s="77"/>
      <c r="O534" s="77"/>
    </row>
    <row r="535" spans="4:15" ht="16" customHeight="1" x14ac:dyDescent="0.25">
      <c r="D535" s="82"/>
      <c r="E535" s="82"/>
      <c r="F535" s="82"/>
      <c r="G535" s="82"/>
      <c r="H535" s="82"/>
      <c r="K535" s="81"/>
      <c r="L535" s="81"/>
      <c r="M535" s="80"/>
      <c r="N535" s="77"/>
      <c r="O535" s="77"/>
    </row>
    <row r="536" spans="4:15" ht="16" customHeight="1" x14ac:dyDescent="0.25">
      <c r="D536" s="82"/>
      <c r="E536" s="82"/>
      <c r="F536" s="82"/>
      <c r="G536" s="82"/>
      <c r="H536" s="82"/>
      <c r="K536" s="81"/>
      <c r="L536" s="81"/>
      <c r="M536" s="80"/>
      <c r="N536" s="77"/>
      <c r="O536" s="77"/>
    </row>
    <row r="537" spans="4:15" ht="16" customHeight="1" x14ac:dyDescent="0.25">
      <c r="D537" s="82"/>
      <c r="E537" s="82"/>
      <c r="F537" s="82"/>
      <c r="G537" s="82"/>
      <c r="H537" s="82"/>
      <c r="K537" s="81"/>
      <c r="L537" s="81"/>
      <c r="M537" s="80"/>
      <c r="N537" s="77"/>
      <c r="O537" s="77"/>
    </row>
    <row r="538" spans="4:15" ht="16" customHeight="1" x14ac:dyDescent="0.25">
      <c r="D538" s="82"/>
      <c r="E538" s="82"/>
      <c r="F538" s="82"/>
      <c r="G538" s="82"/>
      <c r="H538" s="82"/>
      <c r="K538" s="81"/>
      <c r="L538" s="81"/>
      <c r="M538" s="80"/>
      <c r="N538" s="77"/>
      <c r="O538" s="77"/>
    </row>
    <row r="539" spans="4:15" ht="16" customHeight="1" x14ac:dyDescent="0.25">
      <c r="D539" s="82"/>
      <c r="E539" s="82"/>
      <c r="F539" s="82"/>
      <c r="G539" s="82"/>
      <c r="H539" s="82"/>
      <c r="K539" s="81"/>
      <c r="L539" s="81"/>
      <c r="M539" s="80"/>
      <c r="N539" s="77"/>
      <c r="O539" s="77"/>
    </row>
    <row r="540" spans="4:15" ht="16" customHeight="1" x14ac:dyDescent="0.25">
      <c r="D540" s="82"/>
      <c r="E540" s="82"/>
      <c r="F540" s="82"/>
      <c r="G540" s="82"/>
      <c r="H540" s="82"/>
      <c r="K540" s="81"/>
      <c r="L540" s="81"/>
      <c r="M540" s="80"/>
      <c r="N540" s="77"/>
      <c r="O540" s="77"/>
    </row>
    <row r="541" spans="4:15" ht="16" customHeight="1" x14ac:dyDescent="0.25">
      <c r="D541" s="82"/>
      <c r="E541" s="82"/>
      <c r="F541" s="82"/>
      <c r="G541" s="82"/>
      <c r="H541" s="82"/>
      <c r="K541" s="77"/>
      <c r="L541" s="77"/>
      <c r="M541" s="80"/>
      <c r="N541" s="77"/>
      <c r="O541" s="77"/>
    </row>
    <row r="542" spans="4:15" ht="16" customHeight="1" x14ac:dyDescent="0.25">
      <c r="D542" s="82"/>
      <c r="E542" s="82"/>
      <c r="F542" s="82"/>
      <c r="G542" s="82"/>
      <c r="H542" s="82"/>
      <c r="K542" s="77"/>
      <c r="L542" s="77"/>
      <c r="M542" s="80"/>
      <c r="N542" s="77"/>
      <c r="O542" s="77"/>
    </row>
    <row r="543" spans="4:15" ht="16" customHeight="1" x14ac:dyDescent="0.25">
      <c r="D543" s="82"/>
      <c r="E543" s="82"/>
      <c r="F543" s="82"/>
      <c r="G543" s="82"/>
      <c r="H543" s="82"/>
      <c r="K543" s="77"/>
      <c r="L543" s="77"/>
      <c r="M543" s="80"/>
      <c r="N543" s="77"/>
      <c r="O543" s="77"/>
    </row>
    <row r="544" spans="4:15" ht="16" customHeight="1" x14ac:dyDescent="0.25">
      <c r="D544" s="82"/>
      <c r="E544" s="82"/>
      <c r="F544" s="82"/>
      <c r="G544" s="82"/>
      <c r="H544" s="82"/>
      <c r="K544" s="77"/>
      <c r="L544" s="77"/>
      <c r="M544" s="80"/>
      <c r="N544" s="77"/>
      <c r="O544" s="77"/>
    </row>
    <row r="545" spans="4:15" ht="16" customHeight="1" x14ac:dyDescent="0.25">
      <c r="D545" s="82"/>
      <c r="E545" s="82"/>
      <c r="F545" s="82"/>
      <c r="G545" s="82"/>
      <c r="H545" s="82"/>
      <c r="K545" s="77"/>
      <c r="L545" s="77"/>
      <c r="M545" s="80"/>
      <c r="N545" s="77"/>
      <c r="O545" s="77"/>
    </row>
    <row r="546" spans="4:15" ht="16" customHeight="1" x14ac:dyDescent="0.25">
      <c r="D546" s="82"/>
      <c r="E546" s="82"/>
      <c r="F546" s="82"/>
      <c r="G546" s="82"/>
      <c r="H546" s="82"/>
      <c r="K546" s="77"/>
      <c r="L546" s="77"/>
      <c r="M546" s="80"/>
      <c r="N546" s="77"/>
      <c r="O546" s="77"/>
    </row>
    <row r="547" spans="4:15" ht="16" customHeight="1" x14ac:dyDescent="0.25">
      <c r="D547" s="82"/>
      <c r="E547" s="82"/>
      <c r="F547" s="82"/>
      <c r="G547" s="82"/>
      <c r="H547" s="82"/>
      <c r="K547" s="77"/>
      <c r="L547" s="77"/>
      <c r="M547" s="80"/>
      <c r="N547" s="77"/>
      <c r="O547" s="77"/>
    </row>
    <row r="548" spans="4:15" ht="16" customHeight="1" x14ac:dyDescent="0.25">
      <c r="D548" s="82"/>
      <c r="E548" s="82"/>
      <c r="F548" s="82"/>
      <c r="G548" s="82"/>
      <c r="H548" s="82"/>
      <c r="K548" s="77"/>
      <c r="L548" s="77"/>
      <c r="M548" s="80"/>
      <c r="N548" s="77"/>
      <c r="O548" s="77"/>
    </row>
    <row r="549" spans="4:15" ht="16" customHeight="1" x14ac:dyDescent="0.25">
      <c r="D549" s="82"/>
      <c r="E549" s="82"/>
      <c r="F549" s="82"/>
      <c r="G549" s="82"/>
      <c r="H549" s="82"/>
      <c r="K549" s="77"/>
      <c r="L549" s="77"/>
      <c r="M549" s="80"/>
      <c r="N549" s="77"/>
      <c r="O549" s="77"/>
    </row>
    <row r="550" spans="4:15" ht="16" customHeight="1" x14ac:dyDescent="0.25">
      <c r="D550" s="82"/>
      <c r="E550" s="82"/>
      <c r="F550" s="82"/>
      <c r="G550" s="82"/>
      <c r="H550" s="82"/>
      <c r="K550" s="77"/>
      <c r="L550" s="77"/>
      <c r="M550" s="80"/>
      <c r="N550" s="77"/>
      <c r="O550" s="77"/>
    </row>
    <row r="551" spans="4:15" ht="16" customHeight="1" x14ac:dyDescent="0.25">
      <c r="D551" s="82"/>
      <c r="E551" s="82"/>
      <c r="F551" s="82"/>
      <c r="G551" s="82"/>
      <c r="H551" s="82"/>
      <c r="K551" s="77"/>
      <c r="L551" s="77"/>
      <c r="M551" s="80"/>
      <c r="N551" s="77"/>
      <c r="O551" s="77"/>
    </row>
    <row r="552" spans="4:15" ht="16" customHeight="1" x14ac:dyDescent="0.25">
      <c r="D552" s="82"/>
      <c r="E552" s="82"/>
      <c r="F552" s="82"/>
      <c r="G552" s="82"/>
      <c r="H552" s="82"/>
      <c r="K552" s="77"/>
      <c r="L552" s="77"/>
      <c r="M552" s="80"/>
      <c r="N552" s="77"/>
      <c r="O552" s="77"/>
    </row>
    <row r="553" spans="4:15" ht="16" customHeight="1" x14ac:dyDescent="0.25">
      <c r="D553" s="82"/>
      <c r="E553" s="82"/>
      <c r="F553" s="82"/>
      <c r="G553" s="82"/>
      <c r="H553" s="82"/>
      <c r="K553" s="77"/>
      <c r="L553" s="77"/>
      <c r="M553" s="80"/>
      <c r="N553" s="77"/>
      <c r="O553" s="77"/>
    </row>
    <row r="554" spans="4:15" ht="16" customHeight="1" x14ac:dyDescent="0.25">
      <c r="D554" s="82"/>
      <c r="E554" s="82"/>
      <c r="F554" s="82"/>
      <c r="G554" s="82"/>
      <c r="H554" s="82"/>
      <c r="K554" s="77"/>
      <c r="L554" s="77"/>
      <c r="M554" s="80"/>
      <c r="N554" s="77"/>
      <c r="O554" s="77"/>
    </row>
    <row r="555" spans="4:15" ht="16" customHeight="1" x14ac:dyDescent="0.25">
      <c r="D555" s="82"/>
      <c r="E555" s="82"/>
      <c r="F555" s="82"/>
      <c r="G555" s="82"/>
      <c r="H555" s="82"/>
      <c r="K555" s="77"/>
      <c r="L555" s="77"/>
      <c r="M555" s="80"/>
      <c r="N555" s="77"/>
      <c r="O555" s="77"/>
    </row>
    <row r="556" spans="4:15" ht="16" customHeight="1" x14ac:dyDescent="0.25">
      <c r="D556" s="82"/>
      <c r="E556" s="82"/>
      <c r="F556" s="82"/>
      <c r="G556" s="82"/>
      <c r="H556" s="82"/>
      <c r="K556" s="77"/>
      <c r="L556" s="77"/>
      <c r="M556" s="80"/>
      <c r="N556" s="77"/>
      <c r="O556" s="77"/>
    </row>
    <row r="557" spans="4:15" ht="16" customHeight="1" x14ac:dyDescent="0.25">
      <c r="D557" s="82"/>
      <c r="E557" s="82"/>
      <c r="F557" s="82"/>
      <c r="G557" s="82"/>
      <c r="H557" s="82"/>
      <c r="K557" s="77"/>
      <c r="L557" s="77"/>
      <c r="M557" s="80"/>
      <c r="N557" s="77"/>
      <c r="O557" s="77"/>
    </row>
    <row r="558" spans="4:15" ht="16" customHeight="1" x14ac:dyDescent="0.25">
      <c r="D558" s="82"/>
      <c r="E558" s="82"/>
      <c r="F558" s="82"/>
      <c r="G558" s="82"/>
      <c r="H558" s="82"/>
      <c r="K558" s="81"/>
      <c r="L558" s="81"/>
      <c r="M558" s="80"/>
      <c r="N558" s="77"/>
      <c r="O558" s="77"/>
    </row>
    <row r="559" spans="4:15" ht="16" customHeight="1" x14ac:dyDescent="0.25">
      <c r="D559" s="82"/>
      <c r="E559" s="82"/>
      <c r="F559" s="82"/>
      <c r="G559" s="82"/>
      <c r="H559" s="82"/>
      <c r="K559" s="81"/>
      <c r="L559" s="81"/>
      <c r="M559" s="80"/>
      <c r="N559" s="77"/>
      <c r="O559" s="77"/>
    </row>
    <row r="560" spans="4:15" ht="16" customHeight="1" x14ac:dyDescent="0.25">
      <c r="D560" s="82"/>
      <c r="E560" s="82"/>
      <c r="F560" s="82"/>
      <c r="G560" s="82"/>
      <c r="H560" s="82"/>
      <c r="K560" s="81"/>
      <c r="L560" s="81"/>
      <c r="M560" s="80"/>
      <c r="N560" s="77"/>
      <c r="O560" s="77"/>
    </row>
    <row r="561" spans="4:15" ht="16" customHeight="1" x14ac:dyDescent="0.25">
      <c r="D561" s="82"/>
      <c r="E561" s="82"/>
      <c r="F561" s="82"/>
      <c r="G561" s="82"/>
      <c r="H561" s="82"/>
      <c r="K561" s="81"/>
      <c r="L561" s="81"/>
      <c r="M561" s="80"/>
      <c r="N561" s="77"/>
      <c r="O561" s="77"/>
    </row>
    <row r="562" spans="4:15" ht="16" customHeight="1" x14ac:dyDescent="0.25">
      <c r="D562" s="82"/>
      <c r="E562" s="82"/>
      <c r="F562" s="82"/>
      <c r="G562" s="82"/>
      <c r="H562" s="82"/>
      <c r="K562" s="81"/>
      <c r="L562" s="81"/>
      <c r="M562" s="80"/>
      <c r="N562" s="77"/>
      <c r="O562" s="77"/>
    </row>
    <row r="563" spans="4:15" ht="16" customHeight="1" x14ac:dyDescent="0.25">
      <c r="D563" s="82"/>
      <c r="E563" s="82"/>
      <c r="F563" s="82"/>
      <c r="G563" s="82"/>
      <c r="H563" s="82"/>
      <c r="K563" s="81"/>
      <c r="L563" s="81"/>
      <c r="M563" s="80"/>
      <c r="N563" s="77"/>
      <c r="O563" s="77"/>
    </row>
    <row r="564" spans="4:15" ht="16" customHeight="1" x14ac:dyDescent="0.25">
      <c r="D564" s="82"/>
      <c r="E564" s="82"/>
      <c r="F564" s="82"/>
      <c r="G564" s="82"/>
      <c r="H564" s="82"/>
      <c r="K564" s="81"/>
      <c r="L564" s="81"/>
      <c r="M564" s="80"/>
      <c r="N564" s="77"/>
      <c r="O564" s="77"/>
    </row>
    <row r="565" spans="4:15" ht="16" customHeight="1" x14ac:dyDescent="0.25">
      <c r="D565" s="82"/>
      <c r="E565" s="82"/>
      <c r="F565" s="82"/>
      <c r="G565" s="82"/>
      <c r="H565" s="82"/>
      <c r="K565" s="77"/>
      <c r="L565" s="77"/>
      <c r="M565" s="80"/>
      <c r="N565" s="77"/>
      <c r="O565" s="77"/>
    </row>
    <row r="566" spans="4:15" ht="16" customHeight="1" x14ac:dyDescent="0.25">
      <c r="D566" s="82"/>
      <c r="E566" s="82"/>
      <c r="F566" s="82"/>
      <c r="G566" s="82"/>
      <c r="H566" s="82"/>
      <c r="K566" s="77"/>
      <c r="L566" s="77"/>
      <c r="M566" s="80"/>
      <c r="N566" s="77"/>
      <c r="O566" s="77"/>
    </row>
    <row r="567" spans="4:15" ht="16" customHeight="1" x14ac:dyDescent="0.25">
      <c r="D567" s="82"/>
      <c r="E567" s="82"/>
      <c r="F567" s="82"/>
      <c r="G567" s="82"/>
      <c r="H567" s="82"/>
      <c r="K567" s="77"/>
      <c r="L567" s="77"/>
      <c r="M567" s="80"/>
      <c r="N567" s="77"/>
      <c r="O567" s="77"/>
    </row>
    <row r="568" spans="4:15" ht="16" customHeight="1" x14ac:dyDescent="0.25">
      <c r="D568" s="82"/>
      <c r="E568" s="82"/>
      <c r="F568" s="82"/>
      <c r="G568" s="82"/>
      <c r="H568" s="82"/>
      <c r="K568" s="77"/>
      <c r="L568" s="77"/>
      <c r="M568" s="80"/>
      <c r="N568" s="77"/>
      <c r="O568" s="77"/>
    </row>
    <row r="569" spans="4:15" ht="16" customHeight="1" x14ac:dyDescent="0.25">
      <c r="D569" s="82"/>
      <c r="E569" s="82"/>
      <c r="F569" s="82"/>
      <c r="G569" s="82"/>
      <c r="H569" s="82"/>
      <c r="K569" s="77"/>
      <c r="L569" s="77"/>
      <c r="M569" s="80"/>
      <c r="N569" s="77"/>
      <c r="O569" s="77"/>
    </row>
    <row r="570" spans="4:15" ht="16" customHeight="1" x14ac:dyDescent="0.25">
      <c r="D570" s="82"/>
      <c r="E570" s="82"/>
      <c r="F570" s="82"/>
      <c r="G570" s="82"/>
      <c r="H570" s="82"/>
      <c r="K570" s="77"/>
      <c r="L570" s="77"/>
      <c r="M570" s="80"/>
      <c r="N570" s="77"/>
      <c r="O570" s="77"/>
    </row>
    <row r="571" spans="4:15" ht="16" customHeight="1" x14ac:dyDescent="0.25">
      <c r="D571" s="82"/>
      <c r="E571" s="82"/>
      <c r="F571" s="82"/>
      <c r="G571" s="82"/>
      <c r="H571" s="82"/>
      <c r="K571" s="77"/>
      <c r="L571" s="77"/>
      <c r="M571" s="80"/>
      <c r="N571" s="77"/>
      <c r="O571" s="77"/>
    </row>
    <row r="572" spans="4:15" ht="16" customHeight="1" x14ac:dyDescent="0.25">
      <c r="D572" s="82"/>
      <c r="E572" s="82"/>
      <c r="F572" s="82"/>
      <c r="G572" s="82"/>
      <c r="H572" s="82"/>
      <c r="K572" s="77"/>
      <c r="L572" s="77"/>
      <c r="M572" s="80"/>
      <c r="N572" s="77"/>
      <c r="O572" s="77"/>
    </row>
    <row r="573" spans="4:15" ht="16" customHeight="1" x14ac:dyDescent="0.25">
      <c r="D573" s="82"/>
      <c r="E573" s="82"/>
      <c r="F573" s="82"/>
      <c r="G573" s="82"/>
      <c r="H573" s="82"/>
      <c r="K573" s="77"/>
      <c r="L573" s="77"/>
      <c r="M573" s="80"/>
      <c r="N573" s="77"/>
      <c r="O573" s="77"/>
    </row>
    <row r="574" spans="4:15" ht="16" customHeight="1" x14ac:dyDescent="0.25">
      <c r="D574" s="82"/>
      <c r="E574" s="82"/>
      <c r="F574" s="82"/>
      <c r="G574" s="82"/>
      <c r="H574" s="82"/>
      <c r="K574" s="77"/>
      <c r="L574" s="77"/>
      <c r="M574" s="80"/>
      <c r="N574" s="77"/>
      <c r="O574" s="77"/>
    </row>
    <row r="575" spans="4:15" ht="16" customHeight="1" x14ac:dyDescent="0.25">
      <c r="D575" s="82"/>
      <c r="E575" s="82"/>
      <c r="F575" s="82"/>
      <c r="G575" s="82"/>
      <c r="H575" s="82"/>
      <c r="K575" s="77"/>
      <c r="L575" s="77"/>
      <c r="M575" s="80"/>
      <c r="N575" s="77"/>
      <c r="O575" s="77"/>
    </row>
    <row r="576" spans="4:15" ht="16" customHeight="1" x14ac:dyDescent="0.25">
      <c r="D576" s="82"/>
      <c r="E576" s="82"/>
      <c r="F576" s="82"/>
      <c r="G576" s="82"/>
      <c r="H576" s="82"/>
      <c r="K576" s="77"/>
      <c r="L576" s="77"/>
      <c r="M576" s="80"/>
      <c r="N576" s="77"/>
      <c r="O576" s="77"/>
    </row>
    <row r="577" spans="4:15" ht="16" customHeight="1" x14ac:dyDescent="0.25">
      <c r="D577" s="82"/>
      <c r="E577" s="82"/>
      <c r="F577" s="82"/>
      <c r="G577" s="82"/>
      <c r="H577" s="82"/>
      <c r="K577" s="77"/>
      <c r="L577" s="77"/>
      <c r="M577" s="80"/>
      <c r="N577" s="77"/>
      <c r="O577" s="77"/>
    </row>
    <row r="578" spans="4:15" ht="16" customHeight="1" x14ac:dyDescent="0.25">
      <c r="D578" s="82"/>
      <c r="E578" s="82"/>
      <c r="F578" s="82"/>
      <c r="G578" s="82"/>
      <c r="H578" s="82"/>
      <c r="K578" s="77"/>
      <c r="L578" s="77"/>
      <c r="M578" s="80"/>
      <c r="N578" s="77"/>
      <c r="O578" s="77"/>
    </row>
    <row r="579" spans="4:15" ht="16" customHeight="1" x14ac:dyDescent="0.25">
      <c r="D579" s="82"/>
      <c r="E579" s="82"/>
      <c r="F579" s="82"/>
      <c r="G579" s="82"/>
      <c r="H579" s="82"/>
      <c r="K579" s="77"/>
      <c r="L579" s="77"/>
      <c r="M579" s="80"/>
      <c r="N579" s="77"/>
      <c r="O579" s="77"/>
    </row>
    <row r="580" spans="4:15" ht="16" customHeight="1" x14ac:dyDescent="0.25">
      <c r="D580" s="82"/>
      <c r="E580" s="82"/>
      <c r="F580" s="82"/>
      <c r="G580" s="82"/>
      <c r="H580" s="82"/>
      <c r="K580" s="77"/>
      <c r="L580" s="77"/>
      <c r="M580" s="80"/>
      <c r="N580" s="77"/>
      <c r="O580" s="77"/>
    </row>
    <row r="581" spans="4:15" ht="16" customHeight="1" x14ac:dyDescent="0.25">
      <c r="D581" s="82"/>
      <c r="E581" s="82"/>
      <c r="F581" s="82"/>
      <c r="G581" s="82"/>
      <c r="H581" s="82"/>
      <c r="K581" s="77"/>
      <c r="L581" s="77"/>
      <c r="M581" s="80"/>
      <c r="N581" s="77"/>
      <c r="O581" s="77"/>
    </row>
    <row r="582" spans="4:15" ht="16" customHeight="1" x14ac:dyDescent="0.25">
      <c r="D582" s="82"/>
      <c r="E582" s="82"/>
      <c r="F582" s="82"/>
      <c r="G582" s="82"/>
      <c r="H582" s="82"/>
      <c r="K582" s="81"/>
      <c r="L582" s="81"/>
      <c r="M582" s="80"/>
      <c r="N582" s="77"/>
      <c r="O582" s="77"/>
    </row>
    <row r="583" spans="4:15" ht="16" customHeight="1" x14ac:dyDescent="0.25">
      <c r="D583" s="82"/>
      <c r="E583" s="82"/>
      <c r="F583" s="82"/>
      <c r="G583" s="82"/>
      <c r="H583" s="82"/>
      <c r="K583" s="81"/>
      <c r="L583" s="81"/>
      <c r="M583" s="80"/>
      <c r="N583" s="77"/>
      <c r="O583" s="77"/>
    </row>
    <row r="584" spans="4:15" ht="16" customHeight="1" x14ac:dyDescent="0.25">
      <c r="D584" s="82"/>
      <c r="E584" s="82"/>
      <c r="F584" s="82"/>
      <c r="G584" s="82"/>
      <c r="H584" s="82"/>
      <c r="K584" s="81"/>
      <c r="L584" s="81"/>
      <c r="M584" s="80"/>
      <c r="N584" s="77"/>
      <c r="O584" s="77"/>
    </row>
    <row r="585" spans="4:15" ht="16" customHeight="1" x14ac:dyDescent="0.25">
      <c r="D585" s="82"/>
      <c r="E585" s="82"/>
      <c r="F585" s="82"/>
      <c r="G585" s="82"/>
      <c r="H585" s="82"/>
      <c r="K585" s="81"/>
      <c r="L585" s="81"/>
      <c r="M585" s="80"/>
      <c r="N585" s="77"/>
      <c r="O585" s="77"/>
    </row>
    <row r="586" spans="4:15" ht="16" customHeight="1" x14ac:dyDescent="0.25">
      <c r="D586" s="82"/>
      <c r="E586" s="82"/>
      <c r="F586" s="82"/>
      <c r="G586" s="82"/>
      <c r="H586" s="82"/>
      <c r="K586" s="81"/>
      <c r="L586" s="81"/>
      <c r="M586" s="80"/>
      <c r="N586" s="77"/>
      <c r="O586" s="77"/>
    </row>
    <row r="587" spans="4:15" ht="16" customHeight="1" x14ac:dyDescent="0.25">
      <c r="D587" s="82"/>
      <c r="E587" s="82"/>
      <c r="F587" s="82"/>
      <c r="G587" s="82"/>
      <c r="H587" s="82"/>
      <c r="K587" s="81"/>
      <c r="L587" s="81"/>
      <c r="M587" s="80"/>
      <c r="N587" s="77"/>
      <c r="O587" s="77"/>
    </row>
    <row r="588" spans="4:15" ht="16" customHeight="1" x14ac:dyDescent="0.25">
      <c r="D588" s="82"/>
      <c r="E588" s="82"/>
      <c r="F588" s="82"/>
      <c r="G588" s="82"/>
      <c r="H588" s="82"/>
      <c r="K588" s="81"/>
      <c r="L588" s="81"/>
      <c r="M588" s="80"/>
      <c r="N588" s="77"/>
      <c r="O588" s="77"/>
    </row>
    <row r="589" spans="4:15" ht="16" customHeight="1" x14ac:dyDescent="0.25">
      <c r="D589" s="82"/>
      <c r="E589" s="82"/>
      <c r="F589" s="82"/>
      <c r="G589" s="82"/>
      <c r="H589" s="82"/>
      <c r="K589" s="77"/>
      <c r="L589" s="77"/>
      <c r="M589" s="80"/>
      <c r="N589" s="77"/>
      <c r="O589" s="77"/>
    </row>
    <row r="590" spans="4:15" ht="16" customHeight="1" x14ac:dyDescent="0.25">
      <c r="D590" s="82"/>
      <c r="E590" s="82"/>
      <c r="F590" s="82"/>
      <c r="G590" s="82"/>
      <c r="H590" s="82"/>
      <c r="K590" s="77"/>
      <c r="L590" s="77"/>
      <c r="M590" s="80"/>
      <c r="N590" s="77"/>
      <c r="O590" s="77"/>
    </row>
    <row r="591" spans="4:15" ht="16" customHeight="1" x14ac:dyDescent="0.25">
      <c r="D591" s="82"/>
      <c r="E591" s="82"/>
      <c r="F591" s="82"/>
      <c r="G591" s="82"/>
      <c r="H591" s="82"/>
      <c r="K591" s="77"/>
      <c r="L591" s="77"/>
      <c r="M591" s="80"/>
      <c r="N591" s="77"/>
      <c r="O591" s="77"/>
    </row>
    <row r="592" spans="4:15" ht="16" customHeight="1" x14ac:dyDescent="0.25">
      <c r="D592" s="82"/>
      <c r="E592" s="82"/>
      <c r="F592" s="82"/>
      <c r="G592" s="82"/>
      <c r="H592" s="82"/>
      <c r="K592" s="77"/>
      <c r="L592" s="77"/>
      <c r="M592" s="80"/>
      <c r="N592" s="77"/>
      <c r="O592" s="77"/>
    </row>
    <row r="593" spans="4:15" ht="16" customHeight="1" x14ac:dyDescent="0.25">
      <c r="D593" s="82"/>
      <c r="E593" s="82"/>
      <c r="F593" s="82"/>
      <c r="G593" s="82"/>
      <c r="H593" s="82"/>
      <c r="K593" s="77"/>
      <c r="L593" s="77"/>
      <c r="M593" s="80"/>
      <c r="N593" s="77"/>
      <c r="O593" s="77"/>
    </row>
    <row r="594" spans="4:15" ht="16" customHeight="1" x14ac:dyDescent="0.25">
      <c r="D594" s="82"/>
      <c r="E594" s="82"/>
      <c r="F594" s="82"/>
      <c r="G594" s="82"/>
      <c r="H594" s="82"/>
      <c r="K594" s="77"/>
      <c r="L594" s="77"/>
      <c r="M594" s="80"/>
      <c r="N594" s="77"/>
      <c r="O594" s="77"/>
    </row>
    <row r="595" spans="4:15" ht="16" customHeight="1" x14ac:dyDescent="0.25">
      <c r="D595" s="82"/>
      <c r="E595" s="82"/>
      <c r="F595" s="82"/>
      <c r="G595" s="82"/>
      <c r="H595" s="82"/>
      <c r="K595" s="77"/>
      <c r="L595" s="77"/>
      <c r="M595" s="80"/>
      <c r="N595" s="77"/>
      <c r="O595" s="77"/>
    </row>
    <row r="596" spans="4:15" ht="16" customHeight="1" x14ac:dyDescent="0.25">
      <c r="D596" s="82"/>
      <c r="E596" s="82"/>
      <c r="F596" s="82"/>
      <c r="G596" s="82"/>
      <c r="H596" s="82"/>
      <c r="K596" s="77"/>
      <c r="L596" s="77"/>
      <c r="M596" s="80"/>
      <c r="N596" s="77"/>
      <c r="O596" s="77"/>
    </row>
    <row r="597" spans="4:15" ht="16" customHeight="1" x14ac:dyDescent="0.25">
      <c r="D597" s="82"/>
      <c r="E597" s="82"/>
      <c r="F597" s="82"/>
      <c r="G597" s="82"/>
      <c r="H597" s="82"/>
      <c r="K597" s="77"/>
      <c r="L597" s="77"/>
      <c r="M597" s="80"/>
      <c r="N597" s="77"/>
      <c r="O597" s="77"/>
    </row>
    <row r="598" spans="4:15" ht="16" customHeight="1" x14ac:dyDescent="0.25">
      <c r="D598" s="82"/>
      <c r="E598" s="82"/>
      <c r="F598" s="82"/>
      <c r="G598" s="82"/>
      <c r="H598" s="82"/>
      <c r="K598" s="77"/>
      <c r="L598" s="77"/>
      <c r="M598" s="80"/>
      <c r="N598" s="77"/>
      <c r="O598" s="77"/>
    </row>
    <row r="599" spans="4:15" ht="16" customHeight="1" x14ac:dyDescent="0.25">
      <c r="D599" s="82"/>
      <c r="E599" s="82"/>
      <c r="F599" s="82"/>
      <c r="G599" s="82"/>
      <c r="H599" s="82"/>
      <c r="K599" s="77"/>
      <c r="L599" s="77"/>
      <c r="M599" s="80"/>
      <c r="N599" s="77"/>
      <c r="O599" s="77"/>
    </row>
    <row r="600" spans="4:15" ht="16" customHeight="1" x14ac:dyDescent="0.25">
      <c r="D600" s="82"/>
      <c r="E600" s="82"/>
      <c r="F600" s="82"/>
      <c r="G600" s="82"/>
      <c r="H600" s="82"/>
      <c r="K600" s="77"/>
      <c r="L600" s="77"/>
      <c r="M600" s="80"/>
      <c r="N600" s="77"/>
      <c r="O600" s="77"/>
    </row>
    <row r="601" spans="4:15" ht="16" customHeight="1" x14ac:dyDescent="0.25">
      <c r="D601" s="82"/>
      <c r="E601" s="82"/>
      <c r="F601" s="82"/>
      <c r="G601" s="82"/>
      <c r="H601" s="82"/>
      <c r="K601" s="77"/>
      <c r="L601" s="77"/>
      <c r="M601" s="80"/>
      <c r="N601" s="77"/>
      <c r="O601" s="77"/>
    </row>
    <row r="602" spans="4:15" ht="16" customHeight="1" x14ac:dyDescent="0.25">
      <c r="D602" s="82"/>
      <c r="E602" s="82"/>
      <c r="F602" s="82"/>
      <c r="G602" s="82"/>
      <c r="H602" s="82"/>
      <c r="K602" s="77"/>
      <c r="L602" s="77"/>
      <c r="M602" s="80"/>
      <c r="N602" s="77"/>
      <c r="O602" s="77"/>
    </row>
    <row r="603" spans="4:15" ht="16" customHeight="1" x14ac:dyDescent="0.25">
      <c r="D603" s="82"/>
      <c r="E603" s="82"/>
      <c r="F603" s="82"/>
      <c r="G603" s="82"/>
      <c r="H603" s="82"/>
      <c r="K603" s="77"/>
      <c r="L603" s="77"/>
      <c r="M603" s="80"/>
      <c r="N603" s="77"/>
      <c r="O603" s="77"/>
    </row>
    <row r="604" spans="4:15" ht="16" customHeight="1" x14ac:dyDescent="0.25">
      <c r="D604" s="82"/>
      <c r="E604" s="82"/>
      <c r="F604" s="82"/>
      <c r="G604" s="82"/>
      <c r="H604" s="82"/>
      <c r="K604" s="77"/>
      <c r="L604" s="77"/>
      <c r="M604" s="80"/>
      <c r="N604" s="77"/>
      <c r="O604" s="77"/>
    </row>
    <row r="605" spans="4:15" ht="16" customHeight="1" x14ac:dyDescent="0.25">
      <c r="D605" s="82"/>
      <c r="E605" s="82"/>
      <c r="F605" s="82"/>
      <c r="G605" s="82"/>
      <c r="H605" s="82"/>
      <c r="K605" s="77"/>
      <c r="L605" s="77"/>
      <c r="M605" s="80"/>
      <c r="N605" s="77"/>
      <c r="O605" s="77"/>
    </row>
    <row r="606" spans="4:15" ht="16" customHeight="1" x14ac:dyDescent="0.25">
      <c r="D606" s="82"/>
      <c r="E606" s="82"/>
      <c r="F606" s="82"/>
      <c r="G606" s="82"/>
      <c r="H606" s="82"/>
      <c r="K606" s="81"/>
      <c r="L606" s="81"/>
      <c r="M606" s="80"/>
      <c r="N606" s="77"/>
      <c r="O606" s="77"/>
    </row>
    <row r="607" spans="4:15" ht="16" customHeight="1" x14ac:dyDescent="0.25">
      <c r="D607" s="82"/>
      <c r="E607" s="82"/>
      <c r="F607" s="82"/>
      <c r="G607" s="82"/>
      <c r="H607" s="82"/>
      <c r="K607" s="81"/>
      <c r="L607" s="81"/>
      <c r="M607" s="80"/>
      <c r="N607" s="77"/>
      <c r="O607" s="77"/>
    </row>
    <row r="608" spans="4:15" ht="16" customHeight="1" x14ac:dyDescent="0.25">
      <c r="D608" s="82"/>
      <c r="E608" s="82"/>
      <c r="F608" s="82"/>
      <c r="G608" s="82"/>
      <c r="H608" s="82"/>
      <c r="K608" s="81"/>
      <c r="L608" s="81"/>
      <c r="M608" s="80"/>
      <c r="N608" s="77"/>
      <c r="O608" s="77"/>
    </row>
    <row r="609" spans="4:15" ht="16" customHeight="1" x14ac:dyDescent="0.25">
      <c r="D609" s="82"/>
      <c r="E609" s="82"/>
      <c r="F609" s="82"/>
      <c r="G609" s="82"/>
      <c r="H609" s="82"/>
      <c r="K609" s="81"/>
      <c r="L609" s="81"/>
      <c r="M609" s="80"/>
      <c r="N609" s="77"/>
      <c r="O609" s="77"/>
    </row>
    <row r="610" spans="4:15" ht="16" customHeight="1" x14ac:dyDescent="0.25">
      <c r="D610" s="82"/>
      <c r="E610" s="82"/>
      <c r="F610" s="82"/>
      <c r="G610" s="82"/>
      <c r="H610" s="82"/>
      <c r="K610" s="81"/>
      <c r="L610" s="81"/>
      <c r="M610" s="80"/>
      <c r="N610" s="77"/>
      <c r="O610" s="77"/>
    </row>
    <row r="611" spans="4:15" ht="16" customHeight="1" x14ac:dyDescent="0.25">
      <c r="D611" s="82"/>
      <c r="E611" s="82"/>
      <c r="F611" s="82"/>
      <c r="G611" s="82"/>
      <c r="H611" s="82"/>
      <c r="K611" s="81"/>
      <c r="L611" s="81"/>
      <c r="M611" s="80"/>
      <c r="N611" s="77"/>
      <c r="O611" s="77"/>
    </row>
    <row r="612" spans="4:15" ht="16" customHeight="1" x14ac:dyDescent="0.25">
      <c r="D612" s="82"/>
      <c r="E612" s="82"/>
      <c r="F612" s="82"/>
      <c r="G612" s="82"/>
      <c r="H612" s="82"/>
      <c r="K612" s="81"/>
      <c r="L612" s="81"/>
      <c r="M612" s="80"/>
      <c r="N612" s="77"/>
      <c r="O612" s="77"/>
    </row>
    <row r="613" spans="4:15" ht="16" customHeight="1" x14ac:dyDescent="0.25">
      <c r="D613" s="82"/>
      <c r="E613" s="82"/>
      <c r="F613" s="82"/>
      <c r="G613" s="82"/>
      <c r="H613" s="82"/>
      <c r="K613" s="77"/>
      <c r="L613" s="77"/>
      <c r="M613" s="80"/>
      <c r="N613" s="77"/>
      <c r="O613" s="77"/>
    </row>
    <row r="614" spans="4:15" ht="16" customHeight="1" x14ac:dyDescent="0.25">
      <c r="D614" s="82"/>
      <c r="E614" s="82"/>
      <c r="F614" s="82"/>
      <c r="G614" s="82"/>
      <c r="H614" s="82"/>
      <c r="K614" s="77"/>
      <c r="L614" s="77"/>
      <c r="M614" s="80"/>
      <c r="N614" s="77"/>
      <c r="O614" s="77"/>
    </row>
    <row r="615" spans="4:15" ht="16" customHeight="1" x14ac:dyDescent="0.25">
      <c r="D615" s="82"/>
      <c r="E615" s="82"/>
      <c r="F615" s="82"/>
      <c r="G615" s="82"/>
      <c r="H615" s="82"/>
      <c r="K615" s="77"/>
      <c r="L615" s="77"/>
      <c r="M615" s="80"/>
      <c r="N615" s="77"/>
      <c r="O615" s="77"/>
    </row>
    <row r="616" spans="4:15" ht="16" customHeight="1" x14ac:dyDescent="0.25">
      <c r="D616" s="82"/>
      <c r="E616" s="82"/>
      <c r="F616" s="82"/>
      <c r="G616" s="82"/>
      <c r="H616" s="82"/>
      <c r="K616" s="77"/>
      <c r="L616" s="77"/>
      <c r="M616" s="80"/>
      <c r="N616" s="77"/>
      <c r="O616" s="77"/>
    </row>
    <row r="617" spans="4:15" ht="16" customHeight="1" x14ac:dyDescent="0.25">
      <c r="D617" s="82"/>
      <c r="E617" s="82"/>
      <c r="F617" s="82"/>
      <c r="G617" s="82"/>
      <c r="H617" s="82"/>
      <c r="K617" s="77"/>
      <c r="L617" s="77"/>
      <c r="M617" s="80"/>
      <c r="N617" s="77"/>
      <c r="O617" s="77"/>
    </row>
    <row r="618" spans="4:15" ht="16" customHeight="1" x14ac:dyDescent="0.25">
      <c r="D618" s="82"/>
      <c r="E618" s="82"/>
      <c r="F618" s="82"/>
      <c r="G618" s="82"/>
      <c r="H618" s="82"/>
      <c r="K618" s="77"/>
      <c r="L618" s="77"/>
      <c r="M618" s="80"/>
      <c r="N618" s="77"/>
      <c r="O618" s="77"/>
    </row>
    <row r="619" spans="4:15" ht="16" customHeight="1" x14ac:dyDescent="0.25">
      <c r="D619" s="82"/>
      <c r="E619" s="82"/>
      <c r="F619" s="82"/>
      <c r="G619" s="82"/>
      <c r="H619" s="82"/>
      <c r="K619" s="77"/>
      <c r="L619" s="77"/>
      <c r="M619" s="80"/>
      <c r="N619" s="77"/>
      <c r="O619" s="77"/>
    </row>
    <row r="620" spans="4:15" ht="16" customHeight="1" x14ac:dyDescent="0.25">
      <c r="D620" s="82"/>
      <c r="E620" s="82"/>
      <c r="F620" s="82"/>
      <c r="G620" s="82"/>
      <c r="H620" s="82"/>
      <c r="K620" s="77"/>
      <c r="L620" s="77"/>
      <c r="M620" s="80"/>
      <c r="N620" s="77"/>
      <c r="O620" s="77"/>
    </row>
    <row r="621" spans="4:15" ht="16" customHeight="1" x14ac:dyDescent="0.25">
      <c r="D621" s="82"/>
      <c r="E621" s="82"/>
      <c r="F621" s="82"/>
      <c r="G621" s="82"/>
      <c r="H621" s="82"/>
      <c r="K621" s="77"/>
      <c r="L621" s="77"/>
      <c r="M621" s="80"/>
      <c r="N621" s="77"/>
      <c r="O621" s="77"/>
    </row>
    <row r="622" spans="4:15" ht="16" customHeight="1" x14ac:dyDescent="0.25">
      <c r="D622" s="82"/>
      <c r="E622" s="82"/>
      <c r="F622" s="82"/>
      <c r="G622" s="82"/>
      <c r="H622" s="82"/>
      <c r="K622" s="77"/>
      <c r="L622" s="77"/>
      <c r="M622" s="80"/>
      <c r="N622" s="77"/>
      <c r="O622" s="77"/>
    </row>
    <row r="623" spans="4:15" ht="16" customHeight="1" x14ac:dyDescent="0.25">
      <c r="D623" s="82"/>
      <c r="E623" s="82"/>
      <c r="F623" s="82"/>
      <c r="G623" s="82"/>
      <c r="H623" s="82"/>
      <c r="K623" s="77"/>
      <c r="L623" s="77"/>
      <c r="M623" s="80"/>
      <c r="N623" s="77"/>
      <c r="O623" s="77"/>
    </row>
    <row r="624" spans="4:15" ht="16" customHeight="1" x14ac:dyDescent="0.25">
      <c r="D624" s="82"/>
      <c r="E624" s="82"/>
      <c r="F624" s="82"/>
      <c r="G624" s="82"/>
      <c r="H624" s="82"/>
      <c r="K624" s="77"/>
      <c r="L624" s="77"/>
      <c r="M624" s="80"/>
      <c r="N624" s="77"/>
      <c r="O624" s="77"/>
    </row>
    <row r="625" spans="4:15" ht="16" customHeight="1" x14ac:dyDescent="0.25">
      <c r="D625" s="82"/>
      <c r="E625" s="82"/>
      <c r="F625" s="82"/>
      <c r="G625" s="82"/>
      <c r="H625" s="82"/>
      <c r="K625" s="77"/>
      <c r="L625" s="77"/>
      <c r="M625" s="80"/>
      <c r="N625" s="77"/>
      <c r="O625" s="77"/>
    </row>
    <row r="626" spans="4:15" ht="16" customHeight="1" x14ac:dyDescent="0.25">
      <c r="D626" s="82"/>
      <c r="E626" s="82"/>
      <c r="F626" s="82"/>
      <c r="G626" s="82"/>
      <c r="H626" s="82"/>
      <c r="K626" s="77"/>
      <c r="L626" s="77"/>
      <c r="M626" s="80"/>
      <c r="N626" s="77"/>
      <c r="O626" s="77"/>
    </row>
    <row r="627" spans="4:15" ht="16" customHeight="1" x14ac:dyDescent="0.25">
      <c r="D627" s="82"/>
      <c r="E627" s="82"/>
      <c r="F627" s="82"/>
      <c r="G627" s="82"/>
      <c r="H627" s="82"/>
      <c r="K627" s="77"/>
      <c r="L627" s="77"/>
      <c r="M627" s="80"/>
      <c r="N627" s="77"/>
      <c r="O627" s="77"/>
    </row>
    <row r="628" spans="4:15" ht="16" customHeight="1" x14ac:dyDescent="0.25">
      <c r="D628" s="82"/>
      <c r="E628" s="82"/>
      <c r="F628" s="82"/>
      <c r="G628" s="82"/>
      <c r="H628" s="82"/>
      <c r="K628" s="77"/>
      <c r="L628" s="77"/>
      <c r="M628" s="80"/>
      <c r="N628" s="77"/>
      <c r="O628" s="77"/>
    </row>
    <row r="629" spans="4:15" ht="16" customHeight="1" x14ac:dyDescent="0.25">
      <c r="D629" s="82"/>
      <c r="E629" s="82"/>
      <c r="F629" s="82"/>
      <c r="G629" s="82"/>
      <c r="H629" s="82"/>
      <c r="K629" s="77"/>
      <c r="L629" s="77"/>
      <c r="M629" s="80"/>
      <c r="N629" s="77"/>
      <c r="O629" s="77"/>
    </row>
    <row r="630" spans="4:15" ht="16" customHeight="1" x14ac:dyDescent="0.25">
      <c r="D630" s="82"/>
      <c r="E630" s="82"/>
      <c r="F630" s="82"/>
      <c r="G630" s="82"/>
      <c r="H630" s="82"/>
      <c r="K630" s="81"/>
      <c r="L630" s="81"/>
      <c r="M630" s="80"/>
      <c r="N630" s="77"/>
      <c r="O630" s="77"/>
    </row>
    <row r="631" spans="4:15" ht="16" customHeight="1" x14ac:dyDescent="0.25">
      <c r="D631" s="82"/>
      <c r="E631" s="82"/>
      <c r="F631" s="82"/>
      <c r="G631" s="82"/>
      <c r="H631" s="82"/>
      <c r="K631" s="81"/>
      <c r="L631" s="81"/>
      <c r="M631" s="80"/>
      <c r="N631" s="77"/>
      <c r="O631" s="77"/>
    </row>
    <row r="632" spans="4:15" ht="16" customHeight="1" x14ac:dyDescent="0.25">
      <c r="D632" s="82"/>
      <c r="E632" s="82"/>
      <c r="F632" s="82"/>
      <c r="G632" s="82"/>
      <c r="H632" s="82"/>
      <c r="K632" s="81"/>
      <c r="L632" s="81"/>
      <c r="M632" s="80"/>
      <c r="N632" s="77"/>
      <c r="O632" s="77"/>
    </row>
    <row r="633" spans="4:15" ht="16" customHeight="1" x14ac:dyDescent="0.25">
      <c r="D633" s="82"/>
      <c r="E633" s="82"/>
      <c r="F633" s="82"/>
      <c r="G633" s="82"/>
      <c r="H633" s="82"/>
      <c r="K633" s="81"/>
      <c r="L633" s="81"/>
      <c r="M633" s="80"/>
      <c r="N633" s="77"/>
      <c r="O633" s="77"/>
    </row>
    <row r="634" spans="4:15" ht="16" customHeight="1" x14ac:dyDescent="0.25">
      <c r="D634" s="82"/>
      <c r="E634" s="82"/>
      <c r="F634" s="82"/>
      <c r="G634" s="82"/>
      <c r="H634" s="82"/>
      <c r="K634" s="81"/>
      <c r="L634" s="81"/>
      <c r="M634" s="80"/>
      <c r="N634" s="77"/>
      <c r="O634" s="77"/>
    </row>
    <row r="635" spans="4:15" ht="16" customHeight="1" x14ac:dyDescent="0.25">
      <c r="D635" s="82"/>
      <c r="E635" s="82"/>
      <c r="F635" s="82"/>
      <c r="G635" s="82"/>
      <c r="H635" s="82"/>
      <c r="K635" s="81"/>
      <c r="L635" s="81"/>
      <c r="M635" s="80"/>
      <c r="N635" s="77"/>
      <c r="O635" s="77"/>
    </row>
    <row r="636" spans="4:15" ht="16" customHeight="1" x14ac:dyDescent="0.25">
      <c r="D636" s="82"/>
      <c r="E636" s="82"/>
      <c r="F636" s="82"/>
      <c r="G636" s="82"/>
      <c r="H636" s="82"/>
      <c r="K636" s="81"/>
      <c r="L636" s="81"/>
      <c r="M636" s="80"/>
      <c r="N636" s="77"/>
      <c r="O636" s="77"/>
    </row>
    <row r="637" spans="4:15" ht="16" customHeight="1" x14ac:dyDescent="0.25">
      <c r="D637" s="82"/>
      <c r="E637" s="82"/>
      <c r="F637" s="82"/>
      <c r="G637" s="82"/>
      <c r="H637" s="82"/>
      <c r="K637" s="77"/>
      <c r="L637" s="77"/>
      <c r="M637" s="80"/>
      <c r="N637" s="77"/>
      <c r="O637" s="77"/>
    </row>
    <row r="638" spans="4:15" ht="16" customHeight="1" x14ac:dyDescent="0.25">
      <c r="D638" s="82"/>
      <c r="E638" s="82"/>
      <c r="F638" s="82"/>
      <c r="G638" s="82"/>
      <c r="H638" s="82"/>
      <c r="K638" s="77"/>
      <c r="L638" s="77"/>
      <c r="M638" s="80"/>
      <c r="N638" s="77"/>
      <c r="O638" s="77"/>
    </row>
    <row r="639" spans="4:15" ht="16" customHeight="1" x14ac:dyDescent="0.25">
      <c r="D639" s="82"/>
      <c r="E639" s="82"/>
      <c r="F639" s="82"/>
      <c r="G639" s="82"/>
      <c r="H639" s="82"/>
      <c r="K639" s="77"/>
      <c r="L639" s="77"/>
      <c r="M639" s="80"/>
      <c r="N639" s="77"/>
      <c r="O639" s="77"/>
    </row>
    <row r="640" spans="4:15" ht="16" customHeight="1" x14ac:dyDescent="0.25">
      <c r="D640" s="82"/>
      <c r="E640" s="82"/>
      <c r="F640" s="82"/>
      <c r="G640" s="82"/>
      <c r="H640" s="82"/>
      <c r="K640" s="77"/>
      <c r="L640" s="77"/>
      <c r="M640" s="80"/>
      <c r="N640" s="77"/>
      <c r="O640" s="77"/>
    </row>
    <row r="641" spans="4:15" ht="16" customHeight="1" x14ac:dyDescent="0.25">
      <c r="D641" s="82"/>
      <c r="E641" s="82"/>
      <c r="F641" s="82"/>
      <c r="G641" s="82"/>
      <c r="H641" s="82"/>
      <c r="K641" s="77"/>
      <c r="L641" s="77"/>
      <c r="M641" s="80"/>
      <c r="N641" s="77"/>
      <c r="O641" s="77"/>
    </row>
    <row r="642" spans="4:15" ht="16" customHeight="1" x14ac:dyDescent="0.25">
      <c r="D642" s="82"/>
      <c r="E642" s="82"/>
      <c r="F642" s="82"/>
      <c r="G642" s="82"/>
      <c r="H642" s="82"/>
      <c r="K642" s="77"/>
      <c r="L642" s="77"/>
      <c r="M642" s="80"/>
      <c r="N642" s="77"/>
      <c r="O642" s="77"/>
    </row>
    <row r="643" spans="4:15" ht="16" customHeight="1" x14ac:dyDescent="0.25">
      <c r="D643" s="82"/>
      <c r="E643" s="82"/>
      <c r="F643" s="82"/>
      <c r="G643" s="82"/>
      <c r="H643" s="82"/>
      <c r="K643" s="77"/>
      <c r="L643" s="77"/>
      <c r="M643" s="80"/>
      <c r="N643" s="77"/>
      <c r="O643" s="77"/>
    </row>
    <row r="644" spans="4:15" ht="16" customHeight="1" x14ac:dyDescent="0.25">
      <c r="D644" s="82"/>
      <c r="E644" s="82"/>
      <c r="F644" s="82"/>
      <c r="G644" s="82"/>
      <c r="H644" s="82"/>
      <c r="K644" s="77"/>
      <c r="L644" s="77"/>
      <c r="M644" s="80"/>
      <c r="N644" s="77"/>
      <c r="O644" s="77"/>
    </row>
    <row r="645" spans="4:15" ht="16" customHeight="1" x14ac:dyDescent="0.25">
      <c r="D645" s="82"/>
      <c r="E645" s="82"/>
      <c r="F645" s="82"/>
      <c r="G645" s="82"/>
      <c r="H645" s="82"/>
      <c r="K645" s="77"/>
      <c r="L645" s="77"/>
      <c r="M645" s="80"/>
      <c r="N645" s="77"/>
      <c r="O645" s="77"/>
    </row>
    <row r="646" spans="4:15" ht="16" customHeight="1" x14ac:dyDescent="0.25">
      <c r="D646" s="82"/>
      <c r="E646" s="82"/>
      <c r="F646" s="82"/>
      <c r="G646" s="82"/>
      <c r="H646" s="82"/>
      <c r="K646" s="77"/>
      <c r="L646" s="77"/>
      <c r="M646" s="80"/>
      <c r="N646" s="77"/>
      <c r="O646" s="77"/>
    </row>
    <row r="647" spans="4:15" ht="16" customHeight="1" x14ac:dyDescent="0.25">
      <c r="D647" s="82"/>
      <c r="E647" s="82"/>
      <c r="F647" s="82"/>
      <c r="G647" s="82"/>
      <c r="H647" s="82"/>
      <c r="K647" s="77"/>
      <c r="L647" s="77"/>
      <c r="M647" s="80"/>
      <c r="N647" s="77"/>
      <c r="O647" s="77"/>
    </row>
    <row r="648" spans="4:15" ht="16" customHeight="1" x14ac:dyDescent="0.25">
      <c r="D648" s="82"/>
      <c r="E648" s="82"/>
      <c r="F648" s="82"/>
      <c r="G648" s="82"/>
      <c r="H648" s="82"/>
      <c r="K648" s="77"/>
      <c r="L648" s="77"/>
      <c r="M648" s="80"/>
      <c r="N648" s="77"/>
      <c r="O648" s="77"/>
    </row>
    <row r="649" spans="4:15" ht="16" customHeight="1" x14ac:dyDescent="0.25">
      <c r="D649" s="82"/>
      <c r="E649" s="82"/>
      <c r="F649" s="82"/>
      <c r="G649" s="82"/>
      <c r="H649" s="82"/>
      <c r="K649" s="77"/>
      <c r="L649" s="77"/>
      <c r="M649" s="80"/>
      <c r="N649" s="77"/>
      <c r="O649" s="77"/>
    </row>
    <row r="650" spans="4:15" ht="16" customHeight="1" x14ac:dyDescent="0.25">
      <c r="D650" s="82"/>
      <c r="E650" s="82"/>
      <c r="F650" s="82"/>
      <c r="G650" s="82"/>
      <c r="H650" s="82"/>
      <c r="K650" s="77"/>
      <c r="L650" s="77"/>
      <c r="M650" s="80"/>
      <c r="N650" s="77"/>
      <c r="O650" s="77"/>
    </row>
    <row r="651" spans="4:15" ht="16" customHeight="1" x14ac:dyDescent="0.25">
      <c r="D651" s="82"/>
      <c r="E651" s="82"/>
      <c r="F651" s="82"/>
      <c r="G651" s="82"/>
      <c r="H651" s="82"/>
      <c r="K651" s="77"/>
      <c r="L651" s="77"/>
      <c r="M651" s="80"/>
      <c r="N651" s="77"/>
      <c r="O651" s="77"/>
    </row>
    <row r="652" spans="4:15" ht="16" customHeight="1" x14ac:dyDescent="0.25">
      <c r="D652" s="82"/>
      <c r="E652" s="82"/>
      <c r="F652" s="82"/>
      <c r="G652" s="82"/>
      <c r="H652" s="82"/>
      <c r="K652" s="77"/>
      <c r="L652" s="77"/>
      <c r="M652" s="80"/>
      <c r="N652" s="77"/>
      <c r="O652" s="77"/>
    </row>
    <row r="653" spans="4:15" ht="16" customHeight="1" x14ac:dyDescent="0.25">
      <c r="D653" s="82"/>
      <c r="E653" s="82"/>
      <c r="F653" s="82"/>
      <c r="G653" s="82"/>
      <c r="H653" s="82"/>
      <c r="K653" s="77"/>
      <c r="L653" s="77"/>
      <c r="M653" s="80"/>
      <c r="N653" s="77"/>
      <c r="O653" s="77"/>
    </row>
    <row r="654" spans="4:15" ht="16" customHeight="1" x14ac:dyDescent="0.25">
      <c r="D654" s="82"/>
      <c r="E654" s="82"/>
      <c r="F654" s="82"/>
      <c r="G654" s="82"/>
      <c r="H654" s="82"/>
      <c r="K654" s="81"/>
      <c r="L654" s="81"/>
      <c r="M654" s="80"/>
      <c r="N654" s="77"/>
      <c r="O654" s="77"/>
    </row>
    <row r="655" spans="4:15" ht="16" customHeight="1" x14ac:dyDescent="0.25">
      <c r="D655" s="82"/>
      <c r="E655" s="82"/>
      <c r="F655" s="82"/>
      <c r="G655" s="82"/>
      <c r="H655" s="82"/>
      <c r="K655" s="81"/>
      <c r="L655" s="81"/>
      <c r="M655" s="80"/>
      <c r="N655" s="77"/>
      <c r="O655" s="77"/>
    </row>
    <row r="656" spans="4:15" ht="16" customHeight="1" x14ac:dyDescent="0.25">
      <c r="D656" s="82"/>
      <c r="E656" s="82"/>
      <c r="F656" s="82"/>
      <c r="G656" s="82"/>
      <c r="H656" s="82"/>
      <c r="K656" s="81"/>
      <c r="L656" s="81"/>
      <c r="M656" s="80"/>
      <c r="N656" s="77"/>
      <c r="O656" s="77"/>
    </row>
    <row r="657" spans="4:15" ht="16" customHeight="1" x14ac:dyDescent="0.25">
      <c r="D657" s="82"/>
      <c r="E657" s="82"/>
      <c r="F657" s="82"/>
      <c r="G657" s="82"/>
      <c r="H657" s="82"/>
      <c r="K657" s="81"/>
      <c r="L657" s="81"/>
      <c r="M657" s="80"/>
      <c r="N657" s="77"/>
      <c r="O657" s="77"/>
    </row>
    <row r="658" spans="4:15" ht="16" customHeight="1" x14ac:dyDescent="0.25">
      <c r="D658" s="82"/>
      <c r="E658" s="82"/>
      <c r="F658" s="82"/>
      <c r="G658" s="82"/>
      <c r="H658" s="82"/>
      <c r="K658" s="81"/>
      <c r="L658" s="81"/>
      <c r="M658" s="80"/>
      <c r="N658" s="77"/>
      <c r="O658" s="77"/>
    </row>
    <row r="659" spans="4:15" ht="16" customHeight="1" x14ac:dyDescent="0.25">
      <c r="D659" s="82"/>
      <c r="E659" s="82"/>
      <c r="F659" s="82"/>
      <c r="G659" s="82"/>
      <c r="H659" s="82"/>
      <c r="K659" s="81"/>
      <c r="L659" s="81"/>
      <c r="M659" s="80"/>
      <c r="N659" s="77"/>
      <c r="O659" s="77"/>
    </row>
    <row r="660" spans="4:15" ht="16" customHeight="1" x14ac:dyDescent="0.25">
      <c r="D660" s="82"/>
      <c r="E660" s="82"/>
      <c r="F660" s="82"/>
      <c r="G660" s="82"/>
      <c r="H660" s="82"/>
      <c r="K660" s="81"/>
      <c r="L660" s="81"/>
      <c r="M660" s="80"/>
      <c r="N660" s="77"/>
      <c r="O660" s="77"/>
    </row>
    <row r="661" spans="4:15" ht="16" customHeight="1" x14ac:dyDescent="0.25">
      <c r="D661" s="82"/>
      <c r="E661" s="82"/>
      <c r="F661" s="82"/>
      <c r="G661" s="82"/>
      <c r="H661" s="82"/>
      <c r="K661" s="77"/>
      <c r="L661" s="77"/>
      <c r="M661" s="80"/>
      <c r="N661" s="77"/>
      <c r="O661" s="77"/>
    </row>
    <row r="662" spans="4:15" ht="16" customHeight="1" x14ac:dyDescent="0.25">
      <c r="D662" s="82"/>
      <c r="E662" s="82"/>
      <c r="F662" s="82"/>
      <c r="G662" s="82"/>
      <c r="H662" s="82"/>
      <c r="K662" s="77"/>
      <c r="L662" s="77"/>
      <c r="M662" s="80"/>
      <c r="N662" s="77"/>
      <c r="O662" s="77"/>
    </row>
    <row r="663" spans="4:15" ht="16" customHeight="1" x14ac:dyDescent="0.25">
      <c r="D663" s="82"/>
      <c r="E663" s="82"/>
      <c r="F663" s="82"/>
      <c r="G663" s="82"/>
      <c r="H663" s="82"/>
      <c r="K663" s="77"/>
      <c r="L663" s="77"/>
      <c r="M663" s="80"/>
      <c r="N663" s="77"/>
      <c r="O663" s="77"/>
    </row>
    <row r="664" spans="4:15" ht="16" customHeight="1" x14ac:dyDescent="0.25">
      <c r="D664" s="82"/>
      <c r="E664" s="82"/>
      <c r="F664" s="82"/>
      <c r="G664" s="82"/>
      <c r="H664" s="82"/>
      <c r="K664" s="77"/>
      <c r="L664" s="77"/>
      <c r="M664" s="80"/>
      <c r="N664" s="77"/>
      <c r="O664" s="77"/>
    </row>
    <row r="665" spans="4:15" ht="16" customHeight="1" x14ac:dyDescent="0.25">
      <c r="D665" s="82"/>
      <c r="E665" s="82"/>
      <c r="F665" s="82"/>
      <c r="G665" s="82"/>
      <c r="H665" s="82"/>
      <c r="K665" s="77"/>
      <c r="L665" s="77"/>
      <c r="M665" s="80"/>
      <c r="N665" s="77"/>
      <c r="O665" s="77"/>
    </row>
    <row r="666" spans="4:15" ht="16" customHeight="1" x14ac:dyDescent="0.25">
      <c r="D666" s="82"/>
      <c r="E666" s="82"/>
      <c r="F666" s="82"/>
      <c r="G666" s="82"/>
      <c r="H666" s="82"/>
      <c r="K666" s="77"/>
      <c r="L666" s="77"/>
      <c r="M666" s="80"/>
      <c r="N666" s="77"/>
      <c r="O666" s="77"/>
    </row>
    <row r="667" spans="4:15" ht="16" customHeight="1" x14ac:dyDescent="0.25">
      <c r="D667" s="82"/>
      <c r="E667" s="82"/>
      <c r="F667" s="82"/>
      <c r="G667" s="82"/>
      <c r="H667" s="82"/>
      <c r="K667" s="77"/>
      <c r="L667" s="77"/>
      <c r="M667" s="80"/>
      <c r="N667" s="77"/>
      <c r="O667" s="77"/>
    </row>
    <row r="668" spans="4:15" ht="16" customHeight="1" x14ac:dyDescent="0.25">
      <c r="D668" s="82"/>
      <c r="E668" s="82"/>
      <c r="F668" s="82"/>
      <c r="G668" s="82"/>
      <c r="H668" s="82"/>
      <c r="K668" s="77"/>
      <c r="L668" s="77"/>
      <c r="M668" s="80"/>
      <c r="N668" s="77"/>
      <c r="O668" s="77"/>
    </row>
    <row r="669" spans="4:15" ht="16" customHeight="1" x14ac:dyDescent="0.25">
      <c r="D669" s="82"/>
      <c r="E669" s="82"/>
      <c r="F669" s="82"/>
      <c r="G669" s="82"/>
      <c r="H669" s="82"/>
      <c r="K669" s="77"/>
      <c r="L669" s="77"/>
      <c r="M669" s="80"/>
      <c r="N669" s="77"/>
      <c r="O669" s="77"/>
    </row>
    <row r="670" spans="4:15" ht="16" customHeight="1" x14ac:dyDescent="0.25">
      <c r="D670" s="82"/>
      <c r="E670" s="82"/>
      <c r="F670" s="82"/>
      <c r="G670" s="82"/>
      <c r="H670" s="82"/>
      <c r="K670" s="77"/>
      <c r="L670" s="77"/>
      <c r="M670" s="80"/>
      <c r="N670" s="77"/>
      <c r="O670" s="77"/>
    </row>
    <row r="671" spans="4:15" ht="16" customHeight="1" x14ac:dyDescent="0.25">
      <c r="D671" s="82"/>
      <c r="E671" s="82"/>
      <c r="F671" s="82"/>
      <c r="G671" s="82"/>
      <c r="H671" s="82"/>
      <c r="K671" s="77"/>
      <c r="L671" s="77"/>
      <c r="M671" s="80"/>
      <c r="N671" s="77"/>
      <c r="O671" s="77"/>
    </row>
    <row r="672" spans="4:15" ht="16" customHeight="1" x14ac:dyDescent="0.25">
      <c r="D672" s="82"/>
      <c r="E672" s="82"/>
      <c r="F672" s="82"/>
      <c r="G672" s="82"/>
      <c r="H672" s="82"/>
      <c r="K672" s="77"/>
      <c r="L672" s="77"/>
      <c r="M672" s="80"/>
      <c r="N672" s="77"/>
      <c r="O672" s="77"/>
    </row>
    <row r="673" spans="4:15" ht="16" customHeight="1" x14ac:dyDescent="0.25">
      <c r="D673" s="82"/>
      <c r="E673" s="82"/>
      <c r="F673" s="82"/>
      <c r="G673" s="82"/>
      <c r="H673" s="82"/>
      <c r="K673" s="77"/>
      <c r="L673" s="77"/>
      <c r="M673" s="80"/>
      <c r="N673" s="77"/>
      <c r="O673" s="77"/>
    </row>
    <row r="674" spans="4:15" ht="16" customHeight="1" x14ac:dyDescent="0.25">
      <c r="D674" s="82"/>
      <c r="E674" s="82"/>
      <c r="F674" s="82"/>
      <c r="G674" s="82"/>
      <c r="H674" s="82"/>
      <c r="K674" s="77"/>
      <c r="L674" s="77"/>
      <c r="M674" s="80"/>
      <c r="N674" s="77"/>
      <c r="O674" s="77"/>
    </row>
    <row r="675" spans="4:15" ht="16" customHeight="1" x14ac:dyDescent="0.25">
      <c r="D675" s="82"/>
      <c r="E675" s="82"/>
      <c r="F675" s="82"/>
      <c r="G675" s="82"/>
      <c r="H675" s="82"/>
      <c r="K675" s="77"/>
      <c r="L675" s="77"/>
      <c r="M675" s="80"/>
      <c r="N675" s="77"/>
      <c r="O675" s="77"/>
    </row>
    <row r="676" spans="4:15" ht="16" customHeight="1" x14ac:dyDescent="0.25">
      <c r="D676" s="82"/>
      <c r="E676" s="82"/>
      <c r="F676" s="82"/>
      <c r="G676" s="82"/>
      <c r="H676" s="82"/>
      <c r="K676" s="77"/>
      <c r="L676" s="77"/>
      <c r="M676" s="80"/>
      <c r="N676" s="77"/>
      <c r="O676" s="77"/>
    </row>
    <row r="677" spans="4:15" ht="16" customHeight="1" x14ac:dyDescent="0.25">
      <c r="D677" s="82"/>
      <c r="E677" s="82"/>
      <c r="F677" s="82"/>
      <c r="G677" s="82"/>
      <c r="H677" s="82"/>
      <c r="K677" s="77"/>
      <c r="L677" s="77"/>
      <c r="M677" s="80"/>
      <c r="N677" s="77"/>
      <c r="O677" s="77"/>
    </row>
    <row r="678" spans="4:15" ht="16" customHeight="1" x14ac:dyDescent="0.25">
      <c r="D678" s="82"/>
      <c r="E678" s="82"/>
      <c r="F678" s="82"/>
      <c r="G678" s="82"/>
      <c r="H678" s="82"/>
      <c r="K678" s="81"/>
      <c r="L678" s="81"/>
      <c r="M678" s="80"/>
      <c r="N678" s="77"/>
      <c r="O678" s="77"/>
    </row>
    <row r="679" spans="4:15" ht="16" customHeight="1" x14ac:dyDescent="0.25">
      <c r="D679" s="82"/>
      <c r="E679" s="82"/>
      <c r="F679" s="82"/>
      <c r="G679" s="82"/>
      <c r="H679" s="82"/>
      <c r="K679" s="81"/>
      <c r="L679" s="81"/>
      <c r="M679" s="80"/>
      <c r="N679" s="77"/>
      <c r="O679" s="77"/>
    </row>
    <row r="680" spans="4:15" ht="16" customHeight="1" x14ac:dyDescent="0.25">
      <c r="D680" s="82"/>
      <c r="E680" s="82"/>
      <c r="F680" s="82"/>
      <c r="G680" s="82"/>
      <c r="H680" s="82"/>
      <c r="K680" s="81"/>
      <c r="L680" s="81"/>
      <c r="M680" s="80"/>
      <c r="N680" s="77"/>
      <c r="O680" s="77"/>
    </row>
    <row r="681" spans="4:15" ht="16" customHeight="1" x14ac:dyDescent="0.25">
      <c r="D681" s="82"/>
      <c r="E681" s="82"/>
      <c r="F681" s="82"/>
      <c r="G681" s="82"/>
      <c r="H681" s="82"/>
      <c r="K681" s="81"/>
      <c r="L681" s="81"/>
      <c r="M681" s="80"/>
      <c r="N681" s="77"/>
      <c r="O681" s="77"/>
    </row>
    <row r="682" spans="4:15" ht="16" customHeight="1" x14ac:dyDescent="0.25">
      <c r="D682" s="82"/>
      <c r="E682" s="82"/>
      <c r="F682" s="82"/>
      <c r="G682" s="82"/>
      <c r="H682" s="82"/>
      <c r="K682" s="81"/>
      <c r="L682" s="81"/>
      <c r="M682" s="80"/>
      <c r="N682" s="77"/>
      <c r="O682" s="77"/>
    </row>
    <row r="683" spans="4:15" ht="16" customHeight="1" x14ac:dyDescent="0.25">
      <c r="D683" s="82"/>
      <c r="E683" s="82"/>
      <c r="F683" s="82"/>
      <c r="G683" s="82"/>
      <c r="H683" s="82"/>
      <c r="K683" s="81"/>
      <c r="L683" s="81"/>
      <c r="M683" s="80"/>
      <c r="N683" s="77"/>
      <c r="O683" s="77"/>
    </row>
    <row r="684" spans="4:15" ht="16" customHeight="1" x14ac:dyDescent="0.25">
      <c r="D684" s="82"/>
      <c r="E684" s="82"/>
      <c r="F684" s="82"/>
      <c r="G684" s="82"/>
      <c r="H684" s="82"/>
      <c r="K684" s="81"/>
      <c r="L684" s="81"/>
      <c r="M684" s="80"/>
      <c r="N684" s="77"/>
      <c r="O684" s="77"/>
    </row>
    <row r="685" spans="4:15" ht="16" customHeight="1" x14ac:dyDescent="0.25">
      <c r="D685" s="82"/>
      <c r="E685" s="82"/>
      <c r="F685" s="82"/>
      <c r="G685" s="82"/>
      <c r="H685" s="82"/>
      <c r="K685" s="77"/>
      <c r="L685" s="77"/>
      <c r="M685" s="80"/>
      <c r="N685" s="77"/>
      <c r="O685" s="77"/>
    </row>
    <row r="686" spans="4:15" ht="16" customHeight="1" x14ac:dyDescent="0.25">
      <c r="D686" s="82"/>
      <c r="E686" s="82"/>
      <c r="F686" s="82"/>
      <c r="G686" s="82"/>
      <c r="H686" s="82"/>
      <c r="K686" s="77"/>
      <c r="L686" s="77"/>
      <c r="M686" s="80"/>
      <c r="N686" s="77"/>
      <c r="O686" s="77"/>
    </row>
    <row r="687" spans="4:15" ht="16" customHeight="1" x14ac:dyDescent="0.25">
      <c r="D687" s="82"/>
      <c r="E687" s="82"/>
      <c r="F687" s="82"/>
      <c r="G687" s="82"/>
      <c r="H687" s="82"/>
      <c r="K687" s="77"/>
      <c r="L687" s="77"/>
      <c r="M687" s="80"/>
      <c r="N687" s="77"/>
      <c r="O687" s="77"/>
    </row>
    <row r="688" spans="4:15" ht="16" customHeight="1" x14ac:dyDescent="0.25">
      <c r="D688" s="82"/>
      <c r="E688" s="82"/>
      <c r="F688" s="82"/>
      <c r="G688" s="82"/>
      <c r="H688" s="82"/>
      <c r="K688" s="77"/>
      <c r="L688" s="77"/>
      <c r="M688" s="80"/>
      <c r="N688" s="77"/>
      <c r="O688" s="77"/>
    </row>
    <row r="689" spans="4:15" ht="16" customHeight="1" x14ac:dyDescent="0.25">
      <c r="D689" s="82"/>
      <c r="E689" s="82"/>
      <c r="F689" s="82"/>
      <c r="G689" s="82"/>
      <c r="H689" s="82"/>
      <c r="K689" s="77"/>
      <c r="L689" s="77"/>
      <c r="M689" s="80"/>
      <c r="N689" s="77"/>
      <c r="O689" s="77"/>
    </row>
    <row r="690" spans="4:15" ht="16" customHeight="1" x14ac:dyDescent="0.25">
      <c r="D690" s="82"/>
      <c r="E690" s="82"/>
      <c r="F690" s="82"/>
      <c r="G690" s="82"/>
      <c r="H690" s="82"/>
      <c r="K690" s="77"/>
      <c r="L690" s="77"/>
      <c r="M690" s="80"/>
      <c r="N690" s="77"/>
      <c r="O690" s="77"/>
    </row>
    <row r="691" spans="4:15" ht="16" customHeight="1" x14ac:dyDescent="0.25">
      <c r="D691" s="82"/>
      <c r="E691" s="82"/>
      <c r="F691" s="82"/>
      <c r="G691" s="82"/>
      <c r="H691" s="82"/>
      <c r="K691" s="77"/>
      <c r="L691" s="77"/>
      <c r="M691" s="80"/>
      <c r="N691" s="77"/>
      <c r="O691" s="77"/>
    </row>
    <row r="692" spans="4:15" ht="16" customHeight="1" x14ac:dyDescent="0.25">
      <c r="D692" s="82"/>
      <c r="E692" s="82"/>
      <c r="F692" s="82"/>
      <c r="G692" s="82"/>
      <c r="H692" s="82"/>
      <c r="K692" s="77"/>
      <c r="L692" s="77"/>
      <c r="M692" s="80"/>
      <c r="N692" s="77"/>
      <c r="O692" s="77"/>
    </row>
    <row r="693" spans="4:15" ht="16" customHeight="1" x14ac:dyDescent="0.25">
      <c r="D693" s="82"/>
      <c r="E693" s="82"/>
      <c r="F693" s="82"/>
      <c r="G693" s="82"/>
      <c r="H693" s="82"/>
      <c r="K693" s="77"/>
      <c r="L693" s="77"/>
      <c r="M693" s="80"/>
      <c r="N693" s="77"/>
      <c r="O693" s="77"/>
    </row>
    <row r="694" spans="4:15" ht="16" customHeight="1" x14ac:dyDescent="0.25">
      <c r="D694" s="82"/>
      <c r="E694" s="82"/>
      <c r="F694" s="82"/>
      <c r="G694" s="82"/>
      <c r="H694" s="82"/>
      <c r="K694" s="77"/>
      <c r="L694" s="77"/>
      <c r="M694" s="80"/>
      <c r="N694" s="77"/>
      <c r="O694" s="77"/>
    </row>
    <row r="695" spans="4:15" ht="16" customHeight="1" x14ac:dyDescent="0.25">
      <c r="D695" s="82"/>
      <c r="E695" s="82"/>
      <c r="F695" s="82"/>
      <c r="G695" s="82"/>
      <c r="H695" s="82"/>
      <c r="K695" s="77"/>
      <c r="L695" s="77"/>
      <c r="M695" s="80"/>
      <c r="N695" s="77"/>
      <c r="O695" s="77"/>
    </row>
    <row r="696" spans="4:15" ht="16" customHeight="1" x14ac:dyDescent="0.25">
      <c r="D696" s="82"/>
      <c r="E696" s="82"/>
      <c r="F696" s="82"/>
      <c r="G696" s="82"/>
      <c r="H696" s="82"/>
      <c r="K696" s="77"/>
      <c r="L696" s="77"/>
      <c r="M696" s="80"/>
      <c r="N696" s="77"/>
      <c r="O696" s="77"/>
    </row>
    <row r="697" spans="4:15" ht="16" customHeight="1" x14ac:dyDescent="0.25">
      <c r="D697" s="82"/>
      <c r="E697" s="82"/>
      <c r="F697" s="82"/>
      <c r="G697" s="82"/>
      <c r="H697" s="82"/>
      <c r="K697" s="77"/>
      <c r="L697" s="77"/>
      <c r="M697" s="80"/>
      <c r="N697" s="77"/>
      <c r="O697" s="77"/>
    </row>
    <row r="698" spans="4:15" ht="16" customHeight="1" x14ac:dyDescent="0.25">
      <c r="D698" s="82"/>
      <c r="E698" s="82"/>
      <c r="F698" s="82"/>
      <c r="G698" s="82"/>
      <c r="H698" s="82"/>
      <c r="K698" s="77"/>
      <c r="L698" s="77"/>
      <c r="M698" s="80"/>
      <c r="N698" s="77"/>
      <c r="O698" s="77"/>
    </row>
    <row r="699" spans="4:15" ht="16" customHeight="1" x14ac:dyDescent="0.25">
      <c r="D699" s="82"/>
      <c r="E699" s="82"/>
      <c r="F699" s="82"/>
      <c r="G699" s="82"/>
      <c r="H699" s="82"/>
      <c r="K699" s="77"/>
      <c r="L699" s="77"/>
      <c r="M699" s="80"/>
      <c r="N699" s="77"/>
      <c r="O699" s="77"/>
    </row>
    <row r="700" spans="4:15" ht="16" customHeight="1" x14ac:dyDescent="0.25">
      <c r="D700" s="82"/>
      <c r="E700" s="82"/>
      <c r="F700" s="82"/>
      <c r="G700" s="82"/>
      <c r="H700" s="82"/>
      <c r="K700" s="77"/>
      <c r="L700" s="77"/>
      <c r="M700" s="80"/>
      <c r="N700" s="77"/>
      <c r="O700" s="77"/>
    </row>
    <row r="701" spans="4:15" ht="16" customHeight="1" x14ac:dyDescent="0.25">
      <c r="D701" s="82"/>
      <c r="E701" s="82"/>
      <c r="F701" s="82"/>
      <c r="G701" s="82"/>
      <c r="H701" s="82"/>
      <c r="K701" s="77"/>
      <c r="L701" s="77"/>
      <c r="M701" s="80"/>
      <c r="N701" s="77"/>
      <c r="O701" s="77"/>
    </row>
    <row r="702" spans="4:15" ht="16" customHeight="1" x14ac:dyDescent="0.25">
      <c r="D702" s="82"/>
      <c r="E702" s="82"/>
      <c r="F702" s="82"/>
      <c r="G702" s="82"/>
      <c r="H702" s="82"/>
      <c r="K702" s="81"/>
      <c r="L702" s="81"/>
      <c r="M702" s="80"/>
      <c r="N702" s="77"/>
      <c r="O702" s="77"/>
    </row>
    <row r="703" spans="4:15" ht="16" customHeight="1" x14ac:dyDescent="0.25">
      <c r="D703" s="82"/>
      <c r="E703" s="82"/>
      <c r="F703" s="82"/>
      <c r="G703" s="82"/>
      <c r="H703" s="82"/>
      <c r="K703" s="81"/>
      <c r="L703" s="81"/>
      <c r="M703" s="80"/>
      <c r="N703" s="77"/>
      <c r="O703" s="77"/>
    </row>
    <row r="704" spans="4:15" ht="16" customHeight="1" x14ac:dyDescent="0.25">
      <c r="D704" s="82"/>
      <c r="E704" s="82"/>
      <c r="F704" s="82"/>
      <c r="G704" s="82"/>
      <c r="H704" s="82"/>
      <c r="K704" s="81"/>
      <c r="L704" s="81"/>
      <c r="M704" s="80"/>
      <c r="N704" s="77"/>
      <c r="O704" s="77"/>
    </row>
    <row r="705" spans="4:15" ht="16" customHeight="1" x14ac:dyDescent="0.25">
      <c r="D705" s="82"/>
      <c r="E705" s="82"/>
      <c r="F705" s="82"/>
      <c r="G705" s="82"/>
      <c r="H705" s="82"/>
      <c r="K705" s="81"/>
      <c r="L705" s="81"/>
      <c r="M705" s="80"/>
      <c r="N705" s="77"/>
      <c r="O705" s="77"/>
    </row>
    <row r="706" spans="4:15" ht="16" customHeight="1" x14ac:dyDescent="0.25">
      <c r="D706" s="82"/>
      <c r="E706" s="82"/>
      <c r="F706" s="82"/>
      <c r="G706" s="82"/>
      <c r="H706" s="82"/>
      <c r="K706" s="81"/>
      <c r="L706" s="81"/>
      <c r="M706" s="80"/>
      <c r="N706" s="77"/>
      <c r="O706" s="77"/>
    </row>
    <row r="707" spans="4:15" ht="16" customHeight="1" x14ac:dyDescent="0.25">
      <c r="D707" s="82"/>
      <c r="E707" s="82"/>
      <c r="F707" s="82"/>
      <c r="G707" s="82"/>
      <c r="H707" s="82"/>
      <c r="K707" s="81"/>
      <c r="L707" s="81"/>
      <c r="M707" s="80"/>
      <c r="N707" s="77"/>
      <c r="O707" s="77"/>
    </row>
    <row r="708" spans="4:15" ht="16" customHeight="1" x14ac:dyDescent="0.25">
      <c r="D708" s="82"/>
      <c r="E708" s="82"/>
      <c r="F708" s="82"/>
      <c r="G708" s="82"/>
      <c r="H708" s="82"/>
      <c r="K708" s="81"/>
      <c r="L708" s="81"/>
      <c r="M708" s="80"/>
      <c r="N708" s="77"/>
      <c r="O708" s="77"/>
    </row>
    <row r="709" spans="4:15" ht="16" customHeight="1" x14ac:dyDescent="0.25">
      <c r="D709" s="82"/>
      <c r="E709" s="82"/>
      <c r="F709" s="82"/>
      <c r="G709" s="82"/>
      <c r="H709" s="82"/>
      <c r="K709" s="77"/>
      <c r="L709" s="77"/>
      <c r="M709" s="80"/>
      <c r="N709" s="77"/>
      <c r="O709" s="77"/>
    </row>
    <row r="710" spans="4:15" ht="16" customHeight="1" x14ac:dyDescent="0.25">
      <c r="D710" s="82"/>
      <c r="E710" s="82"/>
      <c r="F710" s="82"/>
      <c r="G710" s="82"/>
      <c r="H710" s="82"/>
      <c r="K710" s="77"/>
      <c r="L710" s="77"/>
      <c r="M710" s="80"/>
      <c r="N710" s="77"/>
      <c r="O710" s="77"/>
    </row>
    <row r="711" spans="4:15" ht="16" customHeight="1" x14ac:dyDescent="0.25">
      <c r="D711" s="82"/>
      <c r="E711" s="82"/>
      <c r="F711" s="82"/>
      <c r="G711" s="82"/>
      <c r="H711" s="82"/>
      <c r="K711" s="77"/>
      <c r="L711" s="77"/>
      <c r="M711" s="80"/>
      <c r="N711" s="77"/>
      <c r="O711" s="77"/>
    </row>
    <row r="712" spans="4:15" ht="16" customHeight="1" x14ac:dyDescent="0.25">
      <c r="D712" s="82"/>
      <c r="E712" s="82"/>
      <c r="F712" s="82"/>
      <c r="G712" s="82"/>
      <c r="H712" s="82"/>
      <c r="K712" s="77"/>
      <c r="L712" s="77"/>
      <c r="M712" s="80"/>
      <c r="N712" s="77"/>
      <c r="O712" s="77"/>
    </row>
    <row r="713" spans="4:15" ht="16" customHeight="1" x14ac:dyDescent="0.25">
      <c r="D713" s="82"/>
      <c r="E713" s="82"/>
      <c r="F713" s="82"/>
      <c r="G713" s="82"/>
      <c r="H713" s="82"/>
      <c r="K713" s="77"/>
      <c r="L713" s="77"/>
      <c r="M713" s="80"/>
      <c r="N713" s="77"/>
      <c r="O713" s="77"/>
    </row>
    <row r="714" spans="4:15" ht="16" customHeight="1" x14ac:dyDescent="0.25">
      <c r="D714" s="82"/>
      <c r="E714" s="82"/>
      <c r="F714" s="82"/>
      <c r="G714" s="82"/>
      <c r="H714" s="82"/>
      <c r="K714" s="77"/>
      <c r="L714" s="77"/>
      <c r="M714" s="80"/>
      <c r="N714" s="77"/>
      <c r="O714" s="77"/>
    </row>
    <row r="715" spans="4:15" ht="16" customHeight="1" x14ac:dyDescent="0.25">
      <c r="D715" s="82"/>
      <c r="E715" s="82"/>
      <c r="F715" s="82"/>
      <c r="G715" s="82"/>
      <c r="H715" s="82"/>
      <c r="K715" s="77"/>
      <c r="L715" s="77"/>
      <c r="M715" s="80"/>
      <c r="N715" s="77"/>
      <c r="O715" s="77"/>
    </row>
    <row r="716" spans="4:15" ht="16" customHeight="1" x14ac:dyDescent="0.25">
      <c r="D716" s="82"/>
      <c r="E716" s="82"/>
      <c r="F716" s="82"/>
      <c r="G716" s="82"/>
      <c r="H716" s="82"/>
      <c r="K716" s="77"/>
      <c r="L716" s="77"/>
      <c r="M716" s="80"/>
      <c r="N716" s="77"/>
      <c r="O716" s="77"/>
    </row>
    <row r="717" spans="4:15" ht="16" customHeight="1" x14ac:dyDescent="0.25">
      <c r="D717" s="82"/>
      <c r="E717" s="82"/>
      <c r="F717" s="82"/>
      <c r="G717" s="82"/>
      <c r="H717" s="82"/>
      <c r="K717" s="77"/>
      <c r="L717" s="77"/>
      <c r="M717" s="80"/>
      <c r="N717" s="77"/>
      <c r="O717" s="77"/>
    </row>
    <row r="718" spans="4:15" ht="16" customHeight="1" x14ac:dyDescent="0.25">
      <c r="D718" s="82"/>
      <c r="E718" s="82"/>
      <c r="F718" s="82"/>
      <c r="G718" s="82"/>
      <c r="H718" s="82"/>
      <c r="K718" s="77"/>
      <c r="L718" s="77"/>
      <c r="M718" s="80"/>
      <c r="N718" s="77"/>
      <c r="O718" s="77"/>
    </row>
    <row r="719" spans="4:15" ht="16" customHeight="1" x14ac:dyDescent="0.25">
      <c r="D719" s="82"/>
      <c r="E719" s="82"/>
      <c r="F719" s="82"/>
      <c r="G719" s="82"/>
      <c r="H719" s="82"/>
      <c r="K719" s="77"/>
      <c r="L719" s="77"/>
      <c r="M719" s="80"/>
      <c r="N719" s="77"/>
      <c r="O719" s="77"/>
    </row>
    <row r="720" spans="4:15" ht="16" customHeight="1" x14ac:dyDescent="0.25">
      <c r="D720" s="82"/>
      <c r="E720" s="82"/>
      <c r="F720" s="82"/>
      <c r="G720" s="82"/>
      <c r="H720" s="82"/>
      <c r="K720" s="77"/>
      <c r="L720" s="77"/>
      <c r="M720" s="80"/>
      <c r="N720" s="77"/>
      <c r="O720" s="77"/>
    </row>
    <row r="721" spans="4:15" ht="16" customHeight="1" x14ac:dyDescent="0.25">
      <c r="D721" s="82"/>
      <c r="E721" s="82"/>
      <c r="F721" s="82"/>
      <c r="G721" s="82"/>
      <c r="H721" s="82"/>
      <c r="K721" s="77"/>
      <c r="L721" s="77"/>
      <c r="M721" s="80"/>
      <c r="N721" s="77"/>
      <c r="O721" s="77"/>
    </row>
    <row r="722" spans="4:15" ht="16" customHeight="1" x14ac:dyDescent="0.25">
      <c r="D722" s="82"/>
      <c r="E722" s="82"/>
      <c r="F722" s="82"/>
      <c r="G722" s="82"/>
      <c r="H722" s="82"/>
      <c r="K722" s="77"/>
      <c r="L722" s="77"/>
      <c r="M722" s="80"/>
      <c r="N722" s="77"/>
      <c r="O722" s="77"/>
    </row>
    <row r="723" spans="4:15" ht="16" customHeight="1" x14ac:dyDescent="0.25">
      <c r="D723" s="82"/>
      <c r="E723" s="82"/>
      <c r="F723" s="82"/>
      <c r="G723" s="82"/>
      <c r="H723" s="82"/>
      <c r="K723" s="77"/>
      <c r="L723" s="77"/>
      <c r="M723" s="80"/>
      <c r="N723" s="77"/>
      <c r="O723" s="77"/>
    </row>
    <row r="724" spans="4:15" ht="16" customHeight="1" x14ac:dyDescent="0.25">
      <c r="D724" s="82"/>
      <c r="E724" s="82"/>
      <c r="F724" s="82"/>
      <c r="G724" s="82"/>
      <c r="H724" s="82"/>
      <c r="K724" s="77"/>
      <c r="L724" s="77"/>
      <c r="M724" s="80"/>
      <c r="N724" s="77"/>
      <c r="O724" s="77"/>
    </row>
    <row r="725" spans="4:15" ht="16" customHeight="1" x14ac:dyDescent="0.25">
      <c r="D725" s="82"/>
      <c r="E725" s="82"/>
      <c r="F725" s="82"/>
      <c r="G725" s="82"/>
      <c r="H725" s="82"/>
      <c r="K725" s="77"/>
      <c r="L725" s="77"/>
      <c r="M725" s="80"/>
      <c r="N725" s="77"/>
      <c r="O725" s="77"/>
    </row>
    <row r="726" spans="4:15" ht="16" customHeight="1" x14ac:dyDescent="0.25">
      <c r="D726" s="82"/>
      <c r="E726" s="82"/>
      <c r="F726" s="82"/>
      <c r="G726" s="82"/>
      <c r="H726" s="82"/>
      <c r="K726" s="81"/>
      <c r="L726" s="81"/>
      <c r="M726" s="80"/>
      <c r="N726" s="77"/>
      <c r="O726" s="77"/>
    </row>
    <row r="727" spans="4:15" ht="16" customHeight="1" x14ac:dyDescent="0.25">
      <c r="D727" s="82"/>
      <c r="E727" s="82"/>
      <c r="F727" s="82"/>
      <c r="G727" s="82"/>
      <c r="H727" s="82"/>
      <c r="K727" s="81"/>
      <c r="L727" s="81"/>
      <c r="M727" s="80"/>
      <c r="N727" s="77"/>
      <c r="O727" s="77"/>
    </row>
    <row r="728" spans="4:15" ht="16" customHeight="1" x14ac:dyDescent="0.25">
      <c r="D728" s="82"/>
      <c r="E728" s="82"/>
      <c r="F728" s="82"/>
      <c r="G728" s="82"/>
      <c r="H728" s="82"/>
      <c r="K728" s="81"/>
      <c r="L728" s="81"/>
      <c r="M728" s="80"/>
      <c r="N728" s="77"/>
      <c r="O728" s="77"/>
    </row>
    <row r="729" spans="4:15" ht="16" customHeight="1" x14ac:dyDescent="0.25">
      <c r="D729" s="82"/>
      <c r="E729" s="82"/>
      <c r="F729" s="82"/>
      <c r="G729" s="82"/>
      <c r="H729" s="82"/>
      <c r="K729" s="81"/>
      <c r="L729" s="81"/>
      <c r="M729" s="80"/>
      <c r="N729" s="77"/>
      <c r="O729" s="77"/>
    </row>
    <row r="730" spans="4:15" ht="16" customHeight="1" x14ac:dyDescent="0.25">
      <c r="D730" s="82"/>
      <c r="E730" s="82"/>
      <c r="F730" s="82"/>
      <c r="G730" s="82"/>
      <c r="H730" s="82"/>
      <c r="K730" s="81"/>
      <c r="L730" s="81"/>
      <c r="M730" s="80"/>
      <c r="N730" s="77"/>
      <c r="O730" s="77"/>
    </row>
    <row r="731" spans="4:15" ht="16" customHeight="1" x14ac:dyDescent="0.25">
      <c r="D731" s="82"/>
      <c r="E731" s="82"/>
      <c r="F731" s="82"/>
      <c r="G731" s="82"/>
      <c r="H731" s="82"/>
      <c r="K731" s="81"/>
      <c r="L731" s="81"/>
      <c r="M731" s="80"/>
      <c r="N731" s="77"/>
      <c r="O731" s="77"/>
    </row>
    <row r="732" spans="4:15" ht="16" customHeight="1" x14ac:dyDescent="0.25">
      <c r="D732" s="82"/>
      <c r="E732" s="82"/>
      <c r="F732" s="82"/>
      <c r="G732" s="82"/>
      <c r="H732" s="82"/>
      <c r="K732" s="81"/>
      <c r="L732" s="81"/>
      <c r="M732" s="80"/>
      <c r="N732" s="77"/>
      <c r="O732" s="77"/>
    </row>
    <row r="733" spans="4:15" ht="16" customHeight="1" x14ac:dyDescent="0.25">
      <c r="D733" s="82"/>
      <c r="E733" s="82"/>
      <c r="F733" s="82"/>
      <c r="G733" s="82"/>
      <c r="H733" s="82"/>
      <c r="K733" s="77"/>
      <c r="L733" s="77"/>
      <c r="M733" s="80"/>
      <c r="N733" s="77"/>
      <c r="O733" s="77"/>
    </row>
    <row r="734" spans="4:15" ht="16" customHeight="1" x14ac:dyDescent="0.25">
      <c r="D734" s="82"/>
      <c r="E734" s="82"/>
      <c r="F734" s="82"/>
      <c r="G734" s="82"/>
      <c r="H734" s="82"/>
      <c r="K734" s="77"/>
      <c r="L734" s="77"/>
      <c r="M734" s="80"/>
      <c r="N734" s="77"/>
      <c r="O734" s="77"/>
    </row>
    <row r="735" spans="4:15" ht="16" customHeight="1" x14ac:dyDescent="0.25">
      <c r="D735" s="82"/>
      <c r="E735" s="82"/>
      <c r="F735" s="82"/>
      <c r="G735" s="82"/>
      <c r="H735" s="82"/>
      <c r="K735" s="77"/>
      <c r="L735" s="77"/>
      <c r="M735" s="80"/>
      <c r="N735" s="77"/>
      <c r="O735" s="77"/>
    </row>
    <row r="736" spans="4:15" ht="16" customHeight="1" x14ac:dyDescent="0.25">
      <c r="D736" s="82"/>
      <c r="E736" s="82"/>
      <c r="F736" s="82"/>
      <c r="G736" s="82"/>
      <c r="H736" s="82"/>
      <c r="K736" s="77"/>
      <c r="L736" s="77"/>
      <c r="M736" s="80"/>
      <c r="N736" s="77"/>
      <c r="O736" s="77"/>
    </row>
    <row r="737" spans="4:15" ht="16" customHeight="1" x14ac:dyDescent="0.25">
      <c r="D737" s="82"/>
      <c r="E737" s="82"/>
      <c r="F737" s="82"/>
      <c r="G737" s="82"/>
      <c r="H737" s="82"/>
      <c r="K737" s="77"/>
      <c r="L737" s="77"/>
      <c r="M737" s="80"/>
      <c r="N737" s="77"/>
      <c r="O737" s="77"/>
    </row>
    <row r="738" spans="4:15" ht="16" customHeight="1" x14ac:dyDescent="0.25">
      <c r="D738" s="82"/>
      <c r="E738" s="82"/>
      <c r="F738" s="82"/>
      <c r="G738" s="82"/>
      <c r="H738" s="82"/>
      <c r="K738" s="77"/>
      <c r="L738" s="77"/>
      <c r="M738" s="80"/>
      <c r="N738" s="77"/>
      <c r="O738" s="77"/>
    </row>
    <row r="739" spans="4:15" ht="16" customHeight="1" x14ac:dyDescent="0.25">
      <c r="D739" s="82"/>
      <c r="E739" s="82"/>
      <c r="F739" s="82"/>
      <c r="G739" s="82"/>
      <c r="H739" s="82"/>
      <c r="K739" s="77"/>
      <c r="L739" s="77"/>
      <c r="M739" s="80"/>
      <c r="N739" s="77"/>
      <c r="O739" s="77"/>
    </row>
    <row r="740" spans="4:15" ht="16" customHeight="1" x14ac:dyDescent="0.25">
      <c r="D740" s="82"/>
      <c r="E740" s="82"/>
      <c r="F740" s="82"/>
      <c r="G740" s="82"/>
      <c r="H740" s="82"/>
      <c r="K740" s="77"/>
      <c r="L740" s="77"/>
      <c r="M740" s="80"/>
      <c r="N740" s="77"/>
      <c r="O740" s="77"/>
    </row>
    <row r="741" spans="4:15" ht="16" customHeight="1" x14ac:dyDescent="0.25">
      <c r="D741" s="82"/>
      <c r="E741" s="82"/>
      <c r="F741" s="82"/>
      <c r="G741" s="82"/>
      <c r="H741" s="82"/>
      <c r="K741" s="77"/>
      <c r="L741" s="77"/>
      <c r="M741" s="80"/>
      <c r="N741" s="77"/>
      <c r="O741" s="77"/>
    </row>
    <row r="742" spans="4:15" ht="16" customHeight="1" x14ac:dyDescent="0.25">
      <c r="D742" s="82"/>
      <c r="E742" s="82"/>
      <c r="F742" s="82"/>
      <c r="G742" s="82"/>
      <c r="H742" s="82"/>
      <c r="K742" s="77"/>
      <c r="L742" s="77"/>
      <c r="M742" s="80"/>
      <c r="N742" s="77"/>
      <c r="O742" s="77"/>
    </row>
    <row r="743" spans="4:15" ht="16" customHeight="1" x14ac:dyDescent="0.25">
      <c r="D743" s="82"/>
      <c r="E743" s="82"/>
      <c r="F743" s="82"/>
      <c r="G743" s="82"/>
      <c r="H743" s="82"/>
      <c r="K743" s="77"/>
      <c r="L743" s="77"/>
      <c r="M743" s="80"/>
      <c r="N743" s="77"/>
      <c r="O743" s="77"/>
    </row>
    <row r="744" spans="4:15" ht="16" customHeight="1" x14ac:dyDescent="0.25">
      <c r="D744" s="82"/>
      <c r="E744" s="82"/>
      <c r="F744" s="82"/>
      <c r="G744" s="82"/>
      <c r="H744" s="82"/>
      <c r="K744" s="77"/>
      <c r="L744" s="77"/>
      <c r="M744" s="80"/>
      <c r="N744" s="77"/>
      <c r="O744" s="77"/>
    </row>
    <row r="745" spans="4:15" ht="16" customHeight="1" x14ac:dyDescent="0.25">
      <c r="D745" s="82"/>
      <c r="E745" s="82"/>
      <c r="F745" s="82"/>
      <c r="G745" s="82"/>
      <c r="H745" s="82"/>
      <c r="K745" s="77"/>
      <c r="L745" s="77"/>
      <c r="M745" s="80"/>
      <c r="N745" s="77"/>
      <c r="O745" s="77"/>
    </row>
    <row r="746" spans="4:15" ht="16" customHeight="1" x14ac:dyDescent="0.25">
      <c r="D746" s="82"/>
      <c r="E746" s="82"/>
      <c r="F746" s="82"/>
      <c r="G746" s="82"/>
      <c r="H746" s="82"/>
      <c r="K746" s="77"/>
      <c r="L746" s="77"/>
      <c r="M746" s="80"/>
      <c r="N746" s="77"/>
      <c r="O746" s="77"/>
    </row>
    <row r="747" spans="4:15" ht="16" customHeight="1" x14ac:dyDescent="0.25">
      <c r="D747" s="82"/>
      <c r="E747" s="82"/>
      <c r="F747" s="82"/>
      <c r="G747" s="82"/>
      <c r="H747" s="82"/>
      <c r="K747" s="77"/>
      <c r="L747" s="77"/>
      <c r="M747" s="80"/>
      <c r="N747" s="77"/>
      <c r="O747" s="77"/>
    </row>
    <row r="748" spans="4:15" ht="16" customHeight="1" x14ac:dyDescent="0.25">
      <c r="D748" s="82"/>
      <c r="E748" s="82"/>
      <c r="F748" s="82"/>
      <c r="G748" s="82"/>
      <c r="H748" s="82"/>
      <c r="K748" s="77"/>
      <c r="L748" s="77"/>
      <c r="M748" s="80"/>
      <c r="N748" s="77"/>
      <c r="O748" s="77"/>
    </row>
    <row r="749" spans="4:15" ht="16" customHeight="1" x14ac:dyDescent="0.25">
      <c r="D749" s="82"/>
      <c r="E749" s="82"/>
      <c r="F749" s="82"/>
      <c r="G749" s="82"/>
      <c r="H749" s="82"/>
      <c r="K749" s="77"/>
      <c r="L749" s="77"/>
      <c r="M749" s="80"/>
      <c r="N749" s="77"/>
      <c r="O749" s="77"/>
    </row>
    <row r="750" spans="4:15" ht="16" customHeight="1" x14ac:dyDescent="0.25">
      <c r="D750" s="82"/>
      <c r="E750" s="82"/>
      <c r="F750" s="82"/>
      <c r="G750" s="82"/>
      <c r="H750" s="82"/>
      <c r="K750" s="81"/>
      <c r="L750" s="81"/>
      <c r="M750" s="80"/>
      <c r="N750" s="77"/>
      <c r="O750" s="77"/>
    </row>
    <row r="751" spans="4:15" ht="16" customHeight="1" x14ac:dyDescent="0.25">
      <c r="D751" s="82"/>
      <c r="E751" s="82"/>
      <c r="F751" s="82"/>
      <c r="G751" s="82"/>
      <c r="H751" s="82"/>
      <c r="K751" s="81"/>
      <c r="L751" s="81"/>
      <c r="M751" s="80"/>
      <c r="N751" s="77"/>
      <c r="O751" s="77"/>
    </row>
    <row r="752" spans="4:15" ht="16" customHeight="1" x14ac:dyDescent="0.25">
      <c r="D752" s="82"/>
      <c r="E752" s="82"/>
      <c r="F752" s="82"/>
      <c r="G752" s="82"/>
      <c r="H752" s="82"/>
      <c r="K752" s="81"/>
      <c r="L752" s="81"/>
      <c r="M752" s="80"/>
      <c r="N752" s="77"/>
      <c r="O752" s="77"/>
    </row>
    <row r="753" spans="4:15" ht="16" customHeight="1" x14ac:dyDescent="0.25">
      <c r="D753" s="82"/>
      <c r="E753" s="82"/>
      <c r="F753" s="82"/>
      <c r="G753" s="82"/>
      <c r="H753" s="82"/>
      <c r="K753" s="81"/>
      <c r="L753" s="81"/>
      <c r="M753" s="80"/>
      <c r="N753" s="77"/>
      <c r="O753" s="77"/>
    </row>
    <row r="754" spans="4:15" ht="16" customHeight="1" x14ac:dyDescent="0.25">
      <c r="D754" s="82"/>
      <c r="E754" s="82"/>
      <c r="F754" s="82"/>
      <c r="G754" s="82"/>
      <c r="H754" s="82"/>
      <c r="K754" s="81"/>
      <c r="L754" s="81"/>
      <c r="M754" s="80"/>
      <c r="N754" s="77"/>
      <c r="O754" s="77"/>
    </row>
    <row r="755" spans="4:15" ht="16" customHeight="1" x14ac:dyDescent="0.25">
      <c r="D755" s="82"/>
      <c r="E755" s="82"/>
      <c r="F755" s="82"/>
      <c r="G755" s="82"/>
      <c r="H755" s="82"/>
      <c r="K755" s="81"/>
      <c r="L755" s="81"/>
      <c r="M755" s="80"/>
      <c r="N755" s="77"/>
      <c r="O755" s="77"/>
    </row>
    <row r="756" spans="4:15" ht="16" customHeight="1" x14ac:dyDescent="0.25">
      <c r="D756" s="82"/>
      <c r="E756" s="82"/>
      <c r="F756" s="82"/>
      <c r="G756" s="82"/>
      <c r="H756" s="82"/>
      <c r="K756" s="81"/>
      <c r="L756" s="81"/>
      <c r="M756" s="80"/>
      <c r="N756" s="77"/>
      <c r="O756" s="77"/>
    </row>
    <row r="757" spans="4:15" ht="16" customHeight="1" x14ac:dyDescent="0.25">
      <c r="D757" s="82"/>
      <c r="E757" s="82"/>
      <c r="F757" s="82"/>
      <c r="G757" s="82"/>
      <c r="H757" s="82"/>
      <c r="K757" s="77"/>
      <c r="L757" s="77"/>
      <c r="M757" s="80"/>
      <c r="N757" s="77"/>
      <c r="O757" s="77"/>
    </row>
    <row r="758" spans="4:15" ht="16" customHeight="1" x14ac:dyDescent="0.25">
      <c r="D758" s="82"/>
      <c r="E758" s="82"/>
      <c r="F758" s="82"/>
      <c r="G758" s="82"/>
      <c r="H758" s="82"/>
      <c r="K758" s="77"/>
      <c r="L758" s="77"/>
      <c r="M758" s="80"/>
      <c r="N758" s="77"/>
      <c r="O758" s="77"/>
    </row>
    <row r="759" spans="4:15" ht="16" customHeight="1" x14ac:dyDescent="0.25">
      <c r="D759" s="82"/>
      <c r="E759" s="82"/>
      <c r="F759" s="82"/>
      <c r="G759" s="82"/>
      <c r="H759" s="82"/>
      <c r="K759" s="77"/>
      <c r="L759" s="77"/>
      <c r="M759" s="80"/>
      <c r="N759" s="77"/>
      <c r="O759" s="77"/>
    </row>
    <row r="760" spans="4:15" ht="16" customHeight="1" x14ac:dyDescent="0.25">
      <c r="D760" s="82"/>
      <c r="E760" s="82"/>
      <c r="F760" s="82"/>
      <c r="G760" s="82"/>
      <c r="H760" s="82"/>
      <c r="K760" s="77"/>
      <c r="L760" s="77"/>
      <c r="M760" s="80"/>
      <c r="N760" s="77"/>
      <c r="O760" s="77"/>
    </row>
    <row r="761" spans="4:15" ht="16" customHeight="1" x14ac:dyDescent="0.25">
      <c r="D761" s="82"/>
      <c r="E761" s="82"/>
      <c r="F761" s="82"/>
      <c r="G761" s="82"/>
      <c r="H761" s="82"/>
      <c r="K761" s="77"/>
      <c r="L761" s="77"/>
      <c r="M761" s="80"/>
      <c r="N761" s="77"/>
      <c r="O761" s="77"/>
    </row>
    <row r="762" spans="4:15" ht="16" customHeight="1" x14ac:dyDescent="0.25">
      <c r="D762" s="82"/>
      <c r="E762" s="82"/>
      <c r="F762" s="82"/>
      <c r="G762" s="82"/>
      <c r="H762" s="82"/>
      <c r="K762" s="77"/>
      <c r="L762" s="77"/>
      <c r="M762" s="80"/>
      <c r="N762" s="77"/>
      <c r="O762" s="77"/>
    </row>
    <row r="763" spans="4:15" ht="16" customHeight="1" x14ac:dyDescent="0.25">
      <c r="D763" s="82"/>
      <c r="E763" s="82"/>
      <c r="F763" s="82"/>
      <c r="G763" s="82"/>
      <c r="H763" s="82"/>
      <c r="K763" s="77"/>
      <c r="L763" s="77"/>
      <c r="M763" s="80"/>
      <c r="N763" s="77"/>
      <c r="O763" s="77"/>
    </row>
    <row r="764" spans="4:15" ht="16" customHeight="1" x14ac:dyDescent="0.25">
      <c r="D764" s="82"/>
      <c r="E764" s="82"/>
      <c r="F764" s="82"/>
      <c r="G764" s="82"/>
      <c r="H764" s="82"/>
      <c r="K764" s="77"/>
      <c r="L764" s="77"/>
      <c r="M764" s="80"/>
      <c r="N764" s="77"/>
      <c r="O764" s="77"/>
    </row>
    <row r="765" spans="4:15" ht="16" customHeight="1" x14ac:dyDescent="0.25">
      <c r="D765" s="82"/>
      <c r="E765" s="82"/>
      <c r="F765" s="82"/>
      <c r="G765" s="82"/>
      <c r="H765" s="82"/>
      <c r="K765" s="77"/>
      <c r="L765" s="77"/>
      <c r="M765" s="80"/>
      <c r="N765" s="77"/>
      <c r="O765" s="77"/>
    </row>
    <row r="766" spans="4:15" ht="16" customHeight="1" x14ac:dyDescent="0.25">
      <c r="D766" s="82"/>
      <c r="E766" s="82"/>
      <c r="F766" s="82"/>
      <c r="G766" s="82"/>
      <c r="H766" s="82"/>
      <c r="K766" s="77"/>
      <c r="L766" s="77"/>
      <c r="M766" s="80"/>
      <c r="N766" s="77"/>
      <c r="O766" s="77"/>
    </row>
    <row r="767" spans="4:15" ht="16" customHeight="1" x14ac:dyDescent="0.25">
      <c r="D767" s="82"/>
      <c r="E767" s="82"/>
      <c r="F767" s="82"/>
      <c r="G767" s="82"/>
      <c r="H767" s="82"/>
      <c r="K767" s="77"/>
      <c r="L767" s="77"/>
      <c r="M767" s="80"/>
      <c r="N767" s="77"/>
      <c r="O767" s="77"/>
    </row>
    <row r="768" spans="4:15" ht="16" customHeight="1" x14ac:dyDescent="0.25">
      <c r="D768" s="82"/>
      <c r="E768" s="82"/>
      <c r="F768" s="82"/>
      <c r="G768" s="82"/>
      <c r="H768" s="82"/>
      <c r="K768" s="77"/>
      <c r="L768" s="77"/>
      <c r="M768" s="80"/>
      <c r="N768" s="77"/>
      <c r="O768" s="77"/>
    </row>
    <row r="769" spans="4:15" ht="16" customHeight="1" x14ac:dyDescent="0.25">
      <c r="D769" s="82"/>
      <c r="E769" s="82"/>
      <c r="F769" s="82"/>
      <c r="G769" s="82"/>
      <c r="H769" s="82"/>
      <c r="K769" s="77"/>
      <c r="L769" s="77"/>
      <c r="M769" s="80"/>
      <c r="N769" s="77"/>
      <c r="O769" s="77"/>
    </row>
    <row r="770" spans="4:15" ht="16" customHeight="1" x14ac:dyDescent="0.25">
      <c r="D770" s="82"/>
      <c r="E770" s="82"/>
      <c r="F770" s="82"/>
      <c r="G770" s="82"/>
      <c r="H770" s="82"/>
      <c r="K770" s="77"/>
      <c r="L770" s="77"/>
      <c r="M770" s="80"/>
      <c r="N770" s="77"/>
      <c r="O770" s="77"/>
    </row>
    <row r="771" spans="4:15" ht="16" customHeight="1" x14ac:dyDescent="0.25">
      <c r="D771" s="82"/>
      <c r="E771" s="82"/>
      <c r="F771" s="82"/>
      <c r="G771" s="82"/>
      <c r="H771" s="82"/>
      <c r="K771" s="77"/>
      <c r="L771" s="77"/>
      <c r="M771" s="80"/>
      <c r="N771" s="77"/>
      <c r="O771" s="77"/>
    </row>
    <row r="772" spans="4:15" ht="16" customHeight="1" x14ac:dyDescent="0.25">
      <c r="D772" s="82"/>
      <c r="E772" s="82"/>
      <c r="F772" s="82"/>
      <c r="G772" s="82"/>
      <c r="H772" s="82"/>
      <c r="K772" s="77"/>
      <c r="L772" s="77"/>
      <c r="M772" s="80"/>
      <c r="N772" s="77"/>
      <c r="O772" s="77"/>
    </row>
    <row r="773" spans="4:15" ht="16" customHeight="1" x14ac:dyDescent="0.25">
      <c r="D773" s="82"/>
      <c r="E773" s="82"/>
      <c r="F773" s="82"/>
      <c r="G773" s="82"/>
      <c r="H773" s="82"/>
      <c r="K773" s="77"/>
      <c r="L773" s="77"/>
      <c r="M773" s="80"/>
      <c r="N773" s="77"/>
      <c r="O773" s="77"/>
    </row>
    <row r="774" spans="4:15" ht="16" customHeight="1" x14ac:dyDescent="0.25">
      <c r="D774" s="82"/>
      <c r="E774" s="82"/>
      <c r="F774" s="82"/>
      <c r="G774" s="82"/>
      <c r="H774" s="82"/>
      <c r="K774" s="81"/>
      <c r="L774" s="81"/>
      <c r="M774" s="80"/>
      <c r="N774" s="77"/>
      <c r="O774" s="77"/>
    </row>
    <row r="775" spans="4:15" ht="16" customHeight="1" x14ac:dyDescent="0.25">
      <c r="D775" s="82"/>
      <c r="E775" s="82"/>
      <c r="F775" s="82"/>
      <c r="G775" s="82"/>
      <c r="H775" s="82"/>
      <c r="K775" s="81"/>
      <c r="L775" s="81"/>
      <c r="M775" s="80"/>
      <c r="N775" s="77"/>
      <c r="O775" s="77"/>
    </row>
    <row r="776" spans="4:15" ht="16" customHeight="1" x14ac:dyDescent="0.25">
      <c r="D776" s="82"/>
      <c r="E776" s="82"/>
      <c r="F776" s="82"/>
      <c r="G776" s="82"/>
      <c r="H776" s="82"/>
      <c r="K776" s="81"/>
      <c r="L776" s="81"/>
      <c r="M776" s="80"/>
      <c r="N776" s="77"/>
      <c r="O776" s="77"/>
    </row>
    <row r="777" spans="4:15" ht="16" customHeight="1" x14ac:dyDescent="0.25">
      <c r="D777" s="82"/>
      <c r="E777" s="82"/>
      <c r="F777" s="82"/>
      <c r="G777" s="82"/>
      <c r="H777" s="82"/>
      <c r="K777" s="81"/>
      <c r="L777" s="81"/>
      <c r="M777" s="80"/>
      <c r="N777" s="77"/>
      <c r="O777" s="77"/>
    </row>
    <row r="778" spans="4:15" ht="16" customHeight="1" x14ac:dyDescent="0.25">
      <c r="D778" s="82"/>
      <c r="E778" s="82"/>
      <c r="F778" s="82"/>
      <c r="G778" s="82"/>
      <c r="H778" s="82"/>
      <c r="K778" s="81"/>
      <c r="L778" s="81"/>
      <c r="M778" s="80"/>
      <c r="N778" s="77"/>
      <c r="O778" s="77"/>
    </row>
    <row r="779" spans="4:15" ht="16" customHeight="1" x14ac:dyDescent="0.25">
      <c r="D779" s="82"/>
      <c r="E779" s="82"/>
      <c r="F779" s="82"/>
      <c r="G779" s="82"/>
      <c r="H779" s="82"/>
      <c r="K779" s="81"/>
      <c r="L779" s="81"/>
      <c r="M779" s="80"/>
      <c r="N779" s="77"/>
      <c r="O779" s="77"/>
    </row>
    <row r="780" spans="4:15" ht="16" customHeight="1" x14ac:dyDescent="0.25">
      <c r="D780" s="82"/>
      <c r="E780" s="82"/>
      <c r="F780" s="82"/>
      <c r="G780" s="82"/>
      <c r="H780" s="82"/>
      <c r="K780" s="81"/>
      <c r="L780" s="81"/>
      <c r="M780" s="80"/>
      <c r="N780" s="77"/>
      <c r="O780" s="77"/>
    </row>
    <row r="781" spans="4:15" ht="16" customHeight="1" x14ac:dyDescent="0.25">
      <c r="D781" s="82"/>
      <c r="E781" s="82"/>
      <c r="F781" s="82"/>
      <c r="G781" s="82"/>
      <c r="H781" s="82"/>
      <c r="K781" s="77"/>
      <c r="L781" s="77"/>
      <c r="M781" s="80"/>
      <c r="N781" s="77"/>
      <c r="O781" s="77"/>
    </row>
    <row r="782" spans="4:15" ht="16" customHeight="1" x14ac:dyDescent="0.25">
      <c r="D782" s="82"/>
      <c r="E782" s="82"/>
      <c r="F782" s="82"/>
      <c r="G782" s="82"/>
      <c r="H782" s="82"/>
      <c r="K782" s="77"/>
      <c r="L782" s="77"/>
      <c r="M782" s="80"/>
      <c r="N782" s="77"/>
      <c r="O782" s="77"/>
    </row>
    <row r="783" spans="4:15" ht="16" customHeight="1" x14ac:dyDescent="0.25">
      <c r="D783" s="82"/>
      <c r="E783" s="82"/>
      <c r="F783" s="82"/>
      <c r="G783" s="82"/>
      <c r="H783" s="82"/>
      <c r="K783" s="77"/>
      <c r="L783" s="77"/>
      <c r="M783" s="80"/>
      <c r="N783" s="77"/>
      <c r="O783" s="77"/>
    </row>
    <row r="784" spans="4:15" ht="16" customHeight="1" x14ac:dyDescent="0.25">
      <c r="D784" s="82"/>
      <c r="E784" s="82"/>
      <c r="F784" s="82"/>
      <c r="G784" s="82"/>
      <c r="H784" s="82"/>
      <c r="K784" s="77"/>
      <c r="L784" s="77"/>
      <c r="M784" s="80"/>
      <c r="N784" s="77"/>
      <c r="O784" s="77"/>
    </row>
    <row r="785" spans="4:15" ht="16" customHeight="1" x14ac:dyDescent="0.25">
      <c r="D785" s="82"/>
      <c r="E785" s="82"/>
      <c r="F785" s="82"/>
      <c r="G785" s="82"/>
      <c r="H785" s="82"/>
      <c r="K785" s="77"/>
      <c r="L785" s="77"/>
      <c r="M785" s="80"/>
      <c r="N785" s="77"/>
      <c r="O785" s="77"/>
    </row>
    <row r="786" spans="4:15" ht="16" customHeight="1" x14ac:dyDescent="0.25">
      <c r="D786" s="82"/>
      <c r="E786" s="82"/>
      <c r="F786" s="82"/>
      <c r="G786" s="82"/>
      <c r="H786" s="82"/>
      <c r="K786" s="77"/>
      <c r="L786" s="77"/>
      <c r="M786" s="80"/>
      <c r="N786" s="77"/>
      <c r="O786" s="77"/>
    </row>
    <row r="787" spans="4:15" ht="16" customHeight="1" x14ac:dyDescent="0.25">
      <c r="D787" s="82"/>
      <c r="E787" s="82"/>
      <c r="F787" s="82"/>
      <c r="G787" s="82"/>
      <c r="H787" s="82"/>
      <c r="K787" s="77"/>
      <c r="L787" s="77"/>
      <c r="M787" s="80"/>
      <c r="N787" s="77"/>
      <c r="O787" s="77"/>
    </row>
    <row r="788" spans="4:15" ht="16" customHeight="1" x14ac:dyDescent="0.25">
      <c r="D788" s="82"/>
      <c r="E788" s="82"/>
      <c r="F788" s="82"/>
      <c r="G788" s="82"/>
      <c r="H788" s="82"/>
      <c r="K788" s="77"/>
      <c r="L788" s="77"/>
      <c r="M788" s="80"/>
      <c r="N788" s="77"/>
      <c r="O788" s="77"/>
    </row>
    <row r="789" spans="4:15" ht="16" customHeight="1" x14ac:dyDescent="0.25">
      <c r="D789" s="82"/>
      <c r="E789" s="82"/>
      <c r="F789" s="82"/>
      <c r="G789" s="82"/>
      <c r="H789" s="82"/>
      <c r="K789" s="77"/>
      <c r="L789" s="77"/>
      <c r="M789" s="80"/>
      <c r="N789" s="77"/>
      <c r="O789" s="77"/>
    </row>
    <row r="790" spans="4:15" ht="16" customHeight="1" x14ac:dyDescent="0.25">
      <c r="D790" s="82"/>
      <c r="E790" s="82"/>
      <c r="F790" s="82"/>
      <c r="G790" s="82"/>
      <c r="H790" s="82"/>
      <c r="K790" s="77"/>
      <c r="L790" s="77"/>
      <c r="M790" s="80"/>
      <c r="N790" s="77"/>
      <c r="O790" s="77"/>
    </row>
    <row r="791" spans="4:15" ht="16" customHeight="1" x14ac:dyDescent="0.25">
      <c r="D791" s="82"/>
      <c r="E791" s="82"/>
      <c r="F791" s="82"/>
      <c r="G791" s="82"/>
      <c r="H791" s="82"/>
      <c r="K791" s="77"/>
      <c r="L791" s="77"/>
      <c r="M791" s="80"/>
      <c r="N791" s="77"/>
      <c r="O791" s="77"/>
    </row>
    <row r="792" spans="4:15" ht="16" customHeight="1" x14ac:dyDescent="0.25">
      <c r="D792" s="82"/>
      <c r="E792" s="82"/>
      <c r="F792" s="82"/>
      <c r="G792" s="82"/>
      <c r="H792" s="82"/>
      <c r="K792" s="77"/>
      <c r="L792" s="77"/>
      <c r="M792" s="80"/>
      <c r="N792" s="77"/>
      <c r="O792" s="77"/>
    </row>
    <row r="793" spans="4:15" ht="16" customHeight="1" x14ac:dyDescent="0.25">
      <c r="D793" s="82"/>
      <c r="E793" s="82"/>
      <c r="F793" s="82"/>
      <c r="G793" s="82"/>
      <c r="H793" s="82"/>
      <c r="K793" s="77"/>
      <c r="L793" s="77"/>
      <c r="M793" s="80"/>
      <c r="N793" s="77"/>
      <c r="O793" s="77"/>
    </row>
    <row r="794" spans="4:15" ht="16" customHeight="1" x14ac:dyDescent="0.25">
      <c r="D794" s="82"/>
      <c r="E794" s="82"/>
      <c r="F794" s="82"/>
      <c r="G794" s="82"/>
      <c r="H794" s="82"/>
      <c r="K794" s="77"/>
      <c r="L794" s="77"/>
      <c r="M794" s="80"/>
      <c r="N794" s="77"/>
      <c r="O794" s="77"/>
    </row>
    <row r="795" spans="4:15" ht="16" customHeight="1" x14ac:dyDescent="0.25">
      <c r="D795" s="82"/>
      <c r="E795" s="82"/>
      <c r="F795" s="82"/>
      <c r="G795" s="82"/>
      <c r="H795" s="82"/>
      <c r="K795" s="77"/>
      <c r="L795" s="77"/>
      <c r="M795" s="80"/>
      <c r="N795" s="77"/>
      <c r="O795" s="77"/>
    </row>
    <row r="796" spans="4:15" ht="16" customHeight="1" x14ac:dyDescent="0.25">
      <c r="D796" s="82"/>
      <c r="E796" s="82"/>
      <c r="F796" s="82"/>
      <c r="G796" s="82"/>
      <c r="H796" s="82"/>
      <c r="K796" s="77"/>
      <c r="L796" s="77"/>
      <c r="M796" s="80"/>
      <c r="N796" s="77"/>
      <c r="O796" s="77"/>
    </row>
    <row r="797" spans="4:15" ht="16" customHeight="1" x14ac:dyDescent="0.25">
      <c r="D797" s="82"/>
      <c r="E797" s="82"/>
      <c r="F797" s="82"/>
      <c r="G797" s="82"/>
      <c r="H797" s="82"/>
      <c r="K797" s="77"/>
      <c r="L797" s="77"/>
      <c r="M797" s="80"/>
      <c r="N797" s="77"/>
      <c r="O797" s="77"/>
    </row>
    <row r="798" spans="4:15" ht="16" customHeight="1" x14ac:dyDescent="0.25">
      <c r="D798" s="82"/>
      <c r="E798" s="82"/>
      <c r="F798" s="82"/>
      <c r="G798" s="82"/>
      <c r="H798" s="82"/>
      <c r="K798" s="81"/>
      <c r="L798" s="81"/>
      <c r="M798" s="80"/>
      <c r="N798" s="77"/>
      <c r="O798" s="77"/>
    </row>
    <row r="799" spans="4:15" ht="16" customHeight="1" x14ac:dyDescent="0.25">
      <c r="D799" s="82"/>
      <c r="E799" s="82"/>
      <c r="F799" s="82"/>
      <c r="G799" s="82"/>
      <c r="H799" s="82"/>
      <c r="K799" s="81"/>
      <c r="L799" s="81"/>
      <c r="M799" s="80"/>
      <c r="N799" s="77"/>
      <c r="O799" s="77"/>
    </row>
    <row r="800" spans="4:15" ht="16" customHeight="1" x14ac:dyDescent="0.25">
      <c r="D800" s="82"/>
      <c r="E800" s="82"/>
      <c r="F800" s="82"/>
      <c r="G800" s="82"/>
      <c r="H800" s="82"/>
      <c r="K800" s="81"/>
      <c r="L800" s="81"/>
      <c r="M800" s="80"/>
      <c r="N800" s="77"/>
      <c r="O800" s="77"/>
    </row>
    <row r="801" spans="4:15" ht="16" customHeight="1" x14ac:dyDescent="0.25">
      <c r="D801" s="82"/>
      <c r="E801" s="82"/>
      <c r="F801" s="82"/>
      <c r="G801" s="82"/>
      <c r="H801" s="82"/>
      <c r="K801" s="81"/>
      <c r="L801" s="81"/>
      <c r="M801" s="80"/>
      <c r="N801" s="77"/>
      <c r="O801" s="77"/>
    </row>
    <row r="802" spans="4:15" ht="16" customHeight="1" x14ac:dyDescent="0.25">
      <c r="D802" s="82"/>
      <c r="E802" s="82"/>
      <c r="F802" s="82"/>
      <c r="G802" s="82"/>
      <c r="H802" s="82"/>
      <c r="K802" s="81"/>
      <c r="L802" s="81"/>
      <c r="M802" s="80"/>
      <c r="N802" s="77"/>
      <c r="O802" s="77"/>
    </row>
    <row r="803" spans="4:15" ht="16" customHeight="1" x14ac:dyDescent="0.25">
      <c r="D803" s="82"/>
      <c r="E803" s="82"/>
      <c r="F803" s="82"/>
      <c r="G803" s="82"/>
      <c r="H803" s="82"/>
      <c r="K803" s="81"/>
      <c r="L803" s="81"/>
      <c r="M803" s="80"/>
      <c r="N803" s="77"/>
      <c r="O803" s="77"/>
    </row>
    <row r="804" spans="4:15" ht="16" customHeight="1" x14ac:dyDescent="0.25">
      <c r="D804" s="82"/>
      <c r="E804" s="82"/>
      <c r="F804" s="82"/>
      <c r="G804" s="82"/>
      <c r="H804" s="82"/>
      <c r="K804" s="81"/>
      <c r="L804" s="81"/>
      <c r="M804" s="80"/>
      <c r="N804" s="77"/>
      <c r="O804" s="77"/>
    </row>
    <row r="805" spans="4:15" ht="16" customHeight="1" x14ac:dyDescent="0.25">
      <c r="D805" s="82"/>
      <c r="E805" s="82"/>
      <c r="F805" s="82"/>
      <c r="G805" s="82"/>
      <c r="H805" s="82"/>
      <c r="K805" s="77"/>
      <c r="L805" s="77"/>
      <c r="M805" s="80"/>
      <c r="N805" s="77"/>
      <c r="O805" s="77"/>
    </row>
    <row r="806" spans="4:15" ht="16" customHeight="1" x14ac:dyDescent="0.25">
      <c r="D806" s="82"/>
      <c r="E806" s="82"/>
      <c r="F806" s="82"/>
      <c r="G806" s="82"/>
      <c r="H806" s="82"/>
      <c r="K806" s="77"/>
      <c r="L806" s="77"/>
      <c r="M806" s="80"/>
      <c r="N806" s="77"/>
      <c r="O806" s="77"/>
    </row>
    <row r="807" spans="4:15" ht="16" customHeight="1" x14ac:dyDescent="0.25">
      <c r="D807" s="82"/>
      <c r="E807" s="82"/>
      <c r="F807" s="82"/>
      <c r="G807" s="82"/>
      <c r="H807" s="82"/>
      <c r="K807" s="77"/>
      <c r="L807" s="77"/>
      <c r="M807" s="80"/>
      <c r="N807" s="77"/>
      <c r="O807" s="77"/>
    </row>
    <row r="808" spans="4:15" ht="16" customHeight="1" x14ac:dyDescent="0.25">
      <c r="D808" s="82"/>
      <c r="E808" s="82"/>
      <c r="F808" s="82"/>
      <c r="G808" s="82"/>
      <c r="H808" s="82"/>
      <c r="K808" s="77"/>
      <c r="L808" s="77"/>
      <c r="M808" s="80"/>
      <c r="N808" s="77"/>
      <c r="O808" s="77"/>
    </row>
    <row r="809" spans="4:15" ht="16" customHeight="1" x14ac:dyDescent="0.25">
      <c r="D809" s="82"/>
      <c r="E809" s="82"/>
      <c r="F809" s="82"/>
      <c r="G809" s="82"/>
      <c r="H809" s="82"/>
      <c r="K809" s="77"/>
      <c r="L809" s="77"/>
      <c r="M809" s="80"/>
      <c r="N809" s="77"/>
      <c r="O809" s="77"/>
    </row>
    <row r="810" spans="4:15" ht="16" customHeight="1" x14ac:dyDescent="0.25">
      <c r="D810" s="82"/>
      <c r="E810" s="82"/>
      <c r="F810" s="82"/>
      <c r="G810" s="82"/>
      <c r="H810" s="82"/>
      <c r="K810" s="77"/>
      <c r="L810" s="77"/>
      <c r="M810" s="80"/>
      <c r="N810" s="77"/>
      <c r="O810" s="77"/>
    </row>
    <row r="811" spans="4:15" ht="16" customHeight="1" x14ac:dyDescent="0.25">
      <c r="D811" s="82"/>
      <c r="E811" s="82"/>
      <c r="F811" s="82"/>
      <c r="G811" s="82"/>
      <c r="H811" s="82"/>
      <c r="K811" s="77"/>
      <c r="L811" s="77"/>
      <c r="M811" s="80"/>
      <c r="N811" s="77"/>
      <c r="O811" s="77"/>
    </row>
    <row r="812" spans="4:15" ht="16" customHeight="1" x14ac:dyDescent="0.25">
      <c r="D812" s="82"/>
      <c r="E812" s="82"/>
      <c r="F812" s="82"/>
      <c r="G812" s="82"/>
      <c r="H812" s="82"/>
      <c r="K812" s="77"/>
      <c r="L812" s="77"/>
      <c r="M812" s="80"/>
      <c r="N812" s="77"/>
      <c r="O812" s="77"/>
    </row>
    <row r="813" spans="4:15" ht="16" customHeight="1" x14ac:dyDescent="0.25">
      <c r="D813" s="82"/>
      <c r="E813" s="82"/>
      <c r="F813" s="82"/>
      <c r="G813" s="82"/>
      <c r="H813" s="82"/>
      <c r="K813" s="77"/>
      <c r="L813" s="77"/>
      <c r="M813" s="80"/>
      <c r="N813" s="77"/>
      <c r="O813" s="77"/>
    </row>
    <row r="814" spans="4:15" ht="16" customHeight="1" x14ac:dyDescent="0.25">
      <c r="D814" s="82"/>
      <c r="E814" s="82"/>
      <c r="F814" s="82"/>
      <c r="G814" s="82"/>
      <c r="H814" s="82"/>
      <c r="K814" s="77"/>
      <c r="L814" s="77"/>
      <c r="M814" s="80"/>
      <c r="N814" s="77"/>
      <c r="O814" s="77"/>
    </row>
    <row r="815" spans="4:15" ht="16" customHeight="1" x14ac:dyDescent="0.25">
      <c r="D815" s="82"/>
      <c r="E815" s="82"/>
      <c r="F815" s="82"/>
      <c r="G815" s="82"/>
      <c r="H815" s="82"/>
      <c r="K815" s="77"/>
      <c r="L815" s="77"/>
      <c r="M815" s="80"/>
      <c r="N815" s="77"/>
      <c r="O815" s="77"/>
    </row>
    <row r="816" spans="4:15" ht="16" customHeight="1" x14ac:dyDescent="0.25">
      <c r="D816" s="82"/>
      <c r="E816" s="82"/>
      <c r="F816" s="82"/>
      <c r="G816" s="82"/>
      <c r="H816" s="82"/>
      <c r="K816" s="77"/>
      <c r="L816" s="77"/>
      <c r="M816" s="80"/>
      <c r="N816" s="77"/>
      <c r="O816" s="77"/>
    </row>
    <row r="817" spans="4:15" ht="16" customHeight="1" x14ac:dyDescent="0.25">
      <c r="D817" s="82"/>
      <c r="E817" s="82"/>
      <c r="F817" s="82"/>
      <c r="G817" s="82"/>
      <c r="H817" s="82"/>
      <c r="K817" s="77"/>
      <c r="L817" s="77"/>
      <c r="M817" s="80"/>
      <c r="N817" s="77"/>
      <c r="O817" s="77"/>
    </row>
    <row r="818" spans="4:15" ht="16" customHeight="1" x14ac:dyDescent="0.25">
      <c r="D818" s="82"/>
      <c r="E818" s="82"/>
      <c r="F818" s="82"/>
      <c r="G818" s="82"/>
      <c r="H818" s="82"/>
      <c r="K818" s="77"/>
      <c r="L818" s="77"/>
      <c r="M818" s="80"/>
      <c r="N818" s="77"/>
      <c r="O818" s="77"/>
    </row>
    <row r="819" spans="4:15" ht="16" customHeight="1" x14ac:dyDescent="0.25">
      <c r="D819" s="82"/>
      <c r="E819" s="82"/>
      <c r="F819" s="82"/>
      <c r="G819" s="82"/>
      <c r="H819" s="82"/>
      <c r="K819" s="77"/>
      <c r="L819" s="77"/>
      <c r="M819" s="80"/>
      <c r="N819" s="77"/>
      <c r="O819" s="77"/>
    </row>
    <row r="820" spans="4:15" ht="16" customHeight="1" x14ac:dyDescent="0.25">
      <c r="D820" s="82"/>
      <c r="E820" s="82"/>
      <c r="F820" s="82"/>
      <c r="G820" s="82"/>
      <c r="H820" s="82"/>
      <c r="K820" s="77"/>
      <c r="L820" s="77"/>
      <c r="M820" s="80"/>
      <c r="N820" s="77"/>
      <c r="O820" s="77"/>
    </row>
    <row r="821" spans="4:15" ht="16" customHeight="1" x14ac:dyDescent="0.25">
      <c r="D821" s="82"/>
      <c r="E821" s="82"/>
      <c r="F821" s="82"/>
      <c r="G821" s="82"/>
      <c r="H821" s="82"/>
      <c r="K821" s="77"/>
      <c r="L821" s="77"/>
      <c r="M821" s="80"/>
      <c r="N821" s="77"/>
      <c r="O821" s="77"/>
    </row>
    <row r="822" spans="4:15" ht="16" customHeight="1" x14ac:dyDescent="0.25">
      <c r="D822" s="82"/>
      <c r="E822" s="82"/>
      <c r="F822" s="82"/>
      <c r="G822" s="82"/>
      <c r="H822" s="82"/>
      <c r="K822" s="81"/>
      <c r="L822" s="81"/>
      <c r="M822" s="80"/>
      <c r="N822" s="77"/>
      <c r="O822" s="77"/>
    </row>
    <row r="823" spans="4:15" ht="16" customHeight="1" x14ac:dyDescent="0.25">
      <c r="D823" s="82"/>
      <c r="E823" s="82"/>
      <c r="F823" s="82"/>
      <c r="G823" s="82"/>
      <c r="H823" s="82"/>
      <c r="K823" s="81"/>
      <c r="L823" s="81"/>
      <c r="M823" s="80"/>
      <c r="N823" s="77"/>
      <c r="O823" s="77"/>
    </row>
    <row r="824" spans="4:15" ht="16" customHeight="1" x14ac:dyDescent="0.25">
      <c r="D824" s="82"/>
      <c r="E824" s="82"/>
      <c r="F824" s="82"/>
      <c r="G824" s="82"/>
      <c r="H824" s="82"/>
      <c r="K824" s="81"/>
      <c r="L824" s="81"/>
      <c r="M824" s="80"/>
      <c r="N824" s="77"/>
      <c r="O824" s="77"/>
    </row>
    <row r="825" spans="4:15" ht="16" customHeight="1" x14ac:dyDescent="0.25">
      <c r="D825" s="82"/>
      <c r="E825" s="82"/>
      <c r="F825" s="82"/>
      <c r="G825" s="82"/>
      <c r="H825" s="82"/>
      <c r="K825" s="81"/>
      <c r="L825" s="81"/>
      <c r="M825" s="80"/>
      <c r="N825" s="77"/>
      <c r="O825" s="77"/>
    </row>
    <row r="826" spans="4:15" ht="16" customHeight="1" x14ac:dyDescent="0.25">
      <c r="D826" s="82"/>
      <c r="E826" s="82"/>
      <c r="F826" s="82"/>
      <c r="G826" s="82"/>
      <c r="H826" s="82"/>
      <c r="K826" s="81"/>
      <c r="L826" s="81"/>
      <c r="M826" s="80"/>
      <c r="N826" s="77"/>
      <c r="O826" s="77"/>
    </row>
    <row r="827" spans="4:15" ht="16" customHeight="1" x14ac:dyDescent="0.25">
      <c r="D827" s="82"/>
      <c r="E827" s="82"/>
      <c r="F827" s="82"/>
      <c r="G827" s="82"/>
      <c r="H827" s="82"/>
      <c r="K827" s="81"/>
      <c r="L827" s="81"/>
      <c r="M827" s="80"/>
      <c r="N827" s="77"/>
      <c r="O827" s="77"/>
    </row>
    <row r="828" spans="4:15" ht="16" customHeight="1" x14ac:dyDescent="0.25">
      <c r="D828" s="82"/>
      <c r="E828" s="82"/>
      <c r="F828" s="82"/>
      <c r="G828" s="82"/>
      <c r="H828" s="82"/>
      <c r="K828" s="81"/>
      <c r="L828" s="81"/>
      <c r="M828" s="80"/>
      <c r="N828" s="77"/>
      <c r="O828" s="77"/>
    </row>
    <row r="829" spans="4:15" ht="16" customHeight="1" x14ac:dyDescent="0.25">
      <c r="D829" s="82"/>
      <c r="E829" s="82"/>
      <c r="F829" s="82"/>
      <c r="G829" s="82"/>
      <c r="H829" s="82"/>
      <c r="K829" s="77"/>
      <c r="L829" s="77"/>
      <c r="M829" s="80"/>
      <c r="N829" s="77"/>
      <c r="O829" s="77"/>
    </row>
    <row r="830" spans="4:15" ht="16" customHeight="1" x14ac:dyDescent="0.25">
      <c r="D830" s="82"/>
      <c r="E830" s="82"/>
      <c r="F830" s="82"/>
      <c r="G830" s="82"/>
      <c r="H830" s="82"/>
      <c r="K830" s="77"/>
      <c r="L830" s="77"/>
      <c r="M830" s="80"/>
      <c r="N830" s="77"/>
      <c r="O830" s="77"/>
    </row>
    <row r="831" spans="4:15" ht="16" customHeight="1" x14ac:dyDescent="0.25">
      <c r="D831" s="82"/>
      <c r="E831" s="82"/>
      <c r="F831" s="82"/>
      <c r="G831" s="82"/>
      <c r="H831" s="82"/>
      <c r="K831" s="77"/>
      <c r="L831" s="77"/>
      <c r="M831" s="80"/>
      <c r="N831" s="77"/>
      <c r="O831" s="77"/>
    </row>
    <row r="832" spans="4:15" ht="16" customHeight="1" x14ac:dyDescent="0.25">
      <c r="D832" s="82"/>
      <c r="E832" s="82"/>
      <c r="F832" s="82"/>
      <c r="G832" s="82"/>
      <c r="H832" s="82"/>
      <c r="K832" s="77"/>
      <c r="L832" s="77"/>
      <c r="M832" s="80"/>
      <c r="N832" s="77"/>
      <c r="O832" s="77"/>
    </row>
    <row r="833" spans="4:15" ht="16" customHeight="1" x14ac:dyDescent="0.25">
      <c r="D833" s="82"/>
      <c r="E833" s="82"/>
      <c r="F833" s="82"/>
      <c r="G833" s="82"/>
      <c r="H833" s="82"/>
      <c r="K833" s="77"/>
      <c r="L833" s="77"/>
      <c r="M833" s="80"/>
      <c r="N833" s="77"/>
      <c r="O833" s="77"/>
    </row>
    <row r="834" spans="4:15" ht="16" customHeight="1" x14ac:dyDescent="0.25">
      <c r="D834" s="82"/>
      <c r="E834" s="82"/>
      <c r="F834" s="82"/>
      <c r="G834" s="82"/>
      <c r="H834" s="82"/>
      <c r="K834" s="77"/>
      <c r="L834" s="77"/>
      <c r="M834" s="80"/>
      <c r="N834" s="77"/>
      <c r="O834" s="77"/>
    </row>
    <row r="835" spans="4:15" ht="16" customHeight="1" x14ac:dyDescent="0.25">
      <c r="D835" s="82"/>
      <c r="E835" s="82"/>
      <c r="F835" s="82"/>
      <c r="G835" s="82"/>
      <c r="H835" s="82"/>
      <c r="K835" s="77"/>
      <c r="L835" s="77"/>
      <c r="M835" s="80"/>
      <c r="N835" s="77"/>
      <c r="O835" s="77"/>
    </row>
    <row r="836" spans="4:15" ht="16" customHeight="1" x14ac:dyDescent="0.25">
      <c r="D836" s="82"/>
      <c r="E836" s="82"/>
      <c r="F836" s="82"/>
      <c r="G836" s="82"/>
      <c r="H836" s="82"/>
      <c r="K836" s="77"/>
      <c r="L836" s="77"/>
      <c r="M836" s="80"/>
      <c r="N836" s="77"/>
      <c r="O836" s="77"/>
    </row>
    <row r="837" spans="4:15" ht="16" customHeight="1" x14ac:dyDescent="0.25">
      <c r="D837" s="82"/>
      <c r="E837" s="82"/>
      <c r="F837" s="82"/>
      <c r="G837" s="82"/>
      <c r="H837" s="82"/>
      <c r="K837" s="77"/>
      <c r="L837" s="77"/>
      <c r="M837" s="80"/>
      <c r="N837" s="77"/>
      <c r="O837" s="77"/>
    </row>
    <row r="838" spans="4:15" ht="16" customHeight="1" x14ac:dyDescent="0.25">
      <c r="D838" s="82"/>
      <c r="E838" s="82"/>
      <c r="F838" s="82"/>
      <c r="G838" s="82"/>
      <c r="H838" s="82"/>
      <c r="K838" s="77"/>
      <c r="L838" s="77"/>
      <c r="M838" s="80"/>
      <c r="N838" s="77"/>
      <c r="O838" s="77"/>
    </row>
    <row r="839" spans="4:15" ht="16" customHeight="1" x14ac:dyDescent="0.25">
      <c r="D839" s="82"/>
      <c r="E839" s="82"/>
      <c r="F839" s="82"/>
      <c r="G839" s="82"/>
      <c r="H839" s="82"/>
      <c r="K839" s="77"/>
      <c r="L839" s="77"/>
      <c r="M839" s="80"/>
      <c r="N839" s="77"/>
      <c r="O839" s="77"/>
    </row>
    <row r="840" spans="4:15" ht="16" customHeight="1" x14ac:dyDescent="0.25">
      <c r="D840" s="82"/>
      <c r="E840" s="82"/>
      <c r="F840" s="82"/>
      <c r="G840" s="82"/>
      <c r="H840" s="82"/>
      <c r="K840" s="77"/>
      <c r="L840" s="77"/>
      <c r="M840" s="80"/>
      <c r="N840" s="77"/>
      <c r="O840" s="77"/>
    </row>
    <row r="841" spans="4:15" ht="16" customHeight="1" x14ac:dyDescent="0.25">
      <c r="D841" s="82"/>
      <c r="E841" s="82"/>
      <c r="F841" s="82"/>
      <c r="G841" s="82"/>
      <c r="H841" s="82"/>
      <c r="K841" s="77"/>
      <c r="L841" s="77"/>
      <c r="M841" s="80"/>
      <c r="N841" s="77"/>
      <c r="O841" s="77"/>
    </row>
    <row r="842" spans="4:15" ht="16" customHeight="1" x14ac:dyDescent="0.25">
      <c r="D842" s="82"/>
      <c r="E842" s="82"/>
      <c r="F842" s="82"/>
      <c r="G842" s="82"/>
      <c r="H842" s="82"/>
      <c r="K842" s="77"/>
      <c r="L842" s="77"/>
      <c r="M842" s="80"/>
      <c r="N842" s="77"/>
      <c r="O842" s="77"/>
    </row>
    <row r="843" spans="4:15" ht="16" customHeight="1" x14ac:dyDescent="0.25">
      <c r="D843" s="82"/>
      <c r="E843" s="82"/>
      <c r="F843" s="82"/>
      <c r="G843" s="82"/>
      <c r="H843" s="82"/>
      <c r="K843" s="77"/>
      <c r="L843" s="77"/>
      <c r="M843" s="80"/>
      <c r="N843" s="77"/>
      <c r="O843" s="77"/>
    </row>
    <row r="844" spans="4:15" ht="16" customHeight="1" x14ac:dyDescent="0.25">
      <c r="D844" s="82"/>
      <c r="E844" s="82"/>
      <c r="F844" s="82"/>
      <c r="G844" s="82"/>
      <c r="H844" s="82"/>
      <c r="K844" s="77"/>
      <c r="L844" s="77"/>
      <c r="M844" s="80"/>
      <c r="N844" s="77"/>
      <c r="O844" s="77"/>
    </row>
    <row r="845" spans="4:15" ht="16" customHeight="1" x14ac:dyDescent="0.25">
      <c r="D845" s="82"/>
      <c r="E845" s="82"/>
      <c r="F845" s="82"/>
      <c r="G845" s="82"/>
      <c r="H845" s="82"/>
      <c r="K845" s="77"/>
      <c r="L845" s="77"/>
      <c r="M845" s="80"/>
      <c r="N845" s="77"/>
      <c r="O845" s="77"/>
    </row>
    <row r="846" spans="4:15" ht="16" customHeight="1" x14ac:dyDescent="0.25">
      <c r="D846" s="82"/>
      <c r="E846" s="82"/>
      <c r="F846" s="82"/>
      <c r="G846" s="82"/>
      <c r="H846" s="82"/>
      <c r="K846" s="81"/>
      <c r="L846" s="81"/>
      <c r="M846" s="80"/>
      <c r="N846" s="77"/>
      <c r="O846" s="77"/>
    </row>
    <row r="847" spans="4:15" ht="16" customHeight="1" x14ac:dyDescent="0.25">
      <c r="D847" s="82"/>
      <c r="E847" s="82"/>
      <c r="F847" s="82"/>
      <c r="G847" s="82"/>
      <c r="H847" s="82"/>
      <c r="K847" s="81"/>
      <c r="L847" s="81"/>
      <c r="M847" s="80"/>
      <c r="N847" s="77"/>
      <c r="O847" s="77"/>
    </row>
    <row r="848" spans="4:15" ht="16" customHeight="1" x14ac:dyDescent="0.25">
      <c r="D848" s="82"/>
      <c r="E848" s="82"/>
      <c r="F848" s="82"/>
      <c r="G848" s="82"/>
      <c r="H848" s="82"/>
      <c r="K848" s="81"/>
      <c r="L848" s="81"/>
      <c r="M848" s="80"/>
      <c r="N848" s="77"/>
      <c r="O848" s="77"/>
    </row>
    <row r="849" spans="4:15" ht="16" customHeight="1" x14ac:dyDescent="0.25">
      <c r="D849" s="82"/>
      <c r="E849" s="82"/>
      <c r="F849" s="82"/>
      <c r="G849" s="82"/>
      <c r="H849" s="82"/>
      <c r="K849" s="81"/>
      <c r="L849" s="81"/>
      <c r="M849" s="80"/>
      <c r="N849" s="77"/>
      <c r="O849" s="77"/>
    </row>
    <row r="850" spans="4:15" ht="16" customHeight="1" x14ac:dyDescent="0.25">
      <c r="D850" s="82"/>
      <c r="E850" s="82"/>
      <c r="F850" s="82"/>
      <c r="G850" s="82"/>
      <c r="H850" s="82"/>
      <c r="K850" s="81"/>
      <c r="L850" s="81"/>
      <c r="M850" s="80"/>
      <c r="N850" s="77"/>
      <c r="O850" s="77"/>
    </row>
    <row r="851" spans="4:15" ht="16" customHeight="1" x14ac:dyDescent="0.25">
      <c r="D851" s="82"/>
      <c r="E851" s="82"/>
      <c r="F851" s="82"/>
      <c r="G851" s="82"/>
      <c r="H851" s="82"/>
      <c r="K851" s="81"/>
      <c r="L851" s="81"/>
      <c r="M851" s="80"/>
      <c r="N851" s="77"/>
      <c r="O851" s="77"/>
    </row>
    <row r="852" spans="4:15" ht="16" customHeight="1" x14ac:dyDescent="0.25">
      <c r="D852" s="82"/>
      <c r="E852" s="82"/>
      <c r="F852" s="82"/>
      <c r="G852" s="82"/>
      <c r="H852" s="82"/>
      <c r="K852" s="81"/>
      <c r="L852" s="81"/>
      <c r="M852" s="80"/>
      <c r="N852" s="77"/>
      <c r="O852" s="77"/>
    </row>
    <row r="853" spans="4:15" ht="16" customHeight="1" x14ac:dyDescent="0.25">
      <c r="D853" s="82"/>
      <c r="E853" s="82"/>
      <c r="F853" s="82"/>
      <c r="G853" s="82"/>
      <c r="H853" s="82"/>
      <c r="K853" s="77"/>
      <c r="L853" s="77"/>
      <c r="M853" s="80"/>
      <c r="N853" s="77"/>
      <c r="O853" s="77"/>
    </row>
    <row r="854" spans="4:15" ht="16" customHeight="1" x14ac:dyDescent="0.25">
      <c r="D854" s="82"/>
      <c r="E854" s="82"/>
      <c r="F854" s="82"/>
      <c r="G854" s="82"/>
      <c r="H854" s="82"/>
      <c r="K854" s="77"/>
      <c r="L854" s="77"/>
      <c r="M854" s="80"/>
      <c r="N854" s="77"/>
      <c r="O854" s="77"/>
    </row>
    <row r="855" spans="4:15" ht="16" customHeight="1" x14ac:dyDescent="0.25">
      <c r="D855" s="82"/>
      <c r="E855" s="82"/>
      <c r="F855" s="82"/>
      <c r="G855" s="82"/>
      <c r="H855" s="82"/>
      <c r="K855" s="77"/>
      <c r="L855" s="77"/>
      <c r="M855" s="80"/>
      <c r="N855" s="77"/>
      <c r="O855" s="77"/>
    </row>
    <row r="856" spans="4:15" ht="16" customHeight="1" x14ac:dyDescent="0.25">
      <c r="D856" s="82"/>
      <c r="E856" s="82"/>
      <c r="F856" s="82"/>
      <c r="G856" s="82"/>
      <c r="H856" s="82"/>
      <c r="K856" s="77"/>
      <c r="L856" s="77"/>
      <c r="M856" s="80"/>
      <c r="N856" s="77"/>
      <c r="O856" s="77"/>
    </row>
    <row r="857" spans="4:15" ht="16" customHeight="1" x14ac:dyDescent="0.25">
      <c r="D857" s="82"/>
      <c r="E857" s="82"/>
      <c r="F857" s="82"/>
      <c r="G857" s="82"/>
      <c r="H857" s="82"/>
      <c r="K857" s="77"/>
      <c r="L857" s="77"/>
      <c r="M857" s="80"/>
      <c r="N857" s="77"/>
      <c r="O857" s="77"/>
    </row>
    <row r="858" spans="4:15" ht="16" customHeight="1" x14ac:dyDescent="0.25">
      <c r="D858" s="82"/>
      <c r="E858" s="82"/>
      <c r="F858" s="82"/>
      <c r="G858" s="82"/>
      <c r="H858" s="82"/>
      <c r="K858" s="77"/>
      <c r="L858" s="77"/>
      <c r="M858" s="80"/>
      <c r="N858" s="77"/>
      <c r="O858" s="77"/>
    </row>
    <row r="859" spans="4:15" ht="16" customHeight="1" x14ac:dyDescent="0.25">
      <c r="D859" s="82"/>
      <c r="E859" s="82"/>
      <c r="F859" s="82"/>
      <c r="G859" s="82"/>
      <c r="H859" s="82"/>
      <c r="K859" s="77"/>
      <c r="L859" s="77"/>
      <c r="M859" s="80"/>
      <c r="N859" s="77"/>
      <c r="O859" s="77"/>
    </row>
    <row r="860" spans="4:15" ht="16" customHeight="1" x14ac:dyDescent="0.25">
      <c r="D860" s="82"/>
      <c r="E860" s="82"/>
      <c r="F860" s="82"/>
      <c r="G860" s="82"/>
      <c r="H860" s="82"/>
      <c r="K860" s="77"/>
      <c r="L860" s="77"/>
      <c r="M860" s="80"/>
      <c r="N860" s="77"/>
      <c r="O860" s="77"/>
    </row>
    <row r="861" spans="4:15" ht="16" customHeight="1" x14ac:dyDescent="0.25">
      <c r="D861" s="82"/>
      <c r="E861" s="82"/>
      <c r="F861" s="82"/>
      <c r="G861" s="82"/>
      <c r="H861" s="82"/>
      <c r="K861" s="77"/>
      <c r="L861" s="77"/>
      <c r="M861" s="80"/>
      <c r="N861" s="77"/>
      <c r="O861" s="77"/>
    </row>
    <row r="862" spans="4:15" ht="16" customHeight="1" x14ac:dyDescent="0.25">
      <c r="D862" s="82"/>
      <c r="E862" s="82"/>
      <c r="F862" s="82"/>
      <c r="G862" s="82"/>
      <c r="H862" s="82"/>
      <c r="K862" s="77"/>
      <c r="L862" s="77"/>
      <c r="M862" s="80"/>
      <c r="N862" s="77"/>
      <c r="O862" s="77"/>
    </row>
    <row r="863" spans="4:15" ht="16" customHeight="1" x14ac:dyDescent="0.25">
      <c r="D863" s="82"/>
      <c r="E863" s="82"/>
      <c r="F863" s="82"/>
      <c r="G863" s="82"/>
      <c r="H863" s="82"/>
      <c r="K863" s="77"/>
      <c r="L863" s="77"/>
      <c r="M863" s="80"/>
      <c r="N863" s="77"/>
      <c r="O863" s="77"/>
    </row>
    <row r="864" spans="4:15" ht="16" customHeight="1" x14ac:dyDescent="0.25">
      <c r="D864" s="82"/>
      <c r="E864" s="82"/>
      <c r="F864" s="82"/>
      <c r="G864" s="82"/>
      <c r="H864" s="82"/>
      <c r="K864" s="77"/>
      <c r="L864" s="77"/>
      <c r="M864" s="80"/>
      <c r="N864" s="77"/>
      <c r="O864" s="77"/>
    </row>
    <row r="865" spans="4:15" ht="16" customHeight="1" x14ac:dyDescent="0.25">
      <c r="D865" s="82"/>
      <c r="E865" s="82"/>
      <c r="F865" s="82"/>
      <c r="G865" s="82"/>
      <c r="H865" s="82"/>
      <c r="K865" s="77"/>
      <c r="L865" s="77"/>
      <c r="M865" s="80"/>
      <c r="N865" s="77"/>
      <c r="O865" s="77"/>
    </row>
    <row r="866" spans="4:15" ht="16" customHeight="1" x14ac:dyDescent="0.25">
      <c r="D866" s="82"/>
      <c r="E866" s="82"/>
      <c r="F866" s="82"/>
      <c r="G866" s="82"/>
      <c r="H866" s="82"/>
      <c r="K866" s="77"/>
      <c r="L866" s="77"/>
      <c r="M866" s="80"/>
      <c r="N866" s="77"/>
      <c r="O866" s="77"/>
    </row>
    <row r="867" spans="4:15" ht="16" customHeight="1" x14ac:dyDescent="0.25">
      <c r="D867" s="82"/>
      <c r="E867" s="82"/>
      <c r="F867" s="82"/>
      <c r="G867" s="82"/>
      <c r="H867" s="82"/>
      <c r="K867" s="77"/>
      <c r="L867" s="77"/>
      <c r="M867" s="80"/>
      <c r="N867" s="77"/>
      <c r="O867" s="77"/>
    </row>
    <row r="868" spans="4:15" ht="16" customHeight="1" x14ac:dyDescent="0.25">
      <c r="D868" s="82"/>
      <c r="E868" s="82"/>
      <c r="F868" s="82"/>
      <c r="G868" s="82"/>
      <c r="H868" s="82"/>
      <c r="K868" s="77"/>
      <c r="L868" s="77"/>
      <c r="M868" s="80"/>
      <c r="N868" s="77"/>
      <c r="O868" s="77"/>
    </row>
    <row r="869" spans="4:15" ht="16" customHeight="1" x14ac:dyDescent="0.25">
      <c r="D869" s="82"/>
      <c r="E869" s="82"/>
      <c r="F869" s="82"/>
      <c r="G869" s="82"/>
      <c r="H869" s="82"/>
      <c r="K869" s="77"/>
      <c r="L869" s="77"/>
      <c r="M869" s="80"/>
      <c r="N869" s="77"/>
      <c r="O869" s="77"/>
    </row>
    <row r="870" spans="4:15" ht="16" customHeight="1" x14ac:dyDescent="0.25">
      <c r="D870" s="82"/>
      <c r="E870" s="82"/>
      <c r="F870" s="82"/>
      <c r="G870" s="82"/>
      <c r="H870" s="82"/>
      <c r="K870" s="81"/>
      <c r="L870" s="81"/>
      <c r="M870" s="80"/>
      <c r="N870" s="77"/>
      <c r="O870" s="77"/>
    </row>
    <row r="871" spans="4:15" ht="16" customHeight="1" x14ac:dyDescent="0.25">
      <c r="D871" s="82"/>
      <c r="E871" s="82"/>
      <c r="F871" s="82"/>
      <c r="G871" s="82"/>
      <c r="H871" s="82"/>
      <c r="K871" s="81"/>
      <c r="L871" s="81"/>
      <c r="M871" s="80"/>
      <c r="N871" s="77"/>
      <c r="O871" s="77"/>
    </row>
    <row r="872" spans="4:15" ht="16" customHeight="1" x14ac:dyDescent="0.25">
      <c r="D872" s="82"/>
      <c r="E872" s="82"/>
      <c r="F872" s="82"/>
      <c r="G872" s="82"/>
      <c r="H872" s="82"/>
      <c r="K872" s="81"/>
      <c r="L872" s="81"/>
      <c r="M872" s="80"/>
      <c r="N872" s="77"/>
      <c r="O872" s="77"/>
    </row>
    <row r="873" spans="4:15" ht="16" customHeight="1" x14ac:dyDescent="0.25">
      <c r="D873" s="82"/>
      <c r="E873" s="82"/>
      <c r="F873" s="82"/>
      <c r="G873" s="82"/>
      <c r="H873" s="82"/>
      <c r="K873" s="81"/>
      <c r="L873" s="81"/>
      <c r="M873" s="80"/>
      <c r="N873" s="77"/>
      <c r="O873" s="77"/>
    </row>
    <row r="874" spans="4:15" ht="16" customHeight="1" x14ac:dyDescent="0.25">
      <c r="D874" s="82"/>
      <c r="E874" s="82"/>
      <c r="F874" s="82"/>
      <c r="G874" s="82"/>
      <c r="H874" s="82"/>
      <c r="K874" s="81"/>
      <c r="L874" s="81"/>
      <c r="M874" s="80"/>
      <c r="N874" s="77"/>
      <c r="O874" s="77"/>
    </row>
    <row r="875" spans="4:15" ht="16" customHeight="1" x14ac:dyDescent="0.25">
      <c r="D875" s="82"/>
      <c r="E875" s="82"/>
      <c r="F875" s="82"/>
      <c r="G875" s="82"/>
      <c r="H875" s="82"/>
      <c r="K875" s="81"/>
      <c r="L875" s="81"/>
      <c r="M875" s="80"/>
      <c r="N875" s="77"/>
      <c r="O875" s="77"/>
    </row>
    <row r="876" spans="4:15" ht="16" customHeight="1" x14ac:dyDescent="0.25">
      <c r="D876" s="82"/>
      <c r="E876" s="82"/>
      <c r="F876" s="82"/>
      <c r="G876" s="82"/>
      <c r="H876" s="82"/>
      <c r="K876" s="81"/>
      <c r="L876" s="81"/>
      <c r="M876" s="80"/>
      <c r="N876" s="77"/>
      <c r="O876" s="77"/>
    </row>
    <row r="877" spans="4:15" ht="16" customHeight="1" x14ac:dyDescent="0.25">
      <c r="D877" s="82"/>
      <c r="E877" s="82"/>
      <c r="F877" s="82"/>
      <c r="G877" s="82"/>
      <c r="H877" s="82"/>
      <c r="K877" s="77"/>
      <c r="L877" s="77"/>
      <c r="M877" s="80"/>
      <c r="N877" s="77"/>
      <c r="O877" s="77"/>
    </row>
    <row r="878" spans="4:15" ht="16" customHeight="1" x14ac:dyDescent="0.25">
      <c r="D878" s="82"/>
      <c r="E878" s="82"/>
      <c r="F878" s="82"/>
      <c r="G878" s="82"/>
      <c r="H878" s="82"/>
      <c r="K878" s="77"/>
      <c r="L878" s="77"/>
      <c r="M878" s="80"/>
      <c r="N878" s="77"/>
      <c r="O878" s="77"/>
    </row>
    <row r="879" spans="4:15" ht="16" customHeight="1" x14ac:dyDescent="0.25">
      <c r="D879" s="82"/>
      <c r="E879" s="82"/>
      <c r="F879" s="82"/>
      <c r="G879" s="82"/>
      <c r="H879" s="82"/>
      <c r="K879" s="77"/>
      <c r="L879" s="77"/>
      <c r="M879" s="80"/>
      <c r="N879" s="77"/>
      <c r="O879" s="77"/>
    </row>
    <row r="880" spans="4:15" ht="16" customHeight="1" x14ac:dyDescent="0.25">
      <c r="D880" s="82"/>
      <c r="E880" s="82"/>
      <c r="F880" s="82"/>
      <c r="G880" s="82"/>
      <c r="H880" s="82"/>
      <c r="K880" s="77"/>
      <c r="L880" s="77"/>
      <c r="M880" s="80"/>
      <c r="N880" s="77"/>
      <c r="O880" s="77"/>
    </row>
    <row r="881" spans="4:15" ht="16" customHeight="1" x14ac:dyDescent="0.25">
      <c r="D881" s="82"/>
      <c r="E881" s="82"/>
      <c r="F881" s="82"/>
      <c r="G881" s="82"/>
      <c r="H881" s="82"/>
      <c r="K881" s="77"/>
      <c r="L881" s="77"/>
      <c r="M881" s="80"/>
      <c r="N881" s="77"/>
      <c r="O881" s="77"/>
    </row>
    <row r="882" spans="4:15" ht="16" customHeight="1" x14ac:dyDescent="0.25">
      <c r="D882" s="82"/>
      <c r="E882" s="82"/>
      <c r="F882" s="82"/>
      <c r="G882" s="82"/>
      <c r="H882" s="82"/>
      <c r="K882" s="77"/>
      <c r="L882" s="77"/>
      <c r="M882" s="80"/>
      <c r="N882" s="77"/>
      <c r="O882" s="77"/>
    </row>
    <row r="883" spans="4:15" ht="16" customHeight="1" x14ac:dyDescent="0.25">
      <c r="D883" s="82"/>
      <c r="E883" s="82"/>
      <c r="F883" s="82"/>
      <c r="G883" s="82"/>
      <c r="H883" s="82"/>
      <c r="K883" s="77"/>
      <c r="L883" s="77"/>
      <c r="M883" s="80"/>
      <c r="N883" s="77"/>
      <c r="O883" s="77"/>
    </row>
    <row r="884" spans="4:15" ht="16" customHeight="1" x14ac:dyDescent="0.25">
      <c r="D884" s="82"/>
      <c r="E884" s="82"/>
      <c r="F884" s="82"/>
      <c r="G884" s="82"/>
      <c r="H884" s="82"/>
      <c r="K884" s="77"/>
      <c r="L884" s="77"/>
      <c r="M884" s="80"/>
      <c r="N884" s="77"/>
      <c r="O884" s="77"/>
    </row>
    <row r="885" spans="4:15" ht="16" customHeight="1" x14ac:dyDescent="0.25">
      <c r="D885" s="82"/>
      <c r="E885" s="82"/>
      <c r="F885" s="82"/>
      <c r="G885" s="82"/>
      <c r="H885" s="82"/>
      <c r="K885" s="77"/>
      <c r="L885" s="77"/>
      <c r="M885" s="80"/>
      <c r="N885" s="77"/>
      <c r="O885" s="77"/>
    </row>
    <row r="886" spans="4:15" ht="16" customHeight="1" x14ac:dyDescent="0.25">
      <c r="D886" s="82"/>
      <c r="E886" s="82"/>
      <c r="F886" s="82"/>
      <c r="G886" s="82"/>
      <c r="H886" s="82"/>
      <c r="K886" s="77"/>
      <c r="L886" s="77"/>
      <c r="M886" s="80"/>
      <c r="N886" s="77"/>
      <c r="O886" s="77"/>
    </row>
    <row r="887" spans="4:15" ht="16" customHeight="1" x14ac:dyDescent="0.25">
      <c r="D887" s="82"/>
      <c r="E887" s="82"/>
      <c r="F887" s="82"/>
      <c r="G887" s="82"/>
      <c r="H887" s="82"/>
      <c r="K887" s="77"/>
      <c r="L887" s="77"/>
      <c r="M887" s="80"/>
      <c r="N887" s="77"/>
      <c r="O887" s="77"/>
    </row>
    <row r="888" spans="4:15" ht="16" customHeight="1" x14ac:dyDescent="0.25">
      <c r="D888" s="82"/>
      <c r="E888" s="82"/>
      <c r="F888" s="82"/>
      <c r="G888" s="82"/>
      <c r="H888" s="82"/>
      <c r="K888" s="77"/>
      <c r="L888" s="77"/>
      <c r="M888" s="80"/>
      <c r="N888" s="77"/>
      <c r="O888" s="77"/>
    </row>
    <row r="889" spans="4:15" ht="16" customHeight="1" x14ac:dyDescent="0.25">
      <c r="D889" s="82"/>
      <c r="E889" s="82"/>
      <c r="F889" s="82"/>
      <c r="G889" s="82"/>
      <c r="H889" s="82"/>
      <c r="K889" s="77"/>
      <c r="L889" s="77"/>
      <c r="M889" s="80"/>
      <c r="N889" s="77"/>
      <c r="O889" s="77"/>
    </row>
    <row r="890" spans="4:15" ht="16" customHeight="1" x14ac:dyDescent="0.25">
      <c r="D890" s="82"/>
      <c r="E890" s="82"/>
      <c r="F890" s="82"/>
      <c r="G890" s="82"/>
      <c r="H890" s="82"/>
      <c r="K890" s="77"/>
      <c r="L890" s="77"/>
      <c r="M890" s="80"/>
      <c r="N890" s="77"/>
      <c r="O890" s="77"/>
    </row>
    <row r="891" spans="4:15" ht="16" customHeight="1" x14ac:dyDescent="0.25">
      <c r="D891" s="82"/>
      <c r="E891" s="82"/>
      <c r="F891" s="82"/>
      <c r="G891" s="82"/>
      <c r="H891" s="82"/>
      <c r="K891" s="77"/>
      <c r="L891" s="77"/>
      <c r="M891" s="80"/>
      <c r="N891" s="77"/>
      <c r="O891" s="77"/>
    </row>
    <row r="892" spans="4:15" ht="16" customHeight="1" x14ac:dyDescent="0.25">
      <c r="D892" s="82"/>
      <c r="E892" s="82"/>
      <c r="F892" s="82"/>
      <c r="G892" s="82"/>
      <c r="H892" s="82"/>
      <c r="K892" s="77"/>
      <c r="L892" s="77"/>
      <c r="M892" s="80"/>
      <c r="N892" s="77"/>
      <c r="O892" s="77"/>
    </row>
    <row r="893" spans="4:15" ht="16" customHeight="1" x14ac:dyDescent="0.25">
      <c r="D893" s="82"/>
      <c r="E893" s="82"/>
      <c r="F893" s="82"/>
      <c r="G893" s="82"/>
      <c r="H893" s="82"/>
      <c r="K893" s="77"/>
      <c r="L893" s="77"/>
      <c r="M893" s="80"/>
      <c r="N893" s="77"/>
      <c r="O893" s="77"/>
    </row>
    <row r="894" spans="4:15" ht="16" customHeight="1" x14ac:dyDescent="0.25">
      <c r="D894" s="82"/>
      <c r="E894" s="82"/>
      <c r="F894" s="82"/>
      <c r="G894" s="82"/>
      <c r="H894" s="82"/>
      <c r="K894" s="81"/>
      <c r="L894" s="81"/>
      <c r="M894" s="80"/>
      <c r="N894" s="77"/>
      <c r="O894" s="77"/>
    </row>
    <row r="895" spans="4:15" ht="16" customHeight="1" x14ac:dyDescent="0.25">
      <c r="D895" s="82"/>
      <c r="E895" s="82"/>
      <c r="F895" s="82"/>
      <c r="G895" s="82"/>
      <c r="H895" s="82"/>
      <c r="K895" s="81"/>
      <c r="L895" s="81"/>
      <c r="M895" s="80"/>
      <c r="N895" s="77"/>
      <c r="O895" s="77"/>
    </row>
    <row r="896" spans="4:15" ht="16" customHeight="1" x14ac:dyDescent="0.25">
      <c r="D896" s="82"/>
      <c r="E896" s="82"/>
      <c r="F896" s="82"/>
      <c r="G896" s="82"/>
      <c r="H896" s="82"/>
      <c r="K896" s="81"/>
      <c r="L896" s="81"/>
      <c r="M896" s="80"/>
      <c r="N896" s="77"/>
      <c r="O896" s="77"/>
    </row>
    <row r="897" spans="4:15" ht="16" customHeight="1" x14ac:dyDescent="0.25">
      <c r="D897" s="82"/>
      <c r="E897" s="82"/>
      <c r="F897" s="82"/>
      <c r="G897" s="82"/>
      <c r="H897" s="82"/>
      <c r="K897" s="81"/>
      <c r="L897" s="81"/>
      <c r="M897" s="80"/>
      <c r="N897" s="77"/>
      <c r="O897" s="77"/>
    </row>
    <row r="898" spans="4:15" ht="16" customHeight="1" x14ac:dyDescent="0.25">
      <c r="D898" s="82"/>
      <c r="E898" s="82"/>
      <c r="F898" s="82"/>
      <c r="G898" s="82"/>
      <c r="H898" s="82"/>
      <c r="K898" s="81"/>
      <c r="L898" s="81"/>
      <c r="M898" s="80"/>
      <c r="N898" s="77"/>
      <c r="O898" s="77"/>
    </row>
    <row r="899" spans="4:15" ht="16" customHeight="1" x14ac:dyDescent="0.25">
      <c r="D899" s="82"/>
      <c r="E899" s="82"/>
      <c r="F899" s="82"/>
      <c r="G899" s="82"/>
      <c r="H899" s="82"/>
      <c r="K899" s="81"/>
      <c r="L899" s="81"/>
      <c r="M899" s="80"/>
      <c r="N899" s="77"/>
      <c r="O899" s="77"/>
    </row>
    <row r="900" spans="4:15" ht="16" customHeight="1" x14ac:dyDescent="0.25">
      <c r="D900" s="82"/>
      <c r="E900" s="82"/>
      <c r="F900" s="82"/>
      <c r="G900" s="82"/>
      <c r="H900" s="82"/>
      <c r="K900" s="81"/>
      <c r="L900" s="81"/>
      <c r="M900" s="80"/>
      <c r="N900" s="77"/>
      <c r="O900" s="77"/>
    </row>
    <row r="901" spans="4:15" ht="16" customHeight="1" x14ac:dyDescent="0.25">
      <c r="D901" s="82"/>
      <c r="E901" s="82"/>
      <c r="F901" s="82"/>
      <c r="G901" s="82"/>
      <c r="H901" s="82"/>
      <c r="K901" s="77"/>
      <c r="L901" s="77"/>
      <c r="M901" s="80"/>
      <c r="N901" s="77"/>
      <c r="O901" s="77"/>
    </row>
    <row r="902" spans="4:15" ht="16" customHeight="1" x14ac:dyDescent="0.25">
      <c r="D902" s="82"/>
      <c r="E902" s="82"/>
      <c r="F902" s="82"/>
      <c r="G902" s="82"/>
      <c r="H902" s="82"/>
      <c r="K902" s="77"/>
      <c r="L902" s="77"/>
      <c r="M902" s="80"/>
      <c r="N902" s="77"/>
      <c r="O902" s="77"/>
    </row>
    <row r="903" spans="4:15" ht="16" customHeight="1" x14ac:dyDescent="0.25">
      <c r="D903" s="82"/>
      <c r="E903" s="82"/>
      <c r="F903" s="82"/>
      <c r="G903" s="82"/>
      <c r="H903" s="82"/>
      <c r="K903" s="77"/>
      <c r="L903" s="77"/>
      <c r="M903" s="80"/>
      <c r="N903" s="77"/>
      <c r="O903" s="77"/>
    </row>
    <row r="904" spans="4:15" ht="16" customHeight="1" x14ac:dyDescent="0.25">
      <c r="D904" s="82"/>
      <c r="E904" s="82"/>
      <c r="F904" s="82"/>
      <c r="G904" s="82"/>
      <c r="H904" s="82"/>
      <c r="K904" s="77"/>
      <c r="L904" s="77"/>
      <c r="M904" s="80"/>
      <c r="N904" s="77"/>
      <c r="O904" s="77"/>
    </row>
    <row r="905" spans="4:15" ht="16" customHeight="1" x14ac:dyDescent="0.25">
      <c r="D905" s="82"/>
      <c r="E905" s="82"/>
      <c r="F905" s="82"/>
      <c r="G905" s="82"/>
      <c r="H905" s="82"/>
      <c r="K905" s="77"/>
      <c r="L905" s="77"/>
      <c r="M905" s="80"/>
      <c r="N905" s="77"/>
      <c r="O905" s="77"/>
    </row>
    <row r="906" spans="4:15" ht="16" customHeight="1" x14ac:dyDescent="0.25">
      <c r="D906" s="82"/>
      <c r="E906" s="82"/>
      <c r="F906" s="82"/>
      <c r="G906" s="82"/>
      <c r="H906" s="82"/>
      <c r="K906" s="77"/>
      <c r="L906" s="77"/>
      <c r="M906" s="80"/>
      <c r="N906" s="77"/>
      <c r="O906" s="77"/>
    </row>
    <row r="907" spans="4:15" ht="16" customHeight="1" x14ac:dyDescent="0.25">
      <c r="D907" s="82"/>
      <c r="E907" s="82"/>
      <c r="F907" s="82"/>
      <c r="G907" s="82"/>
      <c r="H907" s="82"/>
      <c r="K907" s="77"/>
      <c r="L907" s="77"/>
      <c r="M907" s="80"/>
      <c r="N907" s="77"/>
      <c r="O907" s="77"/>
    </row>
    <row r="908" spans="4:15" ht="16" customHeight="1" x14ac:dyDescent="0.25">
      <c r="D908" s="82"/>
      <c r="E908" s="82"/>
      <c r="F908" s="82"/>
      <c r="G908" s="82"/>
      <c r="H908" s="82"/>
      <c r="K908" s="77"/>
      <c r="L908" s="77"/>
      <c r="M908" s="80"/>
      <c r="N908" s="77"/>
      <c r="O908" s="77"/>
    </row>
    <row r="909" spans="4:15" ht="16" customHeight="1" x14ac:dyDescent="0.25">
      <c r="D909" s="82"/>
      <c r="E909" s="82"/>
      <c r="F909" s="82"/>
      <c r="G909" s="82"/>
      <c r="H909" s="82"/>
      <c r="K909" s="77"/>
      <c r="L909" s="77"/>
      <c r="M909" s="80"/>
      <c r="N909" s="77"/>
      <c r="O909" s="77"/>
    </row>
    <row r="910" spans="4:15" ht="16" customHeight="1" x14ac:dyDescent="0.25">
      <c r="D910" s="82"/>
      <c r="E910" s="82"/>
      <c r="F910" s="82"/>
      <c r="G910" s="82"/>
      <c r="H910" s="82"/>
      <c r="K910" s="77"/>
      <c r="L910" s="77"/>
      <c r="M910" s="80"/>
      <c r="N910" s="77"/>
      <c r="O910" s="77"/>
    </row>
    <row r="911" spans="4:15" ht="16" customHeight="1" x14ac:dyDescent="0.25">
      <c r="D911" s="82"/>
      <c r="E911" s="82"/>
      <c r="F911" s="82"/>
      <c r="G911" s="82"/>
      <c r="H911" s="82"/>
      <c r="K911" s="77"/>
      <c r="L911" s="77"/>
      <c r="M911" s="80"/>
      <c r="N911" s="77"/>
      <c r="O911" s="77"/>
    </row>
    <row r="912" spans="4:15" ht="16" customHeight="1" x14ac:dyDescent="0.25">
      <c r="D912" s="82"/>
      <c r="E912" s="82"/>
      <c r="F912" s="82"/>
      <c r="G912" s="82"/>
      <c r="H912" s="82"/>
      <c r="K912" s="77"/>
      <c r="L912" s="77"/>
      <c r="M912" s="80"/>
      <c r="N912" s="77"/>
      <c r="O912" s="77"/>
    </row>
    <row r="913" spans="4:15" ht="16" customHeight="1" x14ac:dyDescent="0.25">
      <c r="D913" s="82"/>
      <c r="E913" s="82"/>
      <c r="F913" s="82"/>
      <c r="G913" s="82"/>
      <c r="H913" s="82"/>
      <c r="K913" s="77"/>
      <c r="L913" s="77"/>
      <c r="M913" s="80"/>
      <c r="N913" s="77"/>
      <c r="O913" s="77"/>
    </row>
    <row r="914" spans="4:15" ht="16" customHeight="1" x14ac:dyDescent="0.25">
      <c r="D914" s="82"/>
      <c r="E914" s="82"/>
      <c r="F914" s="82"/>
      <c r="G914" s="82"/>
      <c r="H914" s="82"/>
      <c r="K914" s="77"/>
      <c r="L914" s="77"/>
      <c r="M914" s="80"/>
      <c r="N914" s="77"/>
      <c r="O914" s="77"/>
    </row>
    <row r="915" spans="4:15" ht="16" customHeight="1" x14ac:dyDescent="0.25">
      <c r="D915" s="82"/>
      <c r="E915" s="82"/>
      <c r="F915" s="82"/>
      <c r="G915" s="82"/>
      <c r="H915" s="82"/>
      <c r="K915" s="77"/>
      <c r="L915" s="77"/>
      <c r="M915" s="80"/>
      <c r="N915" s="77"/>
      <c r="O915" s="77"/>
    </row>
    <row r="916" spans="4:15" ht="16" customHeight="1" x14ac:dyDescent="0.25">
      <c r="D916" s="82"/>
      <c r="E916" s="82"/>
      <c r="F916" s="82"/>
      <c r="G916" s="82"/>
      <c r="H916" s="82"/>
      <c r="K916" s="77"/>
      <c r="L916" s="77"/>
      <c r="M916" s="80"/>
      <c r="N916" s="77"/>
      <c r="O916" s="77"/>
    </row>
    <row r="917" spans="4:15" ht="16" customHeight="1" x14ac:dyDescent="0.25">
      <c r="D917" s="82"/>
      <c r="E917" s="82"/>
      <c r="F917" s="82"/>
      <c r="G917" s="82"/>
      <c r="H917" s="82"/>
      <c r="K917" s="77"/>
      <c r="L917" s="77"/>
      <c r="M917" s="80"/>
      <c r="N917" s="77"/>
      <c r="O917" s="77"/>
    </row>
    <row r="918" spans="4:15" ht="16" customHeight="1" x14ac:dyDescent="0.25">
      <c r="D918" s="82"/>
      <c r="E918" s="82"/>
      <c r="F918" s="82"/>
      <c r="G918" s="82"/>
      <c r="H918" s="82"/>
      <c r="K918" s="81"/>
      <c r="L918" s="81"/>
      <c r="M918" s="80"/>
      <c r="N918" s="77"/>
      <c r="O918" s="77"/>
    </row>
    <row r="919" spans="4:15" ht="16" customHeight="1" x14ac:dyDescent="0.25">
      <c r="D919" s="82"/>
      <c r="E919" s="82"/>
      <c r="F919" s="82"/>
      <c r="G919" s="82"/>
      <c r="H919" s="82"/>
      <c r="K919" s="81"/>
      <c r="L919" s="81"/>
      <c r="M919" s="80"/>
      <c r="N919" s="77"/>
      <c r="O919" s="77"/>
    </row>
    <row r="920" spans="4:15" ht="16" customHeight="1" x14ac:dyDescent="0.25">
      <c r="D920" s="82"/>
      <c r="E920" s="82"/>
      <c r="F920" s="82"/>
      <c r="G920" s="82"/>
      <c r="H920" s="82"/>
      <c r="K920" s="81"/>
      <c r="L920" s="81"/>
      <c r="M920" s="80"/>
      <c r="N920" s="77"/>
      <c r="O920" s="77"/>
    </row>
    <row r="921" spans="4:15" ht="16" customHeight="1" x14ac:dyDescent="0.25">
      <c r="D921" s="82"/>
      <c r="E921" s="82"/>
      <c r="F921" s="82"/>
      <c r="G921" s="82"/>
      <c r="H921" s="82"/>
      <c r="K921" s="81"/>
      <c r="L921" s="81"/>
      <c r="M921" s="80"/>
      <c r="N921" s="77"/>
      <c r="O921" s="77"/>
    </row>
    <row r="922" spans="4:15" ht="16" customHeight="1" x14ac:dyDescent="0.25">
      <c r="D922" s="82"/>
      <c r="E922" s="82"/>
      <c r="F922" s="82"/>
      <c r="G922" s="82"/>
      <c r="H922" s="82"/>
      <c r="K922" s="81"/>
      <c r="L922" s="81"/>
      <c r="M922" s="80"/>
      <c r="N922" s="77"/>
      <c r="O922" s="77"/>
    </row>
    <row r="923" spans="4:15" ht="16" customHeight="1" x14ac:dyDescent="0.25">
      <c r="D923" s="82"/>
      <c r="E923" s="82"/>
      <c r="F923" s="82"/>
      <c r="G923" s="82"/>
      <c r="H923" s="82"/>
      <c r="K923" s="81"/>
      <c r="L923" s="81"/>
      <c r="M923" s="80"/>
      <c r="N923" s="77"/>
      <c r="O923" s="77"/>
    </row>
    <row r="924" spans="4:15" ht="16" customHeight="1" x14ac:dyDescent="0.25">
      <c r="D924" s="82"/>
      <c r="E924" s="82"/>
      <c r="F924" s="82"/>
      <c r="G924" s="82"/>
      <c r="H924" s="82"/>
      <c r="K924" s="81"/>
      <c r="L924" s="81"/>
      <c r="M924" s="80"/>
      <c r="N924" s="77"/>
      <c r="O924" s="77"/>
    </row>
    <row r="925" spans="4:15" ht="16" customHeight="1" x14ac:dyDescent="0.25">
      <c r="D925" s="82"/>
      <c r="E925" s="82"/>
      <c r="F925" s="82"/>
      <c r="G925" s="82"/>
      <c r="H925" s="82"/>
      <c r="K925" s="77"/>
      <c r="L925" s="77"/>
      <c r="M925" s="80"/>
      <c r="N925" s="77"/>
      <c r="O925" s="77"/>
    </row>
    <row r="926" spans="4:15" ht="16" customHeight="1" x14ac:dyDescent="0.25">
      <c r="D926" s="82"/>
      <c r="E926" s="82"/>
      <c r="F926" s="82"/>
      <c r="G926" s="82"/>
      <c r="H926" s="82"/>
      <c r="K926" s="77"/>
      <c r="L926" s="77"/>
      <c r="M926" s="80"/>
      <c r="N926" s="77"/>
      <c r="O926" s="77"/>
    </row>
    <row r="927" spans="4:15" ht="16" customHeight="1" x14ac:dyDescent="0.25">
      <c r="D927" s="82"/>
      <c r="E927" s="82"/>
      <c r="F927" s="82"/>
      <c r="G927" s="82"/>
      <c r="H927" s="82"/>
      <c r="K927" s="77"/>
      <c r="L927" s="77"/>
      <c r="M927" s="80"/>
      <c r="N927" s="77"/>
      <c r="O927" s="77"/>
    </row>
    <row r="928" spans="4:15" ht="16" customHeight="1" x14ac:dyDescent="0.25">
      <c r="D928" s="82"/>
      <c r="E928" s="82"/>
      <c r="F928" s="82"/>
      <c r="G928" s="82"/>
      <c r="H928" s="82"/>
      <c r="K928" s="77"/>
      <c r="L928" s="77"/>
      <c r="M928" s="80"/>
      <c r="N928" s="77"/>
      <c r="O928" s="77"/>
    </row>
    <row r="929" spans="4:15" ht="16" customHeight="1" x14ac:dyDescent="0.25">
      <c r="D929" s="82"/>
      <c r="E929" s="82"/>
      <c r="F929" s="82"/>
      <c r="G929" s="82"/>
      <c r="H929" s="82"/>
      <c r="K929" s="77"/>
      <c r="L929" s="77"/>
      <c r="M929" s="80"/>
      <c r="N929" s="77"/>
      <c r="O929" s="77"/>
    </row>
    <row r="930" spans="4:15" ht="16" customHeight="1" x14ac:dyDescent="0.25">
      <c r="D930" s="82"/>
      <c r="E930" s="82"/>
      <c r="F930" s="82"/>
      <c r="G930" s="82"/>
      <c r="H930" s="82"/>
      <c r="K930" s="77"/>
      <c r="L930" s="77"/>
      <c r="M930" s="80"/>
      <c r="N930" s="77"/>
      <c r="O930" s="77"/>
    </row>
    <row r="931" spans="4:15" ht="16" customHeight="1" x14ac:dyDescent="0.25">
      <c r="D931" s="82"/>
      <c r="E931" s="82"/>
      <c r="F931" s="82"/>
      <c r="G931" s="82"/>
      <c r="H931" s="82"/>
      <c r="K931" s="77"/>
      <c r="L931" s="77"/>
      <c r="M931" s="80"/>
      <c r="N931" s="77"/>
      <c r="O931" s="77"/>
    </row>
    <row r="932" spans="4:15" ht="16" customHeight="1" x14ac:dyDescent="0.25">
      <c r="D932" s="82"/>
      <c r="E932" s="82"/>
      <c r="F932" s="82"/>
      <c r="G932" s="82"/>
      <c r="H932" s="82"/>
      <c r="K932" s="77"/>
      <c r="L932" s="77"/>
      <c r="M932" s="80"/>
      <c r="N932" s="77"/>
      <c r="O932" s="77"/>
    </row>
    <row r="933" spans="4:15" ht="16" customHeight="1" x14ac:dyDescent="0.25">
      <c r="D933" s="82"/>
      <c r="E933" s="82"/>
      <c r="F933" s="82"/>
      <c r="G933" s="82"/>
      <c r="H933" s="82"/>
      <c r="K933" s="77"/>
      <c r="L933" s="77"/>
      <c r="M933" s="80"/>
      <c r="N933" s="77"/>
      <c r="O933" s="77"/>
    </row>
    <row r="934" spans="4:15" ht="16" customHeight="1" x14ac:dyDescent="0.25">
      <c r="D934" s="82"/>
      <c r="E934" s="82"/>
      <c r="F934" s="82"/>
      <c r="G934" s="82"/>
      <c r="H934" s="82"/>
      <c r="K934" s="77"/>
      <c r="L934" s="77"/>
      <c r="M934" s="80"/>
      <c r="N934" s="77"/>
      <c r="O934" s="77"/>
    </row>
    <row r="935" spans="4:15" ht="16" customHeight="1" x14ac:dyDescent="0.25">
      <c r="D935" s="82"/>
      <c r="E935" s="82"/>
      <c r="F935" s="82"/>
      <c r="G935" s="82"/>
      <c r="H935" s="82"/>
      <c r="K935" s="77"/>
      <c r="L935" s="77"/>
      <c r="M935" s="80"/>
      <c r="N935" s="77"/>
      <c r="O935" s="77"/>
    </row>
    <row r="936" spans="4:15" ht="16" customHeight="1" x14ac:dyDescent="0.25">
      <c r="D936" s="82"/>
      <c r="E936" s="82"/>
      <c r="F936" s="82"/>
      <c r="G936" s="82"/>
      <c r="H936" s="82"/>
      <c r="K936" s="77"/>
      <c r="L936" s="77"/>
      <c r="M936" s="80"/>
      <c r="N936" s="77"/>
      <c r="O936" s="77"/>
    </row>
    <row r="937" spans="4:15" ht="16" customHeight="1" x14ac:dyDescent="0.25">
      <c r="D937" s="82"/>
      <c r="E937" s="82"/>
      <c r="F937" s="82"/>
      <c r="G937" s="82"/>
      <c r="H937" s="82"/>
      <c r="K937" s="77"/>
      <c r="L937" s="77"/>
      <c r="M937" s="80"/>
      <c r="N937" s="77"/>
      <c r="O937" s="77"/>
    </row>
    <row r="938" spans="4:15" ht="16" customHeight="1" x14ac:dyDescent="0.25">
      <c r="D938" s="82"/>
      <c r="E938" s="82"/>
      <c r="F938" s="82"/>
      <c r="G938" s="82"/>
      <c r="H938" s="82"/>
      <c r="K938" s="77"/>
      <c r="L938" s="77"/>
      <c r="M938" s="80"/>
      <c r="N938" s="77"/>
      <c r="O938" s="77"/>
    </row>
    <row r="939" spans="4:15" ht="16" customHeight="1" x14ac:dyDescent="0.25">
      <c r="D939" s="82"/>
      <c r="E939" s="82"/>
      <c r="F939" s="82"/>
      <c r="G939" s="82"/>
      <c r="H939" s="82"/>
      <c r="K939" s="77"/>
      <c r="L939" s="77"/>
      <c r="M939" s="80"/>
      <c r="N939" s="77"/>
      <c r="O939" s="77"/>
    </row>
    <row r="940" spans="4:15" ht="16" customHeight="1" x14ac:dyDescent="0.25">
      <c r="D940" s="82"/>
      <c r="E940" s="82"/>
      <c r="F940" s="82"/>
      <c r="G940" s="82"/>
      <c r="H940" s="82"/>
      <c r="K940" s="77"/>
      <c r="L940" s="77"/>
      <c r="M940" s="80"/>
      <c r="N940" s="77"/>
      <c r="O940" s="77"/>
    </row>
    <row r="941" spans="4:15" ht="16" customHeight="1" x14ac:dyDescent="0.25">
      <c r="D941" s="82"/>
      <c r="E941" s="82"/>
      <c r="F941" s="82"/>
      <c r="G941" s="82"/>
      <c r="H941" s="82"/>
      <c r="K941" s="77"/>
      <c r="L941" s="77"/>
      <c r="M941" s="80"/>
      <c r="N941" s="77"/>
      <c r="O941" s="77"/>
    </row>
    <row r="942" spans="4:15" ht="16" customHeight="1" x14ac:dyDescent="0.25">
      <c r="D942" s="82"/>
      <c r="E942" s="82"/>
      <c r="F942" s="82"/>
      <c r="G942" s="82"/>
      <c r="H942" s="82"/>
      <c r="K942" s="81"/>
      <c r="L942" s="81"/>
      <c r="M942" s="80"/>
      <c r="N942" s="77"/>
      <c r="O942" s="77"/>
    </row>
    <row r="943" spans="4:15" ht="16" customHeight="1" x14ac:dyDescent="0.25">
      <c r="D943" s="82"/>
      <c r="E943" s="82"/>
      <c r="F943" s="82"/>
      <c r="G943" s="82"/>
      <c r="H943" s="82"/>
      <c r="K943" s="81"/>
      <c r="L943" s="81"/>
      <c r="M943" s="80"/>
      <c r="N943" s="77"/>
      <c r="O943" s="77"/>
    </row>
    <row r="944" spans="4:15" ht="16" customHeight="1" x14ac:dyDescent="0.25">
      <c r="D944" s="82"/>
      <c r="E944" s="82"/>
      <c r="F944" s="82"/>
      <c r="G944" s="82"/>
      <c r="H944" s="82"/>
      <c r="K944" s="81"/>
      <c r="L944" s="81"/>
      <c r="M944" s="80"/>
      <c r="N944" s="77"/>
      <c r="O944" s="77"/>
    </row>
    <row r="945" spans="4:15" ht="16" customHeight="1" x14ac:dyDescent="0.25">
      <c r="D945" s="82"/>
      <c r="E945" s="82"/>
      <c r="F945" s="82"/>
      <c r="G945" s="82"/>
      <c r="H945" s="82"/>
      <c r="K945" s="81"/>
      <c r="L945" s="81"/>
      <c r="M945" s="80"/>
      <c r="N945" s="77"/>
      <c r="O945" s="77"/>
    </row>
    <row r="946" spans="4:15" ht="16" customHeight="1" x14ac:dyDescent="0.25">
      <c r="D946" s="82"/>
      <c r="E946" s="82"/>
      <c r="F946" s="82"/>
      <c r="G946" s="82"/>
      <c r="H946" s="82"/>
      <c r="K946" s="81"/>
      <c r="L946" s="81"/>
      <c r="M946" s="80"/>
      <c r="N946" s="77"/>
      <c r="O946" s="77"/>
    </row>
    <row r="947" spans="4:15" ht="16" customHeight="1" x14ac:dyDescent="0.25">
      <c r="D947" s="82"/>
      <c r="E947" s="82"/>
      <c r="F947" s="82"/>
      <c r="G947" s="82"/>
      <c r="H947" s="82"/>
      <c r="K947" s="81"/>
      <c r="L947" s="81"/>
      <c r="M947" s="80"/>
      <c r="N947" s="77"/>
      <c r="O947" s="77"/>
    </row>
    <row r="948" spans="4:15" ht="16" customHeight="1" x14ac:dyDescent="0.25">
      <c r="D948" s="82"/>
      <c r="E948" s="82"/>
      <c r="F948" s="82"/>
      <c r="G948" s="82"/>
      <c r="H948" s="82"/>
      <c r="K948" s="81"/>
      <c r="L948" s="81"/>
      <c r="M948" s="80"/>
      <c r="N948" s="77"/>
      <c r="O948" s="77"/>
    </row>
    <row r="949" spans="4:15" ht="16" customHeight="1" x14ac:dyDescent="0.25">
      <c r="D949" s="82"/>
      <c r="E949" s="82"/>
      <c r="F949" s="82"/>
      <c r="G949" s="82"/>
      <c r="H949" s="82"/>
      <c r="K949" s="77"/>
      <c r="L949" s="77"/>
      <c r="M949" s="80"/>
      <c r="N949" s="77"/>
      <c r="O949" s="77"/>
    </row>
    <row r="950" spans="4:15" ht="16" customHeight="1" x14ac:dyDescent="0.25">
      <c r="D950" s="82"/>
      <c r="E950" s="82"/>
      <c r="F950" s="82"/>
      <c r="G950" s="82"/>
      <c r="H950" s="82"/>
      <c r="K950" s="77"/>
      <c r="L950" s="77"/>
      <c r="M950" s="80"/>
      <c r="N950" s="77"/>
      <c r="O950" s="77"/>
    </row>
    <row r="951" spans="4:15" ht="16" customHeight="1" x14ac:dyDescent="0.25">
      <c r="D951" s="82"/>
      <c r="E951" s="82"/>
      <c r="F951" s="82"/>
      <c r="G951" s="82"/>
      <c r="H951" s="82"/>
      <c r="K951" s="77"/>
      <c r="L951" s="77"/>
      <c r="M951" s="80"/>
      <c r="N951" s="77"/>
      <c r="O951" s="77"/>
    </row>
    <row r="952" spans="4:15" ht="16" customHeight="1" x14ac:dyDescent="0.25">
      <c r="D952" s="82"/>
      <c r="E952" s="82"/>
      <c r="F952" s="82"/>
      <c r="G952" s="82"/>
      <c r="H952" s="82"/>
      <c r="K952" s="77"/>
      <c r="L952" s="77"/>
      <c r="M952" s="80"/>
      <c r="N952" s="77"/>
      <c r="O952" s="77"/>
    </row>
    <row r="953" spans="4:15" ht="16" customHeight="1" x14ac:dyDescent="0.25">
      <c r="D953" s="82"/>
      <c r="E953" s="82"/>
      <c r="F953" s="82"/>
      <c r="G953" s="82"/>
      <c r="H953" s="82"/>
      <c r="K953" s="77"/>
      <c r="L953" s="77"/>
      <c r="M953" s="80"/>
      <c r="N953" s="77"/>
      <c r="O953" s="77"/>
    </row>
    <row r="954" spans="4:15" ht="16" customHeight="1" x14ac:dyDescent="0.25">
      <c r="D954" s="82"/>
      <c r="E954" s="82"/>
      <c r="F954" s="82"/>
      <c r="G954" s="82"/>
      <c r="H954" s="82"/>
      <c r="K954" s="77"/>
      <c r="L954" s="77"/>
      <c r="M954" s="80"/>
      <c r="N954" s="77"/>
      <c r="O954" s="77"/>
    </row>
    <row r="955" spans="4:15" ht="16" customHeight="1" x14ac:dyDescent="0.25">
      <c r="D955" s="82"/>
      <c r="E955" s="82"/>
      <c r="F955" s="82"/>
      <c r="G955" s="82"/>
      <c r="H955" s="82"/>
      <c r="K955" s="77"/>
      <c r="L955" s="77"/>
      <c r="M955" s="80"/>
      <c r="N955" s="77"/>
      <c r="O955" s="77"/>
    </row>
    <row r="956" spans="4:15" ht="16" customHeight="1" x14ac:dyDescent="0.25">
      <c r="D956" s="82"/>
      <c r="E956" s="82"/>
      <c r="F956" s="82"/>
      <c r="G956" s="82"/>
      <c r="H956" s="82"/>
      <c r="K956" s="77"/>
      <c r="L956" s="77"/>
      <c r="M956" s="80"/>
      <c r="N956" s="77"/>
      <c r="O956" s="77"/>
    </row>
    <row r="957" spans="4:15" ht="16" customHeight="1" x14ac:dyDescent="0.25">
      <c r="D957" s="82"/>
      <c r="E957" s="82"/>
      <c r="F957" s="82"/>
      <c r="G957" s="82"/>
      <c r="H957" s="82"/>
      <c r="K957" s="77"/>
      <c r="L957" s="77"/>
      <c r="M957" s="80"/>
      <c r="N957" s="77"/>
      <c r="O957" s="77"/>
    </row>
    <row r="958" spans="4:15" ht="16" customHeight="1" x14ac:dyDescent="0.25">
      <c r="D958" s="82"/>
      <c r="E958" s="82"/>
      <c r="F958" s="82"/>
      <c r="G958" s="82"/>
      <c r="H958" s="82"/>
      <c r="K958" s="77"/>
      <c r="L958" s="77"/>
      <c r="M958" s="80"/>
      <c r="N958" s="77"/>
      <c r="O958" s="77"/>
    </row>
    <row r="959" spans="4:15" ht="16" customHeight="1" x14ac:dyDescent="0.25">
      <c r="D959" s="82"/>
      <c r="E959" s="82"/>
      <c r="F959" s="82"/>
      <c r="G959" s="82"/>
      <c r="H959" s="82"/>
      <c r="K959" s="77"/>
      <c r="L959" s="77"/>
      <c r="M959" s="80"/>
      <c r="N959" s="77"/>
      <c r="O959" s="77"/>
    </row>
    <row r="960" spans="4:15" ht="16" customHeight="1" x14ac:dyDescent="0.25">
      <c r="D960" s="82"/>
      <c r="E960" s="82"/>
      <c r="F960" s="82"/>
      <c r="G960" s="82"/>
      <c r="H960" s="82"/>
      <c r="K960" s="77"/>
      <c r="L960" s="77"/>
      <c r="M960" s="80"/>
      <c r="N960" s="77"/>
      <c r="O960" s="77"/>
    </row>
    <row r="961" spans="4:15" ht="16" customHeight="1" x14ac:dyDescent="0.25">
      <c r="D961" s="82"/>
      <c r="E961" s="82"/>
      <c r="F961" s="82"/>
      <c r="G961" s="82"/>
      <c r="H961" s="82"/>
      <c r="K961" s="77"/>
      <c r="L961" s="77"/>
      <c r="M961" s="80"/>
      <c r="N961" s="77"/>
      <c r="O961" s="77"/>
    </row>
    <row r="962" spans="4:15" ht="16" customHeight="1" x14ac:dyDescent="0.25">
      <c r="D962" s="82"/>
      <c r="E962" s="82"/>
      <c r="F962" s="82"/>
      <c r="G962" s="82"/>
      <c r="H962" s="82"/>
      <c r="K962" s="77"/>
      <c r="L962" s="77"/>
      <c r="M962" s="80"/>
      <c r="N962" s="77"/>
      <c r="O962" s="77"/>
    </row>
    <row r="963" spans="4:15" ht="16" customHeight="1" x14ac:dyDescent="0.25">
      <c r="D963" s="82"/>
      <c r="E963" s="82"/>
      <c r="F963" s="82"/>
      <c r="G963" s="82"/>
      <c r="H963" s="82"/>
      <c r="K963" s="77"/>
      <c r="L963" s="77"/>
      <c r="M963" s="80"/>
      <c r="N963" s="77"/>
      <c r="O963" s="77"/>
    </row>
    <row r="964" spans="4:15" ht="16" customHeight="1" x14ac:dyDescent="0.25">
      <c r="D964" s="82"/>
      <c r="E964" s="82"/>
      <c r="F964" s="82"/>
      <c r="G964" s="82"/>
      <c r="H964" s="82"/>
      <c r="K964" s="77"/>
      <c r="L964" s="77"/>
      <c r="M964" s="80"/>
      <c r="N964" s="77"/>
      <c r="O964" s="77"/>
    </row>
    <row r="965" spans="4:15" ht="16" customHeight="1" x14ac:dyDescent="0.25">
      <c r="D965" s="82"/>
      <c r="E965" s="82"/>
      <c r="F965" s="82"/>
      <c r="G965" s="82"/>
      <c r="H965" s="82"/>
      <c r="K965" s="77"/>
      <c r="L965" s="77"/>
      <c r="M965" s="80"/>
      <c r="N965" s="77"/>
      <c r="O965" s="77"/>
    </row>
    <row r="966" spans="4:15" ht="16" customHeight="1" x14ac:dyDescent="0.25">
      <c r="D966" s="82"/>
      <c r="E966" s="82"/>
      <c r="F966" s="82"/>
      <c r="G966" s="82"/>
      <c r="H966" s="82"/>
      <c r="K966" s="81"/>
      <c r="L966" s="81"/>
      <c r="M966" s="80"/>
      <c r="N966" s="77"/>
      <c r="O966" s="77"/>
    </row>
    <row r="967" spans="4:15" ht="16" customHeight="1" x14ac:dyDescent="0.25">
      <c r="D967" s="82"/>
      <c r="E967" s="82"/>
      <c r="F967" s="82"/>
      <c r="G967" s="82"/>
      <c r="H967" s="82"/>
      <c r="K967" s="81"/>
      <c r="L967" s="81"/>
      <c r="M967" s="80"/>
      <c r="N967" s="77"/>
      <c r="O967" s="77"/>
    </row>
    <row r="968" spans="4:15" ht="16" customHeight="1" x14ac:dyDescent="0.25">
      <c r="D968" s="82"/>
      <c r="E968" s="82"/>
      <c r="F968" s="82"/>
      <c r="G968" s="82"/>
      <c r="H968" s="82"/>
      <c r="K968" s="81"/>
      <c r="L968" s="81"/>
      <c r="M968" s="80"/>
      <c r="N968" s="77"/>
      <c r="O968" s="77"/>
    </row>
    <row r="969" spans="4:15" ht="16" customHeight="1" x14ac:dyDescent="0.25">
      <c r="D969" s="82"/>
      <c r="E969" s="82"/>
      <c r="F969" s="82"/>
      <c r="G969" s="82"/>
      <c r="H969" s="82"/>
      <c r="K969" s="81"/>
      <c r="L969" s="81"/>
      <c r="M969" s="80"/>
      <c r="N969" s="77"/>
      <c r="O969" s="77"/>
    </row>
    <row r="970" spans="4:15" ht="16" customHeight="1" x14ac:dyDescent="0.25">
      <c r="D970" s="82"/>
      <c r="E970" s="82"/>
      <c r="F970" s="82"/>
      <c r="G970" s="82"/>
      <c r="H970" s="82"/>
      <c r="K970" s="81"/>
      <c r="L970" s="81"/>
      <c r="M970" s="80"/>
      <c r="N970" s="77"/>
      <c r="O970" s="77"/>
    </row>
    <row r="971" spans="4:15" ht="16" customHeight="1" x14ac:dyDescent="0.25">
      <c r="D971" s="82"/>
      <c r="E971" s="82"/>
      <c r="F971" s="82"/>
      <c r="G971" s="82"/>
      <c r="H971" s="82"/>
      <c r="K971" s="81"/>
      <c r="L971" s="81"/>
      <c r="M971" s="80"/>
      <c r="N971" s="77"/>
      <c r="O971" s="77"/>
    </row>
    <row r="972" spans="4:15" ht="16" customHeight="1" x14ac:dyDescent="0.25">
      <c r="D972" s="82"/>
      <c r="E972" s="82"/>
      <c r="F972" s="82"/>
      <c r="G972" s="82"/>
      <c r="H972" s="82"/>
      <c r="K972" s="81"/>
      <c r="L972" s="81"/>
      <c r="M972" s="80"/>
      <c r="N972" s="77"/>
      <c r="O972" s="77"/>
    </row>
    <row r="973" spans="4:15" ht="16" customHeight="1" x14ac:dyDescent="0.25">
      <c r="D973" s="82"/>
      <c r="E973" s="82"/>
      <c r="F973" s="82"/>
      <c r="G973" s="82"/>
      <c r="H973" s="82"/>
      <c r="K973" s="77"/>
      <c r="L973" s="77"/>
      <c r="M973" s="80"/>
      <c r="N973" s="77"/>
      <c r="O973" s="77"/>
    </row>
    <row r="974" spans="4:15" ht="16" customHeight="1" x14ac:dyDescent="0.25">
      <c r="D974" s="82"/>
      <c r="E974" s="82"/>
      <c r="F974" s="82"/>
      <c r="G974" s="82"/>
      <c r="H974" s="82"/>
      <c r="K974" s="77"/>
      <c r="L974" s="77"/>
      <c r="M974" s="80"/>
      <c r="N974" s="77"/>
      <c r="O974" s="77"/>
    </row>
    <row r="975" spans="4:15" ht="16" customHeight="1" x14ac:dyDescent="0.25">
      <c r="D975" s="82"/>
      <c r="E975" s="82"/>
      <c r="F975" s="82"/>
      <c r="G975" s="82"/>
      <c r="H975" s="82"/>
      <c r="K975" s="77"/>
      <c r="L975" s="77"/>
      <c r="M975" s="80"/>
      <c r="N975" s="77"/>
      <c r="O975" s="77"/>
    </row>
    <row r="976" spans="4:15" ht="16" customHeight="1" x14ac:dyDescent="0.25">
      <c r="D976" s="82"/>
      <c r="E976" s="82"/>
      <c r="F976" s="82"/>
      <c r="G976" s="82"/>
      <c r="H976" s="82"/>
      <c r="K976" s="77"/>
      <c r="L976" s="77"/>
      <c r="M976" s="80"/>
      <c r="N976" s="77"/>
      <c r="O976" s="77"/>
    </row>
    <row r="977" spans="4:15" ht="16" customHeight="1" x14ac:dyDescent="0.25">
      <c r="D977" s="82"/>
      <c r="E977" s="82"/>
      <c r="F977" s="82"/>
      <c r="G977" s="82"/>
      <c r="H977" s="82"/>
      <c r="K977" s="77"/>
      <c r="L977" s="77"/>
      <c r="M977" s="80"/>
      <c r="N977" s="77"/>
      <c r="O977" s="77"/>
    </row>
    <row r="978" spans="4:15" ht="16" customHeight="1" x14ac:dyDescent="0.25">
      <c r="D978" s="82"/>
      <c r="E978" s="82"/>
      <c r="F978" s="82"/>
      <c r="G978" s="82"/>
      <c r="H978" s="82"/>
      <c r="K978" s="77"/>
      <c r="L978" s="77"/>
      <c r="M978" s="80"/>
      <c r="N978" s="77"/>
      <c r="O978" s="77"/>
    </row>
    <row r="979" spans="4:15" ht="16" customHeight="1" x14ac:dyDescent="0.25">
      <c r="D979" s="82"/>
      <c r="E979" s="82"/>
      <c r="F979" s="82"/>
      <c r="G979" s="82"/>
      <c r="H979" s="82"/>
      <c r="K979" s="77"/>
      <c r="L979" s="77"/>
      <c r="M979" s="80"/>
      <c r="N979" s="77"/>
      <c r="O979" s="77"/>
    </row>
    <row r="980" spans="4:15" ht="16" customHeight="1" x14ac:dyDescent="0.25">
      <c r="D980" s="82"/>
      <c r="E980" s="82"/>
      <c r="F980" s="82"/>
      <c r="G980" s="82"/>
      <c r="H980" s="82"/>
      <c r="K980" s="77"/>
      <c r="L980" s="77"/>
      <c r="M980" s="80"/>
      <c r="N980" s="77"/>
      <c r="O980" s="77"/>
    </row>
    <row r="981" spans="4:15" ht="16" customHeight="1" x14ac:dyDescent="0.25">
      <c r="D981" s="82"/>
      <c r="E981" s="82"/>
      <c r="F981" s="82"/>
      <c r="G981" s="82"/>
      <c r="H981" s="82"/>
      <c r="K981" s="77"/>
      <c r="L981" s="77"/>
      <c r="M981" s="80"/>
      <c r="N981" s="77"/>
      <c r="O981" s="77"/>
    </row>
    <row r="982" spans="4:15" ht="16" customHeight="1" x14ac:dyDescent="0.25">
      <c r="D982" s="82"/>
      <c r="E982" s="82"/>
      <c r="F982" s="82"/>
      <c r="G982" s="82"/>
      <c r="H982" s="82"/>
      <c r="K982" s="77"/>
      <c r="L982" s="77"/>
      <c r="M982" s="80"/>
      <c r="N982" s="77"/>
      <c r="O982" s="77"/>
    </row>
    <row r="983" spans="4:15" ht="16" customHeight="1" x14ac:dyDescent="0.25">
      <c r="D983" s="82"/>
      <c r="E983" s="82"/>
      <c r="F983" s="82"/>
      <c r="G983" s="82"/>
      <c r="H983" s="82"/>
      <c r="K983" s="77"/>
      <c r="L983" s="77"/>
      <c r="M983" s="80"/>
      <c r="N983" s="77"/>
      <c r="O983" s="77"/>
    </row>
    <row r="984" spans="4:15" ht="16" customHeight="1" x14ac:dyDescent="0.25">
      <c r="D984" s="82"/>
      <c r="E984" s="82"/>
      <c r="F984" s="82"/>
      <c r="G984" s="82"/>
      <c r="H984" s="82"/>
      <c r="K984" s="77"/>
      <c r="L984" s="77"/>
      <c r="M984" s="80"/>
      <c r="N984" s="77"/>
      <c r="O984" s="77"/>
    </row>
    <row r="985" spans="4:15" ht="16" customHeight="1" x14ac:dyDescent="0.25">
      <c r="D985" s="82"/>
      <c r="E985" s="82"/>
      <c r="F985" s="82"/>
      <c r="G985" s="82"/>
      <c r="H985" s="82"/>
      <c r="K985" s="77"/>
      <c r="L985" s="77"/>
      <c r="M985" s="80"/>
      <c r="N985" s="77"/>
      <c r="O985" s="77"/>
    </row>
    <row r="986" spans="4:15" ht="16" customHeight="1" x14ac:dyDescent="0.25">
      <c r="D986" s="82"/>
      <c r="E986" s="82"/>
      <c r="F986" s="82"/>
      <c r="G986" s="82"/>
      <c r="H986" s="82"/>
      <c r="K986" s="77"/>
      <c r="L986" s="77"/>
      <c r="M986" s="80"/>
      <c r="N986" s="77"/>
      <c r="O986" s="77"/>
    </row>
    <row r="987" spans="4:15" ht="16" customHeight="1" x14ac:dyDescent="0.25">
      <c r="D987" s="82"/>
      <c r="E987" s="82"/>
      <c r="F987" s="82"/>
      <c r="G987" s="82"/>
      <c r="H987" s="82"/>
      <c r="K987" s="77"/>
      <c r="L987" s="77"/>
      <c r="M987" s="80"/>
      <c r="N987" s="77"/>
      <c r="O987" s="77"/>
    </row>
    <row r="988" spans="4:15" ht="16" customHeight="1" x14ac:dyDescent="0.25">
      <c r="D988" s="82"/>
      <c r="E988" s="82"/>
      <c r="F988" s="82"/>
      <c r="G988" s="82"/>
      <c r="H988" s="82"/>
      <c r="K988" s="77"/>
      <c r="L988" s="77"/>
      <c r="M988" s="80"/>
      <c r="N988" s="77"/>
      <c r="O988" s="77"/>
    </row>
    <row r="989" spans="4:15" ht="16" customHeight="1" x14ac:dyDescent="0.25">
      <c r="D989" s="82"/>
      <c r="E989" s="82"/>
      <c r="F989" s="82"/>
      <c r="G989" s="82"/>
      <c r="H989" s="82"/>
      <c r="K989" s="77"/>
      <c r="L989" s="77"/>
      <c r="M989" s="80"/>
      <c r="N989" s="77"/>
      <c r="O989" s="77"/>
    </row>
    <row r="990" spans="4:15" ht="16" customHeight="1" x14ac:dyDescent="0.25">
      <c r="D990" s="82"/>
      <c r="E990" s="82"/>
      <c r="F990" s="82"/>
      <c r="G990" s="82"/>
      <c r="H990" s="82"/>
      <c r="K990" s="81"/>
      <c r="L990" s="81"/>
      <c r="M990" s="80"/>
      <c r="N990" s="77"/>
      <c r="O990" s="77"/>
    </row>
    <row r="991" spans="4:15" ht="16" customHeight="1" x14ac:dyDescent="0.25">
      <c r="D991" s="82"/>
      <c r="E991" s="82"/>
      <c r="F991" s="82"/>
      <c r="G991" s="82"/>
      <c r="H991" s="82"/>
      <c r="K991" s="81"/>
      <c r="L991" s="81"/>
      <c r="M991" s="80"/>
      <c r="N991" s="77"/>
      <c r="O991" s="77"/>
    </row>
    <row r="992" spans="4:15" ht="16" customHeight="1" x14ac:dyDescent="0.25">
      <c r="D992" s="82"/>
      <c r="E992" s="82"/>
      <c r="F992" s="82"/>
      <c r="G992" s="82"/>
      <c r="H992" s="82"/>
      <c r="K992" s="81"/>
      <c r="L992" s="81"/>
      <c r="M992" s="80"/>
      <c r="N992" s="77"/>
      <c r="O992" s="77"/>
    </row>
    <row r="993" spans="4:15" ht="16" customHeight="1" x14ac:dyDescent="0.25">
      <c r="D993" s="82"/>
      <c r="E993" s="82"/>
      <c r="F993" s="82"/>
      <c r="G993" s="82"/>
      <c r="H993" s="82"/>
      <c r="K993" s="81"/>
      <c r="L993" s="81"/>
      <c r="M993" s="80"/>
      <c r="N993" s="77"/>
      <c r="O993" s="77"/>
    </row>
    <row r="994" spans="4:15" ht="16" customHeight="1" x14ac:dyDescent="0.25">
      <c r="D994" s="82"/>
      <c r="E994" s="82"/>
      <c r="F994" s="82"/>
      <c r="G994" s="82"/>
      <c r="H994" s="82"/>
      <c r="K994" s="81"/>
      <c r="L994" s="81"/>
      <c r="M994" s="80"/>
      <c r="N994" s="77"/>
      <c r="O994" s="77"/>
    </row>
    <row r="995" spans="4:15" ht="16" customHeight="1" x14ac:dyDescent="0.25">
      <c r="D995" s="82"/>
      <c r="E995" s="82"/>
      <c r="F995" s="82"/>
      <c r="G995" s="82"/>
      <c r="H995" s="82"/>
      <c r="K995" s="81"/>
      <c r="L995" s="81"/>
      <c r="M995" s="80"/>
      <c r="N995" s="77"/>
      <c r="O995" s="77"/>
    </row>
    <row r="996" spans="4:15" ht="16" customHeight="1" x14ac:dyDescent="0.25">
      <c r="D996" s="82"/>
      <c r="E996" s="82"/>
      <c r="F996" s="82"/>
      <c r="G996" s="82"/>
      <c r="H996" s="82"/>
      <c r="K996" s="81"/>
      <c r="L996" s="81"/>
      <c r="M996" s="80"/>
      <c r="N996" s="77"/>
      <c r="O996" s="77"/>
    </row>
    <row r="997" spans="4:15" ht="16" customHeight="1" x14ac:dyDescent="0.25">
      <c r="D997" s="82"/>
      <c r="E997" s="82"/>
      <c r="F997" s="82"/>
      <c r="G997" s="82"/>
      <c r="H997" s="82"/>
      <c r="K997" s="77"/>
      <c r="L997" s="77"/>
      <c r="M997" s="80"/>
      <c r="N997" s="77"/>
      <c r="O997" s="77"/>
    </row>
    <row r="998" spans="4:15" ht="16" customHeight="1" x14ac:dyDescent="0.25">
      <c r="D998" s="82"/>
      <c r="E998" s="82"/>
      <c r="F998" s="82"/>
      <c r="G998" s="82"/>
      <c r="H998" s="82"/>
      <c r="K998" s="77"/>
      <c r="L998" s="77"/>
      <c r="M998" s="80"/>
      <c r="N998" s="77"/>
      <c r="O998" s="77"/>
    </row>
    <row r="999" spans="4:15" ht="16" customHeight="1" x14ac:dyDescent="0.25">
      <c r="D999" s="82"/>
      <c r="E999" s="82"/>
      <c r="F999" s="82"/>
      <c r="G999" s="82"/>
      <c r="H999" s="82"/>
      <c r="K999" s="77"/>
      <c r="L999" s="77"/>
      <c r="M999" s="80"/>
      <c r="N999" s="77"/>
      <c r="O999" s="77"/>
    </row>
    <row r="1000" spans="4:15" ht="16" customHeight="1" x14ac:dyDescent="0.25">
      <c r="D1000" s="82"/>
      <c r="E1000" s="82"/>
      <c r="F1000" s="82"/>
      <c r="G1000" s="82"/>
      <c r="H1000" s="82"/>
      <c r="K1000" s="77"/>
      <c r="L1000" s="77"/>
      <c r="M1000" s="80"/>
      <c r="N1000" s="77"/>
      <c r="O1000" s="77"/>
    </row>
    <row r="1001" spans="4:15" ht="16" customHeight="1" x14ac:dyDescent="0.25">
      <c r="D1001" s="82"/>
      <c r="E1001" s="82"/>
      <c r="F1001" s="82"/>
      <c r="G1001" s="82"/>
      <c r="H1001" s="82"/>
      <c r="K1001" s="77"/>
      <c r="L1001" s="77"/>
      <c r="M1001" s="80"/>
      <c r="N1001" s="77"/>
      <c r="O1001" s="77"/>
    </row>
    <row r="1002" spans="4:15" ht="16" customHeight="1" x14ac:dyDescent="0.25">
      <c r="D1002" s="82"/>
      <c r="E1002" s="82"/>
      <c r="F1002" s="82"/>
      <c r="G1002" s="82"/>
      <c r="H1002" s="82"/>
      <c r="K1002" s="77"/>
      <c r="L1002" s="77"/>
      <c r="M1002" s="80"/>
      <c r="N1002" s="77"/>
      <c r="O1002" s="77"/>
    </row>
    <row r="1003" spans="4:15" ht="16" customHeight="1" x14ac:dyDescent="0.25">
      <c r="D1003" s="82"/>
      <c r="E1003" s="82"/>
      <c r="F1003" s="82"/>
      <c r="G1003" s="82"/>
      <c r="H1003" s="82"/>
      <c r="K1003" s="77"/>
      <c r="L1003" s="77"/>
      <c r="M1003" s="80"/>
      <c r="N1003" s="77"/>
      <c r="O1003" s="77"/>
    </row>
    <row r="1004" spans="4:15" ht="16" customHeight="1" x14ac:dyDescent="0.25">
      <c r="D1004" s="82"/>
      <c r="E1004" s="82"/>
      <c r="F1004" s="82"/>
      <c r="G1004" s="82"/>
      <c r="H1004" s="82"/>
      <c r="K1004" s="77"/>
      <c r="L1004" s="77"/>
      <c r="M1004" s="80"/>
      <c r="N1004" s="77"/>
      <c r="O1004" s="77"/>
    </row>
    <row r="1005" spans="4:15" ht="16" customHeight="1" x14ac:dyDescent="0.25">
      <c r="D1005" s="82"/>
      <c r="E1005" s="82"/>
      <c r="F1005" s="82"/>
      <c r="G1005" s="82"/>
      <c r="H1005" s="82"/>
      <c r="K1005" s="77"/>
      <c r="L1005" s="77"/>
      <c r="M1005" s="80"/>
      <c r="N1005" s="77"/>
      <c r="O1005" s="77"/>
    </row>
    <row r="1006" spans="4:15" ht="16" customHeight="1" x14ac:dyDescent="0.25">
      <c r="D1006" s="82"/>
      <c r="E1006" s="82"/>
      <c r="F1006" s="82"/>
      <c r="G1006" s="82"/>
      <c r="H1006" s="82"/>
      <c r="K1006" s="77"/>
      <c r="L1006" s="77"/>
      <c r="M1006" s="80"/>
      <c r="N1006" s="77"/>
      <c r="O1006" s="77"/>
    </row>
    <row r="1007" spans="4:15" ht="16" customHeight="1" x14ac:dyDescent="0.25">
      <c r="D1007" s="82"/>
      <c r="E1007" s="82"/>
      <c r="F1007" s="82"/>
      <c r="G1007" s="82"/>
      <c r="H1007" s="82"/>
      <c r="K1007" s="77"/>
      <c r="L1007" s="77"/>
      <c r="M1007" s="80"/>
      <c r="N1007" s="77"/>
      <c r="O1007" s="77"/>
    </row>
    <row r="1008" spans="4:15" ht="16" customHeight="1" x14ac:dyDescent="0.25">
      <c r="D1008" s="82"/>
      <c r="E1008" s="82"/>
      <c r="F1008" s="82"/>
      <c r="G1008" s="82"/>
      <c r="H1008" s="82"/>
      <c r="K1008" s="77"/>
      <c r="L1008" s="77"/>
      <c r="M1008" s="80"/>
      <c r="N1008" s="77"/>
      <c r="O1008" s="77"/>
    </row>
    <row r="1009" spans="4:15" ht="16" customHeight="1" x14ac:dyDescent="0.25">
      <c r="D1009" s="82"/>
      <c r="E1009" s="82"/>
      <c r="F1009" s="82"/>
      <c r="G1009" s="82"/>
      <c r="H1009" s="82"/>
      <c r="K1009" s="77"/>
      <c r="L1009" s="77"/>
      <c r="M1009" s="80"/>
      <c r="N1009" s="77"/>
      <c r="O1009" s="77"/>
    </row>
    <row r="1010" spans="4:15" ht="16" customHeight="1" x14ac:dyDescent="0.25">
      <c r="D1010" s="82"/>
      <c r="E1010" s="82"/>
      <c r="F1010" s="82"/>
      <c r="G1010" s="82"/>
      <c r="H1010" s="82"/>
      <c r="K1010" s="77"/>
      <c r="L1010" s="77"/>
      <c r="M1010" s="80"/>
      <c r="N1010" s="77"/>
      <c r="O1010" s="77"/>
    </row>
    <row r="1011" spans="4:15" ht="16" customHeight="1" x14ac:dyDescent="0.25">
      <c r="D1011" s="82"/>
      <c r="E1011" s="82"/>
      <c r="F1011" s="82"/>
      <c r="G1011" s="82"/>
      <c r="H1011" s="82"/>
      <c r="K1011" s="77"/>
      <c r="L1011" s="77"/>
      <c r="M1011" s="80"/>
      <c r="N1011" s="77"/>
      <c r="O1011" s="77"/>
    </row>
    <row r="1012" spans="4:15" ht="16" customHeight="1" x14ac:dyDescent="0.25">
      <c r="D1012" s="82"/>
      <c r="E1012" s="82"/>
      <c r="F1012" s="82"/>
      <c r="G1012" s="82"/>
      <c r="H1012" s="82"/>
      <c r="K1012" s="77"/>
      <c r="L1012" s="77"/>
      <c r="M1012" s="80"/>
      <c r="N1012" s="77"/>
      <c r="O1012" s="77"/>
    </row>
    <row r="1013" spans="4:15" ht="16" customHeight="1" x14ac:dyDescent="0.25">
      <c r="D1013" s="82"/>
      <c r="E1013" s="82"/>
      <c r="F1013" s="82"/>
      <c r="G1013" s="82"/>
      <c r="H1013" s="82"/>
      <c r="K1013" s="77"/>
      <c r="L1013" s="77"/>
      <c r="M1013" s="80"/>
      <c r="N1013" s="77"/>
      <c r="O1013" s="77"/>
    </row>
    <row r="1014" spans="4:15" ht="16" customHeight="1" x14ac:dyDescent="0.25">
      <c r="D1014" s="82"/>
      <c r="E1014" s="82"/>
      <c r="F1014" s="82"/>
      <c r="G1014" s="82"/>
      <c r="H1014" s="82"/>
      <c r="K1014" s="81"/>
      <c r="L1014" s="81"/>
      <c r="M1014" s="80"/>
      <c r="N1014" s="77"/>
      <c r="O1014" s="77"/>
    </row>
    <row r="1015" spans="4:15" ht="16" customHeight="1" x14ac:dyDescent="0.25">
      <c r="D1015" s="82"/>
      <c r="E1015" s="82"/>
      <c r="F1015" s="82"/>
      <c r="G1015" s="82"/>
      <c r="H1015" s="82"/>
      <c r="K1015" s="81"/>
      <c r="L1015" s="81"/>
      <c r="M1015" s="80"/>
      <c r="N1015" s="77"/>
      <c r="O1015" s="77"/>
    </row>
    <row r="1016" spans="4:15" ht="16" customHeight="1" x14ac:dyDescent="0.25">
      <c r="D1016" s="82"/>
      <c r="E1016" s="82"/>
      <c r="F1016" s="82"/>
      <c r="G1016" s="82"/>
      <c r="H1016" s="82"/>
      <c r="K1016" s="81"/>
      <c r="L1016" s="81"/>
      <c r="M1016" s="80"/>
      <c r="N1016" s="77"/>
      <c r="O1016" s="77"/>
    </row>
    <row r="1017" spans="4:15" ht="16" customHeight="1" x14ac:dyDescent="0.25">
      <c r="D1017" s="82"/>
      <c r="E1017" s="82"/>
      <c r="F1017" s="82"/>
      <c r="G1017" s="82"/>
      <c r="H1017" s="82"/>
      <c r="K1017" s="81"/>
      <c r="L1017" s="81"/>
      <c r="M1017" s="80"/>
      <c r="N1017" s="77"/>
      <c r="O1017" s="77"/>
    </row>
    <row r="1018" spans="4:15" ht="16" customHeight="1" x14ac:dyDescent="0.25">
      <c r="D1018" s="82"/>
      <c r="E1018" s="82"/>
      <c r="F1018" s="82"/>
      <c r="G1018" s="82"/>
      <c r="H1018" s="82"/>
      <c r="K1018" s="81"/>
      <c r="L1018" s="81"/>
      <c r="M1018" s="80"/>
      <c r="N1018" s="77"/>
      <c r="O1018" s="77"/>
    </row>
    <row r="1019" spans="4:15" ht="16" customHeight="1" x14ac:dyDescent="0.25">
      <c r="D1019" s="82"/>
      <c r="E1019" s="82"/>
      <c r="F1019" s="82"/>
      <c r="G1019" s="82"/>
      <c r="H1019" s="82"/>
      <c r="K1019" s="81"/>
      <c r="L1019" s="81"/>
      <c r="M1019" s="80"/>
      <c r="N1019" s="77"/>
      <c r="O1019" s="77"/>
    </row>
    <row r="1020" spans="4:15" ht="16" customHeight="1" x14ac:dyDescent="0.25">
      <c r="D1020" s="82"/>
      <c r="E1020" s="82"/>
      <c r="F1020" s="82"/>
      <c r="G1020" s="82"/>
      <c r="H1020" s="82"/>
      <c r="K1020" s="81"/>
      <c r="L1020" s="81"/>
      <c r="M1020" s="80"/>
      <c r="N1020" s="77"/>
      <c r="O1020" s="77"/>
    </row>
    <row r="1021" spans="4:15" ht="16" customHeight="1" x14ac:dyDescent="0.25">
      <c r="D1021" s="82"/>
      <c r="E1021" s="82"/>
      <c r="F1021" s="82"/>
      <c r="G1021" s="82"/>
      <c r="H1021" s="82"/>
      <c r="K1021" s="77"/>
      <c r="L1021" s="77"/>
      <c r="M1021" s="80"/>
      <c r="N1021" s="77"/>
      <c r="O1021" s="77"/>
    </row>
    <row r="1022" spans="4:15" ht="16" customHeight="1" x14ac:dyDescent="0.25">
      <c r="D1022" s="82"/>
      <c r="E1022" s="82"/>
      <c r="F1022" s="82"/>
      <c r="G1022" s="82"/>
      <c r="H1022" s="82"/>
      <c r="K1022" s="77"/>
      <c r="L1022" s="77"/>
      <c r="M1022" s="80"/>
      <c r="N1022" s="77"/>
      <c r="O1022" s="77"/>
    </row>
    <row r="1023" spans="4:15" ht="16" customHeight="1" x14ac:dyDescent="0.25">
      <c r="D1023" s="82"/>
      <c r="E1023" s="82"/>
      <c r="F1023" s="82"/>
      <c r="G1023" s="82"/>
      <c r="H1023" s="82"/>
      <c r="K1023" s="77"/>
      <c r="L1023" s="77"/>
      <c r="M1023" s="80"/>
      <c r="N1023" s="77"/>
      <c r="O1023" s="77"/>
    </row>
    <row r="1024" spans="4:15" ht="16" customHeight="1" x14ac:dyDescent="0.25">
      <c r="D1024" s="82"/>
      <c r="E1024" s="82"/>
      <c r="F1024" s="82"/>
      <c r="G1024" s="82"/>
      <c r="H1024" s="82"/>
      <c r="K1024" s="77"/>
      <c r="L1024" s="77"/>
      <c r="M1024" s="80"/>
      <c r="N1024" s="77"/>
      <c r="O1024" s="77"/>
    </row>
    <row r="1025" spans="4:15" ht="16" customHeight="1" x14ac:dyDescent="0.25">
      <c r="D1025" s="82"/>
      <c r="E1025" s="82"/>
      <c r="F1025" s="82"/>
      <c r="G1025" s="82"/>
      <c r="H1025" s="82"/>
      <c r="K1025" s="77"/>
      <c r="L1025" s="77"/>
      <c r="M1025" s="80"/>
      <c r="N1025" s="77"/>
      <c r="O1025" s="77"/>
    </row>
    <row r="1026" spans="4:15" ht="16" customHeight="1" x14ac:dyDescent="0.25">
      <c r="D1026" s="82"/>
      <c r="E1026" s="82"/>
      <c r="F1026" s="82"/>
      <c r="G1026" s="82"/>
      <c r="H1026" s="82"/>
      <c r="K1026" s="77"/>
      <c r="L1026" s="77"/>
      <c r="M1026" s="80"/>
      <c r="N1026" s="77"/>
      <c r="O1026" s="77"/>
    </row>
    <row r="1027" spans="4:15" ht="16" customHeight="1" x14ac:dyDescent="0.25">
      <c r="D1027" s="82"/>
      <c r="E1027" s="82"/>
      <c r="F1027" s="82"/>
      <c r="G1027" s="82"/>
      <c r="H1027" s="82"/>
      <c r="K1027" s="77"/>
      <c r="L1027" s="77"/>
      <c r="M1027" s="80"/>
      <c r="N1027" s="77"/>
      <c r="O1027" s="77"/>
    </row>
    <row r="1028" spans="4:15" ht="16" customHeight="1" x14ac:dyDescent="0.25">
      <c r="D1028" s="82"/>
      <c r="E1028" s="82"/>
      <c r="F1028" s="82"/>
      <c r="G1028" s="82"/>
      <c r="H1028" s="82"/>
      <c r="K1028" s="77"/>
      <c r="L1028" s="77"/>
      <c r="M1028" s="80"/>
      <c r="N1028" s="77"/>
      <c r="O1028" s="77"/>
    </row>
    <row r="1029" spans="4:15" ht="16" customHeight="1" x14ac:dyDescent="0.25">
      <c r="D1029" s="82"/>
      <c r="E1029" s="82"/>
      <c r="F1029" s="82"/>
      <c r="G1029" s="82"/>
      <c r="H1029" s="82"/>
      <c r="K1029" s="77"/>
      <c r="L1029" s="77"/>
      <c r="M1029" s="80"/>
      <c r="N1029" s="77"/>
      <c r="O1029" s="77"/>
    </row>
    <row r="1030" spans="4:15" ht="16" customHeight="1" x14ac:dyDescent="0.25">
      <c r="D1030" s="82"/>
      <c r="E1030" s="82"/>
      <c r="F1030" s="82"/>
      <c r="G1030" s="82"/>
      <c r="H1030" s="82"/>
      <c r="K1030" s="77"/>
      <c r="L1030" s="77"/>
      <c r="M1030" s="80"/>
      <c r="N1030" s="77"/>
      <c r="O1030" s="77"/>
    </row>
    <row r="1031" spans="4:15" ht="16" customHeight="1" x14ac:dyDescent="0.25">
      <c r="D1031" s="82"/>
      <c r="E1031" s="82"/>
      <c r="F1031" s="82"/>
      <c r="G1031" s="82"/>
      <c r="H1031" s="82"/>
      <c r="K1031" s="77"/>
      <c r="L1031" s="77"/>
      <c r="M1031" s="80"/>
      <c r="N1031" s="77"/>
      <c r="O1031" s="77"/>
    </row>
    <row r="1032" spans="4:15" ht="16" customHeight="1" x14ac:dyDescent="0.25">
      <c r="D1032" s="82"/>
      <c r="E1032" s="82"/>
      <c r="F1032" s="82"/>
      <c r="G1032" s="82"/>
      <c r="H1032" s="82"/>
      <c r="K1032" s="77"/>
      <c r="L1032" s="77"/>
      <c r="M1032" s="80"/>
      <c r="N1032" s="77"/>
      <c r="O1032" s="77"/>
    </row>
    <row r="1033" spans="4:15" ht="16" customHeight="1" x14ac:dyDescent="0.25">
      <c r="D1033" s="82"/>
      <c r="E1033" s="82"/>
      <c r="F1033" s="82"/>
      <c r="G1033" s="82"/>
      <c r="H1033" s="82"/>
      <c r="K1033" s="77"/>
      <c r="L1033" s="77"/>
      <c r="M1033" s="80"/>
      <c r="N1033" s="77"/>
      <c r="O1033" s="77"/>
    </row>
    <row r="1034" spans="4:15" ht="16" customHeight="1" x14ac:dyDescent="0.25">
      <c r="D1034" s="82"/>
      <c r="E1034" s="82"/>
      <c r="F1034" s="82"/>
      <c r="G1034" s="82"/>
      <c r="H1034" s="82"/>
      <c r="K1034" s="77"/>
      <c r="L1034" s="77"/>
      <c r="M1034" s="80"/>
      <c r="N1034" s="77"/>
      <c r="O1034" s="77"/>
    </row>
    <row r="1035" spans="4:15" ht="16" customHeight="1" x14ac:dyDescent="0.25">
      <c r="D1035" s="82"/>
      <c r="E1035" s="82"/>
      <c r="F1035" s="82"/>
      <c r="G1035" s="82"/>
      <c r="H1035" s="82"/>
      <c r="K1035" s="77"/>
      <c r="L1035" s="77"/>
      <c r="M1035" s="80"/>
      <c r="N1035" s="77"/>
      <c r="O1035" s="77"/>
    </row>
    <row r="1036" spans="4:15" ht="16" customHeight="1" x14ac:dyDescent="0.25">
      <c r="D1036" s="82"/>
      <c r="E1036" s="82"/>
      <c r="F1036" s="82"/>
      <c r="G1036" s="82"/>
      <c r="H1036" s="82"/>
      <c r="K1036" s="77"/>
      <c r="L1036" s="77"/>
      <c r="M1036" s="80"/>
      <c r="N1036" s="77"/>
      <c r="O1036" s="77"/>
    </row>
    <row r="1037" spans="4:15" ht="16" customHeight="1" x14ac:dyDescent="0.25">
      <c r="D1037" s="82"/>
      <c r="E1037" s="82"/>
      <c r="F1037" s="82"/>
      <c r="G1037" s="82"/>
      <c r="H1037" s="82"/>
      <c r="K1037" s="77"/>
      <c r="L1037" s="77"/>
      <c r="M1037" s="80"/>
      <c r="N1037" s="77"/>
      <c r="O1037" s="77"/>
    </row>
    <row r="1038" spans="4:15" ht="16" customHeight="1" x14ac:dyDescent="0.25">
      <c r="D1038" s="82"/>
      <c r="E1038" s="82"/>
      <c r="F1038" s="82"/>
      <c r="G1038" s="82"/>
      <c r="H1038" s="82"/>
      <c r="K1038" s="81"/>
      <c r="L1038" s="81"/>
      <c r="M1038" s="80"/>
      <c r="N1038" s="77"/>
      <c r="O1038" s="77"/>
    </row>
    <row r="1039" spans="4:15" ht="16" customHeight="1" x14ac:dyDescent="0.25">
      <c r="D1039" s="82"/>
      <c r="E1039" s="82"/>
      <c r="F1039" s="82"/>
      <c r="G1039" s="82"/>
      <c r="H1039" s="82"/>
      <c r="K1039" s="81"/>
      <c r="L1039" s="81"/>
      <c r="M1039" s="80"/>
      <c r="N1039" s="77"/>
      <c r="O1039" s="77"/>
    </row>
    <row r="1040" spans="4:15" ht="16" customHeight="1" x14ac:dyDescent="0.25">
      <c r="D1040" s="82"/>
      <c r="E1040" s="82"/>
      <c r="F1040" s="82"/>
      <c r="G1040" s="82"/>
      <c r="H1040" s="82"/>
      <c r="K1040" s="81"/>
      <c r="L1040" s="81"/>
      <c r="M1040" s="80"/>
      <c r="N1040" s="77"/>
      <c r="O1040" s="77"/>
    </row>
    <row r="1041" spans="4:15" ht="16" customHeight="1" x14ac:dyDescent="0.25">
      <c r="D1041" s="82"/>
      <c r="E1041" s="82"/>
      <c r="F1041" s="82"/>
      <c r="G1041" s="82"/>
      <c r="H1041" s="82"/>
      <c r="K1041" s="81"/>
      <c r="L1041" s="81"/>
      <c r="M1041" s="80"/>
      <c r="N1041" s="77"/>
      <c r="O1041" s="77"/>
    </row>
    <row r="1042" spans="4:15" ht="16" customHeight="1" x14ac:dyDescent="0.25">
      <c r="D1042" s="82"/>
      <c r="E1042" s="82"/>
      <c r="F1042" s="82"/>
      <c r="G1042" s="82"/>
      <c r="H1042" s="82"/>
      <c r="K1042" s="81"/>
      <c r="L1042" s="81"/>
      <c r="M1042" s="80"/>
      <c r="N1042" s="77"/>
      <c r="O1042" s="77"/>
    </row>
    <row r="1043" spans="4:15" ht="16" customHeight="1" x14ac:dyDescent="0.25">
      <c r="D1043" s="82"/>
      <c r="E1043" s="82"/>
      <c r="F1043" s="82"/>
      <c r="G1043" s="82"/>
      <c r="H1043" s="82"/>
      <c r="K1043" s="81"/>
      <c r="L1043" s="81"/>
      <c r="M1043" s="80"/>
      <c r="N1043" s="77"/>
      <c r="O1043" s="77"/>
    </row>
    <row r="1044" spans="4:15" ht="16" customHeight="1" x14ac:dyDescent="0.25">
      <c r="D1044" s="82"/>
      <c r="E1044" s="82"/>
      <c r="F1044" s="82"/>
      <c r="G1044" s="82"/>
      <c r="H1044" s="82"/>
      <c r="K1044" s="81"/>
      <c r="L1044" s="81"/>
      <c r="M1044" s="80"/>
      <c r="N1044" s="77"/>
      <c r="O1044" s="77"/>
    </row>
    <row r="1045" spans="4:15" ht="16" customHeight="1" x14ac:dyDescent="0.25">
      <c r="D1045" s="82"/>
      <c r="E1045" s="82"/>
      <c r="F1045" s="82"/>
      <c r="G1045" s="82"/>
      <c r="H1045" s="82"/>
      <c r="K1045" s="77"/>
      <c r="L1045" s="77"/>
      <c r="M1045" s="80"/>
      <c r="N1045" s="77"/>
      <c r="O1045" s="77"/>
    </row>
    <row r="1046" spans="4:15" ht="16" customHeight="1" x14ac:dyDescent="0.25">
      <c r="D1046" s="82"/>
      <c r="E1046" s="82"/>
      <c r="F1046" s="82"/>
      <c r="G1046" s="82"/>
      <c r="H1046" s="82"/>
      <c r="K1046" s="77"/>
      <c r="L1046" s="77"/>
      <c r="M1046" s="80"/>
      <c r="N1046" s="77"/>
      <c r="O1046" s="77"/>
    </row>
    <row r="1047" spans="4:15" ht="16" customHeight="1" x14ac:dyDescent="0.25">
      <c r="D1047" s="82"/>
      <c r="E1047" s="82"/>
      <c r="F1047" s="82"/>
      <c r="G1047" s="82"/>
      <c r="H1047" s="82"/>
      <c r="K1047" s="77"/>
      <c r="L1047" s="77"/>
      <c r="M1047" s="80"/>
      <c r="N1047" s="77"/>
      <c r="O1047" s="77"/>
    </row>
    <row r="1048" spans="4:15" ht="16" customHeight="1" x14ac:dyDescent="0.25">
      <c r="D1048" s="82"/>
      <c r="E1048" s="82"/>
      <c r="F1048" s="82"/>
      <c r="G1048" s="82"/>
      <c r="H1048" s="82"/>
      <c r="K1048" s="77"/>
      <c r="L1048" s="77"/>
      <c r="M1048" s="80"/>
      <c r="N1048" s="77"/>
      <c r="O1048" s="77"/>
    </row>
    <row r="1049" spans="4:15" ht="16" customHeight="1" x14ac:dyDescent="0.25">
      <c r="D1049" s="82"/>
      <c r="E1049" s="82"/>
      <c r="F1049" s="82"/>
      <c r="G1049" s="82"/>
      <c r="H1049" s="82"/>
      <c r="K1049" s="77"/>
      <c r="L1049" s="77"/>
      <c r="M1049" s="80"/>
      <c r="N1049" s="77"/>
      <c r="O1049" s="77"/>
    </row>
    <row r="1050" spans="4:15" ht="16" customHeight="1" x14ac:dyDescent="0.25">
      <c r="D1050" s="82"/>
      <c r="E1050" s="82"/>
      <c r="F1050" s="82"/>
      <c r="G1050" s="82"/>
      <c r="H1050" s="82"/>
      <c r="K1050" s="77"/>
      <c r="L1050" s="77"/>
      <c r="M1050" s="80"/>
      <c r="N1050" s="77"/>
      <c r="O1050" s="77"/>
    </row>
    <row r="1051" spans="4:15" ht="16" customHeight="1" x14ac:dyDescent="0.25">
      <c r="D1051" s="82"/>
      <c r="E1051" s="82"/>
      <c r="F1051" s="82"/>
      <c r="G1051" s="82"/>
      <c r="H1051" s="82"/>
      <c r="K1051" s="77"/>
      <c r="L1051" s="77"/>
      <c r="M1051" s="80"/>
      <c r="N1051" s="77"/>
      <c r="O1051" s="77"/>
    </row>
    <row r="1052" spans="4:15" ht="16" customHeight="1" x14ac:dyDescent="0.25">
      <c r="D1052" s="82"/>
      <c r="E1052" s="82"/>
      <c r="F1052" s="82"/>
      <c r="G1052" s="82"/>
      <c r="H1052" s="82"/>
      <c r="K1052" s="77"/>
      <c r="L1052" s="77"/>
      <c r="M1052" s="80"/>
      <c r="N1052" s="77"/>
      <c r="O1052" s="77"/>
    </row>
    <row r="1053" spans="4:15" ht="16" customHeight="1" x14ac:dyDescent="0.25">
      <c r="D1053" s="82"/>
      <c r="E1053" s="82"/>
      <c r="F1053" s="82"/>
      <c r="G1053" s="82"/>
      <c r="H1053" s="82"/>
      <c r="K1053" s="77"/>
      <c r="L1053" s="77"/>
      <c r="M1053" s="80"/>
      <c r="N1053" s="77"/>
      <c r="O1053" s="77"/>
    </row>
    <row r="1054" spans="4:15" ht="16" customHeight="1" x14ac:dyDescent="0.25">
      <c r="D1054" s="82"/>
      <c r="E1054" s="82"/>
      <c r="F1054" s="82"/>
      <c r="G1054" s="82"/>
      <c r="H1054" s="82"/>
      <c r="K1054" s="77"/>
      <c r="L1054" s="77"/>
      <c r="M1054" s="80"/>
      <c r="N1054" s="77"/>
      <c r="O1054" s="77"/>
    </row>
    <row r="1055" spans="4:15" ht="16" customHeight="1" x14ac:dyDescent="0.25">
      <c r="D1055" s="82"/>
      <c r="E1055" s="82"/>
      <c r="F1055" s="82"/>
      <c r="G1055" s="82"/>
      <c r="H1055" s="82"/>
      <c r="K1055" s="77"/>
      <c r="L1055" s="77"/>
      <c r="M1055" s="80"/>
      <c r="N1055" s="77"/>
      <c r="O1055" s="77"/>
    </row>
    <row r="1056" spans="4:15" ht="16" customHeight="1" x14ac:dyDescent="0.25">
      <c r="D1056" s="82"/>
      <c r="E1056" s="82"/>
      <c r="F1056" s="82"/>
      <c r="G1056" s="82"/>
      <c r="H1056" s="82"/>
      <c r="K1056" s="77"/>
      <c r="L1056" s="77"/>
      <c r="M1056" s="80"/>
      <c r="N1056" s="77"/>
      <c r="O1056" s="77"/>
    </row>
    <row r="1057" spans="4:15" ht="16" customHeight="1" x14ac:dyDescent="0.25">
      <c r="D1057" s="82"/>
      <c r="E1057" s="82"/>
      <c r="F1057" s="82"/>
      <c r="G1057" s="82"/>
      <c r="H1057" s="82"/>
      <c r="K1057" s="77"/>
      <c r="L1057" s="77"/>
      <c r="M1057" s="80"/>
      <c r="N1057" s="77"/>
      <c r="O1057" s="77"/>
    </row>
    <row r="1058" spans="4:15" ht="16" customHeight="1" x14ac:dyDescent="0.25">
      <c r="D1058" s="82"/>
      <c r="E1058" s="82"/>
      <c r="F1058" s="82"/>
      <c r="G1058" s="82"/>
      <c r="H1058" s="82"/>
      <c r="K1058" s="77"/>
      <c r="L1058" s="77"/>
      <c r="M1058" s="80"/>
      <c r="N1058" s="77"/>
      <c r="O1058" s="77"/>
    </row>
    <row r="1059" spans="4:15" ht="16" customHeight="1" x14ac:dyDescent="0.25">
      <c r="D1059" s="82"/>
      <c r="E1059" s="82"/>
      <c r="F1059" s="82"/>
      <c r="G1059" s="82"/>
      <c r="H1059" s="82"/>
      <c r="K1059" s="77"/>
      <c r="L1059" s="77"/>
      <c r="M1059" s="80"/>
      <c r="N1059" s="77"/>
      <c r="O1059" s="77"/>
    </row>
    <row r="1060" spans="4:15" ht="16" customHeight="1" x14ac:dyDescent="0.25">
      <c r="D1060" s="82"/>
      <c r="E1060" s="82"/>
      <c r="F1060" s="82"/>
      <c r="G1060" s="82"/>
      <c r="H1060" s="82"/>
      <c r="K1060" s="77"/>
      <c r="L1060" s="77"/>
      <c r="M1060" s="80"/>
      <c r="N1060" s="77"/>
      <c r="O1060" s="77"/>
    </row>
    <row r="1061" spans="4:15" ht="16" customHeight="1" x14ac:dyDescent="0.25">
      <c r="D1061" s="82"/>
      <c r="E1061" s="82"/>
      <c r="F1061" s="82"/>
      <c r="G1061" s="82"/>
      <c r="H1061" s="82"/>
      <c r="K1061" s="77"/>
      <c r="L1061" s="77"/>
      <c r="M1061" s="80"/>
      <c r="N1061" s="77"/>
      <c r="O1061" s="77"/>
    </row>
    <row r="1062" spans="4:15" ht="16" customHeight="1" x14ac:dyDescent="0.25">
      <c r="D1062" s="82"/>
      <c r="E1062" s="82"/>
      <c r="F1062" s="82"/>
      <c r="G1062" s="82"/>
      <c r="H1062" s="82"/>
      <c r="K1062" s="81"/>
      <c r="L1062" s="81"/>
      <c r="M1062" s="80"/>
      <c r="N1062" s="77"/>
      <c r="O1062" s="77"/>
    </row>
    <row r="1063" spans="4:15" ht="16" customHeight="1" x14ac:dyDescent="0.25">
      <c r="D1063" s="82"/>
      <c r="E1063" s="82"/>
      <c r="F1063" s="82"/>
      <c r="G1063" s="82"/>
      <c r="H1063" s="82"/>
      <c r="K1063" s="81"/>
      <c r="L1063" s="81"/>
      <c r="M1063" s="80"/>
      <c r="N1063" s="77"/>
      <c r="O1063" s="77"/>
    </row>
    <row r="1064" spans="4:15" ht="16" customHeight="1" x14ac:dyDescent="0.25">
      <c r="D1064" s="82"/>
      <c r="E1064" s="82"/>
      <c r="F1064" s="82"/>
      <c r="G1064" s="82"/>
      <c r="H1064" s="82"/>
      <c r="K1064" s="81"/>
      <c r="L1064" s="81"/>
      <c r="M1064" s="80"/>
      <c r="N1064" s="77"/>
      <c r="O1064" s="77"/>
    </row>
    <row r="1065" spans="4:15" ht="16" customHeight="1" x14ac:dyDescent="0.25">
      <c r="D1065" s="82"/>
      <c r="E1065" s="82"/>
      <c r="F1065" s="82"/>
      <c r="G1065" s="82"/>
      <c r="H1065" s="82"/>
      <c r="K1065" s="81"/>
      <c r="L1065" s="81"/>
      <c r="M1065" s="80"/>
      <c r="N1065" s="77"/>
      <c r="O1065" s="77"/>
    </row>
    <row r="1066" spans="4:15" ht="16" customHeight="1" x14ac:dyDescent="0.25">
      <c r="D1066" s="82"/>
      <c r="E1066" s="82"/>
      <c r="F1066" s="82"/>
      <c r="G1066" s="82"/>
      <c r="H1066" s="82"/>
      <c r="K1066" s="81"/>
      <c r="L1066" s="81"/>
      <c r="M1066" s="80"/>
      <c r="N1066" s="77"/>
      <c r="O1066" s="77"/>
    </row>
    <row r="1067" spans="4:15" ht="16" customHeight="1" x14ac:dyDescent="0.25">
      <c r="D1067" s="82"/>
      <c r="E1067" s="82"/>
      <c r="F1067" s="82"/>
      <c r="G1067" s="82"/>
      <c r="H1067" s="82"/>
      <c r="K1067" s="81"/>
      <c r="L1067" s="81"/>
      <c r="M1067" s="80"/>
      <c r="N1067" s="77"/>
      <c r="O1067" s="77"/>
    </row>
    <row r="1068" spans="4:15" ht="16" customHeight="1" x14ac:dyDescent="0.25">
      <c r="D1068" s="82"/>
      <c r="E1068" s="82"/>
      <c r="F1068" s="82"/>
      <c r="G1068" s="82"/>
      <c r="H1068" s="82"/>
      <c r="K1068" s="81"/>
      <c r="L1068" s="81"/>
      <c r="M1068" s="80"/>
      <c r="N1068" s="77"/>
      <c r="O1068" s="77"/>
    </row>
    <row r="1069" spans="4:15" ht="16" customHeight="1" x14ac:dyDescent="0.25">
      <c r="D1069" s="82"/>
      <c r="E1069" s="82"/>
      <c r="F1069" s="82"/>
      <c r="G1069" s="82"/>
      <c r="H1069" s="82"/>
      <c r="K1069" s="77"/>
      <c r="L1069" s="77"/>
      <c r="M1069" s="80"/>
      <c r="N1069" s="77"/>
      <c r="O1069" s="77"/>
    </row>
    <row r="1070" spans="4:15" ht="16" customHeight="1" x14ac:dyDescent="0.25">
      <c r="D1070" s="82"/>
      <c r="E1070" s="82"/>
      <c r="F1070" s="82"/>
      <c r="G1070" s="82"/>
      <c r="H1070" s="82"/>
      <c r="K1070" s="77"/>
      <c r="L1070" s="77"/>
      <c r="M1070" s="80"/>
      <c r="N1070" s="77"/>
      <c r="O1070" s="77"/>
    </row>
    <row r="1071" spans="4:15" ht="16" customHeight="1" x14ac:dyDescent="0.25">
      <c r="D1071" s="82"/>
      <c r="E1071" s="82"/>
      <c r="F1071" s="82"/>
      <c r="G1071" s="82"/>
      <c r="H1071" s="82"/>
      <c r="K1071" s="77"/>
      <c r="L1071" s="77"/>
      <c r="M1071" s="80"/>
      <c r="N1071" s="77"/>
      <c r="O1071" s="77"/>
    </row>
    <row r="1072" spans="4:15" ht="16" customHeight="1" x14ac:dyDescent="0.25">
      <c r="D1072" s="82"/>
      <c r="E1072" s="82"/>
      <c r="F1072" s="82"/>
      <c r="G1072" s="82"/>
      <c r="H1072" s="82"/>
      <c r="K1072" s="77"/>
      <c r="L1072" s="77"/>
      <c r="M1072" s="80"/>
      <c r="N1072" s="77"/>
      <c r="O1072" s="77"/>
    </row>
    <row r="1073" spans="4:15" ht="16" customHeight="1" x14ac:dyDescent="0.25">
      <c r="D1073" s="82"/>
      <c r="E1073" s="82"/>
      <c r="F1073" s="82"/>
      <c r="G1073" s="82"/>
      <c r="H1073" s="82"/>
      <c r="K1073" s="77"/>
      <c r="L1073" s="77"/>
      <c r="M1073" s="80"/>
      <c r="N1073" s="77"/>
      <c r="O1073" s="77"/>
    </row>
    <row r="1074" spans="4:15" ht="16" customHeight="1" x14ac:dyDescent="0.25">
      <c r="D1074" s="82"/>
      <c r="E1074" s="82"/>
      <c r="F1074" s="82"/>
      <c r="G1074" s="82"/>
      <c r="H1074" s="82"/>
      <c r="K1074" s="77"/>
      <c r="L1074" s="77"/>
      <c r="M1074" s="80"/>
      <c r="N1074" s="77"/>
      <c r="O1074" s="77"/>
    </row>
    <row r="1075" spans="4:15" ht="16" customHeight="1" x14ac:dyDescent="0.25">
      <c r="D1075" s="82"/>
      <c r="E1075" s="82"/>
      <c r="F1075" s="82"/>
      <c r="G1075" s="82"/>
      <c r="H1075" s="82"/>
      <c r="K1075" s="77"/>
      <c r="L1075" s="77"/>
      <c r="M1075" s="80"/>
      <c r="N1075" s="77"/>
      <c r="O1075" s="77"/>
    </row>
    <row r="1076" spans="4:15" ht="16" customHeight="1" x14ac:dyDescent="0.25">
      <c r="D1076" s="82"/>
      <c r="E1076" s="82"/>
      <c r="F1076" s="82"/>
      <c r="G1076" s="82"/>
      <c r="H1076" s="82"/>
      <c r="K1076" s="77"/>
      <c r="L1076" s="77"/>
      <c r="M1076" s="80"/>
      <c r="N1076" s="77"/>
      <c r="O1076" s="77"/>
    </row>
    <row r="1077" spans="4:15" ht="16" customHeight="1" x14ac:dyDescent="0.25">
      <c r="D1077" s="82"/>
      <c r="E1077" s="82"/>
      <c r="F1077" s="82"/>
      <c r="G1077" s="82"/>
      <c r="H1077" s="82"/>
      <c r="K1077" s="77"/>
      <c r="L1077" s="77"/>
      <c r="M1077" s="80"/>
      <c r="N1077" s="77"/>
      <c r="O1077" s="77"/>
    </row>
    <row r="1078" spans="4:15" ht="16" customHeight="1" x14ac:dyDescent="0.25">
      <c r="D1078" s="82"/>
      <c r="E1078" s="82"/>
      <c r="F1078" s="82"/>
      <c r="G1078" s="82"/>
      <c r="H1078" s="82"/>
      <c r="K1078" s="77"/>
      <c r="L1078" s="77"/>
      <c r="M1078" s="80"/>
      <c r="N1078" s="77"/>
      <c r="O1078" s="77"/>
    </row>
    <row r="1079" spans="4:15" ht="16" customHeight="1" x14ac:dyDescent="0.25">
      <c r="D1079" s="82"/>
      <c r="E1079" s="82"/>
      <c r="F1079" s="82"/>
      <c r="G1079" s="82"/>
      <c r="H1079" s="82"/>
      <c r="K1079" s="77"/>
      <c r="L1079" s="77"/>
      <c r="M1079" s="80"/>
      <c r="N1079" s="77"/>
      <c r="O1079" s="77"/>
    </row>
    <row r="1080" spans="4:15" ht="16" customHeight="1" x14ac:dyDescent="0.25">
      <c r="D1080" s="82"/>
      <c r="E1080" s="82"/>
      <c r="F1080" s="82"/>
      <c r="G1080" s="82"/>
      <c r="H1080" s="82"/>
      <c r="K1080" s="77"/>
      <c r="L1080" s="77"/>
      <c r="M1080" s="80"/>
      <c r="N1080" s="77"/>
      <c r="O1080" s="77"/>
    </row>
    <row r="1081" spans="4:15" ht="16" customHeight="1" x14ac:dyDescent="0.25">
      <c r="D1081" s="82"/>
      <c r="E1081" s="82"/>
      <c r="F1081" s="82"/>
      <c r="G1081" s="82"/>
      <c r="H1081" s="82"/>
      <c r="K1081" s="77"/>
      <c r="L1081" s="77"/>
      <c r="M1081" s="80"/>
      <c r="N1081" s="77"/>
      <c r="O1081" s="77"/>
    </row>
    <row r="1082" spans="4:15" ht="16" customHeight="1" x14ac:dyDescent="0.25">
      <c r="D1082" s="82"/>
      <c r="E1082" s="82"/>
      <c r="F1082" s="82"/>
      <c r="G1082" s="82"/>
      <c r="H1082" s="82"/>
      <c r="K1082" s="77"/>
      <c r="L1082" s="77"/>
      <c r="M1082" s="80"/>
      <c r="N1082" s="77"/>
      <c r="O1082" s="77"/>
    </row>
    <row r="1083" spans="4:15" ht="16" customHeight="1" x14ac:dyDescent="0.25">
      <c r="D1083" s="82"/>
      <c r="E1083" s="82"/>
      <c r="F1083" s="82"/>
      <c r="G1083" s="82"/>
      <c r="H1083" s="82"/>
      <c r="K1083" s="77"/>
      <c r="L1083" s="77"/>
      <c r="M1083" s="80"/>
      <c r="N1083" s="77"/>
      <c r="O1083" s="77"/>
    </row>
    <row r="1084" spans="4:15" ht="16" customHeight="1" x14ac:dyDescent="0.25">
      <c r="D1084" s="82"/>
      <c r="E1084" s="82"/>
      <c r="F1084" s="82"/>
      <c r="G1084" s="82"/>
      <c r="H1084" s="82"/>
      <c r="K1084" s="77"/>
      <c r="L1084" s="77"/>
      <c r="M1084" s="80"/>
      <c r="N1084" s="77"/>
      <c r="O1084" s="77"/>
    </row>
    <row r="1085" spans="4:15" ht="16" customHeight="1" x14ac:dyDescent="0.25">
      <c r="D1085" s="82"/>
      <c r="E1085" s="82"/>
      <c r="F1085" s="82"/>
      <c r="G1085" s="82"/>
      <c r="H1085" s="82"/>
      <c r="K1085" s="77"/>
      <c r="L1085" s="77"/>
      <c r="M1085" s="80"/>
      <c r="N1085" s="77"/>
      <c r="O1085" s="77"/>
    </row>
    <row r="1086" spans="4:15" ht="16" customHeight="1" x14ac:dyDescent="0.25">
      <c r="D1086" s="82"/>
      <c r="E1086" s="82"/>
      <c r="F1086" s="82"/>
      <c r="G1086" s="82"/>
      <c r="H1086" s="82"/>
      <c r="K1086" s="81"/>
      <c r="L1086" s="81"/>
      <c r="M1086" s="80"/>
      <c r="N1086" s="77"/>
      <c r="O1086" s="77"/>
    </row>
    <row r="1087" spans="4:15" ht="16" customHeight="1" x14ac:dyDescent="0.25">
      <c r="D1087" s="82"/>
      <c r="E1087" s="82"/>
      <c r="F1087" s="82"/>
      <c r="G1087" s="82"/>
      <c r="H1087" s="82"/>
      <c r="K1087" s="81"/>
      <c r="L1087" s="81"/>
      <c r="M1087" s="80"/>
      <c r="N1087" s="77"/>
      <c r="O1087" s="77"/>
    </row>
    <row r="1088" spans="4:15" ht="16" customHeight="1" x14ac:dyDescent="0.25">
      <c r="D1088" s="82"/>
      <c r="E1088" s="82"/>
      <c r="F1088" s="82"/>
      <c r="G1088" s="82"/>
      <c r="H1088" s="82"/>
      <c r="K1088" s="81"/>
      <c r="L1088" s="81"/>
      <c r="M1088" s="80"/>
      <c r="N1088" s="77"/>
      <c r="O1088" s="77"/>
    </row>
    <row r="1089" spans="4:15" ht="16" customHeight="1" x14ac:dyDescent="0.25">
      <c r="D1089" s="82"/>
      <c r="E1089" s="82"/>
      <c r="F1089" s="82"/>
      <c r="G1089" s="82"/>
      <c r="H1089" s="82"/>
      <c r="K1089" s="81"/>
      <c r="L1089" s="81"/>
      <c r="M1089" s="80"/>
      <c r="N1089" s="77"/>
      <c r="O1089" s="77"/>
    </row>
    <row r="1090" spans="4:15" ht="16" customHeight="1" x14ac:dyDescent="0.25">
      <c r="D1090" s="82"/>
      <c r="E1090" s="82"/>
      <c r="F1090" s="82"/>
      <c r="G1090" s="82"/>
      <c r="H1090" s="82"/>
      <c r="K1090" s="81"/>
      <c r="L1090" s="81"/>
      <c r="M1090" s="80"/>
      <c r="N1090" s="77"/>
      <c r="O1090" s="77"/>
    </row>
    <row r="1091" spans="4:15" ht="16" customHeight="1" x14ac:dyDescent="0.25">
      <c r="D1091" s="82"/>
      <c r="E1091" s="82"/>
      <c r="F1091" s="82"/>
      <c r="G1091" s="82"/>
      <c r="H1091" s="82"/>
      <c r="K1091" s="81"/>
      <c r="L1091" s="81"/>
      <c r="M1091" s="80"/>
      <c r="N1091" s="77"/>
      <c r="O1091" s="77"/>
    </row>
    <row r="1092" spans="4:15" ht="16" customHeight="1" x14ac:dyDescent="0.25">
      <c r="D1092" s="82"/>
      <c r="E1092" s="82"/>
      <c r="F1092" s="82"/>
      <c r="G1092" s="82"/>
      <c r="H1092" s="82"/>
      <c r="K1092" s="81"/>
      <c r="L1092" s="81"/>
      <c r="M1092" s="80"/>
      <c r="N1092" s="77"/>
      <c r="O1092" s="77"/>
    </row>
    <row r="1093" spans="4:15" ht="16" customHeight="1" x14ac:dyDescent="0.25">
      <c r="D1093" s="82"/>
      <c r="E1093" s="82"/>
      <c r="F1093" s="82"/>
      <c r="G1093" s="82"/>
      <c r="H1093" s="82"/>
      <c r="K1093" s="77"/>
      <c r="L1093" s="77"/>
      <c r="M1093" s="80"/>
      <c r="N1093" s="77"/>
      <c r="O1093" s="77"/>
    </row>
    <row r="1094" spans="4:15" ht="16" customHeight="1" x14ac:dyDescent="0.25">
      <c r="D1094" s="82"/>
      <c r="E1094" s="82"/>
      <c r="F1094" s="82"/>
      <c r="G1094" s="82"/>
      <c r="H1094" s="82"/>
      <c r="K1094" s="77"/>
      <c r="L1094" s="77"/>
      <c r="M1094" s="80"/>
      <c r="N1094" s="77"/>
      <c r="O1094" s="77"/>
    </row>
    <row r="1095" spans="4:15" ht="16" customHeight="1" x14ac:dyDescent="0.25">
      <c r="D1095" s="82"/>
      <c r="E1095" s="82"/>
      <c r="F1095" s="82"/>
      <c r="G1095" s="82"/>
      <c r="H1095" s="82"/>
      <c r="K1095" s="77"/>
      <c r="L1095" s="77"/>
      <c r="M1095" s="80"/>
      <c r="N1095" s="77"/>
      <c r="O1095" s="77"/>
    </row>
    <row r="1096" spans="4:15" ht="16" customHeight="1" x14ac:dyDescent="0.25">
      <c r="D1096" s="82"/>
      <c r="E1096" s="82"/>
      <c r="F1096" s="82"/>
      <c r="G1096" s="82"/>
      <c r="H1096" s="82"/>
      <c r="K1096" s="77"/>
      <c r="L1096" s="77"/>
      <c r="M1096" s="80"/>
      <c r="N1096" s="77"/>
      <c r="O1096" s="77"/>
    </row>
    <row r="1097" spans="4:15" ht="16" customHeight="1" x14ac:dyDescent="0.25">
      <c r="D1097" s="82"/>
      <c r="E1097" s="82"/>
      <c r="F1097" s="82"/>
      <c r="G1097" s="82"/>
      <c r="H1097" s="82"/>
      <c r="K1097" s="77"/>
      <c r="L1097" s="77"/>
      <c r="M1097" s="80"/>
      <c r="N1097" s="77"/>
      <c r="O1097" s="77"/>
    </row>
    <row r="1098" spans="4:15" ht="16" customHeight="1" x14ac:dyDescent="0.25">
      <c r="D1098" s="82"/>
      <c r="E1098" s="82"/>
      <c r="F1098" s="82"/>
      <c r="G1098" s="82"/>
      <c r="H1098" s="82"/>
      <c r="K1098" s="77"/>
      <c r="L1098" s="77"/>
      <c r="M1098" s="80"/>
      <c r="N1098" s="77"/>
      <c r="O1098" s="77"/>
    </row>
    <row r="1099" spans="4:15" ht="16" customHeight="1" x14ac:dyDescent="0.25">
      <c r="D1099" s="82"/>
      <c r="E1099" s="82"/>
      <c r="F1099" s="82"/>
      <c r="G1099" s="82"/>
      <c r="H1099" s="82"/>
      <c r="K1099" s="77"/>
      <c r="L1099" s="77"/>
      <c r="M1099" s="80"/>
      <c r="N1099" s="77"/>
      <c r="O1099" s="77"/>
    </row>
    <row r="1100" spans="4:15" ht="16" customHeight="1" x14ac:dyDescent="0.25">
      <c r="D1100" s="82"/>
      <c r="E1100" s="82"/>
      <c r="F1100" s="82"/>
      <c r="G1100" s="82"/>
      <c r="H1100" s="82"/>
      <c r="K1100" s="77"/>
      <c r="L1100" s="77"/>
      <c r="M1100" s="80"/>
      <c r="N1100" s="77"/>
      <c r="O1100" s="77"/>
    </row>
    <row r="1101" spans="4:15" ht="16" customHeight="1" x14ac:dyDescent="0.25">
      <c r="D1101" s="82"/>
      <c r="E1101" s="82"/>
      <c r="F1101" s="82"/>
      <c r="G1101" s="82"/>
      <c r="H1101" s="82"/>
      <c r="K1101" s="77"/>
      <c r="L1101" s="77"/>
      <c r="M1101" s="80"/>
      <c r="N1101" s="77"/>
      <c r="O1101" s="77"/>
    </row>
    <row r="1102" spans="4:15" ht="16" customHeight="1" x14ac:dyDescent="0.25">
      <c r="D1102" s="82"/>
      <c r="E1102" s="82"/>
      <c r="F1102" s="82"/>
      <c r="G1102" s="82"/>
      <c r="H1102" s="82"/>
      <c r="K1102" s="77"/>
      <c r="L1102" s="77"/>
      <c r="M1102" s="80"/>
      <c r="N1102" s="77"/>
      <c r="O1102" s="77"/>
    </row>
    <row r="1103" spans="4:15" ht="16" customHeight="1" x14ac:dyDescent="0.25">
      <c r="D1103" s="82"/>
      <c r="E1103" s="82"/>
      <c r="F1103" s="82"/>
      <c r="G1103" s="82"/>
      <c r="H1103" s="82"/>
      <c r="K1103" s="77"/>
      <c r="L1103" s="77"/>
      <c r="M1103" s="80"/>
      <c r="N1103" s="77"/>
      <c r="O1103" s="77"/>
    </row>
    <row r="1104" spans="4:15" ht="16" customHeight="1" x14ac:dyDescent="0.25">
      <c r="D1104" s="82"/>
      <c r="E1104" s="82"/>
      <c r="F1104" s="82"/>
      <c r="G1104" s="82"/>
      <c r="H1104" s="82"/>
      <c r="K1104" s="77"/>
      <c r="L1104" s="77"/>
      <c r="M1104" s="80"/>
      <c r="N1104" s="77"/>
      <c r="O1104" s="77"/>
    </row>
    <row r="1105" spans="4:15" ht="16" customHeight="1" x14ac:dyDescent="0.25">
      <c r="D1105" s="82"/>
      <c r="E1105" s="82"/>
      <c r="F1105" s="82"/>
      <c r="G1105" s="82"/>
      <c r="H1105" s="82"/>
      <c r="K1105" s="77"/>
      <c r="L1105" s="77"/>
      <c r="M1105" s="80"/>
      <c r="N1105" s="77"/>
      <c r="O1105" s="77"/>
    </row>
    <row r="1106" spans="4:15" ht="16" customHeight="1" x14ac:dyDescent="0.25">
      <c r="D1106" s="82"/>
      <c r="E1106" s="82"/>
      <c r="F1106" s="82"/>
      <c r="G1106" s="82"/>
      <c r="H1106" s="82"/>
      <c r="K1106" s="77"/>
      <c r="L1106" s="77"/>
      <c r="M1106" s="80"/>
      <c r="N1106" s="77"/>
      <c r="O1106" s="77"/>
    </row>
    <row r="1107" spans="4:15" ht="16" customHeight="1" x14ac:dyDescent="0.25">
      <c r="D1107" s="82"/>
      <c r="E1107" s="82"/>
      <c r="F1107" s="82"/>
      <c r="G1107" s="82"/>
      <c r="H1107" s="82"/>
      <c r="K1107" s="77"/>
      <c r="L1107" s="77"/>
      <c r="M1107" s="80"/>
      <c r="N1107" s="77"/>
      <c r="O1107" s="77"/>
    </row>
    <row r="1108" spans="4:15" ht="16" customHeight="1" x14ac:dyDescent="0.25">
      <c r="D1108" s="82"/>
      <c r="E1108" s="82"/>
      <c r="F1108" s="82"/>
      <c r="G1108" s="82"/>
      <c r="H1108" s="82"/>
      <c r="K1108" s="77"/>
      <c r="L1108" s="77"/>
      <c r="M1108" s="80"/>
      <c r="N1108" s="77"/>
      <c r="O1108" s="77"/>
    </row>
    <row r="1109" spans="4:15" ht="16" customHeight="1" x14ac:dyDescent="0.25">
      <c r="D1109" s="82"/>
      <c r="E1109" s="82"/>
      <c r="F1109" s="82"/>
      <c r="G1109" s="82"/>
      <c r="H1109" s="82"/>
      <c r="K1109" s="77"/>
      <c r="L1109" s="77"/>
      <c r="M1109" s="80"/>
      <c r="N1109" s="77"/>
      <c r="O1109" s="77"/>
    </row>
    <row r="1110" spans="4:15" ht="16" customHeight="1" x14ac:dyDescent="0.25">
      <c r="D1110" s="82"/>
      <c r="E1110" s="82"/>
      <c r="F1110" s="82"/>
      <c r="G1110" s="82"/>
      <c r="H1110" s="82"/>
      <c r="K1110" s="81"/>
      <c r="L1110" s="81"/>
      <c r="M1110" s="80"/>
      <c r="N1110" s="77"/>
      <c r="O1110" s="77"/>
    </row>
    <row r="1111" spans="4:15" ht="16" customHeight="1" x14ac:dyDescent="0.25">
      <c r="D1111" s="82"/>
      <c r="E1111" s="82"/>
      <c r="F1111" s="82"/>
      <c r="G1111" s="82"/>
      <c r="H1111" s="82"/>
      <c r="K1111" s="81"/>
      <c r="L1111" s="81"/>
      <c r="M1111" s="80"/>
      <c r="N1111" s="77"/>
      <c r="O1111" s="77"/>
    </row>
    <row r="1112" spans="4:15" ht="16" customHeight="1" x14ac:dyDescent="0.25">
      <c r="D1112" s="82"/>
      <c r="E1112" s="82"/>
      <c r="F1112" s="82"/>
      <c r="G1112" s="82"/>
      <c r="H1112" s="82"/>
      <c r="K1112" s="81"/>
      <c r="L1112" s="81"/>
      <c r="M1112" s="80"/>
      <c r="N1112" s="77"/>
      <c r="O1112" s="77"/>
    </row>
    <row r="1113" spans="4:15" ht="16" customHeight="1" x14ac:dyDescent="0.25">
      <c r="D1113" s="82"/>
      <c r="E1113" s="82"/>
      <c r="F1113" s="82"/>
      <c r="G1113" s="82"/>
      <c r="H1113" s="82"/>
      <c r="K1113" s="81"/>
      <c r="L1113" s="81"/>
      <c r="M1113" s="80"/>
      <c r="N1113" s="77"/>
      <c r="O1113" s="77"/>
    </row>
    <row r="1114" spans="4:15" ht="16" customHeight="1" x14ac:dyDescent="0.25">
      <c r="D1114" s="82"/>
      <c r="E1114" s="82"/>
      <c r="F1114" s="82"/>
      <c r="G1114" s="82"/>
      <c r="H1114" s="82"/>
      <c r="K1114" s="81"/>
      <c r="L1114" s="81"/>
      <c r="M1114" s="80"/>
      <c r="N1114" s="77"/>
      <c r="O1114" s="77"/>
    </row>
    <row r="1115" spans="4:15" ht="16" customHeight="1" x14ac:dyDescent="0.25">
      <c r="D1115" s="82"/>
      <c r="E1115" s="82"/>
      <c r="F1115" s="82"/>
      <c r="G1115" s="82"/>
      <c r="H1115" s="82"/>
      <c r="K1115" s="81"/>
      <c r="L1115" s="81"/>
      <c r="M1115" s="80"/>
      <c r="N1115" s="77"/>
      <c r="O1115" s="77"/>
    </row>
    <row r="1116" spans="4:15" ht="16" customHeight="1" x14ac:dyDescent="0.25">
      <c r="D1116" s="82"/>
      <c r="E1116" s="82"/>
      <c r="F1116" s="82"/>
      <c r="G1116" s="82"/>
      <c r="H1116" s="82"/>
      <c r="K1116" s="81"/>
      <c r="L1116" s="81"/>
      <c r="M1116" s="80"/>
      <c r="N1116" s="77"/>
      <c r="O1116" s="77"/>
    </row>
    <row r="1117" spans="4:15" ht="16" customHeight="1" x14ac:dyDescent="0.25">
      <c r="D1117" s="82"/>
      <c r="E1117" s="82"/>
      <c r="F1117" s="82"/>
      <c r="G1117" s="82"/>
      <c r="H1117" s="82"/>
      <c r="K1117" s="77"/>
      <c r="L1117" s="77"/>
      <c r="M1117" s="80"/>
      <c r="N1117" s="77"/>
      <c r="O1117" s="77"/>
    </row>
    <row r="1118" spans="4:15" ht="16" customHeight="1" x14ac:dyDescent="0.25">
      <c r="D1118" s="82"/>
      <c r="E1118" s="82"/>
      <c r="F1118" s="82"/>
      <c r="G1118" s="82"/>
      <c r="H1118" s="82"/>
      <c r="K1118" s="77"/>
      <c r="L1118" s="77"/>
      <c r="M1118" s="80"/>
      <c r="N1118" s="77"/>
      <c r="O1118" s="77"/>
    </row>
    <row r="1119" spans="4:15" ht="16" customHeight="1" x14ac:dyDescent="0.25">
      <c r="D1119" s="82"/>
      <c r="E1119" s="82"/>
      <c r="F1119" s="82"/>
      <c r="G1119" s="82"/>
      <c r="H1119" s="82"/>
      <c r="K1119" s="77"/>
      <c r="L1119" s="77"/>
      <c r="M1119" s="80"/>
      <c r="N1119" s="77"/>
      <c r="O1119" s="77"/>
    </row>
    <row r="1120" spans="4:15" ht="16" customHeight="1" x14ac:dyDescent="0.25">
      <c r="D1120" s="82"/>
      <c r="E1120" s="82"/>
      <c r="F1120" s="82"/>
      <c r="G1120" s="82"/>
      <c r="H1120" s="82"/>
      <c r="K1120" s="77"/>
      <c r="L1120" s="77"/>
      <c r="M1120" s="80"/>
      <c r="N1120" s="77"/>
      <c r="O1120" s="77"/>
    </row>
    <row r="1121" spans="4:15" ht="16" customHeight="1" x14ac:dyDescent="0.25">
      <c r="D1121" s="82"/>
      <c r="E1121" s="82"/>
      <c r="F1121" s="82"/>
      <c r="G1121" s="82"/>
      <c r="H1121" s="82"/>
      <c r="K1121" s="77"/>
      <c r="L1121" s="77"/>
      <c r="M1121" s="80"/>
      <c r="N1121" s="77"/>
      <c r="O1121" s="77"/>
    </row>
    <row r="1122" spans="4:15" ht="16" customHeight="1" x14ac:dyDescent="0.25">
      <c r="D1122" s="82"/>
      <c r="E1122" s="82"/>
      <c r="F1122" s="82"/>
      <c r="G1122" s="82"/>
      <c r="H1122" s="82"/>
      <c r="K1122" s="77"/>
      <c r="L1122" s="77"/>
      <c r="M1122" s="80"/>
      <c r="N1122" s="77"/>
      <c r="O1122" s="77"/>
    </row>
    <row r="1123" spans="4:15" ht="16" customHeight="1" x14ac:dyDescent="0.25">
      <c r="D1123" s="82"/>
      <c r="E1123" s="82"/>
      <c r="F1123" s="82"/>
      <c r="G1123" s="82"/>
      <c r="H1123" s="82"/>
      <c r="K1123" s="77"/>
      <c r="L1123" s="77"/>
      <c r="M1123" s="80"/>
      <c r="N1123" s="77"/>
      <c r="O1123" s="77"/>
    </row>
    <row r="1124" spans="4:15" ht="16" customHeight="1" x14ac:dyDescent="0.25">
      <c r="D1124" s="82"/>
      <c r="E1124" s="82"/>
      <c r="F1124" s="82"/>
      <c r="G1124" s="82"/>
      <c r="H1124" s="82"/>
      <c r="K1124" s="77"/>
      <c r="L1124" s="77"/>
      <c r="M1124" s="80"/>
      <c r="N1124" s="77"/>
      <c r="O1124" s="77"/>
    </row>
    <row r="1125" spans="4:15" ht="16" customHeight="1" x14ac:dyDescent="0.25">
      <c r="D1125" s="82"/>
      <c r="E1125" s="82"/>
      <c r="F1125" s="82"/>
      <c r="G1125" s="82"/>
      <c r="H1125" s="82"/>
      <c r="K1125" s="77"/>
      <c r="L1125" s="77"/>
      <c r="M1125" s="80"/>
      <c r="N1125" s="77"/>
      <c r="O1125" s="77"/>
    </row>
    <row r="1126" spans="4:15" ht="16" customHeight="1" x14ac:dyDescent="0.25">
      <c r="D1126" s="82"/>
      <c r="E1126" s="82"/>
      <c r="F1126" s="82"/>
      <c r="G1126" s="82"/>
      <c r="H1126" s="82"/>
      <c r="K1126" s="77"/>
      <c r="L1126" s="77"/>
      <c r="M1126" s="80"/>
      <c r="N1126" s="77"/>
      <c r="O1126" s="77"/>
    </row>
    <row r="1127" spans="4:15" ht="16" customHeight="1" x14ac:dyDescent="0.25">
      <c r="D1127" s="82"/>
      <c r="E1127" s="82"/>
      <c r="F1127" s="82"/>
      <c r="G1127" s="82"/>
      <c r="H1127" s="82"/>
      <c r="K1127" s="77"/>
      <c r="L1127" s="77"/>
      <c r="M1127" s="80"/>
      <c r="N1127" s="77"/>
      <c r="O1127" s="77"/>
    </row>
    <row r="1128" spans="4:15" ht="16" customHeight="1" x14ac:dyDescent="0.25">
      <c r="D1128" s="82"/>
      <c r="E1128" s="82"/>
      <c r="F1128" s="82"/>
      <c r="G1128" s="82"/>
      <c r="H1128" s="82"/>
      <c r="K1128" s="77"/>
      <c r="L1128" s="77"/>
      <c r="M1128" s="80"/>
      <c r="N1128" s="77"/>
      <c r="O1128" s="77"/>
    </row>
    <row r="1129" spans="4:15" ht="16" customHeight="1" x14ac:dyDescent="0.25">
      <c r="D1129" s="82"/>
      <c r="E1129" s="82"/>
      <c r="F1129" s="82"/>
      <c r="G1129" s="82"/>
      <c r="H1129" s="82"/>
      <c r="K1129" s="77"/>
      <c r="L1129" s="77"/>
      <c r="M1129" s="80"/>
      <c r="N1129" s="77"/>
      <c r="O1129" s="77"/>
    </row>
    <row r="1130" spans="4:15" ht="16" customHeight="1" x14ac:dyDescent="0.25">
      <c r="D1130" s="82"/>
      <c r="E1130" s="82"/>
      <c r="F1130" s="82"/>
      <c r="G1130" s="82"/>
      <c r="H1130" s="82"/>
      <c r="K1130" s="77"/>
      <c r="L1130" s="77"/>
      <c r="M1130" s="80"/>
      <c r="N1130" s="77"/>
      <c r="O1130" s="77"/>
    </row>
    <row r="1131" spans="4:15" ht="16" customHeight="1" x14ac:dyDescent="0.25">
      <c r="D1131" s="82"/>
      <c r="E1131" s="82"/>
      <c r="F1131" s="82"/>
      <c r="G1131" s="82"/>
      <c r="H1131" s="82"/>
      <c r="K1131" s="77"/>
      <c r="L1131" s="77"/>
      <c r="M1131" s="80"/>
      <c r="N1131" s="77"/>
      <c r="O1131" s="77"/>
    </row>
    <row r="1132" spans="4:15" ht="16" customHeight="1" x14ac:dyDescent="0.25">
      <c r="D1132" s="82"/>
      <c r="E1132" s="82"/>
      <c r="F1132" s="82"/>
      <c r="G1132" s="82"/>
      <c r="H1132" s="82"/>
      <c r="K1132" s="77"/>
      <c r="L1132" s="77"/>
      <c r="M1132" s="80"/>
      <c r="N1132" s="77"/>
      <c r="O1132" s="77"/>
    </row>
    <row r="1133" spans="4:15" ht="16" customHeight="1" x14ac:dyDescent="0.25">
      <c r="D1133" s="82"/>
      <c r="E1133" s="82"/>
      <c r="F1133" s="82"/>
      <c r="G1133" s="82"/>
      <c r="H1133" s="82"/>
      <c r="K1133" s="77"/>
      <c r="L1133" s="77"/>
      <c r="M1133" s="80"/>
      <c r="N1133" s="77"/>
      <c r="O1133" s="77"/>
    </row>
    <row r="1134" spans="4:15" ht="16" customHeight="1" x14ac:dyDescent="0.25">
      <c r="D1134" s="82"/>
      <c r="E1134" s="82"/>
      <c r="F1134" s="82"/>
      <c r="G1134" s="82"/>
      <c r="H1134" s="82"/>
      <c r="K1134" s="81"/>
      <c r="L1134" s="81"/>
      <c r="M1134" s="80"/>
      <c r="N1134" s="77"/>
      <c r="O1134" s="77"/>
    </row>
    <row r="1135" spans="4:15" ht="16" customHeight="1" x14ac:dyDescent="0.25">
      <c r="D1135" s="82"/>
      <c r="E1135" s="82"/>
      <c r="F1135" s="82"/>
      <c r="G1135" s="82"/>
      <c r="H1135" s="82"/>
      <c r="K1135" s="81"/>
      <c r="L1135" s="81"/>
      <c r="M1135" s="80"/>
      <c r="N1135" s="77"/>
      <c r="O1135" s="77"/>
    </row>
    <row r="1136" spans="4:15" ht="16" customHeight="1" x14ac:dyDescent="0.25">
      <c r="D1136" s="82"/>
      <c r="E1136" s="82"/>
      <c r="F1136" s="82"/>
      <c r="G1136" s="82"/>
      <c r="H1136" s="82"/>
      <c r="K1136" s="81"/>
      <c r="L1136" s="81"/>
      <c r="M1136" s="80"/>
      <c r="N1136" s="77"/>
      <c r="O1136" s="77"/>
    </row>
    <row r="1137" spans="4:15" ht="16" customHeight="1" x14ac:dyDescent="0.25">
      <c r="D1137" s="82"/>
      <c r="E1137" s="82"/>
      <c r="F1137" s="82"/>
      <c r="G1137" s="82"/>
      <c r="H1137" s="82"/>
      <c r="K1137" s="81"/>
      <c r="L1137" s="81"/>
      <c r="M1137" s="80"/>
      <c r="N1137" s="77"/>
      <c r="O1137" s="77"/>
    </row>
    <row r="1138" spans="4:15" ht="16" customHeight="1" x14ac:dyDescent="0.25">
      <c r="D1138" s="82"/>
      <c r="E1138" s="82"/>
      <c r="F1138" s="82"/>
      <c r="G1138" s="82"/>
      <c r="H1138" s="82"/>
      <c r="K1138" s="81"/>
      <c r="L1138" s="81"/>
      <c r="M1138" s="80"/>
      <c r="N1138" s="77"/>
      <c r="O1138" s="77"/>
    </row>
    <row r="1139" spans="4:15" ht="16" customHeight="1" x14ac:dyDescent="0.25">
      <c r="D1139" s="82"/>
      <c r="E1139" s="82"/>
      <c r="F1139" s="82"/>
      <c r="G1139" s="82"/>
      <c r="H1139" s="82"/>
      <c r="K1139" s="81"/>
      <c r="L1139" s="81"/>
      <c r="M1139" s="80"/>
      <c r="N1139" s="77"/>
      <c r="O1139" s="77"/>
    </row>
    <row r="1140" spans="4:15" ht="16" customHeight="1" x14ac:dyDescent="0.25">
      <c r="D1140" s="82"/>
      <c r="E1140" s="82"/>
      <c r="F1140" s="82"/>
      <c r="G1140" s="82"/>
      <c r="H1140" s="82"/>
      <c r="K1140" s="81"/>
      <c r="L1140" s="81"/>
      <c r="M1140" s="80"/>
      <c r="N1140" s="77"/>
      <c r="O1140" s="77"/>
    </row>
    <row r="1141" spans="4:15" ht="16" customHeight="1" x14ac:dyDescent="0.25">
      <c r="D1141" s="82"/>
      <c r="E1141" s="82"/>
      <c r="F1141" s="82"/>
      <c r="G1141" s="82"/>
      <c r="H1141" s="82"/>
      <c r="K1141" s="77"/>
      <c r="L1141" s="77"/>
      <c r="M1141" s="80"/>
      <c r="N1141" s="77"/>
      <c r="O1141" s="77"/>
    </row>
    <row r="1142" spans="4:15" ht="16" customHeight="1" x14ac:dyDescent="0.25">
      <c r="D1142" s="82"/>
      <c r="E1142" s="82"/>
      <c r="F1142" s="82"/>
      <c r="G1142" s="82"/>
      <c r="H1142" s="82"/>
      <c r="K1142" s="77"/>
      <c r="L1142" s="77"/>
      <c r="M1142" s="80"/>
      <c r="N1142" s="77"/>
      <c r="O1142" s="77"/>
    </row>
    <row r="1143" spans="4:15" ht="16" customHeight="1" x14ac:dyDescent="0.25">
      <c r="D1143" s="82"/>
      <c r="E1143" s="82"/>
      <c r="F1143" s="82"/>
      <c r="G1143" s="82"/>
      <c r="H1143" s="82"/>
      <c r="K1143" s="77"/>
      <c r="L1143" s="77"/>
      <c r="M1143" s="80"/>
      <c r="N1143" s="77"/>
      <c r="O1143" s="77"/>
    </row>
    <row r="1144" spans="4:15" ht="16" customHeight="1" x14ac:dyDescent="0.25">
      <c r="D1144" s="82"/>
      <c r="E1144" s="82"/>
      <c r="F1144" s="82"/>
      <c r="G1144" s="82"/>
      <c r="H1144" s="82"/>
      <c r="K1144" s="77"/>
      <c r="L1144" s="77"/>
      <c r="M1144" s="80"/>
      <c r="N1144" s="77"/>
      <c r="O1144" s="77"/>
    </row>
    <row r="1145" spans="4:15" ht="16" customHeight="1" x14ac:dyDescent="0.25">
      <c r="D1145" s="82"/>
      <c r="E1145" s="82"/>
      <c r="F1145" s="82"/>
      <c r="G1145" s="82"/>
      <c r="H1145" s="82"/>
      <c r="K1145" s="77"/>
      <c r="L1145" s="77"/>
      <c r="M1145" s="80"/>
      <c r="N1145" s="77"/>
      <c r="O1145" s="77"/>
    </row>
    <row r="1146" spans="4:15" ht="16" customHeight="1" x14ac:dyDescent="0.25">
      <c r="D1146" s="82"/>
      <c r="E1146" s="82"/>
      <c r="F1146" s="82"/>
      <c r="G1146" s="82"/>
      <c r="H1146" s="82"/>
      <c r="K1146" s="77"/>
      <c r="L1146" s="77"/>
      <c r="M1146" s="80"/>
      <c r="N1146" s="77"/>
      <c r="O1146" s="77"/>
    </row>
    <row r="1147" spans="4:15" ht="16" customHeight="1" x14ac:dyDescent="0.25">
      <c r="D1147" s="82"/>
      <c r="E1147" s="82"/>
      <c r="F1147" s="82"/>
      <c r="G1147" s="82"/>
      <c r="H1147" s="82"/>
      <c r="K1147" s="77"/>
      <c r="L1147" s="77"/>
      <c r="M1147" s="80"/>
      <c r="N1147" s="77"/>
      <c r="O1147" s="77"/>
    </row>
    <row r="1148" spans="4:15" ht="16" customHeight="1" x14ac:dyDescent="0.25">
      <c r="D1148" s="82"/>
      <c r="E1148" s="82"/>
      <c r="F1148" s="82"/>
      <c r="G1148" s="82"/>
      <c r="H1148" s="82"/>
      <c r="K1148" s="77"/>
      <c r="L1148" s="77"/>
      <c r="M1148" s="80"/>
      <c r="N1148" s="77"/>
      <c r="O1148" s="77"/>
    </row>
    <row r="1149" spans="4:15" ht="16" customHeight="1" x14ac:dyDescent="0.25">
      <c r="D1149" s="82"/>
      <c r="E1149" s="82"/>
      <c r="F1149" s="82"/>
      <c r="G1149" s="82"/>
      <c r="H1149" s="82"/>
      <c r="K1149" s="77"/>
      <c r="L1149" s="77"/>
      <c r="M1149" s="80"/>
      <c r="N1149" s="77"/>
      <c r="O1149" s="77"/>
    </row>
    <row r="1150" spans="4:15" ht="16" customHeight="1" x14ac:dyDescent="0.25">
      <c r="D1150" s="82"/>
      <c r="E1150" s="82"/>
      <c r="F1150" s="82"/>
      <c r="G1150" s="82"/>
      <c r="H1150" s="82"/>
      <c r="K1150" s="77"/>
      <c r="L1150" s="77"/>
      <c r="M1150" s="80"/>
      <c r="N1150" s="77"/>
      <c r="O1150" s="77"/>
    </row>
    <row r="1151" spans="4:15" ht="16" customHeight="1" x14ac:dyDescent="0.25">
      <c r="D1151" s="82"/>
      <c r="E1151" s="82"/>
      <c r="F1151" s="82"/>
      <c r="G1151" s="82"/>
      <c r="H1151" s="82"/>
      <c r="K1151" s="77"/>
      <c r="L1151" s="77"/>
      <c r="M1151" s="80"/>
      <c r="N1151" s="77"/>
      <c r="O1151" s="77"/>
    </row>
    <row r="1152" spans="4:15" ht="16" customHeight="1" x14ac:dyDescent="0.25">
      <c r="D1152" s="82"/>
      <c r="E1152" s="82"/>
      <c r="F1152" s="82"/>
      <c r="G1152" s="82"/>
      <c r="H1152" s="82"/>
      <c r="K1152" s="77"/>
      <c r="L1152" s="77"/>
      <c r="M1152" s="80"/>
      <c r="N1152" s="77"/>
      <c r="O1152" s="77"/>
    </row>
    <row r="1153" spans="4:15" ht="16" customHeight="1" x14ac:dyDescent="0.25">
      <c r="D1153" s="82"/>
      <c r="E1153" s="82"/>
      <c r="F1153" s="82"/>
      <c r="G1153" s="82"/>
      <c r="H1153" s="82"/>
      <c r="K1153" s="77"/>
      <c r="L1153" s="77"/>
      <c r="M1153" s="80"/>
      <c r="N1153" s="77"/>
      <c r="O1153" s="77"/>
    </row>
    <row r="1154" spans="4:15" ht="16" customHeight="1" x14ac:dyDescent="0.25">
      <c r="D1154" s="82"/>
      <c r="E1154" s="82"/>
      <c r="F1154" s="82"/>
      <c r="G1154" s="82"/>
      <c r="H1154" s="82"/>
      <c r="K1154" s="77"/>
      <c r="L1154" s="77"/>
      <c r="M1154" s="80"/>
      <c r="N1154" s="77"/>
      <c r="O1154" s="77"/>
    </row>
    <row r="1155" spans="4:15" ht="16" customHeight="1" x14ac:dyDescent="0.25">
      <c r="D1155" s="82"/>
      <c r="E1155" s="82"/>
      <c r="F1155" s="82"/>
      <c r="G1155" s="82"/>
      <c r="H1155" s="82"/>
      <c r="K1155" s="77"/>
      <c r="L1155" s="77"/>
      <c r="M1155" s="80"/>
      <c r="N1155" s="77"/>
      <c r="O1155" s="77"/>
    </row>
    <row r="1156" spans="4:15" ht="16" customHeight="1" x14ac:dyDescent="0.25">
      <c r="D1156" s="82"/>
      <c r="E1156" s="82"/>
      <c r="F1156" s="82"/>
      <c r="G1156" s="82"/>
      <c r="H1156" s="82"/>
      <c r="K1156" s="77"/>
      <c r="L1156" s="77"/>
      <c r="M1156" s="80"/>
      <c r="N1156" s="77"/>
      <c r="O1156" s="77"/>
    </row>
    <row r="1157" spans="4:15" ht="16" customHeight="1" x14ac:dyDescent="0.25">
      <c r="D1157" s="82"/>
      <c r="E1157" s="82"/>
      <c r="F1157" s="82"/>
      <c r="G1157" s="82"/>
      <c r="H1157" s="82"/>
      <c r="K1157" s="77"/>
      <c r="L1157" s="77"/>
      <c r="M1157" s="80"/>
      <c r="N1157" s="77"/>
      <c r="O1157" s="77"/>
    </row>
    <row r="1158" spans="4:15" ht="16" customHeight="1" x14ac:dyDescent="0.25">
      <c r="D1158" s="82"/>
      <c r="E1158" s="82"/>
      <c r="F1158" s="82"/>
      <c r="G1158" s="82"/>
      <c r="H1158" s="82"/>
      <c r="K1158" s="81"/>
      <c r="L1158" s="81"/>
      <c r="M1158" s="80"/>
      <c r="N1158" s="77"/>
      <c r="O1158" s="77"/>
    </row>
    <row r="1159" spans="4:15" ht="16" customHeight="1" x14ac:dyDescent="0.25">
      <c r="D1159" s="82"/>
      <c r="E1159" s="82"/>
      <c r="F1159" s="82"/>
      <c r="G1159" s="82"/>
      <c r="H1159" s="82"/>
      <c r="K1159" s="81"/>
      <c r="L1159" s="81"/>
      <c r="M1159" s="80"/>
      <c r="N1159" s="77"/>
      <c r="O1159" s="77"/>
    </row>
    <row r="1160" spans="4:15" ht="16" customHeight="1" x14ac:dyDescent="0.25">
      <c r="D1160" s="82"/>
      <c r="E1160" s="82"/>
      <c r="F1160" s="82"/>
      <c r="G1160" s="82"/>
      <c r="H1160" s="82"/>
      <c r="K1160" s="81"/>
      <c r="L1160" s="81"/>
      <c r="M1160" s="80"/>
      <c r="N1160" s="77"/>
      <c r="O1160" s="77"/>
    </row>
    <row r="1161" spans="4:15" ht="16" customHeight="1" x14ac:dyDescent="0.25">
      <c r="D1161" s="82"/>
      <c r="E1161" s="82"/>
      <c r="F1161" s="82"/>
      <c r="G1161" s="82"/>
      <c r="H1161" s="82"/>
      <c r="K1161" s="81"/>
      <c r="L1161" s="81"/>
      <c r="M1161" s="80"/>
      <c r="N1161" s="77"/>
      <c r="O1161" s="77"/>
    </row>
    <row r="1162" spans="4:15" ht="16" customHeight="1" x14ac:dyDescent="0.25">
      <c r="D1162" s="82"/>
      <c r="E1162" s="82"/>
      <c r="F1162" s="82"/>
      <c r="G1162" s="82"/>
      <c r="H1162" s="82"/>
      <c r="K1162" s="81"/>
      <c r="L1162" s="81"/>
      <c r="M1162" s="80"/>
      <c r="N1162" s="77"/>
      <c r="O1162" s="77"/>
    </row>
    <row r="1163" spans="4:15" ht="16" customHeight="1" x14ac:dyDescent="0.25">
      <c r="D1163" s="82"/>
      <c r="E1163" s="82"/>
      <c r="F1163" s="82"/>
      <c r="G1163" s="82"/>
      <c r="H1163" s="82"/>
      <c r="K1163" s="81"/>
      <c r="L1163" s="81"/>
      <c r="M1163" s="80"/>
      <c r="N1163" s="77"/>
      <c r="O1163" s="77"/>
    </row>
    <row r="1164" spans="4:15" ht="16" customHeight="1" x14ac:dyDescent="0.25">
      <c r="D1164" s="82"/>
      <c r="E1164" s="82"/>
      <c r="F1164" s="82"/>
      <c r="G1164" s="82"/>
      <c r="H1164" s="82"/>
      <c r="K1164" s="81"/>
      <c r="L1164" s="81"/>
      <c r="M1164" s="80"/>
      <c r="N1164" s="77"/>
      <c r="O1164" s="77"/>
    </row>
    <row r="1165" spans="4:15" ht="16" customHeight="1" x14ac:dyDescent="0.25">
      <c r="D1165" s="82"/>
      <c r="E1165" s="82"/>
      <c r="F1165" s="82"/>
      <c r="G1165" s="82"/>
      <c r="H1165" s="82"/>
      <c r="K1165" s="77"/>
      <c r="L1165" s="77"/>
      <c r="M1165" s="80"/>
      <c r="N1165" s="77"/>
      <c r="O1165" s="77"/>
    </row>
    <row r="1166" spans="4:15" ht="16" customHeight="1" x14ac:dyDescent="0.25">
      <c r="D1166" s="82"/>
      <c r="E1166" s="82"/>
      <c r="F1166" s="82"/>
      <c r="G1166" s="82"/>
      <c r="H1166" s="82"/>
      <c r="K1166" s="77"/>
      <c r="L1166" s="77"/>
      <c r="M1166" s="80"/>
      <c r="N1166" s="77"/>
      <c r="O1166" s="77"/>
    </row>
    <row r="1167" spans="4:15" ht="16" customHeight="1" x14ac:dyDescent="0.25">
      <c r="D1167" s="82"/>
      <c r="E1167" s="82"/>
      <c r="F1167" s="82"/>
      <c r="G1167" s="82"/>
      <c r="H1167" s="82"/>
      <c r="K1167" s="77"/>
      <c r="L1167" s="77"/>
      <c r="M1167" s="80"/>
      <c r="N1167" s="77"/>
      <c r="O1167" s="77"/>
    </row>
    <row r="1168" spans="4:15" ht="16" customHeight="1" x14ac:dyDescent="0.25">
      <c r="D1168" s="82"/>
      <c r="E1168" s="82"/>
      <c r="F1168" s="82"/>
      <c r="G1168" s="82"/>
      <c r="H1168" s="82"/>
      <c r="K1168" s="77"/>
      <c r="L1168" s="77"/>
      <c r="M1168" s="80"/>
      <c r="N1168" s="77"/>
      <c r="O1168" s="77"/>
    </row>
    <row r="1169" spans="4:15" ht="16" customHeight="1" x14ac:dyDescent="0.25">
      <c r="D1169" s="82"/>
      <c r="E1169" s="82"/>
      <c r="F1169" s="82"/>
      <c r="G1169" s="82"/>
      <c r="H1169" s="82"/>
      <c r="K1169" s="77"/>
      <c r="L1169" s="77"/>
      <c r="M1169" s="80"/>
      <c r="N1169" s="77"/>
      <c r="O1169" s="77"/>
    </row>
    <row r="1170" spans="4:15" ht="16" customHeight="1" x14ac:dyDescent="0.25">
      <c r="D1170" s="82"/>
      <c r="E1170" s="82"/>
      <c r="F1170" s="82"/>
      <c r="G1170" s="82"/>
      <c r="H1170" s="82"/>
      <c r="K1170" s="77"/>
      <c r="L1170" s="77"/>
      <c r="M1170" s="80"/>
      <c r="N1170" s="77"/>
      <c r="O1170" s="77"/>
    </row>
    <row r="1171" spans="4:15" ht="16" customHeight="1" x14ac:dyDescent="0.25">
      <c r="D1171" s="82"/>
      <c r="E1171" s="82"/>
      <c r="F1171" s="82"/>
      <c r="G1171" s="82"/>
      <c r="H1171" s="82"/>
      <c r="K1171" s="77"/>
      <c r="L1171" s="77"/>
      <c r="M1171" s="80"/>
      <c r="N1171" s="77"/>
      <c r="O1171" s="77"/>
    </row>
    <row r="1172" spans="4:15" ht="16" customHeight="1" x14ac:dyDescent="0.25">
      <c r="D1172" s="82"/>
      <c r="E1172" s="82"/>
      <c r="F1172" s="82"/>
      <c r="G1172" s="82"/>
      <c r="H1172" s="82"/>
      <c r="K1172" s="77"/>
      <c r="L1172" s="77"/>
      <c r="M1172" s="80"/>
      <c r="N1172" s="77"/>
      <c r="O1172" s="77"/>
    </row>
    <row r="1173" spans="4:15" ht="16" customHeight="1" x14ac:dyDescent="0.25">
      <c r="D1173" s="82"/>
      <c r="E1173" s="82"/>
      <c r="F1173" s="82"/>
      <c r="G1173" s="82"/>
      <c r="H1173" s="82"/>
      <c r="K1173" s="77"/>
      <c r="L1173" s="77"/>
      <c r="M1173" s="80"/>
      <c r="N1173" s="77"/>
      <c r="O1173" s="77"/>
    </row>
    <row r="1174" spans="4:15" ht="16" customHeight="1" x14ac:dyDescent="0.25">
      <c r="D1174" s="82"/>
      <c r="E1174" s="82"/>
      <c r="F1174" s="82"/>
      <c r="G1174" s="82"/>
      <c r="H1174" s="82"/>
      <c r="K1174" s="77"/>
      <c r="L1174" s="77"/>
      <c r="M1174" s="80"/>
      <c r="N1174" s="77"/>
      <c r="O1174" s="77"/>
    </row>
    <row r="1175" spans="4:15" ht="16" customHeight="1" x14ac:dyDescent="0.25">
      <c r="D1175" s="82"/>
      <c r="E1175" s="82"/>
      <c r="F1175" s="82"/>
      <c r="G1175" s="82"/>
      <c r="H1175" s="82"/>
      <c r="K1175" s="77"/>
      <c r="L1175" s="77"/>
      <c r="M1175" s="80"/>
      <c r="N1175" s="77"/>
      <c r="O1175" s="77"/>
    </row>
    <row r="1176" spans="4:15" ht="16" customHeight="1" x14ac:dyDescent="0.25">
      <c r="D1176" s="82"/>
      <c r="E1176" s="82"/>
      <c r="F1176" s="82"/>
      <c r="G1176" s="82"/>
      <c r="H1176" s="82"/>
      <c r="K1176" s="77"/>
      <c r="L1176" s="77"/>
      <c r="M1176" s="80"/>
      <c r="N1176" s="77"/>
      <c r="O1176" s="77"/>
    </row>
    <row r="1177" spans="4:15" ht="16" customHeight="1" x14ac:dyDescent="0.25">
      <c r="D1177" s="82"/>
      <c r="E1177" s="82"/>
      <c r="F1177" s="82"/>
      <c r="G1177" s="82"/>
      <c r="H1177" s="82"/>
      <c r="K1177" s="77"/>
      <c r="L1177" s="77"/>
      <c r="M1177" s="80"/>
      <c r="N1177" s="77"/>
      <c r="O1177" s="77"/>
    </row>
    <row r="1178" spans="4:15" ht="16" customHeight="1" x14ac:dyDescent="0.25">
      <c r="D1178" s="82"/>
      <c r="E1178" s="82"/>
      <c r="F1178" s="82"/>
      <c r="G1178" s="82"/>
      <c r="H1178" s="82"/>
      <c r="K1178" s="77"/>
      <c r="L1178" s="77"/>
      <c r="M1178" s="80"/>
      <c r="N1178" s="77"/>
      <c r="O1178" s="77"/>
    </row>
    <row r="1179" spans="4:15" ht="16" customHeight="1" x14ac:dyDescent="0.25">
      <c r="D1179" s="82"/>
      <c r="E1179" s="82"/>
      <c r="F1179" s="82"/>
      <c r="G1179" s="82"/>
      <c r="H1179" s="82"/>
      <c r="K1179" s="77"/>
      <c r="L1179" s="77"/>
      <c r="M1179" s="80"/>
      <c r="N1179" s="77"/>
      <c r="O1179" s="77"/>
    </row>
    <row r="1180" spans="4:15" ht="16" customHeight="1" x14ac:dyDescent="0.25">
      <c r="D1180" s="82"/>
      <c r="E1180" s="82"/>
      <c r="F1180" s="82"/>
      <c r="G1180" s="82"/>
      <c r="H1180" s="82"/>
      <c r="K1180" s="77"/>
      <c r="L1180" s="77"/>
      <c r="M1180" s="80"/>
      <c r="N1180" s="77"/>
      <c r="O1180" s="77"/>
    </row>
    <row r="1181" spans="4:15" ht="16" customHeight="1" x14ac:dyDescent="0.25">
      <c r="D1181" s="82"/>
      <c r="E1181" s="82"/>
      <c r="F1181" s="82"/>
      <c r="G1181" s="82"/>
      <c r="H1181" s="82"/>
      <c r="K1181" s="77"/>
      <c r="L1181" s="77"/>
      <c r="M1181" s="80"/>
      <c r="N1181" s="77"/>
      <c r="O1181" s="77"/>
    </row>
    <row r="1182" spans="4:15" ht="16" customHeight="1" x14ac:dyDescent="0.25">
      <c r="D1182" s="82"/>
      <c r="E1182" s="82"/>
      <c r="F1182" s="82"/>
      <c r="G1182" s="82"/>
      <c r="H1182" s="82"/>
      <c r="K1182" s="81"/>
      <c r="L1182" s="81"/>
      <c r="M1182" s="80"/>
      <c r="N1182" s="77"/>
      <c r="O1182" s="77"/>
    </row>
    <row r="1183" spans="4:15" ht="16" customHeight="1" x14ac:dyDescent="0.25">
      <c r="D1183" s="82"/>
      <c r="E1183" s="82"/>
      <c r="F1183" s="82"/>
      <c r="G1183" s="82"/>
      <c r="H1183" s="82"/>
      <c r="K1183" s="81"/>
      <c r="L1183" s="81"/>
      <c r="M1183" s="80"/>
      <c r="N1183" s="77"/>
      <c r="O1183" s="77"/>
    </row>
    <row r="1184" spans="4:15" ht="16" customHeight="1" x14ac:dyDescent="0.25">
      <c r="D1184" s="82"/>
      <c r="E1184" s="82"/>
      <c r="F1184" s="82"/>
      <c r="G1184" s="82"/>
      <c r="H1184" s="82"/>
      <c r="K1184" s="81"/>
      <c r="L1184" s="81"/>
      <c r="M1184" s="80"/>
      <c r="N1184" s="77"/>
      <c r="O1184" s="77"/>
    </row>
    <row r="1185" spans="4:15" ht="16" customHeight="1" x14ac:dyDescent="0.25">
      <c r="D1185" s="82"/>
      <c r="E1185" s="82"/>
      <c r="F1185" s="82"/>
      <c r="G1185" s="82"/>
      <c r="H1185" s="82"/>
      <c r="K1185" s="81"/>
      <c r="L1185" s="81"/>
      <c r="M1185" s="80"/>
      <c r="N1185" s="77"/>
      <c r="O1185" s="77"/>
    </row>
    <row r="1186" spans="4:15" ht="16" customHeight="1" x14ac:dyDescent="0.25">
      <c r="D1186" s="82"/>
      <c r="E1186" s="82"/>
      <c r="F1186" s="82"/>
      <c r="G1186" s="82"/>
      <c r="H1186" s="82"/>
      <c r="K1186" s="81"/>
      <c r="L1186" s="81"/>
      <c r="M1186" s="80"/>
      <c r="N1186" s="77"/>
      <c r="O1186" s="77"/>
    </row>
    <row r="1187" spans="4:15" ht="16" customHeight="1" x14ac:dyDescent="0.25">
      <c r="D1187" s="82"/>
      <c r="E1187" s="82"/>
      <c r="F1187" s="82"/>
      <c r="G1187" s="82"/>
      <c r="H1187" s="82"/>
      <c r="K1187" s="81"/>
      <c r="L1187" s="81"/>
      <c r="M1187" s="80"/>
      <c r="N1187" s="77"/>
      <c r="O1187" s="77"/>
    </row>
    <row r="1188" spans="4:15" ht="16" customHeight="1" x14ac:dyDescent="0.25">
      <c r="D1188" s="82"/>
      <c r="E1188" s="82"/>
      <c r="F1188" s="82"/>
      <c r="G1188" s="82"/>
      <c r="H1188" s="82"/>
      <c r="K1188" s="81"/>
      <c r="L1188" s="81"/>
      <c r="M1188" s="80"/>
      <c r="N1188" s="77"/>
      <c r="O1188" s="77"/>
    </row>
    <row r="1189" spans="4:15" ht="16" customHeight="1" x14ac:dyDescent="0.25">
      <c r="D1189" s="82"/>
      <c r="E1189" s="82"/>
      <c r="F1189" s="82"/>
      <c r="G1189" s="82"/>
      <c r="H1189" s="82"/>
      <c r="K1189" s="77"/>
      <c r="L1189" s="77"/>
      <c r="M1189" s="80"/>
      <c r="N1189" s="77"/>
      <c r="O1189" s="77"/>
    </row>
    <row r="1190" spans="4:15" ht="16" customHeight="1" x14ac:dyDescent="0.25">
      <c r="D1190" s="82"/>
      <c r="E1190" s="82"/>
      <c r="F1190" s="82"/>
      <c r="G1190" s="82"/>
      <c r="H1190" s="82"/>
      <c r="K1190" s="77"/>
      <c r="L1190" s="77"/>
      <c r="M1190" s="80"/>
      <c r="N1190" s="77"/>
      <c r="O1190" s="77"/>
    </row>
    <row r="1191" spans="4:15" ht="16" customHeight="1" x14ac:dyDescent="0.25">
      <c r="D1191" s="82"/>
      <c r="E1191" s="82"/>
      <c r="F1191" s="82"/>
      <c r="G1191" s="82"/>
      <c r="H1191" s="82"/>
      <c r="K1191" s="77"/>
      <c r="L1191" s="77"/>
      <c r="M1191" s="80"/>
      <c r="N1191" s="77"/>
      <c r="O1191" s="77"/>
    </row>
    <row r="1192" spans="4:15" ht="16" customHeight="1" x14ac:dyDescent="0.25">
      <c r="D1192" s="82"/>
      <c r="E1192" s="82"/>
      <c r="F1192" s="82"/>
      <c r="G1192" s="82"/>
      <c r="H1192" s="82"/>
      <c r="K1192" s="77"/>
      <c r="L1192" s="77"/>
      <c r="M1192" s="80"/>
      <c r="N1192" s="77"/>
      <c r="O1192" s="77"/>
    </row>
    <row r="1193" spans="4:15" ht="16" customHeight="1" x14ac:dyDescent="0.25">
      <c r="D1193" s="82"/>
      <c r="E1193" s="82"/>
      <c r="F1193" s="82"/>
      <c r="G1193" s="82"/>
      <c r="H1193" s="82"/>
      <c r="K1193" s="77"/>
      <c r="L1193" s="77"/>
      <c r="M1193" s="80"/>
      <c r="N1193" s="77"/>
      <c r="O1193" s="77"/>
    </row>
    <row r="1194" spans="4:15" ht="16" customHeight="1" x14ac:dyDescent="0.25">
      <c r="D1194" s="82"/>
      <c r="E1194" s="82"/>
      <c r="F1194" s="82"/>
      <c r="G1194" s="82"/>
      <c r="H1194" s="82"/>
      <c r="K1194" s="77"/>
      <c r="L1194" s="77"/>
      <c r="M1194" s="80"/>
      <c r="N1194" s="77"/>
      <c r="O1194" s="77"/>
    </row>
    <row r="1195" spans="4:15" ht="16" customHeight="1" x14ac:dyDescent="0.25">
      <c r="D1195" s="82"/>
      <c r="E1195" s="82"/>
      <c r="F1195" s="82"/>
      <c r="G1195" s="82"/>
      <c r="H1195" s="82"/>
      <c r="K1195" s="77"/>
      <c r="L1195" s="77"/>
      <c r="M1195" s="80"/>
      <c r="N1195" s="77"/>
      <c r="O1195" s="77"/>
    </row>
    <row r="1196" spans="4:15" ht="16" customHeight="1" x14ac:dyDescent="0.25">
      <c r="D1196" s="82"/>
      <c r="E1196" s="82"/>
      <c r="F1196" s="82"/>
      <c r="G1196" s="82"/>
      <c r="H1196" s="82"/>
      <c r="K1196" s="77"/>
      <c r="L1196" s="77"/>
      <c r="M1196" s="80"/>
      <c r="N1196" s="77"/>
      <c r="O1196" s="77"/>
    </row>
    <row r="1197" spans="4:15" ht="16" customHeight="1" x14ac:dyDescent="0.25">
      <c r="D1197" s="82"/>
      <c r="E1197" s="82"/>
      <c r="F1197" s="82"/>
      <c r="G1197" s="82"/>
      <c r="H1197" s="82"/>
      <c r="K1197" s="77"/>
      <c r="L1197" s="77"/>
      <c r="M1197" s="80"/>
      <c r="N1197" s="77"/>
      <c r="O1197" s="77"/>
    </row>
    <row r="1198" spans="4:15" ht="16" customHeight="1" x14ac:dyDescent="0.25">
      <c r="D1198" s="82"/>
      <c r="E1198" s="82"/>
      <c r="F1198" s="82"/>
      <c r="G1198" s="82"/>
      <c r="H1198" s="82"/>
      <c r="K1198" s="77"/>
      <c r="L1198" s="77"/>
      <c r="M1198" s="80"/>
      <c r="N1198" s="77"/>
      <c r="O1198" s="77"/>
    </row>
    <row r="1199" spans="4:15" ht="16" customHeight="1" x14ac:dyDescent="0.25">
      <c r="D1199" s="82"/>
      <c r="E1199" s="82"/>
      <c r="F1199" s="82"/>
      <c r="G1199" s="82"/>
      <c r="H1199" s="82"/>
      <c r="K1199" s="77"/>
      <c r="L1199" s="77"/>
      <c r="M1199" s="80"/>
      <c r="N1199" s="77"/>
      <c r="O1199" s="77"/>
    </row>
    <row r="1200" spans="4:15" ht="16" customHeight="1" x14ac:dyDescent="0.25">
      <c r="D1200" s="82"/>
      <c r="E1200" s="82"/>
      <c r="F1200" s="82"/>
      <c r="G1200" s="82"/>
      <c r="H1200" s="82"/>
      <c r="K1200" s="77"/>
      <c r="L1200" s="77"/>
      <c r="M1200" s="80"/>
      <c r="N1200" s="77"/>
      <c r="O1200" s="77"/>
    </row>
    <row r="1201" spans="4:15" ht="16" customHeight="1" x14ac:dyDescent="0.25">
      <c r="D1201" s="82"/>
      <c r="E1201" s="82"/>
      <c r="F1201" s="82"/>
      <c r="G1201" s="82"/>
      <c r="H1201" s="82"/>
      <c r="K1201" s="77"/>
      <c r="L1201" s="77"/>
      <c r="M1201" s="80"/>
      <c r="N1201" s="77"/>
      <c r="O1201" s="77"/>
    </row>
    <row r="1202" spans="4:15" ht="16" customHeight="1" x14ac:dyDescent="0.25">
      <c r="D1202" s="82"/>
      <c r="E1202" s="82"/>
      <c r="F1202" s="82"/>
      <c r="G1202" s="82"/>
      <c r="H1202" s="82"/>
      <c r="K1202" s="77"/>
      <c r="L1202" s="77"/>
      <c r="M1202" s="80"/>
      <c r="N1202" s="77"/>
      <c r="O1202" s="77"/>
    </row>
    <row r="1203" spans="4:15" ht="16" customHeight="1" x14ac:dyDescent="0.25">
      <c r="D1203" s="82"/>
      <c r="E1203" s="82"/>
      <c r="F1203" s="82"/>
      <c r="G1203" s="82"/>
      <c r="H1203" s="82"/>
      <c r="K1203" s="77"/>
      <c r="L1203" s="77"/>
      <c r="M1203" s="80"/>
      <c r="N1203" s="77"/>
      <c r="O1203" s="77"/>
    </row>
    <row r="1204" spans="4:15" ht="16" customHeight="1" x14ac:dyDescent="0.25">
      <c r="D1204" s="82"/>
      <c r="E1204" s="82"/>
      <c r="F1204" s="82"/>
      <c r="G1204" s="82"/>
      <c r="H1204" s="82"/>
      <c r="K1204" s="77"/>
      <c r="L1204" s="77"/>
      <c r="M1204" s="80"/>
      <c r="N1204" s="77"/>
      <c r="O1204" s="77"/>
    </row>
    <row r="1205" spans="4:15" ht="16" customHeight="1" x14ac:dyDescent="0.25">
      <c r="D1205" s="82"/>
      <c r="E1205" s="82"/>
      <c r="F1205" s="82"/>
      <c r="G1205" s="82"/>
      <c r="H1205" s="82"/>
      <c r="K1205" s="77"/>
      <c r="L1205" s="77"/>
      <c r="M1205" s="80"/>
      <c r="N1205" s="77"/>
      <c r="O1205" s="77"/>
    </row>
    <row r="1206" spans="4:15" ht="16" customHeight="1" x14ac:dyDescent="0.25">
      <c r="D1206" s="82"/>
      <c r="E1206" s="82"/>
      <c r="F1206" s="82"/>
      <c r="G1206" s="82"/>
      <c r="H1206" s="82"/>
      <c r="K1206" s="81"/>
      <c r="L1206" s="81"/>
      <c r="M1206" s="80"/>
      <c r="N1206" s="77"/>
      <c r="O1206" s="77"/>
    </row>
    <row r="1207" spans="4:15" ht="16" customHeight="1" x14ac:dyDescent="0.25">
      <c r="D1207" s="82"/>
      <c r="E1207" s="82"/>
      <c r="F1207" s="82"/>
      <c r="G1207" s="82"/>
      <c r="H1207" s="82"/>
      <c r="K1207" s="81"/>
      <c r="L1207" s="81"/>
      <c r="M1207" s="80"/>
      <c r="N1207" s="77"/>
      <c r="O1207" s="77"/>
    </row>
    <row r="1208" spans="4:15" ht="16" customHeight="1" x14ac:dyDescent="0.25">
      <c r="D1208" s="82"/>
      <c r="E1208" s="82"/>
      <c r="F1208" s="82"/>
      <c r="G1208" s="82"/>
      <c r="H1208" s="82"/>
      <c r="K1208" s="81"/>
      <c r="L1208" s="81"/>
      <c r="M1208" s="80"/>
      <c r="N1208" s="77"/>
      <c r="O1208" s="77"/>
    </row>
    <row r="1209" spans="4:15" ht="16" customHeight="1" x14ac:dyDescent="0.25">
      <c r="D1209" s="82"/>
      <c r="E1209" s="82"/>
      <c r="F1209" s="82"/>
      <c r="G1209" s="82"/>
      <c r="H1209" s="82"/>
      <c r="K1209" s="81"/>
      <c r="L1209" s="81"/>
      <c r="M1209" s="80"/>
      <c r="N1209" s="77"/>
      <c r="O1209" s="77"/>
    </row>
    <row r="1210" spans="4:15" ht="16" customHeight="1" x14ac:dyDescent="0.25">
      <c r="D1210" s="82"/>
      <c r="E1210" s="82"/>
      <c r="F1210" s="82"/>
      <c r="G1210" s="82"/>
      <c r="H1210" s="82"/>
      <c r="K1210" s="81"/>
      <c r="L1210" s="81"/>
      <c r="M1210" s="80"/>
      <c r="N1210" s="77"/>
      <c r="O1210" s="77"/>
    </row>
    <row r="1211" spans="4:15" ht="16" customHeight="1" x14ac:dyDescent="0.25">
      <c r="D1211" s="82"/>
      <c r="E1211" s="82"/>
      <c r="F1211" s="82"/>
      <c r="G1211" s="82"/>
      <c r="H1211" s="82"/>
      <c r="K1211" s="81"/>
      <c r="L1211" s="81"/>
      <c r="M1211" s="80"/>
      <c r="N1211" s="77"/>
      <c r="O1211" s="77"/>
    </row>
    <row r="1212" spans="4:15" ht="16" customHeight="1" x14ac:dyDescent="0.25">
      <c r="D1212" s="82"/>
      <c r="E1212" s="82"/>
      <c r="F1212" s="82"/>
      <c r="G1212" s="82"/>
      <c r="H1212" s="82"/>
      <c r="K1212" s="81"/>
      <c r="L1212" s="81"/>
      <c r="M1212" s="80"/>
      <c r="N1212" s="77"/>
      <c r="O1212" s="77"/>
    </row>
    <row r="1213" spans="4:15" ht="16" customHeight="1" x14ac:dyDescent="0.25">
      <c r="D1213" s="82"/>
      <c r="E1213" s="82"/>
      <c r="F1213" s="82"/>
      <c r="G1213" s="82"/>
      <c r="H1213" s="82"/>
      <c r="K1213" s="77"/>
      <c r="L1213" s="77"/>
      <c r="M1213" s="80"/>
      <c r="N1213" s="77"/>
      <c r="O1213" s="77"/>
    </row>
    <row r="1214" spans="4:15" ht="16" customHeight="1" x14ac:dyDescent="0.25">
      <c r="D1214" s="82"/>
      <c r="E1214" s="82"/>
      <c r="F1214" s="82"/>
      <c r="G1214" s="82"/>
      <c r="H1214" s="82"/>
      <c r="K1214" s="77"/>
      <c r="L1214" s="77"/>
      <c r="M1214" s="80"/>
      <c r="N1214" s="77"/>
      <c r="O1214" s="77"/>
    </row>
    <row r="1215" spans="4:15" ht="16" customHeight="1" x14ac:dyDescent="0.25">
      <c r="D1215" s="82"/>
      <c r="E1215" s="82"/>
      <c r="F1215" s="82"/>
      <c r="G1215" s="82"/>
      <c r="H1215" s="82"/>
      <c r="K1215" s="77"/>
      <c r="L1215" s="77"/>
      <c r="M1215" s="80"/>
      <c r="N1215" s="77"/>
      <c r="O1215" s="77"/>
    </row>
    <row r="1216" spans="4:15" ht="16" customHeight="1" x14ac:dyDescent="0.25">
      <c r="D1216" s="82"/>
      <c r="E1216" s="82"/>
      <c r="F1216" s="82"/>
      <c r="G1216" s="82"/>
      <c r="H1216" s="82"/>
      <c r="K1216" s="77"/>
      <c r="L1216" s="77"/>
      <c r="M1216" s="80"/>
      <c r="N1216" s="77"/>
      <c r="O1216" s="77"/>
    </row>
    <row r="1217" spans="4:15" ht="16" customHeight="1" x14ac:dyDescent="0.25">
      <c r="D1217" s="82"/>
      <c r="E1217" s="82"/>
      <c r="F1217" s="82"/>
      <c r="G1217" s="82"/>
      <c r="H1217" s="82"/>
      <c r="K1217" s="77"/>
      <c r="L1217" s="77"/>
      <c r="M1217" s="80"/>
      <c r="N1217" s="77"/>
      <c r="O1217" s="77"/>
    </row>
    <row r="1218" spans="4:15" ht="16" customHeight="1" x14ac:dyDescent="0.25">
      <c r="D1218" s="82"/>
      <c r="E1218" s="82"/>
      <c r="F1218" s="82"/>
      <c r="G1218" s="82"/>
      <c r="H1218" s="82"/>
      <c r="K1218" s="77"/>
      <c r="L1218" s="77"/>
      <c r="M1218" s="80"/>
      <c r="N1218" s="77"/>
      <c r="O1218" s="77"/>
    </row>
    <row r="1219" spans="4:15" ht="16" customHeight="1" x14ac:dyDescent="0.25">
      <c r="D1219" s="82"/>
      <c r="E1219" s="82"/>
      <c r="F1219" s="82"/>
      <c r="G1219" s="82"/>
      <c r="H1219" s="82"/>
      <c r="K1219" s="77"/>
      <c r="L1219" s="77"/>
      <c r="M1219" s="80"/>
      <c r="N1219" s="77"/>
      <c r="O1219" s="77"/>
    </row>
    <row r="1220" spans="4:15" ht="16" customHeight="1" x14ac:dyDescent="0.25">
      <c r="D1220" s="82"/>
      <c r="E1220" s="82"/>
      <c r="F1220" s="82"/>
      <c r="G1220" s="82"/>
      <c r="H1220" s="82"/>
      <c r="K1220" s="77"/>
      <c r="L1220" s="77"/>
      <c r="M1220" s="80"/>
      <c r="N1220" s="77"/>
      <c r="O1220" s="77"/>
    </row>
    <row r="1221" spans="4:15" ht="16" customHeight="1" x14ac:dyDescent="0.25">
      <c r="D1221" s="82"/>
      <c r="E1221" s="82"/>
      <c r="F1221" s="82"/>
      <c r="G1221" s="82"/>
      <c r="H1221" s="82"/>
      <c r="K1221" s="77"/>
      <c r="L1221" s="77"/>
      <c r="M1221" s="80"/>
      <c r="N1221" s="77"/>
      <c r="O1221" s="77"/>
    </row>
    <row r="1222" spans="4:15" ht="16" customHeight="1" x14ac:dyDescent="0.25">
      <c r="D1222" s="82"/>
      <c r="E1222" s="82"/>
      <c r="F1222" s="82"/>
      <c r="G1222" s="82"/>
      <c r="H1222" s="82"/>
      <c r="K1222" s="77"/>
      <c r="L1222" s="77"/>
      <c r="M1222" s="80"/>
      <c r="N1222" s="77"/>
      <c r="O1222" s="77"/>
    </row>
    <row r="1223" spans="4:15" ht="16" customHeight="1" x14ac:dyDescent="0.25">
      <c r="D1223" s="82"/>
      <c r="E1223" s="82"/>
      <c r="F1223" s="82"/>
      <c r="G1223" s="82"/>
      <c r="H1223" s="82"/>
      <c r="K1223" s="77"/>
      <c r="L1223" s="77"/>
      <c r="M1223" s="80"/>
      <c r="N1223" s="77"/>
      <c r="O1223" s="77"/>
    </row>
    <row r="1224" spans="4:15" ht="16" customHeight="1" x14ac:dyDescent="0.25">
      <c r="D1224" s="82"/>
      <c r="E1224" s="82"/>
      <c r="F1224" s="82"/>
      <c r="G1224" s="82"/>
      <c r="H1224" s="82"/>
      <c r="K1224" s="77"/>
      <c r="L1224" s="77"/>
      <c r="M1224" s="80"/>
      <c r="N1224" s="77"/>
      <c r="O1224" s="77"/>
    </row>
    <row r="1225" spans="4:15" ht="16" customHeight="1" x14ac:dyDescent="0.25">
      <c r="D1225" s="82"/>
      <c r="E1225" s="82"/>
      <c r="F1225" s="82"/>
      <c r="G1225" s="82"/>
      <c r="H1225" s="82"/>
      <c r="K1225" s="77"/>
      <c r="L1225" s="77"/>
      <c r="M1225" s="80"/>
      <c r="N1225" s="77"/>
      <c r="O1225" s="77"/>
    </row>
    <row r="1226" spans="4:15" ht="16" customHeight="1" x14ac:dyDescent="0.25">
      <c r="D1226" s="82"/>
      <c r="E1226" s="82"/>
      <c r="F1226" s="82"/>
      <c r="G1226" s="82"/>
      <c r="H1226" s="82"/>
      <c r="K1226" s="77"/>
      <c r="L1226" s="77"/>
      <c r="M1226" s="80"/>
      <c r="N1226" s="77"/>
      <c r="O1226" s="77"/>
    </row>
    <row r="1227" spans="4:15" ht="16" customHeight="1" x14ac:dyDescent="0.25">
      <c r="D1227" s="82"/>
      <c r="E1227" s="82"/>
      <c r="F1227" s="82"/>
      <c r="G1227" s="82"/>
      <c r="H1227" s="82"/>
      <c r="K1227" s="77"/>
      <c r="L1227" s="77"/>
      <c r="M1227" s="80"/>
      <c r="N1227" s="77"/>
      <c r="O1227" s="77"/>
    </row>
    <row r="1228" spans="4:15" ht="16" customHeight="1" x14ac:dyDescent="0.25">
      <c r="D1228" s="82"/>
      <c r="E1228" s="82"/>
      <c r="F1228" s="82"/>
      <c r="G1228" s="82"/>
      <c r="H1228" s="82"/>
      <c r="K1228" s="77"/>
      <c r="L1228" s="77"/>
      <c r="M1228" s="80"/>
      <c r="N1228" s="77"/>
      <c r="O1228" s="77"/>
    </row>
    <row r="1229" spans="4:15" ht="16" customHeight="1" x14ac:dyDescent="0.25">
      <c r="D1229" s="82"/>
      <c r="E1229" s="82"/>
      <c r="F1229" s="82"/>
      <c r="G1229" s="82"/>
      <c r="H1229" s="82"/>
      <c r="K1229" s="77"/>
      <c r="L1229" s="77"/>
      <c r="M1229" s="80"/>
      <c r="N1229" s="77"/>
      <c r="O1229" s="77"/>
    </row>
    <row r="1230" spans="4:15" ht="16" customHeight="1" x14ac:dyDescent="0.25">
      <c r="D1230" s="82"/>
      <c r="E1230" s="82"/>
      <c r="F1230" s="82"/>
      <c r="G1230" s="82"/>
      <c r="H1230" s="82"/>
      <c r="K1230" s="81"/>
      <c r="L1230" s="81"/>
      <c r="M1230" s="80"/>
      <c r="N1230" s="77"/>
      <c r="O1230" s="77"/>
    </row>
    <row r="1231" spans="4:15" ht="16" customHeight="1" x14ac:dyDescent="0.25">
      <c r="D1231" s="82"/>
      <c r="E1231" s="82"/>
      <c r="F1231" s="82"/>
      <c r="G1231" s="82"/>
      <c r="H1231" s="82"/>
      <c r="K1231" s="81"/>
      <c r="L1231" s="81"/>
      <c r="M1231" s="80"/>
      <c r="N1231" s="77"/>
      <c r="O1231" s="77"/>
    </row>
    <row r="1232" spans="4:15" ht="16" customHeight="1" x14ac:dyDescent="0.25">
      <c r="D1232" s="82"/>
      <c r="E1232" s="82"/>
      <c r="F1232" s="82"/>
      <c r="G1232" s="82"/>
      <c r="H1232" s="82"/>
      <c r="K1232" s="81"/>
      <c r="L1232" s="81"/>
      <c r="M1232" s="80"/>
      <c r="N1232" s="77"/>
      <c r="O1232" s="77"/>
    </row>
    <row r="1233" spans="4:15" ht="16" customHeight="1" x14ac:dyDescent="0.25">
      <c r="D1233" s="82"/>
      <c r="E1233" s="82"/>
      <c r="F1233" s="82"/>
      <c r="G1233" s="82"/>
      <c r="H1233" s="82"/>
      <c r="K1233" s="81"/>
      <c r="L1233" s="81"/>
      <c r="M1233" s="80"/>
      <c r="N1233" s="77"/>
      <c r="O1233" s="77"/>
    </row>
    <row r="1234" spans="4:15" ht="16" customHeight="1" x14ac:dyDescent="0.25">
      <c r="D1234" s="82"/>
      <c r="E1234" s="82"/>
      <c r="F1234" s="82"/>
      <c r="G1234" s="82"/>
      <c r="H1234" s="82"/>
      <c r="K1234" s="81"/>
      <c r="L1234" s="81"/>
      <c r="M1234" s="80"/>
      <c r="N1234" s="77"/>
      <c r="O1234" s="77"/>
    </row>
    <row r="1235" spans="4:15" ht="16" customHeight="1" x14ac:dyDescent="0.25">
      <c r="D1235" s="82"/>
      <c r="E1235" s="82"/>
      <c r="F1235" s="82"/>
      <c r="G1235" s="82"/>
      <c r="H1235" s="82"/>
      <c r="K1235" s="81"/>
      <c r="L1235" s="81"/>
      <c r="M1235" s="80"/>
      <c r="N1235" s="77"/>
      <c r="O1235" s="77"/>
    </row>
    <row r="1236" spans="4:15" ht="16" customHeight="1" x14ac:dyDescent="0.25">
      <c r="D1236" s="82"/>
      <c r="E1236" s="82"/>
      <c r="F1236" s="82"/>
      <c r="G1236" s="82"/>
      <c r="H1236" s="82"/>
      <c r="K1236" s="81"/>
      <c r="L1236" s="81"/>
      <c r="M1236" s="80"/>
      <c r="N1236" s="77"/>
      <c r="O1236" s="77"/>
    </row>
    <row r="1237" spans="4:15" ht="16" customHeight="1" x14ac:dyDescent="0.25">
      <c r="D1237" s="82"/>
      <c r="E1237" s="82"/>
      <c r="F1237" s="82"/>
      <c r="G1237" s="82"/>
      <c r="H1237" s="82"/>
      <c r="K1237" s="77"/>
      <c r="L1237" s="77"/>
      <c r="M1237" s="80"/>
      <c r="N1237" s="77"/>
      <c r="O1237" s="77"/>
    </row>
    <row r="1238" spans="4:15" ht="16" customHeight="1" x14ac:dyDescent="0.25">
      <c r="D1238" s="82"/>
      <c r="E1238" s="82"/>
      <c r="F1238" s="82"/>
      <c r="G1238" s="82"/>
      <c r="H1238" s="82"/>
      <c r="K1238" s="77"/>
      <c r="L1238" s="77"/>
      <c r="M1238" s="80"/>
      <c r="N1238" s="77"/>
      <c r="O1238" s="77"/>
    </row>
    <row r="1239" spans="4:15" ht="16" customHeight="1" x14ac:dyDescent="0.25">
      <c r="D1239" s="82"/>
      <c r="E1239" s="82"/>
      <c r="F1239" s="82"/>
      <c r="G1239" s="82"/>
      <c r="H1239" s="82"/>
      <c r="K1239" s="77"/>
      <c r="L1239" s="77"/>
      <c r="M1239" s="80"/>
      <c r="N1239" s="77"/>
      <c r="O1239" s="77"/>
    </row>
    <row r="1240" spans="4:15" ht="16" customHeight="1" x14ac:dyDescent="0.25">
      <c r="D1240" s="82"/>
      <c r="E1240" s="82"/>
      <c r="F1240" s="82"/>
      <c r="G1240" s="82"/>
      <c r="H1240" s="82"/>
      <c r="K1240" s="77"/>
      <c r="L1240" s="77"/>
      <c r="M1240" s="80"/>
      <c r="N1240" s="77"/>
      <c r="O1240" s="77"/>
    </row>
    <row r="1241" spans="4:15" ht="16" customHeight="1" x14ac:dyDescent="0.25">
      <c r="D1241" s="82"/>
      <c r="E1241" s="82"/>
      <c r="F1241" s="82"/>
      <c r="G1241" s="82"/>
      <c r="H1241" s="82"/>
      <c r="K1241" s="77"/>
      <c r="L1241" s="77"/>
      <c r="M1241" s="80"/>
      <c r="N1241" s="77"/>
      <c r="O1241" s="77"/>
    </row>
    <row r="1242" spans="4:15" ht="16" customHeight="1" x14ac:dyDescent="0.25">
      <c r="D1242" s="82"/>
      <c r="E1242" s="82"/>
      <c r="F1242" s="82"/>
      <c r="G1242" s="82"/>
      <c r="H1242" s="82"/>
      <c r="K1242" s="77"/>
      <c r="L1242" s="77"/>
      <c r="M1242" s="80"/>
      <c r="N1242" s="77"/>
      <c r="O1242" s="77"/>
    </row>
    <row r="1243" spans="4:15" ht="16" customHeight="1" x14ac:dyDescent="0.25">
      <c r="D1243" s="82"/>
      <c r="E1243" s="82"/>
      <c r="F1243" s="82"/>
      <c r="G1243" s="82"/>
      <c r="H1243" s="82"/>
      <c r="K1243" s="77"/>
      <c r="L1243" s="77"/>
      <c r="M1243" s="80"/>
      <c r="N1243" s="77"/>
      <c r="O1243" s="77"/>
    </row>
    <row r="1244" spans="4:15" ht="16" customHeight="1" x14ac:dyDescent="0.25">
      <c r="D1244" s="82"/>
      <c r="E1244" s="82"/>
      <c r="F1244" s="82"/>
      <c r="G1244" s="82"/>
      <c r="H1244" s="82"/>
      <c r="K1244" s="77"/>
      <c r="L1244" s="77"/>
      <c r="M1244" s="80"/>
      <c r="N1244" s="77"/>
      <c r="O1244" s="77"/>
    </row>
    <row r="1245" spans="4:15" ht="16" customHeight="1" x14ac:dyDescent="0.25">
      <c r="D1245" s="82"/>
      <c r="E1245" s="82"/>
      <c r="F1245" s="82"/>
      <c r="G1245" s="82"/>
      <c r="H1245" s="82"/>
      <c r="K1245" s="77"/>
      <c r="L1245" s="77"/>
      <c r="M1245" s="80"/>
      <c r="N1245" s="77"/>
      <c r="O1245" s="77"/>
    </row>
    <row r="1246" spans="4:15" ht="16" customHeight="1" x14ac:dyDescent="0.25">
      <c r="D1246" s="82"/>
      <c r="E1246" s="82"/>
      <c r="F1246" s="82"/>
      <c r="G1246" s="82"/>
      <c r="H1246" s="82"/>
      <c r="K1246" s="77"/>
      <c r="L1246" s="77"/>
      <c r="M1246" s="80"/>
      <c r="N1246" s="77"/>
      <c r="O1246" s="77"/>
    </row>
    <row r="1247" spans="4:15" ht="16" customHeight="1" x14ac:dyDescent="0.25">
      <c r="D1247" s="82"/>
      <c r="E1247" s="82"/>
      <c r="F1247" s="82"/>
      <c r="G1247" s="82"/>
      <c r="H1247" s="82"/>
      <c r="K1247" s="77"/>
      <c r="L1247" s="77"/>
      <c r="M1247" s="80"/>
      <c r="N1247" s="77"/>
      <c r="O1247" s="77"/>
    </row>
    <row r="1248" spans="4:15" ht="16" customHeight="1" x14ac:dyDescent="0.25">
      <c r="D1248" s="82"/>
      <c r="E1248" s="82"/>
      <c r="F1248" s="82"/>
      <c r="G1248" s="82"/>
      <c r="H1248" s="82"/>
      <c r="K1248" s="77"/>
      <c r="L1248" s="77"/>
      <c r="M1248" s="80"/>
      <c r="N1248" s="77"/>
      <c r="O1248" s="77"/>
    </row>
    <row r="1249" spans="4:15" ht="16" customHeight="1" x14ac:dyDescent="0.25">
      <c r="D1249" s="82"/>
      <c r="E1249" s="82"/>
      <c r="F1249" s="82"/>
      <c r="G1249" s="82"/>
      <c r="H1249" s="82"/>
      <c r="K1249" s="77"/>
      <c r="L1249" s="77"/>
      <c r="M1249" s="80"/>
      <c r="N1249" s="77"/>
      <c r="O1249" s="77"/>
    </row>
    <row r="1250" spans="4:15" ht="16" customHeight="1" x14ac:dyDescent="0.25">
      <c r="D1250" s="82"/>
      <c r="E1250" s="82"/>
      <c r="F1250" s="82"/>
      <c r="G1250" s="82"/>
      <c r="H1250" s="82"/>
      <c r="K1250" s="77"/>
      <c r="L1250" s="77"/>
      <c r="M1250" s="80"/>
      <c r="N1250" s="77"/>
      <c r="O1250" s="77"/>
    </row>
    <row r="1251" spans="4:15" ht="16" customHeight="1" x14ac:dyDescent="0.25">
      <c r="D1251" s="82"/>
      <c r="E1251" s="82"/>
      <c r="F1251" s="82"/>
      <c r="G1251" s="82"/>
      <c r="H1251" s="82"/>
      <c r="K1251" s="77"/>
      <c r="L1251" s="77"/>
      <c r="M1251" s="80"/>
      <c r="N1251" s="77"/>
      <c r="O1251" s="77"/>
    </row>
    <row r="1252" spans="4:15" ht="16" customHeight="1" x14ac:dyDescent="0.25">
      <c r="D1252" s="82"/>
      <c r="E1252" s="82"/>
      <c r="F1252" s="82"/>
      <c r="G1252" s="82"/>
      <c r="H1252" s="82"/>
      <c r="K1252" s="77"/>
      <c r="L1252" s="77"/>
      <c r="M1252" s="80"/>
      <c r="N1252" s="77"/>
      <c r="O1252" s="77"/>
    </row>
    <row r="1253" spans="4:15" ht="16" customHeight="1" x14ac:dyDescent="0.25">
      <c r="D1253" s="82"/>
      <c r="E1253" s="82"/>
      <c r="F1253" s="82"/>
      <c r="G1253" s="82"/>
      <c r="H1253" s="82"/>
      <c r="K1253" s="77"/>
      <c r="L1253" s="77"/>
      <c r="M1253" s="80"/>
      <c r="N1253" s="77"/>
      <c r="O1253" s="77"/>
    </row>
    <row r="1254" spans="4:15" ht="16" customHeight="1" x14ac:dyDescent="0.25">
      <c r="D1254" s="82"/>
      <c r="E1254" s="82"/>
      <c r="F1254" s="82"/>
      <c r="G1254" s="82"/>
      <c r="H1254" s="82"/>
      <c r="K1254" s="81"/>
      <c r="L1254" s="81"/>
      <c r="M1254" s="80"/>
      <c r="N1254" s="77"/>
      <c r="O1254" s="77"/>
    </row>
    <row r="1255" spans="4:15" ht="16" customHeight="1" x14ac:dyDescent="0.25">
      <c r="D1255" s="82"/>
      <c r="E1255" s="82"/>
      <c r="F1255" s="82"/>
      <c r="G1255" s="82"/>
      <c r="H1255" s="82"/>
      <c r="K1255" s="81"/>
      <c r="L1255" s="81"/>
      <c r="M1255" s="80"/>
      <c r="N1255" s="77"/>
      <c r="O1255" s="77"/>
    </row>
    <row r="1256" spans="4:15" ht="16" customHeight="1" x14ac:dyDescent="0.25">
      <c r="D1256" s="82"/>
      <c r="E1256" s="82"/>
      <c r="F1256" s="82"/>
      <c r="G1256" s="82"/>
      <c r="H1256" s="82"/>
      <c r="K1256" s="81"/>
      <c r="L1256" s="81"/>
      <c r="M1256" s="80"/>
      <c r="N1256" s="77"/>
      <c r="O1256" s="77"/>
    </row>
    <row r="1257" spans="4:15" ht="16" customHeight="1" x14ac:dyDescent="0.25">
      <c r="D1257" s="82"/>
      <c r="E1257" s="82"/>
      <c r="F1257" s="82"/>
      <c r="G1257" s="82"/>
      <c r="H1257" s="82"/>
      <c r="K1257" s="81"/>
      <c r="L1257" s="81"/>
      <c r="M1257" s="80"/>
      <c r="N1257" s="77"/>
      <c r="O1257" s="77"/>
    </row>
    <row r="1258" spans="4:15" ht="16" customHeight="1" x14ac:dyDescent="0.25">
      <c r="D1258" s="82"/>
      <c r="E1258" s="82"/>
      <c r="F1258" s="82"/>
      <c r="G1258" s="82"/>
      <c r="H1258" s="82"/>
      <c r="K1258" s="81"/>
      <c r="L1258" s="81"/>
      <c r="M1258" s="80"/>
      <c r="N1258" s="77"/>
      <c r="O1258" s="77"/>
    </row>
    <row r="1259" spans="4:15" ht="16" customHeight="1" x14ac:dyDescent="0.25">
      <c r="D1259" s="82"/>
      <c r="E1259" s="82"/>
      <c r="F1259" s="82"/>
      <c r="G1259" s="82"/>
      <c r="H1259" s="82"/>
      <c r="K1259" s="81"/>
      <c r="L1259" s="81"/>
      <c r="M1259" s="80"/>
      <c r="N1259" s="77"/>
      <c r="O1259" s="77"/>
    </row>
    <row r="1260" spans="4:15" ht="16" customHeight="1" x14ac:dyDescent="0.25">
      <c r="D1260" s="82"/>
      <c r="E1260" s="82"/>
      <c r="F1260" s="82"/>
      <c r="G1260" s="82"/>
      <c r="H1260" s="82"/>
      <c r="K1260" s="81"/>
      <c r="L1260" s="81"/>
      <c r="M1260" s="80"/>
      <c r="N1260" s="77"/>
      <c r="O1260" s="77"/>
    </row>
    <row r="1261" spans="4:15" ht="16" customHeight="1" x14ac:dyDescent="0.25">
      <c r="D1261" s="82"/>
      <c r="E1261" s="82"/>
      <c r="F1261" s="82"/>
      <c r="G1261" s="82"/>
      <c r="H1261" s="82"/>
      <c r="K1261" s="77"/>
      <c r="L1261" s="77"/>
      <c r="M1261" s="80"/>
      <c r="N1261" s="77"/>
      <c r="O1261" s="77"/>
    </row>
    <row r="1262" spans="4:15" ht="16" customHeight="1" x14ac:dyDescent="0.25">
      <c r="D1262" s="82"/>
      <c r="E1262" s="82"/>
      <c r="F1262" s="82"/>
      <c r="G1262" s="82"/>
      <c r="H1262" s="82"/>
      <c r="K1262" s="77"/>
      <c r="L1262" s="77"/>
      <c r="M1262" s="80"/>
      <c r="N1262" s="77"/>
      <c r="O1262" s="77"/>
    </row>
    <row r="1263" spans="4:15" ht="16" customHeight="1" x14ac:dyDescent="0.25">
      <c r="D1263" s="82"/>
      <c r="E1263" s="82"/>
      <c r="F1263" s="82"/>
      <c r="G1263" s="82"/>
      <c r="H1263" s="82"/>
      <c r="K1263" s="77"/>
      <c r="L1263" s="77"/>
      <c r="M1263" s="80"/>
      <c r="N1263" s="77"/>
      <c r="O1263" s="77"/>
    </row>
    <row r="1264" spans="4:15" ht="16" customHeight="1" x14ac:dyDescent="0.25">
      <c r="D1264" s="82"/>
      <c r="E1264" s="82"/>
      <c r="F1264" s="82"/>
      <c r="G1264" s="82"/>
      <c r="H1264" s="82"/>
      <c r="K1264" s="77"/>
      <c r="L1264" s="77"/>
      <c r="M1264" s="80"/>
      <c r="N1264" s="77"/>
      <c r="O1264" s="77"/>
    </row>
    <row r="1265" spans="4:15" ht="16" customHeight="1" x14ac:dyDescent="0.25">
      <c r="D1265" s="82"/>
      <c r="E1265" s="82"/>
      <c r="F1265" s="82"/>
      <c r="G1265" s="82"/>
      <c r="H1265" s="82"/>
      <c r="K1265" s="77"/>
      <c r="L1265" s="77"/>
      <c r="M1265" s="80"/>
      <c r="N1265" s="77"/>
      <c r="O1265" s="77"/>
    </row>
    <row r="1266" spans="4:15" ht="16" customHeight="1" x14ac:dyDescent="0.25">
      <c r="D1266" s="82"/>
      <c r="E1266" s="82"/>
      <c r="F1266" s="82"/>
      <c r="G1266" s="82"/>
      <c r="H1266" s="82"/>
      <c r="K1266" s="77"/>
      <c r="L1266" s="77"/>
      <c r="M1266" s="80"/>
      <c r="N1266" s="77"/>
      <c r="O1266" s="77"/>
    </row>
    <row r="1267" spans="4:15" ht="16" customHeight="1" x14ac:dyDescent="0.25">
      <c r="D1267" s="82"/>
      <c r="E1267" s="82"/>
      <c r="F1267" s="82"/>
      <c r="G1267" s="82"/>
      <c r="H1267" s="82"/>
      <c r="K1267" s="77"/>
      <c r="L1267" s="77"/>
      <c r="M1267" s="80"/>
      <c r="N1267" s="77"/>
      <c r="O1267" s="77"/>
    </row>
    <row r="1268" spans="4:15" ht="16" customHeight="1" x14ac:dyDescent="0.25">
      <c r="D1268" s="82"/>
      <c r="E1268" s="82"/>
      <c r="F1268" s="82"/>
      <c r="G1268" s="82"/>
      <c r="H1268" s="82"/>
      <c r="K1268" s="77"/>
      <c r="L1268" s="77"/>
      <c r="M1268" s="80"/>
      <c r="N1268" s="77"/>
      <c r="O1268" s="77"/>
    </row>
    <row r="1269" spans="4:15" ht="16" customHeight="1" x14ac:dyDescent="0.25">
      <c r="D1269" s="82"/>
      <c r="E1269" s="82"/>
      <c r="F1269" s="82"/>
      <c r="G1269" s="82"/>
      <c r="H1269" s="82"/>
      <c r="K1269" s="77"/>
      <c r="L1269" s="77"/>
      <c r="M1269" s="80"/>
      <c r="N1269" s="77"/>
      <c r="O1269" s="77"/>
    </row>
    <row r="1270" spans="4:15" ht="16" customHeight="1" x14ac:dyDescent="0.25">
      <c r="D1270" s="82"/>
      <c r="E1270" s="82"/>
      <c r="F1270" s="82"/>
      <c r="G1270" s="82"/>
      <c r="H1270" s="82"/>
      <c r="K1270" s="77"/>
      <c r="L1270" s="77"/>
      <c r="M1270" s="80"/>
      <c r="N1270" s="77"/>
      <c r="O1270" s="77"/>
    </row>
    <row r="1271" spans="4:15" ht="16" customHeight="1" x14ac:dyDescent="0.25">
      <c r="D1271" s="82"/>
      <c r="E1271" s="82"/>
      <c r="F1271" s="82"/>
      <c r="G1271" s="82"/>
      <c r="H1271" s="82"/>
      <c r="K1271" s="77"/>
      <c r="L1271" s="77"/>
      <c r="M1271" s="80"/>
      <c r="N1271" s="77"/>
      <c r="O1271" s="77"/>
    </row>
    <row r="1272" spans="4:15" ht="16" customHeight="1" x14ac:dyDescent="0.25">
      <c r="D1272" s="82"/>
      <c r="E1272" s="82"/>
      <c r="F1272" s="82"/>
      <c r="G1272" s="82"/>
      <c r="H1272" s="82"/>
      <c r="K1272" s="77"/>
      <c r="L1272" s="77"/>
      <c r="M1272" s="80"/>
      <c r="N1272" s="77"/>
      <c r="O1272" s="77"/>
    </row>
    <row r="1273" spans="4:15" ht="16" customHeight="1" x14ac:dyDescent="0.25">
      <c r="D1273" s="82"/>
      <c r="E1273" s="82"/>
      <c r="F1273" s="82"/>
      <c r="G1273" s="82"/>
      <c r="H1273" s="82"/>
      <c r="K1273" s="77"/>
      <c r="L1273" s="77"/>
      <c r="M1273" s="80"/>
      <c r="N1273" s="77"/>
      <c r="O1273" s="77"/>
    </row>
    <row r="1274" spans="4:15" ht="16" customHeight="1" x14ac:dyDescent="0.25">
      <c r="D1274" s="82"/>
      <c r="E1274" s="82"/>
      <c r="F1274" s="82"/>
      <c r="G1274" s="82"/>
      <c r="H1274" s="82"/>
      <c r="K1274" s="77"/>
      <c r="L1274" s="77"/>
      <c r="M1274" s="80"/>
      <c r="N1274" s="77"/>
      <c r="O1274" s="77"/>
    </row>
    <row r="1275" spans="4:15" ht="16" customHeight="1" x14ac:dyDescent="0.25">
      <c r="D1275" s="82"/>
      <c r="E1275" s="82"/>
      <c r="F1275" s="82"/>
      <c r="G1275" s="82"/>
      <c r="H1275" s="82"/>
      <c r="K1275" s="77"/>
      <c r="L1275" s="77"/>
      <c r="M1275" s="80"/>
      <c r="N1275" s="77"/>
      <c r="O1275" s="77"/>
    </row>
    <row r="1276" spans="4:15" ht="16" customHeight="1" x14ac:dyDescent="0.25">
      <c r="D1276" s="82"/>
      <c r="E1276" s="82"/>
      <c r="F1276" s="82"/>
      <c r="G1276" s="82"/>
      <c r="H1276" s="82"/>
      <c r="K1276" s="77"/>
      <c r="L1276" s="77"/>
      <c r="M1276" s="80"/>
      <c r="N1276" s="77"/>
      <c r="O1276" s="77"/>
    </row>
    <row r="1277" spans="4:15" ht="16" customHeight="1" x14ac:dyDescent="0.25">
      <c r="D1277" s="82"/>
      <c r="E1277" s="82"/>
      <c r="F1277" s="82"/>
      <c r="G1277" s="82"/>
      <c r="H1277" s="82"/>
      <c r="K1277" s="77"/>
      <c r="L1277" s="77"/>
      <c r="M1277" s="80"/>
      <c r="N1277" s="77"/>
      <c r="O1277" s="77"/>
    </row>
    <row r="1278" spans="4:15" ht="16" customHeight="1" x14ac:dyDescent="0.25">
      <c r="D1278" s="82"/>
      <c r="E1278" s="82"/>
      <c r="F1278" s="82"/>
      <c r="G1278" s="82"/>
      <c r="H1278" s="82"/>
      <c r="K1278" s="81"/>
      <c r="L1278" s="81"/>
      <c r="M1278" s="80"/>
      <c r="N1278" s="77"/>
      <c r="O1278" s="77"/>
    </row>
    <row r="1279" spans="4:15" ht="16" customHeight="1" x14ac:dyDescent="0.25">
      <c r="D1279" s="82"/>
      <c r="E1279" s="82"/>
      <c r="F1279" s="82"/>
      <c r="G1279" s="82"/>
      <c r="H1279" s="82"/>
      <c r="K1279" s="81"/>
      <c r="L1279" s="81"/>
      <c r="M1279" s="80"/>
      <c r="N1279" s="77"/>
      <c r="O1279" s="77"/>
    </row>
    <row r="1280" spans="4:15" ht="16" customHeight="1" x14ac:dyDescent="0.25">
      <c r="D1280" s="82"/>
      <c r="E1280" s="82"/>
      <c r="F1280" s="82"/>
      <c r="G1280" s="82"/>
      <c r="H1280" s="82"/>
      <c r="K1280" s="81"/>
      <c r="L1280" s="81"/>
      <c r="M1280" s="80"/>
      <c r="N1280" s="77"/>
      <c r="O1280" s="77"/>
    </row>
    <row r="1281" spans="4:15" ht="16" customHeight="1" x14ac:dyDescent="0.25">
      <c r="D1281" s="82"/>
      <c r="E1281" s="82"/>
      <c r="F1281" s="82"/>
      <c r="G1281" s="82"/>
      <c r="H1281" s="82"/>
      <c r="K1281" s="81"/>
      <c r="L1281" s="81"/>
      <c r="M1281" s="80"/>
      <c r="N1281" s="77"/>
      <c r="O1281" s="77"/>
    </row>
    <row r="1282" spans="4:15" ht="16" customHeight="1" x14ac:dyDescent="0.25">
      <c r="D1282" s="82"/>
      <c r="E1282" s="82"/>
      <c r="F1282" s="82"/>
      <c r="G1282" s="82"/>
      <c r="H1282" s="82"/>
      <c r="K1282" s="81"/>
      <c r="L1282" s="81"/>
      <c r="M1282" s="80"/>
      <c r="N1282" s="77"/>
      <c r="O1282" s="77"/>
    </row>
    <row r="1283" spans="4:15" ht="16" customHeight="1" x14ac:dyDescent="0.25">
      <c r="D1283" s="82"/>
      <c r="E1283" s="82"/>
      <c r="F1283" s="82"/>
      <c r="G1283" s="82"/>
      <c r="H1283" s="82"/>
      <c r="K1283" s="81"/>
      <c r="L1283" s="81"/>
      <c r="M1283" s="80"/>
      <c r="N1283" s="77"/>
      <c r="O1283" s="77"/>
    </row>
    <row r="1284" spans="4:15" ht="16" customHeight="1" x14ac:dyDescent="0.25">
      <c r="D1284" s="82"/>
      <c r="E1284" s="82"/>
      <c r="F1284" s="82"/>
      <c r="G1284" s="82"/>
      <c r="H1284" s="82"/>
      <c r="K1284" s="81"/>
      <c r="L1284" s="81"/>
      <c r="M1284" s="80"/>
      <c r="N1284" s="77"/>
      <c r="O1284" s="77"/>
    </row>
    <row r="1285" spans="4:15" ht="16" customHeight="1" x14ac:dyDescent="0.25">
      <c r="D1285" s="82"/>
      <c r="E1285" s="82"/>
      <c r="F1285" s="82"/>
      <c r="G1285" s="82"/>
      <c r="H1285" s="82"/>
      <c r="K1285" s="77"/>
      <c r="L1285" s="77"/>
      <c r="M1285" s="80"/>
      <c r="N1285" s="77"/>
      <c r="O1285" s="77"/>
    </row>
    <row r="1286" spans="4:15" ht="16" customHeight="1" x14ac:dyDescent="0.25">
      <c r="D1286" s="82"/>
      <c r="E1286" s="82"/>
      <c r="F1286" s="82"/>
      <c r="G1286" s="82"/>
      <c r="H1286" s="82"/>
      <c r="K1286" s="77"/>
      <c r="L1286" s="77"/>
      <c r="M1286" s="80"/>
      <c r="N1286" s="77"/>
      <c r="O1286" s="77"/>
    </row>
    <row r="1287" spans="4:15" ht="16" customHeight="1" x14ac:dyDescent="0.25">
      <c r="D1287" s="82"/>
      <c r="E1287" s="82"/>
      <c r="F1287" s="82"/>
      <c r="G1287" s="82"/>
      <c r="H1287" s="82"/>
      <c r="K1287" s="77"/>
      <c r="L1287" s="77"/>
      <c r="M1287" s="80"/>
      <c r="N1287" s="77"/>
      <c r="O1287" s="77"/>
    </row>
    <row r="1288" spans="4:15" ht="16" customHeight="1" x14ac:dyDescent="0.25">
      <c r="D1288" s="82"/>
      <c r="E1288" s="82"/>
      <c r="F1288" s="82"/>
      <c r="G1288" s="82"/>
      <c r="H1288" s="82"/>
      <c r="K1288" s="77"/>
      <c r="L1288" s="77"/>
      <c r="M1288" s="80"/>
      <c r="N1288" s="77"/>
      <c r="O1288" s="77"/>
    </row>
    <row r="1289" spans="4:15" ht="16" customHeight="1" x14ac:dyDescent="0.25">
      <c r="D1289" s="82"/>
      <c r="E1289" s="82"/>
      <c r="F1289" s="82"/>
      <c r="G1289" s="82"/>
      <c r="H1289" s="82"/>
      <c r="K1289" s="77"/>
      <c r="L1289" s="77"/>
      <c r="M1289" s="80"/>
      <c r="N1289" s="77"/>
      <c r="O1289" s="77"/>
    </row>
    <row r="1290" spans="4:15" ht="16" customHeight="1" x14ac:dyDescent="0.25">
      <c r="D1290" s="82"/>
      <c r="E1290" s="82"/>
      <c r="F1290" s="82"/>
      <c r="G1290" s="82"/>
      <c r="H1290" s="82"/>
      <c r="K1290" s="77"/>
      <c r="L1290" s="77"/>
      <c r="M1290" s="80"/>
      <c r="N1290" s="77"/>
      <c r="O1290" s="77"/>
    </row>
    <row r="1291" spans="4:15" ht="16" customHeight="1" x14ac:dyDescent="0.25">
      <c r="D1291" s="82"/>
      <c r="E1291" s="82"/>
      <c r="F1291" s="82"/>
      <c r="G1291" s="82"/>
      <c r="H1291" s="82"/>
      <c r="K1291" s="77"/>
      <c r="L1291" s="77"/>
      <c r="M1291" s="80"/>
      <c r="N1291" s="77"/>
      <c r="O1291" s="77"/>
    </row>
    <row r="1292" spans="4:15" ht="16" customHeight="1" x14ac:dyDescent="0.25">
      <c r="D1292" s="82"/>
      <c r="E1292" s="82"/>
      <c r="F1292" s="82"/>
      <c r="G1292" s="82"/>
      <c r="H1292" s="82"/>
      <c r="K1292" s="77"/>
      <c r="L1292" s="77"/>
      <c r="M1292" s="80"/>
      <c r="N1292" s="77"/>
      <c r="O1292" s="77"/>
    </row>
    <row r="1293" spans="4:15" ht="16" customHeight="1" x14ac:dyDescent="0.25">
      <c r="D1293" s="82"/>
      <c r="E1293" s="82"/>
      <c r="F1293" s="82"/>
      <c r="G1293" s="82"/>
      <c r="H1293" s="82"/>
      <c r="K1293" s="77"/>
      <c r="L1293" s="77"/>
      <c r="M1293" s="80"/>
      <c r="N1293" s="77"/>
      <c r="O1293" s="77"/>
    </row>
    <row r="1294" spans="4:15" ht="16" customHeight="1" x14ac:dyDescent="0.25">
      <c r="D1294" s="82"/>
      <c r="E1294" s="82"/>
      <c r="F1294" s="82"/>
      <c r="G1294" s="82"/>
      <c r="H1294" s="82"/>
      <c r="K1294" s="77"/>
      <c r="L1294" s="77"/>
      <c r="M1294" s="80"/>
      <c r="N1294" s="77"/>
      <c r="O1294" s="77"/>
    </row>
    <row r="1295" spans="4:15" ht="16" customHeight="1" x14ac:dyDescent="0.25">
      <c r="D1295" s="82"/>
      <c r="E1295" s="82"/>
      <c r="F1295" s="82"/>
      <c r="G1295" s="82"/>
      <c r="H1295" s="82"/>
      <c r="K1295" s="77"/>
      <c r="L1295" s="77"/>
      <c r="M1295" s="80"/>
      <c r="N1295" s="77"/>
      <c r="O1295" s="77"/>
    </row>
    <row r="1296" spans="4:15" ht="16" customHeight="1" x14ac:dyDescent="0.25">
      <c r="D1296" s="82"/>
      <c r="E1296" s="82"/>
      <c r="F1296" s="82"/>
      <c r="G1296" s="82"/>
      <c r="H1296" s="82"/>
      <c r="K1296" s="77"/>
      <c r="L1296" s="77"/>
      <c r="M1296" s="80"/>
      <c r="N1296" s="77"/>
      <c r="O1296" s="77"/>
    </row>
    <row r="1297" spans="4:15" ht="16" customHeight="1" x14ac:dyDescent="0.25">
      <c r="D1297" s="82"/>
      <c r="E1297" s="82"/>
      <c r="F1297" s="82"/>
      <c r="G1297" s="82"/>
      <c r="H1297" s="82"/>
      <c r="K1297" s="77"/>
      <c r="L1297" s="77"/>
      <c r="M1297" s="80"/>
      <c r="N1297" s="77"/>
      <c r="O1297" s="77"/>
    </row>
    <row r="1298" spans="4:15" ht="16" customHeight="1" x14ac:dyDescent="0.25">
      <c r="D1298" s="82"/>
      <c r="E1298" s="82"/>
      <c r="F1298" s="82"/>
      <c r="G1298" s="82"/>
      <c r="H1298" s="82"/>
      <c r="K1298" s="77"/>
      <c r="L1298" s="77"/>
      <c r="M1298" s="80"/>
      <c r="N1298" s="77"/>
      <c r="O1298" s="77"/>
    </row>
    <row r="1299" spans="4:15" ht="16" customHeight="1" x14ac:dyDescent="0.25">
      <c r="D1299" s="82"/>
      <c r="E1299" s="82"/>
      <c r="F1299" s="82"/>
      <c r="G1299" s="82"/>
      <c r="H1299" s="82"/>
      <c r="K1299" s="77"/>
      <c r="L1299" s="77"/>
      <c r="M1299" s="80"/>
      <c r="N1299" s="77"/>
      <c r="O1299" s="77"/>
    </row>
    <row r="1300" spans="4:15" ht="16" customHeight="1" x14ac:dyDescent="0.25">
      <c r="D1300" s="82"/>
      <c r="E1300" s="82"/>
      <c r="F1300" s="82"/>
      <c r="G1300" s="82"/>
      <c r="H1300" s="82"/>
      <c r="K1300" s="77"/>
      <c r="L1300" s="77"/>
      <c r="M1300" s="80"/>
      <c r="N1300" s="77"/>
      <c r="O1300" s="77"/>
    </row>
    <row r="1301" spans="4:15" ht="16" customHeight="1" x14ac:dyDescent="0.25">
      <c r="D1301" s="82"/>
      <c r="E1301" s="82"/>
      <c r="F1301" s="82"/>
      <c r="G1301" s="82"/>
      <c r="H1301" s="82"/>
      <c r="K1301" s="77"/>
      <c r="L1301" s="77"/>
      <c r="M1301" s="80"/>
      <c r="N1301" s="77"/>
      <c r="O1301" s="77"/>
    </row>
    <row r="1302" spans="4:15" ht="16" customHeight="1" x14ac:dyDescent="0.25">
      <c r="D1302" s="82"/>
      <c r="E1302" s="82"/>
      <c r="F1302" s="82"/>
      <c r="G1302" s="82"/>
      <c r="H1302" s="82"/>
      <c r="K1302" s="81"/>
      <c r="L1302" s="81"/>
      <c r="M1302" s="80"/>
      <c r="N1302" s="77"/>
      <c r="O1302" s="77"/>
    </row>
    <row r="1303" spans="4:15" ht="16" customHeight="1" x14ac:dyDescent="0.25">
      <c r="D1303" s="82"/>
      <c r="E1303" s="82"/>
      <c r="F1303" s="82"/>
      <c r="G1303" s="82"/>
      <c r="H1303" s="82"/>
      <c r="K1303" s="81"/>
      <c r="L1303" s="81"/>
      <c r="M1303" s="80"/>
      <c r="N1303" s="77"/>
      <c r="O1303" s="77"/>
    </row>
    <row r="1304" spans="4:15" ht="16" customHeight="1" x14ac:dyDescent="0.25">
      <c r="D1304" s="82"/>
      <c r="E1304" s="82"/>
      <c r="F1304" s="82"/>
      <c r="G1304" s="82"/>
      <c r="H1304" s="82"/>
      <c r="K1304" s="81"/>
      <c r="L1304" s="81"/>
      <c r="M1304" s="80"/>
      <c r="N1304" s="77"/>
      <c r="O1304" s="77"/>
    </row>
    <row r="1305" spans="4:15" ht="16" customHeight="1" x14ac:dyDescent="0.25">
      <c r="D1305" s="82"/>
      <c r="E1305" s="82"/>
      <c r="F1305" s="82"/>
      <c r="G1305" s="82"/>
      <c r="H1305" s="82"/>
      <c r="K1305" s="81"/>
      <c r="L1305" s="81"/>
      <c r="M1305" s="80"/>
      <c r="N1305" s="77"/>
      <c r="O1305" s="77"/>
    </row>
    <row r="1306" spans="4:15" ht="16" customHeight="1" x14ac:dyDescent="0.25">
      <c r="D1306" s="82"/>
      <c r="E1306" s="82"/>
      <c r="F1306" s="82"/>
      <c r="G1306" s="82"/>
      <c r="H1306" s="82"/>
      <c r="K1306" s="81"/>
      <c r="L1306" s="81"/>
      <c r="M1306" s="80"/>
      <c r="N1306" s="77"/>
      <c r="O1306" s="77"/>
    </row>
    <row r="1307" spans="4:15" ht="16" customHeight="1" x14ac:dyDescent="0.25">
      <c r="D1307" s="82"/>
      <c r="E1307" s="82"/>
      <c r="F1307" s="82"/>
      <c r="G1307" s="82"/>
      <c r="H1307" s="82"/>
      <c r="K1307" s="81"/>
      <c r="L1307" s="81"/>
      <c r="M1307" s="80"/>
      <c r="N1307" s="77"/>
      <c r="O1307" s="77"/>
    </row>
    <row r="1308" spans="4:15" ht="16" customHeight="1" x14ac:dyDescent="0.25">
      <c r="D1308" s="82"/>
      <c r="E1308" s="82"/>
      <c r="F1308" s="82"/>
      <c r="G1308" s="82"/>
      <c r="H1308" s="82"/>
      <c r="K1308" s="81"/>
      <c r="L1308" s="81"/>
      <c r="M1308" s="80"/>
      <c r="N1308" s="77"/>
      <c r="O1308" s="77"/>
    </row>
    <row r="1309" spans="4:15" ht="16" customHeight="1" x14ac:dyDescent="0.25">
      <c r="D1309" s="82"/>
      <c r="E1309" s="82"/>
      <c r="F1309" s="82"/>
      <c r="G1309" s="82"/>
      <c r="H1309" s="82"/>
      <c r="K1309" s="77"/>
      <c r="L1309" s="77"/>
      <c r="M1309" s="80"/>
      <c r="N1309" s="77"/>
      <c r="O1309" s="77"/>
    </row>
    <row r="1310" spans="4:15" ht="16" customHeight="1" x14ac:dyDescent="0.25">
      <c r="D1310" s="82"/>
      <c r="E1310" s="82"/>
      <c r="F1310" s="82"/>
      <c r="G1310" s="82"/>
      <c r="H1310" s="82"/>
      <c r="K1310" s="77"/>
      <c r="L1310" s="77"/>
      <c r="M1310" s="80"/>
      <c r="N1310" s="77"/>
      <c r="O1310" s="77"/>
    </row>
    <row r="1311" spans="4:15" ht="16" customHeight="1" x14ac:dyDescent="0.25">
      <c r="D1311" s="82"/>
      <c r="E1311" s="82"/>
      <c r="F1311" s="82"/>
      <c r="G1311" s="82"/>
      <c r="H1311" s="82"/>
      <c r="K1311" s="77"/>
      <c r="L1311" s="77"/>
      <c r="M1311" s="80"/>
      <c r="N1311" s="77"/>
      <c r="O1311" s="77"/>
    </row>
    <row r="1312" spans="4:15" ht="16" customHeight="1" x14ac:dyDescent="0.25">
      <c r="D1312" s="82"/>
      <c r="E1312" s="82"/>
      <c r="F1312" s="82"/>
      <c r="G1312" s="82"/>
      <c r="H1312" s="82"/>
      <c r="K1312" s="77"/>
      <c r="L1312" s="77"/>
      <c r="M1312" s="80"/>
      <c r="N1312" s="77"/>
      <c r="O1312" s="77"/>
    </row>
    <row r="1313" spans="4:15" ht="16" customHeight="1" x14ac:dyDescent="0.25">
      <c r="D1313" s="82"/>
      <c r="E1313" s="82"/>
      <c r="F1313" s="82"/>
      <c r="G1313" s="82"/>
      <c r="H1313" s="82"/>
      <c r="K1313" s="77"/>
      <c r="L1313" s="77"/>
      <c r="M1313" s="80"/>
      <c r="N1313" s="77"/>
      <c r="O1313" s="77"/>
    </row>
    <row r="1314" spans="4:15" ht="16" customHeight="1" x14ac:dyDescent="0.25">
      <c r="D1314" s="82"/>
      <c r="E1314" s="82"/>
      <c r="F1314" s="82"/>
      <c r="G1314" s="82"/>
      <c r="H1314" s="82"/>
      <c r="K1314" s="77"/>
      <c r="L1314" s="77"/>
      <c r="M1314" s="80"/>
      <c r="N1314" s="77"/>
      <c r="O1314" s="77"/>
    </row>
    <row r="1315" spans="4:15" ht="16" customHeight="1" x14ac:dyDescent="0.25">
      <c r="D1315" s="82"/>
      <c r="E1315" s="82"/>
      <c r="F1315" s="82"/>
      <c r="G1315" s="82"/>
      <c r="H1315" s="82"/>
      <c r="K1315" s="77"/>
      <c r="L1315" s="77"/>
      <c r="M1315" s="80"/>
      <c r="N1315" s="77"/>
      <c r="O1315" s="77"/>
    </row>
    <row r="1316" spans="4:15" ht="16" customHeight="1" x14ac:dyDescent="0.25">
      <c r="D1316" s="82"/>
      <c r="E1316" s="82"/>
      <c r="F1316" s="82"/>
      <c r="G1316" s="82"/>
      <c r="H1316" s="82"/>
      <c r="K1316" s="77"/>
      <c r="L1316" s="77"/>
      <c r="M1316" s="80"/>
      <c r="N1316" s="77"/>
      <c r="O1316" s="77"/>
    </row>
    <row r="1317" spans="4:15" ht="16" customHeight="1" x14ac:dyDescent="0.25">
      <c r="D1317" s="82"/>
      <c r="E1317" s="82"/>
      <c r="F1317" s="82"/>
      <c r="G1317" s="82"/>
      <c r="H1317" s="82"/>
      <c r="K1317" s="77"/>
      <c r="L1317" s="77"/>
      <c r="M1317" s="80"/>
      <c r="N1317" s="77"/>
      <c r="O1317" s="77"/>
    </row>
    <row r="1318" spans="4:15" ht="16" customHeight="1" x14ac:dyDescent="0.25">
      <c r="D1318" s="82"/>
      <c r="E1318" s="82"/>
      <c r="F1318" s="82"/>
      <c r="G1318" s="82"/>
      <c r="H1318" s="82"/>
      <c r="K1318" s="77"/>
      <c r="L1318" s="77"/>
      <c r="M1318" s="80"/>
      <c r="N1318" s="77"/>
      <c r="O1318" s="77"/>
    </row>
    <row r="1319" spans="4:15" ht="16" customHeight="1" x14ac:dyDescent="0.25">
      <c r="D1319" s="82"/>
      <c r="E1319" s="82"/>
      <c r="F1319" s="82"/>
      <c r="G1319" s="82"/>
      <c r="H1319" s="82"/>
      <c r="K1319" s="77"/>
      <c r="L1319" s="77"/>
      <c r="M1319" s="80"/>
      <c r="N1319" s="77"/>
      <c r="O1319" s="77"/>
    </row>
    <row r="1320" spans="4:15" ht="16" customHeight="1" x14ac:dyDescent="0.25">
      <c r="D1320" s="82"/>
      <c r="E1320" s="82"/>
      <c r="F1320" s="82"/>
      <c r="G1320" s="82"/>
      <c r="H1320" s="82"/>
      <c r="K1320" s="77"/>
      <c r="L1320" s="77"/>
      <c r="M1320" s="80"/>
      <c r="N1320" s="77"/>
      <c r="O1320" s="77"/>
    </row>
    <row r="1321" spans="4:15" ht="16" customHeight="1" x14ac:dyDescent="0.25">
      <c r="D1321" s="82"/>
      <c r="E1321" s="82"/>
      <c r="F1321" s="82"/>
      <c r="G1321" s="82"/>
      <c r="H1321" s="82"/>
      <c r="K1321" s="77"/>
      <c r="L1321" s="77"/>
      <c r="M1321" s="80"/>
      <c r="N1321" s="77"/>
      <c r="O1321" s="77"/>
    </row>
    <row r="1322" spans="4:15" ht="16" customHeight="1" x14ac:dyDescent="0.25">
      <c r="D1322" s="82"/>
      <c r="E1322" s="82"/>
      <c r="F1322" s="82"/>
      <c r="G1322" s="82"/>
      <c r="H1322" s="82"/>
      <c r="K1322" s="77"/>
      <c r="L1322" s="77"/>
      <c r="M1322" s="80"/>
      <c r="N1322" s="77"/>
      <c r="O1322" s="77"/>
    </row>
    <row r="1323" spans="4:15" ht="16" customHeight="1" x14ac:dyDescent="0.25">
      <c r="D1323" s="82"/>
      <c r="E1323" s="82"/>
      <c r="F1323" s="82"/>
      <c r="G1323" s="82"/>
      <c r="H1323" s="82"/>
      <c r="K1323" s="77"/>
      <c r="L1323" s="77"/>
      <c r="M1323" s="80"/>
      <c r="N1323" s="77"/>
      <c r="O1323" s="77"/>
    </row>
    <row r="1324" spans="4:15" ht="16" customHeight="1" x14ac:dyDescent="0.25">
      <c r="D1324" s="82"/>
      <c r="E1324" s="82"/>
      <c r="F1324" s="82"/>
      <c r="G1324" s="82"/>
      <c r="H1324" s="82"/>
      <c r="K1324" s="77"/>
      <c r="L1324" s="77"/>
      <c r="M1324" s="80"/>
      <c r="N1324" s="77"/>
      <c r="O1324" s="77"/>
    </row>
    <row r="1325" spans="4:15" ht="16" customHeight="1" x14ac:dyDescent="0.25">
      <c r="D1325" s="82"/>
      <c r="E1325" s="82"/>
      <c r="F1325" s="82"/>
      <c r="G1325" s="82"/>
      <c r="H1325" s="82"/>
      <c r="K1325" s="77"/>
      <c r="L1325" s="77"/>
      <c r="M1325" s="80"/>
      <c r="N1325" s="77"/>
      <c r="O1325" s="77"/>
    </row>
    <row r="1326" spans="4:15" ht="16" customHeight="1" x14ac:dyDescent="0.25">
      <c r="D1326" s="82"/>
      <c r="E1326" s="82"/>
      <c r="F1326" s="82"/>
      <c r="G1326" s="82"/>
      <c r="H1326" s="82"/>
      <c r="K1326" s="81"/>
      <c r="L1326" s="81"/>
      <c r="M1326" s="80"/>
      <c r="N1326" s="77"/>
      <c r="O1326" s="77"/>
    </row>
    <row r="1327" spans="4:15" ht="16" customHeight="1" x14ac:dyDescent="0.25">
      <c r="D1327" s="82"/>
      <c r="E1327" s="82"/>
      <c r="F1327" s="82"/>
      <c r="G1327" s="82"/>
      <c r="H1327" s="82"/>
      <c r="K1327" s="81"/>
      <c r="L1327" s="81"/>
      <c r="M1327" s="80"/>
      <c r="N1327" s="77"/>
      <c r="O1327" s="77"/>
    </row>
    <row r="1328" spans="4:15" ht="16" customHeight="1" x14ac:dyDescent="0.25">
      <c r="D1328" s="82"/>
      <c r="E1328" s="82"/>
      <c r="F1328" s="82"/>
      <c r="G1328" s="82"/>
      <c r="H1328" s="82"/>
      <c r="K1328" s="81"/>
      <c r="L1328" s="81"/>
      <c r="M1328" s="80"/>
      <c r="N1328" s="77"/>
      <c r="O1328" s="77"/>
    </row>
    <row r="1329" spans="4:15" ht="16" customHeight="1" x14ac:dyDescent="0.25">
      <c r="D1329" s="82"/>
      <c r="E1329" s="82"/>
      <c r="F1329" s="82"/>
      <c r="G1329" s="82"/>
      <c r="H1329" s="82"/>
      <c r="K1329" s="81"/>
      <c r="L1329" s="81"/>
      <c r="M1329" s="80"/>
      <c r="N1329" s="77"/>
      <c r="O1329" s="77"/>
    </row>
    <row r="1330" spans="4:15" ht="16" customHeight="1" x14ac:dyDescent="0.25">
      <c r="D1330" s="82"/>
      <c r="E1330" s="82"/>
      <c r="F1330" s="82"/>
      <c r="G1330" s="82"/>
      <c r="H1330" s="82"/>
      <c r="K1330" s="81"/>
      <c r="L1330" s="81"/>
      <c r="M1330" s="80"/>
      <c r="N1330" s="77"/>
      <c r="O1330" s="77"/>
    </row>
    <row r="1331" spans="4:15" ht="16" customHeight="1" x14ac:dyDescent="0.25">
      <c r="D1331" s="82"/>
      <c r="E1331" s="82"/>
      <c r="F1331" s="82"/>
      <c r="G1331" s="82"/>
      <c r="H1331" s="82"/>
      <c r="K1331" s="81"/>
      <c r="L1331" s="81"/>
      <c r="M1331" s="80"/>
      <c r="N1331" s="77"/>
      <c r="O1331" s="77"/>
    </row>
    <row r="1332" spans="4:15" ht="16" customHeight="1" x14ac:dyDescent="0.25">
      <c r="D1332" s="82"/>
      <c r="E1332" s="82"/>
      <c r="F1332" s="82"/>
      <c r="G1332" s="82"/>
      <c r="H1332" s="82"/>
      <c r="K1332" s="81"/>
      <c r="L1332" s="81"/>
      <c r="M1332" s="80"/>
      <c r="N1332" s="77"/>
      <c r="O1332" s="77"/>
    </row>
    <row r="1333" spans="4:15" ht="16" customHeight="1" x14ac:dyDescent="0.25">
      <c r="D1333" s="82"/>
      <c r="E1333" s="82"/>
      <c r="F1333" s="82"/>
      <c r="G1333" s="82"/>
      <c r="H1333" s="82"/>
      <c r="K1333" s="77"/>
      <c r="L1333" s="77"/>
      <c r="M1333" s="80"/>
      <c r="N1333" s="77"/>
      <c r="O1333" s="77"/>
    </row>
    <row r="1334" spans="4:15" ht="16" customHeight="1" x14ac:dyDescent="0.25">
      <c r="D1334" s="82"/>
      <c r="E1334" s="82"/>
      <c r="F1334" s="82"/>
      <c r="G1334" s="82"/>
      <c r="H1334" s="82"/>
      <c r="K1334" s="77"/>
      <c r="L1334" s="77"/>
      <c r="M1334" s="80"/>
      <c r="N1334" s="77"/>
      <c r="O1334" s="77"/>
    </row>
    <row r="1335" spans="4:15" ht="16" customHeight="1" x14ac:dyDescent="0.25">
      <c r="D1335" s="82"/>
      <c r="E1335" s="82"/>
      <c r="F1335" s="82"/>
      <c r="G1335" s="82"/>
      <c r="H1335" s="82"/>
      <c r="K1335" s="77"/>
      <c r="L1335" s="77"/>
      <c r="M1335" s="80"/>
      <c r="N1335" s="77"/>
      <c r="O1335" s="77"/>
    </row>
    <row r="1336" spans="4:15" ht="16" customHeight="1" x14ac:dyDescent="0.25">
      <c r="D1336" s="82"/>
      <c r="E1336" s="82"/>
      <c r="F1336" s="82"/>
      <c r="G1336" s="82"/>
      <c r="H1336" s="82"/>
      <c r="K1336" s="77"/>
      <c r="L1336" s="77"/>
      <c r="M1336" s="80"/>
      <c r="N1336" s="77"/>
      <c r="O1336" s="77"/>
    </row>
    <row r="1337" spans="4:15" ht="16" customHeight="1" x14ac:dyDescent="0.25">
      <c r="D1337" s="82"/>
      <c r="E1337" s="82"/>
      <c r="F1337" s="82"/>
      <c r="G1337" s="82"/>
      <c r="H1337" s="82"/>
      <c r="K1337" s="77"/>
      <c r="L1337" s="77"/>
      <c r="M1337" s="80"/>
      <c r="N1337" s="77"/>
      <c r="O1337" s="77"/>
    </row>
    <row r="1338" spans="4:15" ht="16" customHeight="1" x14ac:dyDescent="0.25">
      <c r="D1338" s="82"/>
      <c r="E1338" s="82"/>
      <c r="F1338" s="82"/>
      <c r="G1338" s="82"/>
      <c r="H1338" s="82"/>
      <c r="K1338" s="77"/>
      <c r="L1338" s="77"/>
      <c r="M1338" s="80"/>
      <c r="N1338" s="77"/>
      <c r="O1338" s="77"/>
    </row>
    <row r="1339" spans="4:15" ht="16" customHeight="1" x14ac:dyDescent="0.25">
      <c r="D1339" s="82"/>
      <c r="E1339" s="82"/>
      <c r="F1339" s="82"/>
      <c r="G1339" s="82"/>
      <c r="H1339" s="82"/>
      <c r="K1339" s="77"/>
      <c r="L1339" s="77"/>
      <c r="M1339" s="80"/>
      <c r="N1339" s="77"/>
      <c r="O1339" s="77"/>
    </row>
    <row r="1340" spans="4:15" ht="16" customHeight="1" x14ac:dyDescent="0.25">
      <c r="D1340" s="82"/>
      <c r="E1340" s="82"/>
      <c r="F1340" s="82"/>
      <c r="G1340" s="82"/>
      <c r="H1340" s="82"/>
      <c r="K1340" s="77"/>
      <c r="L1340" s="77"/>
      <c r="M1340" s="80"/>
      <c r="N1340" s="77"/>
      <c r="O1340" s="77"/>
    </row>
    <row r="1341" spans="4:15" ht="16" customHeight="1" x14ac:dyDescent="0.25">
      <c r="D1341" s="82"/>
      <c r="E1341" s="82"/>
      <c r="F1341" s="82"/>
      <c r="G1341" s="82"/>
      <c r="H1341" s="82"/>
      <c r="K1341" s="77"/>
      <c r="L1341" s="77"/>
      <c r="M1341" s="80"/>
      <c r="N1341" s="77"/>
      <c r="O1341" s="77"/>
    </row>
    <row r="1342" spans="4:15" ht="16" customHeight="1" x14ac:dyDescent="0.25">
      <c r="D1342" s="82"/>
      <c r="E1342" s="82"/>
      <c r="F1342" s="82"/>
      <c r="G1342" s="82"/>
      <c r="H1342" s="82"/>
      <c r="K1342" s="77"/>
      <c r="L1342" s="77"/>
      <c r="M1342" s="80"/>
      <c r="N1342" s="77"/>
      <c r="O1342" s="77"/>
    </row>
    <row r="1343" spans="4:15" ht="16" customHeight="1" x14ac:dyDescent="0.25">
      <c r="D1343" s="82"/>
      <c r="E1343" s="82"/>
      <c r="F1343" s="82"/>
      <c r="G1343" s="82"/>
      <c r="H1343" s="82"/>
      <c r="K1343" s="77"/>
      <c r="L1343" s="77"/>
      <c r="M1343" s="80"/>
      <c r="N1343" s="77"/>
      <c r="O1343" s="77"/>
    </row>
    <row r="1344" spans="4:15" ht="16" customHeight="1" x14ac:dyDescent="0.25">
      <c r="D1344" s="82"/>
      <c r="E1344" s="82"/>
      <c r="F1344" s="82"/>
      <c r="G1344" s="82"/>
      <c r="H1344" s="82"/>
      <c r="K1344" s="77"/>
      <c r="L1344" s="77"/>
      <c r="M1344" s="80"/>
      <c r="N1344" s="77"/>
      <c r="O1344" s="77"/>
    </row>
    <row r="1345" spans="4:15" ht="16" customHeight="1" x14ac:dyDescent="0.25">
      <c r="D1345" s="82"/>
      <c r="E1345" s="82"/>
      <c r="F1345" s="82"/>
      <c r="G1345" s="82"/>
      <c r="H1345" s="82"/>
      <c r="K1345" s="77"/>
      <c r="L1345" s="77"/>
      <c r="M1345" s="80"/>
      <c r="N1345" s="77"/>
      <c r="O1345" s="77"/>
    </row>
    <row r="1346" spans="4:15" ht="16" customHeight="1" x14ac:dyDescent="0.25">
      <c r="D1346" s="82"/>
      <c r="E1346" s="82"/>
      <c r="F1346" s="82"/>
      <c r="G1346" s="82"/>
      <c r="H1346" s="82"/>
      <c r="K1346" s="77"/>
      <c r="L1346" s="77"/>
      <c r="M1346" s="80"/>
      <c r="N1346" s="77"/>
      <c r="O1346" s="77"/>
    </row>
    <row r="1347" spans="4:15" ht="16" customHeight="1" x14ac:dyDescent="0.25">
      <c r="D1347" s="82"/>
      <c r="E1347" s="82"/>
      <c r="F1347" s="82"/>
      <c r="G1347" s="82"/>
      <c r="H1347" s="82"/>
      <c r="K1347" s="77"/>
      <c r="L1347" s="77"/>
      <c r="M1347" s="80"/>
      <c r="N1347" s="77"/>
      <c r="O1347" s="77"/>
    </row>
    <row r="1348" spans="4:15" ht="16" customHeight="1" x14ac:dyDescent="0.25">
      <c r="D1348" s="82"/>
      <c r="E1348" s="82"/>
      <c r="F1348" s="82"/>
      <c r="G1348" s="82"/>
      <c r="H1348" s="82"/>
      <c r="K1348" s="77"/>
      <c r="L1348" s="77"/>
      <c r="M1348" s="80"/>
      <c r="N1348" s="77"/>
      <c r="O1348" s="77"/>
    </row>
    <row r="1349" spans="4:15" ht="16" customHeight="1" x14ac:dyDescent="0.25">
      <c r="D1349" s="82"/>
      <c r="E1349" s="82"/>
      <c r="F1349" s="82"/>
      <c r="G1349" s="82"/>
      <c r="H1349" s="82"/>
      <c r="K1349" s="77"/>
      <c r="L1349" s="77"/>
      <c r="M1349" s="80"/>
      <c r="N1349" s="77"/>
      <c r="O1349" s="77"/>
    </row>
    <row r="1350" spans="4:15" ht="16" customHeight="1" x14ac:dyDescent="0.25">
      <c r="D1350" s="82"/>
      <c r="E1350" s="82"/>
      <c r="F1350" s="82"/>
      <c r="G1350" s="82"/>
      <c r="H1350" s="82"/>
      <c r="K1350" s="81"/>
      <c r="L1350" s="81"/>
      <c r="M1350" s="80"/>
      <c r="N1350" s="77"/>
      <c r="O1350" s="77"/>
    </row>
    <row r="1351" spans="4:15" ht="16" customHeight="1" x14ac:dyDescent="0.25">
      <c r="D1351" s="82"/>
      <c r="E1351" s="82"/>
      <c r="F1351" s="82"/>
      <c r="G1351" s="82"/>
      <c r="H1351" s="82"/>
      <c r="K1351" s="81"/>
      <c r="L1351" s="81"/>
      <c r="M1351" s="80"/>
      <c r="N1351" s="77"/>
      <c r="O1351" s="77"/>
    </row>
    <row r="1352" spans="4:15" ht="16" customHeight="1" x14ac:dyDescent="0.25">
      <c r="D1352" s="82"/>
      <c r="E1352" s="82"/>
      <c r="F1352" s="82"/>
      <c r="G1352" s="82"/>
      <c r="H1352" s="82"/>
      <c r="K1352" s="81"/>
      <c r="L1352" s="81"/>
      <c r="M1352" s="80"/>
      <c r="N1352" s="77"/>
      <c r="O1352" s="77"/>
    </row>
    <row r="1353" spans="4:15" ht="16" customHeight="1" x14ac:dyDescent="0.25">
      <c r="D1353" s="82"/>
      <c r="E1353" s="82"/>
      <c r="F1353" s="82"/>
      <c r="G1353" s="82"/>
      <c r="H1353" s="82"/>
      <c r="K1353" s="81"/>
      <c r="L1353" s="81"/>
      <c r="M1353" s="80"/>
      <c r="N1353" s="77"/>
      <c r="O1353" s="77"/>
    </row>
    <row r="1354" spans="4:15" ht="16" customHeight="1" x14ac:dyDescent="0.25">
      <c r="D1354" s="82"/>
      <c r="E1354" s="82"/>
      <c r="F1354" s="82"/>
      <c r="G1354" s="82"/>
      <c r="H1354" s="82"/>
      <c r="K1354" s="81"/>
      <c r="L1354" s="81"/>
      <c r="M1354" s="80"/>
      <c r="N1354" s="77"/>
      <c r="O1354" s="77"/>
    </row>
    <row r="1355" spans="4:15" ht="16" customHeight="1" x14ac:dyDescent="0.25">
      <c r="D1355" s="82"/>
      <c r="E1355" s="82"/>
      <c r="F1355" s="82"/>
      <c r="G1355" s="82"/>
      <c r="H1355" s="82"/>
      <c r="K1355" s="81"/>
      <c r="L1355" s="81"/>
      <c r="M1355" s="80"/>
      <c r="N1355" s="77"/>
      <c r="O1355" s="77"/>
    </row>
    <row r="1356" spans="4:15" ht="16" customHeight="1" x14ac:dyDescent="0.25">
      <c r="D1356" s="82"/>
      <c r="E1356" s="82"/>
      <c r="F1356" s="82"/>
      <c r="G1356" s="82"/>
      <c r="H1356" s="82"/>
      <c r="K1356" s="81"/>
      <c r="L1356" s="81"/>
      <c r="M1356" s="80"/>
      <c r="N1356" s="77"/>
      <c r="O1356" s="77"/>
    </row>
    <row r="1357" spans="4:15" ht="16" customHeight="1" x14ac:dyDescent="0.25">
      <c r="D1357" s="82"/>
      <c r="E1357" s="82"/>
      <c r="F1357" s="82"/>
      <c r="G1357" s="82"/>
      <c r="H1357" s="82"/>
      <c r="K1357" s="77"/>
      <c r="L1357" s="77"/>
      <c r="M1357" s="80"/>
      <c r="N1357" s="77"/>
      <c r="O1357" s="77"/>
    </row>
    <row r="1358" spans="4:15" ht="16" customHeight="1" x14ac:dyDescent="0.25">
      <c r="D1358" s="82"/>
      <c r="E1358" s="82"/>
      <c r="F1358" s="82"/>
      <c r="G1358" s="82"/>
      <c r="H1358" s="82"/>
      <c r="K1358" s="77"/>
      <c r="L1358" s="77"/>
      <c r="M1358" s="80"/>
      <c r="N1358" s="77"/>
      <c r="O1358" s="77"/>
    </row>
    <row r="1359" spans="4:15" ht="16" customHeight="1" x14ac:dyDescent="0.25">
      <c r="D1359" s="82"/>
      <c r="E1359" s="82"/>
      <c r="F1359" s="82"/>
      <c r="G1359" s="82"/>
      <c r="H1359" s="82"/>
      <c r="K1359" s="77"/>
      <c r="L1359" s="77"/>
      <c r="M1359" s="80"/>
      <c r="N1359" s="77"/>
      <c r="O1359" s="77"/>
    </row>
    <row r="1360" spans="4:15" ht="16" customHeight="1" x14ac:dyDescent="0.25">
      <c r="D1360" s="82"/>
      <c r="E1360" s="82"/>
      <c r="F1360" s="82"/>
      <c r="G1360" s="82"/>
      <c r="H1360" s="82"/>
      <c r="K1360" s="77"/>
      <c r="L1360" s="77"/>
      <c r="M1360" s="80"/>
      <c r="N1360" s="77"/>
      <c r="O1360" s="77"/>
    </row>
    <row r="1361" spans="4:15" ht="16" customHeight="1" x14ac:dyDescent="0.25">
      <c r="D1361" s="82"/>
      <c r="E1361" s="82"/>
      <c r="F1361" s="82"/>
      <c r="G1361" s="82"/>
      <c r="H1361" s="82"/>
      <c r="K1361" s="77"/>
      <c r="L1361" s="77"/>
      <c r="M1361" s="80"/>
      <c r="N1361" s="77"/>
      <c r="O1361" s="77"/>
    </row>
    <row r="1362" spans="4:15" ht="16" customHeight="1" x14ac:dyDescent="0.25">
      <c r="D1362" s="82"/>
      <c r="E1362" s="82"/>
      <c r="F1362" s="82"/>
      <c r="G1362" s="82"/>
      <c r="H1362" s="82"/>
      <c r="K1362" s="77"/>
      <c r="L1362" s="77"/>
      <c r="M1362" s="80"/>
      <c r="N1362" s="77"/>
      <c r="O1362" s="77"/>
    </row>
    <row r="1363" spans="4:15" ht="16" customHeight="1" x14ac:dyDescent="0.25">
      <c r="D1363" s="82"/>
      <c r="E1363" s="82"/>
      <c r="F1363" s="82"/>
      <c r="G1363" s="82"/>
      <c r="H1363" s="82"/>
      <c r="K1363" s="77"/>
      <c r="L1363" s="77"/>
      <c r="M1363" s="80"/>
      <c r="N1363" s="77"/>
      <c r="O1363" s="77"/>
    </row>
    <row r="1364" spans="4:15" ht="16" customHeight="1" x14ac:dyDescent="0.25">
      <c r="D1364" s="82"/>
      <c r="E1364" s="82"/>
      <c r="F1364" s="82"/>
      <c r="G1364" s="82"/>
      <c r="H1364" s="82"/>
      <c r="K1364" s="77"/>
      <c r="L1364" s="77"/>
      <c r="M1364" s="80"/>
      <c r="N1364" s="77"/>
      <c r="O1364" s="77"/>
    </row>
    <row r="1365" spans="4:15" ht="16" customHeight="1" x14ac:dyDescent="0.25">
      <c r="D1365" s="82"/>
      <c r="E1365" s="82"/>
      <c r="F1365" s="82"/>
      <c r="G1365" s="82"/>
      <c r="H1365" s="82"/>
      <c r="K1365" s="77"/>
      <c r="L1365" s="77"/>
      <c r="M1365" s="80"/>
      <c r="N1365" s="77"/>
      <c r="O1365" s="77"/>
    </row>
    <row r="1366" spans="4:15" ht="16" customHeight="1" x14ac:dyDescent="0.25">
      <c r="D1366" s="82"/>
      <c r="E1366" s="82"/>
      <c r="F1366" s="82"/>
      <c r="G1366" s="82"/>
      <c r="H1366" s="82"/>
      <c r="K1366" s="77"/>
      <c r="L1366" s="77"/>
      <c r="M1366" s="80"/>
      <c r="N1366" s="77"/>
      <c r="O1366" s="77"/>
    </row>
    <row r="1367" spans="4:15" ht="16" customHeight="1" x14ac:dyDescent="0.25">
      <c r="D1367" s="82"/>
      <c r="E1367" s="82"/>
      <c r="F1367" s="82"/>
      <c r="G1367" s="82"/>
      <c r="H1367" s="82"/>
      <c r="K1367" s="77"/>
      <c r="L1367" s="77"/>
      <c r="M1367" s="80"/>
      <c r="N1367" s="77"/>
      <c r="O1367" s="77"/>
    </row>
    <row r="1368" spans="4:15" ht="16" customHeight="1" x14ac:dyDescent="0.25">
      <c r="D1368" s="82"/>
      <c r="E1368" s="82"/>
      <c r="F1368" s="82"/>
      <c r="G1368" s="82"/>
      <c r="H1368" s="82"/>
      <c r="K1368" s="77"/>
      <c r="L1368" s="77"/>
      <c r="M1368" s="80"/>
      <c r="N1368" s="77"/>
      <c r="O1368" s="77"/>
    </row>
    <row r="1369" spans="4:15" ht="16" customHeight="1" x14ac:dyDescent="0.25">
      <c r="D1369" s="82"/>
      <c r="E1369" s="82"/>
      <c r="F1369" s="82"/>
      <c r="G1369" s="82"/>
      <c r="H1369" s="82"/>
      <c r="K1369" s="77"/>
      <c r="L1369" s="77"/>
      <c r="M1369" s="80"/>
      <c r="N1369" s="77"/>
      <c r="O1369" s="77"/>
    </row>
    <row r="1370" spans="4:15" ht="16" customHeight="1" x14ac:dyDescent="0.25">
      <c r="D1370" s="82"/>
      <c r="E1370" s="82"/>
      <c r="F1370" s="82"/>
      <c r="G1370" s="82"/>
      <c r="H1370" s="82"/>
      <c r="K1370" s="77"/>
      <c r="L1370" s="77"/>
      <c r="M1370" s="80"/>
      <c r="N1370" s="77"/>
      <c r="O1370" s="77"/>
    </row>
    <row r="1371" spans="4:15" ht="16" customHeight="1" x14ac:dyDescent="0.25">
      <c r="D1371" s="82"/>
      <c r="E1371" s="82"/>
      <c r="F1371" s="82"/>
      <c r="G1371" s="82"/>
      <c r="H1371" s="82"/>
      <c r="K1371" s="77"/>
      <c r="L1371" s="77"/>
      <c r="M1371" s="80"/>
      <c r="N1371" s="77"/>
      <c r="O1371" s="77"/>
    </row>
    <row r="1372" spans="4:15" ht="16" customHeight="1" x14ac:dyDescent="0.25">
      <c r="D1372" s="82"/>
      <c r="E1372" s="82"/>
      <c r="F1372" s="82"/>
      <c r="G1372" s="82"/>
      <c r="H1372" s="82"/>
      <c r="K1372" s="77"/>
      <c r="L1372" s="77"/>
      <c r="M1372" s="80"/>
      <c r="N1372" s="77"/>
      <c r="O1372" s="77"/>
    </row>
    <row r="1373" spans="4:15" ht="16" customHeight="1" x14ac:dyDescent="0.25">
      <c r="D1373" s="82"/>
      <c r="E1373" s="82"/>
      <c r="F1373" s="82"/>
      <c r="G1373" s="82"/>
      <c r="H1373" s="82"/>
      <c r="K1373" s="77"/>
      <c r="L1373" s="77"/>
      <c r="M1373" s="80"/>
      <c r="N1373" s="77"/>
      <c r="O1373" s="77"/>
    </row>
    <row r="1374" spans="4:15" ht="16" customHeight="1" x14ac:dyDescent="0.25">
      <c r="D1374" s="82"/>
      <c r="E1374" s="82"/>
      <c r="F1374" s="82"/>
      <c r="G1374" s="82"/>
      <c r="H1374" s="82"/>
      <c r="K1374" s="81"/>
      <c r="L1374" s="81"/>
      <c r="M1374" s="80"/>
      <c r="N1374" s="77"/>
      <c r="O1374" s="77"/>
    </row>
    <row r="1375" spans="4:15" ht="16" customHeight="1" x14ac:dyDescent="0.25">
      <c r="D1375" s="82"/>
      <c r="E1375" s="82"/>
      <c r="F1375" s="82"/>
      <c r="G1375" s="82"/>
      <c r="H1375" s="82"/>
      <c r="K1375" s="81"/>
      <c r="L1375" s="81"/>
      <c r="M1375" s="80"/>
      <c r="N1375" s="77"/>
      <c r="O1375" s="77"/>
    </row>
    <row r="1376" spans="4:15" ht="16" customHeight="1" x14ac:dyDescent="0.25">
      <c r="D1376" s="82"/>
      <c r="E1376" s="82"/>
      <c r="F1376" s="82"/>
      <c r="G1376" s="82"/>
      <c r="H1376" s="82"/>
      <c r="K1376" s="81"/>
      <c r="L1376" s="81"/>
      <c r="M1376" s="80"/>
      <c r="N1376" s="77"/>
      <c r="O1376" s="77"/>
    </row>
    <row r="1377" spans="4:15" ht="16" customHeight="1" x14ac:dyDescent="0.25">
      <c r="D1377" s="82"/>
      <c r="E1377" s="82"/>
      <c r="F1377" s="82"/>
      <c r="G1377" s="82"/>
      <c r="H1377" s="82"/>
      <c r="K1377" s="81"/>
      <c r="L1377" s="81"/>
      <c r="M1377" s="80"/>
      <c r="N1377" s="77"/>
      <c r="O1377" s="77"/>
    </row>
    <row r="1378" spans="4:15" ht="16" customHeight="1" x14ac:dyDescent="0.25">
      <c r="D1378" s="82"/>
      <c r="E1378" s="82"/>
      <c r="F1378" s="82"/>
      <c r="G1378" s="82"/>
      <c r="H1378" s="82"/>
      <c r="K1378" s="81"/>
      <c r="L1378" s="81"/>
      <c r="M1378" s="80"/>
      <c r="N1378" s="77"/>
      <c r="O1378" s="77"/>
    </row>
    <row r="1379" spans="4:15" ht="16" customHeight="1" x14ac:dyDescent="0.25">
      <c r="D1379" s="82"/>
      <c r="E1379" s="82"/>
      <c r="F1379" s="82"/>
      <c r="G1379" s="82"/>
      <c r="H1379" s="82"/>
      <c r="K1379" s="81"/>
      <c r="L1379" s="81"/>
      <c r="M1379" s="80"/>
      <c r="N1379" s="77"/>
      <c r="O1379" s="77"/>
    </row>
    <row r="1380" spans="4:15" ht="16" customHeight="1" x14ac:dyDescent="0.25">
      <c r="D1380" s="82"/>
      <c r="E1380" s="82"/>
      <c r="F1380" s="82"/>
      <c r="G1380" s="82"/>
      <c r="H1380" s="82"/>
      <c r="K1380" s="81"/>
      <c r="L1380" s="81"/>
      <c r="M1380" s="80"/>
      <c r="N1380" s="77"/>
      <c r="O1380" s="77"/>
    </row>
    <row r="1381" spans="4:15" ht="16" customHeight="1" x14ac:dyDescent="0.25">
      <c r="D1381" s="82"/>
      <c r="E1381" s="82"/>
      <c r="F1381" s="82"/>
      <c r="G1381" s="82"/>
      <c r="H1381" s="82"/>
      <c r="K1381" s="77"/>
      <c r="L1381" s="77"/>
      <c r="M1381" s="80"/>
      <c r="N1381" s="77"/>
      <c r="O1381" s="77"/>
    </row>
    <row r="1382" spans="4:15" ht="16" customHeight="1" x14ac:dyDescent="0.25">
      <c r="D1382" s="82"/>
      <c r="E1382" s="82"/>
      <c r="F1382" s="82"/>
      <c r="G1382" s="82"/>
      <c r="H1382" s="82"/>
      <c r="K1382" s="77"/>
      <c r="L1382" s="77"/>
      <c r="M1382" s="80"/>
      <c r="N1382" s="77"/>
      <c r="O1382" s="77"/>
    </row>
    <row r="1383" spans="4:15" ht="16" customHeight="1" x14ac:dyDescent="0.25">
      <c r="D1383" s="82"/>
      <c r="E1383" s="82"/>
      <c r="F1383" s="82"/>
      <c r="G1383" s="82"/>
      <c r="H1383" s="82"/>
      <c r="K1383" s="77"/>
      <c r="L1383" s="77"/>
      <c r="M1383" s="80"/>
      <c r="N1383" s="77"/>
      <c r="O1383" s="77"/>
    </row>
    <row r="1384" spans="4:15" ht="16" customHeight="1" x14ac:dyDescent="0.25">
      <c r="D1384" s="82"/>
      <c r="E1384" s="82"/>
      <c r="F1384" s="82"/>
      <c r="G1384" s="82"/>
      <c r="H1384" s="82"/>
      <c r="K1384" s="77"/>
      <c r="L1384" s="77"/>
      <c r="M1384" s="80"/>
      <c r="N1384" s="77"/>
      <c r="O1384" s="77"/>
    </row>
    <row r="1385" spans="4:15" ht="16" customHeight="1" x14ac:dyDescent="0.25">
      <c r="D1385" s="82"/>
      <c r="E1385" s="82"/>
      <c r="F1385" s="82"/>
      <c r="G1385" s="82"/>
      <c r="H1385" s="82"/>
      <c r="K1385" s="77"/>
      <c r="L1385" s="77"/>
      <c r="M1385" s="80"/>
      <c r="N1385" s="77"/>
      <c r="O1385" s="77"/>
    </row>
    <row r="1386" spans="4:15" ht="16" customHeight="1" x14ac:dyDescent="0.25">
      <c r="D1386" s="82"/>
      <c r="E1386" s="82"/>
      <c r="F1386" s="82"/>
      <c r="G1386" s="82"/>
      <c r="H1386" s="82"/>
      <c r="K1386" s="77"/>
      <c r="L1386" s="77"/>
      <c r="M1386" s="80"/>
      <c r="N1386" s="77"/>
      <c r="O1386" s="77"/>
    </row>
    <row r="1387" spans="4:15" ht="16" customHeight="1" x14ac:dyDescent="0.25">
      <c r="D1387" s="82"/>
      <c r="E1387" s="82"/>
      <c r="F1387" s="82"/>
      <c r="G1387" s="82"/>
      <c r="H1387" s="82"/>
      <c r="K1387" s="77"/>
      <c r="L1387" s="77"/>
      <c r="M1387" s="80"/>
      <c r="N1387" s="77"/>
      <c r="O1387" s="77"/>
    </row>
    <row r="1388" spans="4:15" ht="16" customHeight="1" x14ac:dyDescent="0.25">
      <c r="D1388" s="82"/>
      <c r="E1388" s="82"/>
      <c r="F1388" s="82"/>
      <c r="G1388" s="82"/>
      <c r="H1388" s="82"/>
      <c r="K1388" s="77"/>
      <c r="L1388" s="77"/>
      <c r="M1388" s="80"/>
      <c r="N1388" s="77"/>
      <c r="O1388" s="77"/>
    </row>
    <row r="1389" spans="4:15" ht="16" customHeight="1" x14ac:dyDescent="0.25">
      <c r="D1389" s="82"/>
      <c r="E1389" s="82"/>
      <c r="F1389" s="82"/>
      <c r="G1389" s="82"/>
      <c r="H1389" s="82"/>
      <c r="K1389" s="77"/>
      <c r="L1389" s="77"/>
      <c r="M1389" s="80"/>
      <c r="N1389" s="77"/>
      <c r="O1389" s="77"/>
    </row>
    <row r="1390" spans="4:15" ht="16" customHeight="1" x14ac:dyDescent="0.25">
      <c r="D1390" s="82"/>
      <c r="E1390" s="82"/>
      <c r="F1390" s="82"/>
      <c r="G1390" s="82"/>
      <c r="H1390" s="82"/>
      <c r="K1390" s="77"/>
      <c r="L1390" s="77"/>
      <c r="M1390" s="80"/>
      <c r="N1390" s="77"/>
      <c r="O1390" s="77"/>
    </row>
    <row r="1391" spans="4:15" ht="16" customHeight="1" x14ac:dyDescent="0.25">
      <c r="D1391" s="82"/>
      <c r="E1391" s="82"/>
      <c r="F1391" s="82"/>
      <c r="G1391" s="82"/>
      <c r="H1391" s="82"/>
      <c r="K1391" s="77"/>
      <c r="L1391" s="77"/>
      <c r="M1391" s="80"/>
      <c r="N1391" s="77"/>
      <c r="O1391" s="77"/>
    </row>
    <row r="1392" spans="4:15" ht="16" customHeight="1" x14ac:dyDescent="0.25">
      <c r="D1392" s="82"/>
      <c r="E1392" s="82"/>
      <c r="F1392" s="82"/>
      <c r="G1392" s="82"/>
      <c r="H1392" s="82"/>
      <c r="K1392" s="77"/>
      <c r="L1392" s="77"/>
      <c r="M1392" s="80"/>
      <c r="N1392" s="77"/>
      <c r="O1392" s="77"/>
    </row>
    <row r="1393" spans="4:15" ht="16" customHeight="1" x14ac:dyDescent="0.25">
      <c r="D1393" s="82"/>
      <c r="E1393" s="82"/>
      <c r="F1393" s="82"/>
      <c r="G1393" s="82"/>
      <c r="H1393" s="82"/>
      <c r="K1393" s="77"/>
      <c r="L1393" s="77"/>
      <c r="M1393" s="80"/>
      <c r="N1393" s="77"/>
      <c r="O1393" s="77"/>
    </row>
    <row r="1394" spans="4:15" ht="16" customHeight="1" x14ac:dyDescent="0.25">
      <c r="D1394" s="82"/>
      <c r="E1394" s="82"/>
      <c r="F1394" s="82"/>
      <c r="G1394" s="82"/>
      <c r="H1394" s="82"/>
      <c r="K1394" s="77"/>
      <c r="L1394" s="77"/>
      <c r="M1394" s="80"/>
      <c r="N1394" s="77"/>
      <c r="O1394" s="77"/>
    </row>
    <row r="1395" spans="4:15" ht="16" customHeight="1" x14ac:dyDescent="0.25">
      <c r="D1395" s="82"/>
      <c r="E1395" s="82"/>
      <c r="F1395" s="82"/>
      <c r="G1395" s="82"/>
      <c r="H1395" s="82"/>
      <c r="K1395" s="77"/>
      <c r="L1395" s="77"/>
      <c r="M1395" s="80"/>
      <c r="N1395" s="77"/>
      <c r="O1395" s="77"/>
    </row>
    <row r="1396" spans="4:15" ht="16" customHeight="1" x14ac:dyDescent="0.25">
      <c r="D1396" s="82"/>
      <c r="E1396" s="82"/>
      <c r="F1396" s="82"/>
      <c r="G1396" s="82"/>
      <c r="H1396" s="82"/>
      <c r="K1396" s="77"/>
      <c r="L1396" s="77"/>
      <c r="M1396" s="80"/>
      <c r="N1396" s="77"/>
      <c r="O1396" s="77"/>
    </row>
    <row r="1397" spans="4:15" ht="16" customHeight="1" x14ac:dyDescent="0.25">
      <c r="D1397" s="82"/>
      <c r="E1397" s="82"/>
      <c r="F1397" s="82"/>
      <c r="G1397" s="82"/>
      <c r="H1397" s="82"/>
      <c r="K1397" s="77"/>
      <c r="L1397" s="77"/>
      <c r="M1397" s="80"/>
      <c r="N1397" s="77"/>
      <c r="O1397" s="77"/>
    </row>
    <row r="1398" spans="4:15" ht="16" customHeight="1" x14ac:dyDescent="0.25">
      <c r="D1398" s="82"/>
      <c r="E1398" s="82"/>
      <c r="F1398" s="82"/>
      <c r="G1398" s="82"/>
      <c r="H1398" s="82"/>
      <c r="K1398" s="81"/>
      <c r="L1398" s="81"/>
      <c r="M1398" s="80"/>
      <c r="N1398" s="77"/>
      <c r="O1398" s="77"/>
    </row>
    <row r="1399" spans="4:15" ht="16" customHeight="1" x14ac:dyDescent="0.25">
      <c r="D1399" s="82"/>
      <c r="E1399" s="82"/>
      <c r="F1399" s="82"/>
      <c r="G1399" s="82"/>
      <c r="H1399" s="82"/>
      <c r="K1399" s="81"/>
      <c r="L1399" s="81"/>
      <c r="M1399" s="80"/>
      <c r="N1399" s="77"/>
      <c r="O1399" s="77"/>
    </row>
    <row r="1400" spans="4:15" ht="16" customHeight="1" x14ac:dyDescent="0.25">
      <c r="D1400" s="82"/>
      <c r="E1400" s="82"/>
      <c r="F1400" s="82"/>
      <c r="G1400" s="82"/>
      <c r="H1400" s="82"/>
      <c r="K1400" s="81"/>
      <c r="L1400" s="81"/>
      <c r="M1400" s="80"/>
      <c r="N1400" s="77"/>
      <c r="O1400" s="77"/>
    </row>
    <row r="1401" spans="4:15" ht="16" customHeight="1" x14ac:dyDescent="0.25">
      <c r="D1401" s="82"/>
      <c r="E1401" s="82"/>
      <c r="F1401" s="82"/>
      <c r="G1401" s="82"/>
      <c r="H1401" s="82"/>
      <c r="K1401" s="81"/>
      <c r="L1401" s="81"/>
      <c r="M1401" s="80"/>
      <c r="N1401" s="77"/>
      <c r="O1401" s="77"/>
    </row>
    <row r="1402" spans="4:15" ht="16" customHeight="1" x14ac:dyDescent="0.25">
      <c r="D1402" s="82"/>
      <c r="E1402" s="82"/>
      <c r="F1402" s="82"/>
      <c r="G1402" s="82"/>
      <c r="H1402" s="82"/>
      <c r="K1402" s="81"/>
      <c r="L1402" s="81"/>
      <c r="M1402" s="80"/>
      <c r="N1402" s="77"/>
      <c r="O1402" s="77"/>
    </row>
    <row r="1403" spans="4:15" ht="16" customHeight="1" x14ac:dyDescent="0.25">
      <c r="D1403" s="82"/>
      <c r="E1403" s="82"/>
      <c r="F1403" s="82"/>
      <c r="G1403" s="82"/>
      <c r="H1403" s="82"/>
      <c r="K1403" s="81"/>
      <c r="L1403" s="81"/>
      <c r="M1403" s="80"/>
      <c r="N1403" s="77"/>
      <c r="O1403" s="77"/>
    </row>
    <row r="1404" spans="4:15" ht="16" customHeight="1" x14ac:dyDescent="0.25">
      <c r="D1404" s="82"/>
      <c r="E1404" s="82"/>
      <c r="F1404" s="82"/>
      <c r="G1404" s="82"/>
      <c r="H1404" s="82"/>
      <c r="K1404" s="81"/>
      <c r="L1404" s="81"/>
      <c r="M1404" s="80"/>
      <c r="N1404" s="77"/>
      <c r="O1404" s="77"/>
    </row>
    <row r="1405" spans="4:15" ht="16" customHeight="1" x14ac:dyDescent="0.25">
      <c r="D1405" s="82"/>
      <c r="E1405" s="82"/>
      <c r="F1405" s="82"/>
      <c r="G1405" s="82"/>
      <c r="H1405" s="82"/>
      <c r="K1405" s="77"/>
      <c r="L1405" s="77"/>
      <c r="M1405" s="80"/>
      <c r="N1405" s="77"/>
      <c r="O1405" s="77"/>
    </row>
    <row r="1406" spans="4:15" ht="16" customHeight="1" x14ac:dyDescent="0.25">
      <c r="D1406" s="82"/>
      <c r="E1406" s="82"/>
      <c r="F1406" s="82"/>
      <c r="G1406" s="82"/>
      <c r="H1406" s="82"/>
      <c r="K1406" s="77"/>
      <c r="L1406" s="77"/>
      <c r="M1406" s="80"/>
      <c r="N1406" s="77"/>
      <c r="O1406" s="77"/>
    </row>
    <row r="1407" spans="4:15" ht="16" customHeight="1" x14ac:dyDescent="0.25">
      <c r="D1407" s="82"/>
      <c r="E1407" s="82"/>
      <c r="F1407" s="82"/>
      <c r="G1407" s="82"/>
      <c r="H1407" s="82"/>
      <c r="K1407" s="77"/>
      <c r="L1407" s="77"/>
      <c r="M1407" s="80"/>
      <c r="N1407" s="77"/>
      <c r="O1407" s="77"/>
    </row>
    <row r="1408" spans="4:15" ht="16" customHeight="1" x14ac:dyDescent="0.25">
      <c r="D1408" s="82"/>
      <c r="E1408" s="82"/>
      <c r="F1408" s="82"/>
      <c r="G1408" s="82"/>
      <c r="H1408" s="82"/>
      <c r="K1408" s="77"/>
      <c r="L1408" s="77"/>
      <c r="M1408" s="80"/>
      <c r="N1408" s="77"/>
      <c r="O1408" s="77"/>
    </row>
    <row r="1409" spans="4:15" ht="16" customHeight="1" x14ac:dyDescent="0.25">
      <c r="D1409" s="82"/>
      <c r="E1409" s="82"/>
      <c r="F1409" s="82"/>
      <c r="G1409" s="82"/>
      <c r="H1409" s="82"/>
      <c r="K1409" s="77"/>
      <c r="L1409" s="77"/>
      <c r="M1409" s="80"/>
      <c r="N1409" s="77"/>
      <c r="O1409" s="77"/>
    </row>
    <row r="1410" spans="4:15" ht="16" customHeight="1" x14ac:dyDescent="0.25">
      <c r="D1410" s="82"/>
      <c r="E1410" s="82"/>
      <c r="F1410" s="82"/>
      <c r="G1410" s="82"/>
      <c r="H1410" s="82"/>
      <c r="K1410" s="77"/>
      <c r="L1410" s="77"/>
      <c r="M1410" s="80"/>
      <c r="N1410" s="77"/>
      <c r="O1410" s="77"/>
    </row>
    <row r="1411" spans="4:15" ht="16" customHeight="1" x14ac:dyDescent="0.25">
      <c r="D1411" s="82"/>
      <c r="E1411" s="82"/>
      <c r="F1411" s="82"/>
      <c r="G1411" s="82"/>
      <c r="H1411" s="82"/>
      <c r="K1411" s="77"/>
      <c r="L1411" s="77"/>
      <c r="M1411" s="80"/>
      <c r="N1411" s="77"/>
      <c r="O1411" s="77"/>
    </row>
    <row r="1412" spans="4:15" ht="16" customHeight="1" x14ac:dyDescent="0.25">
      <c r="D1412" s="82"/>
      <c r="E1412" s="82"/>
      <c r="F1412" s="82"/>
      <c r="G1412" s="82"/>
      <c r="H1412" s="82"/>
      <c r="K1412" s="77"/>
      <c r="L1412" s="77"/>
      <c r="M1412" s="80"/>
      <c r="N1412" s="77"/>
      <c r="O1412" s="77"/>
    </row>
    <row r="1413" spans="4:15" ht="16" customHeight="1" x14ac:dyDescent="0.25">
      <c r="D1413" s="82"/>
      <c r="E1413" s="82"/>
      <c r="F1413" s="82"/>
      <c r="G1413" s="82"/>
      <c r="H1413" s="82"/>
      <c r="K1413" s="77"/>
      <c r="L1413" s="77"/>
      <c r="M1413" s="80"/>
      <c r="N1413" s="77"/>
      <c r="O1413" s="77"/>
    </row>
    <row r="1414" spans="4:15" ht="16" customHeight="1" x14ac:dyDescent="0.25">
      <c r="D1414" s="82"/>
      <c r="E1414" s="82"/>
      <c r="F1414" s="82"/>
      <c r="G1414" s="82"/>
      <c r="H1414" s="82"/>
      <c r="K1414" s="77"/>
      <c r="L1414" s="77"/>
      <c r="M1414" s="80"/>
      <c r="N1414" s="77"/>
      <c r="O1414" s="77"/>
    </row>
    <row r="1415" spans="4:15" ht="16" customHeight="1" x14ac:dyDescent="0.25">
      <c r="D1415" s="82"/>
      <c r="E1415" s="82"/>
      <c r="F1415" s="82"/>
      <c r="G1415" s="82"/>
      <c r="H1415" s="82"/>
      <c r="K1415" s="77"/>
      <c r="L1415" s="77"/>
      <c r="M1415" s="80"/>
      <c r="N1415" s="77"/>
      <c r="O1415" s="77"/>
    </row>
    <row r="1416" spans="4:15" ht="16" customHeight="1" x14ac:dyDescent="0.25">
      <c r="D1416" s="82"/>
      <c r="E1416" s="82"/>
      <c r="F1416" s="82"/>
      <c r="G1416" s="82"/>
      <c r="H1416" s="82"/>
      <c r="K1416" s="77"/>
      <c r="L1416" s="77"/>
      <c r="M1416" s="80"/>
      <c r="N1416" s="77"/>
      <c r="O1416" s="77"/>
    </row>
    <row r="1417" spans="4:15" ht="16" customHeight="1" x14ac:dyDescent="0.25">
      <c r="D1417" s="82"/>
      <c r="E1417" s="82"/>
      <c r="F1417" s="82"/>
      <c r="G1417" s="82"/>
      <c r="H1417" s="82"/>
      <c r="K1417" s="77"/>
      <c r="L1417" s="77"/>
      <c r="M1417" s="80"/>
      <c r="N1417" s="77"/>
      <c r="O1417" s="77"/>
    </row>
    <row r="1418" spans="4:15" ht="16" customHeight="1" x14ac:dyDescent="0.25">
      <c r="D1418" s="82"/>
      <c r="E1418" s="82"/>
      <c r="F1418" s="82"/>
      <c r="G1418" s="82"/>
      <c r="H1418" s="82"/>
      <c r="K1418" s="77"/>
      <c r="L1418" s="77"/>
      <c r="M1418" s="80"/>
      <c r="N1418" s="77"/>
      <c r="O1418" s="77"/>
    </row>
    <row r="1419" spans="4:15" ht="16" customHeight="1" x14ac:dyDescent="0.25">
      <c r="D1419" s="82"/>
      <c r="E1419" s="82"/>
      <c r="F1419" s="82"/>
      <c r="G1419" s="82"/>
      <c r="H1419" s="82"/>
      <c r="K1419" s="77"/>
      <c r="L1419" s="77"/>
      <c r="M1419" s="80"/>
      <c r="N1419" s="77"/>
      <c r="O1419" s="77"/>
    </row>
    <row r="1420" spans="4:15" ht="16" customHeight="1" x14ac:dyDescent="0.25">
      <c r="D1420" s="82"/>
      <c r="E1420" s="82"/>
      <c r="F1420" s="82"/>
      <c r="G1420" s="82"/>
      <c r="H1420" s="82"/>
      <c r="K1420" s="77"/>
      <c r="L1420" s="77"/>
      <c r="M1420" s="80"/>
      <c r="N1420" s="77"/>
      <c r="O1420" s="77"/>
    </row>
    <row r="1421" spans="4:15" ht="16" customHeight="1" x14ac:dyDescent="0.25">
      <c r="D1421" s="82"/>
      <c r="E1421" s="82"/>
      <c r="F1421" s="82"/>
      <c r="G1421" s="82"/>
      <c r="H1421" s="82"/>
      <c r="K1421" s="77"/>
      <c r="L1421" s="77"/>
      <c r="M1421" s="80"/>
      <c r="N1421" s="77"/>
      <c r="O1421" s="77"/>
    </row>
    <row r="1422" spans="4:15" ht="16" customHeight="1" x14ac:dyDescent="0.25">
      <c r="D1422" s="82"/>
      <c r="E1422" s="82"/>
      <c r="F1422" s="82"/>
      <c r="G1422" s="82"/>
      <c r="H1422" s="82"/>
      <c r="K1422" s="81"/>
      <c r="L1422" s="81"/>
      <c r="M1422" s="80"/>
      <c r="N1422" s="77"/>
      <c r="O1422" s="77"/>
    </row>
    <row r="1423" spans="4:15" ht="16" customHeight="1" x14ac:dyDescent="0.25">
      <c r="D1423" s="82"/>
      <c r="E1423" s="82"/>
      <c r="F1423" s="82"/>
      <c r="G1423" s="82"/>
      <c r="H1423" s="82"/>
      <c r="K1423" s="81"/>
      <c r="L1423" s="81"/>
      <c r="M1423" s="80"/>
      <c r="N1423" s="77"/>
      <c r="O1423" s="77"/>
    </row>
    <row r="1424" spans="4:15" ht="16" customHeight="1" x14ac:dyDescent="0.25">
      <c r="D1424" s="82"/>
      <c r="E1424" s="82"/>
      <c r="F1424" s="82"/>
      <c r="G1424" s="82"/>
      <c r="H1424" s="82"/>
      <c r="K1424" s="81"/>
      <c r="L1424" s="81"/>
      <c r="M1424" s="80"/>
      <c r="N1424" s="77"/>
      <c r="O1424" s="77"/>
    </row>
    <row r="1425" spans="4:15" ht="16" customHeight="1" x14ac:dyDescent="0.25">
      <c r="D1425" s="82"/>
      <c r="E1425" s="82"/>
      <c r="F1425" s="82"/>
      <c r="G1425" s="82"/>
      <c r="H1425" s="82"/>
      <c r="K1425" s="81"/>
      <c r="L1425" s="81"/>
      <c r="M1425" s="80"/>
      <c r="N1425" s="77"/>
      <c r="O1425" s="77"/>
    </row>
    <row r="1426" spans="4:15" ht="16" customHeight="1" x14ac:dyDescent="0.25">
      <c r="D1426" s="82"/>
      <c r="E1426" s="82"/>
      <c r="F1426" s="82"/>
      <c r="G1426" s="82"/>
      <c r="H1426" s="82"/>
      <c r="K1426" s="81"/>
      <c r="L1426" s="81"/>
      <c r="M1426" s="80"/>
      <c r="N1426" s="77"/>
      <c r="O1426" s="77"/>
    </row>
    <row r="1427" spans="4:15" ht="16" customHeight="1" x14ac:dyDescent="0.25">
      <c r="D1427" s="82"/>
      <c r="E1427" s="82"/>
      <c r="F1427" s="82"/>
      <c r="G1427" s="82"/>
      <c r="H1427" s="82"/>
      <c r="K1427" s="81"/>
      <c r="L1427" s="81"/>
      <c r="M1427" s="80"/>
      <c r="N1427" s="77"/>
      <c r="O1427" s="77"/>
    </row>
    <row r="1428" spans="4:15" ht="16" customHeight="1" x14ac:dyDescent="0.25">
      <c r="D1428" s="82"/>
      <c r="E1428" s="82"/>
      <c r="F1428" s="82"/>
      <c r="G1428" s="82"/>
      <c r="H1428" s="82"/>
      <c r="K1428" s="81"/>
      <c r="L1428" s="81"/>
      <c r="M1428" s="80"/>
      <c r="N1428" s="77"/>
      <c r="O1428" s="77"/>
    </row>
    <row r="1429" spans="4:15" ht="16" customHeight="1" x14ac:dyDescent="0.25">
      <c r="D1429" s="82"/>
      <c r="E1429" s="82"/>
      <c r="F1429" s="82"/>
      <c r="G1429" s="82"/>
      <c r="H1429" s="82"/>
      <c r="K1429" s="77"/>
      <c r="L1429" s="77"/>
      <c r="M1429" s="80"/>
      <c r="N1429" s="77"/>
      <c r="O1429" s="77"/>
    </row>
    <row r="1430" spans="4:15" ht="16" customHeight="1" x14ac:dyDescent="0.25">
      <c r="D1430" s="82"/>
      <c r="E1430" s="82"/>
      <c r="F1430" s="82"/>
      <c r="G1430" s="82"/>
      <c r="H1430" s="82"/>
      <c r="K1430" s="77"/>
      <c r="L1430" s="77"/>
      <c r="M1430" s="80"/>
      <c r="N1430" s="77"/>
      <c r="O1430" s="77"/>
    </row>
    <row r="1431" spans="4:15" ht="16" customHeight="1" x14ac:dyDescent="0.25">
      <c r="D1431" s="82"/>
      <c r="E1431" s="82"/>
      <c r="F1431" s="82"/>
      <c r="G1431" s="82"/>
      <c r="H1431" s="82"/>
      <c r="K1431" s="77"/>
      <c r="L1431" s="77"/>
      <c r="M1431" s="80"/>
      <c r="N1431" s="77"/>
      <c r="O1431" s="77"/>
    </row>
    <row r="1432" spans="4:15" ht="16" customHeight="1" x14ac:dyDescent="0.25">
      <c r="D1432" s="82"/>
      <c r="E1432" s="82"/>
      <c r="F1432" s="82"/>
      <c r="G1432" s="82"/>
      <c r="H1432" s="82"/>
      <c r="K1432" s="77"/>
      <c r="L1432" s="77"/>
      <c r="M1432" s="80"/>
      <c r="N1432" s="77"/>
      <c r="O1432" s="77"/>
    </row>
    <row r="1433" spans="4:15" ht="16" customHeight="1" x14ac:dyDescent="0.25">
      <c r="D1433" s="82"/>
      <c r="E1433" s="82"/>
      <c r="F1433" s="82"/>
      <c r="G1433" s="82"/>
      <c r="H1433" s="82"/>
      <c r="K1433" s="77"/>
      <c r="L1433" s="77"/>
      <c r="M1433" s="80"/>
      <c r="N1433" s="77"/>
      <c r="O1433" s="77"/>
    </row>
    <row r="1434" spans="4:15" ht="16" customHeight="1" x14ac:dyDescent="0.25">
      <c r="D1434" s="82"/>
      <c r="E1434" s="82"/>
      <c r="F1434" s="82"/>
      <c r="G1434" s="82"/>
      <c r="H1434" s="82"/>
      <c r="K1434" s="77"/>
      <c r="L1434" s="77"/>
      <c r="M1434" s="80"/>
      <c r="N1434" s="77"/>
      <c r="O1434" s="77"/>
    </row>
    <row r="1435" spans="4:15" ht="16" customHeight="1" x14ac:dyDescent="0.25">
      <c r="D1435" s="82"/>
      <c r="E1435" s="82"/>
      <c r="F1435" s="82"/>
      <c r="G1435" s="82"/>
      <c r="H1435" s="82"/>
      <c r="K1435" s="77"/>
      <c r="L1435" s="77"/>
      <c r="M1435" s="80"/>
      <c r="N1435" s="77"/>
      <c r="O1435" s="77"/>
    </row>
    <row r="1436" spans="4:15" ht="16" customHeight="1" x14ac:dyDescent="0.25">
      <c r="D1436" s="82"/>
      <c r="E1436" s="82"/>
      <c r="F1436" s="82"/>
      <c r="G1436" s="82"/>
      <c r="H1436" s="82"/>
      <c r="K1436" s="77"/>
      <c r="L1436" s="77"/>
      <c r="M1436" s="80"/>
      <c r="N1436" s="77"/>
      <c r="O1436" s="77"/>
    </row>
    <row r="1437" spans="4:15" ht="16" customHeight="1" x14ac:dyDescent="0.25">
      <c r="D1437" s="82"/>
      <c r="E1437" s="82"/>
      <c r="F1437" s="82"/>
      <c r="G1437" s="82"/>
      <c r="H1437" s="82"/>
      <c r="K1437" s="77"/>
      <c r="L1437" s="77"/>
      <c r="M1437" s="80"/>
      <c r="N1437" s="77"/>
      <c r="O1437" s="77"/>
    </row>
    <row r="1438" spans="4:15" ht="16" customHeight="1" x14ac:dyDescent="0.25">
      <c r="D1438" s="82"/>
      <c r="E1438" s="82"/>
      <c r="F1438" s="82"/>
      <c r="G1438" s="82"/>
      <c r="H1438" s="82"/>
      <c r="K1438" s="77"/>
      <c r="L1438" s="77"/>
      <c r="M1438" s="80"/>
      <c r="N1438" s="77"/>
      <c r="O1438" s="77"/>
    </row>
    <row r="1439" spans="4:15" ht="16" customHeight="1" x14ac:dyDescent="0.25">
      <c r="D1439" s="82"/>
      <c r="E1439" s="82"/>
      <c r="F1439" s="82"/>
      <c r="G1439" s="82"/>
      <c r="H1439" s="82"/>
      <c r="K1439" s="77"/>
      <c r="L1439" s="77"/>
      <c r="M1439" s="80"/>
      <c r="N1439" s="77"/>
      <c r="O1439" s="77"/>
    </row>
    <row r="1440" spans="4:15" ht="16" customHeight="1" x14ac:dyDescent="0.25">
      <c r="D1440" s="82"/>
      <c r="E1440" s="82"/>
      <c r="F1440" s="82"/>
      <c r="G1440" s="82"/>
      <c r="H1440" s="82"/>
      <c r="K1440" s="77"/>
      <c r="L1440" s="77"/>
      <c r="M1440" s="80"/>
      <c r="N1440" s="77"/>
      <c r="O1440" s="77"/>
    </row>
    <row r="1441" spans="4:15" ht="16" customHeight="1" x14ac:dyDescent="0.25">
      <c r="D1441" s="82"/>
      <c r="E1441" s="82"/>
      <c r="F1441" s="82"/>
      <c r="G1441" s="82"/>
      <c r="H1441" s="82"/>
      <c r="K1441" s="77"/>
      <c r="L1441" s="77"/>
      <c r="M1441" s="80"/>
      <c r="N1441" s="77"/>
      <c r="O1441" s="77"/>
    </row>
    <row r="1442" spans="4:15" ht="16" customHeight="1" x14ac:dyDescent="0.25">
      <c r="D1442" s="82"/>
      <c r="E1442" s="82"/>
      <c r="F1442" s="82"/>
      <c r="G1442" s="82"/>
      <c r="H1442" s="82"/>
      <c r="K1442" s="77"/>
      <c r="L1442" s="77"/>
      <c r="M1442" s="80"/>
      <c r="N1442" s="77"/>
      <c r="O1442" s="77"/>
    </row>
    <row r="1443" spans="4:15" ht="16" customHeight="1" x14ac:dyDescent="0.25">
      <c r="D1443" s="82"/>
      <c r="E1443" s="82"/>
      <c r="F1443" s="82"/>
      <c r="G1443" s="82"/>
      <c r="H1443" s="82"/>
      <c r="K1443" s="77"/>
      <c r="L1443" s="77"/>
      <c r="M1443" s="80"/>
      <c r="N1443" s="77"/>
      <c r="O1443" s="77"/>
    </row>
    <row r="1444" spans="4:15" ht="16" customHeight="1" x14ac:dyDescent="0.25">
      <c r="D1444" s="82"/>
      <c r="E1444" s="82"/>
      <c r="F1444" s="82"/>
      <c r="G1444" s="82"/>
      <c r="H1444" s="82"/>
      <c r="K1444" s="77"/>
      <c r="L1444" s="77"/>
      <c r="M1444" s="80"/>
      <c r="N1444" s="77"/>
      <c r="O1444" s="77"/>
    </row>
    <row r="1445" spans="4:15" ht="16" customHeight="1" x14ac:dyDescent="0.25">
      <c r="D1445" s="82"/>
      <c r="E1445" s="82"/>
      <c r="F1445" s="82"/>
      <c r="G1445" s="82"/>
      <c r="H1445" s="82"/>
      <c r="K1445" s="77"/>
      <c r="L1445" s="77"/>
      <c r="M1445" s="80"/>
      <c r="N1445" s="77"/>
      <c r="O1445" s="77"/>
    </row>
    <row r="1446" spans="4:15" ht="16" customHeight="1" x14ac:dyDescent="0.25">
      <c r="D1446" s="82"/>
      <c r="E1446" s="82"/>
      <c r="F1446" s="82"/>
      <c r="G1446" s="82"/>
      <c r="H1446" s="82"/>
      <c r="K1446" s="81"/>
      <c r="L1446" s="81"/>
      <c r="M1446" s="80"/>
      <c r="N1446" s="77"/>
      <c r="O1446" s="77"/>
    </row>
    <row r="1447" spans="4:15" ht="16" customHeight="1" x14ac:dyDescent="0.25">
      <c r="D1447" s="82"/>
      <c r="E1447" s="82"/>
      <c r="F1447" s="82"/>
      <c r="G1447" s="82"/>
      <c r="H1447" s="82"/>
      <c r="K1447" s="81"/>
      <c r="L1447" s="81"/>
      <c r="M1447" s="80"/>
      <c r="N1447" s="77"/>
      <c r="O1447" s="77"/>
    </row>
    <row r="1448" spans="4:15" ht="16" customHeight="1" x14ac:dyDescent="0.25">
      <c r="D1448" s="82"/>
      <c r="E1448" s="82"/>
      <c r="F1448" s="82"/>
      <c r="G1448" s="82"/>
      <c r="H1448" s="82"/>
      <c r="K1448" s="81"/>
      <c r="L1448" s="81"/>
      <c r="M1448" s="80"/>
      <c r="N1448" s="77"/>
      <c r="O1448" s="77"/>
    </row>
    <row r="1449" spans="4:15" ht="16" customHeight="1" x14ac:dyDescent="0.25">
      <c r="D1449" s="82"/>
      <c r="E1449" s="82"/>
      <c r="F1449" s="82"/>
      <c r="G1449" s="82"/>
      <c r="H1449" s="82"/>
      <c r="K1449" s="81"/>
      <c r="L1449" s="81"/>
      <c r="M1449" s="80"/>
      <c r="N1449" s="77"/>
      <c r="O1449" s="77"/>
    </row>
    <row r="1450" spans="4:15" ht="16" customHeight="1" x14ac:dyDescent="0.25">
      <c r="D1450" s="82"/>
      <c r="E1450" s="82"/>
      <c r="F1450" s="82"/>
      <c r="G1450" s="82"/>
      <c r="H1450" s="82"/>
      <c r="K1450" s="81"/>
      <c r="L1450" s="81"/>
      <c r="M1450" s="80"/>
      <c r="N1450" s="77"/>
      <c r="O1450" s="77"/>
    </row>
    <row r="1451" spans="4:15" ht="16" customHeight="1" x14ac:dyDescent="0.25">
      <c r="D1451" s="82"/>
      <c r="E1451" s="82"/>
      <c r="F1451" s="82"/>
      <c r="G1451" s="82"/>
      <c r="H1451" s="82"/>
      <c r="K1451" s="81"/>
      <c r="L1451" s="81"/>
      <c r="M1451" s="80"/>
      <c r="N1451" s="77"/>
      <c r="O1451" s="77"/>
    </row>
    <row r="1452" spans="4:15" ht="16" customHeight="1" x14ac:dyDescent="0.25">
      <c r="D1452" s="82"/>
      <c r="E1452" s="82"/>
      <c r="F1452" s="82"/>
      <c r="G1452" s="82"/>
      <c r="H1452" s="82"/>
      <c r="K1452" s="81"/>
      <c r="L1452" s="81"/>
      <c r="M1452" s="80"/>
      <c r="N1452" s="77"/>
      <c r="O1452" s="77"/>
    </row>
    <row r="1453" spans="4:15" ht="16" customHeight="1" x14ac:dyDescent="0.25">
      <c r="D1453" s="82"/>
      <c r="E1453" s="82"/>
      <c r="F1453" s="82"/>
      <c r="G1453" s="82"/>
      <c r="H1453" s="82"/>
      <c r="K1453" s="77"/>
      <c r="L1453" s="77"/>
      <c r="M1453" s="80"/>
      <c r="N1453" s="77"/>
      <c r="O1453" s="77"/>
    </row>
    <row r="1454" spans="4:15" ht="16" customHeight="1" x14ac:dyDescent="0.25">
      <c r="D1454" s="82"/>
      <c r="E1454" s="82"/>
      <c r="F1454" s="82"/>
      <c r="G1454" s="82"/>
      <c r="H1454" s="82"/>
      <c r="K1454" s="77"/>
      <c r="L1454" s="77"/>
      <c r="M1454" s="80"/>
      <c r="N1454" s="77"/>
      <c r="O1454" s="77"/>
    </row>
    <row r="1455" spans="4:15" ht="16" customHeight="1" x14ac:dyDescent="0.25">
      <c r="D1455" s="82"/>
      <c r="E1455" s="82"/>
      <c r="F1455" s="82"/>
      <c r="G1455" s="82"/>
      <c r="H1455" s="82"/>
      <c r="K1455" s="77"/>
      <c r="L1455" s="77"/>
      <c r="M1455" s="80"/>
      <c r="N1455" s="77"/>
      <c r="O1455" s="77"/>
    </row>
    <row r="1456" spans="4:15" ht="16" customHeight="1" x14ac:dyDescent="0.25">
      <c r="D1456" s="82"/>
      <c r="E1456" s="82"/>
      <c r="F1456" s="82"/>
      <c r="G1456" s="82"/>
      <c r="H1456" s="82"/>
      <c r="K1456" s="77"/>
      <c r="L1456" s="77"/>
      <c r="M1456" s="80"/>
      <c r="N1456" s="77"/>
      <c r="O1456" s="77"/>
    </row>
    <row r="1457" spans="4:15" ht="16" customHeight="1" x14ac:dyDescent="0.25">
      <c r="D1457" s="82"/>
      <c r="E1457" s="82"/>
      <c r="F1457" s="82"/>
      <c r="G1457" s="82"/>
      <c r="H1457" s="82"/>
      <c r="K1457" s="77"/>
      <c r="L1457" s="77"/>
      <c r="M1457" s="80"/>
      <c r="N1457" s="77"/>
      <c r="O1457" s="77"/>
    </row>
    <row r="1458" spans="4:15" ht="16" customHeight="1" x14ac:dyDescent="0.25">
      <c r="D1458" s="82"/>
      <c r="E1458" s="82"/>
      <c r="F1458" s="82"/>
      <c r="G1458" s="82"/>
      <c r="H1458" s="82"/>
      <c r="K1458" s="77"/>
      <c r="L1458" s="77"/>
      <c r="M1458" s="80"/>
      <c r="N1458" s="77"/>
      <c r="O1458" s="77"/>
    </row>
    <row r="1459" spans="4:15" ht="16" customHeight="1" x14ac:dyDescent="0.25">
      <c r="D1459" s="82"/>
      <c r="E1459" s="82"/>
      <c r="F1459" s="82"/>
      <c r="G1459" s="82"/>
      <c r="H1459" s="82"/>
      <c r="K1459" s="77"/>
      <c r="L1459" s="77"/>
      <c r="M1459" s="80"/>
      <c r="N1459" s="77"/>
      <c r="O1459" s="77"/>
    </row>
    <row r="1460" spans="4:15" ht="16" customHeight="1" x14ac:dyDescent="0.25">
      <c r="D1460" s="82"/>
      <c r="E1460" s="82"/>
      <c r="F1460" s="82"/>
      <c r="G1460" s="82"/>
      <c r="H1460" s="82"/>
      <c r="K1460" s="77"/>
      <c r="L1460" s="77"/>
      <c r="M1460" s="80"/>
      <c r="N1460" s="77"/>
      <c r="O1460" s="77"/>
    </row>
    <row r="1461" spans="4:15" ht="16" customHeight="1" x14ac:dyDescent="0.25">
      <c r="D1461" s="82"/>
      <c r="E1461" s="82"/>
      <c r="F1461" s="82"/>
      <c r="G1461" s="82"/>
      <c r="H1461" s="82"/>
      <c r="K1461" s="77"/>
      <c r="L1461" s="77"/>
      <c r="M1461" s="80"/>
      <c r="N1461" s="77"/>
      <c r="O1461" s="77"/>
    </row>
    <row r="1462" spans="4:15" ht="16" customHeight="1" x14ac:dyDescent="0.25">
      <c r="D1462" s="82"/>
      <c r="E1462" s="82"/>
      <c r="F1462" s="82"/>
      <c r="G1462" s="82"/>
      <c r="H1462" s="82"/>
      <c r="K1462" s="77"/>
      <c r="L1462" s="77"/>
      <c r="M1462" s="80"/>
      <c r="N1462" s="77"/>
      <c r="O1462" s="77"/>
    </row>
    <row r="1463" spans="4:15" ht="16" customHeight="1" x14ac:dyDescent="0.25">
      <c r="D1463" s="82"/>
      <c r="E1463" s="82"/>
      <c r="F1463" s="82"/>
      <c r="G1463" s="82"/>
      <c r="H1463" s="82"/>
      <c r="K1463" s="77"/>
      <c r="L1463" s="77"/>
      <c r="M1463" s="80"/>
      <c r="N1463" s="77"/>
      <c r="O1463" s="77"/>
    </row>
    <row r="1464" spans="4:15" ht="16" customHeight="1" x14ac:dyDescent="0.25">
      <c r="D1464" s="82"/>
      <c r="E1464" s="82"/>
      <c r="F1464" s="82"/>
      <c r="G1464" s="82"/>
      <c r="H1464" s="82"/>
      <c r="K1464" s="77"/>
      <c r="L1464" s="77"/>
      <c r="M1464" s="80"/>
      <c r="N1464" s="77"/>
      <c r="O1464" s="77"/>
    </row>
    <row r="1465" spans="4:15" ht="16" customHeight="1" x14ac:dyDescent="0.25">
      <c r="D1465" s="82"/>
      <c r="E1465" s="82"/>
      <c r="F1465" s="82"/>
      <c r="G1465" s="82"/>
      <c r="H1465" s="82"/>
      <c r="K1465" s="77"/>
      <c r="L1465" s="77"/>
      <c r="M1465" s="80"/>
      <c r="N1465" s="77"/>
      <c r="O1465" s="77"/>
    </row>
    <row r="1466" spans="4:15" ht="16" customHeight="1" x14ac:dyDescent="0.25">
      <c r="D1466" s="82"/>
      <c r="E1466" s="82"/>
      <c r="F1466" s="82"/>
      <c r="G1466" s="82"/>
      <c r="H1466" s="82"/>
      <c r="K1466" s="77"/>
      <c r="L1466" s="77"/>
      <c r="M1466" s="80"/>
      <c r="N1466" s="77"/>
      <c r="O1466" s="77"/>
    </row>
    <row r="1467" spans="4:15" ht="16" customHeight="1" x14ac:dyDescent="0.25">
      <c r="D1467" s="82"/>
      <c r="E1467" s="82"/>
      <c r="F1467" s="82"/>
      <c r="G1467" s="82"/>
      <c r="H1467" s="82"/>
      <c r="K1467" s="77"/>
      <c r="L1467" s="77"/>
      <c r="M1467" s="80"/>
      <c r="N1467" s="77"/>
      <c r="O1467" s="77"/>
    </row>
    <row r="1468" spans="4:15" ht="16" customHeight="1" x14ac:dyDescent="0.25">
      <c r="D1468" s="82"/>
      <c r="E1468" s="82"/>
      <c r="F1468" s="82"/>
      <c r="G1468" s="82"/>
      <c r="H1468" s="82"/>
      <c r="K1468" s="77"/>
      <c r="L1468" s="77"/>
      <c r="M1468" s="80"/>
      <c r="N1468" s="77"/>
      <c r="O1468" s="77"/>
    </row>
    <row r="1469" spans="4:15" ht="16" customHeight="1" x14ac:dyDescent="0.25">
      <c r="D1469" s="82"/>
      <c r="E1469" s="82"/>
      <c r="F1469" s="82"/>
      <c r="G1469" s="82"/>
      <c r="H1469" s="82"/>
      <c r="K1469" s="77"/>
      <c r="L1469" s="77"/>
      <c r="M1469" s="80"/>
      <c r="N1469" s="77"/>
      <c r="O1469" s="77"/>
    </row>
    <row r="1470" spans="4:15" ht="16" customHeight="1" x14ac:dyDescent="0.25">
      <c r="D1470" s="82"/>
      <c r="E1470" s="82"/>
      <c r="F1470" s="82"/>
      <c r="G1470" s="82"/>
      <c r="H1470" s="82"/>
      <c r="K1470" s="81"/>
      <c r="L1470" s="81"/>
      <c r="M1470" s="80"/>
      <c r="N1470" s="77"/>
      <c r="O1470" s="77"/>
    </row>
    <row r="1471" spans="4:15" ht="16" customHeight="1" x14ac:dyDescent="0.25">
      <c r="D1471" s="82"/>
      <c r="E1471" s="82"/>
      <c r="F1471" s="82"/>
      <c r="G1471" s="82"/>
      <c r="H1471" s="82"/>
      <c r="K1471" s="81"/>
      <c r="L1471" s="81"/>
      <c r="M1471" s="80"/>
      <c r="N1471" s="77"/>
      <c r="O1471" s="77"/>
    </row>
    <row r="1472" spans="4:15" ht="16" customHeight="1" x14ac:dyDescent="0.25">
      <c r="D1472" s="82"/>
      <c r="E1472" s="82"/>
      <c r="F1472" s="82"/>
      <c r="G1472" s="82"/>
      <c r="H1472" s="82"/>
      <c r="K1472" s="81"/>
      <c r="L1472" s="81"/>
      <c r="M1472" s="80"/>
      <c r="N1472" s="77"/>
      <c r="O1472" s="77"/>
    </row>
    <row r="1473" spans="4:15" ht="16" customHeight="1" x14ac:dyDescent="0.25">
      <c r="D1473" s="82"/>
      <c r="E1473" s="82"/>
      <c r="F1473" s="82"/>
      <c r="G1473" s="82"/>
      <c r="H1473" s="82"/>
      <c r="K1473" s="81"/>
      <c r="L1473" s="81"/>
      <c r="M1473" s="80"/>
      <c r="N1473" s="77"/>
      <c r="O1473" s="77"/>
    </row>
    <row r="1474" spans="4:15" ht="16" customHeight="1" x14ac:dyDescent="0.25">
      <c r="D1474" s="82"/>
      <c r="E1474" s="82"/>
      <c r="F1474" s="82"/>
      <c r="G1474" s="82"/>
      <c r="H1474" s="82"/>
      <c r="K1474" s="81"/>
      <c r="L1474" s="81"/>
      <c r="M1474" s="80"/>
      <c r="N1474" s="77"/>
      <c r="O1474" s="77"/>
    </row>
    <row r="1475" spans="4:15" ht="16" customHeight="1" x14ac:dyDescent="0.25">
      <c r="D1475" s="82"/>
      <c r="E1475" s="82"/>
      <c r="F1475" s="82"/>
      <c r="G1475" s="82"/>
      <c r="H1475" s="82"/>
      <c r="K1475" s="81"/>
      <c r="L1475" s="81"/>
      <c r="M1475" s="80"/>
      <c r="N1475" s="77"/>
      <c r="O1475" s="77"/>
    </row>
    <row r="1476" spans="4:15" ht="16" customHeight="1" x14ac:dyDescent="0.25">
      <c r="D1476" s="82"/>
      <c r="E1476" s="82"/>
      <c r="F1476" s="82"/>
      <c r="G1476" s="82"/>
      <c r="H1476" s="82"/>
      <c r="K1476" s="81"/>
      <c r="L1476" s="81"/>
      <c r="M1476" s="80"/>
      <c r="N1476" s="77"/>
      <c r="O1476" s="77"/>
    </row>
    <row r="1477" spans="4:15" ht="16" customHeight="1" x14ac:dyDescent="0.25">
      <c r="D1477" s="82"/>
      <c r="E1477" s="82"/>
      <c r="F1477" s="82"/>
      <c r="G1477" s="82"/>
      <c r="H1477" s="82"/>
      <c r="K1477" s="77"/>
      <c r="L1477" s="77"/>
      <c r="M1477" s="80"/>
      <c r="N1477" s="77"/>
      <c r="O1477" s="77"/>
    </row>
    <row r="1478" spans="4:15" ht="16" customHeight="1" x14ac:dyDescent="0.25">
      <c r="D1478" s="82"/>
      <c r="E1478" s="82"/>
      <c r="F1478" s="82"/>
      <c r="G1478" s="82"/>
      <c r="H1478" s="82"/>
      <c r="K1478" s="77"/>
      <c r="L1478" s="77"/>
      <c r="M1478" s="80"/>
      <c r="N1478" s="77"/>
      <c r="O1478" s="77"/>
    </row>
    <row r="1479" spans="4:15" ht="16" customHeight="1" x14ac:dyDescent="0.25">
      <c r="D1479" s="82"/>
      <c r="E1479" s="82"/>
      <c r="F1479" s="82"/>
      <c r="G1479" s="82"/>
      <c r="H1479" s="82"/>
      <c r="K1479" s="77"/>
      <c r="L1479" s="77"/>
      <c r="M1479" s="80"/>
      <c r="N1479" s="77"/>
      <c r="O1479" s="77"/>
    </row>
    <row r="1480" spans="4:15" ht="16" customHeight="1" x14ac:dyDescent="0.25">
      <c r="D1480" s="82"/>
      <c r="E1480" s="82"/>
      <c r="F1480" s="82"/>
      <c r="G1480" s="82"/>
      <c r="H1480" s="82"/>
      <c r="K1480" s="77"/>
      <c r="L1480" s="77"/>
      <c r="M1480" s="80"/>
      <c r="N1480" s="77"/>
      <c r="O1480" s="77"/>
    </row>
    <row r="1481" spans="4:15" ht="16" customHeight="1" x14ac:dyDescent="0.25">
      <c r="D1481" s="82"/>
      <c r="E1481" s="82"/>
      <c r="F1481" s="82"/>
      <c r="G1481" s="82"/>
      <c r="H1481" s="82"/>
      <c r="K1481" s="77"/>
      <c r="L1481" s="77"/>
      <c r="M1481" s="80"/>
      <c r="N1481" s="77"/>
      <c r="O1481" s="77"/>
    </row>
    <row r="1482" spans="4:15" ht="16" customHeight="1" x14ac:dyDescent="0.25">
      <c r="D1482" s="82"/>
      <c r="E1482" s="82"/>
      <c r="F1482" s="82"/>
      <c r="G1482" s="82"/>
      <c r="H1482" s="82"/>
      <c r="K1482" s="77"/>
      <c r="L1482" s="77"/>
      <c r="M1482" s="80"/>
      <c r="N1482" s="77"/>
      <c r="O1482" s="77"/>
    </row>
    <row r="1483" spans="4:15" ht="16" customHeight="1" x14ac:dyDescent="0.25">
      <c r="D1483" s="82"/>
      <c r="E1483" s="82"/>
      <c r="F1483" s="82"/>
      <c r="G1483" s="82"/>
      <c r="H1483" s="82"/>
      <c r="K1483" s="77"/>
      <c r="L1483" s="77"/>
      <c r="M1483" s="80"/>
      <c r="N1483" s="77"/>
      <c r="O1483" s="77"/>
    </row>
    <row r="1484" spans="4:15" ht="16" customHeight="1" x14ac:dyDescent="0.25">
      <c r="D1484" s="82"/>
      <c r="E1484" s="82"/>
      <c r="F1484" s="82"/>
      <c r="G1484" s="82"/>
      <c r="H1484" s="82"/>
      <c r="K1484" s="77"/>
      <c r="L1484" s="77"/>
      <c r="M1484" s="80"/>
      <c r="N1484" s="77"/>
      <c r="O1484" s="77"/>
    </row>
    <row r="1485" spans="4:15" ht="16" customHeight="1" x14ac:dyDescent="0.25">
      <c r="D1485" s="82"/>
      <c r="E1485" s="82"/>
      <c r="F1485" s="82"/>
      <c r="G1485" s="82"/>
      <c r="H1485" s="82"/>
      <c r="K1485" s="77"/>
      <c r="L1485" s="77"/>
      <c r="M1485" s="80"/>
      <c r="N1485" s="77"/>
      <c r="O1485" s="77"/>
    </row>
    <row r="1486" spans="4:15" ht="16" customHeight="1" x14ac:dyDescent="0.25">
      <c r="D1486" s="82"/>
      <c r="E1486" s="82"/>
      <c r="F1486" s="82"/>
      <c r="G1486" s="82"/>
      <c r="H1486" s="82"/>
      <c r="K1486" s="77"/>
      <c r="L1486" s="77"/>
      <c r="M1486" s="80"/>
      <c r="N1486" s="77"/>
      <c r="O1486" s="77"/>
    </row>
    <row r="1487" spans="4:15" ht="16" customHeight="1" x14ac:dyDescent="0.25">
      <c r="D1487" s="82"/>
      <c r="E1487" s="82"/>
      <c r="F1487" s="82"/>
      <c r="G1487" s="82"/>
      <c r="H1487" s="82"/>
      <c r="K1487" s="77"/>
      <c r="L1487" s="77"/>
      <c r="M1487" s="80"/>
      <c r="N1487" s="77"/>
      <c r="O1487" s="77"/>
    </row>
    <row r="1488" spans="4:15" ht="16" customHeight="1" x14ac:dyDescent="0.25">
      <c r="D1488" s="82"/>
      <c r="E1488" s="82"/>
      <c r="F1488" s="82"/>
      <c r="G1488" s="82"/>
      <c r="H1488" s="82"/>
      <c r="K1488" s="77"/>
      <c r="L1488" s="77"/>
      <c r="M1488" s="80"/>
      <c r="N1488" s="77"/>
      <c r="O1488" s="77"/>
    </row>
    <row r="1489" spans="4:15" ht="16" customHeight="1" x14ac:dyDescent="0.25">
      <c r="D1489" s="82"/>
      <c r="E1489" s="82"/>
      <c r="F1489" s="82"/>
      <c r="G1489" s="82"/>
      <c r="H1489" s="82"/>
      <c r="K1489" s="77"/>
      <c r="L1489" s="77"/>
      <c r="M1489" s="80"/>
      <c r="N1489" s="77"/>
      <c r="O1489" s="77"/>
    </row>
    <row r="1490" spans="4:15" ht="16" customHeight="1" x14ac:dyDescent="0.25">
      <c r="D1490" s="82"/>
      <c r="E1490" s="82"/>
      <c r="F1490" s="82"/>
      <c r="G1490" s="82"/>
      <c r="H1490" s="82"/>
      <c r="K1490" s="77"/>
      <c r="L1490" s="77"/>
      <c r="M1490" s="80"/>
      <c r="N1490" s="77"/>
      <c r="O1490" s="77"/>
    </row>
    <row r="1491" spans="4:15" ht="16" customHeight="1" x14ac:dyDescent="0.25">
      <c r="D1491" s="82"/>
      <c r="E1491" s="82"/>
      <c r="F1491" s="82"/>
      <c r="G1491" s="82"/>
      <c r="H1491" s="82"/>
      <c r="K1491" s="77"/>
      <c r="L1491" s="77"/>
      <c r="M1491" s="80"/>
      <c r="N1491" s="77"/>
      <c r="O1491" s="77"/>
    </row>
    <row r="1492" spans="4:15" ht="16" customHeight="1" x14ac:dyDescent="0.25">
      <c r="D1492" s="82"/>
      <c r="E1492" s="82"/>
      <c r="F1492" s="82"/>
      <c r="G1492" s="82"/>
      <c r="H1492" s="82"/>
      <c r="K1492" s="77"/>
      <c r="L1492" s="77"/>
      <c r="M1492" s="80"/>
      <c r="N1492" s="77"/>
      <c r="O1492" s="77"/>
    </row>
    <row r="1493" spans="4:15" ht="16" customHeight="1" x14ac:dyDescent="0.25">
      <c r="D1493" s="82"/>
      <c r="E1493" s="82"/>
      <c r="F1493" s="82"/>
      <c r="G1493" s="82"/>
      <c r="H1493" s="82"/>
      <c r="K1493" s="77"/>
      <c r="L1493" s="77"/>
      <c r="M1493" s="80"/>
      <c r="N1493" s="77"/>
      <c r="O1493" s="77"/>
    </row>
    <row r="1494" spans="4:15" ht="16" customHeight="1" x14ac:dyDescent="0.25">
      <c r="D1494" s="82"/>
      <c r="E1494" s="82"/>
      <c r="F1494" s="82"/>
      <c r="G1494" s="82"/>
      <c r="H1494" s="82"/>
      <c r="K1494" s="81"/>
      <c r="L1494" s="81"/>
      <c r="M1494" s="80"/>
      <c r="N1494" s="77"/>
      <c r="O1494" s="77"/>
    </row>
    <row r="1495" spans="4:15" ht="16" customHeight="1" x14ac:dyDescent="0.25">
      <c r="D1495" s="82"/>
      <c r="E1495" s="82"/>
      <c r="F1495" s="82"/>
      <c r="G1495" s="82"/>
      <c r="H1495" s="82"/>
      <c r="K1495" s="81"/>
      <c r="L1495" s="81"/>
      <c r="M1495" s="80"/>
      <c r="N1495" s="77"/>
      <c r="O1495" s="77"/>
    </row>
    <row r="1496" spans="4:15" ht="16" customHeight="1" x14ac:dyDescent="0.25">
      <c r="D1496" s="82"/>
      <c r="E1496" s="82"/>
      <c r="F1496" s="82"/>
      <c r="G1496" s="82"/>
      <c r="H1496" s="82"/>
      <c r="K1496" s="81"/>
      <c r="L1496" s="81"/>
      <c r="M1496" s="80"/>
      <c r="N1496" s="77"/>
      <c r="O1496" s="77"/>
    </row>
    <row r="1497" spans="4:15" ht="16" customHeight="1" x14ac:dyDescent="0.25">
      <c r="D1497" s="82"/>
      <c r="E1497" s="82"/>
      <c r="F1497" s="82"/>
      <c r="G1497" s="82"/>
      <c r="H1497" s="82"/>
      <c r="K1497" s="81"/>
      <c r="L1497" s="81"/>
      <c r="M1497" s="80"/>
      <c r="N1497" s="77"/>
      <c r="O1497" s="77"/>
    </row>
    <row r="1498" spans="4:15" ht="16" customHeight="1" x14ac:dyDescent="0.25">
      <c r="D1498" s="82"/>
      <c r="E1498" s="82"/>
      <c r="F1498" s="82"/>
      <c r="G1498" s="82"/>
      <c r="H1498" s="82"/>
      <c r="K1498" s="81"/>
      <c r="L1498" s="81"/>
      <c r="M1498" s="80"/>
      <c r="N1498" s="77"/>
      <c r="O1498" s="77"/>
    </row>
    <row r="1499" spans="4:15" ht="16" customHeight="1" x14ac:dyDescent="0.25">
      <c r="D1499" s="82"/>
      <c r="E1499" s="82"/>
      <c r="F1499" s="82"/>
      <c r="G1499" s="82"/>
      <c r="H1499" s="82"/>
      <c r="K1499" s="81"/>
      <c r="L1499" s="81"/>
      <c r="M1499" s="80"/>
      <c r="N1499" s="77"/>
      <c r="O1499" s="77"/>
    </row>
    <row r="1500" spans="4:15" ht="16" customHeight="1" x14ac:dyDescent="0.25">
      <c r="D1500" s="82"/>
      <c r="E1500" s="82"/>
      <c r="F1500" s="82"/>
      <c r="G1500" s="82"/>
      <c r="H1500" s="82"/>
      <c r="K1500" s="81"/>
      <c r="L1500" s="81"/>
      <c r="M1500" s="80"/>
      <c r="N1500" s="77"/>
      <c r="O1500" s="77"/>
    </row>
    <row r="1501" spans="4:15" ht="16" customHeight="1" x14ac:dyDescent="0.25">
      <c r="D1501" s="82"/>
      <c r="E1501" s="82"/>
      <c r="F1501" s="82"/>
      <c r="G1501" s="82"/>
      <c r="H1501" s="82"/>
      <c r="K1501" s="77"/>
      <c r="L1501" s="77"/>
      <c r="M1501" s="80"/>
      <c r="N1501" s="77"/>
      <c r="O1501" s="77"/>
    </row>
    <row r="1502" spans="4:15" ht="16" customHeight="1" x14ac:dyDescent="0.25">
      <c r="D1502" s="82"/>
      <c r="E1502" s="82"/>
      <c r="F1502" s="82"/>
      <c r="G1502" s="82"/>
      <c r="H1502" s="82"/>
      <c r="K1502" s="77"/>
      <c r="L1502" s="77"/>
      <c r="M1502" s="80"/>
      <c r="N1502" s="77"/>
      <c r="O1502" s="77"/>
    </row>
    <row r="1503" spans="4:15" ht="16" customHeight="1" x14ac:dyDescent="0.25">
      <c r="D1503" s="82"/>
      <c r="E1503" s="82"/>
      <c r="F1503" s="82"/>
      <c r="G1503" s="82"/>
      <c r="H1503" s="82"/>
      <c r="K1503" s="77"/>
      <c r="L1503" s="77"/>
      <c r="M1503" s="80"/>
      <c r="N1503" s="77"/>
      <c r="O1503" s="77"/>
    </row>
    <row r="1504" spans="4:15" ht="16" customHeight="1" x14ac:dyDescent="0.25">
      <c r="D1504" s="82"/>
      <c r="E1504" s="82"/>
      <c r="F1504" s="82"/>
      <c r="G1504" s="82"/>
      <c r="H1504" s="82"/>
      <c r="K1504" s="77"/>
      <c r="L1504" s="77"/>
      <c r="M1504" s="80"/>
      <c r="N1504" s="77"/>
      <c r="O1504" s="77"/>
    </row>
    <row r="1505" spans="4:15" ht="16" customHeight="1" x14ac:dyDescent="0.25">
      <c r="D1505" s="82"/>
      <c r="E1505" s="82"/>
      <c r="F1505" s="82"/>
      <c r="G1505" s="82"/>
      <c r="H1505" s="82"/>
      <c r="K1505" s="77"/>
      <c r="L1505" s="77"/>
      <c r="M1505" s="80"/>
      <c r="N1505" s="77"/>
      <c r="O1505" s="77"/>
    </row>
    <row r="1506" spans="4:15" ht="16" customHeight="1" x14ac:dyDescent="0.25">
      <c r="D1506" s="82"/>
      <c r="E1506" s="82"/>
      <c r="F1506" s="82"/>
      <c r="G1506" s="82"/>
      <c r="H1506" s="82"/>
      <c r="K1506" s="77"/>
      <c r="L1506" s="77"/>
      <c r="M1506" s="80"/>
      <c r="N1506" s="77"/>
      <c r="O1506" s="77"/>
    </row>
    <row r="1507" spans="4:15" ht="16" customHeight="1" x14ac:dyDescent="0.25">
      <c r="D1507" s="82"/>
      <c r="E1507" s="82"/>
      <c r="F1507" s="82"/>
      <c r="G1507" s="82"/>
      <c r="H1507" s="82"/>
      <c r="K1507" s="77"/>
      <c r="L1507" s="77"/>
      <c r="M1507" s="80"/>
      <c r="N1507" s="77"/>
      <c r="O1507" s="77"/>
    </row>
    <row r="1508" spans="4:15" ht="16" customHeight="1" x14ac:dyDescent="0.25">
      <c r="D1508" s="82"/>
      <c r="E1508" s="82"/>
      <c r="F1508" s="82"/>
      <c r="G1508" s="82"/>
      <c r="H1508" s="82"/>
      <c r="K1508" s="77"/>
      <c r="L1508" s="77"/>
      <c r="M1508" s="80"/>
      <c r="N1508" s="77"/>
      <c r="O1508" s="77"/>
    </row>
    <row r="1509" spans="4:15" ht="16" customHeight="1" x14ac:dyDescent="0.25">
      <c r="D1509" s="82"/>
      <c r="E1509" s="82"/>
      <c r="F1509" s="82"/>
      <c r="G1509" s="82"/>
      <c r="H1509" s="82"/>
      <c r="K1509" s="77"/>
      <c r="L1509" s="77"/>
      <c r="M1509" s="80"/>
      <c r="N1509" s="77"/>
      <c r="O1509" s="77"/>
    </row>
    <row r="1510" spans="4:15" ht="16" customHeight="1" x14ac:dyDescent="0.25">
      <c r="D1510" s="82"/>
      <c r="E1510" s="82"/>
      <c r="F1510" s="82"/>
      <c r="G1510" s="82"/>
      <c r="H1510" s="82"/>
      <c r="K1510" s="77"/>
      <c r="L1510" s="77"/>
      <c r="M1510" s="80"/>
      <c r="N1510" s="77"/>
      <c r="O1510" s="77"/>
    </row>
    <row r="1511" spans="4:15" ht="16" customHeight="1" x14ac:dyDescent="0.25">
      <c r="D1511" s="82"/>
      <c r="E1511" s="82"/>
      <c r="F1511" s="82"/>
      <c r="G1511" s="82"/>
      <c r="H1511" s="82"/>
      <c r="K1511" s="77"/>
      <c r="L1511" s="77"/>
      <c r="M1511" s="80"/>
      <c r="N1511" s="77"/>
      <c r="O1511" s="77"/>
    </row>
    <row r="1512" spans="4:15" ht="16" customHeight="1" x14ac:dyDescent="0.25">
      <c r="D1512" s="82"/>
      <c r="E1512" s="82"/>
      <c r="F1512" s="82"/>
      <c r="G1512" s="82"/>
      <c r="H1512" s="82"/>
      <c r="K1512" s="77"/>
      <c r="L1512" s="77"/>
      <c r="M1512" s="80"/>
      <c r="N1512" s="77"/>
      <c r="O1512" s="77"/>
    </row>
    <row r="1513" spans="4:15" ht="16" customHeight="1" x14ac:dyDescent="0.25">
      <c r="D1513" s="82"/>
      <c r="E1513" s="82"/>
      <c r="F1513" s="82"/>
      <c r="G1513" s="82"/>
      <c r="H1513" s="82"/>
      <c r="K1513" s="77"/>
      <c r="L1513" s="77"/>
      <c r="M1513" s="80"/>
      <c r="N1513" s="77"/>
      <c r="O1513" s="77"/>
    </row>
    <row r="1514" spans="4:15" ht="16" customHeight="1" x14ac:dyDescent="0.25">
      <c r="D1514" s="82"/>
      <c r="E1514" s="82"/>
      <c r="F1514" s="82"/>
      <c r="G1514" s="82"/>
      <c r="H1514" s="82"/>
      <c r="K1514" s="77"/>
      <c r="L1514" s="77"/>
      <c r="M1514" s="80"/>
      <c r="N1514" s="77"/>
      <c r="O1514" s="77"/>
    </row>
    <row r="1515" spans="4:15" ht="16" customHeight="1" x14ac:dyDescent="0.25">
      <c r="D1515" s="82"/>
      <c r="E1515" s="82"/>
      <c r="F1515" s="82"/>
      <c r="G1515" s="82"/>
      <c r="H1515" s="82"/>
      <c r="K1515" s="77"/>
      <c r="L1515" s="77"/>
      <c r="M1515" s="80"/>
      <c r="N1515" s="77"/>
      <c r="O1515" s="77"/>
    </row>
    <row r="1516" spans="4:15" ht="16" customHeight="1" x14ac:dyDescent="0.25">
      <c r="D1516" s="82"/>
      <c r="E1516" s="82"/>
      <c r="F1516" s="82"/>
      <c r="G1516" s="82"/>
      <c r="H1516" s="82"/>
      <c r="K1516" s="77"/>
      <c r="L1516" s="77"/>
      <c r="M1516" s="80"/>
      <c r="N1516" s="77"/>
      <c r="O1516" s="77"/>
    </row>
    <row r="1517" spans="4:15" ht="16" customHeight="1" x14ac:dyDescent="0.25">
      <c r="D1517" s="82"/>
      <c r="E1517" s="82"/>
      <c r="F1517" s="82"/>
      <c r="G1517" s="82"/>
      <c r="H1517" s="82"/>
      <c r="K1517" s="77"/>
      <c r="L1517" s="77"/>
      <c r="M1517" s="80"/>
      <c r="N1517" s="77"/>
      <c r="O1517" s="77"/>
    </row>
    <row r="1518" spans="4:15" ht="16" customHeight="1" x14ac:dyDescent="0.25">
      <c r="D1518" s="82"/>
      <c r="E1518" s="82"/>
      <c r="F1518" s="82"/>
      <c r="G1518" s="82"/>
      <c r="H1518" s="82"/>
      <c r="K1518" s="81"/>
      <c r="L1518" s="81"/>
      <c r="M1518" s="80"/>
      <c r="N1518" s="77"/>
      <c r="O1518" s="77"/>
    </row>
    <row r="1519" spans="4:15" ht="16" customHeight="1" x14ac:dyDescent="0.25">
      <c r="D1519" s="82"/>
      <c r="E1519" s="82"/>
      <c r="F1519" s="82"/>
      <c r="G1519" s="82"/>
      <c r="H1519" s="82"/>
      <c r="K1519" s="81"/>
      <c r="L1519" s="81"/>
      <c r="M1519" s="80"/>
      <c r="N1519" s="77"/>
      <c r="O1519" s="77"/>
    </row>
    <row r="1520" spans="4:15" ht="16" customHeight="1" x14ac:dyDescent="0.25">
      <c r="D1520" s="82"/>
      <c r="E1520" s="82"/>
      <c r="F1520" s="82"/>
      <c r="G1520" s="82"/>
      <c r="H1520" s="82"/>
      <c r="K1520" s="81"/>
      <c r="L1520" s="81"/>
      <c r="M1520" s="80"/>
      <c r="N1520" s="77"/>
      <c r="O1520" s="77"/>
    </row>
    <row r="1521" spans="4:15" ht="16" customHeight="1" x14ac:dyDescent="0.25">
      <c r="D1521" s="82"/>
      <c r="E1521" s="82"/>
      <c r="F1521" s="82"/>
      <c r="G1521" s="82"/>
      <c r="H1521" s="82"/>
      <c r="K1521" s="81"/>
      <c r="L1521" s="81"/>
      <c r="M1521" s="80"/>
      <c r="N1521" s="77"/>
      <c r="O1521" s="77"/>
    </row>
    <row r="1522" spans="4:15" ht="16" customHeight="1" x14ac:dyDescent="0.25">
      <c r="D1522" s="82"/>
      <c r="E1522" s="82"/>
      <c r="F1522" s="82"/>
      <c r="G1522" s="82"/>
      <c r="H1522" s="82"/>
      <c r="K1522" s="81"/>
      <c r="L1522" s="81"/>
      <c r="M1522" s="80"/>
      <c r="N1522" s="77"/>
      <c r="O1522" s="77"/>
    </row>
    <row r="1523" spans="4:15" ht="16" customHeight="1" x14ac:dyDescent="0.25">
      <c r="D1523" s="82"/>
      <c r="E1523" s="82"/>
      <c r="F1523" s="82"/>
      <c r="G1523" s="82"/>
      <c r="H1523" s="82"/>
      <c r="K1523" s="81"/>
      <c r="L1523" s="81"/>
      <c r="M1523" s="80"/>
      <c r="N1523" s="77"/>
      <c r="O1523" s="77"/>
    </row>
    <row r="1524" spans="4:15" ht="16" customHeight="1" x14ac:dyDescent="0.25">
      <c r="D1524" s="82"/>
      <c r="E1524" s="82"/>
      <c r="F1524" s="82"/>
      <c r="G1524" s="82"/>
      <c r="H1524" s="82"/>
      <c r="K1524" s="81"/>
      <c r="L1524" s="81"/>
      <c r="M1524" s="80"/>
      <c r="N1524" s="77"/>
      <c r="O1524" s="77"/>
    </row>
    <row r="1525" spans="4:15" ht="16" customHeight="1" x14ac:dyDescent="0.25">
      <c r="D1525" s="82"/>
      <c r="E1525" s="82"/>
      <c r="F1525" s="82"/>
      <c r="G1525" s="82"/>
      <c r="H1525" s="82"/>
      <c r="K1525" s="77"/>
      <c r="L1525" s="77"/>
      <c r="M1525" s="80"/>
      <c r="N1525" s="77"/>
      <c r="O1525" s="77"/>
    </row>
    <row r="1526" spans="4:15" ht="16" customHeight="1" x14ac:dyDescent="0.25">
      <c r="D1526" s="82"/>
      <c r="E1526" s="82"/>
      <c r="F1526" s="82"/>
      <c r="G1526" s="82"/>
      <c r="H1526" s="82"/>
      <c r="K1526" s="77"/>
      <c r="L1526" s="77"/>
      <c r="M1526" s="80"/>
      <c r="N1526" s="77"/>
      <c r="O1526" s="77"/>
    </row>
    <row r="1527" spans="4:15" ht="16" customHeight="1" x14ac:dyDescent="0.25">
      <c r="D1527" s="82"/>
      <c r="E1527" s="82"/>
      <c r="F1527" s="82"/>
      <c r="G1527" s="82"/>
      <c r="H1527" s="82"/>
      <c r="K1527" s="77"/>
      <c r="L1527" s="77"/>
      <c r="M1527" s="80"/>
      <c r="N1527" s="77"/>
      <c r="O1527" s="77"/>
    </row>
    <row r="1528" spans="4:15" ht="16" customHeight="1" x14ac:dyDescent="0.25">
      <c r="D1528" s="82"/>
      <c r="E1528" s="82"/>
      <c r="F1528" s="82"/>
      <c r="G1528" s="82"/>
      <c r="H1528" s="82"/>
      <c r="K1528" s="77"/>
      <c r="L1528" s="77"/>
      <c r="M1528" s="80"/>
      <c r="N1528" s="77"/>
      <c r="O1528" s="77"/>
    </row>
    <row r="1529" spans="4:15" ht="16" customHeight="1" x14ac:dyDescent="0.25">
      <c r="D1529" s="82"/>
      <c r="E1529" s="82"/>
      <c r="F1529" s="82"/>
      <c r="G1529" s="82"/>
      <c r="H1529" s="82"/>
      <c r="K1529" s="77"/>
      <c r="L1529" s="77"/>
      <c r="M1529" s="80"/>
      <c r="N1529" s="77"/>
      <c r="O1529" s="77"/>
    </row>
    <row r="1530" spans="4:15" ht="16" customHeight="1" x14ac:dyDescent="0.25">
      <c r="D1530" s="82"/>
      <c r="E1530" s="82"/>
      <c r="F1530" s="82"/>
      <c r="G1530" s="82"/>
      <c r="H1530" s="82"/>
      <c r="K1530" s="77"/>
      <c r="L1530" s="77"/>
      <c r="M1530" s="80"/>
      <c r="N1530" s="77"/>
      <c r="O1530" s="77"/>
    </row>
    <row r="1531" spans="4:15" ht="16" customHeight="1" x14ac:dyDescent="0.25">
      <c r="D1531" s="82"/>
      <c r="E1531" s="82"/>
      <c r="F1531" s="82"/>
      <c r="G1531" s="82"/>
      <c r="H1531" s="82"/>
      <c r="K1531" s="77"/>
      <c r="L1531" s="77"/>
      <c r="M1531" s="80"/>
      <c r="N1531" s="77"/>
      <c r="O1531" s="77"/>
    </row>
    <row r="1532" spans="4:15" ht="16" customHeight="1" x14ac:dyDescent="0.25">
      <c r="D1532" s="82"/>
      <c r="E1532" s="82"/>
      <c r="F1532" s="82"/>
      <c r="G1532" s="82"/>
      <c r="H1532" s="82"/>
      <c r="K1532" s="77"/>
      <c r="L1532" s="77"/>
      <c r="M1532" s="80"/>
      <c r="N1532" s="77"/>
      <c r="O1532" s="77"/>
    </row>
    <row r="1533" spans="4:15" ht="16" customHeight="1" x14ac:dyDescent="0.25">
      <c r="D1533" s="82"/>
      <c r="E1533" s="82"/>
      <c r="F1533" s="82"/>
      <c r="G1533" s="82"/>
      <c r="H1533" s="82"/>
      <c r="K1533" s="77"/>
      <c r="L1533" s="77"/>
      <c r="M1533" s="80"/>
      <c r="N1533" s="77"/>
      <c r="O1533" s="77"/>
    </row>
    <row r="1534" spans="4:15" ht="16" customHeight="1" x14ac:dyDescent="0.25">
      <c r="D1534" s="82"/>
      <c r="E1534" s="82"/>
      <c r="F1534" s="82"/>
      <c r="G1534" s="82"/>
      <c r="H1534" s="82"/>
      <c r="K1534" s="77"/>
      <c r="L1534" s="77"/>
      <c r="M1534" s="80"/>
      <c r="N1534" s="77"/>
      <c r="O1534" s="77"/>
    </row>
    <row r="1535" spans="4:15" ht="16" customHeight="1" x14ac:dyDescent="0.25">
      <c r="D1535" s="82"/>
      <c r="E1535" s="82"/>
      <c r="F1535" s="82"/>
      <c r="G1535" s="82"/>
      <c r="H1535" s="82"/>
      <c r="K1535" s="77"/>
      <c r="L1535" s="77"/>
      <c r="M1535" s="80"/>
      <c r="N1535" s="77"/>
      <c r="O1535" s="77"/>
    </row>
    <row r="1536" spans="4:15" ht="16" customHeight="1" x14ac:dyDescent="0.25">
      <c r="D1536" s="82"/>
      <c r="E1536" s="82"/>
      <c r="F1536" s="82"/>
      <c r="G1536" s="82"/>
      <c r="H1536" s="82"/>
      <c r="K1536" s="77"/>
      <c r="L1536" s="77"/>
      <c r="M1536" s="80"/>
      <c r="N1536" s="77"/>
      <c r="O1536" s="77"/>
    </row>
    <row r="1537" spans="4:15" ht="16" customHeight="1" x14ac:dyDescent="0.25">
      <c r="D1537" s="82"/>
      <c r="E1537" s="82"/>
      <c r="F1537" s="82"/>
      <c r="G1537" s="82"/>
      <c r="H1537" s="82"/>
      <c r="K1537" s="77"/>
      <c r="L1537" s="77"/>
      <c r="M1537" s="80"/>
      <c r="N1537" s="77"/>
      <c r="O1537" s="77"/>
    </row>
    <row r="1538" spans="4:15" ht="16" customHeight="1" x14ac:dyDescent="0.25">
      <c r="D1538" s="82"/>
      <c r="E1538" s="82"/>
      <c r="F1538" s="82"/>
      <c r="G1538" s="82"/>
      <c r="H1538" s="82"/>
      <c r="K1538" s="77"/>
      <c r="L1538" s="77"/>
      <c r="M1538" s="80"/>
      <c r="N1538" s="77"/>
      <c r="O1538" s="77"/>
    </row>
    <row r="1539" spans="4:15" ht="16" customHeight="1" x14ac:dyDescent="0.25">
      <c r="D1539" s="82"/>
      <c r="E1539" s="82"/>
      <c r="F1539" s="82"/>
      <c r="G1539" s="82"/>
      <c r="H1539" s="82"/>
      <c r="K1539" s="77"/>
      <c r="L1539" s="77"/>
      <c r="M1539" s="80"/>
      <c r="N1539" s="77"/>
      <c r="O1539" s="77"/>
    </row>
    <row r="1540" spans="4:15" ht="16" customHeight="1" x14ac:dyDescent="0.25">
      <c r="D1540" s="82"/>
      <c r="E1540" s="82"/>
      <c r="F1540" s="82"/>
      <c r="G1540" s="82"/>
      <c r="H1540" s="82"/>
      <c r="K1540" s="77"/>
      <c r="L1540" s="77"/>
      <c r="M1540" s="80"/>
      <c r="N1540" s="77"/>
      <c r="O1540" s="77"/>
    </row>
    <row r="1541" spans="4:15" ht="16" customHeight="1" x14ac:dyDescent="0.25">
      <c r="D1541" s="82"/>
      <c r="E1541" s="82"/>
      <c r="F1541" s="82"/>
      <c r="G1541" s="82"/>
      <c r="H1541" s="82"/>
      <c r="K1541" s="77"/>
      <c r="L1541" s="77"/>
      <c r="M1541" s="80"/>
      <c r="N1541" s="77"/>
      <c r="O1541" s="77"/>
    </row>
    <row r="1542" spans="4:15" ht="16" customHeight="1" x14ac:dyDescent="0.25">
      <c r="D1542" s="82"/>
      <c r="E1542" s="82"/>
      <c r="F1542" s="82"/>
      <c r="G1542" s="82"/>
      <c r="H1542" s="82"/>
      <c r="K1542" s="81"/>
      <c r="L1542" s="81"/>
      <c r="M1542" s="80"/>
      <c r="N1542" s="77"/>
      <c r="O1542" s="77"/>
    </row>
    <row r="1543" spans="4:15" ht="16" customHeight="1" x14ac:dyDescent="0.25">
      <c r="D1543" s="82"/>
      <c r="E1543" s="82"/>
      <c r="F1543" s="82"/>
      <c r="G1543" s="82"/>
      <c r="H1543" s="82"/>
      <c r="K1543" s="81"/>
      <c r="L1543" s="81"/>
      <c r="M1543" s="80"/>
      <c r="N1543" s="77"/>
      <c r="O1543" s="77"/>
    </row>
    <row r="1544" spans="4:15" ht="16" customHeight="1" x14ac:dyDescent="0.25">
      <c r="D1544" s="82"/>
      <c r="E1544" s="82"/>
      <c r="F1544" s="82"/>
      <c r="G1544" s="82"/>
      <c r="H1544" s="82"/>
      <c r="K1544" s="81"/>
      <c r="L1544" s="81"/>
      <c r="M1544" s="80"/>
      <c r="N1544" s="77"/>
      <c r="O1544" s="77"/>
    </row>
    <row r="1545" spans="4:15" ht="16" customHeight="1" x14ac:dyDescent="0.25">
      <c r="D1545" s="82"/>
      <c r="E1545" s="82"/>
      <c r="F1545" s="82"/>
      <c r="G1545" s="82"/>
      <c r="H1545" s="82"/>
      <c r="K1545" s="81"/>
      <c r="L1545" s="81"/>
      <c r="M1545" s="80"/>
      <c r="N1545" s="77"/>
      <c r="O1545" s="77"/>
    </row>
    <row r="1546" spans="4:15" ht="16" customHeight="1" x14ac:dyDescent="0.25">
      <c r="D1546" s="82"/>
      <c r="E1546" s="82"/>
      <c r="F1546" s="82"/>
      <c r="G1546" s="82"/>
      <c r="H1546" s="82"/>
      <c r="K1546" s="81"/>
      <c r="L1546" s="81"/>
      <c r="M1546" s="80"/>
      <c r="N1546" s="77"/>
      <c r="O1546" s="77"/>
    </row>
    <row r="1547" spans="4:15" ht="16" customHeight="1" x14ac:dyDescent="0.25">
      <c r="D1547" s="82"/>
      <c r="E1547" s="82"/>
      <c r="F1547" s="82"/>
      <c r="G1547" s="82"/>
      <c r="H1547" s="82"/>
      <c r="K1547" s="81"/>
      <c r="L1547" s="81"/>
      <c r="M1547" s="80"/>
      <c r="N1547" s="77"/>
      <c r="O1547" s="77"/>
    </row>
    <row r="1548" spans="4:15" ht="16" customHeight="1" x14ac:dyDescent="0.25">
      <c r="D1548" s="82"/>
      <c r="E1548" s="82"/>
      <c r="F1548" s="82"/>
      <c r="G1548" s="82"/>
      <c r="H1548" s="82"/>
      <c r="K1548" s="81"/>
      <c r="L1548" s="81"/>
      <c r="M1548" s="80"/>
      <c r="N1548" s="77"/>
      <c r="O1548" s="77"/>
    </row>
    <row r="1549" spans="4:15" ht="16" customHeight="1" x14ac:dyDescent="0.25">
      <c r="D1549" s="82"/>
      <c r="E1549" s="82"/>
      <c r="F1549" s="82"/>
      <c r="G1549" s="82"/>
      <c r="H1549" s="82"/>
      <c r="K1549" s="77"/>
      <c r="L1549" s="77"/>
      <c r="M1549" s="80"/>
      <c r="N1549" s="77"/>
      <c r="O1549" s="77"/>
    </row>
    <row r="1550" spans="4:15" ht="16" customHeight="1" x14ac:dyDescent="0.25">
      <c r="D1550" s="82"/>
      <c r="E1550" s="82"/>
      <c r="F1550" s="82"/>
      <c r="G1550" s="82"/>
      <c r="H1550" s="82"/>
      <c r="K1550" s="77"/>
      <c r="L1550" s="77"/>
      <c r="M1550" s="80"/>
      <c r="N1550" s="77"/>
      <c r="O1550" s="77"/>
    </row>
    <row r="1551" spans="4:15" ht="16" customHeight="1" x14ac:dyDescent="0.25">
      <c r="D1551" s="82"/>
      <c r="E1551" s="82"/>
      <c r="F1551" s="82"/>
      <c r="G1551" s="82"/>
      <c r="H1551" s="82"/>
      <c r="K1551" s="77"/>
      <c r="L1551" s="77"/>
      <c r="M1551" s="80"/>
      <c r="N1551" s="77"/>
      <c r="O1551" s="77"/>
    </row>
    <row r="1552" spans="4:15" ht="16" customHeight="1" x14ac:dyDescent="0.25">
      <c r="D1552" s="82"/>
      <c r="E1552" s="82"/>
      <c r="F1552" s="82"/>
      <c r="G1552" s="82"/>
      <c r="H1552" s="82"/>
      <c r="K1552" s="77"/>
      <c r="L1552" s="77"/>
      <c r="M1552" s="80"/>
      <c r="N1552" s="77"/>
      <c r="O1552" s="77"/>
    </row>
    <row r="1553" spans="4:15" ht="16" customHeight="1" x14ac:dyDescent="0.25">
      <c r="D1553" s="82"/>
      <c r="E1553" s="82"/>
      <c r="F1553" s="82"/>
      <c r="G1553" s="82"/>
      <c r="H1553" s="82"/>
      <c r="K1553" s="77"/>
      <c r="L1553" s="77"/>
      <c r="M1553" s="80"/>
      <c r="N1553" s="77"/>
      <c r="O1553" s="77"/>
    </row>
    <row r="1554" spans="4:15" ht="16" customHeight="1" x14ac:dyDescent="0.25">
      <c r="D1554" s="82"/>
      <c r="E1554" s="82"/>
      <c r="F1554" s="82"/>
      <c r="G1554" s="82"/>
      <c r="H1554" s="82"/>
      <c r="K1554" s="77"/>
      <c r="L1554" s="77"/>
      <c r="M1554" s="80"/>
      <c r="N1554" s="77"/>
      <c r="O1554" s="77"/>
    </row>
    <row r="1555" spans="4:15" ht="16" customHeight="1" x14ac:dyDescent="0.25">
      <c r="D1555" s="82"/>
      <c r="E1555" s="82"/>
      <c r="F1555" s="82"/>
      <c r="G1555" s="82"/>
      <c r="H1555" s="82"/>
      <c r="K1555" s="77"/>
      <c r="L1555" s="77"/>
      <c r="M1555" s="80"/>
      <c r="N1555" s="77"/>
      <c r="O1555" s="77"/>
    </row>
    <row r="1556" spans="4:15" ht="16" customHeight="1" x14ac:dyDescent="0.25">
      <c r="D1556" s="82"/>
      <c r="E1556" s="82"/>
      <c r="F1556" s="82"/>
      <c r="G1556" s="82"/>
      <c r="H1556" s="82"/>
      <c r="K1556" s="77"/>
      <c r="L1556" s="77"/>
      <c r="M1556" s="80"/>
      <c r="N1556" s="77"/>
      <c r="O1556" s="77"/>
    </row>
    <row r="1557" spans="4:15" ht="16" customHeight="1" x14ac:dyDescent="0.25">
      <c r="D1557" s="82"/>
      <c r="E1557" s="82"/>
      <c r="F1557" s="82"/>
      <c r="G1557" s="82"/>
      <c r="H1557" s="82"/>
      <c r="K1557" s="77"/>
      <c r="L1557" s="77"/>
      <c r="M1557" s="80"/>
      <c r="N1557" s="77"/>
      <c r="O1557" s="77"/>
    </row>
    <row r="1558" spans="4:15" ht="16" customHeight="1" x14ac:dyDescent="0.25">
      <c r="D1558" s="82"/>
      <c r="E1558" s="82"/>
      <c r="F1558" s="82"/>
      <c r="G1558" s="82"/>
      <c r="H1558" s="82"/>
      <c r="K1558" s="77"/>
      <c r="L1558" s="77"/>
      <c r="M1558" s="80"/>
      <c r="N1558" s="77"/>
      <c r="O1558" s="77"/>
    </row>
    <row r="1559" spans="4:15" ht="16" customHeight="1" x14ac:dyDescent="0.25">
      <c r="D1559" s="82"/>
      <c r="E1559" s="82"/>
      <c r="F1559" s="82"/>
      <c r="G1559" s="82"/>
      <c r="H1559" s="82"/>
      <c r="K1559" s="77"/>
      <c r="L1559" s="77"/>
      <c r="M1559" s="80"/>
      <c r="N1559" s="77"/>
      <c r="O1559" s="77"/>
    </row>
    <row r="1560" spans="4:15" ht="16" customHeight="1" x14ac:dyDescent="0.25">
      <c r="D1560" s="82"/>
      <c r="E1560" s="82"/>
      <c r="F1560" s="82"/>
      <c r="G1560" s="82"/>
      <c r="H1560" s="82"/>
      <c r="K1560" s="77"/>
      <c r="L1560" s="77"/>
      <c r="M1560" s="80"/>
      <c r="N1560" s="77"/>
      <c r="O1560" s="77"/>
    </row>
    <row r="1561" spans="4:15" ht="16" customHeight="1" x14ac:dyDescent="0.25">
      <c r="D1561" s="82"/>
      <c r="E1561" s="82"/>
      <c r="F1561" s="82"/>
      <c r="G1561" s="82"/>
      <c r="H1561" s="82"/>
      <c r="K1561" s="77"/>
      <c r="L1561" s="77"/>
      <c r="M1561" s="80"/>
      <c r="N1561" s="77"/>
      <c r="O1561" s="77"/>
    </row>
    <row r="1562" spans="4:15" ht="16" customHeight="1" x14ac:dyDescent="0.25">
      <c r="D1562" s="82"/>
      <c r="E1562" s="82"/>
      <c r="F1562" s="82"/>
      <c r="G1562" s="82"/>
      <c r="H1562" s="82"/>
      <c r="K1562" s="77"/>
      <c r="L1562" s="77"/>
      <c r="M1562" s="80"/>
      <c r="N1562" s="77"/>
      <c r="O1562" s="77"/>
    </row>
    <row r="1563" spans="4:15" ht="16" customHeight="1" x14ac:dyDescent="0.25">
      <c r="D1563" s="82"/>
      <c r="E1563" s="82"/>
      <c r="F1563" s="82"/>
      <c r="G1563" s="82"/>
      <c r="H1563" s="82"/>
      <c r="K1563" s="77"/>
      <c r="L1563" s="77"/>
      <c r="M1563" s="80"/>
      <c r="N1563" s="77"/>
      <c r="O1563" s="77"/>
    </row>
    <row r="1564" spans="4:15" ht="16" customHeight="1" x14ac:dyDescent="0.25">
      <c r="D1564" s="82"/>
      <c r="E1564" s="82"/>
      <c r="F1564" s="82"/>
      <c r="G1564" s="82"/>
      <c r="H1564" s="82"/>
      <c r="K1564" s="77"/>
      <c r="L1564" s="77"/>
      <c r="M1564" s="80"/>
      <c r="N1564" s="77"/>
      <c r="O1564" s="77"/>
    </row>
    <row r="1565" spans="4:15" ht="16" customHeight="1" x14ac:dyDescent="0.25">
      <c r="D1565" s="82"/>
      <c r="E1565" s="82"/>
      <c r="F1565" s="82"/>
      <c r="G1565" s="82"/>
      <c r="H1565" s="82"/>
      <c r="K1565" s="77"/>
      <c r="L1565" s="77"/>
      <c r="M1565" s="80"/>
      <c r="N1565" s="77"/>
      <c r="O1565" s="77"/>
    </row>
    <row r="1566" spans="4:15" ht="16" customHeight="1" x14ac:dyDescent="0.25">
      <c r="D1566" s="82"/>
      <c r="E1566" s="82"/>
      <c r="F1566" s="82"/>
      <c r="G1566" s="82"/>
      <c r="H1566" s="82"/>
      <c r="K1566" s="81"/>
      <c r="L1566" s="81"/>
      <c r="M1566" s="80"/>
      <c r="N1566" s="77"/>
      <c r="O1566" s="77"/>
    </row>
    <row r="1567" spans="4:15" ht="16" customHeight="1" x14ac:dyDescent="0.25">
      <c r="D1567" s="82"/>
      <c r="E1567" s="82"/>
      <c r="F1567" s="82"/>
      <c r="G1567" s="82"/>
      <c r="H1567" s="82"/>
      <c r="K1567" s="81"/>
      <c r="L1567" s="81"/>
      <c r="M1567" s="80"/>
      <c r="N1567" s="77"/>
      <c r="O1567" s="77"/>
    </row>
    <row r="1568" spans="4:15" ht="16" customHeight="1" x14ac:dyDescent="0.25">
      <c r="D1568" s="82"/>
      <c r="E1568" s="82"/>
      <c r="F1568" s="82"/>
      <c r="G1568" s="82"/>
      <c r="H1568" s="82"/>
      <c r="K1568" s="81"/>
      <c r="L1568" s="81"/>
      <c r="M1568" s="80"/>
      <c r="N1568" s="77"/>
      <c r="O1568" s="77"/>
    </row>
    <row r="1569" spans="4:15" ht="16" customHeight="1" x14ac:dyDescent="0.25">
      <c r="D1569" s="82"/>
      <c r="E1569" s="82"/>
      <c r="F1569" s="82"/>
      <c r="G1569" s="82"/>
      <c r="H1569" s="82"/>
      <c r="K1569" s="81"/>
      <c r="L1569" s="81"/>
      <c r="M1569" s="80"/>
      <c r="N1569" s="77"/>
      <c r="O1569" s="77"/>
    </row>
    <row r="1570" spans="4:15" ht="16" customHeight="1" x14ac:dyDescent="0.25">
      <c r="D1570" s="82"/>
      <c r="E1570" s="82"/>
      <c r="F1570" s="82"/>
      <c r="G1570" s="82"/>
      <c r="H1570" s="82"/>
      <c r="K1570" s="81"/>
      <c r="L1570" s="81"/>
      <c r="M1570" s="80"/>
      <c r="N1570" s="77"/>
      <c r="O1570" s="77"/>
    </row>
    <row r="1571" spans="4:15" ht="16" customHeight="1" x14ac:dyDescent="0.25">
      <c r="D1571" s="82"/>
      <c r="E1571" s="82"/>
      <c r="F1571" s="82"/>
      <c r="G1571" s="82"/>
      <c r="H1571" s="82"/>
      <c r="K1571" s="81"/>
      <c r="L1571" s="81"/>
      <c r="M1571" s="80"/>
      <c r="N1571" s="77"/>
      <c r="O1571" s="77"/>
    </row>
    <row r="1572" spans="4:15" ht="16" customHeight="1" x14ac:dyDescent="0.25">
      <c r="D1572" s="82"/>
      <c r="E1572" s="82"/>
      <c r="F1572" s="82"/>
      <c r="G1572" s="82"/>
      <c r="H1572" s="82"/>
      <c r="K1572" s="81"/>
      <c r="L1572" s="81"/>
      <c r="M1572" s="80"/>
      <c r="N1572" s="77"/>
      <c r="O1572" s="77"/>
    </row>
    <row r="1573" spans="4:15" ht="16" customHeight="1" x14ac:dyDescent="0.25">
      <c r="D1573" s="82"/>
      <c r="E1573" s="82"/>
      <c r="F1573" s="82"/>
      <c r="G1573" s="82"/>
      <c r="H1573" s="82"/>
      <c r="K1573" s="77"/>
      <c r="L1573" s="77"/>
      <c r="M1573" s="80"/>
      <c r="N1573" s="77"/>
      <c r="O1573" s="77"/>
    </row>
    <row r="1574" spans="4:15" ht="16" customHeight="1" x14ac:dyDescent="0.25">
      <c r="D1574" s="82"/>
      <c r="E1574" s="82"/>
      <c r="F1574" s="82"/>
      <c r="G1574" s="82"/>
      <c r="H1574" s="82"/>
      <c r="K1574" s="77"/>
      <c r="L1574" s="77"/>
      <c r="M1574" s="80"/>
      <c r="N1574" s="77"/>
      <c r="O1574" s="77"/>
    </row>
    <row r="1575" spans="4:15" ht="16" customHeight="1" x14ac:dyDescent="0.25">
      <c r="D1575" s="82"/>
      <c r="E1575" s="82"/>
      <c r="F1575" s="82"/>
      <c r="G1575" s="82"/>
      <c r="H1575" s="82"/>
      <c r="K1575" s="77"/>
      <c r="L1575" s="77"/>
      <c r="M1575" s="80"/>
      <c r="N1575" s="77"/>
      <c r="O1575" s="77"/>
    </row>
    <row r="1576" spans="4:15" ht="16" customHeight="1" x14ac:dyDescent="0.25">
      <c r="D1576" s="82"/>
      <c r="E1576" s="82"/>
      <c r="F1576" s="82"/>
      <c r="G1576" s="82"/>
      <c r="H1576" s="82"/>
      <c r="K1576" s="77"/>
      <c r="L1576" s="77"/>
      <c r="M1576" s="80"/>
      <c r="N1576" s="77"/>
      <c r="O1576" s="77"/>
    </row>
    <row r="1577" spans="4:15" ht="16" customHeight="1" x14ac:dyDescent="0.25">
      <c r="D1577" s="82"/>
      <c r="E1577" s="82"/>
      <c r="F1577" s="82"/>
      <c r="G1577" s="82"/>
      <c r="H1577" s="82"/>
      <c r="K1577" s="77"/>
      <c r="L1577" s="77"/>
      <c r="M1577" s="80"/>
      <c r="N1577" s="77"/>
      <c r="O1577" s="77"/>
    </row>
    <row r="1578" spans="4:15" ht="16" customHeight="1" x14ac:dyDescent="0.25">
      <c r="D1578" s="82"/>
      <c r="E1578" s="82"/>
      <c r="F1578" s="82"/>
      <c r="G1578" s="82"/>
      <c r="H1578" s="82"/>
      <c r="K1578" s="77"/>
      <c r="L1578" s="77"/>
      <c r="M1578" s="80"/>
      <c r="N1578" s="77"/>
      <c r="O1578" s="77"/>
    </row>
    <row r="1579" spans="4:15" ht="16" customHeight="1" x14ac:dyDescent="0.25">
      <c r="D1579" s="82"/>
      <c r="E1579" s="82"/>
      <c r="F1579" s="82"/>
      <c r="G1579" s="82"/>
      <c r="H1579" s="82"/>
      <c r="K1579" s="77"/>
      <c r="L1579" s="77"/>
      <c r="M1579" s="80"/>
      <c r="N1579" s="77"/>
      <c r="O1579" s="77"/>
    </row>
    <row r="1580" spans="4:15" ht="16" customHeight="1" x14ac:dyDescent="0.25">
      <c r="D1580" s="82"/>
      <c r="E1580" s="82"/>
      <c r="F1580" s="82"/>
      <c r="G1580" s="82"/>
      <c r="H1580" s="82"/>
      <c r="K1580" s="77"/>
      <c r="L1580" s="77"/>
      <c r="M1580" s="80"/>
      <c r="N1580" s="77"/>
      <c r="O1580" s="77"/>
    </row>
    <row r="1581" spans="4:15" ht="16" customHeight="1" x14ac:dyDescent="0.25">
      <c r="D1581" s="82"/>
      <c r="E1581" s="82"/>
      <c r="F1581" s="82"/>
      <c r="G1581" s="82"/>
      <c r="H1581" s="82"/>
      <c r="K1581" s="77"/>
      <c r="L1581" s="77"/>
      <c r="M1581" s="80"/>
      <c r="N1581" s="77"/>
      <c r="O1581" s="77"/>
    </row>
    <row r="1582" spans="4:15" ht="16" customHeight="1" x14ac:dyDescent="0.25">
      <c r="D1582" s="82"/>
      <c r="E1582" s="82"/>
      <c r="F1582" s="82"/>
      <c r="G1582" s="82"/>
      <c r="H1582" s="82"/>
      <c r="K1582" s="77"/>
      <c r="L1582" s="77"/>
      <c r="M1582" s="80"/>
      <c r="N1582" s="77"/>
      <c r="O1582" s="77"/>
    </row>
    <row r="1583" spans="4:15" ht="16" customHeight="1" x14ac:dyDescent="0.25">
      <c r="D1583" s="82"/>
      <c r="E1583" s="82"/>
      <c r="F1583" s="82"/>
      <c r="G1583" s="82"/>
      <c r="H1583" s="82"/>
      <c r="K1583" s="77"/>
      <c r="L1583" s="77"/>
      <c r="M1583" s="80"/>
      <c r="N1583" s="77"/>
      <c r="O1583" s="77"/>
    </row>
    <row r="1584" spans="4:15" ht="16" customHeight="1" x14ac:dyDescent="0.25">
      <c r="D1584" s="82"/>
      <c r="E1584" s="82"/>
      <c r="F1584" s="82"/>
      <c r="G1584" s="82"/>
      <c r="H1584" s="82"/>
      <c r="K1584" s="77"/>
      <c r="L1584" s="77"/>
      <c r="M1584" s="80"/>
      <c r="N1584" s="77"/>
      <c r="O1584" s="77"/>
    </row>
    <row r="1585" spans="4:15" ht="16" customHeight="1" x14ac:dyDescent="0.25">
      <c r="D1585" s="82"/>
      <c r="E1585" s="82"/>
      <c r="F1585" s="82"/>
      <c r="G1585" s="82"/>
      <c r="H1585" s="82"/>
      <c r="K1585" s="77"/>
      <c r="L1585" s="77"/>
      <c r="M1585" s="80"/>
      <c r="N1585" s="77"/>
      <c r="O1585" s="77"/>
    </row>
    <row r="1586" spans="4:15" ht="16" customHeight="1" x14ac:dyDescent="0.25">
      <c r="D1586" s="82"/>
      <c r="E1586" s="82"/>
      <c r="F1586" s="82"/>
      <c r="G1586" s="82"/>
      <c r="H1586" s="82"/>
      <c r="K1586" s="77"/>
      <c r="L1586" s="77"/>
      <c r="M1586" s="80"/>
      <c r="N1586" s="77"/>
      <c r="O1586" s="77"/>
    </row>
    <row r="1587" spans="4:15" ht="16" customHeight="1" x14ac:dyDescent="0.25">
      <c r="D1587" s="82"/>
      <c r="E1587" s="82"/>
      <c r="F1587" s="82"/>
      <c r="G1587" s="82"/>
      <c r="H1587" s="82"/>
      <c r="K1587" s="77"/>
      <c r="L1587" s="77"/>
      <c r="M1587" s="80"/>
      <c r="N1587" s="77"/>
      <c r="O1587" s="77"/>
    </row>
    <row r="1588" spans="4:15" ht="16" customHeight="1" x14ac:dyDescent="0.25">
      <c r="D1588" s="82"/>
      <c r="E1588" s="82"/>
      <c r="F1588" s="82"/>
      <c r="G1588" s="82"/>
      <c r="H1588" s="82"/>
      <c r="K1588" s="77"/>
      <c r="L1588" s="77"/>
      <c r="M1588" s="80"/>
      <c r="N1588" s="77"/>
      <c r="O1588" s="77"/>
    </row>
    <row r="1589" spans="4:15" ht="16" customHeight="1" x14ac:dyDescent="0.25">
      <c r="D1589" s="82"/>
      <c r="E1589" s="82"/>
      <c r="F1589" s="82"/>
      <c r="G1589" s="82"/>
      <c r="H1589" s="82"/>
      <c r="K1589" s="77"/>
      <c r="L1589" s="77"/>
      <c r="M1589" s="80"/>
      <c r="N1589" s="77"/>
      <c r="O1589" s="77"/>
    </row>
    <row r="1590" spans="4:15" ht="16" customHeight="1" x14ac:dyDescent="0.25">
      <c r="D1590" s="82"/>
      <c r="E1590" s="82"/>
      <c r="F1590" s="82"/>
      <c r="G1590" s="82"/>
      <c r="H1590" s="82"/>
      <c r="K1590" s="81"/>
      <c r="L1590" s="81"/>
      <c r="M1590" s="80"/>
      <c r="N1590" s="77"/>
      <c r="O1590" s="77"/>
    </row>
    <row r="1591" spans="4:15" ht="16" customHeight="1" x14ac:dyDescent="0.25">
      <c r="D1591" s="82"/>
      <c r="E1591" s="82"/>
      <c r="F1591" s="82"/>
      <c r="G1591" s="82"/>
      <c r="H1591" s="82"/>
      <c r="K1591" s="81"/>
      <c r="L1591" s="81"/>
      <c r="M1591" s="80"/>
      <c r="N1591" s="77"/>
      <c r="O1591" s="77"/>
    </row>
    <row r="1592" spans="4:15" ht="16" customHeight="1" x14ac:dyDescent="0.25">
      <c r="D1592" s="82"/>
      <c r="E1592" s="82"/>
      <c r="F1592" s="82"/>
      <c r="G1592" s="82"/>
      <c r="H1592" s="82"/>
      <c r="K1592" s="81"/>
      <c r="L1592" s="81"/>
      <c r="M1592" s="80"/>
      <c r="N1592" s="77"/>
      <c r="O1592" s="77"/>
    </row>
    <row r="1593" spans="4:15" ht="16" customHeight="1" x14ac:dyDescent="0.25">
      <c r="D1593" s="82"/>
      <c r="E1593" s="82"/>
      <c r="F1593" s="82"/>
      <c r="G1593" s="82"/>
      <c r="H1593" s="82"/>
      <c r="K1593" s="81"/>
      <c r="L1593" s="81"/>
      <c r="M1593" s="80"/>
      <c r="N1593" s="77"/>
      <c r="O1593" s="77"/>
    </row>
    <row r="1594" spans="4:15" ht="16" customHeight="1" x14ac:dyDescent="0.25">
      <c r="D1594" s="82"/>
      <c r="E1594" s="82"/>
      <c r="F1594" s="82"/>
      <c r="G1594" s="82"/>
      <c r="H1594" s="82"/>
      <c r="K1594" s="81"/>
      <c r="L1594" s="81"/>
      <c r="M1594" s="80"/>
      <c r="N1594" s="77"/>
      <c r="O1594" s="77"/>
    </row>
    <row r="1595" spans="4:15" ht="16" customHeight="1" x14ac:dyDescent="0.25">
      <c r="D1595" s="82"/>
      <c r="E1595" s="82"/>
      <c r="F1595" s="82"/>
      <c r="G1595" s="82"/>
      <c r="H1595" s="82"/>
      <c r="K1595" s="81"/>
      <c r="L1595" s="81"/>
      <c r="M1595" s="80"/>
      <c r="N1595" s="77"/>
      <c r="O1595" s="77"/>
    </row>
    <row r="1596" spans="4:15" ht="16" customHeight="1" x14ac:dyDescent="0.25">
      <c r="D1596" s="82"/>
      <c r="E1596" s="82"/>
      <c r="F1596" s="82"/>
      <c r="G1596" s="82"/>
      <c r="H1596" s="82"/>
      <c r="K1596" s="81"/>
      <c r="L1596" s="81"/>
      <c r="M1596" s="80"/>
      <c r="N1596" s="77"/>
      <c r="O1596" s="77"/>
    </row>
    <row r="1597" spans="4:15" ht="16" customHeight="1" x14ac:dyDescent="0.25">
      <c r="D1597" s="82"/>
      <c r="E1597" s="82"/>
      <c r="F1597" s="82"/>
      <c r="G1597" s="82"/>
      <c r="H1597" s="82"/>
      <c r="K1597" s="77"/>
      <c r="L1597" s="77"/>
      <c r="M1597" s="80"/>
      <c r="N1597" s="77"/>
      <c r="O1597" s="77"/>
    </row>
    <row r="1598" spans="4:15" ht="16" customHeight="1" x14ac:dyDescent="0.25">
      <c r="D1598" s="82"/>
      <c r="E1598" s="82"/>
      <c r="F1598" s="82"/>
      <c r="G1598" s="82"/>
      <c r="H1598" s="82"/>
      <c r="K1598" s="77"/>
      <c r="L1598" s="77"/>
      <c r="M1598" s="80"/>
      <c r="N1598" s="77"/>
      <c r="O1598" s="77"/>
    </row>
    <row r="1599" spans="4:15" ht="16" customHeight="1" x14ac:dyDescent="0.25">
      <c r="D1599" s="82"/>
      <c r="E1599" s="82"/>
      <c r="F1599" s="82"/>
      <c r="G1599" s="82"/>
      <c r="H1599" s="82"/>
      <c r="K1599" s="77"/>
      <c r="L1599" s="77"/>
      <c r="M1599" s="80"/>
      <c r="N1599" s="77"/>
      <c r="O1599" s="77"/>
    </row>
    <row r="1600" spans="4:15" ht="16" customHeight="1" x14ac:dyDescent="0.25">
      <c r="D1600" s="82"/>
      <c r="E1600" s="82"/>
      <c r="F1600" s="82"/>
      <c r="G1600" s="82"/>
      <c r="H1600" s="82"/>
      <c r="K1600" s="77"/>
      <c r="L1600" s="77"/>
      <c r="M1600" s="80"/>
      <c r="N1600" s="77"/>
      <c r="O1600" s="77"/>
    </row>
    <row r="1601" spans="4:15" ht="16" customHeight="1" x14ac:dyDescent="0.25">
      <c r="D1601" s="82"/>
      <c r="E1601" s="82"/>
      <c r="F1601" s="82"/>
      <c r="G1601" s="82"/>
      <c r="H1601" s="82"/>
      <c r="K1601" s="77"/>
      <c r="L1601" s="77"/>
      <c r="M1601" s="80"/>
      <c r="N1601" s="77"/>
      <c r="O1601" s="77"/>
    </row>
    <row r="1602" spans="4:15" ht="16" customHeight="1" x14ac:dyDescent="0.25">
      <c r="D1602" s="82"/>
      <c r="E1602" s="82"/>
      <c r="F1602" s="82"/>
      <c r="G1602" s="82"/>
      <c r="H1602" s="82"/>
      <c r="K1602" s="77"/>
      <c r="L1602" s="77"/>
      <c r="M1602" s="80"/>
      <c r="N1602" s="77"/>
      <c r="O1602" s="77"/>
    </row>
  </sheetData>
  <mergeCells count="5">
    <mergeCell ref="D31:E31"/>
    <mergeCell ref="G47:J48"/>
    <mergeCell ref="D33:E33"/>
    <mergeCell ref="D35:E35"/>
    <mergeCell ref="H49:I49"/>
  </mergeCells>
  <conditionalFormatting sqref="C46">
    <cfRule type="cellIs" dxfId="107" priority="9" operator="lessThan">
      <formula>0</formula>
    </cfRule>
    <cfRule type="cellIs" dxfId="106" priority="10" operator="greaterThan">
      <formula>0</formula>
    </cfRule>
  </conditionalFormatting>
  <conditionalFormatting sqref="D35:E35">
    <cfRule type="expression" dxfId="105" priority="8">
      <formula>$C$2="NO"</formula>
    </cfRule>
  </conditionalFormatting>
  <conditionalFormatting sqref="G47:J48">
    <cfRule type="cellIs" dxfId="104" priority="6" operator="greaterThan">
      <formula>1</formula>
    </cfRule>
  </conditionalFormatting>
  <conditionalFormatting sqref="K74:L86">
    <cfRule type="cellIs" dxfId="103" priority="4" operator="equal">
      <formula>"Initial budget ($)"</formula>
    </cfRule>
    <cfRule type="cellIs" dxfId="102" priority="5" operator="equal">
      <formula>"Budget remaining ($)"</formula>
    </cfRule>
  </conditionalFormatting>
  <conditionalFormatting sqref="L75:L86">
    <cfRule type="expression" dxfId="101" priority="1">
      <formula>$K75="Budget remaining ($)"</formula>
    </cfRule>
    <cfRule type="expression" dxfId="100" priority="2">
      <formula>$K75="Initial budget ($)"</formula>
    </cfRule>
    <cfRule type="cellIs" dxfId="99" priority="3" operator="lessThan">
      <formula>0</formula>
    </cfRule>
  </conditionalFormatting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43C82CD-2576-4BBE-9E19-ECD09B4650E6}">
          <x14:formula1>
            <xm:f>_xlfn.ANCHORARRAY(Analysis!$F$31)</xm:f>
          </x14:formula1>
          <xm:sqref>D33:E33</xm:sqref>
        </x14:dataValidation>
        <x14:dataValidation type="list" allowBlank="1" showInputMessage="1" showErrorMessage="1" xr:uid="{98252C98-559A-4C84-80D2-553A612A6C25}">
          <x14:formula1>
            <xm:f>Analysis!$F$13:$F$24</xm:f>
          </x14:formula1>
          <xm:sqref>D31:E31</xm:sqref>
        </x14:dataValidation>
        <x14:dataValidation type="list" allowBlank="1" showInputMessage="1" showErrorMessage="1" xr:uid="{9F279FCF-9911-4DE1-A8C4-924D9D6D7559}">
          <x14:formula1>
            <xm:f>_xlfn.ANCHORARRAY(Analysis!$K$17)</xm:f>
          </x14:formula1>
          <xm:sqref>D35:E35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F1DA3-F971-4AE5-8859-A43356C8CD20}">
  <dimension ref="A1:AH1598"/>
  <sheetViews>
    <sheetView showGridLines="0" zoomScaleNormal="100" workbookViewId="0"/>
  </sheetViews>
  <sheetFormatPr defaultColWidth="12.453125" defaultRowHeight="16" customHeight="1" x14ac:dyDescent="0.25"/>
  <cols>
    <col min="1" max="1" width="4.7265625" style="57" customWidth="1"/>
    <col min="2" max="2" width="2.6328125" style="57" customWidth="1"/>
    <col min="3" max="3" width="21.6328125" style="57" customWidth="1"/>
    <col min="4" max="4" width="3.08984375" style="70" customWidth="1"/>
    <col min="5" max="5" width="23.81640625" style="70" customWidth="1"/>
    <col min="6" max="6" width="3.08984375" style="70" customWidth="1"/>
    <col min="7" max="7" width="18.90625" style="70" customWidth="1"/>
    <col min="8" max="8" width="18.453125" style="70" customWidth="1"/>
    <col min="9" max="10" width="18.90625" style="79" customWidth="1"/>
    <col min="11" max="11" width="23.26953125" style="79" customWidth="1"/>
    <col min="12" max="14" width="18.90625" style="79" customWidth="1"/>
    <col min="15" max="15" width="15.453125" style="79" customWidth="1"/>
    <col min="16" max="16" width="4.6328125" style="57" customWidth="1"/>
    <col min="17" max="17" width="4.6328125" style="72" customWidth="1"/>
    <col min="18" max="26" width="10.453125" style="72" customWidth="1"/>
    <col min="27" max="27" width="4.453125" style="72" customWidth="1"/>
    <col min="28" max="28" width="10.81640625" style="72" customWidth="1"/>
    <col min="29" max="29" width="21.1796875" style="92" customWidth="1"/>
    <col min="30" max="30" width="24.1796875" style="92" customWidth="1"/>
    <col min="31" max="31" width="33.81640625" style="92" customWidth="1"/>
    <col min="32" max="32" width="13.54296875" style="92" customWidth="1"/>
    <col min="33" max="33" width="6.453125" style="92" customWidth="1"/>
    <col min="34" max="88" width="27.1796875" style="92" customWidth="1"/>
    <col min="89" max="16383" width="12.453125" style="92" customWidth="1"/>
    <col min="16384" max="16384" width="12.453125" style="92"/>
  </cols>
  <sheetData>
    <row r="1" spans="1:3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21"/>
    </row>
    <row r="2" spans="1:34" s="93" customFormat="1" ht="12" hidden="1" customHeight="1" x14ac:dyDescent="0.25">
      <c r="A2" s="16"/>
      <c r="B2" s="16"/>
      <c r="C2" s="187" t="str">
        <f>IF(COUNTIFS(Analysis!AD17:AD200,D35)=0,"NO","YES")</f>
        <v>YES</v>
      </c>
      <c r="D2" s="16"/>
      <c r="E2" s="16" t="s">
        <v>145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21"/>
    </row>
    <row r="3" spans="1:34" s="93" customFormat="1" ht="25" customHeight="1" x14ac:dyDescent="0.25">
      <c r="A3" s="16"/>
      <c r="B3" s="7"/>
      <c r="C3" s="52" t="s">
        <v>189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0"/>
      <c r="AB3" s="21"/>
      <c r="AC3" s="94"/>
      <c r="AD3" s="94"/>
      <c r="AE3" s="94"/>
      <c r="AF3" s="94"/>
      <c r="AG3" s="94"/>
      <c r="AH3" s="94"/>
    </row>
    <row r="4" spans="1:34" s="93" customFormat="1" ht="20.25" customHeight="1" x14ac:dyDescent="0.25">
      <c r="A4" s="16"/>
      <c r="B4" s="10"/>
      <c r="C4" s="64" t="str">
        <f>Fields!$D$10</f>
        <v>2024 Budget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91"/>
      <c r="AB4" s="21"/>
      <c r="AC4" s="95"/>
      <c r="AD4" s="95"/>
      <c r="AE4" s="95"/>
      <c r="AF4" s="95"/>
      <c r="AG4" s="95"/>
      <c r="AH4" s="95"/>
    </row>
    <row r="5" spans="1:3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2"/>
      <c r="AE5" s="22"/>
      <c r="AF5" s="22"/>
      <c r="AG5" s="22"/>
      <c r="AH5" s="22"/>
    </row>
    <row r="6" spans="1:34" s="93" customFormat="1" ht="12" customHeight="1" x14ac:dyDescent="0.25">
      <c r="A6" s="28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2"/>
      <c r="AD6" s="22"/>
      <c r="AE6" s="22"/>
      <c r="AF6" s="22"/>
      <c r="AG6" s="22"/>
      <c r="AH6" s="22"/>
    </row>
    <row r="7" spans="1:34" s="93" customFormat="1" ht="16" customHeight="1" thickBot="1" x14ac:dyDescent="0.3">
      <c r="A7" s="28"/>
      <c r="B7" s="16"/>
      <c r="C7" s="51" t="s">
        <v>80</v>
      </c>
      <c r="D7" s="25"/>
      <c r="E7" s="25"/>
      <c r="F7" s="25"/>
      <c r="G7" s="25"/>
      <c r="H7" s="25"/>
      <c r="I7" s="26"/>
      <c r="J7" s="26"/>
      <c r="K7" s="26"/>
      <c r="L7" s="26"/>
      <c r="M7" s="26"/>
      <c r="N7" s="26"/>
      <c r="O7" s="16"/>
      <c r="P7" s="16"/>
      <c r="Q7" s="21"/>
      <c r="R7" s="15" t="s">
        <v>1</v>
      </c>
      <c r="S7" s="15"/>
      <c r="T7" s="15"/>
      <c r="U7" s="15"/>
      <c r="V7" s="15"/>
      <c r="W7" s="15"/>
      <c r="X7" s="15"/>
      <c r="Y7" s="15"/>
      <c r="Z7" s="15"/>
      <c r="AA7" s="21"/>
      <c r="AB7" s="21"/>
      <c r="AC7" s="22"/>
      <c r="AD7" s="22"/>
      <c r="AE7" s="22"/>
      <c r="AF7" s="22"/>
      <c r="AG7" s="22"/>
      <c r="AH7" s="22"/>
    </row>
    <row r="8" spans="1:34" s="93" customFormat="1" ht="16" customHeight="1" thickTop="1" x14ac:dyDescent="0.25">
      <c r="A8" s="28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2"/>
      <c r="AD8" s="22"/>
      <c r="AE8" s="22"/>
      <c r="AF8" s="22"/>
      <c r="AG8" s="22"/>
      <c r="AH8" s="22"/>
    </row>
    <row r="9" spans="1:34" s="93" customFormat="1" ht="16" customHeight="1" x14ac:dyDescent="0.25">
      <c r="A9" s="28"/>
      <c r="B9" s="16"/>
      <c r="C9" s="132" t="s">
        <v>127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2"/>
      <c r="AD9" s="22"/>
      <c r="AE9" s="22"/>
      <c r="AF9" s="22"/>
      <c r="AG9" s="22"/>
      <c r="AH9" s="22"/>
    </row>
    <row r="10" spans="1:34" s="93" customFormat="1" ht="16" customHeight="1" x14ac:dyDescent="0.25">
      <c r="A10" s="28"/>
      <c r="B10" s="28"/>
      <c r="C10" s="28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2"/>
      <c r="AD10" s="22"/>
      <c r="AE10" s="22"/>
      <c r="AF10" s="22"/>
      <c r="AG10" s="22"/>
      <c r="AH10" s="22"/>
    </row>
    <row r="11" spans="1:34" s="93" customFormat="1" ht="20" customHeight="1" x14ac:dyDescent="0.25">
      <c r="A11" s="28"/>
      <c r="B11" s="16"/>
      <c r="C11" s="28"/>
      <c r="D11" s="16"/>
      <c r="E11" s="28"/>
      <c r="F11" s="16"/>
      <c r="G11" s="28"/>
      <c r="H11" s="16"/>
      <c r="I11" s="28"/>
      <c r="J11" s="16"/>
      <c r="K11" s="28"/>
      <c r="L11" s="16"/>
      <c r="M11" s="28"/>
      <c r="N11" s="16"/>
      <c r="O11" s="28"/>
      <c r="P11" s="16"/>
      <c r="Q11" s="21"/>
      <c r="R11" s="49" t="s">
        <v>183</v>
      </c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"/>
      <c r="AD11" s="22"/>
      <c r="AE11" s="22"/>
      <c r="AF11" s="22"/>
      <c r="AG11" s="22"/>
      <c r="AH11" s="22"/>
    </row>
    <row r="12" spans="1:34" s="93" customFormat="1" ht="16" customHeight="1" x14ac:dyDescent="0.25">
      <c r="A12" s="28"/>
      <c r="B12" s="16"/>
      <c r="C12" s="28"/>
      <c r="D12" s="16"/>
      <c r="E12" s="28"/>
      <c r="F12" s="16"/>
      <c r="G12" s="28"/>
      <c r="H12" s="16"/>
      <c r="I12" s="28"/>
      <c r="J12" s="16"/>
      <c r="K12" s="28"/>
      <c r="L12" s="16"/>
      <c r="M12" s="28"/>
      <c r="N12" s="16"/>
      <c r="O12" s="28"/>
      <c r="P12" s="16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2"/>
      <c r="AD12" s="22"/>
      <c r="AE12" s="22"/>
      <c r="AF12" s="22"/>
      <c r="AG12" s="22"/>
      <c r="AH12" s="22"/>
    </row>
    <row r="13" spans="1:34" s="93" customFormat="1" ht="16" customHeight="1" x14ac:dyDescent="0.25">
      <c r="A13" s="28"/>
      <c r="B13" s="16"/>
      <c r="C13" s="28"/>
      <c r="D13" s="16"/>
      <c r="E13" s="28"/>
      <c r="F13" s="16"/>
      <c r="G13" s="28"/>
      <c r="H13" s="16"/>
      <c r="I13" s="28"/>
      <c r="J13" s="16"/>
      <c r="K13" s="28"/>
      <c r="L13" s="16"/>
      <c r="M13" s="28"/>
      <c r="N13" s="16"/>
      <c r="O13" s="28"/>
      <c r="P13" s="16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2"/>
      <c r="AD13" s="22"/>
      <c r="AE13" s="22"/>
      <c r="AF13" s="22"/>
      <c r="AG13" s="22"/>
      <c r="AH13" s="22"/>
    </row>
    <row r="14" spans="1:34" s="93" customFormat="1" ht="16" customHeight="1" x14ac:dyDescent="0.25">
      <c r="A14" s="28"/>
      <c r="B14" s="16"/>
      <c r="C14" s="28"/>
      <c r="D14" s="16"/>
      <c r="E14" s="28"/>
      <c r="F14" s="16"/>
      <c r="G14" s="28"/>
      <c r="H14" s="16"/>
      <c r="I14" s="28"/>
      <c r="J14" s="16"/>
      <c r="K14" s="28"/>
      <c r="L14" s="16"/>
      <c r="M14" s="28"/>
      <c r="N14" s="16"/>
      <c r="O14" s="28"/>
      <c r="P14" s="16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2"/>
      <c r="AD14" s="22"/>
      <c r="AE14" s="22"/>
      <c r="AF14" s="22"/>
      <c r="AG14" s="22"/>
      <c r="AH14" s="22"/>
    </row>
    <row r="15" spans="1:34" s="93" customFormat="1" ht="16" customHeight="1" x14ac:dyDescent="0.25">
      <c r="A15" s="28"/>
      <c r="B15" s="16"/>
      <c r="C15" s="28"/>
      <c r="D15" s="16"/>
      <c r="E15" s="28"/>
      <c r="F15" s="16"/>
      <c r="G15" s="28"/>
      <c r="H15" s="16"/>
      <c r="I15" s="28"/>
      <c r="J15" s="16"/>
      <c r="K15" s="28"/>
      <c r="L15" s="16"/>
      <c r="M15" s="28"/>
      <c r="N15" s="16"/>
      <c r="O15" s="28"/>
      <c r="P15" s="16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2"/>
      <c r="AD15" s="22"/>
      <c r="AE15" s="22"/>
      <c r="AF15" s="22"/>
      <c r="AG15" s="22"/>
      <c r="AH15" s="22"/>
    </row>
    <row r="16" spans="1:34" s="93" customFormat="1" ht="16" customHeight="1" x14ac:dyDescent="0.25">
      <c r="A16" s="28"/>
      <c r="B16" s="16"/>
      <c r="C16" s="28"/>
      <c r="D16" s="16"/>
      <c r="E16" s="28"/>
      <c r="F16" s="16"/>
      <c r="G16" s="28"/>
      <c r="H16" s="16"/>
      <c r="I16" s="28"/>
      <c r="J16" s="16"/>
      <c r="K16" s="28"/>
      <c r="L16" s="16"/>
      <c r="M16" s="28"/>
      <c r="N16" s="16"/>
      <c r="O16" s="28"/>
      <c r="P16" s="16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2"/>
      <c r="AD16" s="22"/>
      <c r="AE16" s="22"/>
      <c r="AF16" s="22"/>
      <c r="AG16" s="22"/>
      <c r="AH16" s="22"/>
    </row>
    <row r="17" spans="1:34" s="93" customFormat="1" ht="16" customHeight="1" x14ac:dyDescent="0.25">
      <c r="A17" s="28"/>
      <c r="B17" s="16"/>
      <c r="C17" s="28"/>
      <c r="D17" s="16"/>
      <c r="E17" s="28"/>
      <c r="F17" s="16"/>
      <c r="G17" s="28"/>
      <c r="H17" s="16"/>
      <c r="I17" s="28"/>
      <c r="J17" s="16"/>
      <c r="K17" s="28"/>
      <c r="L17" s="16"/>
      <c r="M17" s="28"/>
      <c r="N17" s="16"/>
      <c r="O17" s="28"/>
      <c r="P17" s="16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2"/>
      <c r="AD17" s="22"/>
      <c r="AE17" s="22"/>
      <c r="AF17" s="22"/>
      <c r="AG17" s="22"/>
      <c r="AH17" s="22"/>
    </row>
    <row r="18" spans="1:34" s="93" customFormat="1" ht="16" customHeight="1" x14ac:dyDescent="0.25">
      <c r="A18" s="28"/>
      <c r="B18" s="16"/>
      <c r="C18" s="28"/>
      <c r="D18" s="16"/>
      <c r="E18" s="28"/>
      <c r="F18" s="16"/>
      <c r="G18" s="28"/>
      <c r="H18" s="16"/>
      <c r="I18" s="28"/>
      <c r="J18" s="16"/>
      <c r="K18" s="28"/>
      <c r="L18" s="16"/>
      <c r="M18" s="28"/>
      <c r="N18" s="16"/>
      <c r="O18" s="28"/>
      <c r="P18" s="16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2"/>
      <c r="AD18" s="22"/>
      <c r="AE18" s="22"/>
      <c r="AF18" s="22"/>
      <c r="AG18" s="22"/>
      <c r="AH18" s="22"/>
    </row>
    <row r="19" spans="1:34" s="93" customFormat="1" ht="16" customHeight="1" x14ac:dyDescent="0.25">
      <c r="A19" s="28"/>
      <c r="B19" s="16"/>
      <c r="C19" s="28"/>
      <c r="D19" s="16"/>
      <c r="E19" s="28"/>
      <c r="F19" s="16"/>
      <c r="G19" s="28"/>
      <c r="H19" s="16"/>
      <c r="I19" s="28"/>
      <c r="J19" s="16"/>
      <c r="K19" s="28"/>
      <c r="L19" s="16"/>
      <c r="M19" s="28"/>
      <c r="N19" s="16"/>
      <c r="O19" s="28"/>
      <c r="P19" s="16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2"/>
      <c r="AD19" s="22"/>
      <c r="AE19" s="22"/>
      <c r="AF19" s="22"/>
      <c r="AG19" s="22"/>
      <c r="AH19" s="22"/>
    </row>
    <row r="20" spans="1:34" s="93" customFormat="1" ht="16" customHeight="1" x14ac:dyDescent="0.25">
      <c r="A20" s="28"/>
      <c r="B20" s="16"/>
      <c r="C20" s="28"/>
      <c r="D20" s="16"/>
      <c r="E20" s="28"/>
      <c r="F20" s="16"/>
      <c r="G20" s="28"/>
      <c r="H20" s="16"/>
      <c r="I20" s="28"/>
      <c r="J20" s="16"/>
      <c r="K20" s="28"/>
      <c r="L20" s="16"/>
      <c r="M20" s="28"/>
      <c r="N20" s="16"/>
      <c r="O20" s="28"/>
      <c r="P20" s="16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2"/>
      <c r="AD20" s="22"/>
      <c r="AE20" s="22"/>
      <c r="AF20" s="22"/>
      <c r="AG20" s="22"/>
      <c r="AH20" s="22"/>
    </row>
    <row r="21" spans="1:34" s="93" customFormat="1" ht="16" customHeight="1" x14ac:dyDescent="0.25">
      <c r="A21" s="28"/>
      <c r="B21" s="16"/>
      <c r="C21" s="28"/>
      <c r="D21" s="16"/>
      <c r="E21" s="28"/>
      <c r="F21" s="16"/>
      <c r="G21" s="28"/>
      <c r="H21" s="16"/>
      <c r="I21" s="28"/>
      <c r="J21" s="16"/>
      <c r="K21" s="28"/>
      <c r="L21" s="16"/>
      <c r="M21" s="28"/>
      <c r="N21" s="16"/>
      <c r="O21" s="28"/>
      <c r="P21" s="16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2"/>
      <c r="AD21" s="22"/>
      <c r="AE21" s="22"/>
      <c r="AF21" s="22"/>
      <c r="AG21" s="22"/>
      <c r="AH21" s="22"/>
    </row>
    <row r="22" spans="1:34" s="93" customFormat="1" ht="16" customHeight="1" x14ac:dyDescent="0.25">
      <c r="A22" s="28"/>
      <c r="B22" s="16"/>
      <c r="C22" s="28"/>
      <c r="D22" s="16"/>
      <c r="E22" s="28"/>
      <c r="F22" s="16"/>
      <c r="G22" s="28"/>
      <c r="H22" s="16"/>
      <c r="I22" s="28"/>
      <c r="J22" s="16"/>
      <c r="K22" s="28"/>
      <c r="L22" s="16"/>
      <c r="M22" s="28"/>
      <c r="N22" s="16"/>
      <c r="O22" s="28"/>
      <c r="P22" s="16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2"/>
      <c r="AD22" s="22"/>
      <c r="AE22" s="22"/>
      <c r="AF22" s="22"/>
      <c r="AG22" s="22"/>
      <c r="AH22" s="22"/>
    </row>
    <row r="23" spans="1:34" s="93" customFormat="1" ht="16" customHeight="1" x14ac:dyDescent="0.25">
      <c r="A23" s="28"/>
      <c r="B23" s="16"/>
      <c r="C23" s="28"/>
      <c r="D23" s="16"/>
      <c r="E23" s="28"/>
      <c r="F23" s="16"/>
      <c r="G23" s="28"/>
      <c r="H23" s="16"/>
      <c r="I23" s="28"/>
      <c r="J23" s="16"/>
      <c r="K23" s="28"/>
      <c r="L23" s="16"/>
      <c r="M23" s="28"/>
      <c r="N23" s="16"/>
      <c r="O23" s="28"/>
      <c r="P23" s="16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2"/>
      <c r="AD23" s="22"/>
      <c r="AE23" s="22"/>
      <c r="AF23" s="22"/>
      <c r="AG23" s="22"/>
      <c r="AH23" s="22"/>
    </row>
    <row r="24" spans="1:34" s="93" customFormat="1" ht="16" customHeight="1" x14ac:dyDescent="0.25">
      <c r="A24" s="28"/>
      <c r="B24" s="16"/>
      <c r="C24" s="28"/>
      <c r="D24" s="16"/>
      <c r="E24" s="28"/>
      <c r="F24" s="16"/>
      <c r="G24" s="28"/>
      <c r="H24" s="16"/>
      <c r="I24" s="28"/>
      <c r="J24" s="16"/>
      <c r="K24" s="28"/>
      <c r="L24" s="16"/>
      <c r="M24" s="28"/>
      <c r="N24" s="16"/>
      <c r="O24" s="28"/>
      <c r="P24" s="16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2"/>
      <c r="AD24" s="22"/>
      <c r="AE24" s="22"/>
      <c r="AF24" s="22"/>
      <c r="AG24" s="22"/>
      <c r="AH24" s="22"/>
    </row>
    <row r="25" spans="1:34" s="93" customFormat="1" ht="16" customHeight="1" x14ac:dyDescent="0.25">
      <c r="A25" s="28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2"/>
      <c r="AD25" s="22"/>
      <c r="AE25" s="22"/>
      <c r="AF25" s="22"/>
      <c r="AG25" s="22"/>
      <c r="AH25" s="22"/>
    </row>
    <row r="26" spans="1:34" s="93" customFormat="1" ht="16" customHeight="1" x14ac:dyDescent="0.25">
      <c r="A26" s="28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2"/>
      <c r="AD26" s="22"/>
      <c r="AE26" s="22"/>
      <c r="AF26" s="22"/>
      <c r="AG26" s="22"/>
      <c r="AH26" s="22"/>
    </row>
    <row r="27" spans="1:34" s="93" customFormat="1" ht="16" customHeight="1" x14ac:dyDescent="0.25">
      <c r="A27" s="28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2"/>
      <c r="AD27" s="22"/>
      <c r="AE27" s="22"/>
      <c r="AF27" s="22"/>
      <c r="AG27" s="22"/>
      <c r="AH27" s="22"/>
    </row>
    <row r="28" spans="1:34" s="93" customFormat="1" ht="15" customHeight="1" thickBot="1" x14ac:dyDescent="0.3">
      <c r="A28" s="28"/>
      <c r="B28" s="16"/>
      <c r="C28" s="51" t="s">
        <v>128</v>
      </c>
      <c r="D28" s="25"/>
      <c r="E28" s="25"/>
      <c r="F28" s="25"/>
      <c r="G28" s="25"/>
      <c r="H28" s="25"/>
      <c r="I28" s="26"/>
      <c r="J28" s="26"/>
      <c r="K28" s="26"/>
      <c r="L28" s="26"/>
      <c r="M28" s="26"/>
      <c r="N28" s="26"/>
      <c r="O28" s="16"/>
      <c r="P28" s="16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2"/>
      <c r="AD28" s="22"/>
      <c r="AE28" s="22"/>
      <c r="AF28" s="22"/>
      <c r="AG28" s="22"/>
      <c r="AH28" s="22"/>
    </row>
    <row r="29" spans="1:34" s="96" customFormat="1" ht="16" customHeight="1" thickTop="1" x14ac:dyDescent="0.25">
      <c r="A29" s="66"/>
      <c r="B29" s="17"/>
      <c r="C29" s="99"/>
      <c r="D29" s="99"/>
      <c r="E29" s="99"/>
      <c r="F29" s="99"/>
      <c r="G29" s="99"/>
      <c r="H29" s="99"/>
      <c r="I29" s="17"/>
      <c r="J29" s="17"/>
      <c r="K29" s="17"/>
      <c r="L29" s="17"/>
      <c r="M29" s="17"/>
      <c r="N29" s="17"/>
      <c r="O29" s="17"/>
      <c r="P29" s="17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2"/>
      <c r="AD29" s="22"/>
      <c r="AE29" s="22"/>
      <c r="AF29" s="22"/>
      <c r="AG29" s="22"/>
      <c r="AH29" s="22"/>
    </row>
    <row r="30" spans="1:34" s="96" customFormat="1" ht="16" customHeight="1" thickBot="1" x14ac:dyDescent="0.3">
      <c r="A30" s="66"/>
      <c r="B30" s="134"/>
      <c r="C30" s="132" t="s">
        <v>112</v>
      </c>
      <c r="D30" s="16"/>
      <c r="E30" s="16"/>
      <c r="F30" s="99"/>
      <c r="G30" s="99"/>
      <c r="H30" s="99"/>
      <c r="I30" s="17"/>
      <c r="J30" s="17"/>
      <c r="K30" s="17"/>
      <c r="L30" s="17"/>
      <c r="M30" s="17"/>
      <c r="N30" s="17"/>
      <c r="O30" s="17"/>
      <c r="P30" s="17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2"/>
      <c r="AD30" s="22"/>
      <c r="AE30" s="22"/>
      <c r="AF30" s="22"/>
      <c r="AG30" s="22"/>
      <c r="AH30" s="22"/>
    </row>
    <row r="31" spans="1:34" s="96" customFormat="1" ht="20" customHeight="1" thickBot="1" x14ac:dyDescent="0.3">
      <c r="A31" s="66"/>
      <c r="B31" s="134"/>
      <c r="C31" s="133" t="s">
        <v>72</v>
      </c>
      <c r="D31" s="342" t="s">
        <v>122</v>
      </c>
      <c r="E31" s="343"/>
      <c r="F31" s="99"/>
      <c r="G31" s="99"/>
      <c r="H31" s="99"/>
      <c r="I31" s="17"/>
      <c r="J31" s="17"/>
      <c r="K31" s="17"/>
      <c r="L31" s="17"/>
      <c r="M31" s="17"/>
      <c r="N31" s="17"/>
      <c r="O31" s="17"/>
      <c r="P31" s="17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2"/>
      <c r="AD31" s="22"/>
      <c r="AE31" s="22"/>
      <c r="AF31" s="22"/>
      <c r="AG31" s="22"/>
      <c r="AH31" s="22"/>
    </row>
    <row r="32" spans="1:34" s="96" customFormat="1" ht="16" customHeight="1" thickBot="1" x14ac:dyDescent="0.3">
      <c r="A32" s="66"/>
      <c r="B32" s="134"/>
      <c r="C32" s="99"/>
      <c r="D32" s="99"/>
      <c r="E32" s="99"/>
      <c r="F32" s="99"/>
      <c r="G32" s="99"/>
      <c r="H32" s="99"/>
      <c r="I32" s="17"/>
      <c r="J32" s="17"/>
      <c r="K32" s="17"/>
      <c r="L32" s="17"/>
      <c r="M32" s="17"/>
      <c r="N32" s="17"/>
      <c r="O32" s="17"/>
      <c r="P32" s="17"/>
      <c r="Q32" s="21"/>
      <c r="R32" s="49" t="s">
        <v>184</v>
      </c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2"/>
      <c r="AD32" s="22"/>
      <c r="AE32" s="22"/>
      <c r="AF32" s="22"/>
      <c r="AG32" s="22"/>
      <c r="AH32" s="22"/>
    </row>
    <row r="33" spans="1:34" s="96" customFormat="1" ht="20" customHeight="1" thickBot="1" x14ac:dyDescent="0.3">
      <c r="A33" s="66"/>
      <c r="B33" s="134"/>
      <c r="C33" s="133" t="s">
        <v>66</v>
      </c>
      <c r="D33" s="342" t="s">
        <v>75</v>
      </c>
      <c r="E33" s="343"/>
      <c r="F33" s="99"/>
      <c r="G33" s="99"/>
      <c r="H33" s="99"/>
      <c r="I33" s="17"/>
      <c r="J33" s="17"/>
      <c r="K33" s="17"/>
      <c r="L33" s="17"/>
      <c r="M33" s="17"/>
      <c r="N33" s="17"/>
      <c r="O33" s="17"/>
      <c r="P33" s="17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2"/>
      <c r="AD33" s="22"/>
      <c r="AE33" s="22"/>
      <c r="AF33" s="22"/>
      <c r="AG33" s="22"/>
      <c r="AH33" s="22"/>
    </row>
    <row r="34" spans="1:34" s="96" customFormat="1" ht="16" customHeight="1" thickBot="1" x14ac:dyDescent="0.3">
      <c r="A34" s="66"/>
      <c r="B34" s="134"/>
      <c r="C34" s="99"/>
      <c r="D34" s="99"/>
      <c r="E34" s="99"/>
      <c r="F34" s="99"/>
      <c r="G34" s="99"/>
      <c r="H34" s="99"/>
      <c r="I34" s="17"/>
      <c r="J34" s="17"/>
      <c r="K34" s="17"/>
      <c r="L34" s="17"/>
      <c r="M34" s="17"/>
      <c r="N34" s="17"/>
      <c r="O34" s="17"/>
      <c r="P34" s="17"/>
      <c r="Q34" s="21"/>
      <c r="R34" s="49" t="s">
        <v>164</v>
      </c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2"/>
      <c r="AD34" s="22"/>
      <c r="AE34" s="22"/>
      <c r="AF34" s="22"/>
      <c r="AG34" s="22"/>
      <c r="AH34" s="22"/>
    </row>
    <row r="35" spans="1:34" s="96" customFormat="1" ht="20" customHeight="1" thickBot="1" x14ac:dyDescent="0.3">
      <c r="A35" s="66"/>
      <c r="B35" s="134"/>
      <c r="C35" s="133" t="s">
        <v>31</v>
      </c>
      <c r="D35" s="342" t="s">
        <v>143</v>
      </c>
      <c r="E35" s="343"/>
      <c r="F35" s="99"/>
      <c r="G35" s="99"/>
      <c r="H35" s="99"/>
      <c r="I35" s="17"/>
      <c r="J35" s="17"/>
      <c r="K35" s="17"/>
      <c r="L35" s="17"/>
      <c r="M35" s="17"/>
      <c r="N35" s="17"/>
      <c r="O35" s="17"/>
      <c r="P35" s="17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2"/>
      <c r="AD35" s="22"/>
      <c r="AE35" s="22"/>
      <c r="AF35" s="22"/>
      <c r="AG35" s="22"/>
      <c r="AH35" s="22"/>
    </row>
    <row r="36" spans="1:34" s="96" customFormat="1" ht="16" customHeight="1" x14ac:dyDescent="0.25">
      <c r="A36" s="66"/>
      <c r="B36" s="17"/>
      <c r="C36" s="99"/>
      <c r="D36" s="99"/>
      <c r="E36" s="99"/>
      <c r="F36" s="99"/>
      <c r="G36" s="99"/>
      <c r="H36" s="99"/>
      <c r="I36" s="17"/>
      <c r="J36" s="17"/>
      <c r="K36" s="17"/>
      <c r="L36" s="17"/>
      <c r="M36" s="17"/>
      <c r="N36" s="17"/>
      <c r="O36" s="17"/>
      <c r="P36" s="17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2"/>
      <c r="AD36" s="22"/>
      <c r="AE36" s="22"/>
      <c r="AF36" s="22"/>
      <c r="AG36" s="22"/>
      <c r="AH36" s="22"/>
    </row>
    <row r="37" spans="1:34" s="96" customFormat="1" ht="16" customHeight="1" x14ac:dyDescent="0.25">
      <c r="A37" s="66"/>
      <c r="B37" s="17"/>
      <c r="C37" s="99"/>
      <c r="D37" s="99"/>
      <c r="E37" s="99"/>
      <c r="F37" s="99"/>
      <c r="G37" s="99"/>
      <c r="H37" s="99"/>
      <c r="I37" s="17"/>
      <c r="J37" s="17"/>
      <c r="K37" s="17"/>
      <c r="L37" s="17"/>
      <c r="M37" s="17"/>
      <c r="N37" s="17"/>
      <c r="O37" s="17"/>
      <c r="P37" s="17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2"/>
      <c r="AD37" s="22"/>
      <c r="AE37" s="22"/>
      <c r="AF37" s="22"/>
      <c r="AG37" s="22"/>
      <c r="AH37" s="22"/>
    </row>
    <row r="38" spans="1:34" s="96" customFormat="1" ht="16" customHeight="1" x14ac:dyDescent="0.25">
      <c r="A38" s="66"/>
      <c r="B38" s="66"/>
      <c r="C38" s="17"/>
      <c r="D38" s="99"/>
      <c r="E38" s="99"/>
      <c r="F38" s="99"/>
      <c r="G38" s="149"/>
      <c r="H38" s="99"/>
      <c r="I38" s="99"/>
      <c r="J38" s="17"/>
      <c r="K38" s="17"/>
      <c r="L38" s="17"/>
      <c r="M38" s="17"/>
      <c r="N38" s="17"/>
      <c r="O38" s="17"/>
      <c r="P38" s="17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2"/>
      <c r="AD38" s="22"/>
      <c r="AE38" s="22"/>
      <c r="AF38" s="22"/>
      <c r="AG38" s="22"/>
      <c r="AH38" s="22"/>
    </row>
    <row r="39" spans="1:34" s="96" customFormat="1" ht="16" customHeight="1" x14ac:dyDescent="0.25">
      <c r="A39" s="66"/>
      <c r="B39" s="66"/>
      <c r="C39" s="97" t="s">
        <v>98</v>
      </c>
      <c r="D39" s="98"/>
      <c r="E39" s="99"/>
      <c r="F39" s="98"/>
      <c r="G39" s="155" t="s">
        <v>99</v>
      </c>
      <c r="H39" s="148"/>
      <c r="I39" s="148"/>
      <c r="J39" s="150"/>
      <c r="K39" s="155"/>
      <c r="L39" s="150"/>
      <c r="M39" s="150"/>
      <c r="N39" s="150"/>
      <c r="O39" s="17"/>
      <c r="P39" s="17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2"/>
      <c r="AD39" s="22"/>
      <c r="AE39" s="22"/>
      <c r="AF39" s="22"/>
      <c r="AG39" s="22"/>
      <c r="AH39" s="22"/>
    </row>
    <row r="40" spans="1:34" s="96" customFormat="1" ht="30" customHeight="1" x14ac:dyDescent="0.25">
      <c r="A40" s="66"/>
      <c r="B40" s="66"/>
      <c r="C40" s="144">
        <f>Analysis!AD11</f>
        <v>192394</v>
      </c>
      <c r="D40" s="99"/>
      <c r="E40" s="99"/>
      <c r="F40" s="99"/>
      <c r="G40" s="247" t="str">
        <f>"From '"&amp;$D$31&amp;" - "&amp;$D$33&amp;" - "&amp;$D$35&amp;"'"</f>
        <v>From 'Q2 - All categories - All subcategories'</v>
      </c>
      <c r="H40" s="148"/>
      <c r="I40" s="148"/>
      <c r="J40" s="150"/>
      <c r="K40" s="150"/>
      <c r="L40" s="150"/>
      <c r="M40" s="150"/>
      <c r="N40" s="150"/>
      <c r="O40" s="17"/>
      <c r="P40" s="17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2"/>
      <c r="AD40" s="22"/>
      <c r="AE40" s="22"/>
      <c r="AF40" s="22"/>
      <c r="AG40" s="22"/>
      <c r="AH40" s="22"/>
    </row>
    <row r="41" spans="1:34" s="96" customFormat="1" ht="16" customHeight="1" x14ac:dyDescent="0.25">
      <c r="A41" s="66"/>
      <c r="B41" s="66"/>
      <c r="C41" s="17"/>
      <c r="D41" s="99"/>
      <c r="E41" s="99"/>
      <c r="F41" s="99"/>
      <c r="G41" s="149"/>
      <c r="H41" s="148"/>
      <c r="I41" s="148"/>
      <c r="J41" s="150"/>
      <c r="K41" s="150"/>
      <c r="L41" s="150"/>
      <c r="M41" s="150"/>
      <c r="N41" s="150"/>
      <c r="O41" s="17"/>
      <c r="P41" s="17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2"/>
      <c r="AD41" s="22"/>
      <c r="AE41" s="22"/>
      <c r="AF41" s="22"/>
      <c r="AG41" s="22"/>
      <c r="AH41" s="22"/>
    </row>
    <row r="42" spans="1:34" s="96" customFormat="1" ht="16" customHeight="1" x14ac:dyDescent="0.25">
      <c r="A42" s="66"/>
      <c r="B42" s="66"/>
      <c r="C42" s="98" t="s">
        <v>106</v>
      </c>
      <c r="D42" s="99"/>
      <c r="E42" s="99"/>
      <c r="F42" s="99"/>
      <c r="G42" s="149"/>
      <c r="H42" s="148"/>
      <c r="I42" s="148"/>
      <c r="J42" s="150"/>
      <c r="K42" s="150"/>
      <c r="L42" s="150"/>
      <c r="M42" s="150"/>
      <c r="N42" s="150"/>
      <c r="O42" s="17"/>
      <c r="P42" s="17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2"/>
      <c r="AD42" s="22"/>
      <c r="AE42" s="22"/>
      <c r="AF42" s="22"/>
      <c r="AG42" s="22"/>
      <c r="AH42" s="22"/>
    </row>
    <row r="43" spans="1:34" s="96" customFormat="1" ht="30" customHeight="1" x14ac:dyDescent="0.25">
      <c r="A43" s="66"/>
      <c r="B43" s="66"/>
      <c r="C43" s="144">
        <f>Analysis!AD12</f>
        <v>161969</v>
      </c>
      <c r="D43" s="99"/>
      <c r="E43" s="99"/>
      <c r="F43" s="99"/>
      <c r="G43" s="149"/>
      <c r="H43" s="148"/>
      <c r="I43" s="148"/>
      <c r="J43" s="150"/>
      <c r="K43" s="155"/>
      <c r="L43" s="150"/>
      <c r="M43" s="150"/>
      <c r="N43" s="150"/>
      <c r="O43" s="17"/>
      <c r="P43" s="17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2"/>
      <c r="AD43" s="22"/>
      <c r="AE43" s="22"/>
      <c r="AF43" s="22"/>
      <c r="AG43" s="22"/>
      <c r="AH43" s="22"/>
    </row>
    <row r="44" spans="1:34" s="96" customFormat="1" ht="16" customHeight="1" x14ac:dyDescent="0.25">
      <c r="A44" s="66"/>
      <c r="B44" s="66"/>
      <c r="C44" s="17"/>
      <c r="D44" s="99"/>
      <c r="E44" s="99"/>
      <c r="F44" s="99"/>
      <c r="G44" s="149"/>
      <c r="H44" s="148"/>
      <c r="I44" s="148"/>
      <c r="J44" s="150"/>
      <c r="K44" s="150"/>
      <c r="L44" s="150"/>
      <c r="M44" s="150"/>
      <c r="N44" s="150"/>
      <c r="O44" s="17"/>
      <c r="P44" s="17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2"/>
      <c r="AD44" s="22"/>
      <c r="AE44" s="22"/>
      <c r="AF44" s="22"/>
      <c r="AG44" s="22"/>
      <c r="AH44" s="22"/>
    </row>
    <row r="45" spans="1:34" s="96" customFormat="1" ht="16" customHeight="1" x14ac:dyDescent="0.25">
      <c r="A45" s="66"/>
      <c r="B45" s="99"/>
      <c r="C45" s="98" t="s">
        <v>131</v>
      </c>
      <c r="D45" s="99"/>
      <c r="E45" s="99"/>
      <c r="F45" s="99"/>
      <c r="G45" s="149"/>
      <c r="H45" s="148"/>
      <c r="I45" s="148"/>
      <c r="J45" s="149"/>
      <c r="K45" s="150"/>
      <c r="L45" s="150"/>
      <c r="M45" s="150"/>
      <c r="N45" s="150"/>
      <c r="O45" s="17"/>
      <c r="P45" s="17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2"/>
      <c r="AD45" s="22"/>
      <c r="AE45" s="22"/>
      <c r="AF45" s="22"/>
      <c r="AG45" s="22"/>
      <c r="AH45" s="22"/>
    </row>
    <row r="46" spans="1:34" s="96" customFormat="1" ht="30" customHeight="1" x14ac:dyDescent="0.25">
      <c r="A46" s="66"/>
      <c r="B46" s="99"/>
      <c r="C46" s="144">
        <f>IFERROR(C40-C43,"-")</f>
        <v>30425</v>
      </c>
      <c r="D46" s="99"/>
      <c r="E46" s="99"/>
      <c r="F46" s="148"/>
      <c r="G46" s="149"/>
      <c r="H46" s="149"/>
      <c r="I46" s="149"/>
      <c r="J46" s="150"/>
      <c r="K46" s="150"/>
      <c r="L46" s="150"/>
      <c r="M46" s="150"/>
      <c r="N46" s="150"/>
      <c r="O46" s="17"/>
      <c r="P46" s="17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2"/>
      <c r="AD46" s="22"/>
      <c r="AE46" s="22"/>
      <c r="AF46" s="22"/>
      <c r="AG46" s="22"/>
      <c r="AH46" s="22"/>
    </row>
    <row r="47" spans="1:34" s="96" customFormat="1" ht="16" customHeight="1" x14ac:dyDescent="0.25">
      <c r="A47" s="66"/>
      <c r="B47" s="66"/>
      <c r="C47" s="17"/>
      <c r="D47" s="99"/>
      <c r="E47" s="99"/>
      <c r="F47" s="99"/>
      <c r="G47" s="344">
        <f>IFERROR(C43/C40,"-")</f>
        <v>0.84186097279540939</v>
      </c>
      <c r="H47" s="344"/>
      <c r="I47" s="344"/>
      <c r="J47" s="344"/>
      <c r="K47" s="156"/>
      <c r="L47" s="150"/>
      <c r="M47" s="150"/>
      <c r="N47" s="150"/>
      <c r="O47" s="17"/>
      <c r="P47" s="17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2"/>
      <c r="AD47" s="22"/>
      <c r="AE47" s="22"/>
      <c r="AF47" s="22"/>
      <c r="AG47" s="22"/>
      <c r="AH47" s="22"/>
    </row>
    <row r="48" spans="1:34" s="96" customFormat="1" ht="16" customHeight="1" x14ac:dyDescent="0.25">
      <c r="A48" s="66"/>
      <c r="B48" s="66"/>
      <c r="C48" s="17"/>
      <c r="D48" s="99"/>
      <c r="E48" s="99"/>
      <c r="F48" s="99"/>
      <c r="G48" s="344"/>
      <c r="H48" s="344"/>
      <c r="I48" s="344"/>
      <c r="J48" s="344"/>
      <c r="K48" s="150"/>
      <c r="L48" s="150"/>
      <c r="M48" s="150"/>
      <c r="N48" s="150"/>
      <c r="O48" s="17"/>
      <c r="P48" s="17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2"/>
      <c r="AD48" s="22"/>
      <c r="AE48" s="22"/>
      <c r="AF48" s="22"/>
      <c r="AG48" s="22"/>
      <c r="AH48" s="22"/>
    </row>
    <row r="49" spans="1:34" s="96" customFormat="1" ht="16" customHeight="1" x14ac:dyDescent="0.25">
      <c r="A49" s="66"/>
      <c r="B49" s="66"/>
      <c r="C49" s="17"/>
      <c r="D49" s="99"/>
      <c r="E49" s="99"/>
      <c r="F49" s="99"/>
      <c r="G49" s="148"/>
      <c r="H49" s="148"/>
      <c r="I49" s="148"/>
      <c r="J49" s="150"/>
      <c r="K49" s="150"/>
      <c r="L49" s="150"/>
      <c r="M49" s="150"/>
      <c r="N49" s="150"/>
      <c r="O49" s="17"/>
      <c r="P49" s="17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2"/>
      <c r="AD49" s="22"/>
      <c r="AE49" s="22"/>
      <c r="AF49" s="22"/>
      <c r="AG49" s="22"/>
      <c r="AH49" s="22"/>
    </row>
    <row r="50" spans="1:34" s="96" customFormat="1" ht="39.5" customHeight="1" x14ac:dyDescent="0.25">
      <c r="A50" s="66"/>
      <c r="B50" s="66"/>
      <c r="C50" s="99"/>
      <c r="D50" s="99"/>
      <c r="E50" s="99"/>
      <c r="F50" s="99"/>
      <c r="G50" s="148"/>
      <c r="H50" s="148"/>
      <c r="I50" s="148"/>
      <c r="J50" s="149"/>
      <c r="K50" s="149"/>
      <c r="L50" s="149"/>
      <c r="M50" s="149"/>
      <c r="N50" s="149"/>
      <c r="O50" s="17"/>
      <c r="P50" s="17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2"/>
      <c r="AD50" s="22"/>
      <c r="AE50" s="22"/>
      <c r="AF50" s="22"/>
      <c r="AG50" s="22"/>
      <c r="AH50" s="22"/>
    </row>
    <row r="51" spans="1:34" s="96" customFormat="1" ht="16" customHeight="1" x14ac:dyDescent="0.25">
      <c r="A51" s="66"/>
      <c r="B51" s="17"/>
      <c r="C51" s="97" t="s">
        <v>100</v>
      </c>
      <c r="D51" s="17"/>
      <c r="E51" s="17"/>
      <c r="F51" s="17"/>
      <c r="G51" s="17"/>
      <c r="H51" s="17"/>
      <c r="I51" s="17"/>
      <c r="J51" s="97" t="s">
        <v>107</v>
      </c>
      <c r="K51" s="97"/>
      <c r="L51" s="17"/>
      <c r="M51" s="17"/>
      <c r="N51" s="17"/>
      <c r="O51" s="17"/>
      <c r="P51" s="17"/>
      <c r="Q51" s="21"/>
      <c r="R51" s="4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2"/>
      <c r="AD51" s="22"/>
      <c r="AE51" s="22"/>
      <c r="AF51" s="22"/>
      <c r="AG51" s="22"/>
      <c r="AH51" s="22"/>
    </row>
    <row r="52" spans="1:34" s="96" customFormat="1" ht="16" customHeight="1" x14ac:dyDescent="0.25">
      <c r="A52" s="66"/>
      <c r="B52" s="17"/>
      <c r="C52" s="247" t="str">
        <f>"From '"&amp;$D$31&amp;" - "&amp;$D$33&amp;" - "&amp;$D$35&amp;"'"</f>
        <v>From 'Q2 - All categories - All subcategories'</v>
      </c>
      <c r="D52" s="17"/>
      <c r="E52" s="17"/>
      <c r="F52" s="17"/>
      <c r="G52" s="17"/>
      <c r="H52" s="17"/>
      <c r="I52" s="17"/>
      <c r="J52" s="247" t="str">
        <f>"From '"&amp;$D$31&amp;" - "&amp;$D$33&amp;" - "&amp;$D$35&amp;"'"</f>
        <v>From 'Q2 - All categories - All subcategories'</v>
      </c>
      <c r="K52" s="17"/>
      <c r="L52" s="17"/>
      <c r="M52" s="17"/>
      <c r="N52" s="17"/>
      <c r="O52" s="17"/>
      <c r="P52" s="17"/>
      <c r="Q52" s="21"/>
      <c r="R52" s="49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2"/>
      <c r="AD52" s="22"/>
      <c r="AE52" s="22"/>
      <c r="AF52" s="22"/>
      <c r="AG52" s="22"/>
      <c r="AH52" s="22"/>
    </row>
    <row r="53" spans="1:34" s="96" customFormat="1" ht="16" customHeight="1" x14ac:dyDescent="0.25">
      <c r="A53" s="66"/>
      <c r="B53" s="17"/>
      <c r="C53" s="17"/>
      <c r="D53" s="17"/>
      <c r="E53" s="17"/>
      <c r="F53" s="17"/>
      <c r="G53" s="17"/>
      <c r="H53" s="17"/>
      <c r="I53" s="17"/>
      <c r="J53" s="17"/>
      <c r="K53" s="97"/>
      <c r="L53" s="17"/>
      <c r="M53" s="17"/>
      <c r="N53" s="17"/>
      <c r="O53" s="17"/>
      <c r="P53" s="17"/>
      <c r="Q53" s="21"/>
      <c r="R53" s="49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2"/>
      <c r="AD53" s="22"/>
      <c r="AE53" s="22"/>
      <c r="AF53" s="22"/>
      <c r="AG53" s="22"/>
      <c r="AH53" s="22"/>
    </row>
    <row r="54" spans="1:34" ht="16" customHeight="1" x14ac:dyDescent="0.25">
      <c r="A54" s="67"/>
      <c r="B54" s="67"/>
      <c r="C54" s="68"/>
      <c r="D54" s="68"/>
      <c r="E54" s="68"/>
      <c r="F54" s="68"/>
      <c r="G54" s="68"/>
      <c r="H54" s="68"/>
      <c r="I54" s="68"/>
      <c r="J54" s="68"/>
      <c r="K54" s="17"/>
      <c r="L54" s="17"/>
      <c r="M54" s="17"/>
      <c r="N54" s="17"/>
      <c r="O54" s="68"/>
      <c r="Q54" s="49"/>
      <c r="R54" s="49"/>
      <c r="S54" s="48"/>
      <c r="T54" s="48"/>
      <c r="U54" s="48"/>
      <c r="V54" s="48"/>
      <c r="W54" s="49"/>
      <c r="X54" s="49"/>
      <c r="Y54" s="49"/>
      <c r="Z54" s="49"/>
      <c r="AA54" s="49"/>
      <c r="AB54" s="49"/>
      <c r="AC54" s="50"/>
      <c r="AD54" s="50"/>
      <c r="AE54" s="50"/>
      <c r="AF54" s="50"/>
      <c r="AG54" s="50"/>
      <c r="AH54" s="50"/>
    </row>
    <row r="55" spans="1:34" ht="16" customHeight="1" x14ac:dyDescent="0.25">
      <c r="A55" s="67"/>
      <c r="B55" s="67"/>
      <c r="C55" s="68"/>
      <c r="D55" s="68"/>
      <c r="E55" s="68"/>
      <c r="F55" s="68"/>
      <c r="G55" s="68"/>
      <c r="H55" s="68"/>
      <c r="I55" s="68"/>
      <c r="J55" s="68"/>
      <c r="K55" s="97"/>
      <c r="L55" s="17"/>
      <c r="M55" s="17"/>
      <c r="N55" s="17"/>
      <c r="O55" s="68"/>
      <c r="Q55" s="49"/>
      <c r="R55" s="49"/>
      <c r="S55" s="48"/>
      <c r="T55" s="48"/>
      <c r="U55" s="48"/>
      <c r="V55" s="48"/>
      <c r="W55" s="49"/>
      <c r="X55" s="49"/>
      <c r="Y55" s="49"/>
      <c r="Z55" s="49"/>
      <c r="AA55" s="49"/>
      <c r="AB55" s="49"/>
      <c r="AC55" s="50"/>
      <c r="AD55" s="50"/>
      <c r="AE55" s="50"/>
      <c r="AF55" s="50"/>
      <c r="AG55" s="50"/>
      <c r="AH55" s="50"/>
    </row>
    <row r="56" spans="1:34" ht="16" customHeight="1" x14ac:dyDescent="0.25">
      <c r="A56" s="67"/>
      <c r="B56" s="67"/>
      <c r="C56" s="68"/>
      <c r="D56" s="68"/>
      <c r="E56" s="68"/>
      <c r="F56" s="68"/>
      <c r="G56" s="68"/>
      <c r="H56" s="68"/>
      <c r="I56" s="68"/>
      <c r="J56" s="68"/>
      <c r="K56" s="17"/>
      <c r="L56" s="17"/>
      <c r="M56" s="17"/>
      <c r="N56" s="17"/>
      <c r="O56" s="68"/>
      <c r="Q56" s="49"/>
      <c r="R56" s="49"/>
      <c r="S56" s="48"/>
      <c r="T56" s="48"/>
      <c r="U56" s="48"/>
      <c r="V56" s="48"/>
      <c r="W56" s="49"/>
      <c r="X56" s="49"/>
      <c r="Y56" s="49"/>
      <c r="Z56" s="49"/>
      <c r="AA56" s="49"/>
      <c r="AB56" s="49"/>
      <c r="AC56" s="50"/>
      <c r="AD56" s="50"/>
      <c r="AE56" s="50"/>
      <c r="AF56" s="50"/>
      <c r="AG56" s="50"/>
      <c r="AH56" s="50"/>
    </row>
    <row r="57" spans="1:34" ht="16" customHeight="1" x14ac:dyDescent="0.25">
      <c r="A57" s="67"/>
      <c r="B57" s="67"/>
      <c r="C57" s="68"/>
      <c r="D57" s="68"/>
      <c r="E57" s="68"/>
      <c r="F57" s="68"/>
      <c r="G57" s="68"/>
      <c r="H57" s="68"/>
      <c r="I57" s="68"/>
      <c r="J57" s="68"/>
      <c r="K57" s="97"/>
      <c r="L57" s="17"/>
      <c r="M57" s="17"/>
      <c r="N57" s="17"/>
      <c r="O57" s="68"/>
      <c r="Q57" s="49"/>
      <c r="R57" s="49"/>
      <c r="S57" s="48"/>
      <c r="T57" s="48"/>
      <c r="U57" s="48"/>
      <c r="V57" s="48"/>
      <c r="W57" s="49"/>
      <c r="X57" s="49"/>
      <c r="Y57" s="49"/>
      <c r="Z57" s="49"/>
      <c r="AA57" s="49"/>
      <c r="AB57" s="49"/>
      <c r="AC57" s="50"/>
      <c r="AD57" s="50"/>
      <c r="AE57" s="50"/>
      <c r="AF57" s="50"/>
      <c r="AG57" s="50"/>
      <c r="AH57" s="50"/>
    </row>
    <row r="58" spans="1:34" ht="16" customHeight="1" x14ac:dyDescent="0.25">
      <c r="A58" s="69"/>
      <c r="C58" s="68"/>
      <c r="D58" s="68"/>
      <c r="E58" s="68"/>
      <c r="F58" s="68"/>
      <c r="G58" s="68"/>
      <c r="H58" s="68"/>
      <c r="I58" s="68"/>
      <c r="J58" s="68"/>
      <c r="K58" s="17"/>
      <c r="L58" s="17"/>
      <c r="M58" s="17"/>
      <c r="N58" s="17"/>
      <c r="O58" s="68"/>
      <c r="Q58" s="49"/>
      <c r="R58" s="49"/>
      <c r="S58" s="48"/>
      <c r="T58" s="48"/>
      <c r="U58" s="48"/>
      <c r="V58" s="48"/>
      <c r="W58" s="49"/>
      <c r="X58" s="49"/>
      <c r="Y58" s="49"/>
      <c r="Z58" s="49"/>
      <c r="AA58" s="49"/>
      <c r="AB58" s="49"/>
      <c r="AC58" s="50"/>
      <c r="AD58" s="50"/>
      <c r="AE58" s="50"/>
      <c r="AF58" s="50"/>
      <c r="AG58" s="50"/>
      <c r="AH58" s="50"/>
    </row>
    <row r="59" spans="1:34" ht="16" customHeight="1" x14ac:dyDescent="0.25">
      <c r="A59" s="69"/>
      <c r="C59" s="68"/>
      <c r="D59" s="68"/>
      <c r="E59" s="68"/>
      <c r="F59" s="68"/>
      <c r="G59" s="68"/>
      <c r="H59" s="68"/>
      <c r="I59" s="68"/>
      <c r="J59" s="68"/>
      <c r="K59" s="97"/>
      <c r="L59" s="17"/>
      <c r="M59" s="17"/>
      <c r="N59" s="17"/>
      <c r="O59" s="68"/>
      <c r="Q59" s="49"/>
      <c r="R59" s="49"/>
      <c r="S59" s="48"/>
      <c r="T59" s="48"/>
      <c r="U59" s="48"/>
      <c r="V59" s="48"/>
      <c r="W59" s="49"/>
      <c r="X59" s="49"/>
      <c r="Y59" s="49"/>
      <c r="Z59" s="49"/>
      <c r="AA59" s="49"/>
      <c r="AB59" s="49"/>
      <c r="AC59" s="50"/>
      <c r="AD59" s="50"/>
      <c r="AE59" s="50"/>
      <c r="AF59" s="50"/>
      <c r="AG59" s="50"/>
      <c r="AH59" s="50"/>
    </row>
    <row r="60" spans="1:34" ht="16" customHeight="1" x14ac:dyDescent="0.25">
      <c r="A60" s="69"/>
      <c r="C60" s="68"/>
      <c r="D60" s="68"/>
      <c r="E60" s="68"/>
      <c r="F60" s="68"/>
      <c r="G60" s="68"/>
      <c r="H60" s="68"/>
      <c r="I60" s="68"/>
      <c r="J60" s="68"/>
      <c r="K60" s="17"/>
      <c r="L60" s="17"/>
      <c r="M60" s="17"/>
      <c r="N60" s="17"/>
      <c r="O60" s="68"/>
      <c r="Q60" s="49"/>
      <c r="R60" s="49"/>
      <c r="S60" s="48"/>
      <c r="T60" s="48"/>
      <c r="U60" s="48"/>
      <c r="V60" s="48"/>
      <c r="W60" s="49"/>
      <c r="X60" s="49"/>
      <c r="Y60" s="49"/>
      <c r="Z60" s="49"/>
      <c r="AA60" s="49"/>
      <c r="AB60" s="49"/>
      <c r="AC60" s="50"/>
      <c r="AD60" s="50"/>
      <c r="AE60" s="50"/>
      <c r="AF60" s="50"/>
      <c r="AG60" s="50"/>
      <c r="AH60" s="50"/>
    </row>
    <row r="61" spans="1:34" ht="16" customHeight="1" x14ac:dyDescent="0.25">
      <c r="A61" s="69"/>
      <c r="C61" s="68"/>
      <c r="D61" s="68"/>
      <c r="E61" s="68"/>
      <c r="F61" s="68"/>
      <c r="G61" s="68"/>
      <c r="H61" s="68"/>
      <c r="I61" s="68"/>
      <c r="J61" s="68"/>
      <c r="K61" s="97"/>
      <c r="L61" s="17"/>
      <c r="M61" s="17"/>
      <c r="N61" s="17"/>
      <c r="O61" s="68"/>
      <c r="Q61" s="49"/>
      <c r="R61" s="49"/>
      <c r="S61" s="48"/>
      <c r="T61" s="48"/>
      <c r="U61" s="48"/>
      <c r="V61" s="48"/>
      <c r="W61" s="49"/>
      <c r="X61" s="49"/>
      <c r="Y61" s="49"/>
      <c r="Z61" s="49"/>
      <c r="AA61" s="49"/>
      <c r="AB61" s="49"/>
      <c r="AC61" s="50"/>
      <c r="AD61" s="50"/>
      <c r="AE61" s="50"/>
      <c r="AF61" s="50"/>
      <c r="AG61" s="50"/>
      <c r="AH61" s="50"/>
    </row>
    <row r="62" spans="1:34" ht="16" customHeight="1" x14ac:dyDescent="0.25">
      <c r="A62" s="69"/>
      <c r="C62" s="68"/>
      <c r="D62" s="68"/>
      <c r="E62" s="68"/>
      <c r="F62" s="68"/>
      <c r="G62" s="68"/>
      <c r="H62" s="68"/>
      <c r="I62" s="68"/>
      <c r="J62" s="68"/>
      <c r="K62" s="17"/>
      <c r="L62" s="17"/>
      <c r="M62" s="17"/>
      <c r="N62" s="17"/>
      <c r="O62" s="68"/>
      <c r="Q62" s="49"/>
      <c r="R62" s="49"/>
      <c r="S62" s="48"/>
      <c r="T62" s="48"/>
      <c r="U62" s="48"/>
      <c r="V62" s="48"/>
      <c r="W62" s="49"/>
      <c r="X62" s="49"/>
      <c r="Y62" s="49"/>
      <c r="Z62" s="49"/>
      <c r="AA62" s="49"/>
      <c r="AB62" s="49"/>
      <c r="AC62" s="50"/>
      <c r="AD62" s="50"/>
      <c r="AE62" s="50"/>
      <c r="AF62" s="50"/>
      <c r="AG62" s="50"/>
      <c r="AH62" s="50"/>
    </row>
    <row r="63" spans="1:34" ht="16" customHeight="1" x14ac:dyDescent="0.25">
      <c r="A63" s="69"/>
      <c r="C63" s="68"/>
      <c r="D63" s="68"/>
      <c r="E63" s="68"/>
      <c r="F63" s="68"/>
      <c r="G63" s="68"/>
      <c r="H63" s="68"/>
      <c r="I63" s="68"/>
      <c r="J63" s="68"/>
      <c r="K63" s="97"/>
      <c r="L63" s="17"/>
      <c r="M63" s="17"/>
      <c r="N63" s="17"/>
      <c r="O63" s="68"/>
      <c r="Q63" s="49"/>
      <c r="R63" s="49"/>
      <c r="S63" s="48"/>
      <c r="T63" s="48"/>
      <c r="U63" s="48"/>
      <c r="V63" s="48"/>
      <c r="W63" s="49"/>
      <c r="X63" s="49"/>
      <c r="Y63" s="49"/>
      <c r="Z63" s="49"/>
      <c r="AA63" s="49"/>
      <c r="AB63" s="49"/>
      <c r="AC63" s="50"/>
      <c r="AD63" s="50"/>
      <c r="AE63" s="50"/>
      <c r="AF63" s="50"/>
      <c r="AG63" s="50"/>
      <c r="AH63" s="50"/>
    </row>
    <row r="64" spans="1:34" ht="16" customHeight="1" x14ac:dyDescent="0.25">
      <c r="A64" s="69"/>
      <c r="C64" s="68"/>
      <c r="D64" s="68"/>
      <c r="E64" s="68"/>
      <c r="F64" s="68"/>
      <c r="G64" s="68"/>
      <c r="H64" s="68"/>
      <c r="I64" s="68"/>
      <c r="J64" s="68"/>
      <c r="K64" s="17"/>
      <c r="L64" s="17"/>
      <c r="M64" s="17"/>
      <c r="N64" s="17"/>
      <c r="O64" s="68"/>
      <c r="Q64" s="49"/>
      <c r="R64" s="49"/>
      <c r="S64" s="48"/>
      <c r="T64" s="48"/>
      <c r="U64" s="48"/>
      <c r="V64" s="48"/>
      <c r="W64" s="49"/>
      <c r="X64" s="49"/>
      <c r="Y64" s="49"/>
      <c r="Z64" s="49"/>
      <c r="AA64" s="49"/>
      <c r="AB64" s="49"/>
      <c r="AC64" s="50"/>
      <c r="AD64" s="50"/>
      <c r="AE64" s="50"/>
      <c r="AF64" s="50"/>
      <c r="AG64" s="50"/>
      <c r="AH64" s="50"/>
    </row>
    <row r="65" spans="1:34" ht="16" customHeight="1" x14ac:dyDescent="0.25">
      <c r="A65" s="69"/>
      <c r="C65" s="68"/>
      <c r="D65" s="68"/>
      <c r="E65" s="68"/>
      <c r="F65" s="68"/>
      <c r="G65" s="68"/>
      <c r="H65" s="68"/>
      <c r="I65" s="68"/>
      <c r="J65" s="68"/>
      <c r="K65" s="97"/>
      <c r="L65" s="17"/>
      <c r="M65" s="17"/>
      <c r="N65" s="17"/>
      <c r="O65" s="68"/>
      <c r="Q65" s="49"/>
      <c r="R65" s="49"/>
      <c r="S65" s="48"/>
      <c r="T65" s="48"/>
      <c r="U65" s="48"/>
      <c r="V65" s="48"/>
      <c r="W65" s="49"/>
      <c r="X65" s="49"/>
      <c r="Y65" s="49"/>
      <c r="Z65" s="49"/>
      <c r="AA65" s="49"/>
      <c r="AB65" s="49"/>
      <c r="AC65" s="50"/>
      <c r="AD65" s="50"/>
      <c r="AE65" s="50"/>
      <c r="AF65" s="50"/>
      <c r="AG65" s="50"/>
      <c r="AH65" s="50"/>
    </row>
    <row r="66" spans="1:34" ht="16" customHeight="1" x14ac:dyDescent="0.25">
      <c r="A66" s="69"/>
      <c r="D66" s="68"/>
      <c r="E66" s="68"/>
      <c r="F66" s="68"/>
      <c r="G66" s="68"/>
      <c r="H66" s="68"/>
      <c r="I66" s="68"/>
      <c r="J66" s="68"/>
      <c r="K66" s="17"/>
      <c r="L66" s="17"/>
      <c r="M66" s="17"/>
      <c r="N66" s="17"/>
      <c r="O66" s="68"/>
      <c r="Q66" s="49"/>
      <c r="R66" s="49"/>
      <c r="S66" s="48"/>
      <c r="T66" s="48"/>
      <c r="U66" s="48"/>
      <c r="V66" s="48"/>
      <c r="W66" s="49"/>
      <c r="X66" s="49"/>
      <c r="Y66" s="49"/>
      <c r="Z66" s="49"/>
      <c r="AA66" s="49"/>
      <c r="AB66" s="49"/>
      <c r="AC66" s="50"/>
      <c r="AD66" s="50"/>
      <c r="AE66" s="50"/>
      <c r="AF66" s="50"/>
      <c r="AG66" s="50"/>
      <c r="AH66" s="50"/>
    </row>
    <row r="67" spans="1:34" ht="16" customHeight="1" x14ac:dyDescent="0.25">
      <c r="A67" s="69"/>
      <c r="D67" s="68"/>
      <c r="E67" s="68"/>
      <c r="F67" s="68"/>
      <c r="G67" s="68"/>
      <c r="H67" s="68"/>
      <c r="I67" s="68"/>
      <c r="J67" s="68"/>
      <c r="K67" s="97"/>
      <c r="L67" s="17"/>
      <c r="M67" s="17"/>
      <c r="N67" s="17"/>
      <c r="O67" s="68"/>
      <c r="Q67" s="49"/>
      <c r="R67" s="49"/>
      <c r="S67" s="48"/>
      <c r="T67" s="48"/>
      <c r="U67" s="48"/>
      <c r="V67" s="48"/>
      <c r="W67" s="49"/>
      <c r="X67" s="49"/>
      <c r="Y67" s="49"/>
      <c r="Z67" s="49"/>
      <c r="AA67" s="49"/>
      <c r="AB67" s="49"/>
      <c r="AC67" s="50"/>
      <c r="AD67" s="50"/>
      <c r="AE67" s="50"/>
      <c r="AF67" s="50"/>
      <c r="AG67" s="50"/>
      <c r="AH67" s="50"/>
    </row>
    <row r="68" spans="1:34" ht="18" customHeight="1" x14ac:dyDescent="0.25">
      <c r="A68" s="69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Q68" s="49"/>
      <c r="R68" s="49"/>
      <c r="S68" s="48"/>
      <c r="T68" s="48"/>
      <c r="U68" s="48"/>
      <c r="V68" s="48"/>
      <c r="W68" s="49"/>
      <c r="X68" s="49"/>
      <c r="Y68" s="49"/>
      <c r="Z68" s="49"/>
      <c r="AA68" s="49"/>
      <c r="AB68" s="49"/>
      <c r="AC68" s="50"/>
      <c r="AD68" s="50"/>
      <c r="AE68" s="50"/>
      <c r="AF68" s="50"/>
      <c r="AG68" s="50"/>
      <c r="AH68" s="50"/>
    </row>
    <row r="69" spans="1:34" ht="18" customHeight="1" x14ac:dyDescent="0.25">
      <c r="A69" s="69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Q69" s="49"/>
      <c r="R69" s="49"/>
      <c r="S69" s="48"/>
      <c r="T69" s="48"/>
      <c r="U69" s="48"/>
      <c r="V69" s="48"/>
      <c r="W69" s="49"/>
      <c r="X69" s="49"/>
      <c r="Y69" s="49"/>
      <c r="Z69" s="49"/>
      <c r="AA69" s="49"/>
      <c r="AB69" s="49"/>
      <c r="AC69" s="50"/>
      <c r="AD69" s="50"/>
      <c r="AE69" s="50"/>
      <c r="AF69" s="50"/>
      <c r="AG69" s="50"/>
      <c r="AH69" s="50"/>
    </row>
    <row r="70" spans="1:34" ht="18" customHeight="1" x14ac:dyDescent="0.25">
      <c r="A70" s="69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Q70" s="49"/>
      <c r="R70" s="49"/>
      <c r="S70" s="48"/>
      <c r="T70" s="48"/>
      <c r="U70" s="48"/>
      <c r="V70" s="48"/>
      <c r="W70" s="49"/>
      <c r="X70" s="49"/>
      <c r="Y70" s="49"/>
      <c r="Z70" s="49"/>
      <c r="AA70" s="49"/>
      <c r="AB70" s="49"/>
      <c r="AC70" s="50"/>
      <c r="AD70" s="50"/>
      <c r="AE70" s="50"/>
      <c r="AF70" s="50"/>
      <c r="AG70" s="50"/>
      <c r="AH70" s="50"/>
    </row>
    <row r="71" spans="1:34" ht="18" customHeight="1" x14ac:dyDescent="0.25">
      <c r="A71" s="69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Q71" s="49"/>
      <c r="R71" s="49"/>
      <c r="S71" s="48"/>
      <c r="T71" s="48"/>
      <c r="U71" s="48"/>
      <c r="V71" s="48"/>
      <c r="W71" s="49"/>
      <c r="X71" s="49"/>
      <c r="Y71" s="49"/>
      <c r="Z71" s="49"/>
      <c r="AA71" s="49"/>
      <c r="AB71" s="49"/>
      <c r="AC71" s="50"/>
      <c r="AD71" s="50"/>
      <c r="AE71" s="50"/>
      <c r="AF71" s="50"/>
      <c r="AG71" s="50"/>
      <c r="AH71" s="50"/>
    </row>
    <row r="72" spans="1:34" ht="18" customHeight="1" x14ac:dyDescent="0.25">
      <c r="A72" s="69"/>
      <c r="C72" s="97" t="s">
        <v>185</v>
      </c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Q72" s="49"/>
      <c r="R72" s="49"/>
      <c r="S72" s="48"/>
      <c r="T72" s="48"/>
      <c r="U72" s="48"/>
      <c r="V72" s="48"/>
      <c r="W72" s="49"/>
      <c r="X72" s="49"/>
      <c r="Y72" s="49"/>
      <c r="Z72" s="49"/>
      <c r="AA72" s="49"/>
      <c r="AB72" s="49"/>
      <c r="AC72" s="50"/>
      <c r="AD72" s="50"/>
      <c r="AE72" s="50"/>
      <c r="AF72" s="50"/>
      <c r="AG72" s="50"/>
      <c r="AH72" s="50"/>
    </row>
    <row r="73" spans="1:34" ht="18" customHeight="1" x14ac:dyDescent="0.25">
      <c r="A73" s="69"/>
      <c r="C73" s="247" t="str">
        <f>"From '"&amp;$D$31&amp;" - "&amp;$D$33&amp;" - "&amp;$D$35&amp;"'"</f>
        <v>From 'Q2 - All categories - All subcategories'</v>
      </c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Q73" s="49"/>
      <c r="R73" s="49"/>
      <c r="S73" s="48"/>
      <c r="T73" s="48"/>
      <c r="U73" s="48"/>
      <c r="V73" s="48"/>
      <c r="W73" s="49"/>
      <c r="X73" s="49"/>
      <c r="Y73" s="49"/>
      <c r="Z73" s="49"/>
      <c r="AA73" s="49"/>
      <c r="AB73" s="49"/>
      <c r="AC73" s="50"/>
      <c r="AD73" s="50"/>
      <c r="AE73" s="50"/>
      <c r="AF73" s="50"/>
      <c r="AG73" s="50"/>
      <c r="AH73" s="50"/>
    </row>
    <row r="74" spans="1:34" ht="18" customHeight="1" thickBot="1" x14ac:dyDescent="0.3">
      <c r="A74" s="69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Q74" s="49"/>
      <c r="R74" s="49"/>
      <c r="S74" s="48"/>
      <c r="T74" s="48"/>
      <c r="U74" s="48"/>
      <c r="V74" s="48"/>
      <c r="W74" s="49"/>
      <c r="X74" s="49"/>
      <c r="Y74" s="49"/>
      <c r="Z74" s="49"/>
      <c r="AA74" s="49"/>
      <c r="AB74" s="49"/>
      <c r="AC74" s="50"/>
      <c r="AD74" s="50"/>
      <c r="AE74" s="50"/>
      <c r="AF74" s="50"/>
      <c r="AG74" s="50"/>
      <c r="AH74" s="50"/>
    </row>
    <row r="75" spans="1:34" ht="18" customHeight="1" thickBot="1" x14ac:dyDescent="0.3">
      <c r="A75" s="69"/>
      <c r="D75" s="68"/>
      <c r="E75" s="68"/>
      <c r="F75" s="68"/>
      <c r="G75" s="68"/>
      <c r="H75" s="68"/>
      <c r="I75" s="68"/>
      <c r="K75" s="336" t="str" cm="1">
        <f t="array" ref="K75:L81">IFERROR(_xlfn._xlws.FILTER(Analysis!AP17:AQ29,Analysis!AP17:AP29&lt;&gt;""),"-")</f>
        <v>Steps</v>
      </c>
      <c r="L75" s="337" t="str">
        <v>Total</v>
      </c>
      <c r="M75" s="68"/>
      <c r="N75" s="68"/>
      <c r="O75" s="68"/>
      <c r="Q75" s="49"/>
      <c r="R75" s="49"/>
      <c r="S75" s="48"/>
      <c r="T75" s="48"/>
      <c r="U75" s="48"/>
      <c r="V75" s="48"/>
      <c r="W75" s="49"/>
      <c r="X75" s="49"/>
      <c r="Y75" s="49"/>
      <c r="Z75" s="49"/>
      <c r="AA75" s="49"/>
      <c r="AB75" s="49"/>
      <c r="AC75" s="50"/>
      <c r="AD75" s="50"/>
      <c r="AE75" s="50"/>
      <c r="AF75" s="50"/>
      <c r="AG75" s="50"/>
      <c r="AH75" s="50"/>
    </row>
    <row r="76" spans="1:34" ht="18" customHeight="1" x14ac:dyDescent="0.25">
      <c r="A76" s="69"/>
      <c r="D76" s="68"/>
      <c r="E76" s="68"/>
      <c r="F76" s="68"/>
      <c r="G76" s="68"/>
      <c r="H76" s="68"/>
      <c r="I76" s="68"/>
      <c r="K76" s="68" t="str">
        <v>Initial budget ($)</v>
      </c>
      <c r="L76" s="335">
        <v>192394</v>
      </c>
      <c r="M76" s="68"/>
      <c r="N76" s="68"/>
      <c r="O76" s="68"/>
      <c r="Q76" s="49"/>
      <c r="R76" s="49"/>
      <c r="S76" s="48"/>
      <c r="T76" s="48"/>
      <c r="U76" s="48"/>
      <c r="V76" s="48"/>
      <c r="W76" s="49"/>
      <c r="X76" s="49"/>
      <c r="Y76" s="49"/>
      <c r="Z76" s="49"/>
      <c r="AA76" s="49"/>
      <c r="AB76" s="49"/>
      <c r="AC76" s="50"/>
      <c r="AD76" s="50"/>
      <c r="AE76" s="50"/>
      <c r="AF76" s="50"/>
      <c r="AG76" s="50"/>
      <c r="AH76" s="50"/>
    </row>
    <row r="77" spans="1:34" ht="18" customHeight="1" x14ac:dyDescent="0.25">
      <c r="A77" s="69"/>
      <c r="D77" s="68"/>
      <c r="E77" s="68"/>
      <c r="F77" s="68"/>
      <c r="G77" s="68"/>
      <c r="H77" s="68"/>
      <c r="I77" s="68"/>
      <c r="K77" s="68" t="str">
        <v>Labor expenses</v>
      </c>
      <c r="L77" s="335">
        <v>-111352</v>
      </c>
      <c r="M77" s="68"/>
      <c r="N77" s="68"/>
      <c r="O77" s="68"/>
      <c r="Q77" s="49"/>
      <c r="R77" s="49"/>
      <c r="S77" s="48"/>
      <c r="T77" s="48"/>
      <c r="U77" s="48"/>
      <c r="V77" s="48"/>
      <c r="W77" s="49"/>
      <c r="X77" s="49"/>
      <c r="Y77" s="49"/>
      <c r="Z77" s="49"/>
      <c r="AA77" s="49"/>
      <c r="AB77" s="49"/>
      <c r="AC77" s="50"/>
      <c r="AD77" s="50"/>
      <c r="AE77" s="50"/>
      <c r="AF77" s="50"/>
      <c r="AG77" s="50"/>
      <c r="AH77" s="50"/>
    </row>
    <row r="78" spans="1:34" ht="18" customHeight="1" x14ac:dyDescent="0.25">
      <c r="A78" s="69"/>
      <c r="D78" s="68"/>
      <c r="E78" s="68"/>
      <c r="F78" s="68"/>
      <c r="G78" s="68"/>
      <c r="H78" s="68"/>
      <c r="I78" s="68"/>
      <c r="K78" s="68" t="str">
        <v>Administrative expenses</v>
      </c>
      <c r="L78" s="335">
        <v>-12689</v>
      </c>
      <c r="M78" s="68"/>
      <c r="N78" s="68"/>
      <c r="O78" s="68"/>
      <c r="Q78" s="49"/>
      <c r="R78" s="49"/>
      <c r="S78" s="48"/>
      <c r="T78" s="48"/>
      <c r="U78" s="48"/>
      <c r="V78" s="48"/>
      <c r="W78" s="49"/>
      <c r="X78" s="49"/>
      <c r="Y78" s="49"/>
      <c r="Z78" s="49"/>
      <c r="AA78" s="49"/>
      <c r="AB78" s="49"/>
      <c r="AC78" s="50"/>
      <c r="AD78" s="50"/>
      <c r="AE78" s="50"/>
      <c r="AF78" s="50"/>
      <c r="AG78" s="50"/>
      <c r="AH78" s="50"/>
    </row>
    <row r="79" spans="1:34" ht="18" customHeight="1" x14ac:dyDescent="0.25">
      <c r="A79" s="69"/>
      <c r="D79" s="68"/>
      <c r="E79" s="68"/>
      <c r="F79" s="68"/>
      <c r="G79" s="68"/>
      <c r="H79" s="68"/>
      <c r="I79" s="68"/>
      <c r="K79" s="68" t="str">
        <v>Marketing</v>
      </c>
      <c r="L79" s="335">
        <v>-13928</v>
      </c>
      <c r="M79" s="68"/>
      <c r="N79" s="68"/>
      <c r="O79" s="68"/>
      <c r="Q79" s="49"/>
      <c r="R79" s="49"/>
      <c r="S79" s="48"/>
      <c r="T79" s="48"/>
      <c r="U79" s="48"/>
      <c r="V79" s="48"/>
      <c r="W79" s="49"/>
      <c r="X79" s="49"/>
      <c r="Y79" s="49"/>
      <c r="Z79" s="49"/>
      <c r="AA79" s="49"/>
      <c r="AB79" s="49"/>
      <c r="AC79" s="50"/>
      <c r="AD79" s="50"/>
      <c r="AE79" s="50"/>
      <c r="AF79" s="50"/>
      <c r="AG79" s="50"/>
      <c r="AH79" s="50"/>
    </row>
    <row r="80" spans="1:34" ht="18" customHeight="1" x14ac:dyDescent="0.25">
      <c r="A80" s="69"/>
      <c r="D80" s="68"/>
      <c r="E80" s="68"/>
      <c r="F80" s="68"/>
      <c r="G80" s="68"/>
      <c r="H80" s="68"/>
      <c r="I80" s="68"/>
      <c r="K80" s="68" t="str">
        <v>Fuel costs</v>
      </c>
      <c r="L80" s="335">
        <v>-24000</v>
      </c>
      <c r="M80" s="68"/>
      <c r="N80" s="68"/>
      <c r="O80" s="68"/>
      <c r="Q80" s="49"/>
      <c r="R80" s="49"/>
      <c r="S80" s="48"/>
      <c r="T80" s="48"/>
      <c r="U80" s="48"/>
      <c r="V80" s="48"/>
      <c r="W80" s="49"/>
      <c r="X80" s="49"/>
      <c r="Y80" s="49"/>
      <c r="Z80" s="49"/>
      <c r="AA80" s="49"/>
      <c r="AB80" s="49"/>
      <c r="AC80" s="50"/>
      <c r="AD80" s="50"/>
      <c r="AE80" s="50"/>
      <c r="AF80" s="50"/>
      <c r="AG80" s="50"/>
      <c r="AH80" s="50"/>
    </row>
    <row r="81" spans="1:34" ht="18" customHeight="1" x14ac:dyDescent="0.25">
      <c r="A81" s="69"/>
      <c r="D81" s="68"/>
      <c r="E81" s="68"/>
      <c r="F81" s="68"/>
      <c r="G81" s="68"/>
      <c r="H81" s="68"/>
      <c r="I81" s="68"/>
      <c r="K81" s="68" t="str">
        <v>Budget remaining ($)</v>
      </c>
      <c r="L81" s="335">
        <v>30425</v>
      </c>
      <c r="M81" s="68"/>
      <c r="N81" s="68"/>
      <c r="O81" s="68"/>
      <c r="Q81" s="49"/>
      <c r="R81" s="49"/>
      <c r="S81" s="48"/>
      <c r="T81" s="48"/>
      <c r="U81" s="48"/>
      <c r="V81" s="48"/>
      <c r="W81" s="49"/>
      <c r="X81" s="49"/>
      <c r="Y81" s="49"/>
      <c r="Z81" s="49"/>
      <c r="AA81" s="49"/>
      <c r="AB81" s="49"/>
      <c r="AC81" s="50"/>
      <c r="AD81" s="50"/>
      <c r="AE81" s="50"/>
      <c r="AF81" s="50"/>
      <c r="AG81" s="50"/>
      <c r="AH81" s="50"/>
    </row>
    <row r="82" spans="1:34" ht="18" customHeight="1" x14ac:dyDescent="0.25">
      <c r="A82" s="69"/>
      <c r="D82" s="68"/>
      <c r="E82" s="68"/>
      <c r="F82" s="68"/>
      <c r="G82" s="68"/>
      <c r="H82" s="68"/>
      <c r="I82" s="68"/>
      <c r="K82" s="68"/>
      <c r="L82" s="335"/>
      <c r="M82" s="68"/>
      <c r="N82" s="68"/>
      <c r="O82" s="68"/>
      <c r="Q82" s="49"/>
      <c r="R82" s="49"/>
      <c r="S82" s="48"/>
      <c r="T82" s="48"/>
      <c r="U82" s="48"/>
      <c r="V82" s="48"/>
      <c r="W82" s="49"/>
      <c r="X82" s="49"/>
      <c r="Y82" s="49"/>
      <c r="Z82" s="49"/>
      <c r="AA82" s="49"/>
      <c r="AB82" s="49"/>
      <c r="AC82" s="50"/>
      <c r="AD82" s="50"/>
      <c r="AE82" s="50"/>
      <c r="AF82" s="50"/>
      <c r="AG82" s="50"/>
      <c r="AH82" s="50"/>
    </row>
    <row r="83" spans="1:34" ht="18" customHeight="1" x14ac:dyDescent="0.25">
      <c r="A83" s="69"/>
      <c r="D83" s="68"/>
      <c r="E83" s="68"/>
      <c r="F83" s="68"/>
      <c r="G83" s="68"/>
      <c r="H83" s="68"/>
      <c r="I83" s="68"/>
      <c r="K83" s="68"/>
      <c r="L83" s="335"/>
      <c r="M83" s="68"/>
      <c r="N83" s="68"/>
      <c r="O83" s="68"/>
      <c r="Q83" s="49"/>
      <c r="R83" s="49"/>
      <c r="S83" s="48"/>
      <c r="T83" s="48"/>
      <c r="U83" s="48"/>
      <c r="V83" s="48"/>
      <c r="W83" s="49"/>
      <c r="X83" s="49"/>
      <c r="Y83" s="49"/>
      <c r="Z83" s="49"/>
      <c r="AA83" s="49"/>
      <c r="AB83" s="49"/>
      <c r="AC83" s="50"/>
      <c r="AD83" s="50"/>
      <c r="AE83" s="50"/>
      <c r="AF83" s="50"/>
      <c r="AG83" s="50"/>
      <c r="AH83" s="50"/>
    </row>
    <row r="84" spans="1:34" ht="18" customHeight="1" x14ac:dyDescent="0.25">
      <c r="A84" s="69"/>
      <c r="D84" s="68"/>
      <c r="E84" s="68"/>
      <c r="F84" s="68"/>
      <c r="G84" s="68"/>
      <c r="H84" s="68"/>
      <c r="I84" s="68"/>
      <c r="K84" s="68"/>
      <c r="L84" s="335"/>
      <c r="M84" s="68"/>
      <c r="N84" s="68"/>
      <c r="O84" s="68"/>
      <c r="Q84" s="49"/>
      <c r="R84" s="49"/>
      <c r="S84" s="48"/>
      <c r="T84" s="48"/>
      <c r="U84" s="48"/>
      <c r="V84" s="48"/>
      <c r="W84" s="49"/>
      <c r="X84" s="49"/>
      <c r="Y84" s="49"/>
      <c r="Z84" s="49"/>
      <c r="AA84" s="49"/>
      <c r="AB84" s="49"/>
      <c r="AC84" s="50"/>
      <c r="AD84" s="50"/>
      <c r="AE84" s="50"/>
      <c r="AF84" s="50"/>
      <c r="AG84" s="50"/>
      <c r="AH84" s="50"/>
    </row>
    <row r="85" spans="1:34" ht="18" customHeight="1" x14ac:dyDescent="0.25">
      <c r="A85" s="69"/>
      <c r="D85" s="68"/>
      <c r="E85" s="68"/>
      <c r="F85" s="68"/>
      <c r="G85" s="68"/>
      <c r="H85" s="68"/>
      <c r="I85" s="68"/>
      <c r="K85" s="68"/>
      <c r="L85" s="335"/>
      <c r="M85" s="68"/>
      <c r="N85" s="68"/>
      <c r="O85" s="68"/>
      <c r="Q85" s="49"/>
      <c r="R85" s="49"/>
      <c r="S85" s="48"/>
      <c r="T85" s="48"/>
      <c r="U85" s="48"/>
      <c r="V85" s="48"/>
      <c r="W85" s="49"/>
      <c r="X85" s="49"/>
      <c r="Y85" s="49"/>
      <c r="Z85" s="49"/>
      <c r="AA85" s="49"/>
      <c r="AB85" s="49"/>
      <c r="AC85" s="50"/>
      <c r="AD85" s="50"/>
      <c r="AE85" s="50"/>
      <c r="AF85" s="50"/>
      <c r="AG85" s="50"/>
      <c r="AH85" s="50"/>
    </row>
    <row r="86" spans="1:34" ht="18" customHeight="1" x14ac:dyDescent="0.25">
      <c r="A86" s="69"/>
      <c r="D86" s="68"/>
      <c r="E86" s="68"/>
      <c r="F86" s="68"/>
      <c r="G86" s="68"/>
      <c r="H86" s="68"/>
      <c r="I86" s="68"/>
      <c r="K86" s="68"/>
      <c r="L86" s="335"/>
      <c r="M86" s="68"/>
      <c r="N86" s="68"/>
      <c r="O86" s="68"/>
      <c r="Q86" s="49"/>
      <c r="R86" s="49"/>
      <c r="S86" s="48"/>
      <c r="T86" s="48"/>
      <c r="U86" s="48"/>
      <c r="V86" s="48"/>
      <c r="W86" s="49"/>
      <c r="X86" s="49"/>
      <c r="Y86" s="49"/>
      <c r="Z86" s="49"/>
      <c r="AA86" s="49"/>
      <c r="AB86" s="49"/>
      <c r="AC86" s="50"/>
      <c r="AD86" s="50"/>
      <c r="AE86" s="50"/>
      <c r="AF86" s="50"/>
      <c r="AG86" s="50"/>
      <c r="AH86" s="50"/>
    </row>
    <row r="87" spans="1:34" ht="18" customHeight="1" x14ac:dyDescent="0.25">
      <c r="A87" s="69"/>
      <c r="D87" s="68"/>
      <c r="E87" s="68"/>
      <c r="F87" s="68"/>
      <c r="G87" s="68"/>
      <c r="H87" s="68"/>
      <c r="I87" s="68"/>
      <c r="K87" s="68"/>
      <c r="L87" s="335"/>
      <c r="M87" s="68"/>
      <c r="N87" s="68"/>
      <c r="O87" s="68"/>
      <c r="Q87" s="49"/>
      <c r="R87" s="49"/>
      <c r="S87" s="48"/>
      <c r="T87" s="48"/>
      <c r="U87" s="48"/>
      <c r="V87" s="48"/>
      <c r="W87" s="49"/>
      <c r="X87" s="49"/>
      <c r="Y87" s="49"/>
      <c r="Z87" s="49"/>
      <c r="AA87" s="49"/>
      <c r="AB87" s="49"/>
      <c r="AC87" s="50"/>
      <c r="AD87" s="50"/>
      <c r="AE87" s="50"/>
      <c r="AF87" s="50"/>
      <c r="AG87" s="50"/>
      <c r="AH87" s="50"/>
    </row>
    <row r="88" spans="1:34" ht="18" customHeight="1" x14ac:dyDescent="0.25">
      <c r="A88" s="69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Q88" s="49"/>
      <c r="R88" s="49"/>
      <c r="S88" s="48"/>
      <c r="T88" s="48"/>
      <c r="U88" s="48"/>
      <c r="V88" s="48"/>
      <c r="W88" s="49"/>
      <c r="X88" s="49"/>
      <c r="Y88" s="49"/>
      <c r="Z88" s="49"/>
      <c r="AA88" s="49"/>
      <c r="AB88" s="49"/>
      <c r="AC88" s="50"/>
      <c r="AD88" s="50"/>
      <c r="AE88" s="50"/>
      <c r="AF88" s="50"/>
      <c r="AG88" s="50"/>
      <c r="AH88" s="50"/>
    </row>
    <row r="89" spans="1:34" ht="18" customHeight="1" x14ac:dyDescent="0.25">
      <c r="A89" s="69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Q89" s="49"/>
      <c r="R89" s="49"/>
      <c r="S89" s="48"/>
      <c r="T89" s="48"/>
      <c r="U89" s="48"/>
      <c r="V89" s="48"/>
      <c r="W89" s="49"/>
      <c r="X89" s="49"/>
      <c r="Y89" s="49"/>
      <c r="Z89" s="49"/>
      <c r="AA89" s="49"/>
      <c r="AB89" s="49"/>
      <c r="AC89" s="50"/>
      <c r="AD89" s="50"/>
      <c r="AE89" s="50"/>
      <c r="AF89" s="50"/>
      <c r="AG89" s="50"/>
      <c r="AH89" s="50"/>
    </row>
    <row r="90" spans="1:34" ht="18" customHeight="1" x14ac:dyDescent="0.25">
      <c r="A90" s="69"/>
      <c r="C90" s="97" t="s">
        <v>116</v>
      </c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Q90" s="49"/>
      <c r="R90" s="49"/>
      <c r="S90" s="48"/>
      <c r="T90" s="48"/>
      <c r="U90" s="48"/>
      <c r="V90" s="48"/>
      <c r="W90" s="49"/>
      <c r="X90" s="49"/>
      <c r="Y90" s="49"/>
      <c r="Z90" s="49"/>
      <c r="AA90" s="49"/>
      <c r="AB90" s="49"/>
      <c r="AC90" s="50"/>
      <c r="AD90" s="50"/>
      <c r="AE90" s="50"/>
      <c r="AF90" s="50"/>
      <c r="AG90" s="50"/>
      <c r="AH90" s="50"/>
    </row>
    <row r="91" spans="1:34" ht="18" customHeight="1" x14ac:dyDescent="0.25">
      <c r="A91" s="69"/>
      <c r="C91" s="247" t="str">
        <f>"From '"&amp;$D$31&amp;" - "&amp;$D$33&amp;" - "&amp;$D$35&amp;"'"</f>
        <v>From 'Q2 - All categories - All subcategories'</v>
      </c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Q91" s="49"/>
      <c r="R91" s="49"/>
      <c r="S91" s="48"/>
      <c r="T91" s="48"/>
      <c r="U91" s="48"/>
      <c r="V91" s="48"/>
      <c r="W91" s="49"/>
      <c r="X91" s="49"/>
      <c r="Y91" s="49"/>
      <c r="Z91" s="49"/>
      <c r="AA91" s="49"/>
      <c r="AB91" s="49"/>
      <c r="AC91" s="50"/>
      <c r="AD91" s="50"/>
      <c r="AE91" s="50"/>
      <c r="AF91" s="50"/>
      <c r="AG91" s="50"/>
      <c r="AH91" s="50"/>
    </row>
    <row r="92" spans="1:34" ht="18" customHeight="1" x14ac:dyDescent="0.25">
      <c r="A92" s="69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Q92" s="49"/>
      <c r="R92" s="49"/>
      <c r="S92" s="48"/>
      <c r="T92" s="48"/>
      <c r="U92" s="48"/>
      <c r="V92" s="48"/>
      <c r="W92" s="49"/>
      <c r="X92" s="49"/>
      <c r="Y92" s="49"/>
      <c r="Z92" s="49"/>
      <c r="AA92" s="49"/>
      <c r="AB92" s="49"/>
      <c r="AC92" s="50"/>
      <c r="AD92" s="50"/>
      <c r="AE92" s="50"/>
      <c r="AF92" s="50"/>
      <c r="AG92" s="50"/>
      <c r="AH92" s="50"/>
    </row>
    <row r="93" spans="1:34" ht="18" customHeight="1" x14ac:dyDescent="0.25">
      <c r="A93" s="69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Q93" s="49"/>
      <c r="R93" s="49"/>
      <c r="S93" s="48"/>
      <c r="T93" s="48"/>
      <c r="U93" s="48"/>
      <c r="V93" s="48"/>
      <c r="W93" s="49"/>
      <c r="X93" s="49"/>
      <c r="Y93" s="49"/>
      <c r="Z93" s="49"/>
      <c r="AA93" s="49"/>
      <c r="AB93" s="49"/>
      <c r="AC93" s="50"/>
      <c r="AD93" s="50"/>
      <c r="AE93" s="50"/>
      <c r="AF93" s="50"/>
      <c r="AG93" s="50"/>
      <c r="AH93" s="50"/>
    </row>
    <row r="94" spans="1:34" ht="18" customHeight="1" x14ac:dyDescent="0.25">
      <c r="A94" s="69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Q94" s="49"/>
      <c r="R94" s="49"/>
      <c r="S94" s="48"/>
      <c r="T94" s="48"/>
      <c r="U94" s="48"/>
      <c r="V94" s="48"/>
      <c r="W94" s="49"/>
      <c r="X94" s="49"/>
      <c r="Y94" s="49"/>
      <c r="Z94" s="49"/>
      <c r="AA94" s="49"/>
      <c r="AB94" s="49"/>
      <c r="AC94" s="50"/>
      <c r="AD94" s="50"/>
      <c r="AE94" s="50"/>
      <c r="AF94" s="50"/>
      <c r="AG94" s="50"/>
      <c r="AH94" s="50"/>
    </row>
    <row r="95" spans="1:34" ht="18" customHeight="1" x14ac:dyDescent="0.25">
      <c r="A95" s="69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Q95" s="49"/>
      <c r="R95" s="49"/>
      <c r="S95" s="48"/>
      <c r="T95" s="48"/>
      <c r="U95" s="48"/>
      <c r="V95" s="48"/>
      <c r="W95" s="49"/>
      <c r="X95" s="49"/>
      <c r="Y95" s="49"/>
      <c r="Z95" s="49"/>
      <c r="AA95" s="49"/>
      <c r="AB95" s="49"/>
      <c r="AC95" s="50"/>
      <c r="AD95" s="50"/>
      <c r="AE95" s="50"/>
      <c r="AF95" s="50"/>
      <c r="AG95" s="50"/>
      <c r="AH95" s="50"/>
    </row>
    <row r="96" spans="1:34" ht="18" customHeight="1" x14ac:dyDescent="0.25">
      <c r="A96" s="69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Q96" s="49"/>
      <c r="R96" s="49"/>
      <c r="S96" s="48"/>
      <c r="T96" s="48"/>
      <c r="U96" s="48"/>
      <c r="V96" s="48"/>
      <c r="W96" s="49"/>
      <c r="X96" s="49"/>
      <c r="Y96" s="49"/>
      <c r="Z96" s="49"/>
      <c r="AA96" s="49"/>
      <c r="AB96" s="49"/>
      <c r="AC96" s="50"/>
      <c r="AD96" s="50"/>
      <c r="AE96" s="50"/>
      <c r="AF96" s="50"/>
      <c r="AG96" s="50"/>
      <c r="AH96" s="50"/>
    </row>
    <row r="97" spans="1:34" ht="18" customHeight="1" x14ac:dyDescent="0.25">
      <c r="A97" s="69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Q97" s="49"/>
      <c r="R97" s="49"/>
      <c r="S97" s="48"/>
      <c r="T97" s="48"/>
      <c r="U97" s="48"/>
      <c r="V97" s="48"/>
      <c r="W97" s="49"/>
      <c r="X97" s="49"/>
      <c r="Y97" s="49"/>
      <c r="Z97" s="49"/>
      <c r="AA97" s="49"/>
      <c r="AB97" s="49"/>
      <c r="AC97" s="50"/>
      <c r="AD97" s="50"/>
      <c r="AE97" s="50"/>
      <c r="AF97" s="50"/>
      <c r="AG97" s="50"/>
      <c r="AH97" s="50"/>
    </row>
    <row r="98" spans="1:34" ht="18" customHeight="1" x14ac:dyDescent="0.25">
      <c r="A98" s="69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Q98" s="49"/>
      <c r="R98" s="49"/>
      <c r="S98" s="48"/>
      <c r="T98" s="48"/>
      <c r="U98" s="48"/>
      <c r="V98" s="48"/>
      <c r="W98" s="49"/>
      <c r="X98" s="49"/>
      <c r="Y98" s="49"/>
      <c r="Z98" s="49"/>
      <c r="AA98" s="49"/>
      <c r="AB98" s="49"/>
      <c r="AC98" s="50"/>
      <c r="AD98" s="50"/>
      <c r="AE98" s="50"/>
      <c r="AF98" s="50"/>
      <c r="AG98" s="50"/>
      <c r="AH98" s="50"/>
    </row>
    <row r="99" spans="1:34" ht="18" customHeight="1" x14ac:dyDescent="0.25">
      <c r="A99" s="69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Q99" s="49"/>
      <c r="R99" s="49"/>
      <c r="S99" s="48"/>
      <c r="T99" s="48"/>
      <c r="U99" s="48"/>
      <c r="V99" s="48"/>
      <c r="W99" s="49"/>
      <c r="X99" s="49"/>
      <c r="Y99" s="49"/>
      <c r="Z99" s="49"/>
      <c r="AA99" s="49"/>
      <c r="AB99" s="49"/>
      <c r="AC99" s="50"/>
      <c r="AD99" s="50"/>
      <c r="AE99" s="50"/>
      <c r="AF99" s="50"/>
      <c r="AG99" s="50"/>
      <c r="AH99" s="50"/>
    </row>
    <row r="100" spans="1:34" ht="18" customHeight="1" x14ac:dyDescent="0.25">
      <c r="A100" s="69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Q100" s="49"/>
      <c r="R100" s="49"/>
      <c r="S100" s="48"/>
      <c r="T100" s="48"/>
      <c r="U100" s="48"/>
      <c r="V100" s="48"/>
      <c r="W100" s="49"/>
      <c r="X100" s="49"/>
      <c r="Y100" s="49"/>
      <c r="Z100" s="49"/>
      <c r="AA100" s="49"/>
      <c r="AB100" s="49"/>
      <c r="AC100" s="50"/>
      <c r="AD100" s="50"/>
      <c r="AE100" s="50"/>
      <c r="AF100" s="50"/>
      <c r="AG100" s="50"/>
      <c r="AH100" s="50"/>
    </row>
    <row r="101" spans="1:34" ht="18" customHeight="1" x14ac:dyDescent="0.25">
      <c r="A101" s="69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Q101" s="49"/>
      <c r="R101" s="49"/>
      <c r="S101" s="48"/>
      <c r="T101" s="48"/>
      <c r="U101" s="48"/>
      <c r="V101" s="48"/>
      <c r="W101" s="49"/>
      <c r="X101" s="49"/>
      <c r="Y101" s="49"/>
      <c r="Z101" s="49"/>
      <c r="AA101" s="49"/>
      <c r="AB101" s="49"/>
      <c r="AC101" s="50"/>
      <c r="AD101" s="50"/>
      <c r="AE101" s="50"/>
      <c r="AF101" s="50"/>
      <c r="AG101" s="50"/>
      <c r="AH101" s="50"/>
    </row>
    <row r="102" spans="1:34" ht="18" customHeight="1" x14ac:dyDescent="0.25">
      <c r="A102" s="69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Q102" s="49"/>
      <c r="R102" s="49"/>
      <c r="S102" s="48"/>
      <c r="T102" s="48"/>
      <c r="U102" s="48"/>
      <c r="V102" s="48"/>
      <c r="W102" s="49"/>
      <c r="X102" s="49"/>
      <c r="Y102" s="49"/>
      <c r="Z102" s="49"/>
      <c r="AA102" s="49"/>
      <c r="AB102" s="49"/>
      <c r="AC102" s="50"/>
      <c r="AD102" s="50"/>
      <c r="AE102" s="50"/>
      <c r="AF102" s="50"/>
      <c r="AG102" s="50"/>
      <c r="AH102" s="50"/>
    </row>
    <row r="103" spans="1:34" ht="18" customHeight="1" x14ac:dyDescent="0.25">
      <c r="A103" s="69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Q103" s="49"/>
      <c r="R103" s="49"/>
      <c r="S103" s="48"/>
      <c r="T103" s="48"/>
      <c r="U103" s="48"/>
      <c r="V103" s="48"/>
      <c r="W103" s="49"/>
      <c r="X103" s="49"/>
      <c r="Y103" s="49"/>
      <c r="Z103" s="49"/>
      <c r="AA103" s="49"/>
      <c r="AB103" s="49"/>
      <c r="AC103" s="50"/>
      <c r="AD103" s="50"/>
      <c r="AE103" s="50"/>
      <c r="AF103" s="50"/>
      <c r="AG103" s="50"/>
      <c r="AH103" s="50"/>
    </row>
    <row r="104" spans="1:34" ht="18" customHeight="1" x14ac:dyDescent="0.25">
      <c r="A104" s="69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Q104" s="49"/>
      <c r="R104" s="49"/>
      <c r="S104" s="48"/>
      <c r="T104" s="48"/>
      <c r="U104" s="48"/>
      <c r="V104" s="48"/>
      <c r="W104" s="49"/>
      <c r="X104" s="49"/>
      <c r="Y104" s="49"/>
      <c r="Z104" s="49"/>
      <c r="AA104" s="49"/>
      <c r="AB104" s="49"/>
      <c r="AC104" s="50"/>
      <c r="AD104" s="50"/>
      <c r="AE104" s="50"/>
      <c r="AF104" s="50"/>
      <c r="AG104" s="50"/>
      <c r="AH104" s="50"/>
    </row>
    <row r="105" spans="1:34" ht="18" customHeight="1" x14ac:dyDescent="0.25">
      <c r="A105" s="69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Q105" s="49"/>
      <c r="R105" s="49"/>
      <c r="S105" s="48"/>
      <c r="T105" s="48"/>
      <c r="U105" s="48"/>
      <c r="V105" s="48"/>
      <c r="W105" s="49"/>
      <c r="X105" s="49"/>
      <c r="Y105" s="49"/>
      <c r="Z105" s="49"/>
      <c r="AA105" s="49"/>
      <c r="AB105" s="49"/>
      <c r="AC105" s="50"/>
      <c r="AD105" s="50"/>
      <c r="AE105" s="50"/>
      <c r="AF105" s="50"/>
      <c r="AG105" s="50"/>
      <c r="AH105" s="50"/>
    </row>
    <row r="106" spans="1:34" ht="16" customHeight="1" x14ac:dyDescent="0.25">
      <c r="A106" s="69"/>
      <c r="C106" s="97" t="s">
        <v>113</v>
      </c>
      <c r="D106" s="17"/>
      <c r="E106" s="17"/>
      <c r="F106" s="17"/>
      <c r="G106" s="17"/>
      <c r="H106" s="17"/>
      <c r="I106" s="17"/>
      <c r="K106" s="68"/>
      <c r="L106" s="68"/>
      <c r="M106" s="68"/>
      <c r="N106" s="68"/>
      <c r="O106" s="68"/>
      <c r="Q106" s="49"/>
      <c r="R106" s="49"/>
      <c r="S106" s="48"/>
      <c r="T106" s="48"/>
      <c r="U106" s="48"/>
      <c r="V106" s="48"/>
      <c r="W106" s="49"/>
      <c r="X106" s="49"/>
      <c r="Y106" s="49"/>
      <c r="Z106" s="49"/>
      <c r="AA106" s="49"/>
      <c r="AB106" s="49"/>
      <c r="AC106" s="50"/>
      <c r="AD106" s="50"/>
      <c r="AE106" s="50"/>
      <c r="AF106" s="50"/>
      <c r="AG106" s="50"/>
      <c r="AH106" s="50"/>
    </row>
    <row r="107" spans="1:34" ht="16" customHeight="1" x14ac:dyDescent="0.25">
      <c r="A107" s="69"/>
      <c r="C107" s="247" t="str">
        <f>"From '"&amp;$D$31&amp;" - "&amp;$D$33&amp;" - "&amp;$D$35&amp;"'"</f>
        <v>From 'Q2 - All categories - All subcategories'</v>
      </c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Q107" s="49"/>
      <c r="R107" s="49"/>
      <c r="S107" s="48"/>
      <c r="T107" s="48"/>
      <c r="U107" s="48"/>
      <c r="V107" s="48"/>
      <c r="W107" s="49"/>
      <c r="X107" s="49"/>
      <c r="Y107" s="49"/>
      <c r="Z107" s="49"/>
      <c r="AA107" s="49"/>
      <c r="AB107" s="49"/>
      <c r="AC107" s="50"/>
      <c r="AD107" s="50"/>
      <c r="AE107" s="50"/>
      <c r="AF107" s="50"/>
      <c r="AG107" s="50"/>
      <c r="AH107" s="50"/>
    </row>
    <row r="108" spans="1:34" ht="16" customHeight="1" x14ac:dyDescent="0.25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Q108" s="49"/>
      <c r="R108" s="49"/>
      <c r="S108" s="48"/>
      <c r="T108" s="48"/>
      <c r="U108" s="48"/>
      <c r="V108" s="48"/>
      <c r="W108" s="49"/>
      <c r="X108" s="49"/>
      <c r="Y108" s="49"/>
      <c r="Z108" s="49"/>
      <c r="AA108" s="49"/>
      <c r="AB108" s="49"/>
      <c r="AC108" s="50"/>
      <c r="AD108" s="50"/>
      <c r="AE108" s="50"/>
      <c r="AF108" s="50"/>
      <c r="AG108" s="50"/>
      <c r="AH108" s="50"/>
    </row>
    <row r="109" spans="1:34" ht="16" customHeight="1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Q109" s="49"/>
      <c r="R109" s="49"/>
      <c r="S109" s="48"/>
      <c r="T109" s="48"/>
      <c r="U109" s="48"/>
      <c r="V109" s="48"/>
      <c r="W109" s="49"/>
      <c r="X109" s="49"/>
      <c r="Y109" s="49"/>
      <c r="Z109" s="49"/>
      <c r="AA109" s="49"/>
      <c r="AB109" s="49"/>
      <c r="AC109" s="50"/>
      <c r="AD109" s="50"/>
      <c r="AE109" s="50"/>
      <c r="AF109" s="50"/>
      <c r="AG109" s="50"/>
      <c r="AH109" s="50"/>
    </row>
    <row r="110" spans="1:34" ht="16" customHeight="1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Q110" s="49"/>
      <c r="R110" s="49"/>
      <c r="S110" s="48"/>
      <c r="T110" s="48"/>
      <c r="U110" s="48"/>
      <c r="V110" s="48"/>
      <c r="W110" s="49"/>
      <c r="X110" s="49"/>
      <c r="Y110" s="49"/>
      <c r="Z110" s="49"/>
      <c r="AA110" s="49"/>
      <c r="AB110" s="49"/>
      <c r="AC110" s="50"/>
      <c r="AD110" s="50"/>
      <c r="AE110" s="50"/>
      <c r="AF110" s="50"/>
      <c r="AG110" s="50"/>
      <c r="AH110" s="50"/>
    </row>
    <row r="111" spans="1:34" ht="16" customHeight="1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Q111" s="49"/>
      <c r="R111" s="49"/>
      <c r="S111" s="48"/>
      <c r="T111" s="48"/>
      <c r="U111" s="48"/>
      <c r="V111" s="48"/>
      <c r="W111" s="49"/>
      <c r="X111" s="49"/>
      <c r="Y111" s="49"/>
      <c r="Z111" s="49"/>
      <c r="AA111" s="49"/>
      <c r="AB111" s="49"/>
      <c r="AC111" s="50"/>
      <c r="AD111" s="50"/>
      <c r="AE111" s="50"/>
      <c r="AF111" s="50"/>
      <c r="AG111" s="50"/>
      <c r="AH111" s="50"/>
    </row>
    <row r="112" spans="1:34" ht="16" customHeight="1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Q112" s="49"/>
      <c r="R112" s="49"/>
      <c r="S112" s="48"/>
      <c r="T112" s="48"/>
      <c r="U112" s="48"/>
      <c r="V112" s="48"/>
      <c r="W112" s="49"/>
      <c r="X112" s="49"/>
      <c r="Y112" s="49"/>
      <c r="Z112" s="49"/>
      <c r="AA112" s="49"/>
      <c r="AB112" s="49"/>
      <c r="AC112" s="50"/>
      <c r="AD112" s="50"/>
      <c r="AE112" s="50"/>
      <c r="AF112" s="50"/>
      <c r="AG112" s="50"/>
      <c r="AH112" s="50"/>
    </row>
    <row r="113" spans="1:34" ht="16" customHeight="1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Q113" s="49"/>
      <c r="R113" s="49"/>
      <c r="S113" s="48"/>
      <c r="T113" s="48"/>
      <c r="U113" s="48"/>
      <c r="V113" s="48"/>
      <c r="W113" s="49"/>
      <c r="X113" s="49"/>
      <c r="Y113" s="49"/>
      <c r="Z113" s="49"/>
      <c r="AA113" s="49"/>
      <c r="AB113" s="49"/>
      <c r="AC113" s="50"/>
      <c r="AD113" s="50"/>
      <c r="AE113" s="50"/>
      <c r="AF113" s="50"/>
      <c r="AG113" s="50"/>
      <c r="AH113" s="50"/>
    </row>
    <row r="114" spans="1:34" ht="16" customHeight="1" x14ac:dyDescent="0.25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Q114" s="49"/>
      <c r="R114" s="49"/>
      <c r="S114" s="48"/>
      <c r="T114" s="48"/>
      <c r="U114" s="48"/>
      <c r="V114" s="48"/>
      <c r="W114" s="49"/>
      <c r="X114" s="49"/>
      <c r="Y114" s="49"/>
      <c r="Z114" s="49"/>
      <c r="AA114" s="49"/>
      <c r="AB114" s="49"/>
      <c r="AC114" s="50"/>
      <c r="AD114" s="50"/>
      <c r="AE114" s="50"/>
      <c r="AF114" s="50"/>
      <c r="AG114" s="50"/>
      <c r="AH114" s="50"/>
    </row>
    <row r="115" spans="1:34" ht="16" customHeight="1" x14ac:dyDescent="0.25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Q115" s="49"/>
      <c r="R115" s="49"/>
      <c r="S115" s="48"/>
      <c r="T115" s="48"/>
      <c r="U115" s="48"/>
      <c r="V115" s="48"/>
      <c r="W115" s="49"/>
      <c r="X115" s="49"/>
      <c r="Y115" s="49"/>
      <c r="Z115" s="49"/>
      <c r="AA115" s="49"/>
      <c r="AB115" s="49"/>
      <c r="AC115" s="50"/>
      <c r="AD115" s="50"/>
      <c r="AE115" s="50"/>
      <c r="AF115" s="50"/>
      <c r="AG115" s="50"/>
      <c r="AH115" s="50"/>
    </row>
    <row r="116" spans="1:34" ht="16" customHeight="1" x14ac:dyDescent="0.25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Q116" s="49"/>
      <c r="R116" s="49"/>
      <c r="S116" s="48"/>
      <c r="T116" s="48"/>
      <c r="U116" s="48"/>
      <c r="V116" s="48"/>
      <c r="W116" s="49"/>
      <c r="X116" s="49"/>
      <c r="Y116" s="49"/>
      <c r="Z116" s="49"/>
      <c r="AA116" s="49"/>
      <c r="AB116" s="49"/>
      <c r="AC116" s="50"/>
      <c r="AD116" s="50"/>
      <c r="AE116" s="50"/>
      <c r="AF116" s="50"/>
      <c r="AG116" s="50"/>
      <c r="AH116" s="50"/>
    </row>
    <row r="117" spans="1:34" ht="16" customHeight="1" x14ac:dyDescent="0.25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Q117" s="49"/>
      <c r="R117" s="49"/>
      <c r="S117" s="48"/>
      <c r="T117" s="48"/>
      <c r="U117" s="48"/>
      <c r="V117" s="48"/>
      <c r="W117" s="49"/>
      <c r="X117" s="49"/>
      <c r="Y117" s="49"/>
      <c r="Z117" s="49"/>
      <c r="AA117" s="49"/>
      <c r="AB117" s="49"/>
      <c r="AC117" s="50"/>
      <c r="AD117" s="50"/>
      <c r="AE117" s="50"/>
      <c r="AF117" s="50"/>
      <c r="AG117" s="50"/>
      <c r="AH117" s="50"/>
    </row>
    <row r="118" spans="1:34" ht="16" customHeight="1" x14ac:dyDescent="0.2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Q118" s="49"/>
      <c r="R118" s="49"/>
      <c r="S118" s="48"/>
      <c r="T118" s="48"/>
      <c r="U118" s="48"/>
      <c r="V118" s="48"/>
      <c r="W118" s="49"/>
      <c r="X118" s="49"/>
      <c r="Y118" s="49"/>
      <c r="Z118" s="49"/>
      <c r="AA118" s="49"/>
      <c r="AB118" s="49"/>
      <c r="AC118" s="50"/>
      <c r="AD118" s="50"/>
      <c r="AE118" s="50"/>
      <c r="AF118" s="50"/>
      <c r="AG118" s="50"/>
      <c r="AH118" s="50"/>
    </row>
    <row r="119" spans="1:34" ht="16" customHeight="1" x14ac:dyDescent="0.25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Q119" s="49"/>
      <c r="R119" s="49"/>
      <c r="S119" s="48"/>
      <c r="T119" s="48"/>
      <c r="U119" s="48"/>
      <c r="V119" s="48"/>
      <c r="W119" s="49"/>
      <c r="X119" s="49"/>
      <c r="Y119" s="49"/>
      <c r="Z119" s="49"/>
      <c r="AA119" s="49"/>
      <c r="AB119" s="49"/>
      <c r="AC119" s="50"/>
      <c r="AD119" s="50"/>
      <c r="AE119" s="50"/>
      <c r="AF119" s="50"/>
      <c r="AG119" s="50"/>
      <c r="AH119" s="50"/>
    </row>
    <row r="120" spans="1:34" ht="16" customHeight="1" x14ac:dyDescent="0.25">
      <c r="A120" s="69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Q120" s="49"/>
      <c r="R120" s="49"/>
      <c r="S120" s="48"/>
      <c r="T120" s="48"/>
      <c r="U120" s="48"/>
      <c r="V120" s="48"/>
      <c r="W120" s="49"/>
      <c r="X120" s="49"/>
      <c r="Y120" s="49"/>
      <c r="Z120" s="49"/>
      <c r="AA120" s="49"/>
      <c r="AB120" s="49"/>
      <c r="AC120" s="50"/>
      <c r="AD120" s="50"/>
      <c r="AE120" s="50"/>
      <c r="AF120" s="50"/>
      <c r="AG120" s="50"/>
      <c r="AH120" s="50"/>
    </row>
    <row r="121" spans="1:34" ht="16" customHeight="1" x14ac:dyDescent="0.25">
      <c r="A121" s="69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Q121" s="49"/>
      <c r="R121" s="49"/>
      <c r="S121" s="48"/>
      <c r="T121" s="48"/>
      <c r="U121" s="48"/>
      <c r="V121" s="48"/>
      <c r="W121" s="49"/>
      <c r="X121" s="49"/>
      <c r="Y121" s="49"/>
      <c r="Z121" s="49"/>
      <c r="AA121" s="49"/>
      <c r="AB121" s="49"/>
      <c r="AC121" s="50"/>
      <c r="AD121" s="50"/>
      <c r="AE121" s="50"/>
      <c r="AF121" s="50"/>
      <c r="AG121" s="50"/>
      <c r="AH121" s="50"/>
    </row>
    <row r="122" spans="1:34" ht="16" customHeight="1" x14ac:dyDescent="0.25">
      <c r="A122" s="69"/>
      <c r="B122" s="73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71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</row>
    <row r="123" spans="1:34" ht="16" customHeight="1" x14ac:dyDescent="0.25">
      <c r="A123" s="69"/>
      <c r="B123" s="73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71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</row>
    <row r="124" spans="1:34" ht="16" customHeight="1" x14ac:dyDescent="0.25">
      <c r="A124" s="69"/>
      <c r="B124" s="73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71"/>
      <c r="Q124" s="50"/>
      <c r="S124" s="50"/>
      <c r="T124" s="50"/>
      <c r="U124" s="50"/>
      <c r="V124" s="50"/>
      <c r="W124" s="50"/>
      <c r="X124" s="50"/>
      <c r="Y124" s="50"/>
      <c r="Z124" s="50"/>
      <c r="AA124" s="50"/>
    </row>
    <row r="125" spans="1:34" ht="16" customHeight="1" x14ac:dyDescent="0.25">
      <c r="A125" s="69"/>
      <c r="B125" s="73"/>
      <c r="C125" s="97" t="s">
        <v>111</v>
      </c>
      <c r="I125" s="68"/>
      <c r="J125" s="68"/>
      <c r="K125" s="68"/>
      <c r="L125" s="68"/>
      <c r="M125" s="68"/>
      <c r="N125" s="68"/>
      <c r="O125" s="68"/>
      <c r="P125" s="71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</row>
    <row r="126" spans="1:34" ht="16" customHeight="1" x14ac:dyDescent="0.25">
      <c r="A126" s="69"/>
      <c r="B126" s="73"/>
      <c r="C126" s="247" t="str">
        <f>"From '"&amp;$D$31&amp;" - "&amp;$D$33&amp;" - "&amp;$D$35&amp;"'"</f>
        <v>From 'Q2 - All categories - All subcategories'</v>
      </c>
      <c r="I126" s="68"/>
      <c r="J126" s="68"/>
      <c r="K126" s="68"/>
      <c r="L126" s="68"/>
      <c r="M126" s="68"/>
      <c r="N126" s="68"/>
      <c r="O126" s="68"/>
      <c r="P126" s="71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</row>
    <row r="127" spans="1:34" ht="16" customHeight="1" x14ac:dyDescent="0.25">
      <c r="A127" s="69"/>
      <c r="B127" s="71"/>
      <c r="C127" s="71"/>
      <c r="D127" s="74"/>
      <c r="E127" s="74"/>
      <c r="F127" s="74"/>
      <c r="G127" s="74"/>
      <c r="H127" s="74"/>
      <c r="I127" s="68"/>
      <c r="J127" s="68"/>
      <c r="K127" s="68"/>
      <c r="L127" s="68"/>
      <c r="M127" s="68"/>
      <c r="N127" s="78"/>
      <c r="O127" s="78"/>
      <c r="P127" s="71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</row>
    <row r="128" spans="1:34" ht="16" customHeight="1" x14ac:dyDescent="0.25">
      <c r="A128" s="69"/>
      <c r="B128" s="71"/>
      <c r="C128" s="71"/>
      <c r="D128" s="74"/>
      <c r="E128" s="74"/>
      <c r="H128" s="74"/>
      <c r="I128" s="68"/>
      <c r="J128" s="68"/>
      <c r="K128" s="68"/>
      <c r="L128" s="68"/>
      <c r="M128" s="68"/>
      <c r="N128" s="78"/>
      <c r="O128" s="78"/>
      <c r="P128" s="71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</row>
    <row r="129" spans="1:27" ht="16" customHeight="1" x14ac:dyDescent="0.25">
      <c r="A129" s="69"/>
      <c r="B129" s="71"/>
      <c r="C129" s="71"/>
      <c r="D129" s="74"/>
      <c r="E129" s="74"/>
      <c r="F129" s="74"/>
      <c r="G129" s="74"/>
      <c r="H129" s="74"/>
      <c r="I129" s="68"/>
      <c r="J129" s="68"/>
      <c r="N129" s="78"/>
      <c r="O129" s="78"/>
      <c r="P129" s="71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</row>
    <row r="130" spans="1:27" ht="16" customHeight="1" x14ac:dyDescent="0.25">
      <c r="A130" s="69"/>
      <c r="B130" s="71"/>
      <c r="C130" s="71"/>
      <c r="D130" s="74"/>
      <c r="F130" s="74"/>
      <c r="G130" s="74"/>
      <c r="H130" s="74"/>
      <c r="I130" s="68"/>
      <c r="J130" s="68"/>
      <c r="K130" s="68"/>
      <c r="L130" s="68"/>
      <c r="M130" s="68"/>
      <c r="N130" s="78"/>
      <c r="O130" s="78"/>
      <c r="P130" s="71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</row>
    <row r="131" spans="1:27" ht="16" customHeight="1" x14ac:dyDescent="0.25">
      <c r="A131" s="69"/>
      <c r="B131" s="71"/>
      <c r="C131" s="71"/>
      <c r="D131" s="74"/>
      <c r="E131" s="74"/>
      <c r="F131" s="74"/>
      <c r="G131" s="74"/>
      <c r="H131" s="74"/>
      <c r="I131" s="68"/>
      <c r="J131" s="68"/>
      <c r="K131" s="68"/>
      <c r="L131" s="68"/>
      <c r="M131" s="68"/>
      <c r="N131" s="78"/>
      <c r="O131" s="78"/>
      <c r="P131" s="71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</row>
    <row r="132" spans="1:27" ht="16" customHeight="1" x14ac:dyDescent="0.25">
      <c r="A132" s="69"/>
      <c r="B132" s="71"/>
      <c r="C132" s="71"/>
      <c r="D132" s="74"/>
      <c r="E132" s="74"/>
      <c r="F132" s="74"/>
      <c r="G132" s="74"/>
      <c r="H132" s="74"/>
      <c r="I132" s="68"/>
      <c r="J132" s="68"/>
      <c r="K132" s="68"/>
      <c r="L132" s="68"/>
      <c r="M132" s="68"/>
      <c r="N132" s="78"/>
      <c r="O132" s="78"/>
      <c r="P132" s="71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</row>
    <row r="133" spans="1:27" ht="16" customHeight="1" x14ac:dyDescent="0.25">
      <c r="A133" s="69"/>
      <c r="B133" s="71"/>
      <c r="C133" s="71"/>
      <c r="D133" s="74"/>
      <c r="E133" s="74"/>
      <c r="F133" s="74"/>
      <c r="G133" s="74"/>
      <c r="H133" s="74"/>
      <c r="I133" s="68"/>
      <c r="J133" s="68"/>
      <c r="K133" s="68"/>
      <c r="L133" s="68"/>
      <c r="M133" s="68"/>
      <c r="N133" s="78"/>
      <c r="O133" s="78"/>
      <c r="P133" s="71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</row>
    <row r="134" spans="1:27" ht="16" customHeight="1" x14ac:dyDescent="0.25">
      <c r="D134" s="74"/>
      <c r="E134" s="74"/>
      <c r="F134" s="74"/>
      <c r="G134" s="74"/>
      <c r="H134" s="74"/>
      <c r="I134" s="68"/>
      <c r="J134" s="68"/>
      <c r="K134" s="68"/>
      <c r="L134" s="68"/>
      <c r="M134" s="68"/>
      <c r="N134" s="78"/>
      <c r="O134" s="78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</row>
    <row r="135" spans="1:27" ht="16" customHeight="1" x14ac:dyDescent="0.25">
      <c r="D135" s="74"/>
      <c r="E135" s="74"/>
      <c r="F135" s="74"/>
      <c r="G135" s="74"/>
      <c r="H135" s="74"/>
      <c r="I135" s="68"/>
      <c r="J135" s="68"/>
      <c r="K135" s="68"/>
      <c r="L135" s="68"/>
      <c r="M135" s="68"/>
      <c r="N135" s="78"/>
      <c r="O135" s="78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</row>
    <row r="136" spans="1:27" ht="16" customHeight="1" x14ac:dyDescent="0.25">
      <c r="D136" s="74"/>
      <c r="E136" s="74"/>
      <c r="F136" s="74"/>
      <c r="G136" s="74"/>
      <c r="H136" s="74"/>
      <c r="I136" s="68"/>
      <c r="J136" s="68"/>
      <c r="K136" s="68"/>
      <c r="L136" s="68"/>
      <c r="M136" s="68"/>
      <c r="N136" s="78"/>
      <c r="O136" s="78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</row>
    <row r="137" spans="1:27" ht="16" customHeight="1" x14ac:dyDescent="0.25">
      <c r="D137" s="74"/>
      <c r="E137" s="74"/>
      <c r="F137" s="74"/>
      <c r="G137" s="74"/>
      <c r="H137" s="74"/>
      <c r="I137" s="68"/>
      <c r="J137" s="68"/>
      <c r="K137" s="68"/>
      <c r="L137" s="68"/>
      <c r="M137" s="68"/>
      <c r="N137" s="78"/>
      <c r="O137" s="78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</row>
    <row r="138" spans="1:27" ht="16" customHeight="1" x14ac:dyDescent="0.25">
      <c r="D138" s="74"/>
      <c r="E138" s="74"/>
      <c r="F138" s="74"/>
      <c r="G138" s="74"/>
      <c r="H138" s="74"/>
      <c r="I138" s="68"/>
      <c r="J138" s="68"/>
      <c r="K138" s="68"/>
      <c r="L138" s="68"/>
      <c r="M138" s="68"/>
      <c r="N138" s="78"/>
      <c r="O138" s="78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</row>
    <row r="139" spans="1:27" ht="16" customHeight="1" x14ac:dyDescent="0.25">
      <c r="D139" s="74"/>
      <c r="E139" s="74"/>
      <c r="F139" s="74"/>
      <c r="G139" s="74"/>
      <c r="H139" s="74"/>
      <c r="I139" s="68"/>
      <c r="J139" s="68"/>
      <c r="K139" s="68"/>
      <c r="L139" s="68"/>
      <c r="M139" s="68"/>
      <c r="N139" s="78"/>
      <c r="O139" s="78"/>
    </row>
    <row r="140" spans="1:27" ht="16" customHeight="1" x14ac:dyDescent="0.25">
      <c r="D140" s="74"/>
      <c r="E140" s="74"/>
      <c r="F140" s="74"/>
      <c r="G140" s="74"/>
      <c r="H140" s="74"/>
      <c r="I140" s="68"/>
      <c r="J140" s="68"/>
      <c r="K140" s="68"/>
      <c r="L140" s="68"/>
      <c r="M140" s="68"/>
      <c r="N140" s="78"/>
      <c r="O140" s="78"/>
    </row>
    <row r="141" spans="1:27" ht="16" customHeight="1" x14ac:dyDescent="0.25">
      <c r="D141" s="74"/>
      <c r="E141" s="74"/>
      <c r="F141" s="74"/>
      <c r="G141" s="74"/>
      <c r="H141" s="74"/>
      <c r="I141" s="68"/>
      <c r="J141" s="68"/>
      <c r="K141" s="68"/>
      <c r="L141" s="68"/>
      <c r="M141" s="68"/>
      <c r="N141" s="78"/>
      <c r="O141" s="78"/>
    </row>
    <row r="142" spans="1:27" ht="16" customHeight="1" x14ac:dyDescent="0.25">
      <c r="D142" s="74"/>
      <c r="E142" s="74"/>
      <c r="F142" s="74"/>
      <c r="G142" s="74"/>
      <c r="H142" s="74"/>
      <c r="I142" s="68"/>
      <c r="J142" s="68"/>
      <c r="K142" s="68"/>
      <c r="L142" s="68"/>
      <c r="M142" s="68"/>
      <c r="N142" s="78"/>
      <c r="O142" s="78"/>
    </row>
    <row r="143" spans="1:27" ht="16" customHeight="1" x14ac:dyDescent="0.25">
      <c r="D143" s="74"/>
      <c r="E143" s="74"/>
      <c r="F143" s="74"/>
      <c r="G143" s="74"/>
      <c r="H143" s="74"/>
      <c r="I143" s="68"/>
      <c r="J143" s="68"/>
      <c r="K143" s="68"/>
      <c r="L143" s="68"/>
      <c r="M143" s="68"/>
      <c r="N143" s="78"/>
      <c r="O143" s="78"/>
    </row>
    <row r="144" spans="1:27" ht="16" customHeight="1" x14ac:dyDescent="0.25">
      <c r="C144" s="97" t="s">
        <v>117</v>
      </c>
      <c r="D144" s="74"/>
      <c r="E144" s="74"/>
      <c r="F144" s="74"/>
      <c r="G144" s="74"/>
      <c r="H144" s="74"/>
      <c r="I144" s="68"/>
      <c r="J144" s="68"/>
      <c r="K144" s="68"/>
      <c r="L144" s="68"/>
      <c r="M144" s="68"/>
      <c r="N144" s="78"/>
      <c r="O144" s="78"/>
    </row>
    <row r="145" spans="3:15" ht="16" customHeight="1" x14ac:dyDescent="0.25">
      <c r="C145" s="247" t="str">
        <f>"From '"&amp;$D$31&amp;" - "&amp;$D$33&amp;" - "&amp;$D$35&amp;"'"</f>
        <v>From 'Q2 - All categories - All subcategories'</v>
      </c>
      <c r="D145" s="74"/>
      <c r="E145" s="74"/>
      <c r="F145" s="74"/>
      <c r="G145" s="74"/>
      <c r="H145" s="74"/>
      <c r="I145" s="68"/>
      <c r="J145" s="68"/>
      <c r="K145" s="68"/>
      <c r="L145" s="68"/>
      <c r="M145" s="68"/>
      <c r="N145" s="78"/>
      <c r="O145" s="78"/>
    </row>
    <row r="146" spans="3:15" ht="16" customHeight="1" x14ac:dyDescent="0.25">
      <c r="D146" s="74"/>
      <c r="E146" s="74"/>
      <c r="F146" s="74"/>
      <c r="G146" s="74"/>
      <c r="H146" s="74"/>
      <c r="I146" s="68"/>
      <c r="J146" s="68"/>
      <c r="K146" s="68"/>
      <c r="L146" s="68"/>
      <c r="M146" s="68"/>
      <c r="N146" s="78"/>
      <c r="O146" s="78"/>
    </row>
    <row r="147" spans="3:15" ht="16" customHeight="1" x14ac:dyDescent="0.25">
      <c r="D147" s="74"/>
      <c r="E147" s="74"/>
      <c r="F147" s="74"/>
      <c r="G147" s="74"/>
      <c r="H147" s="74"/>
      <c r="I147" s="68"/>
      <c r="J147" s="68"/>
      <c r="K147" s="68"/>
      <c r="L147" s="68"/>
      <c r="M147" s="68"/>
      <c r="N147" s="78"/>
      <c r="O147" s="78"/>
    </row>
    <row r="148" spans="3:15" ht="16" customHeight="1" x14ac:dyDescent="0.25">
      <c r="D148" s="74"/>
      <c r="E148" s="74"/>
      <c r="F148" s="74"/>
      <c r="G148" s="74"/>
      <c r="H148" s="74"/>
      <c r="I148" s="68"/>
      <c r="J148" s="68"/>
      <c r="K148" s="68"/>
      <c r="L148" s="68"/>
      <c r="M148" s="68"/>
      <c r="N148" s="78"/>
      <c r="O148" s="78"/>
    </row>
    <row r="149" spans="3:15" ht="16" customHeight="1" x14ac:dyDescent="0.25">
      <c r="D149" s="74"/>
      <c r="E149" s="74"/>
      <c r="F149" s="74"/>
      <c r="G149" s="74"/>
      <c r="H149" s="74"/>
      <c r="I149" s="68"/>
      <c r="J149" s="68"/>
      <c r="K149" s="68"/>
      <c r="L149" s="68"/>
      <c r="M149" s="68"/>
      <c r="N149" s="78"/>
      <c r="O149" s="78"/>
    </row>
    <row r="150" spans="3:15" ht="16" customHeight="1" x14ac:dyDescent="0.25">
      <c r="D150" s="74"/>
      <c r="E150" s="74"/>
      <c r="F150" s="74"/>
      <c r="G150" s="74"/>
      <c r="H150" s="74"/>
      <c r="I150" s="68"/>
      <c r="J150" s="68"/>
      <c r="K150" s="68"/>
      <c r="L150" s="68"/>
      <c r="M150" s="68"/>
      <c r="N150" s="78"/>
      <c r="O150" s="78"/>
    </row>
    <row r="151" spans="3:15" ht="16" customHeight="1" x14ac:dyDescent="0.25">
      <c r="D151" s="74"/>
      <c r="E151" s="74"/>
      <c r="F151" s="74"/>
      <c r="G151" s="74"/>
      <c r="H151" s="74"/>
      <c r="I151" s="68"/>
      <c r="J151" s="68"/>
      <c r="K151" s="68"/>
      <c r="L151" s="68"/>
      <c r="M151" s="68"/>
      <c r="N151" s="78"/>
      <c r="O151" s="78"/>
    </row>
    <row r="152" spans="3:15" ht="16" customHeight="1" x14ac:dyDescent="0.25">
      <c r="D152" s="74"/>
      <c r="E152" s="74"/>
      <c r="F152" s="74"/>
      <c r="G152" s="74"/>
      <c r="H152" s="74"/>
      <c r="I152" s="68"/>
      <c r="J152" s="68"/>
      <c r="K152" s="68"/>
      <c r="L152" s="68"/>
      <c r="M152" s="68"/>
      <c r="N152" s="78"/>
      <c r="O152" s="78"/>
    </row>
    <row r="153" spans="3:15" ht="16" customHeight="1" x14ac:dyDescent="0.25">
      <c r="D153" s="74"/>
      <c r="E153" s="74"/>
      <c r="F153" s="74"/>
      <c r="G153" s="74"/>
      <c r="H153" s="74"/>
      <c r="I153" s="68"/>
      <c r="J153" s="68"/>
      <c r="K153" s="68"/>
      <c r="L153" s="68"/>
      <c r="M153" s="68"/>
      <c r="N153" s="78"/>
      <c r="O153" s="78"/>
    </row>
    <row r="154" spans="3:15" ht="16" customHeight="1" x14ac:dyDescent="0.25">
      <c r="D154" s="74"/>
      <c r="E154" s="74"/>
      <c r="F154" s="74"/>
      <c r="G154" s="74"/>
      <c r="H154" s="74"/>
      <c r="I154" s="68"/>
      <c r="J154" s="68"/>
      <c r="K154" s="68"/>
      <c r="L154" s="68"/>
      <c r="M154" s="68"/>
      <c r="N154" s="78"/>
      <c r="O154" s="78"/>
    </row>
    <row r="155" spans="3:15" ht="16" customHeight="1" x14ac:dyDescent="0.25">
      <c r="D155" s="74"/>
      <c r="E155" s="74"/>
      <c r="F155" s="74"/>
      <c r="G155" s="74"/>
      <c r="H155" s="74"/>
      <c r="I155" s="68"/>
      <c r="J155" s="68"/>
      <c r="K155" s="68"/>
      <c r="L155" s="68"/>
      <c r="M155" s="68"/>
      <c r="N155" s="78"/>
      <c r="O155" s="78"/>
    </row>
    <row r="156" spans="3:15" ht="16" customHeight="1" x14ac:dyDescent="0.25">
      <c r="D156" s="74"/>
      <c r="E156" s="74"/>
      <c r="F156" s="74"/>
      <c r="G156" s="74"/>
      <c r="H156" s="74"/>
      <c r="I156" s="68"/>
      <c r="J156" s="68"/>
      <c r="K156" s="68"/>
      <c r="L156" s="68"/>
      <c r="M156" s="68"/>
      <c r="N156" s="78"/>
      <c r="O156" s="78"/>
    </row>
    <row r="157" spans="3:15" ht="16" customHeight="1" x14ac:dyDescent="0.25">
      <c r="D157" s="74"/>
      <c r="E157" s="74"/>
      <c r="F157" s="74"/>
      <c r="G157" s="74"/>
      <c r="H157" s="74"/>
      <c r="I157" s="68"/>
      <c r="J157" s="68"/>
      <c r="K157" s="68"/>
      <c r="L157" s="68"/>
      <c r="M157" s="68"/>
      <c r="N157" s="78"/>
      <c r="O157" s="78"/>
    </row>
    <row r="158" spans="3:15" ht="16" customHeight="1" x14ac:dyDescent="0.25">
      <c r="D158" s="74"/>
      <c r="E158" s="74"/>
      <c r="F158" s="74"/>
      <c r="G158" s="74"/>
      <c r="H158" s="74"/>
      <c r="I158" s="68"/>
      <c r="J158" s="68"/>
      <c r="K158" s="68"/>
      <c r="L158" s="68"/>
      <c r="M158" s="68"/>
      <c r="N158" s="78"/>
      <c r="O158" s="78"/>
    </row>
    <row r="159" spans="3:15" ht="16" customHeight="1" x14ac:dyDescent="0.25">
      <c r="D159" s="74"/>
      <c r="E159" s="74"/>
      <c r="F159" s="74"/>
      <c r="G159" s="74"/>
      <c r="H159" s="74"/>
      <c r="I159" s="68"/>
      <c r="J159" s="68"/>
      <c r="K159" s="68"/>
      <c r="L159" s="68"/>
      <c r="M159" s="68"/>
      <c r="N159" s="78"/>
      <c r="O159" s="78"/>
    </row>
    <row r="160" spans="3:15" ht="16" customHeight="1" x14ac:dyDescent="0.25">
      <c r="D160" s="74"/>
      <c r="E160" s="74"/>
      <c r="F160" s="74"/>
      <c r="G160" s="74"/>
      <c r="H160" s="74"/>
      <c r="I160" s="68"/>
      <c r="J160" s="68"/>
      <c r="K160" s="68"/>
      <c r="L160" s="68"/>
      <c r="M160" s="68"/>
      <c r="N160" s="78"/>
      <c r="O160" s="78"/>
    </row>
    <row r="161" spans="4:18" ht="16" customHeight="1" x14ac:dyDescent="0.25">
      <c r="D161" s="74"/>
      <c r="E161" s="74"/>
      <c r="F161" s="74"/>
      <c r="G161" s="74"/>
      <c r="H161" s="74"/>
      <c r="I161" s="68"/>
      <c r="J161" s="68"/>
      <c r="K161" s="68"/>
      <c r="L161" s="68"/>
      <c r="M161" s="68"/>
      <c r="N161" s="78"/>
      <c r="O161" s="78"/>
      <c r="R161" s="72" t="s">
        <v>181</v>
      </c>
    </row>
    <row r="162" spans="4:18" ht="16" customHeight="1" x14ac:dyDescent="0.25">
      <c r="D162" s="74"/>
      <c r="E162" s="74"/>
      <c r="F162" s="74"/>
      <c r="G162" s="74"/>
      <c r="H162" s="74"/>
      <c r="I162" s="68"/>
      <c r="J162" s="68"/>
      <c r="K162" s="68"/>
      <c r="L162" s="68"/>
      <c r="M162" s="68"/>
      <c r="N162" s="78"/>
      <c r="O162" s="78"/>
    </row>
    <row r="163" spans="4:18" ht="16" customHeight="1" x14ac:dyDescent="0.25">
      <c r="D163" s="74"/>
      <c r="E163" s="74"/>
      <c r="F163" s="74"/>
      <c r="G163" s="74"/>
      <c r="H163" s="74"/>
      <c r="I163" s="68"/>
      <c r="J163" s="68"/>
      <c r="K163" s="68"/>
      <c r="L163" s="68"/>
      <c r="M163" s="68"/>
      <c r="N163" s="78"/>
      <c r="O163" s="78"/>
    </row>
    <row r="164" spans="4:18" ht="16" customHeight="1" x14ac:dyDescent="0.25">
      <c r="D164" s="74"/>
      <c r="E164" s="74"/>
      <c r="F164" s="74"/>
      <c r="G164" s="74"/>
      <c r="H164" s="74"/>
      <c r="I164" s="68"/>
      <c r="J164" s="68"/>
      <c r="K164" s="68"/>
      <c r="L164" s="68"/>
      <c r="M164" s="68"/>
      <c r="N164" s="78"/>
      <c r="O164" s="78"/>
    </row>
    <row r="165" spans="4:18" ht="16" customHeight="1" x14ac:dyDescent="0.25">
      <c r="D165" s="74"/>
      <c r="E165" s="74"/>
      <c r="F165" s="74"/>
      <c r="G165" s="74"/>
      <c r="H165" s="74"/>
      <c r="I165" s="68"/>
      <c r="J165" s="68"/>
      <c r="K165" s="68"/>
      <c r="L165" s="68"/>
      <c r="M165" s="68"/>
      <c r="N165" s="78"/>
      <c r="O165" s="78"/>
    </row>
    <row r="166" spans="4:18" ht="16" customHeight="1" x14ac:dyDescent="0.25">
      <c r="D166" s="74"/>
      <c r="E166" s="74"/>
      <c r="F166" s="74"/>
      <c r="G166" s="74"/>
      <c r="H166" s="74"/>
      <c r="I166" s="68"/>
      <c r="J166" s="68"/>
      <c r="K166" s="68"/>
      <c r="L166" s="68"/>
      <c r="M166" s="68"/>
      <c r="N166" s="78"/>
      <c r="O166" s="78"/>
    </row>
    <row r="167" spans="4:18" ht="16" customHeight="1" x14ac:dyDescent="0.25">
      <c r="D167" s="74"/>
      <c r="E167" s="74"/>
      <c r="F167" s="74"/>
      <c r="G167" s="74"/>
      <c r="H167" s="74"/>
      <c r="K167" s="77"/>
      <c r="L167" s="77"/>
      <c r="M167" s="80"/>
      <c r="N167" s="77"/>
      <c r="O167" s="77"/>
    </row>
    <row r="168" spans="4:18" ht="16" customHeight="1" x14ac:dyDescent="0.25">
      <c r="D168" s="74"/>
      <c r="E168" s="74"/>
      <c r="F168" s="74"/>
      <c r="G168" s="74"/>
      <c r="H168" s="74"/>
      <c r="K168" s="77"/>
      <c r="L168" s="77"/>
      <c r="M168" s="80"/>
      <c r="N168" s="77"/>
      <c r="O168" s="77"/>
    </row>
    <row r="169" spans="4:18" ht="16" customHeight="1" x14ac:dyDescent="0.25">
      <c r="D169" s="74"/>
      <c r="E169" s="74"/>
      <c r="F169" s="74"/>
      <c r="G169" s="74"/>
      <c r="H169" s="74"/>
      <c r="K169" s="77"/>
      <c r="L169" s="77"/>
      <c r="M169" s="80"/>
      <c r="N169" s="77"/>
      <c r="O169" s="77"/>
    </row>
    <row r="170" spans="4:18" ht="16" customHeight="1" x14ac:dyDescent="0.25">
      <c r="D170" s="74"/>
      <c r="E170" s="74"/>
      <c r="F170" s="74"/>
      <c r="G170" s="74"/>
      <c r="H170" s="74"/>
      <c r="K170" s="81"/>
      <c r="L170" s="81"/>
      <c r="M170" s="80"/>
      <c r="N170" s="77"/>
      <c r="O170" s="77"/>
    </row>
    <row r="171" spans="4:18" ht="16" customHeight="1" x14ac:dyDescent="0.25">
      <c r="D171" s="74"/>
      <c r="E171" s="74"/>
      <c r="F171" s="74"/>
      <c r="G171" s="74"/>
      <c r="H171" s="74"/>
      <c r="K171" s="81"/>
      <c r="L171" s="81"/>
      <c r="M171" s="80"/>
      <c r="N171" s="77"/>
      <c r="O171" s="77"/>
    </row>
    <row r="172" spans="4:18" ht="16" customHeight="1" x14ac:dyDescent="0.25">
      <c r="D172" s="74"/>
      <c r="E172" s="74"/>
      <c r="F172" s="74"/>
      <c r="G172" s="74"/>
      <c r="H172" s="74"/>
      <c r="K172" s="81"/>
      <c r="L172" s="81"/>
      <c r="M172" s="80"/>
      <c r="N172" s="77"/>
      <c r="O172" s="77"/>
    </row>
    <row r="173" spans="4:18" ht="16" customHeight="1" x14ac:dyDescent="0.25">
      <c r="D173" s="74"/>
      <c r="E173" s="74"/>
      <c r="F173" s="74"/>
      <c r="G173" s="74"/>
      <c r="H173" s="74"/>
      <c r="K173" s="81"/>
      <c r="L173" s="81"/>
      <c r="M173" s="80"/>
      <c r="N173" s="77"/>
      <c r="O173" s="77"/>
    </row>
    <row r="174" spans="4:18" ht="16" customHeight="1" x14ac:dyDescent="0.25">
      <c r="D174" s="74"/>
      <c r="E174" s="74"/>
      <c r="F174" s="74"/>
      <c r="G174" s="74"/>
      <c r="H174" s="74"/>
      <c r="K174" s="81"/>
      <c r="L174" s="81"/>
      <c r="M174" s="80"/>
      <c r="N174" s="77"/>
      <c r="O174" s="77"/>
    </row>
    <row r="175" spans="4:18" ht="16" customHeight="1" x14ac:dyDescent="0.25">
      <c r="D175" s="74"/>
      <c r="E175" s="74"/>
      <c r="F175" s="74"/>
      <c r="G175" s="74"/>
      <c r="H175" s="74"/>
      <c r="K175" s="81"/>
      <c r="L175" s="81"/>
      <c r="M175" s="80"/>
      <c r="N175" s="77"/>
      <c r="O175" s="77"/>
    </row>
    <row r="176" spans="4:18" ht="16" customHeight="1" x14ac:dyDescent="0.25">
      <c r="D176" s="74"/>
      <c r="E176" s="74"/>
      <c r="F176" s="74"/>
      <c r="G176" s="74"/>
      <c r="H176" s="74"/>
      <c r="K176" s="81"/>
      <c r="L176" s="81"/>
      <c r="M176" s="80"/>
      <c r="N176" s="77"/>
      <c r="O176" s="77"/>
    </row>
    <row r="177" spans="4:15" ht="16" customHeight="1" x14ac:dyDescent="0.25">
      <c r="D177" s="74"/>
      <c r="E177" s="74"/>
      <c r="F177" s="74"/>
      <c r="G177" s="74"/>
      <c r="H177" s="74"/>
      <c r="K177" s="77"/>
      <c r="L177" s="77"/>
      <c r="M177" s="80"/>
      <c r="N177" s="77"/>
      <c r="O177" s="77"/>
    </row>
    <row r="178" spans="4:15" ht="16" customHeight="1" x14ac:dyDescent="0.25">
      <c r="D178" s="74"/>
      <c r="E178" s="74"/>
      <c r="F178" s="74"/>
      <c r="G178" s="74"/>
      <c r="H178" s="74"/>
      <c r="K178" s="77"/>
      <c r="L178" s="77"/>
      <c r="M178" s="80"/>
      <c r="N178" s="77"/>
      <c r="O178" s="77"/>
    </row>
    <row r="179" spans="4:15" ht="16" customHeight="1" x14ac:dyDescent="0.25">
      <c r="D179" s="74"/>
      <c r="E179" s="74"/>
      <c r="F179" s="74"/>
      <c r="G179" s="74"/>
      <c r="H179" s="74"/>
      <c r="K179" s="77"/>
      <c r="L179" s="77"/>
      <c r="M179" s="80"/>
      <c r="N179" s="77"/>
      <c r="O179" s="77"/>
    </row>
    <row r="180" spans="4:15" ht="16" customHeight="1" x14ac:dyDescent="0.25">
      <c r="D180" s="74"/>
      <c r="E180" s="74"/>
      <c r="F180" s="74"/>
      <c r="G180" s="74"/>
      <c r="H180" s="74"/>
      <c r="K180" s="77"/>
      <c r="L180" s="77"/>
      <c r="M180" s="80"/>
      <c r="N180" s="77"/>
      <c r="O180" s="77"/>
    </row>
    <row r="181" spans="4:15" ht="16" customHeight="1" x14ac:dyDescent="0.25">
      <c r="D181" s="74"/>
      <c r="E181" s="74"/>
      <c r="F181" s="74"/>
      <c r="G181" s="74"/>
      <c r="H181" s="74"/>
      <c r="K181" s="77"/>
      <c r="L181" s="77"/>
      <c r="M181" s="80"/>
      <c r="N181" s="77"/>
      <c r="O181" s="77"/>
    </row>
    <row r="182" spans="4:15" ht="16" customHeight="1" x14ac:dyDescent="0.25">
      <c r="D182" s="74"/>
      <c r="E182" s="74"/>
      <c r="F182" s="74"/>
      <c r="G182" s="74"/>
      <c r="H182" s="74"/>
      <c r="K182" s="77"/>
      <c r="L182" s="77"/>
      <c r="M182" s="80"/>
      <c r="N182" s="77"/>
      <c r="O182" s="77"/>
    </row>
    <row r="183" spans="4:15" ht="16" customHeight="1" x14ac:dyDescent="0.25">
      <c r="D183" s="74"/>
      <c r="E183" s="74"/>
      <c r="F183" s="74"/>
      <c r="G183" s="74"/>
      <c r="H183" s="74"/>
      <c r="K183" s="77"/>
      <c r="L183" s="77"/>
      <c r="M183" s="80"/>
      <c r="N183" s="77"/>
      <c r="O183" s="77"/>
    </row>
    <row r="184" spans="4:15" ht="16" customHeight="1" x14ac:dyDescent="0.25">
      <c r="D184" s="74"/>
      <c r="E184" s="74"/>
      <c r="F184" s="74"/>
      <c r="G184" s="74"/>
      <c r="H184" s="74"/>
      <c r="K184" s="77"/>
      <c r="L184" s="77"/>
      <c r="M184" s="80"/>
      <c r="N184" s="77"/>
      <c r="O184" s="77"/>
    </row>
    <row r="185" spans="4:15" ht="16" customHeight="1" x14ac:dyDescent="0.25">
      <c r="D185" s="74"/>
      <c r="E185" s="74"/>
      <c r="F185" s="74"/>
      <c r="G185" s="74"/>
      <c r="H185" s="74"/>
      <c r="K185" s="77"/>
      <c r="L185" s="77"/>
      <c r="M185" s="80"/>
      <c r="N185" s="77"/>
      <c r="O185" s="77"/>
    </row>
    <row r="186" spans="4:15" ht="16" customHeight="1" x14ac:dyDescent="0.25">
      <c r="D186" s="74"/>
      <c r="E186" s="74"/>
      <c r="F186" s="74"/>
      <c r="G186" s="74"/>
      <c r="H186" s="74"/>
      <c r="K186" s="77"/>
      <c r="L186" s="77"/>
      <c r="M186" s="80"/>
      <c r="N186" s="77"/>
      <c r="O186" s="77"/>
    </row>
    <row r="187" spans="4:15" ht="16" customHeight="1" x14ac:dyDescent="0.25">
      <c r="D187" s="74"/>
      <c r="E187" s="74"/>
      <c r="F187" s="74"/>
      <c r="G187" s="74"/>
      <c r="H187" s="74"/>
      <c r="K187" s="77"/>
      <c r="L187" s="77"/>
      <c r="M187" s="80"/>
      <c r="N187" s="77"/>
      <c r="O187" s="77"/>
    </row>
    <row r="188" spans="4:15" ht="16" customHeight="1" x14ac:dyDescent="0.25">
      <c r="D188" s="74"/>
      <c r="E188" s="74"/>
      <c r="F188" s="74"/>
      <c r="G188" s="74"/>
      <c r="H188" s="74"/>
      <c r="K188" s="77"/>
      <c r="L188" s="77"/>
      <c r="M188" s="80"/>
      <c r="N188" s="77"/>
      <c r="O188" s="77"/>
    </row>
    <row r="189" spans="4:15" ht="16" customHeight="1" x14ac:dyDescent="0.25">
      <c r="D189" s="74"/>
      <c r="E189" s="74"/>
      <c r="F189" s="74"/>
      <c r="G189" s="74"/>
      <c r="H189" s="74"/>
      <c r="K189" s="77"/>
      <c r="L189" s="77"/>
      <c r="M189" s="80"/>
      <c r="N189" s="77"/>
      <c r="O189" s="77"/>
    </row>
    <row r="190" spans="4:15" ht="16" customHeight="1" x14ac:dyDescent="0.25">
      <c r="D190" s="74"/>
      <c r="E190" s="74"/>
      <c r="F190" s="74"/>
      <c r="G190" s="74"/>
      <c r="H190" s="74"/>
      <c r="K190" s="77"/>
      <c r="L190" s="77"/>
      <c r="M190" s="80"/>
      <c r="N190" s="77"/>
      <c r="O190" s="77"/>
    </row>
    <row r="191" spans="4:15" ht="16" customHeight="1" x14ac:dyDescent="0.25">
      <c r="D191" s="74"/>
      <c r="E191" s="74"/>
      <c r="F191" s="74"/>
      <c r="G191" s="74"/>
      <c r="H191" s="74"/>
      <c r="K191" s="77"/>
      <c r="L191" s="77"/>
      <c r="M191" s="80"/>
      <c r="N191" s="77"/>
      <c r="O191" s="77"/>
    </row>
    <row r="192" spans="4:15" ht="16" customHeight="1" x14ac:dyDescent="0.25">
      <c r="D192" s="74"/>
      <c r="E192" s="74"/>
      <c r="F192" s="74"/>
      <c r="G192" s="74"/>
      <c r="H192" s="74"/>
      <c r="K192" s="77"/>
      <c r="L192" s="77"/>
      <c r="M192" s="80"/>
      <c r="N192" s="77"/>
      <c r="O192" s="77"/>
    </row>
    <row r="193" spans="4:15" ht="16" customHeight="1" x14ac:dyDescent="0.25">
      <c r="D193" s="74"/>
      <c r="E193" s="74"/>
      <c r="F193" s="74"/>
      <c r="G193" s="74"/>
      <c r="H193" s="74"/>
      <c r="K193" s="77"/>
      <c r="L193" s="77"/>
      <c r="M193" s="80"/>
      <c r="N193" s="77"/>
      <c r="O193" s="77"/>
    </row>
    <row r="194" spans="4:15" ht="16" customHeight="1" x14ac:dyDescent="0.25">
      <c r="D194" s="74"/>
      <c r="E194" s="74"/>
      <c r="F194" s="74"/>
      <c r="G194" s="74"/>
      <c r="H194" s="74"/>
      <c r="K194" s="81"/>
      <c r="L194" s="81"/>
      <c r="M194" s="80"/>
      <c r="N194" s="77"/>
      <c r="O194" s="77"/>
    </row>
    <row r="195" spans="4:15" ht="16" customHeight="1" x14ac:dyDescent="0.25">
      <c r="D195" s="74"/>
      <c r="E195" s="74"/>
      <c r="F195" s="74"/>
      <c r="G195" s="74"/>
      <c r="H195" s="74"/>
      <c r="K195" s="81"/>
      <c r="L195" s="81"/>
      <c r="M195" s="80"/>
      <c r="N195" s="77"/>
      <c r="O195" s="77"/>
    </row>
    <row r="196" spans="4:15" ht="16" customHeight="1" x14ac:dyDescent="0.25">
      <c r="D196" s="74"/>
      <c r="E196" s="74"/>
      <c r="F196" s="74"/>
      <c r="G196" s="74"/>
      <c r="H196" s="74"/>
      <c r="K196" s="81"/>
      <c r="L196" s="81"/>
      <c r="M196" s="80"/>
      <c r="N196" s="77"/>
      <c r="O196" s="77"/>
    </row>
    <row r="197" spans="4:15" ht="16" customHeight="1" x14ac:dyDescent="0.25">
      <c r="D197" s="74"/>
      <c r="E197" s="74"/>
      <c r="F197" s="74"/>
      <c r="G197" s="74"/>
      <c r="H197" s="74"/>
      <c r="K197" s="81"/>
      <c r="L197" s="81"/>
      <c r="M197" s="80"/>
      <c r="N197" s="77"/>
      <c r="O197" s="77"/>
    </row>
    <row r="198" spans="4:15" ht="16" customHeight="1" x14ac:dyDescent="0.25">
      <c r="D198" s="74"/>
      <c r="E198" s="74"/>
      <c r="F198" s="74"/>
      <c r="G198" s="74"/>
      <c r="H198" s="74"/>
      <c r="K198" s="81"/>
      <c r="L198" s="81"/>
      <c r="M198" s="80"/>
      <c r="N198" s="77"/>
      <c r="O198" s="77"/>
    </row>
    <row r="199" spans="4:15" ht="16" customHeight="1" x14ac:dyDescent="0.25">
      <c r="D199" s="74"/>
      <c r="E199" s="74"/>
      <c r="F199" s="74"/>
      <c r="G199" s="74"/>
      <c r="H199" s="74"/>
      <c r="K199" s="81"/>
      <c r="L199" s="81"/>
      <c r="M199" s="80"/>
      <c r="N199" s="77"/>
      <c r="O199" s="77"/>
    </row>
    <row r="200" spans="4:15" ht="16" customHeight="1" x14ac:dyDescent="0.25">
      <c r="D200" s="74"/>
      <c r="E200" s="74"/>
      <c r="F200" s="74"/>
      <c r="G200" s="74"/>
      <c r="H200" s="74"/>
      <c r="K200" s="81"/>
      <c r="L200" s="81"/>
      <c r="M200" s="80"/>
      <c r="N200" s="77"/>
      <c r="O200" s="77"/>
    </row>
    <row r="201" spans="4:15" ht="16" customHeight="1" x14ac:dyDescent="0.25">
      <c r="D201" s="74"/>
      <c r="E201" s="74"/>
      <c r="F201" s="74"/>
      <c r="G201" s="74"/>
      <c r="H201" s="74"/>
      <c r="K201" s="77"/>
      <c r="L201" s="77"/>
      <c r="M201" s="80"/>
      <c r="N201" s="77"/>
      <c r="O201" s="77"/>
    </row>
    <row r="202" spans="4:15" ht="16" customHeight="1" x14ac:dyDescent="0.25">
      <c r="D202" s="74"/>
      <c r="E202" s="74"/>
      <c r="F202" s="74"/>
      <c r="G202" s="74"/>
      <c r="H202" s="74"/>
      <c r="K202" s="77"/>
      <c r="L202" s="77"/>
      <c r="M202" s="80"/>
      <c r="N202" s="77"/>
      <c r="O202" s="77"/>
    </row>
    <row r="203" spans="4:15" ht="16" customHeight="1" x14ac:dyDescent="0.25">
      <c r="D203" s="74"/>
      <c r="E203" s="74"/>
      <c r="F203" s="74"/>
      <c r="G203" s="74"/>
      <c r="H203" s="74"/>
      <c r="K203" s="77"/>
      <c r="L203" s="77"/>
      <c r="M203" s="80"/>
      <c r="N203" s="77"/>
      <c r="O203" s="77"/>
    </row>
    <row r="204" spans="4:15" ht="16" customHeight="1" x14ac:dyDescent="0.25">
      <c r="D204" s="74"/>
      <c r="E204" s="74"/>
      <c r="F204" s="74"/>
      <c r="G204" s="74"/>
      <c r="H204" s="74"/>
      <c r="K204" s="77"/>
      <c r="L204" s="77"/>
      <c r="M204" s="80"/>
      <c r="N204" s="77"/>
      <c r="O204" s="77"/>
    </row>
    <row r="205" spans="4:15" ht="16" customHeight="1" x14ac:dyDescent="0.25">
      <c r="D205" s="74"/>
      <c r="E205" s="74"/>
      <c r="F205" s="74"/>
      <c r="G205" s="74"/>
      <c r="H205" s="74"/>
      <c r="K205" s="77"/>
      <c r="L205" s="77"/>
      <c r="M205" s="80"/>
      <c r="N205" s="77"/>
      <c r="O205" s="77"/>
    </row>
    <row r="206" spans="4:15" ht="16" customHeight="1" x14ac:dyDescent="0.25">
      <c r="D206" s="74"/>
      <c r="E206" s="74"/>
      <c r="F206" s="74"/>
      <c r="G206" s="74"/>
      <c r="H206" s="74"/>
      <c r="K206" s="77"/>
      <c r="L206" s="77"/>
      <c r="M206" s="80"/>
      <c r="N206" s="77"/>
      <c r="O206" s="77"/>
    </row>
    <row r="207" spans="4:15" ht="16" customHeight="1" x14ac:dyDescent="0.25">
      <c r="D207" s="74"/>
      <c r="E207" s="74"/>
      <c r="F207" s="74"/>
      <c r="G207" s="74"/>
      <c r="H207" s="74"/>
      <c r="K207" s="77"/>
      <c r="L207" s="77"/>
      <c r="M207" s="80"/>
      <c r="N207" s="77"/>
      <c r="O207" s="77"/>
    </row>
    <row r="208" spans="4:15" ht="16" customHeight="1" x14ac:dyDescent="0.25">
      <c r="D208" s="74"/>
      <c r="E208" s="74"/>
      <c r="F208" s="74"/>
      <c r="G208" s="74"/>
      <c r="H208" s="74"/>
      <c r="K208" s="77"/>
      <c r="L208" s="77"/>
      <c r="M208" s="80"/>
      <c r="N208" s="77"/>
      <c r="O208" s="77"/>
    </row>
    <row r="209" spans="4:15" ht="16" customHeight="1" x14ac:dyDescent="0.25">
      <c r="D209" s="74"/>
      <c r="E209" s="74"/>
      <c r="F209" s="74"/>
      <c r="G209" s="74"/>
      <c r="H209" s="74"/>
      <c r="K209" s="77"/>
      <c r="L209" s="77"/>
      <c r="M209" s="80"/>
      <c r="N209" s="77"/>
      <c r="O209" s="77"/>
    </row>
    <row r="210" spans="4:15" ht="16" customHeight="1" x14ac:dyDescent="0.25">
      <c r="D210" s="74"/>
      <c r="E210" s="74"/>
      <c r="F210" s="74"/>
      <c r="G210" s="74"/>
      <c r="H210" s="74"/>
      <c r="K210" s="77"/>
      <c r="L210" s="77"/>
      <c r="M210" s="80"/>
      <c r="N210" s="77"/>
      <c r="O210" s="77"/>
    </row>
    <row r="211" spans="4:15" ht="16" customHeight="1" x14ac:dyDescent="0.25">
      <c r="D211" s="74"/>
      <c r="E211" s="74"/>
      <c r="F211" s="74"/>
      <c r="G211" s="74"/>
      <c r="H211" s="74"/>
      <c r="K211" s="77"/>
      <c r="L211" s="77"/>
      <c r="M211" s="80"/>
      <c r="N211" s="77"/>
      <c r="O211" s="77"/>
    </row>
    <row r="212" spans="4:15" ht="16" customHeight="1" x14ac:dyDescent="0.25">
      <c r="D212" s="74"/>
      <c r="E212" s="74"/>
      <c r="F212" s="74"/>
      <c r="G212" s="74"/>
      <c r="H212" s="74"/>
      <c r="K212" s="77"/>
      <c r="L212" s="77"/>
      <c r="M212" s="80"/>
      <c r="N212" s="77"/>
      <c r="O212" s="77"/>
    </row>
    <row r="213" spans="4:15" ht="16" customHeight="1" x14ac:dyDescent="0.25">
      <c r="D213" s="74"/>
      <c r="E213" s="74"/>
      <c r="F213" s="74"/>
      <c r="G213" s="74"/>
      <c r="H213" s="74"/>
      <c r="K213" s="77"/>
      <c r="L213" s="77"/>
      <c r="M213" s="80"/>
      <c r="N213" s="77"/>
      <c r="O213" s="77"/>
    </row>
    <row r="214" spans="4:15" ht="16" customHeight="1" x14ac:dyDescent="0.25">
      <c r="D214" s="74"/>
      <c r="E214" s="74"/>
      <c r="F214" s="74"/>
      <c r="G214" s="74"/>
      <c r="H214" s="74"/>
      <c r="K214" s="77"/>
      <c r="L214" s="77"/>
      <c r="M214" s="80"/>
      <c r="N214" s="77"/>
      <c r="O214" s="77"/>
    </row>
    <row r="215" spans="4:15" ht="16" customHeight="1" x14ac:dyDescent="0.25">
      <c r="D215" s="74"/>
      <c r="E215" s="74"/>
      <c r="F215" s="74"/>
      <c r="G215" s="74"/>
      <c r="H215" s="74"/>
      <c r="K215" s="77"/>
      <c r="L215" s="77"/>
      <c r="M215" s="80"/>
      <c r="N215" s="77"/>
      <c r="O215" s="77"/>
    </row>
    <row r="216" spans="4:15" ht="16" customHeight="1" x14ac:dyDescent="0.25">
      <c r="D216" s="74"/>
      <c r="E216" s="74"/>
      <c r="F216" s="74"/>
      <c r="G216" s="74"/>
      <c r="H216" s="74"/>
      <c r="K216" s="77"/>
      <c r="L216" s="77"/>
      <c r="M216" s="80"/>
      <c r="N216" s="77"/>
      <c r="O216" s="77"/>
    </row>
    <row r="217" spans="4:15" ht="16" customHeight="1" x14ac:dyDescent="0.25">
      <c r="D217" s="74"/>
      <c r="E217" s="74"/>
      <c r="F217" s="74"/>
      <c r="G217" s="74"/>
      <c r="H217" s="74"/>
      <c r="K217" s="77"/>
      <c r="L217" s="77"/>
      <c r="M217" s="80"/>
      <c r="N217" s="77"/>
      <c r="O217" s="77"/>
    </row>
    <row r="218" spans="4:15" ht="16" customHeight="1" x14ac:dyDescent="0.25">
      <c r="D218" s="74"/>
      <c r="E218" s="74"/>
      <c r="F218" s="74"/>
      <c r="G218" s="74"/>
      <c r="H218" s="74"/>
      <c r="K218" s="81"/>
      <c r="L218" s="81"/>
      <c r="M218" s="80"/>
      <c r="N218" s="77"/>
      <c r="O218" s="77"/>
    </row>
    <row r="219" spans="4:15" ht="16" customHeight="1" x14ac:dyDescent="0.25">
      <c r="D219" s="74"/>
      <c r="E219" s="74"/>
      <c r="F219" s="74"/>
      <c r="G219" s="74"/>
      <c r="H219" s="74"/>
      <c r="K219" s="81"/>
      <c r="L219" s="81"/>
      <c r="M219" s="80"/>
      <c r="N219" s="77"/>
      <c r="O219" s="77"/>
    </row>
    <row r="220" spans="4:15" ht="16" customHeight="1" x14ac:dyDescent="0.25">
      <c r="D220" s="74"/>
      <c r="E220" s="74"/>
      <c r="F220" s="74"/>
      <c r="G220" s="74"/>
      <c r="H220" s="74"/>
      <c r="K220" s="81"/>
      <c r="L220" s="81"/>
      <c r="M220" s="80"/>
      <c r="N220" s="77"/>
      <c r="O220" s="77"/>
    </row>
    <row r="221" spans="4:15" ht="16" customHeight="1" x14ac:dyDescent="0.25">
      <c r="D221" s="74"/>
      <c r="E221" s="74"/>
      <c r="F221" s="74"/>
      <c r="G221" s="74"/>
      <c r="H221" s="74"/>
      <c r="K221" s="81"/>
      <c r="L221" s="81"/>
      <c r="M221" s="80"/>
      <c r="N221" s="77"/>
      <c r="O221" s="77"/>
    </row>
    <row r="222" spans="4:15" ht="16" customHeight="1" x14ac:dyDescent="0.25">
      <c r="D222" s="74"/>
      <c r="E222" s="74"/>
      <c r="F222" s="74"/>
      <c r="G222" s="74"/>
      <c r="H222" s="74"/>
      <c r="K222" s="81"/>
      <c r="L222" s="81"/>
      <c r="M222" s="80"/>
      <c r="N222" s="77"/>
      <c r="O222" s="77"/>
    </row>
    <row r="223" spans="4:15" ht="16" customHeight="1" x14ac:dyDescent="0.25">
      <c r="D223" s="74"/>
      <c r="E223" s="74"/>
      <c r="F223" s="74"/>
      <c r="G223" s="74"/>
      <c r="H223" s="74"/>
      <c r="K223" s="81"/>
      <c r="L223" s="81"/>
      <c r="M223" s="80"/>
      <c r="N223" s="77"/>
      <c r="O223" s="77"/>
    </row>
    <row r="224" spans="4:15" ht="16" customHeight="1" x14ac:dyDescent="0.25">
      <c r="D224" s="74"/>
      <c r="E224" s="74"/>
      <c r="F224" s="74"/>
      <c r="G224" s="74"/>
      <c r="H224" s="74"/>
      <c r="K224" s="81"/>
      <c r="L224" s="81"/>
      <c r="M224" s="80"/>
      <c r="N224" s="77"/>
      <c r="O224" s="77"/>
    </row>
    <row r="225" spans="4:15" ht="16" customHeight="1" x14ac:dyDescent="0.25">
      <c r="D225" s="74"/>
      <c r="E225" s="74"/>
      <c r="F225" s="74"/>
      <c r="G225" s="74"/>
      <c r="H225" s="74"/>
      <c r="K225" s="77"/>
      <c r="L225" s="77"/>
      <c r="M225" s="80"/>
      <c r="N225" s="77"/>
      <c r="O225" s="77"/>
    </row>
    <row r="226" spans="4:15" ht="16" customHeight="1" x14ac:dyDescent="0.25">
      <c r="D226" s="74"/>
      <c r="E226" s="74"/>
      <c r="F226" s="74"/>
      <c r="G226" s="74"/>
      <c r="H226" s="74"/>
      <c r="K226" s="77"/>
      <c r="L226" s="77"/>
      <c r="M226" s="80"/>
      <c r="N226" s="77"/>
      <c r="O226" s="77"/>
    </row>
    <row r="227" spans="4:15" ht="16" customHeight="1" x14ac:dyDescent="0.25">
      <c r="D227" s="74"/>
      <c r="E227" s="74"/>
      <c r="F227" s="74"/>
      <c r="G227" s="74"/>
      <c r="H227" s="74"/>
      <c r="K227" s="77"/>
      <c r="L227" s="77"/>
      <c r="M227" s="80"/>
      <c r="N227" s="77"/>
      <c r="O227" s="77"/>
    </row>
    <row r="228" spans="4:15" ht="16" customHeight="1" x14ac:dyDescent="0.25">
      <c r="D228" s="74"/>
      <c r="E228" s="74"/>
      <c r="F228" s="74"/>
      <c r="G228" s="74"/>
      <c r="H228" s="74"/>
      <c r="K228" s="77"/>
      <c r="L228" s="77"/>
      <c r="M228" s="80"/>
      <c r="N228" s="77"/>
      <c r="O228" s="77"/>
    </row>
    <row r="229" spans="4:15" ht="16" customHeight="1" x14ac:dyDescent="0.25">
      <c r="D229" s="74"/>
      <c r="E229" s="74"/>
      <c r="F229" s="74"/>
      <c r="G229" s="74"/>
      <c r="H229" s="74"/>
      <c r="K229" s="77"/>
      <c r="L229" s="77"/>
      <c r="M229" s="80"/>
      <c r="N229" s="77"/>
      <c r="O229" s="77"/>
    </row>
    <row r="230" spans="4:15" ht="16" customHeight="1" x14ac:dyDescent="0.25">
      <c r="D230" s="74"/>
      <c r="E230" s="74"/>
      <c r="F230" s="74"/>
      <c r="G230" s="74"/>
      <c r="H230" s="74"/>
      <c r="K230" s="77"/>
      <c r="L230" s="77"/>
      <c r="M230" s="80"/>
      <c r="N230" s="77"/>
      <c r="O230" s="77"/>
    </row>
    <row r="231" spans="4:15" ht="16" customHeight="1" x14ac:dyDescent="0.25">
      <c r="D231" s="74"/>
      <c r="E231" s="74"/>
      <c r="F231" s="74"/>
      <c r="G231" s="74"/>
      <c r="H231" s="74"/>
      <c r="K231" s="77"/>
      <c r="L231" s="77"/>
      <c r="M231" s="80"/>
      <c r="N231" s="77"/>
      <c r="O231" s="77"/>
    </row>
    <row r="232" spans="4:15" ht="16" customHeight="1" x14ac:dyDescent="0.25">
      <c r="D232" s="74"/>
      <c r="E232" s="74"/>
      <c r="F232" s="74"/>
      <c r="G232" s="74"/>
      <c r="H232" s="74"/>
      <c r="K232" s="77"/>
      <c r="L232" s="77"/>
      <c r="M232" s="80"/>
      <c r="N232" s="77"/>
      <c r="O232" s="77"/>
    </row>
    <row r="233" spans="4:15" ht="16" customHeight="1" x14ac:dyDescent="0.25">
      <c r="D233" s="74"/>
      <c r="E233" s="74"/>
      <c r="F233" s="74"/>
      <c r="G233" s="74"/>
      <c r="H233" s="74"/>
      <c r="K233" s="77"/>
      <c r="L233" s="77"/>
      <c r="M233" s="80"/>
      <c r="N233" s="77"/>
      <c r="O233" s="77"/>
    </row>
    <row r="234" spans="4:15" ht="16" customHeight="1" x14ac:dyDescent="0.25">
      <c r="D234" s="74"/>
      <c r="E234" s="74"/>
      <c r="F234" s="74"/>
      <c r="G234" s="74"/>
      <c r="H234" s="74"/>
      <c r="K234" s="77"/>
      <c r="L234" s="77"/>
      <c r="M234" s="80"/>
      <c r="N234" s="77"/>
      <c r="O234" s="77"/>
    </row>
    <row r="235" spans="4:15" ht="16" customHeight="1" x14ac:dyDescent="0.25">
      <c r="D235" s="74"/>
      <c r="E235" s="74"/>
      <c r="F235" s="74"/>
      <c r="G235" s="74"/>
      <c r="H235" s="74"/>
      <c r="K235" s="77"/>
      <c r="L235" s="77"/>
      <c r="M235" s="80"/>
      <c r="N235" s="77"/>
      <c r="O235" s="77"/>
    </row>
    <row r="236" spans="4:15" ht="16" customHeight="1" x14ac:dyDescent="0.25">
      <c r="D236" s="82"/>
      <c r="E236" s="82"/>
      <c r="F236" s="82"/>
      <c r="G236" s="82"/>
      <c r="H236" s="82"/>
      <c r="K236" s="77"/>
      <c r="L236" s="77"/>
      <c r="M236" s="80"/>
      <c r="N236" s="77"/>
      <c r="O236" s="77"/>
    </row>
    <row r="237" spans="4:15" ht="16" customHeight="1" x14ac:dyDescent="0.25">
      <c r="D237" s="82"/>
      <c r="E237" s="82"/>
      <c r="F237" s="82"/>
      <c r="G237" s="82"/>
      <c r="H237" s="82"/>
      <c r="K237" s="77"/>
      <c r="L237" s="77"/>
      <c r="M237" s="80"/>
      <c r="N237" s="77"/>
      <c r="O237" s="77"/>
    </row>
    <row r="238" spans="4:15" ht="16" customHeight="1" x14ac:dyDescent="0.25">
      <c r="D238" s="82"/>
      <c r="E238" s="82"/>
      <c r="F238" s="82"/>
      <c r="G238" s="82"/>
      <c r="H238" s="82"/>
      <c r="K238" s="77"/>
      <c r="L238" s="77"/>
      <c r="M238" s="80"/>
      <c r="N238" s="77"/>
      <c r="O238" s="77"/>
    </row>
    <row r="239" spans="4:15" ht="16" customHeight="1" x14ac:dyDescent="0.25">
      <c r="D239" s="82"/>
      <c r="E239" s="82"/>
      <c r="F239" s="82"/>
      <c r="G239" s="82"/>
      <c r="H239" s="82"/>
      <c r="K239" s="77"/>
      <c r="L239" s="77"/>
      <c r="M239" s="80"/>
      <c r="N239" s="77"/>
      <c r="O239" s="77"/>
    </row>
    <row r="240" spans="4:15" ht="16" customHeight="1" x14ac:dyDescent="0.25">
      <c r="D240" s="82"/>
      <c r="E240" s="82"/>
      <c r="F240" s="82"/>
      <c r="G240" s="82"/>
      <c r="H240" s="82"/>
      <c r="K240" s="77"/>
      <c r="L240" s="77"/>
      <c r="M240" s="80"/>
      <c r="N240" s="77"/>
      <c r="O240" s="77"/>
    </row>
    <row r="241" spans="4:15" ht="16" customHeight="1" x14ac:dyDescent="0.25">
      <c r="D241" s="82"/>
      <c r="E241" s="82"/>
      <c r="F241" s="82"/>
      <c r="G241" s="82"/>
      <c r="H241" s="82"/>
      <c r="K241" s="77"/>
      <c r="L241" s="77"/>
      <c r="M241" s="80"/>
      <c r="N241" s="77"/>
      <c r="O241" s="77"/>
    </row>
    <row r="242" spans="4:15" ht="16" customHeight="1" x14ac:dyDescent="0.25">
      <c r="D242" s="82"/>
      <c r="E242" s="82"/>
      <c r="F242" s="82"/>
      <c r="G242" s="82"/>
      <c r="H242" s="82"/>
      <c r="K242" s="81"/>
      <c r="L242" s="81"/>
      <c r="M242" s="80"/>
      <c r="N242" s="77"/>
      <c r="O242" s="77"/>
    </row>
    <row r="243" spans="4:15" ht="16" customHeight="1" x14ac:dyDescent="0.25">
      <c r="D243" s="82"/>
      <c r="E243" s="82"/>
      <c r="F243" s="82"/>
      <c r="G243" s="82"/>
      <c r="H243" s="82"/>
      <c r="K243" s="81"/>
      <c r="L243" s="81"/>
      <c r="M243" s="80"/>
      <c r="N243" s="77"/>
      <c r="O243" s="77"/>
    </row>
    <row r="244" spans="4:15" ht="16" customHeight="1" x14ac:dyDescent="0.25">
      <c r="D244" s="82"/>
      <c r="E244" s="82"/>
      <c r="F244" s="82"/>
      <c r="G244" s="82"/>
      <c r="H244" s="82"/>
      <c r="K244" s="81"/>
      <c r="L244" s="81"/>
      <c r="M244" s="80"/>
      <c r="N244" s="77"/>
      <c r="O244" s="77"/>
    </row>
    <row r="245" spans="4:15" ht="16" customHeight="1" x14ac:dyDescent="0.25">
      <c r="D245" s="82"/>
      <c r="E245" s="82"/>
      <c r="F245" s="82"/>
      <c r="G245" s="82"/>
      <c r="H245" s="82"/>
      <c r="K245" s="81"/>
      <c r="L245" s="81"/>
      <c r="M245" s="80"/>
      <c r="N245" s="77"/>
      <c r="O245" s="77"/>
    </row>
    <row r="246" spans="4:15" ht="16" customHeight="1" x14ac:dyDescent="0.25">
      <c r="D246" s="82"/>
      <c r="E246" s="82"/>
      <c r="F246" s="82"/>
      <c r="G246" s="82"/>
      <c r="H246" s="82"/>
      <c r="K246" s="81"/>
      <c r="L246" s="81"/>
      <c r="M246" s="80"/>
      <c r="N246" s="77"/>
      <c r="O246" s="77"/>
    </row>
    <row r="247" spans="4:15" ht="16" customHeight="1" x14ac:dyDescent="0.25">
      <c r="D247" s="82"/>
      <c r="E247" s="82"/>
      <c r="F247" s="82"/>
      <c r="G247" s="82"/>
      <c r="H247" s="82"/>
      <c r="K247" s="81"/>
      <c r="L247" s="81"/>
      <c r="M247" s="80"/>
      <c r="N247" s="77"/>
      <c r="O247" s="77"/>
    </row>
    <row r="248" spans="4:15" ht="16" customHeight="1" x14ac:dyDescent="0.25">
      <c r="D248" s="82"/>
      <c r="E248" s="82"/>
      <c r="F248" s="82"/>
      <c r="G248" s="82"/>
      <c r="H248" s="82"/>
      <c r="K248" s="81"/>
      <c r="L248" s="81"/>
      <c r="M248" s="80"/>
      <c r="N248" s="77"/>
      <c r="O248" s="77"/>
    </row>
    <row r="249" spans="4:15" ht="16" customHeight="1" x14ac:dyDescent="0.25">
      <c r="D249" s="82"/>
      <c r="E249" s="82"/>
      <c r="F249" s="82"/>
      <c r="G249" s="82"/>
      <c r="H249" s="82"/>
      <c r="K249" s="77"/>
      <c r="L249" s="77"/>
      <c r="M249" s="80"/>
      <c r="N249" s="77"/>
      <c r="O249" s="77"/>
    </row>
    <row r="250" spans="4:15" ht="16" customHeight="1" x14ac:dyDescent="0.25">
      <c r="D250" s="82"/>
      <c r="E250" s="82"/>
      <c r="F250" s="82"/>
      <c r="G250" s="82"/>
      <c r="H250" s="82"/>
      <c r="K250" s="77"/>
      <c r="L250" s="77"/>
      <c r="M250" s="80"/>
      <c r="N250" s="77"/>
      <c r="O250" s="77"/>
    </row>
    <row r="251" spans="4:15" ht="16" customHeight="1" x14ac:dyDescent="0.25">
      <c r="D251" s="82"/>
      <c r="E251" s="82"/>
      <c r="F251" s="82"/>
      <c r="G251" s="82"/>
      <c r="H251" s="82"/>
      <c r="K251" s="77"/>
      <c r="L251" s="77"/>
      <c r="M251" s="80"/>
      <c r="N251" s="77"/>
      <c r="O251" s="77"/>
    </row>
    <row r="252" spans="4:15" ht="16" customHeight="1" x14ac:dyDescent="0.25">
      <c r="D252" s="82"/>
      <c r="E252" s="82"/>
      <c r="F252" s="82"/>
      <c r="G252" s="82"/>
      <c r="H252" s="82"/>
      <c r="K252" s="77"/>
      <c r="L252" s="77"/>
      <c r="M252" s="80"/>
      <c r="N252" s="77"/>
      <c r="O252" s="77"/>
    </row>
    <row r="253" spans="4:15" ht="16" customHeight="1" x14ac:dyDescent="0.25">
      <c r="D253" s="82"/>
      <c r="E253" s="82"/>
      <c r="F253" s="82"/>
      <c r="G253" s="82"/>
      <c r="H253" s="82"/>
      <c r="K253" s="77"/>
      <c r="L253" s="77"/>
      <c r="M253" s="80"/>
      <c r="N253" s="77"/>
      <c r="O253" s="77"/>
    </row>
    <row r="254" spans="4:15" ht="16" customHeight="1" x14ac:dyDescent="0.25">
      <c r="D254" s="82"/>
      <c r="E254" s="82"/>
      <c r="F254" s="82"/>
      <c r="G254" s="82"/>
      <c r="H254" s="82"/>
      <c r="K254" s="77"/>
      <c r="L254" s="77"/>
      <c r="M254" s="80"/>
      <c r="N254" s="77"/>
      <c r="O254" s="77"/>
    </row>
    <row r="255" spans="4:15" ht="16" customHeight="1" x14ac:dyDescent="0.25">
      <c r="D255" s="82"/>
      <c r="E255" s="82"/>
      <c r="F255" s="82"/>
      <c r="G255" s="82"/>
      <c r="H255" s="82"/>
      <c r="K255" s="77"/>
      <c r="L255" s="77"/>
      <c r="M255" s="80"/>
      <c r="N255" s="77"/>
      <c r="O255" s="77"/>
    </row>
    <row r="256" spans="4:15" ht="16" customHeight="1" x14ac:dyDescent="0.25">
      <c r="D256" s="82"/>
      <c r="E256" s="82"/>
      <c r="F256" s="82"/>
      <c r="G256" s="82"/>
      <c r="H256" s="82"/>
      <c r="K256" s="77"/>
      <c r="L256" s="77"/>
      <c r="M256" s="80"/>
      <c r="N256" s="77"/>
      <c r="O256" s="77"/>
    </row>
    <row r="257" spans="4:15" ht="16" customHeight="1" x14ac:dyDescent="0.25">
      <c r="D257" s="82"/>
      <c r="E257" s="82"/>
      <c r="F257" s="82"/>
      <c r="G257" s="82"/>
      <c r="H257" s="82"/>
      <c r="K257" s="77"/>
      <c r="L257" s="77"/>
      <c r="M257" s="80"/>
      <c r="N257" s="77"/>
      <c r="O257" s="77"/>
    </row>
    <row r="258" spans="4:15" ht="16" customHeight="1" x14ac:dyDescent="0.25">
      <c r="D258" s="82"/>
      <c r="E258" s="82"/>
      <c r="F258" s="82"/>
      <c r="G258" s="82"/>
      <c r="H258" s="82"/>
      <c r="K258" s="77"/>
      <c r="L258" s="77"/>
      <c r="M258" s="80"/>
      <c r="N258" s="77"/>
      <c r="O258" s="77"/>
    </row>
    <row r="259" spans="4:15" ht="16" customHeight="1" x14ac:dyDescent="0.25">
      <c r="D259" s="82"/>
      <c r="E259" s="82"/>
      <c r="F259" s="82"/>
      <c r="G259" s="82"/>
      <c r="H259" s="82"/>
      <c r="K259" s="77"/>
      <c r="L259" s="77"/>
      <c r="M259" s="80"/>
      <c r="N259" s="77"/>
      <c r="O259" s="77"/>
    </row>
    <row r="260" spans="4:15" ht="16" customHeight="1" x14ac:dyDescent="0.25">
      <c r="D260" s="82"/>
      <c r="E260" s="82"/>
      <c r="F260" s="82"/>
      <c r="G260" s="82"/>
      <c r="H260" s="82"/>
      <c r="K260" s="77"/>
      <c r="L260" s="77"/>
      <c r="M260" s="80"/>
      <c r="N260" s="77"/>
      <c r="O260" s="77"/>
    </row>
    <row r="261" spans="4:15" ht="16" customHeight="1" x14ac:dyDescent="0.25">
      <c r="D261" s="82"/>
      <c r="E261" s="82"/>
      <c r="F261" s="82"/>
      <c r="G261" s="82"/>
      <c r="H261" s="82"/>
      <c r="K261" s="77"/>
      <c r="L261" s="77"/>
      <c r="M261" s="80"/>
      <c r="N261" s="77"/>
      <c r="O261" s="77"/>
    </row>
    <row r="262" spans="4:15" ht="16" customHeight="1" x14ac:dyDescent="0.25">
      <c r="D262" s="82"/>
      <c r="E262" s="82"/>
      <c r="F262" s="82"/>
      <c r="G262" s="82"/>
      <c r="H262" s="82"/>
      <c r="K262" s="77"/>
      <c r="L262" s="77"/>
      <c r="M262" s="80"/>
      <c r="N262" s="77"/>
      <c r="O262" s="77"/>
    </row>
    <row r="263" spans="4:15" ht="16" customHeight="1" x14ac:dyDescent="0.25">
      <c r="D263" s="82"/>
      <c r="E263" s="82"/>
      <c r="F263" s="82"/>
      <c r="G263" s="82"/>
      <c r="H263" s="82"/>
      <c r="K263" s="77"/>
      <c r="L263" s="77"/>
      <c r="M263" s="80"/>
      <c r="N263" s="77"/>
      <c r="O263" s="77"/>
    </row>
    <row r="264" spans="4:15" ht="16" customHeight="1" x14ac:dyDescent="0.25">
      <c r="D264" s="82"/>
      <c r="E264" s="82"/>
      <c r="F264" s="82"/>
      <c r="G264" s="82"/>
      <c r="H264" s="82"/>
      <c r="K264" s="77"/>
      <c r="L264" s="77"/>
      <c r="M264" s="80"/>
      <c r="N264" s="77"/>
      <c r="O264" s="77"/>
    </row>
    <row r="265" spans="4:15" ht="16" customHeight="1" x14ac:dyDescent="0.25">
      <c r="D265" s="82"/>
      <c r="E265" s="82"/>
      <c r="F265" s="82"/>
      <c r="G265" s="82"/>
      <c r="H265" s="82"/>
      <c r="K265" s="77"/>
      <c r="L265" s="77"/>
      <c r="M265" s="80"/>
      <c r="N265" s="77"/>
      <c r="O265" s="77"/>
    </row>
    <row r="266" spans="4:15" ht="16" customHeight="1" x14ac:dyDescent="0.25">
      <c r="D266" s="82"/>
      <c r="E266" s="82"/>
      <c r="F266" s="82"/>
      <c r="G266" s="82"/>
      <c r="H266" s="82"/>
      <c r="K266" s="81"/>
      <c r="L266" s="81"/>
      <c r="M266" s="80"/>
      <c r="N266" s="77"/>
      <c r="O266" s="77"/>
    </row>
    <row r="267" spans="4:15" ht="16" customHeight="1" x14ac:dyDescent="0.25">
      <c r="D267" s="82"/>
      <c r="E267" s="82"/>
      <c r="F267" s="82"/>
      <c r="G267" s="82"/>
      <c r="H267" s="82"/>
      <c r="K267" s="81"/>
      <c r="L267" s="81"/>
      <c r="M267" s="80"/>
      <c r="N267" s="77"/>
      <c r="O267" s="77"/>
    </row>
    <row r="268" spans="4:15" ht="16" customHeight="1" x14ac:dyDescent="0.25">
      <c r="D268" s="82"/>
      <c r="E268" s="82"/>
      <c r="F268" s="82"/>
      <c r="G268" s="82"/>
      <c r="H268" s="82"/>
      <c r="K268" s="81"/>
      <c r="L268" s="81"/>
      <c r="M268" s="80"/>
      <c r="N268" s="77"/>
      <c r="O268" s="77"/>
    </row>
    <row r="269" spans="4:15" ht="16" customHeight="1" x14ac:dyDescent="0.25">
      <c r="D269" s="82"/>
      <c r="E269" s="82"/>
      <c r="F269" s="82"/>
      <c r="G269" s="82"/>
      <c r="H269" s="82"/>
      <c r="K269" s="81"/>
      <c r="L269" s="81"/>
      <c r="M269" s="80"/>
      <c r="N269" s="77"/>
      <c r="O269" s="77"/>
    </row>
    <row r="270" spans="4:15" ht="16" customHeight="1" x14ac:dyDescent="0.25">
      <c r="D270" s="82"/>
      <c r="E270" s="82"/>
      <c r="F270" s="82"/>
      <c r="G270" s="82"/>
      <c r="H270" s="82"/>
      <c r="K270" s="81"/>
      <c r="L270" s="81"/>
      <c r="M270" s="80"/>
      <c r="N270" s="77"/>
      <c r="O270" s="77"/>
    </row>
    <row r="271" spans="4:15" ht="16" customHeight="1" x14ac:dyDescent="0.25">
      <c r="D271" s="82"/>
      <c r="E271" s="82"/>
      <c r="F271" s="82"/>
      <c r="G271" s="82"/>
      <c r="H271" s="82"/>
      <c r="K271" s="81"/>
      <c r="L271" s="81"/>
      <c r="M271" s="80"/>
      <c r="N271" s="77"/>
      <c r="O271" s="77"/>
    </row>
    <row r="272" spans="4:15" ht="16" customHeight="1" x14ac:dyDescent="0.25">
      <c r="D272" s="82"/>
      <c r="E272" s="82"/>
      <c r="F272" s="82"/>
      <c r="G272" s="82"/>
      <c r="H272" s="82"/>
      <c r="K272" s="81"/>
      <c r="L272" s="81"/>
      <c r="M272" s="80"/>
      <c r="N272" s="77"/>
      <c r="O272" s="77"/>
    </row>
    <row r="273" spans="4:15" ht="16" customHeight="1" x14ac:dyDescent="0.25">
      <c r="D273" s="82"/>
      <c r="E273" s="82"/>
      <c r="F273" s="82"/>
      <c r="G273" s="82"/>
      <c r="H273" s="82"/>
      <c r="K273" s="77"/>
      <c r="L273" s="77"/>
      <c r="M273" s="80"/>
      <c r="N273" s="77"/>
      <c r="O273" s="77"/>
    </row>
    <row r="274" spans="4:15" ht="16" customHeight="1" x14ac:dyDescent="0.25">
      <c r="D274" s="82"/>
      <c r="E274" s="82"/>
      <c r="F274" s="82"/>
      <c r="G274" s="82"/>
      <c r="H274" s="82"/>
      <c r="K274" s="77"/>
      <c r="L274" s="77"/>
      <c r="M274" s="80"/>
      <c r="N274" s="77"/>
      <c r="O274" s="77"/>
    </row>
    <row r="275" spans="4:15" ht="16" customHeight="1" x14ac:dyDescent="0.25">
      <c r="D275" s="82"/>
      <c r="E275" s="82"/>
      <c r="F275" s="82"/>
      <c r="G275" s="82"/>
      <c r="H275" s="82"/>
      <c r="K275" s="77"/>
      <c r="L275" s="77"/>
      <c r="M275" s="80"/>
      <c r="N275" s="77"/>
      <c r="O275" s="77"/>
    </row>
    <row r="276" spans="4:15" ht="16" customHeight="1" x14ac:dyDescent="0.25">
      <c r="D276" s="82"/>
      <c r="E276" s="82"/>
      <c r="F276" s="82"/>
      <c r="G276" s="82"/>
      <c r="H276" s="82"/>
      <c r="K276" s="77"/>
      <c r="L276" s="77"/>
      <c r="M276" s="80"/>
      <c r="N276" s="77"/>
      <c r="O276" s="77"/>
    </row>
    <row r="277" spans="4:15" ht="16" customHeight="1" x14ac:dyDescent="0.25">
      <c r="D277" s="82"/>
      <c r="E277" s="82"/>
      <c r="F277" s="82"/>
      <c r="G277" s="82"/>
      <c r="H277" s="82"/>
      <c r="K277" s="77"/>
      <c r="L277" s="77"/>
      <c r="M277" s="80"/>
      <c r="N277" s="77"/>
      <c r="O277" s="77"/>
    </row>
    <row r="278" spans="4:15" ht="16" customHeight="1" x14ac:dyDescent="0.25">
      <c r="D278" s="82"/>
      <c r="E278" s="82"/>
      <c r="F278" s="82"/>
      <c r="G278" s="82"/>
      <c r="H278" s="82"/>
      <c r="K278" s="77"/>
      <c r="L278" s="77"/>
      <c r="M278" s="80"/>
      <c r="N278" s="77"/>
      <c r="O278" s="77"/>
    </row>
    <row r="279" spans="4:15" ht="16" customHeight="1" x14ac:dyDescent="0.25">
      <c r="D279" s="82"/>
      <c r="E279" s="82"/>
      <c r="F279" s="82"/>
      <c r="G279" s="82"/>
      <c r="H279" s="82"/>
      <c r="K279" s="77"/>
      <c r="L279" s="77"/>
      <c r="M279" s="80"/>
      <c r="N279" s="77"/>
      <c r="O279" s="77"/>
    </row>
    <row r="280" spans="4:15" ht="16" customHeight="1" x14ac:dyDescent="0.25">
      <c r="D280" s="82"/>
      <c r="E280" s="82"/>
      <c r="F280" s="82"/>
      <c r="G280" s="82"/>
      <c r="H280" s="82"/>
      <c r="K280" s="77"/>
      <c r="L280" s="77"/>
      <c r="M280" s="80"/>
      <c r="N280" s="77"/>
      <c r="O280" s="77"/>
    </row>
    <row r="281" spans="4:15" ht="16" customHeight="1" x14ac:dyDescent="0.25">
      <c r="D281" s="82"/>
      <c r="E281" s="82"/>
      <c r="F281" s="82"/>
      <c r="G281" s="82"/>
      <c r="H281" s="82"/>
      <c r="K281" s="77"/>
      <c r="L281" s="77"/>
      <c r="M281" s="80"/>
      <c r="N281" s="77"/>
      <c r="O281" s="77"/>
    </row>
    <row r="282" spans="4:15" ht="16" customHeight="1" x14ac:dyDescent="0.25">
      <c r="D282" s="82"/>
      <c r="E282" s="82"/>
      <c r="F282" s="82"/>
      <c r="G282" s="82"/>
      <c r="H282" s="82"/>
      <c r="K282" s="77"/>
      <c r="L282" s="77"/>
      <c r="M282" s="80"/>
      <c r="N282" s="77"/>
      <c r="O282" s="77"/>
    </row>
    <row r="283" spans="4:15" ht="16" customHeight="1" x14ac:dyDescent="0.25">
      <c r="D283" s="82"/>
      <c r="E283" s="82"/>
      <c r="F283" s="82"/>
      <c r="G283" s="82"/>
      <c r="H283" s="82"/>
      <c r="K283" s="77"/>
      <c r="L283" s="77"/>
      <c r="M283" s="80"/>
      <c r="N283" s="77"/>
      <c r="O283" s="77"/>
    </row>
    <row r="284" spans="4:15" ht="16" customHeight="1" x14ac:dyDescent="0.25">
      <c r="D284" s="82"/>
      <c r="E284" s="82"/>
      <c r="F284" s="82"/>
      <c r="G284" s="82"/>
      <c r="H284" s="82"/>
      <c r="K284" s="77"/>
      <c r="L284" s="77"/>
      <c r="M284" s="80"/>
      <c r="N284" s="77"/>
      <c r="O284" s="77"/>
    </row>
    <row r="285" spans="4:15" ht="16" customHeight="1" x14ac:dyDescent="0.25">
      <c r="D285" s="82"/>
      <c r="E285" s="82"/>
      <c r="F285" s="82"/>
      <c r="G285" s="82"/>
      <c r="H285" s="82"/>
      <c r="K285" s="77"/>
      <c r="L285" s="77"/>
      <c r="M285" s="80"/>
      <c r="N285" s="77"/>
      <c r="O285" s="77"/>
    </row>
    <row r="286" spans="4:15" ht="16" customHeight="1" x14ac:dyDescent="0.25">
      <c r="D286" s="82"/>
      <c r="E286" s="82"/>
      <c r="F286" s="82"/>
      <c r="G286" s="82"/>
      <c r="H286" s="82"/>
      <c r="K286" s="77"/>
      <c r="L286" s="77"/>
      <c r="M286" s="80"/>
      <c r="N286" s="77"/>
      <c r="O286" s="77"/>
    </row>
    <row r="287" spans="4:15" ht="16" customHeight="1" x14ac:dyDescent="0.25">
      <c r="D287" s="82"/>
      <c r="E287" s="82"/>
      <c r="F287" s="82"/>
      <c r="G287" s="82"/>
      <c r="H287" s="82"/>
      <c r="K287" s="77"/>
      <c r="L287" s="77"/>
      <c r="M287" s="80"/>
      <c r="N287" s="77"/>
      <c r="O287" s="77"/>
    </row>
    <row r="288" spans="4:15" ht="16" customHeight="1" x14ac:dyDescent="0.25">
      <c r="D288" s="82"/>
      <c r="E288" s="82"/>
      <c r="F288" s="82"/>
      <c r="G288" s="82"/>
      <c r="H288" s="82"/>
      <c r="K288" s="77"/>
      <c r="L288" s="77"/>
      <c r="M288" s="80"/>
      <c r="N288" s="77"/>
      <c r="O288" s="77"/>
    </row>
    <row r="289" spans="4:15" ht="16" customHeight="1" x14ac:dyDescent="0.25">
      <c r="D289" s="82"/>
      <c r="E289" s="82"/>
      <c r="F289" s="82"/>
      <c r="G289" s="82"/>
      <c r="H289" s="82"/>
      <c r="K289" s="77"/>
      <c r="L289" s="77"/>
      <c r="M289" s="80"/>
      <c r="N289" s="77"/>
      <c r="O289" s="77"/>
    </row>
    <row r="290" spans="4:15" ht="16" customHeight="1" x14ac:dyDescent="0.25">
      <c r="D290" s="82"/>
      <c r="E290" s="82"/>
      <c r="F290" s="82"/>
      <c r="G290" s="82"/>
      <c r="H290" s="82"/>
      <c r="K290" s="81"/>
      <c r="L290" s="81"/>
      <c r="M290" s="80"/>
      <c r="N290" s="77"/>
      <c r="O290" s="77"/>
    </row>
    <row r="291" spans="4:15" ht="16" customHeight="1" x14ac:dyDescent="0.25">
      <c r="D291" s="82"/>
      <c r="E291" s="82"/>
      <c r="F291" s="82"/>
      <c r="G291" s="82"/>
      <c r="H291" s="82"/>
      <c r="K291" s="81"/>
      <c r="L291" s="81"/>
      <c r="M291" s="80"/>
      <c r="N291" s="77"/>
      <c r="O291" s="77"/>
    </row>
    <row r="292" spans="4:15" ht="16" customHeight="1" x14ac:dyDescent="0.25">
      <c r="D292" s="82"/>
      <c r="E292" s="82"/>
      <c r="F292" s="82"/>
      <c r="G292" s="82"/>
      <c r="H292" s="82"/>
      <c r="K292" s="81"/>
      <c r="L292" s="81"/>
      <c r="M292" s="80"/>
      <c r="N292" s="77"/>
      <c r="O292" s="77"/>
    </row>
    <row r="293" spans="4:15" ht="16" customHeight="1" x14ac:dyDescent="0.25">
      <c r="D293" s="82"/>
      <c r="E293" s="82"/>
      <c r="F293" s="82"/>
      <c r="G293" s="82"/>
      <c r="H293" s="82"/>
      <c r="K293" s="81"/>
      <c r="L293" s="81"/>
      <c r="M293" s="80"/>
      <c r="N293" s="77"/>
      <c r="O293" s="77"/>
    </row>
    <row r="294" spans="4:15" ht="16" customHeight="1" x14ac:dyDescent="0.25">
      <c r="D294" s="82"/>
      <c r="E294" s="82"/>
      <c r="F294" s="82"/>
      <c r="G294" s="82"/>
      <c r="H294" s="82"/>
      <c r="K294" s="81"/>
      <c r="L294" s="81"/>
      <c r="M294" s="80"/>
      <c r="N294" s="77"/>
      <c r="O294" s="77"/>
    </row>
    <row r="295" spans="4:15" ht="16" customHeight="1" x14ac:dyDescent="0.25">
      <c r="D295" s="82"/>
      <c r="E295" s="82"/>
      <c r="F295" s="82"/>
      <c r="G295" s="82"/>
      <c r="H295" s="82"/>
      <c r="K295" s="81"/>
      <c r="L295" s="81"/>
      <c r="M295" s="80"/>
      <c r="N295" s="77"/>
      <c r="O295" s="77"/>
    </row>
    <row r="296" spans="4:15" ht="16" customHeight="1" x14ac:dyDescent="0.25">
      <c r="D296" s="82"/>
      <c r="E296" s="82"/>
      <c r="F296" s="82"/>
      <c r="G296" s="82"/>
      <c r="H296" s="82"/>
      <c r="K296" s="81"/>
      <c r="L296" s="81"/>
      <c r="M296" s="80"/>
      <c r="N296" s="77"/>
      <c r="O296" s="77"/>
    </row>
    <row r="297" spans="4:15" ht="16" customHeight="1" x14ac:dyDescent="0.25">
      <c r="D297" s="82"/>
      <c r="E297" s="82"/>
      <c r="F297" s="82"/>
      <c r="G297" s="82"/>
      <c r="H297" s="82"/>
      <c r="K297" s="77"/>
      <c r="L297" s="77"/>
      <c r="M297" s="80"/>
      <c r="N297" s="77"/>
      <c r="O297" s="77"/>
    </row>
    <row r="298" spans="4:15" ht="16" customHeight="1" x14ac:dyDescent="0.25">
      <c r="D298" s="82"/>
      <c r="E298" s="82"/>
      <c r="F298" s="82"/>
      <c r="G298" s="82"/>
      <c r="H298" s="82"/>
      <c r="K298" s="77"/>
      <c r="L298" s="77"/>
      <c r="M298" s="80"/>
      <c r="N298" s="77"/>
      <c r="O298" s="77"/>
    </row>
    <row r="299" spans="4:15" ht="16" customHeight="1" x14ac:dyDescent="0.25">
      <c r="D299" s="82"/>
      <c r="E299" s="82"/>
      <c r="F299" s="82"/>
      <c r="G299" s="82"/>
      <c r="H299" s="82"/>
      <c r="K299" s="77"/>
      <c r="L299" s="77"/>
      <c r="M299" s="80"/>
      <c r="N299" s="77"/>
      <c r="O299" s="77"/>
    </row>
    <row r="300" spans="4:15" ht="16" customHeight="1" x14ac:dyDescent="0.25">
      <c r="D300" s="82"/>
      <c r="E300" s="82"/>
      <c r="F300" s="82"/>
      <c r="G300" s="82"/>
      <c r="H300" s="82"/>
      <c r="K300" s="77"/>
      <c r="L300" s="77"/>
      <c r="M300" s="80"/>
      <c r="N300" s="77"/>
      <c r="O300" s="77"/>
    </row>
    <row r="301" spans="4:15" ht="16" customHeight="1" x14ac:dyDescent="0.25">
      <c r="D301" s="82"/>
      <c r="E301" s="82"/>
      <c r="F301" s="82"/>
      <c r="G301" s="82"/>
      <c r="H301" s="82"/>
      <c r="K301" s="77"/>
      <c r="L301" s="77"/>
      <c r="M301" s="80"/>
      <c r="N301" s="77"/>
      <c r="O301" s="77"/>
    </row>
    <row r="302" spans="4:15" ht="16" customHeight="1" x14ac:dyDescent="0.25">
      <c r="D302" s="82"/>
      <c r="E302" s="82"/>
      <c r="F302" s="82"/>
      <c r="G302" s="82"/>
      <c r="H302" s="82"/>
      <c r="K302" s="77"/>
      <c r="L302" s="77"/>
      <c r="M302" s="80"/>
      <c r="N302" s="77"/>
      <c r="O302" s="77"/>
    </row>
    <row r="303" spans="4:15" ht="16" customHeight="1" x14ac:dyDescent="0.25">
      <c r="D303" s="82"/>
      <c r="E303" s="82"/>
      <c r="F303" s="82"/>
      <c r="G303" s="82"/>
      <c r="H303" s="82"/>
      <c r="K303" s="77"/>
      <c r="L303" s="77"/>
      <c r="M303" s="80"/>
      <c r="N303" s="77"/>
      <c r="O303" s="77"/>
    </row>
    <row r="304" spans="4:15" ht="16" customHeight="1" x14ac:dyDescent="0.25">
      <c r="D304" s="82"/>
      <c r="E304" s="82"/>
      <c r="F304" s="82"/>
      <c r="G304" s="82"/>
      <c r="H304" s="82"/>
      <c r="K304" s="77"/>
      <c r="L304" s="77"/>
      <c r="M304" s="80"/>
      <c r="N304" s="77"/>
      <c r="O304" s="77"/>
    </row>
    <row r="305" spans="4:15" ht="16" customHeight="1" x14ac:dyDescent="0.25">
      <c r="D305" s="82"/>
      <c r="E305" s="82"/>
      <c r="F305" s="82"/>
      <c r="G305" s="82"/>
      <c r="H305" s="82"/>
      <c r="K305" s="77"/>
      <c r="L305" s="77"/>
      <c r="M305" s="80"/>
      <c r="N305" s="77"/>
      <c r="O305" s="77"/>
    </row>
    <row r="306" spans="4:15" ht="16" customHeight="1" x14ac:dyDescent="0.25">
      <c r="D306" s="82"/>
      <c r="E306" s="82"/>
      <c r="F306" s="82"/>
      <c r="G306" s="82"/>
      <c r="H306" s="82"/>
      <c r="K306" s="77"/>
      <c r="L306" s="77"/>
      <c r="M306" s="80"/>
      <c r="N306" s="77"/>
      <c r="O306" s="77"/>
    </row>
    <row r="307" spans="4:15" ht="16" customHeight="1" x14ac:dyDescent="0.25">
      <c r="D307" s="82"/>
      <c r="E307" s="82"/>
      <c r="F307" s="82"/>
      <c r="G307" s="82"/>
      <c r="H307" s="82"/>
      <c r="K307" s="77"/>
      <c r="L307" s="77"/>
      <c r="M307" s="80"/>
      <c r="N307" s="77"/>
      <c r="O307" s="77"/>
    </row>
    <row r="308" spans="4:15" ht="16" customHeight="1" x14ac:dyDescent="0.25">
      <c r="D308" s="82"/>
      <c r="E308" s="82"/>
      <c r="F308" s="82"/>
      <c r="G308" s="82"/>
      <c r="H308" s="82"/>
      <c r="K308" s="77"/>
      <c r="L308" s="77"/>
      <c r="M308" s="80"/>
      <c r="N308" s="77"/>
      <c r="O308" s="77"/>
    </row>
    <row r="309" spans="4:15" ht="16" customHeight="1" x14ac:dyDescent="0.25">
      <c r="D309" s="82"/>
      <c r="E309" s="82"/>
      <c r="F309" s="82"/>
      <c r="G309" s="82"/>
      <c r="H309" s="82"/>
      <c r="K309" s="77"/>
      <c r="L309" s="77"/>
      <c r="M309" s="80"/>
      <c r="N309" s="77"/>
      <c r="O309" s="77"/>
    </row>
    <row r="310" spans="4:15" ht="16" customHeight="1" x14ac:dyDescent="0.25">
      <c r="D310" s="82"/>
      <c r="E310" s="82"/>
      <c r="F310" s="82"/>
      <c r="G310" s="82"/>
      <c r="H310" s="82"/>
      <c r="K310" s="77"/>
      <c r="L310" s="77"/>
      <c r="M310" s="80"/>
      <c r="N310" s="77"/>
      <c r="O310" s="77"/>
    </row>
    <row r="311" spans="4:15" ht="16" customHeight="1" x14ac:dyDescent="0.25">
      <c r="D311" s="82"/>
      <c r="E311" s="82"/>
      <c r="F311" s="82"/>
      <c r="G311" s="82"/>
      <c r="H311" s="82"/>
      <c r="K311" s="77"/>
      <c r="L311" s="77"/>
      <c r="M311" s="80"/>
      <c r="N311" s="77"/>
      <c r="O311" s="77"/>
    </row>
    <row r="312" spans="4:15" ht="16" customHeight="1" x14ac:dyDescent="0.25">
      <c r="D312" s="82"/>
      <c r="E312" s="82"/>
      <c r="F312" s="82"/>
      <c r="G312" s="82"/>
      <c r="H312" s="82"/>
      <c r="K312" s="77"/>
      <c r="L312" s="77"/>
      <c r="M312" s="80"/>
      <c r="N312" s="77"/>
      <c r="O312" s="77"/>
    </row>
    <row r="313" spans="4:15" ht="16" customHeight="1" x14ac:dyDescent="0.25">
      <c r="D313" s="82"/>
      <c r="E313" s="82"/>
      <c r="F313" s="82"/>
      <c r="G313" s="82"/>
      <c r="H313" s="82"/>
      <c r="K313" s="77"/>
      <c r="L313" s="77"/>
      <c r="M313" s="80"/>
      <c r="N313" s="77"/>
      <c r="O313" s="77"/>
    </row>
    <row r="314" spans="4:15" ht="16" customHeight="1" x14ac:dyDescent="0.25">
      <c r="D314" s="82"/>
      <c r="E314" s="82"/>
      <c r="F314" s="82"/>
      <c r="G314" s="82"/>
      <c r="H314" s="82"/>
      <c r="K314" s="81"/>
      <c r="L314" s="81"/>
      <c r="M314" s="80"/>
      <c r="N314" s="77"/>
      <c r="O314" s="77"/>
    </row>
    <row r="315" spans="4:15" ht="16" customHeight="1" x14ac:dyDescent="0.25">
      <c r="D315" s="82"/>
      <c r="E315" s="82"/>
      <c r="F315" s="82"/>
      <c r="G315" s="82"/>
      <c r="H315" s="82"/>
      <c r="K315" s="81"/>
      <c r="L315" s="81"/>
      <c r="M315" s="80"/>
      <c r="N315" s="77"/>
      <c r="O315" s="77"/>
    </row>
    <row r="316" spans="4:15" ht="16" customHeight="1" x14ac:dyDescent="0.25">
      <c r="D316" s="82"/>
      <c r="E316" s="82"/>
      <c r="F316" s="82"/>
      <c r="G316" s="82"/>
      <c r="H316" s="82"/>
      <c r="K316" s="81"/>
      <c r="L316" s="81"/>
      <c r="M316" s="80"/>
      <c r="N316" s="77"/>
      <c r="O316" s="77"/>
    </row>
    <row r="317" spans="4:15" ht="16" customHeight="1" x14ac:dyDescent="0.25">
      <c r="D317" s="82"/>
      <c r="E317" s="82"/>
      <c r="F317" s="82"/>
      <c r="G317" s="82"/>
      <c r="H317" s="82"/>
      <c r="K317" s="81"/>
      <c r="L317" s="81"/>
      <c r="M317" s="80"/>
      <c r="N317" s="77"/>
      <c r="O317" s="77"/>
    </row>
    <row r="318" spans="4:15" ht="16" customHeight="1" x14ac:dyDescent="0.25">
      <c r="D318" s="82"/>
      <c r="E318" s="82"/>
      <c r="F318" s="82"/>
      <c r="G318" s="82"/>
      <c r="H318" s="82"/>
      <c r="K318" s="81"/>
      <c r="L318" s="81"/>
      <c r="M318" s="80"/>
      <c r="N318" s="77"/>
      <c r="O318" s="77"/>
    </row>
    <row r="319" spans="4:15" ht="16" customHeight="1" x14ac:dyDescent="0.25">
      <c r="D319" s="82"/>
      <c r="E319" s="82"/>
      <c r="F319" s="82"/>
      <c r="G319" s="82"/>
      <c r="H319" s="82"/>
      <c r="K319" s="81"/>
      <c r="L319" s="81"/>
      <c r="M319" s="80"/>
      <c r="N319" s="77"/>
      <c r="O319" s="77"/>
    </row>
    <row r="320" spans="4:15" ht="16" customHeight="1" x14ac:dyDescent="0.25">
      <c r="D320" s="82"/>
      <c r="E320" s="82"/>
      <c r="F320" s="82"/>
      <c r="G320" s="82"/>
      <c r="H320" s="82"/>
      <c r="K320" s="81"/>
      <c r="L320" s="81"/>
      <c r="M320" s="80"/>
      <c r="N320" s="77"/>
      <c r="O320" s="77"/>
    </row>
    <row r="321" spans="4:15" ht="16" customHeight="1" x14ac:dyDescent="0.25">
      <c r="D321" s="82"/>
      <c r="E321" s="82"/>
      <c r="F321" s="82"/>
      <c r="G321" s="82"/>
      <c r="H321" s="82"/>
      <c r="K321" s="77"/>
      <c r="L321" s="77"/>
      <c r="M321" s="80"/>
      <c r="N321" s="77"/>
      <c r="O321" s="77"/>
    </row>
    <row r="322" spans="4:15" ht="16" customHeight="1" x14ac:dyDescent="0.25">
      <c r="D322" s="82"/>
      <c r="E322" s="82"/>
      <c r="F322" s="82"/>
      <c r="G322" s="82"/>
      <c r="H322" s="82"/>
      <c r="K322" s="77"/>
      <c r="L322" s="77"/>
      <c r="M322" s="80"/>
      <c r="N322" s="77"/>
      <c r="O322" s="77"/>
    </row>
    <row r="323" spans="4:15" ht="16" customHeight="1" x14ac:dyDescent="0.25">
      <c r="D323" s="82"/>
      <c r="E323" s="82"/>
      <c r="F323" s="82"/>
      <c r="G323" s="82"/>
      <c r="H323" s="82"/>
      <c r="K323" s="77"/>
      <c r="L323" s="77"/>
      <c r="M323" s="80"/>
      <c r="N323" s="77"/>
      <c r="O323" s="77"/>
    </row>
    <row r="324" spans="4:15" ht="16" customHeight="1" x14ac:dyDescent="0.25">
      <c r="D324" s="82"/>
      <c r="E324" s="82"/>
      <c r="F324" s="82"/>
      <c r="G324" s="82"/>
      <c r="H324" s="82"/>
      <c r="K324" s="77"/>
      <c r="L324" s="77"/>
      <c r="M324" s="80"/>
      <c r="N324" s="77"/>
      <c r="O324" s="77"/>
    </row>
    <row r="325" spans="4:15" ht="16" customHeight="1" x14ac:dyDescent="0.25">
      <c r="D325" s="82"/>
      <c r="E325" s="82"/>
      <c r="F325" s="82"/>
      <c r="G325" s="82"/>
      <c r="H325" s="82"/>
      <c r="K325" s="77"/>
      <c r="L325" s="77"/>
      <c r="M325" s="80"/>
      <c r="N325" s="77"/>
      <c r="O325" s="77"/>
    </row>
    <row r="326" spans="4:15" ht="16" customHeight="1" x14ac:dyDescent="0.25">
      <c r="D326" s="82"/>
      <c r="E326" s="82"/>
      <c r="F326" s="82"/>
      <c r="G326" s="82"/>
      <c r="H326" s="82"/>
      <c r="K326" s="77"/>
      <c r="L326" s="77"/>
      <c r="M326" s="80"/>
      <c r="N326" s="77"/>
      <c r="O326" s="77"/>
    </row>
    <row r="327" spans="4:15" ht="16" customHeight="1" x14ac:dyDescent="0.25">
      <c r="D327" s="82"/>
      <c r="E327" s="82"/>
      <c r="F327" s="82"/>
      <c r="G327" s="82"/>
      <c r="H327" s="82"/>
      <c r="K327" s="77"/>
      <c r="L327" s="77"/>
      <c r="M327" s="80"/>
      <c r="N327" s="77"/>
      <c r="O327" s="77"/>
    </row>
    <row r="328" spans="4:15" ht="16" customHeight="1" x14ac:dyDescent="0.25">
      <c r="D328" s="82"/>
      <c r="E328" s="82"/>
      <c r="F328" s="82"/>
      <c r="G328" s="82"/>
      <c r="H328" s="82"/>
      <c r="K328" s="77"/>
      <c r="L328" s="77"/>
      <c r="M328" s="80"/>
      <c r="N328" s="77"/>
      <c r="O328" s="77"/>
    </row>
    <row r="329" spans="4:15" ht="16" customHeight="1" x14ac:dyDescent="0.25">
      <c r="D329" s="82"/>
      <c r="E329" s="82"/>
      <c r="F329" s="82"/>
      <c r="G329" s="82"/>
      <c r="H329" s="82"/>
      <c r="K329" s="77"/>
      <c r="L329" s="77"/>
      <c r="M329" s="80"/>
      <c r="N329" s="77"/>
      <c r="O329" s="77"/>
    </row>
    <row r="330" spans="4:15" ht="16" customHeight="1" x14ac:dyDescent="0.25">
      <c r="D330" s="82"/>
      <c r="E330" s="82"/>
      <c r="F330" s="82"/>
      <c r="G330" s="82"/>
      <c r="H330" s="82"/>
      <c r="K330" s="77"/>
      <c r="L330" s="77"/>
      <c r="M330" s="80"/>
      <c r="N330" s="77"/>
      <c r="O330" s="77"/>
    </row>
    <row r="331" spans="4:15" ht="16" customHeight="1" x14ac:dyDescent="0.25">
      <c r="D331" s="82"/>
      <c r="E331" s="82"/>
      <c r="F331" s="82"/>
      <c r="G331" s="82"/>
      <c r="H331" s="82"/>
      <c r="K331" s="77"/>
      <c r="L331" s="77"/>
      <c r="M331" s="80"/>
      <c r="N331" s="77"/>
      <c r="O331" s="77"/>
    </row>
    <row r="332" spans="4:15" ht="16" customHeight="1" x14ac:dyDescent="0.25">
      <c r="D332" s="82"/>
      <c r="E332" s="82"/>
      <c r="F332" s="82"/>
      <c r="G332" s="82"/>
      <c r="H332" s="82"/>
      <c r="K332" s="77"/>
      <c r="L332" s="77"/>
      <c r="M332" s="80"/>
      <c r="N332" s="77"/>
      <c r="O332" s="77"/>
    </row>
    <row r="333" spans="4:15" ht="16" customHeight="1" x14ac:dyDescent="0.25">
      <c r="D333" s="82"/>
      <c r="E333" s="82"/>
      <c r="F333" s="82"/>
      <c r="G333" s="82"/>
      <c r="H333" s="82"/>
      <c r="K333" s="77"/>
      <c r="L333" s="77"/>
      <c r="M333" s="80"/>
      <c r="N333" s="77"/>
      <c r="O333" s="77"/>
    </row>
    <row r="334" spans="4:15" ht="16" customHeight="1" x14ac:dyDescent="0.25">
      <c r="D334" s="82"/>
      <c r="E334" s="82"/>
      <c r="F334" s="82"/>
      <c r="G334" s="82"/>
      <c r="H334" s="82"/>
      <c r="K334" s="77"/>
      <c r="L334" s="77"/>
      <c r="M334" s="80"/>
      <c r="N334" s="77"/>
      <c r="O334" s="77"/>
    </row>
    <row r="335" spans="4:15" ht="16" customHeight="1" x14ac:dyDescent="0.25">
      <c r="D335" s="82"/>
      <c r="E335" s="82"/>
      <c r="F335" s="82"/>
      <c r="G335" s="82"/>
      <c r="H335" s="82"/>
      <c r="K335" s="77"/>
      <c r="L335" s="77"/>
      <c r="M335" s="80"/>
      <c r="N335" s="77"/>
      <c r="O335" s="77"/>
    </row>
    <row r="336" spans="4:15" ht="16" customHeight="1" x14ac:dyDescent="0.25">
      <c r="D336" s="82"/>
      <c r="E336" s="82"/>
      <c r="F336" s="82"/>
      <c r="G336" s="82"/>
      <c r="H336" s="82"/>
      <c r="K336" s="77"/>
      <c r="L336" s="77"/>
      <c r="M336" s="80"/>
      <c r="N336" s="77"/>
      <c r="O336" s="77"/>
    </row>
    <row r="337" spans="4:15" ht="16" customHeight="1" x14ac:dyDescent="0.25">
      <c r="D337" s="82"/>
      <c r="E337" s="82"/>
      <c r="F337" s="82"/>
      <c r="G337" s="82"/>
      <c r="H337" s="82"/>
      <c r="K337" s="77"/>
      <c r="L337" s="77"/>
      <c r="M337" s="80"/>
      <c r="N337" s="77"/>
      <c r="O337" s="77"/>
    </row>
    <row r="338" spans="4:15" ht="16" customHeight="1" x14ac:dyDescent="0.25">
      <c r="D338" s="82"/>
      <c r="E338" s="82"/>
      <c r="F338" s="82"/>
      <c r="G338" s="82"/>
      <c r="H338" s="82"/>
      <c r="K338" s="81"/>
      <c r="L338" s="81"/>
      <c r="M338" s="80"/>
      <c r="N338" s="77"/>
      <c r="O338" s="77"/>
    </row>
    <row r="339" spans="4:15" ht="16" customHeight="1" x14ac:dyDescent="0.25">
      <c r="D339" s="82"/>
      <c r="E339" s="82"/>
      <c r="F339" s="82"/>
      <c r="G339" s="82"/>
      <c r="H339" s="82"/>
      <c r="K339" s="81"/>
      <c r="L339" s="81"/>
      <c r="M339" s="80"/>
      <c r="N339" s="77"/>
      <c r="O339" s="77"/>
    </row>
    <row r="340" spans="4:15" ht="16" customHeight="1" x14ac:dyDescent="0.25">
      <c r="D340" s="82"/>
      <c r="E340" s="82"/>
      <c r="F340" s="82"/>
      <c r="G340" s="82"/>
      <c r="H340" s="82"/>
      <c r="K340" s="81"/>
      <c r="L340" s="81"/>
      <c r="M340" s="80"/>
      <c r="N340" s="77"/>
      <c r="O340" s="77"/>
    </row>
    <row r="341" spans="4:15" ht="16" customHeight="1" x14ac:dyDescent="0.25">
      <c r="D341" s="82"/>
      <c r="E341" s="82"/>
      <c r="F341" s="82"/>
      <c r="G341" s="82"/>
      <c r="H341" s="82"/>
      <c r="K341" s="81"/>
      <c r="L341" s="81"/>
      <c r="M341" s="80"/>
      <c r="N341" s="77"/>
      <c r="O341" s="77"/>
    </row>
    <row r="342" spans="4:15" ht="16" customHeight="1" x14ac:dyDescent="0.25">
      <c r="D342" s="82"/>
      <c r="E342" s="82"/>
      <c r="F342" s="82"/>
      <c r="G342" s="82"/>
      <c r="H342" s="82"/>
      <c r="K342" s="81"/>
      <c r="L342" s="81"/>
      <c r="M342" s="80"/>
      <c r="N342" s="77"/>
      <c r="O342" s="77"/>
    </row>
    <row r="343" spans="4:15" ht="16" customHeight="1" x14ac:dyDescent="0.25">
      <c r="D343" s="82"/>
      <c r="E343" s="82"/>
      <c r="F343" s="82"/>
      <c r="G343" s="82"/>
      <c r="H343" s="82"/>
      <c r="K343" s="81"/>
      <c r="L343" s="81"/>
      <c r="M343" s="80"/>
      <c r="N343" s="77"/>
      <c r="O343" s="77"/>
    </row>
    <row r="344" spans="4:15" ht="16" customHeight="1" x14ac:dyDescent="0.25">
      <c r="D344" s="82"/>
      <c r="E344" s="82"/>
      <c r="F344" s="82"/>
      <c r="G344" s="82"/>
      <c r="H344" s="82"/>
      <c r="K344" s="81"/>
      <c r="L344" s="81"/>
      <c r="M344" s="80"/>
      <c r="N344" s="77"/>
      <c r="O344" s="77"/>
    </row>
    <row r="345" spans="4:15" ht="16" customHeight="1" x14ac:dyDescent="0.25">
      <c r="D345" s="82"/>
      <c r="E345" s="82"/>
      <c r="F345" s="82"/>
      <c r="G345" s="82"/>
      <c r="H345" s="82"/>
      <c r="K345" s="77"/>
      <c r="L345" s="77"/>
      <c r="M345" s="80"/>
      <c r="N345" s="77"/>
      <c r="O345" s="77"/>
    </row>
    <row r="346" spans="4:15" ht="16" customHeight="1" x14ac:dyDescent="0.25">
      <c r="D346" s="82"/>
      <c r="E346" s="82"/>
      <c r="F346" s="82"/>
      <c r="G346" s="82"/>
      <c r="H346" s="82"/>
      <c r="K346" s="77"/>
      <c r="L346" s="77"/>
      <c r="M346" s="80"/>
      <c r="N346" s="77"/>
      <c r="O346" s="77"/>
    </row>
    <row r="347" spans="4:15" ht="16" customHeight="1" x14ac:dyDescent="0.25">
      <c r="D347" s="82"/>
      <c r="E347" s="82"/>
      <c r="F347" s="82"/>
      <c r="G347" s="82"/>
      <c r="H347" s="82"/>
      <c r="K347" s="77"/>
      <c r="L347" s="77"/>
      <c r="M347" s="80"/>
      <c r="N347" s="77"/>
      <c r="O347" s="77"/>
    </row>
    <row r="348" spans="4:15" ht="16" customHeight="1" x14ac:dyDescent="0.25">
      <c r="D348" s="82"/>
      <c r="E348" s="82"/>
      <c r="F348" s="82"/>
      <c r="G348" s="82"/>
      <c r="H348" s="82"/>
      <c r="K348" s="77"/>
      <c r="L348" s="77"/>
      <c r="M348" s="80"/>
      <c r="N348" s="77"/>
      <c r="O348" s="77"/>
    </row>
    <row r="349" spans="4:15" ht="16" customHeight="1" x14ac:dyDescent="0.25">
      <c r="D349" s="82"/>
      <c r="E349" s="82"/>
      <c r="F349" s="82"/>
      <c r="G349" s="82"/>
      <c r="H349" s="82"/>
      <c r="K349" s="77"/>
      <c r="L349" s="77"/>
      <c r="M349" s="80"/>
      <c r="N349" s="77"/>
      <c r="O349" s="77"/>
    </row>
    <row r="350" spans="4:15" ht="16" customHeight="1" x14ac:dyDescent="0.25">
      <c r="D350" s="82"/>
      <c r="E350" s="82"/>
      <c r="F350" s="82"/>
      <c r="G350" s="82"/>
      <c r="H350" s="82"/>
      <c r="K350" s="77"/>
      <c r="L350" s="77"/>
      <c r="M350" s="80"/>
      <c r="N350" s="77"/>
      <c r="O350" s="77"/>
    </row>
    <row r="351" spans="4:15" ht="16" customHeight="1" x14ac:dyDescent="0.25">
      <c r="D351" s="82"/>
      <c r="E351" s="82"/>
      <c r="F351" s="82"/>
      <c r="G351" s="82"/>
      <c r="H351" s="82"/>
      <c r="K351" s="77"/>
      <c r="L351" s="77"/>
      <c r="M351" s="80"/>
      <c r="N351" s="77"/>
      <c r="O351" s="77"/>
    </row>
    <row r="352" spans="4:15" ht="16" customHeight="1" x14ac:dyDescent="0.25">
      <c r="D352" s="82"/>
      <c r="E352" s="82"/>
      <c r="F352" s="82"/>
      <c r="G352" s="82"/>
      <c r="H352" s="82"/>
      <c r="K352" s="77"/>
      <c r="L352" s="77"/>
      <c r="M352" s="80"/>
      <c r="N352" s="77"/>
      <c r="O352" s="77"/>
    </row>
    <row r="353" spans="4:15" ht="16" customHeight="1" x14ac:dyDescent="0.25">
      <c r="D353" s="82"/>
      <c r="E353" s="82"/>
      <c r="F353" s="82"/>
      <c r="G353" s="82"/>
      <c r="H353" s="82"/>
      <c r="K353" s="77"/>
      <c r="L353" s="77"/>
      <c r="M353" s="80"/>
      <c r="N353" s="77"/>
      <c r="O353" s="77"/>
    </row>
    <row r="354" spans="4:15" ht="16" customHeight="1" x14ac:dyDescent="0.25">
      <c r="D354" s="82"/>
      <c r="E354" s="82"/>
      <c r="F354" s="82"/>
      <c r="G354" s="82"/>
      <c r="H354" s="82"/>
      <c r="K354" s="77"/>
      <c r="L354" s="77"/>
      <c r="M354" s="80"/>
      <c r="N354" s="77"/>
      <c r="O354" s="77"/>
    </row>
    <row r="355" spans="4:15" ht="16" customHeight="1" x14ac:dyDescent="0.25">
      <c r="D355" s="82"/>
      <c r="E355" s="82"/>
      <c r="F355" s="82"/>
      <c r="G355" s="82"/>
      <c r="H355" s="82"/>
      <c r="K355" s="77"/>
      <c r="L355" s="77"/>
      <c r="M355" s="80"/>
      <c r="N355" s="77"/>
      <c r="O355" s="77"/>
    </row>
    <row r="356" spans="4:15" ht="16" customHeight="1" x14ac:dyDescent="0.25">
      <c r="D356" s="82"/>
      <c r="E356" s="82"/>
      <c r="F356" s="82"/>
      <c r="G356" s="82"/>
      <c r="H356" s="82"/>
      <c r="K356" s="77"/>
      <c r="L356" s="77"/>
      <c r="M356" s="80"/>
      <c r="N356" s="77"/>
      <c r="O356" s="77"/>
    </row>
    <row r="357" spans="4:15" ht="16" customHeight="1" x14ac:dyDescent="0.25">
      <c r="D357" s="82"/>
      <c r="E357" s="82"/>
      <c r="F357" s="82"/>
      <c r="G357" s="82"/>
      <c r="H357" s="82"/>
      <c r="K357" s="77"/>
      <c r="L357" s="77"/>
      <c r="M357" s="80"/>
      <c r="N357" s="77"/>
      <c r="O357" s="77"/>
    </row>
    <row r="358" spans="4:15" ht="16" customHeight="1" x14ac:dyDescent="0.25">
      <c r="D358" s="82"/>
      <c r="E358" s="82"/>
      <c r="F358" s="82"/>
      <c r="G358" s="82"/>
      <c r="H358" s="82"/>
      <c r="K358" s="77"/>
      <c r="L358" s="77"/>
      <c r="M358" s="80"/>
      <c r="N358" s="77"/>
      <c r="O358" s="77"/>
    </row>
    <row r="359" spans="4:15" ht="16" customHeight="1" x14ac:dyDescent="0.25">
      <c r="D359" s="82"/>
      <c r="E359" s="82"/>
      <c r="F359" s="82"/>
      <c r="G359" s="82"/>
      <c r="H359" s="82"/>
      <c r="K359" s="77"/>
      <c r="L359" s="77"/>
      <c r="M359" s="80"/>
      <c r="N359" s="77"/>
      <c r="O359" s="77"/>
    </row>
    <row r="360" spans="4:15" ht="16" customHeight="1" x14ac:dyDescent="0.25">
      <c r="D360" s="82"/>
      <c r="E360" s="82"/>
      <c r="F360" s="82"/>
      <c r="G360" s="82"/>
      <c r="H360" s="82"/>
      <c r="K360" s="77"/>
      <c r="L360" s="77"/>
      <c r="M360" s="80"/>
      <c r="N360" s="77"/>
      <c r="O360" s="77"/>
    </row>
    <row r="361" spans="4:15" ht="16" customHeight="1" x14ac:dyDescent="0.25">
      <c r="D361" s="82"/>
      <c r="E361" s="82"/>
      <c r="F361" s="82"/>
      <c r="G361" s="82"/>
      <c r="H361" s="82"/>
      <c r="K361" s="77"/>
      <c r="L361" s="77"/>
      <c r="M361" s="80"/>
      <c r="N361" s="77"/>
      <c r="O361" s="77"/>
    </row>
    <row r="362" spans="4:15" ht="16" customHeight="1" x14ac:dyDescent="0.25">
      <c r="D362" s="82"/>
      <c r="E362" s="82"/>
      <c r="F362" s="82"/>
      <c r="G362" s="82"/>
      <c r="H362" s="82"/>
      <c r="K362" s="81"/>
      <c r="L362" s="81"/>
      <c r="M362" s="80"/>
      <c r="N362" s="77"/>
      <c r="O362" s="77"/>
    </row>
    <row r="363" spans="4:15" ht="16" customHeight="1" x14ac:dyDescent="0.25">
      <c r="D363" s="82"/>
      <c r="E363" s="82"/>
      <c r="F363" s="82"/>
      <c r="G363" s="82"/>
      <c r="H363" s="82"/>
      <c r="K363" s="81"/>
      <c r="L363" s="81"/>
      <c r="M363" s="80"/>
      <c r="N363" s="77"/>
      <c r="O363" s="77"/>
    </row>
    <row r="364" spans="4:15" ht="16" customHeight="1" x14ac:dyDescent="0.25">
      <c r="D364" s="82"/>
      <c r="E364" s="82"/>
      <c r="F364" s="82"/>
      <c r="G364" s="82"/>
      <c r="H364" s="82"/>
      <c r="K364" s="81"/>
      <c r="L364" s="81"/>
      <c r="M364" s="80"/>
      <c r="N364" s="77"/>
      <c r="O364" s="77"/>
    </row>
    <row r="365" spans="4:15" ht="16" customHeight="1" x14ac:dyDescent="0.25">
      <c r="D365" s="82"/>
      <c r="E365" s="82"/>
      <c r="F365" s="82"/>
      <c r="G365" s="82"/>
      <c r="H365" s="82"/>
      <c r="K365" s="81"/>
      <c r="L365" s="81"/>
      <c r="M365" s="80"/>
      <c r="N365" s="77"/>
      <c r="O365" s="77"/>
    </row>
    <row r="366" spans="4:15" ht="16" customHeight="1" x14ac:dyDescent="0.25">
      <c r="D366" s="82"/>
      <c r="E366" s="82"/>
      <c r="F366" s="82"/>
      <c r="G366" s="82"/>
      <c r="H366" s="82"/>
      <c r="K366" s="81"/>
      <c r="L366" s="81"/>
      <c r="M366" s="80"/>
      <c r="N366" s="77"/>
      <c r="O366" s="77"/>
    </row>
    <row r="367" spans="4:15" ht="16" customHeight="1" x14ac:dyDescent="0.25">
      <c r="D367" s="82"/>
      <c r="E367" s="82"/>
      <c r="F367" s="82"/>
      <c r="G367" s="82"/>
      <c r="H367" s="82"/>
      <c r="K367" s="81"/>
      <c r="L367" s="81"/>
      <c r="M367" s="80"/>
      <c r="N367" s="77"/>
      <c r="O367" s="77"/>
    </row>
    <row r="368" spans="4:15" ht="16" customHeight="1" x14ac:dyDescent="0.25">
      <c r="D368" s="82"/>
      <c r="E368" s="82"/>
      <c r="F368" s="82"/>
      <c r="G368" s="82"/>
      <c r="H368" s="82"/>
      <c r="K368" s="81"/>
      <c r="L368" s="81"/>
      <c r="M368" s="80"/>
      <c r="N368" s="77"/>
      <c r="O368" s="77"/>
    </row>
    <row r="369" spans="4:15" ht="16" customHeight="1" x14ac:dyDescent="0.25">
      <c r="D369" s="82"/>
      <c r="E369" s="82"/>
      <c r="F369" s="82"/>
      <c r="G369" s="82"/>
      <c r="H369" s="82"/>
      <c r="K369" s="77"/>
      <c r="L369" s="77"/>
      <c r="M369" s="80"/>
      <c r="N369" s="77"/>
      <c r="O369" s="77"/>
    </row>
    <row r="370" spans="4:15" ht="16" customHeight="1" x14ac:dyDescent="0.25">
      <c r="D370" s="82"/>
      <c r="E370" s="82"/>
      <c r="F370" s="82"/>
      <c r="G370" s="82"/>
      <c r="H370" s="82"/>
      <c r="K370" s="77"/>
      <c r="L370" s="77"/>
      <c r="M370" s="80"/>
      <c r="N370" s="77"/>
      <c r="O370" s="77"/>
    </row>
    <row r="371" spans="4:15" ht="16" customHeight="1" x14ac:dyDescent="0.25">
      <c r="D371" s="82"/>
      <c r="E371" s="82"/>
      <c r="F371" s="82"/>
      <c r="G371" s="82"/>
      <c r="H371" s="82"/>
      <c r="K371" s="77"/>
      <c r="L371" s="77"/>
      <c r="M371" s="80"/>
      <c r="N371" s="77"/>
      <c r="O371" s="77"/>
    </row>
    <row r="372" spans="4:15" ht="16" customHeight="1" x14ac:dyDescent="0.25">
      <c r="D372" s="82"/>
      <c r="E372" s="82"/>
      <c r="F372" s="82"/>
      <c r="G372" s="82"/>
      <c r="H372" s="82"/>
      <c r="K372" s="77"/>
      <c r="L372" s="77"/>
      <c r="M372" s="80"/>
      <c r="N372" s="77"/>
      <c r="O372" s="77"/>
    </row>
    <row r="373" spans="4:15" ht="16" customHeight="1" x14ac:dyDescent="0.25">
      <c r="D373" s="82"/>
      <c r="E373" s="82"/>
      <c r="F373" s="82"/>
      <c r="G373" s="82"/>
      <c r="H373" s="82"/>
      <c r="K373" s="77"/>
      <c r="L373" s="77"/>
      <c r="M373" s="80"/>
      <c r="N373" s="77"/>
      <c r="O373" s="77"/>
    </row>
    <row r="374" spans="4:15" ht="16" customHeight="1" x14ac:dyDescent="0.25">
      <c r="D374" s="82"/>
      <c r="E374" s="82"/>
      <c r="F374" s="82"/>
      <c r="G374" s="82"/>
      <c r="H374" s="82"/>
      <c r="K374" s="77"/>
      <c r="L374" s="77"/>
      <c r="M374" s="80"/>
      <c r="N374" s="77"/>
      <c r="O374" s="77"/>
    </row>
    <row r="375" spans="4:15" ht="16" customHeight="1" x14ac:dyDescent="0.25">
      <c r="D375" s="82"/>
      <c r="E375" s="82"/>
      <c r="F375" s="82"/>
      <c r="G375" s="82"/>
      <c r="H375" s="82"/>
      <c r="K375" s="77"/>
      <c r="L375" s="77"/>
      <c r="M375" s="80"/>
      <c r="N375" s="77"/>
      <c r="O375" s="77"/>
    </row>
    <row r="376" spans="4:15" ht="16" customHeight="1" x14ac:dyDescent="0.25">
      <c r="D376" s="82"/>
      <c r="E376" s="82"/>
      <c r="F376" s="82"/>
      <c r="G376" s="82"/>
      <c r="H376" s="82"/>
      <c r="K376" s="77"/>
      <c r="L376" s="77"/>
      <c r="M376" s="80"/>
      <c r="N376" s="77"/>
      <c r="O376" s="77"/>
    </row>
    <row r="377" spans="4:15" ht="16" customHeight="1" x14ac:dyDescent="0.25">
      <c r="D377" s="82"/>
      <c r="E377" s="82"/>
      <c r="F377" s="82"/>
      <c r="G377" s="82"/>
      <c r="H377" s="82"/>
      <c r="K377" s="77"/>
      <c r="L377" s="77"/>
      <c r="M377" s="80"/>
      <c r="N377" s="77"/>
      <c r="O377" s="77"/>
    </row>
    <row r="378" spans="4:15" ht="16" customHeight="1" x14ac:dyDescent="0.25">
      <c r="D378" s="82"/>
      <c r="E378" s="82"/>
      <c r="F378" s="82"/>
      <c r="G378" s="82"/>
      <c r="H378" s="82"/>
      <c r="K378" s="77"/>
      <c r="L378" s="77"/>
      <c r="M378" s="80"/>
      <c r="N378" s="77"/>
      <c r="O378" s="77"/>
    </row>
    <row r="379" spans="4:15" ht="16" customHeight="1" x14ac:dyDescent="0.25">
      <c r="D379" s="82"/>
      <c r="E379" s="82"/>
      <c r="F379" s="82"/>
      <c r="G379" s="82"/>
      <c r="H379" s="82"/>
      <c r="K379" s="77"/>
      <c r="L379" s="77"/>
      <c r="M379" s="80"/>
      <c r="N379" s="77"/>
      <c r="O379" s="77"/>
    </row>
    <row r="380" spans="4:15" ht="16" customHeight="1" x14ac:dyDescent="0.25">
      <c r="D380" s="82"/>
      <c r="E380" s="82"/>
      <c r="F380" s="82"/>
      <c r="G380" s="82"/>
      <c r="H380" s="82"/>
      <c r="K380" s="77"/>
      <c r="L380" s="77"/>
      <c r="M380" s="80"/>
      <c r="N380" s="77"/>
      <c r="O380" s="77"/>
    </row>
    <row r="381" spans="4:15" ht="16" customHeight="1" x14ac:dyDescent="0.25">
      <c r="D381" s="82"/>
      <c r="E381" s="82"/>
      <c r="F381" s="82"/>
      <c r="G381" s="82"/>
      <c r="H381" s="82"/>
      <c r="K381" s="77"/>
      <c r="L381" s="77"/>
      <c r="M381" s="80"/>
      <c r="N381" s="77"/>
      <c r="O381" s="77"/>
    </row>
    <row r="382" spans="4:15" ht="16" customHeight="1" x14ac:dyDescent="0.25">
      <c r="D382" s="82"/>
      <c r="E382" s="82"/>
      <c r="F382" s="82"/>
      <c r="G382" s="82"/>
      <c r="H382" s="82"/>
      <c r="K382" s="77"/>
      <c r="L382" s="77"/>
      <c r="M382" s="80"/>
      <c r="N382" s="77"/>
      <c r="O382" s="77"/>
    </row>
    <row r="383" spans="4:15" ht="16" customHeight="1" x14ac:dyDescent="0.25">
      <c r="D383" s="82"/>
      <c r="E383" s="82"/>
      <c r="F383" s="82"/>
      <c r="G383" s="82"/>
      <c r="H383" s="82"/>
      <c r="K383" s="77"/>
      <c r="L383" s="77"/>
      <c r="M383" s="80"/>
      <c r="N383" s="77"/>
      <c r="O383" s="77"/>
    </row>
    <row r="384" spans="4:15" ht="16" customHeight="1" x14ac:dyDescent="0.25">
      <c r="D384" s="82"/>
      <c r="E384" s="82"/>
      <c r="F384" s="82"/>
      <c r="G384" s="82"/>
      <c r="H384" s="82"/>
      <c r="K384" s="77"/>
      <c r="L384" s="77"/>
      <c r="M384" s="80"/>
      <c r="N384" s="77"/>
      <c r="O384" s="77"/>
    </row>
    <row r="385" spans="4:15" ht="16" customHeight="1" x14ac:dyDescent="0.25">
      <c r="D385" s="82"/>
      <c r="E385" s="82"/>
      <c r="F385" s="82"/>
      <c r="G385" s="82"/>
      <c r="H385" s="82"/>
      <c r="K385" s="77"/>
      <c r="L385" s="77"/>
      <c r="M385" s="80"/>
      <c r="N385" s="77"/>
      <c r="O385" s="77"/>
    </row>
    <row r="386" spans="4:15" ht="16" customHeight="1" x14ac:dyDescent="0.25">
      <c r="D386" s="82"/>
      <c r="E386" s="82"/>
      <c r="F386" s="82"/>
      <c r="G386" s="82"/>
      <c r="H386" s="82"/>
      <c r="K386" s="81"/>
      <c r="L386" s="81"/>
      <c r="M386" s="80"/>
      <c r="N386" s="77"/>
      <c r="O386" s="77"/>
    </row>
    <row r="387" spans="4:15" ht="16" customHeight="1" x14ac:dyDescent="0.25">
      <c r="D387" s="82"/>
      <c r="E387" s="82"/>
      <c r="F387" s="82"/>
      <c r="G387" s="82"/>
      <c r="H387" s="82"/>
      <c r="K387" s="81"/>
      <c r="L387" s="81"/>
      <c r="M387" s="80"/>
      <c r="N387" s="77"/>
      <c r="O387" s="77"/>
    </row>
    <row r="388" spans="4:15" ht="16" customHeight="1" x14ac:dyDescent="0.25">
      <c r="D388" s="82"/>
      <c r="E388" s="82"/>
      <c r="F388" s="82"/>
      <c r="G388" s="82"/>
      <c r="H388" s="82"/>
      <c r="K388" s="81"/>
      <c r="L388" s="81"/>
      <c r="M388" s="80"/>
      <c r="N388" s="77"/>
      <c r="O388" s="77"/>
    </row>
    <row r="389" spans="4:15" ht="16" customHeight="1" x14ac:dyDescent="0.25">
      <c r="D389" s="82"/>
      <c r="E389" s="82"/>
      <c r="F389" s="82"/>
      <c r="G389" s="82"/>
      <c r="H389" s="82"/>
      <c r="K389" s="81"/>
      <c r="L389" s="81"/>
      <c r="M389" s="80"/>
      <c r="N389" s="77"/>
      <c r="O389" s="77"/>
    </row>
    <row r="390" spans="4:15" ht="16" customHeight="1" x14ac:dyDescent="0.25">
      <c r="D390" s="82"/>
      <c r="E390" s="82"/>
      <c r="F390" s="82"/>
      <c r="G390" s="82"/>
      <c r="H390" s="82"/>
      <c r="K390" s="81"/>
      <c r="L390" s="81"/>
      <c r="M390" s="80"/>
      <c r="N390" s="77"/>
      <c r="O390" s="77"/>
    </row>
    <row r="391" spans="4:15" ht="16" customHeight="1" x14ac:dyDescent="0.25">
      <c r="D391" s="82"/>
      <c r="E391" s="82"/>
      <c r="F391" s="82"/>
      <c r="G391" s="82"/>
      <c r="H391" s="82"/>
      <c r="K391" s="81"/>
      <c r="L391" s="81"/>
      <c r="M391" s="80"/>
      <c r="N391" s="77"/>
      <c r="O391" s="77"/>
    </row>
    <row r="392" spans="4:15" ht="16" customHeight="1" x14ac:dyDescent="0.25">
      <c r="D392" s="82"/>
      <c r="E392" s="82"/>
      <c r="F392" s="82"/>
      <c r="G392" s="82"/>
      <c r="H392" s="82"/>
      <c r="K392" s="81"/>
      <c r="L392" s="81"/>
      <c r="M392" s="80"/>
      <c r="N392" s="77"/>
      <c r="O392" s="77"/>
    </row>
    <row r="393" spans="4:15" ht="16" customHeight="1" x14ac:dyDescent="0.25">
      <c r="D393" s="82"/>
      <c r="E393" s="82"/>
      <c r="F393" s="82"/>
      <c r="G393" s="82"/>
      <c r="H393" s="82"/>
      <c r="K393" s="77"/>
      <c r="L393" s="77"/>
      <c r="M393" s="80"/>
      <c r="N393" s="77"/>
      <c r="O393" s="77"/>
    </row>
    <row r="394" spans="4:15" ht="16" customHeight="1" x14ac:dyDescent="0.25">
      <c r="D394" s="82"/>
      <c r="E394" s="82"/>
      <c r="F394" s="82"/>
      <c r="G394" s="82"/>
      <c r="H394" s="82"/>
      <c r="K394" s="77"/>
      <c r="L394" s="77"/>
      <c r="M394" s="80"/>
      <c r="N394" s="77"/>
      <c r="O394" s="77"/>
    </row>
    <row r="395" spans="4:15" ht="16" customHeight="1" x14ac:dyDescent="0.25">
      <c r="D395" s="82"/>
      <c r="E395" s="82"/>
      <c r="F395" s="82"/>
      <c r="G395" s="82"/>
      <c r="H395" s="82"/>
      <c r="K395" s="77"/>
      <c r="L395" s="77"/>
      <c r="M395" s="80"/>
      <c r="N395" s="77"/>
      <c r="O395" s="77"/>
    </row>
    <row r="396" spans="4:15" ht="16" customHeight="1" x14ac:dyDescent="0.25">
      <c r="D396" s="82"/>
      <c r="E396" s="82"/>
      <c r="F396" s="82"/>
      <c r="G396" s="82"/>
      <c r="H396" s="82"/>
      <c r="K396" s="77"/>
      <c r="L396" s="77"/>
      <c r="M396" s="80"/>
      <c r="N396" s="77"/>
      <c r="O396" s="77"/>
    </row>
    <row r="397" spans="4:15" ht="16" customHeight="1" x14ac:dyDescent="0.25">
      <c r="D397" s="82"/>
      <c r="E397" s="82"/>
      <c r="F397" s="82"/>
      <c r="G397" s="82"/>
      <c r="H397" s="82"/>
      <c r="K397" s="77"/>
      <c r="L397" s="77"/>
      <c r="M397" s="80"/>
      <c r="N397" s="77"/>
      <c r="O397" s="77"/>
    </row>
    <row r="398" spans="4:15" ht="16" customHeight="1" x14ac:dyDescent="0.25">
      <c r="D398" s="82"/>
      <c r="E398" s="82"/>
      <c r="F398" s="82"/>
      <c r="G398" s="82"/>
      <c r="H398" s="82"/>
      <c r="K398" s="77"/>
      <c r="L398" s="77"/>
      <c r="M398" s="80"/>
      <c r="N398" s="77"/>
      <c r="O398" s="77"/>
    </row>
    <row r="399" spans="4:15" ht="16" customHeight="1" x14ac:dyDescent="0.25">
      <c r="D399" s="82"/>
      <c r="E399" s="82"/>
      <c r="F399" s="82"/>
      <c r="G399" s="82"/>
      <c r="H399" s="82"/>
      <c r="K399" s="77"/>
      <c r="L399" s="77"/>
      <c r="M399" s="80"/>
      <c r="N399" s="77"/>
      <c r="O399" s="77"/>
    </row>
    <row r="400" spans="4:15" ht="16" customHeight="1" x14ac:dyDescent="0.25">
      <c r="D400" s="82"/>
      <c r="E400" s="82"/>
      <c r="F400" s="82"/>
      <c r="G400" s="82"/>
      <c r="H400" s="82"/>
      <c r="K400" s="77"/>
      <c r="L400" s="77"/>
      <c r="M400" s="80"/>
      <c r="N400" s="77"/>
      <c r="O400" s="77"/>
    </row>
    <row r="401" spans="4:15" ht="16" customHeight="1" x14ac:dyDescent="0.25">
      <c r="D401" s="82"/>
      <c r="E401" s="82"/>
      <c r="F401" s="82"/>
      <c r="G401" s="82"/>
      <c r="H401" s="82"/>
      <c r="K401" s="77"/>
      <c r="L401" s="77"/>
      <c r="M401" s="80"/>
      <c r="N401" s="77"/>
      <c r="O401" s="77"/>
    </row>
    <row r="402" spans="4:15" ht="16" customHeight="1" x14ac:dyDescent="0.25">
      <c r="D402" s="82"/>
      <c r="E402" s="82"/>
      <c r="F402" s="82"/>
      <c r="G402" s="82"/>
      <c r="H402" s="82"/>
      <c r="K402" s="77"/>
      <c r="L402" s="77"/>
      <c r="M402" s="80"/>
      <c r="N402" s="77"/>
      <c r="O402" s="77"/>
    </row>
    <row r="403" spans="4:15" ht="16" customHeight="1" x14ac:dyDescent="0.25">
      <c r="D403" s="82"/>
      <c r="E403" s="82"/>
      <c r="F403" s="82"/>
      <c r="G403" s="82"/>
      <c r="H403" s="82"/>
      <c r="K403" s="77"/>
      <c r="L403" s="77"/>
      <c r="M403" s="80"/>
      <c r="N403" s="77"/>
      <c r="O403" s="77"/>
    </row>
    <row r="404" spans="4:15" ht="16" customHeight="1" x14ac:dyDescent="0.25">
      <c r="D404" s="82"/>
      <c r="E404" s="82"/>
      <c r="F404" s="82"/>
      <c r="G404" s="82"/>
      <c r="H404" s="82"/>
      <c r="K404" s="77"/>
      <c r="L404" s="77"/>
      <c r="M404" s="80"/>
      <c r="N404" s="77"/>
      <c r="O404" s="77"/>
    </row>
    <row r="405" spans="4:15" ht="16" customHeight="1" x14ac:dyDescent="0.25">
      <c r="D405" s="82"/>
      <c r="E405" s="82"/>
      <c r="F405" s="82"/>
      <c r="G405" s="82"/>
      <c r="H405" s="82"/>
      <c r="K405" s="77"/>
      <c r="L405" s="77"/>
      <c r="M405" s="80"/>
      <c r="N405" s="77"/>
      <c r="O405" s="77"/>
    </row>
    <row r="406" spans="4:15" ht="16" customHeight="1" x14ac:dyDescent="0.25">
      <c r="D406" s="82"/>
      <c r="E406" s="82"/>
      <c r="F406" s="82"/>
      <c r="G406" s="82"/>
      <c r="H406" s="82"/>
      <c r="K406" s="77"/>
      <c r="L406" s="77"/>
      <c r="M406" s="80"/>
      <c r="N406" s="77"/>
      <c r="O406" s="77"/>
    </row>
    <row r="407" spans="4:15" ht="16" customHeight="1" x14ac:dyDescent="0.25">
      <c r="D407" s="82"/>
      <c r="E407" s="82"/>
      <c r="F407" s="82"/>
      <c r="G407" s="82"/>
      <c r="H407" s="82"/>
      <c r="K407" s="77"/>
      <c r="L407" s="77"/>
      <c r="M407" s="80"/>
      <c r="N407" s="77"/>
      <c r="O407" s="77"/>
    </row>
    <row r="408" spans="4:15" ht="16" customHeight="1" x14ac:dyDescent="0.25">
      <c r="D408" s="82"/>
      <c r="E408" s="82"/>
      <c r="F408" s="82"/>
      <c r="G408" s="82"/>
      <c r="H408" s="82"/>
      <c r="K408" s="77"/>
      <c r="L408" s="77"/>
      <c r="M408" s="80"/>
      <c r="N408" s="77"/>
      <c r="O408" s="77"/>
    </row>
    <row r="409" spans="4:15" ht="16" customHeight="1" x14ac:dyDescent="0.25">
      <c r="D409" s="82"/>
      <c r="E409" s="82"/>
      <c r="F409" s="82"/>
      <c r="G409" s="82"/>
      <c r="H409" s="82"/>
      <c r="K409" s="77"/>
      <c r="L409" s="77"/>
      <c r="M409" s="80"/>
      <c r="N409" s="77"/>
      <c r="O409" s="77"/>
    </row>
    <row r="410" spans="4:15" ht="16" customHeight="1" x14ac:dyDescent="0.25">
      <c r="D410" s="82"/>
      <c r="E410" s="82"/>
      <c r="F410" s="82"/>
      <c r="G410" s="82"/>
      <c r="H410" s="82"/>
      <c r="K410" s="81"/>
      <c r="L410" s="81"/>
      <c r="M410" s="80"/>
      <c r="N410" s="77"/>
      <c r="O410" s="77"/>
    </row>
    <row r="411" spans="4:15" ht="16" customHeight="1" x14ac:dyDescent="0.25">
      <c r="D411" s="82"/>
      <c r="E411" s="82"/>
      <c r="F411" s="82"/>
      <c r="G411" s="82"/>
      <c r="H411" s="82"/>
      <c r="K411" s="81"/>
      <c r="L411" s="81"/>
      <c r="M411" s="80"/>
      <c r="N411" s="77"/>
      <c r="O411" s="77"/>
    </row>
    <row r="412" spans="4:15" ht="16" customHeight="1" x14ac:dyDescent="0.25">
      <c r="D412" s="82"/>
      <c r="E412" s="82"/>
      <c r="F412" s="82"/>
      <c r="G412" s="82"/>
      <c r="H412" s="82"/>
      <c r="K412" s="81"/>
      <c r="L412" s="81"/>
      <c r="M412" s="80"/>
      <c r="N412" s="77"/>
      <c r="O412" s="77"/>
    </row>
    <row r="413" spans="4:15" ht="16" customHeight="1" x14ac:dyDescent="0.25">
      <c r="D413" s="82"/>
      <c r="E413" s="82"/>
      <c r="F413" s="82"/>
      <c r="G413" s="82"/>
      <c r="H413" s="82"/>
      <c r="K413" s="81"/>
      <c r="L413" s="81"/>
      <c r="M413" s="80"/>
      <c r="N413" s="77"/>
      <c r="O413" s="77"/>
    </row>
    <row r="414" spans="4:15" ht="16" customHeight="1" x14ac:dyDescent="0.25">
      <c r="D414" s="82"/>
      <c r="E414" s="82"/>
      <c r="F414" s="82"/>
      <c r="G414" s="82"/>
      <c r="H414" s="82"/>
      <c r="K414" s="81"/>
      <c r="L414" s="81"/>
      <c r="M414" s="80"/>
      <c r="N414" s="77"/>
      <c r="O414" s="77"/>
    </row>
    <row r="415" spans="4:15" ht="16" customHeight="1" x14ac:dyDescent="0.25">
      <c r="D415" s="82"/>
      <c r="E415" s="82"/>
      <c r="F415" s="82"/>
      <c r="G415" s="82"/>
      <c r="H415" s="82"/>
      <c r="K415" s="81"/>
      <c r="L415" s="81"/>
      <c r="M415" s="80"/>
      <c r="N415" s="77"/>
      <c r="O415" s="77"/>
    </row>
    <row r="416" spans="4:15" ht="16" customHeight="1" x14ac:dyDescent="0.25">
      <c r="D416" s="82"/>
      <c r="E416" s="82"/>
      <c r="F416" s="82"/>
      <c r="G416" s="82"/>
      <c r="H416" s="82"/>
      <c r="K416" s="81"/>
      <c r="L416" s="81"/>
      <c r="M416" s="80"/>
      <c r="N416" s="77"/>
      <c r="O416" s="77"/>
    </row>
    <row r="417" spans="4:15" ht="16" customHeight="1" x14ac:dyDescent="0.25">
      <c r="D417" s="82"/>
      <c r="E417" s="82"/>
      <c r="F417" s="82"/>
      <c r="G417" s="82"/>
      <c r="H417" s="82"/>
      <c r="K417" s="77"/>
      <c r="L417" s="77"/>
      <c r="M417" s="80"/>
      <c r="N417" s="77"/>
      <c r="O417" s="77"/>
    </row>
    <row r="418" spans="4:15" ht="16" customHeight="1" x14ac:dyDescent="0.25">
      <c r="D418" s="82"/>
      <c r="E418" s="82"/>
      <c r="F418" s="82"/>
      <c r="G418" s="82"/>
      <c r="H418" s="82"/>
      <c r="K418" s="77"/>
      <c r="L418" s="77"/>
      <c r="M418" s="80"/>
      <c r="N418" s="77"/>
      <c r="O418" s="77"/>
    </row>
    <row r="419" spans="4:15" ht="16" customHeight="1" x14ac:dyDescent="0.25">
      <c r="D419" s="82"/>
      <c r="E419" s="82"/>
      <c r="F419" s="82"/>
      <c r="G419" s="82"/>
      <c r="H419" s="82"/>
      <c r="K419" s="77"/>
      <c r="L419" s="77"/>
      <c r="M419" s="80"/>
      <c r="N419" s="77"/>
      <c r="O419" s="77"/>
    </row>
    <row r="420" spans="4:15" ht="16" customHeight="1" x14ac:dyDescent="0.25">
      <c r="D420" s="82"/>
      <c r="E420" s="82"/>
      <c r="F420" s="82"/>
      <c r="G420" s="82"/>
      <c r="H420" s="82"/>
      <c r="K420" s="77"/>
      <c r="L420" s="77"/>
      <c r="M420" s="80"/>
      <c r="N420" s="77"/>
      <c r="O420" s="77"/>
    </row>
    <row r="421" spans="4:15" ht="16" customHeight="1" x14ac:dyDescent="0.25">
      <c r="D421" s="82"/>
      <c r="E421" s="82"/>
      <c r="F421" s="82"/>
      <c r="G421" s="82"/>
      <c r="H421" s="82"/>
      <c r="K421" s="77"/>
      <c r="L421" s="77"/>
      <c r="M421" s="80"/>
      <c r="N421" s="77"/>
      <c r="O421" s="77"/>
    </row>
    <row r="422" spans="4:15" ht="16" customHeight="1" x14ac:dyDescent="0.25">
      <c r="D422" s="82"/>
      <c r="E422" s="82"/>
      <c r="F422" s="82"/>
      <c r="G422" s="82"/>
      <c r="H422" s="82"/>
      <c r="K422" s="77"/>
      <c r="L422" s="77"/>
      <c r="M422" s="80"/>
      <c r="N422" s="77"/>
      <c r="O422" s="77"/>
    </row>
    <row r="423" spans="4:15" ht="16" customHeight="1" x14ac:dyDescent="0.25">
      <c r="D423" s="82"/>
      <c r="E423" s="82"/>
      <c r="F423" s="82"/>
      <c r="G423" s="82"/>
      <c r="H423" s="82"/>
      <c r="K423" s="77"/>
      <c r="L423" s="77"/>
      <c r="M423" s="80"/>
      <c r="N423" s="77"/>
      <c r="O423" s="77"/>
    </row>
    <row r="424" spans="4:15" ht="16" customHeight="1" x14ac:dyDescent="0.25">
      <c r="D424" s="82"/>
      <c r="E424" s="82"/>
      <c r="F424" s="82"/>
      <c r="G424" s="82"/>
      <c r="H424" s="82"/>
      <c r="K424" s="77"/>
      <c r="L424" s="77"/>
      <c r="M424" s="80"/>
      <c r="N424" s="77"/>
      <c r="O424" s="77"/>
    </row>
    <row r="425" spans="4:15" ht="16" customHeight="1" x14ac:dyDescent="0.25">
      <c r="D425" s="82"/>
      <c r="E425" s="82"/>
      <c r="F425" s="82"/>
      <c r="G425" s="82"/>
      <c r="H425" s="82"/>
      <c r="K425" s="77"/>
      <c r="L425" s="77"/>
      <c r="M425" s="80"/>
      <c r="N425" s="77"/>
      <c r="O425" s="77"/>
    </row>
    <row r="426" spans="4:15" ht="16" customHeight="1" x14ac:dyDescent="0.25">
      <c r="D426" s="82"/>
      <c r="E426" s="82"/>
      <c r="F426" s="82"/>
      <c r="G426" s="82"/>
      <c r="H426" s="82"/>
      <c r="K426" s="77"/>
      <c r="L426" s="77"/>
      <c r="M426" s="80"/>
      <c r="N426" s="77"/>
      <c r="O426" s="77"/>
    </row>
    <row r="427" spans="4:15" ht="16" customHeight="1" x14ac:dyDescent="0.25">
      <c r="D427" s="82"/>
      <c r="E427" s="82"/>
      <c r="F427" s="82"/>
      <c r="G427" s="82"/>
      <c r="H427" s="82"/>
      <c r="K427" s="77"/>
      <c r="L427" s="77"/>
      <c r="M427" s="80"/>
      <c r="N427" s="77"/>
      <c r="O427" s="77"/>
    </row>
    <row r="428" spans="4:15" ht="16" customHeight="1" x14ac:dyDescent="0.25">
      <c r="D428" s="82"/>
      <c r="E428" s="82"/>
      <c r="F428" s="82"/>
      <c r="G428" s="82"/>
      <c r="H428" s="82"/>
      <c r="K428" s="77"/>
      <c r="L428" s="77"/>
      <c r="M428" s="80"/>
      <c r="N428" s="77"/>
      <c r="O428" s="77"/>
    </row>
    <row r="429" spans="4:15" ht="16" customHeight="1" x14ac:dyDescent="0.25">
      <c r="D429" s="82"/>
      <c r="E429" s="82"/>
      <c r="F429" s="82"/>
      <c r="G429" s="82"/>
      <c r="H429" s="82"/>
      <c r="K429" s="77"/>
      <c r="L429" s="77"/>
      <c r="M429" s="80"/>
      <c r="N429" s="77"/>
      <c r="O429" s="77"/>
    </row>
    <row r="430" spans="4:15" ht="16" customHeight="1" x14ac:dyDescent="0.25">
      <c r="D430" s="82"/>
      <c r="E430" s="82"/>
      <c r="F430" s="82"/>
      <c r="G430" s="82"/>
      <c r="H430" s="82"/>
      <c r="K430" s="77"/>
      <c r="L430" s="77"/>
      <c r="M430" s="80"/>
      <c r="N430" s="77"/>
      <c r="O430" s="77"/>
    </row>
    <row r="431" spans="4:15" ht="16" customHeight="1" x14ac:dyDescent="0.25">
      <c r="D431" s="82"/>
      <c r="E431" s="82"/>
      <c r="F431" s="82"/>
      <c r="G431" s="82"/>
      <c r="H431" s="82"/>
      <c r="K431" s="77"/>
      <c r="L431" s="77"/>
      <c r="M431" s="80"/>
      <c r="N431" s="77"/>
      <c r="O431" s="77"/>
    </row>
    <row r="432" spans="4:15" ht="16" customHeight="1" x14ac:dyDescent="0.25">
      <c r="D432" s="82"/>
      <c r="E432" s="82"/>
      <c r="F432" s="82"/>
      <c r="G432" s="82"/>
      <c r="H432" s="82"/>
      <c r="K432" s="77"/>
      <c r="L432" s="77"/>
      <c r="M432" s="80"/>
      <c r="N432" s="77"/>
      <c r="O432" s="77"/>
    </row>
    <row r="433" spans="4:15" ht="16" customHeight="1" x14ac:dyDescent="0.25">
      <c r="D433" s="82"/>
      <c r="E433" s="82"/>
      <c r="F433" s="82"/>
      <c r="G433" s="82"/>
      <c r="H433" s="82"/>
      <c r="K433" s="77"/>
      <c r="L433" s="77"/>
      <c r="M433" s="80"/>
      <c r="N433" s="77"/>
      <c r="O433" s="77"/>
    </row>
    <row r="434" spans="4:15" ht="16" customHeight="1" x14ac:dyDescent="0.25">
      <c r="D434" s="82"/>
      <c r="E434" s="82"/>
      <c r="F434" s="82"/>
      <c r="G434" s="82"/>
      <c r="H434" s="82"/>
      <c r="K434" s="81"/>
      <c r="L434" s="81"/>
      <c r="M434" s="80"/>
      <c r="N434" s="77"/>
      <c r="O434" s="77"/>
    </row>
    <row r="435" spans="4:15" ht="16" customHeight="1" x14ac:dyDescent="0.25">
      <c r="D435" s="82"/>
      <c r="E435" s="82"/>
      <c r="F435" s="82"/>
      <c r="G435" s="82"/>
      <c r="H435" s="82"/>
      <c r="K435" s="81"/>
      <c r="L435" s="81"/>
      <c r="M435" s="80"/>
      <c r="N435" s="77"/>
      <c r="O435" s="77"/>
    </row>
    <row r="436" spans="4:15" ht="16" customHeight="1" x14ac:dyDescent="0.25">
      <c r="D436" s="82"/>
      <c r="E436" s="82"/>
      <c r="F436" s="82"/>
      <c r="G436" s="82"/>
      <c r="H436" s="82"/>
      <c r="K436" s="81"/>
      <c r="L436" s="81"/>
      <c r="M436" s="80"/>
      <c r="N436" s="77"/>
      <c r="O436" s="77"/>
    </row>
    <row r="437" spans="4:15" ht="16" customHeight="1" x14ac:dyDescent="0.25">
      <c r="D437" s="82"/>
      <c r="E437" s="82"/>
      <c r="F437" s="82"/>
      <c r="G437" s="82"/>
      <c r="H437" s="82"/>
      <c r="K437" s="81"/>
      <c r="L437" s="81"/>
      <c r="M437" s="80"/>
      <c r="N437" s="77"/>
      <c r="O437" s="77"/>
    </row>
    <row r="438" spans="4:15" ht="16" customHeight="1" x14ac:dyDescent="0.25">
      <c r="D438" s="82"/>
      <c r="E438" s="82"/>
      <c r="F438" s="82"/>
      <c r="G438" s="82"/>
      <c r="H438" s="82"/>
      <c r="K438" s="81"/>
      <c r="L438" s="81"/>
      <c r="M438" s="80"/>
      <c r="N438" s="77"/>
      <c r="O438" s="77"/>
    </row>
    <row r="439" spans="4:15" ht="16" customHeight="1" x14ac:dyDescent="0.25">
      <c r="D439" s="82"/>
      <c r="E439" s="82"/>
      <c r="F439" s="82"/>
      <c r="G439" s="82"/>
      <c r="H439" s="82"/>
      <c r="K439" s="81"/>
      <c r="L439" s="81"/>
      <c r="M439" s="80"/>
      <c r="N439" s="77"/>
      <c r="O439" s="77"/>
    </row>
    <row r="440" spans="4:15" ht="16" customHeight="1" x14ac:dyDescent="0.25">
      <c r="D440" s="82"/>
      <c r="E440" s="82"/>
      <c r="F440" s="82"/>
      <c r="G440" s="82"/>
      <c r="H440" s="82"/>
      <c r="K440" s="81"/>
      <c r="L440" s="81"/>
      <c r="M440" s="80"/>
      <c r="N440" s="77"/>
      <c r="O440" s="77"/>
    </row>
    <row r="441" spans="4:15" ht="16" customHeight="1" x14ac:dyDescent="0.25">
      <c r="D441" s="82"/>
      <c r="E441" s="82"/>
      <c r="F441" s="82"/>
      <c r="G441" s="82"/>
      <c r="H441" s="82"/>
      <c r="K441" s="77"/>
      <c r="L441" s="77"/>
      <c r="M441" s="80"/>
      <c r="N441" s="77"/>
      <c r="O441" s="77"/>
    </row>
    <row r="442" spans="4:15" ht="16" customHeight="1" x14ac:dyDescent="0.25">
      <c r="D442" s="82"/>
      <c r="E442" s="82"/>
      <c r="F442" s="82"/>
      <c r="G442" s="82"/>
      <c r="H442" s="82"/>
      <c r="K442" s="77"/>
      <c r="L442" s="77"/>
      <c r="M442" s="80"/>
      <c r="N442" s="77"/>
      <c r="O442" s="77"/>
    </row>
    <row r="443" spans="4:15" ht="16" customHeight="1" x14ac:dyDescent="0.25">
      <c r="D443" s="82"/>
      <c r="E443" s="82"/>
      <c r="F443" s="82"/>
      <c r="G443" s="82"/>
      <c r="H443" s="82"/>
      <c r="K443" s="77"/>
      <c r="L443" s="77"/>
      <c r="M443" s="80"/>
      <c r="N443" s="77"/>
      <c r="O443" s="77"/>
    </row>
    <row r="444" spans="4:15" ht="16" customHeight="1" x14ac:dyDescent="0.25">
      <c r="D444" s="82"/>
      <c r="E444" s="82"/>
      <c r="F444" s="82"/>
      <c r="G444" s="82"/>
      <c r="H444" s="82"/>
      <c r="K444" s="77"/>
      <c r="L444" s="77"/>
      <c r="M444" s="80"/>
      <c r="N444" s="77"/>
      <c r="O444" s="77"/>
    </row>
    <row r="445" spans="4:15" ht="16" customHeight="1" x14ac:dyDescent="0.25">
      <c r="D445" s="82"/>
      <c r="E445" s="82"/>
      <c r="F445" s="82"/>
      <c r="G445" s="82"/>
      <c r="H445" s="82"/>
      <c r="K445" s="77"/>
      <c r="L445" s="77"/>
      <c r="M445" s="80"/>
      <c r="N445" s="77"/>
      <c r="O445" s="77"/>
    </row>
    <row r="446" spans="4:15" ht="16" customHeight="1" x14ac:dyDescent="0.25">
      <c r="D446" s="82"/>
      <c r="E446" s="82"/>
      <c r="F446" s="82"/>
      <c r="G446" s="82"/>
      <c r="H446" s="82"/>
      <c r="K446" s="77"/>
      <c r="L446" s="77"/>
      <c r="M446" s="80"/>
      <c r="N446" s="77"/>
      <c r="O446" s="77"/>
    </row>
    <row r="447" spans="4:15" ht="16" customHeight="1" x14ac:dyDescent="0.25">
      <c r="D447" s="82"/>
      <c r="E447" s="82"/>
      <c r="F447" s="82"/>
      <c r="G447" s="82"/>
      <c r="H447" s="82"/>
      <c r="K447" s="77"/>
      <c r="L447" s="77"/>
      <c r="M447" s="80"/>
      <c r="N447" s="77"/>
      <c r="O447" s="77"/>
    </row>
    <row r="448" spans="4:15" ht="16" customHeight="1" x14ac:dyDescent="0.25">
      <c r="D448" s="82"/>
      <c r="E448" s="82"/>
      <c r="F448" s="82"/>
      <c r="G448" s="82"/>
      <c r="H448" s="82"/>
      <c r="K448" s="77"/>
      <c r="L448" s="77"/>
      <c r="M448" s="80"/>
      <c r="N448" s="77"/>
      <c r="O448" s="77"/>
    </row>
    <row r="449" spans="4:15" ht="16" customHeight="1" x14ac:dyDescent="0.25">
      <c r="D449" s="82"/>
      <c r="E449" s="82"/>
      <c r="F449" s="82"/>
      <c r="G449" s="82"/>
      <c r="H449" s="82"/>
      <c r="K449" s="77"/>
      <c r="L449" s="77"/>
      <c r="M449" s="80"/>
      <c r="N449" s="77"/>
      <c r="O449" s="77"/>
    </row>
    <row r="450" spans="4:15" ht="16" customHeight="1" x14ac:dyDescent="0.25">
      <c r="D450" s="82"/>
      <c r="E450" s="82"/>
      <c r="F450" s="82"/>
      <c r="G450" s="82"/>
      <c r="H450" s="82"/>
      <c r="K450" s="77"/>
      <c r="L450" s="77"/>
      <c r="M450" s="80"/>
      <c r="N450" s="77"/>
      <c r="O450" s="77"/>
    </row>
    <row r="451" spans="4:15" ht="16" customHeight="1" x14ac:dyDescent="0.25">
      <c r="D451" s="82"/>
      <c r="E451" s="82"/>
      <c r="F451" s="82"/>
      <c r="G451" s="82"/>
      <c r="H451" s="82"/>
      <c r="K451" s="77"/>
      <c r="L451" s="77"/>
      <c r="M451" s="80"/>
      <c r="N451" s="77"/>
      <c r="O451" s="77"/>
    </row>
    <row r="452" spans="4:15" ht="16" customHeight="1" x14ac:dyDescent="0.25">
      <c r="D452" s="82"/>
      <c r="E452" s="82"/>
      <c r="F452" s="82"/>
      <c r="G452" s="82"/>
      <c r="H452" s="82"/>
      <c r="K452" s="77"/>
      <c r="L452" s="77"/>
      <c r="M452" s="80"/>
      <c r="N452" s="77"/>
      <c r="O452" s="77"/>
    </row>
    <row r="453" spans="4:15" ht="16" customHeight="1" x14ac:dyDescent="0.25">
      <c r="D453" s="82"/>
      <c r="E453" s="82"/>
      <c r="F453" s="82"/>
      <c r="G453" s="82"/>
      <c r="H453" s="82"/>
      <c r="K453" s="77"/>
      <c r="L453" s="77"/>
      <c r="M453" s="80"/>
      <c r="N453" s="77"/>
      <c r="O453" s="77"/>
    </row>
    <row r="454" spans="4:15" ht="16" customHeight="1" x14ac:dyDescent="0.25">
      <c r="D454" s="82"/>
      <c r="E454" s="82"/>
      <c r="F454" s="82"/>
      <c r="G454" s="82"/>
      <c r="H454" s="82"/>
      <c r="K454" s="77"/>
      <c r="L454" s="77"/>
      <c r="M454" s="80"/>
      <c r="N454" s="77"/>
      <c r="O454" s="77"/>
    </row>
    <row r="455" spans="4:15" ht="16" customHeight="1" x14ac:dyDescent="0.25">
      <c r="D455" s="82"/>
      <c r="E455" s="82"/>
      <c r="F455" s="82"/>
      <c r="G455" s="82"/>
      <c r="H455" s="82"/>
      <c r="K455" s="77"/>
      <c r="L455" s="77"/>
      <c r="M455" s="80"/>
      <c r="N455" s="77"/>
      <c r="O455" s="77"/>
    </row>
    <row r="456" spans="4:15" ht="16" customHeight="1" x14ac:dyDescent="0.25">
      <c r="D456" s="82"/>
      <c r="E456" s="82"/>
      <c r="F456" s="82"/>
      <c r="G456" s="82"/>
      <c r="H456" s="82"/>
      <c r="K456" s="77"/>
      <c r="L456" s="77"/>
      <c r="M456" s="80"/>
      <c r="N456" s="77"/>
      <c r="O456" s="77"/>
    </row>
    <row r="457" spans="4:15" ht="16" customHeight="1" x14ac:dyDescent="0.25">
      <c r="D457" s="82"/>
      <c r="E457" s="82"/>
      <c r="F457" s="82"/>
      <c r="G457" s="82"/>
      <c r="H457" s="82"/>
      <c r="K457" s="77"/>
      <c r="L457" s="77"/>
      <c r="M457" s="80"/>
      <c r="N457" s="77"/>
      <c r="O457" s="77"/>
    </row>
    <row r="458" spans="4:15" ht="16" customHeight="1" x14ac:dyDescent="0.25">
      <c r="D458" s="82"/>
      <c r="E458" s="82"/>
      <c r="F458" s="82"/>
      <c r="G458" s="82"/>
      <c r="H458" s="82"/>
      <c r="K458" s="81"/>
      <c r="L458" s="81"/>
      <c r="M458" s="80"/>
      <c r="N458" s="77"/>
      <c r="O458" s="77"/>
    </row>
    <row r="459" spans="4:15" ht="16" customHeight="1" x14ac:dyDescent="0.25">
      <c r="D459" s="82"/>
      <c r="E459" s="82"/>
      <c r="F459" s="82"/>
      <c r="G459" s="82"/>
      <c r="H459" s="82"/>
      <c r="K459" s="81"/>
      <c r="L459" s="81"/>
      <c r="M459" s="80"/>
      <c r="N459" s="77"/>
      <c r="O459" s="77"/>
    </row>
    <row r="460" spans="4:15" ht="16" customHeight="1" x14ac:dyDescent="0.25">
      <c r="D460" s="82"/>
      <c r="E460" s="82"/>
      <c r="F460" s="82"/>
      <c r="G460" s="82"/>
      <c r="H460" s="82"/>
      <c r="K460" s="81"/>
      <c r="L460" s="81"/>
      <c r="M460" s="80"/>
      <c r="N460" s="77"/>
      <c r="O460" s="77"/>
    </row>
    <row r="461" spans="4:15" ht="16" customHeight="1" x14ac:dyDescent="0.25">
      <c r="D461" s="82"/>
      <c r="E461" s="82"/>
      <c r="F461" s="82"/>
      <c r="G461" s="82"/>
      <c r="H461" s="82"/>
      <c r="K461" s="81"/>
      <c r="L461" s="81"/>
      <c r="M461" s="80"/>
      <c r="N461" s="77"/>
      <c r="O461" s="77"/>
    </row>
    <row r="462" spans="4:15" ht="16" customHeight="1" x14ac:dyDescent="0.25">
      <c r="D462" s="82"/>
      <c r="E462" s="82"/>
      <c r="F462" s="82"/>
      <c r="G462" s="82"/>
      <c r="H462" s="82"/>
      <c r="K462" s="81"/>
      <c r="L462" s="81"/>
      <c r="M462" s="80"/>
      <c r="N462" s="77"/>
      <c r="O462" s="77"/>
    </row>
    <row r="463" spans="4:15" ht="16" customHeight="1" x14ac:dyDescent="0.25">
      <c r="D463" s="82"/>
      <c r="E463" s="82"/>
      <c r="F463" s="82"/>
      <c r="G463" s="82"/>
      <c r="H463" s="82"/>
      <c r="K463" s="81"/>
      <c r="L463" s="81"/>
      <c r="M463" s="80"/>
      <c r="N463" s="77"/>
      <c r="O463" s="77"/>
    </row>
    <row r="464" spans="4:15" ht="16" customHeight="1" x14ac:dyDescent="0.25">
      <c r="D464" s="82"/>
      <c r="E464" s="82"/>
      <c r="F464" s="82"/>
      <c r="G464" s="82"/>
      <c r="H464" s="82"/>
      <c r="K464" s="81"/>
      <c r="L464" s="81"/>
      <c r="M464" s="80"/>
      <c r="N464" s="77"/>
      <c r="O464" s="77"/>
    </row>
    <row r="465" spans="4:15" ht="16" customHeight="1" x14ac:dyDescent="0.25">
      <c r="D465" s="82"/>
      <c r="E465" s="82"/>
      <c r="F465" s="82"/>
      <c r="G465" s="82"/>
      <c r="H465" s="82"/>
      <c r="K465" s="77"/>
      <c r="L465" s="77"/>
      <c r="M465" s="80"/>
      <c r="N465" s="77"/>
      <c r="O465" s="77"/>
    </row>
    <row r="466" spans="4:15" ht="16" customHeight="1" x14ac:dyDescent="0.25">
      <c r="D466" s="82"/>
      <c r="E466" s="82"/>
      <c r="F466" s="82"/>
      <c r="G466" s="82"/>
      <c r="H466" s="82"/>
      <c r="K466" s="77"/>
      <c r="L466" s="77"/>
      <c r="M466" s="80"/>
      <c r="N466" s="77"/>
      <c r="O466" s="77"/>
    </row>
    <row r="467" spans="4:15" ht="16" customHeight="1" x14ac:dyDescent="0.25">
      <c r="D467" s="82"/>
      <c r="E467" s="82"/>
      <c r="F467" s="82"/>
      <c r="G467" s="82"/>
      <c r="H467" s="82"/>
      <c r="K467" s="77"/>
      <c r="L467" s="77"/>
      <c r="M467" s="80"/>
      <c r="N467" s="77"/>
      <c r="O467" s="77"/>
    </row>
    <row r="468" spans="4:15" ht="16" customHeight="1" x14ac:dyDescent="0.25">
      <c r="D468" s="82"/>
      <c r="E468" s="82"/>
      <c r="F468" s="82"/>
      <c r="G468" s="82"/>
      <c r="H468" s="82"/>
      <c r="K468" s="77"/>
      <c r="L468" s="77"/>
      <c r="M468" s="80"/>
      <c r="N468" s="77"/>
      <c r="O468" s="77"/>
    </row>
    <row r="469" spans="4:15" ht="16" customHeight="1" x14ac:dyDescent="0.25">
      <c r="D469" s="82"/>
      <c r="E469" s="82"/>
      <c r="F469" s="82"/>
      <c r="G469" s="82"/>
      <c r="H469" s="82"/>
      <c r="K469" s="77"/>
      <c r="L469" s="77"/>
      <c r="M469" s="80"/>
      <c r="N469" s="77"/>
      <c r="O469" s="77"/>
    </row>
    <row r="470" spans="4:15" ht="16" customHeight="1" x14ac:dyDescent="0.25">
      <c r="D470" s="82"/>
      <c r="E470" s="82"/>
      <c r="F470" s="82"/>
      <c r="G470" s="82"/>
      <c r="H470" s="82"/>
      <c r="K470" s="77"/>
      <c r="L470" s="77"/>
      <c r="M470" s="80"/>
      <c r="N470" s="77"/>
      <c r="O470" s="77"/>
    </row>
    <row r="471" spans="4:15" ht="16" customHeight="1" x14ac:dyDescent="0.25">
      <c r="D471" s="82"/>
      <c r="E471" s="82"/>
      <c r="F471" s="82"/>
      <c r="G471" s="82"/>
      <c r="H471" s="82"/>
      <c r="K471" s="77"/>
      <c r="L471" s="77"/>
      <c r="M471" s="80"/>
      <c r="N471" s="77"/>
      <c r="O471" s="77"/>
    </row>
    <row r="472" spans="4:15" ht="16" customHeight="1" x14ac:dyDescent="0.25">
      <c r="D472" s="82"/>
      <c r="E472" s="82"/>
      <c r="F472" s="82"/>
      <c r="G472" s="82"/>
      <c r="H472" s="82"/>
      <c r="K472" s="77"/>
      <c r="L472" s="77"/>
      <c r="M472" s="80"/>
      <c r="N472" s="77"/>
      <c r="O472" s="77"/>
    </row>
    <row r="473" spans="4:15" ht="16" customHeight="1" x14ac:dyDescent="0.25">
      <c r="D473" s="82"/>
      <c r="E473" s="82"/>
      <c r="F473" s="82"/>
      <c r="G473" s="82"/>
      <c r="H473" s="82"/>
      <c r="K473" s="77"/>
      <c r="L473" s="77"/>
      <c r="M473" s="80"/>
      <c r="N473" s="77"/>
      <c r="O473" s="77"/>
    </row>
    <row r="474" spans="4:15" ht="16" customHeight="1" x14ac:dyDescent="0.25">
      <c r="D474" s="82"/>
      <c r="E474" s="82"/>
      <c r="F474" s="82"/>
      <c r="G474" s="82"/>
      <c r="H474" s="82"/>
      <c r="K474" s="77"/>
      <c r="L474" s="77"/>
      <c r="M474" s="80"/>
      <c r="N474" s="77"/>
      <c r="O474" s="77"/>
    </row>
    <row r="475" spans="4:15" ht="16" customHeight="1" x14ac:dyDescent="0.25">
      <c r="D475" s="82"/>
      <c r="E475" s="82"/>
      <c r="F475" s="82"/>
      <c r="G475" s="82"/>
      <c r="H475" s="82"/>
      <c r="K475" s="77"/>
      <c r="L475" s="77"/>
      <c r="M475" s="80"/>
      <c r="N475" s="77"/>
      <c r="O475" s="77"/>
    </row>
    <row r="476" spans="4:15" ht="16" customHeight="1" x14ac:dyDescent="0.25">
      <c r="D476" s="82"/>
      <c r="E476" s="82"/>
      <c r="F476" s="82"/>
      <c r="G476" s="82"/>
      <c r="H476" s="82"/>
      <c r="K476" s="77"/>
      <c r="L476" s="77"/>
      <c r="M476" s="80"/>
      <c r="N476" s="77"/>
      <c r="O476" s="77"/>
    </row>
    <row r="477" spans="4:15" ht="16" customHeight="1" x14ac:dyDescent="0.25">
      <c r="D477" s="82"/>
      <c r="E477" s="82"/>
      <c r="F477" s="82"/>
      <c r="G477" s="82"/>
      <c r="H477" s="82"/>
      <c r="K477" s="77"/>
      <c r="L477" s="77"/>
      <c r="M477" s="80"/>
      <c r="N477" s="77"/>
      <c r="O477" s="77"/>
    </row>
    <row r="478" spans="4:15" ht="16" customHeight="1" x14ac:dyDescent="0.25">
      <c r="D478" s="82"/>
      <c r="E478" s="82"/>
      <c r="F478" s="82"/>
      <c r="G478" s="82"/>
      <c r="H478" s="82"/>
      <c r="K478" s="77"/>
      <c r="L478" s="77"/>
      <c r="M478" s="80"/>
      <c r="N478" s="77"/>
      <c r="O478" s="77"/>
    </row>
    <row r="479" spans="4:15" ht="16" customHeight="1" x14ac:dyDescent="0.25">
      <c r="D479" s="82"/>
      <c r="E479" s="82"/>
      <c r="F479" s="82"/>
      <c r="G479" s="82"/>
      <c r="H479" s="82"/>
      <c r="K479" s="77"/>
      <c r="L479" s="77"/>
      <c r="M479" s="80"/>
      <c r="N479" s="77"/>
      <c r="O479" s="77"/>
    </row>
    <row r="480" spans="4:15" ht="16" customHeight="1" x14ac:dyDescent="0.25">
      <c r="D480" s="82"/>
      <c r="E480" s="82"/>
      <c r="F480" s="82"/>
      <c r="G480" s="82"/>
      <c r="H480" s="82"/>
      <c r="K480" s="77"/>
      <c r="L480" s="77"/>
      <c r="M480" s="80"/>
      <c r="N480" s="77"/>
      <c r="O480" s="77"/>
    </row>
    <row r="481" spans="4:15" ht="16" customHeight="1" x14ac:dyDescent="0.25">
      <c r="D481" s="82"/>
      <c r="E481" s="82"/>
      <c r="F481" s="82"/>
      <c r="G481" s="82"/>
      <c r="H481" s="82"/>
      <c r="K481" s="77"/>
      <c r="L481" s="77"/>
      <c r="M481" s="80"/>
      <c r="N481" s="77"/>
      <c r="O481" s="77"/>
    </row>
    <row r="482" spans="4:15" ht="16" customHeight="1" x14ac:dyDescent="0.25">
      <c r="D482" s="82"/>
      <c r="E482" s="82"/>
      <c r="F482" s="82"/>
      <c r="G482" s="82"/>
      <c r="H482" s="82"/>
      <c r="K482" s="81"/>
      <c r="L482" s="81"/>
      <c r="M482" s="80"/>
      <c r="N482" s="77"/>
      <c r="O482" s="77"/>
    </row>
    <row r="483" spans="4:15" ht="16" customHeight="1" x14ac:dyDescent="0.25">
      <c r="D483" s="82"/>
      <c r="E483" s="82"/>
      <c r="F483" s="82"/>
      <c r="G483" s="82"/>
      <c r="H483" s="82"/>
      <c r="K483" s="81"/>
      <c r="L483" s="81"/>
      <c r="M483" s="80"/>
      <c r="N483" s="77"/>
      <c r="O483" s="77"/>
    </row>
    <row r="484" spans="4:15" ht="16" customHeight="1" x14ac:dyDescent="0.25">
      <c r="D484" s="82"/>
      <c r="E484" s="82"/>
      <c r="F484" s="82"/>
      <c r="G484" s="82"/>
      <c r="H484" s="82"/>
      <c r="K484" s="81"/>
      <c r="L484" s="81"/>
      <c r="M484" s="80"/>
      <c r="N484" s="77"/>
      <c r="O484" s="77"/>
    </row>
    <row r="485" spans="4:15" ht="16" customHeight="1" x14ac:dyDescent="0.25">
      <c r="D485" s="82"/>
      <c r="E485" s="82"/>
      <c r="F485" s="82"/>
      <c r="G485" s="82"/>
      <c r="H485" s="82"/>
      <c r="K485" s="81"/>
      <c r="L485" s="81"/>
      <c r="M485" s="80"/>
      <c r="N485" s="77"/>
      <c r="O485" s="77"/>
    </row>
    <row r="486" spans="4:15" ht="16" customHeight="1" x14ac:dyDescent="0.25">
      <c r="D486" s="82"/>
      <c r="E486" s="82"/>
      <c r="F486" s="82"/>
      <c r="G486" s="82"/>
      <c r="H486" s="82"/>
      <c r="K486" s="81"/>
      <c r="L486" s="81"/>
      <c r="M486" s="80"/>
      <c r="N486" s="77"/>
      <c r="O486" s="77"/>
    </row>
    <row r="487" spans="4:15" ht="16" customHeight="1" x14ac:dyDescent="0.25">
      <c r="D487" s="82"/>
      <c r="E487" s="82"/>
      <c r="F487" s="82"/>
      <c r="G487" s="82"/>
      <c r="H487" s="82"/>
      <c r="K487" s="81"/>
      <c r="L487" s="81"/>
      <c r="M487" s="80"/>
      <c r="N487" s="77"/>
      <c r="O487" s="77"/>
    </row>
    <row r="488" spans="4:15" ht="16" customHeight="1" x14ac:dyDescent="0.25">
      <c r="D488" s="82"/>
      <c r="E488" s="82"/>
      <c r="F488" s="82"/>
      <c r="G488" s="82"/>
      <c r="H488" s="82"/>
      <c r="K488" s="81"/>
      <c r="L488" s="81"/>
      <c r="M488" s="80"/>
      <c r="N488" s="77"/>
      <c r="O488" s="77"/>
    </row>
    <row r="489" spans="4:15" ht="16" customHeight="1" x14ac:dyDescent="0.25">
      <c r="D489" s="82"/>
      <c r="E489" s="82"/>
      <c r="F489" s="82"/>
      <c r="G489" s="82"/>
      <c r="H489" s="82"/>
      <c r="K489" s="77"/>
      <c r="L489" s="77"/>
      <c r="M489" s="80"/>
      <c r="N489" s="77"/>
      <c r="O489" s="77"/>
    </row>
    <row r="490" spans="4:15" ht="16" customHeight="1" x14ac:dyDescent="0.25">
      <c r="D490" s="82"/>
      <c r="E490" s="82"/>
      <c r="F490" s="82"/>
      <c r="G490" s="82"/>
      <c r="H490" s="82"/>
      <c r="K490" s="77"/>
      <c r="L490" s="77"/>
      <c r="M490" s="80"/>
      <c r="N490" s="77"/>
      <c r="O490" s="77"/>
    </row>
    <row r="491" spans="4:15" ht="16" customHeight="1" x14ac:dyDescent="0.25">
      <c r="D491" s="82"/>
      <c r="E491" s="82"/>
      <c r="F491" s="82"/>
      <c r="G491" s="82"/>
      <c r="H491" s="82"/>
      <c r="K491" s="77"/>
      <c r="L491" s="77"/>
      <c r="M491" s="80"/>
      <c r="N491" s="77"/>
      <c r="O491" s="77"/>
    </row>
    <row r="492" spans="4:15" ht="16" customHeight="1" x14ac:dyDescent="0.25">
      <c r="D492" s="82"/>
      <c r="E492" s="82"/>
      <c r="F492" s="82"/>
      <c r="G492" s="82"/>
      <c r="H492" s="82"/>
      <c r="K492" s="77"/>
      <c r="L492" s="77"/>
      <c r="M492" s="80"/>
      <c r="N492" s="77"/>
      <c r="O492" s="77"/>
    </row>
    <row r="493" spans="4:15" ht="16" customHeight="1" x14ac:dyDescent="0.25">
      <c r="D493" s="82"/>
      <c r="E493" s="82"/>
      <c r="F493" s="82"/>
      <c r="G493" s="82"/>
      <c r="H493" s="82"/>
      <c r="K493" s="77"/>
      <c r="L493" s="77"/>
      <c r="M493" s="80"/>
      <c r="N493" s="77"/>
      <c r="O493" s="77"/>
    </row>
    <row r="494" spans="4:15" ht="16" customHeight="1" x14ac:dyDescent="0.25">
      <c r="D494" s="82"/>
      <c r="E494" s="82"/>
      <c r="F494" s="82"/>
      <c r="G494" s="82"/>
      <c r="H494" s="82"/>
      <c r="K494" s="77"/>
      <c r="L494" s="77"/>
      <c r="M494" s="80"/>
      <c r="N494" s="77"/>
      <c r="O494" s="77"/>
    </row>
    <row r="495" spans="4:15" ht="16" customHeight="1" x14ac:dyDescent="0.25">
      <c r="D495" s="82"/>
      <c r="E495" s="82"/>
      <c r="F495" s="82"/>
      <c r="G495" s="82"/>
      <c r="H495" s="82"/>
      <c r="K495" s="77"/>
      <c r="L495" s="77"/>
      <c r="M495" s="80"/>
      <c r="N495" s="77"/>
      <c r="O495" s="77"/>
    </row>
    <row r="496" spans="4:15" ht="16" customHeight="1" x14ac:dyDescent="0.25">
      <c r="D496" s="82"/>
      <c r="E496" s="82"/>
      <c r="F496" s="82"/>
      <c r="G496" s="82"/>
      <c r="H496" s="82"/>
      <c r="K496" s="77"/>
      <c r="L496" s="77"/>
      <c r="M496" s="80"/>
      <c r="N496" s="77"/>
      <c r="O496" s="77"/>
    </row>
    <row r="497" spans="4:15" ht="16" customHeight="1" x14ac:dyDescent="0.25">
      <c r="D497" s="82"/>
      <c r="E497" s="82"/>
      <c r="F497" s="82"/>
      <c r="G497" s="82"/>
      <c r="H497" s="82"/>
      <c r="K497" s="77"/>
      <c r="L497" s="77"/>
      <c r="M497" s="80"/>
      <c r="N497" s="77"/>
      <c r="O497" s="77"/>
    </row>
    <row r="498" spans="4:15" ht="16" customHeight="1" x14ac:dyDescent="0.25">
      <c r="D498" s="82"/>
      <c r="E498" s="82"/>
      <c r="F498" s="82"/>
      <c r="G498" s="82"/>
      <c r="H498" s="82"/>
      <c r="K498" s="77"/>
      <c r="L498" s="77"/>
      <c r="M498" s="80"/>
      <c r="N498" s="77"/>
      <c r="O498" s="77"/>
    </row>
    <row r="499" spans="4:15" ht="16" customHeight="1" x14ac:dyDescent="0.25">
      <c r="D499" s="82"/>
      <c r="E499" s="82"/>
      <c r="F499" s="82"/>
      <c r="G499" s="82"/>
      <c r="H499" s="82"/>
      <c r="K499" s="77"/>
      <c r="L499" s="77"/>
      <c r="M499" s="80"/>
      <c r="N499" s="77"/>
      <c r="O499" s="77"/>
    </row>
    <row r="500" spans="4:15" ht="16" customHeight="1" x14ac:dyDescent="0.25">
      <c r="D500" s="82"/>
      <c r="E500" s="82"/>
      <c r="F500" s="82"/>
      <c r="G500" s="82"/>
      <c r="H500" s="82"/>
      <c r="K500" s="77"/>
      <c r="L500" s="77"/>
      <c r="M500" s="80"/>
      <c r="N500" s="77"/>
      <c r="O500" s="77"/>
    </row>
    <row r="501" spans="4:15" ht="16" customHeight="1" x14ac:dyDescent="0.25">
      <c r="D501" s="82"/>
      <c r="E501" s="82"/>
      <c r="F501" s="82"/>
      <c r="G501" s="82"/>
      <c r="H501" s="82"/>
      <c r="K501" s="77"/>
      <c r="L501" s="77"/>
      <c r="M501" s="80"/>
      <c r="N501" s="77"/>
      <c r="O501" s="77"/>
    </row>
    <row r="502" spans="4:15" ht="16" customHeight="1" x14ac:dyDescent="0.25">
      <c r="D502" s="82"/>
      <c r="E502" s="82"/>
      <c r="F502" s="82"/>
      <c r="G502" s="82"/>
      <c r="H502" s="82"/>
      <c r="K502" s="77"/>
      <c r="L502" s="77"/>
      <c r="M502" s="80"/>
      <c r="N502" s="77"/>
      <c r="O502" s="77"/>
    </row>
    <row r="503" spans="4:15" ht="16" customHeight="1" x14ac:dyDescent="0.25">
      <c r="D503" s="82"/>
      <c r="E503" s="82"/>
      <c r="F503" s="82"/>
      <c r="G503" s="82"/>
      <c r="H503" s="82"/>
      <c r="K503" s="77"/>
      <c r="L503" s="77"/>
      <c r="M503" s="80"/>
      <c r="N503" s="77"/>
      <c r="O503" s="77"/>
    </row>
    <row r="504" spans="4:15" ht="16" customHeight="1" x14ac:dyDescent="0.25">
      <c r="D504" s="82"/>
      <c r="E504" s="82"/>
      <c r="F504" s="82"/>
      <c r="G504" s="82"/>
      <c r="H504" s="82"/>
      <c r="K504" s="77"/>
      <c r="L504" s="77"/>
      <c r="M504" s="80"/>
      <c r="N504" s="77"/>
      <c r="O504" s="77"/>
    </row>
    <row r="505" spans="4:15" ht="16" customHeight="1" x14ac:dyDescent="0.25">
      <c r="D505" s="82"/>
      <c r="E505" s="82"/>
      <c r="F505" s="82"/>
      <c r="G505" s="82"/>
      <c r="H505" s="82"/>
      <c r="K505" s="77"/>
      <c r="L505" s="77"/>
      <c r="M505" s="80"/>
      <c r="N505" s="77"/>
      <c r="O505" s="77"/>
    </row>
    <row r="506" spans="4:15" ht="16" customHeight="1" x14ac:dyDescent="0.25">
      <c r="D506" s="82"/>
      <c r="E506" s="82"/>
      <c r="F506" s="82"/>
      <c r="G506" s="82"/>
      <c r="H506" s="82"/>
      <c r="K506" s="81"/>
      <c r="L506" s="81"/>
      <c r="M506" s="80"/>
      <c r="N506" s="77"/>
      <c r="O506" s="77"/>
    </row>
    <row r="507" spans="4:15" ht="16" customHeight="1" x14ac:dyDescent="0.25">
      <c r="D507" s="82"/>
      <c r="E507" s="82"/>
      <c r="F507" s="82"/>
      <c r="G507" s="82"/>
      <c r="H507" s="82"/>
      <c r="K507" s="81"/>
      <c r="L507" s="81"/>
      <c r="M507" s="80"/>
      <c r="N507" s="77"/>
      <c r="O507" s="77"/>
    </row>
    <row r="508" spans="4:15" ht="16" customHeight="1" x14ac:dyDescent="0.25">
      <c r="D508" s="82"/>
      <c r="E508" s="82"/>
      <c r="F508" s="82"/>
      <c r="G508" s="82"/>
      <c r="H508" s="82"/>
      <c r="K508" s="81"/>
      <c r="L508" s="81"/>
      <c r="M508" s="80"/>
      <c r="N508" s="77"/>
      <c r="O508" s="77"/>
    </row>
    <row r="509" spans="4:15" ht="16" customHeight="1" x14ac:dyDescent="0.25">
      <c r="D509" s="82"/>
      <c r="E509" s="82"/>
      <c r="F509" s="82"/>
      <c r="G509" s="82"/>
      <c r="H509" s="82"/>
      <c r="K509" s="81"/>
      <c r="L509" s="81"/>
      <c r="M509" s="80"/>
      <c r="N509" s="77"/>
      <c r="O509" s="77"/>
    </row>
    <row r="510" spans="4:15" ht="16" customHeight="1" x14ac:dyDescent="0.25">
      <c r="D510" s="82"/>
      <c r="E510" s="82"/>
      <c r="F510" s="82"/>
      <c r="G510" s="82"/>
      <c r="H510" s="82"/>
      <c r="K510" s="81"/>
      <c r="L510" s="81"/>
      <c r="M510" s="80"/>
      <c r="N510" s="77"/>
      <c r="O510" s="77"/>
    </row>
    <row r="511" spans="4:15" ht="16" customHeight="1" x14ac:dyDescent="0.25">
      <c r="D511" s="82"/>
      <c r="E511" s="82"/>
      <c r="F511" s="82"/>
      <c r="G511" s="82"/>
      <c r="H511" s="82"/>
      <c r="K511" s="81"/>
      <c r="L511" s="81"/>
      <c r="M511" s="80"/>
      <c r="N511" s="77"/>
      <c r="O511" s="77"/>
    </row>
    <row r="512" spans="4:15" ht="16" customHeight="1" x14ac:dyDescent="0.25">
      <c r="D512" s="82"/>
      <c r="E512" s="82"/>
      <c r="F512" s="82"/>
      <c r="G512" s="82"/>
      <c r="H512" s="82"/>
      <c r="K512" s="81"/>
      <c r="L512" s="81"/>
      <c r="M512" s="80"/>
      <c r="N512" s="77"/>
      <c r="O512" s="77"/>
    </row>
    <row r="513" spans="4:15" ht="16" customHeight="1" x14ac:dyDescent="0.25">
      <c r="D513" s="82"/>
      <c r="E513" s="82"/>
      <c r="F513" s="82"/>
      <c r="G513" s="82"/>
      <c r="H513" s="82"/>
      <c r="K513" s="77"/>
      <c r="L513" s="77"/>
      <c r="M513" s="80"/>
      <c r="N513" s="77"/>
      <c r="O513" s="77"/>
    </row>
    <row r="514" spans="4:15" ht="16" customHeight="1" x14ac:dyDescent="0.25">
      <c r="D514" s="82"/>
      <c r="E514" s="82"/>
      <c r="F514" s="82"/>
      <c r="G514" s="82"/>
      <c r="H514" s="82"/>
      <c r="K514" s="77"/>
      <c r="L514" s="77"/>
      <c r="M514" s="80"/>
      <c r="N514" s="77"/>
      <c r="O514" s="77"/>
    </row>
    <row r="515" spans="4:15" ht="16" customHeight="1" x14ac:dyDescent="0.25">
      <c r="D515" s="82"/>
      <c r="E515" s="82"/>
      <c r="F515" s="82"/>
      <c r="G515" s="82"/>
      <c r="H515" s="82"/>
      <c r="K515" s="77"/>
      <c r="L515" s="77"/>
      <c r="M515" s="80"/>
      <c r="N515" s="77"/>
      <c r="O515" s="77"/>
    </row>
    <row r="516" spans="4:15" ht="16" customHeight="1" x14ac:dyDescent="0.25">
      <c r="D516" s="82"/>
      <c r="E516" s="82"/>
      <c r="F516" s="82"/>
      <c r="G516" s="82"/>
      <c r="H516" s="82"/>
      <c r="K516" s="77"/>
      <c r="L516" s="77"/>
      <c r="M516" s="80"/>
      <c r="N516" s="77"/>
      <c r="O516" s="77"/>
    </row>
    <row r="517" spans="4:15" ht="16" customHeight="1" x14ac:dyDescent="0.25">
      <c r="D517" s="82"/>
      <c r="E517" s="82"/>
      <c r="F517" s="82"/>
      <c r="G517" s="82"/>
      <c r="H517" s="82"/>
      <c r="K517" s="77"/>
      <c r="L517" s="77"/>
      <c r="M517" s="80"/>
      <c r="N517" s="77"/>
      <c r="O517" s="77"/>
    </row>
    <row r="518" spans="4:15" ht="16" customHeight="1" x14ac:dyDescent="0.25">
      <c r="D518" s="82"/>
      <c r="E518" s="82"/>
      <c r="F518" s="82"/>
      <c r="G518" s="82"/>
      <c r="H518" s="82"/>
      <c r="K518" s="77"/>
      <c r="L518" s="77"/>
      <c r="M518" s="80"/>
      <c r="N518" s="77"/>
      <c r="O518" s="77"/>
    </row>
    <row r="519" spans="4:15" ht="16" customHeight="1" x14ac:dyDescent="0.25">
      <c r="D519" s="82"/>
      <c r="E519" s="82"/>
      <c r="F519" s="82"/>
      <c r="G519" s="82"/>
      <c r="H519" s="82"/>
      <c r="K519" s="77"/>
      <c r="L519" s="77"/>
      <c r="M519" s="80"/>
      <c r="N519" s="77"/>
      <c r="O519" s="77"/>
    </row>
    <row r="520" spans="4:15" ht="16" customHeight="1" x14ac:dyDescent="0.25">
      <c r="D520" s="82"/>
      <c r="E520" s="82"/>
      <c r="F520" s="82"/>
      <c r="G520" s="82"/>
      <c r="H520" s="82"/>
      <c r="K520" s="77"/>
      <c r="L520" s="77"/>
      <c r="M520" s="80"/>
      <c r="N520" s="77"/>
      <c r="O520" s="77"/>
    </row>
    <row r="521" spans="4:15" ht="16" customHeight="1" x14ac:dyDescent="0.25">
      <c r="D521" s="82"/>
      <c r="E521" s="82"/>
      <c r="F521" s="82"/>
      <c r="G521" s="82"/>
      <c r="H521" s="82"/>
      <c r="K521" s="77"/>
      <c r="L521" s="77"/>
      <c r="M521" s="80"/>
      <c r="N521" s="77"/>
      <c r="O521" s="77"/>
    </row>
    <row r="522" spans="4:15" ht="16" customHeight="1" x14ac:dyDescent="0.25">
      <c r="D522" s="82"/>
      <c r="E522" s="82"/>
      <c r="F522" s="82"/>
      <c r="G522" s="82"/>
      <c r="H522" s="82"/>
      <c r="K522" s="77"/>
      <c r="L522" s="77"/>
      <c r="M522" s="80"/>
      <c r="N522" s="77"/>
      <c r="O522" s="77"/>
    </row>
    <row r="523" spans="4:15" ht="16" customHeight="1" x14ac:dyDescent="0.25">
      <c r="D523" s="82"/>
      <c r="E523" s="82"/>
      <c r="F523" s="82"/>
      <c r="G523" s="82"/>
      <c r="H523" s="82"/>
      <c r="K523" s="77"/>
      <c r="L523" s="77"/>
      <c r="M523" s="80"/>
      <c r="N523" s="77"/>
      <c r="O523" s="77"/>
    </row>
    <row r="524" spans="4:15" ht="16" customHeight="1" x14ac:dyDescent="0.25">
      <c r="D524" s="82"/>
      <c r="E524" s="82"/>
      <c r="F524" s="82"/>
      <c r="G524" s="82"/>
      <c r="H524" s="82"/>
      <c r="K524" s="77"/>
      <c r="L524" s="77"/>
      <c r="M524" s="80"/>
      <c r="N524" s="77"/>
      <c r="O524" s="77"/>
    </row>
    <row r="525" spans="4:15" ht="16" customHeight="1" x14ac:dyDescent="0.25">
      <c r="D525" s="82"/>
      <c r="E525" s="82"/>
      <c r="F525" s="82"/>
      <c r="G525" s="82"/>
      <c r="H525" s="82"/>
      <c r="K525" s="77"/>
      <c r="L525" s="77"/>
      <c r="M525" s="80"/>
      <c r="N525" s="77"/>
      <c r="O525" s="77"/>
    </row>
    <row r="526" spans="4:15" ht="16" customHeight="1" x14ac:dyDescent="0.25">
      <c r="D526" s="82"/>
      <c r="E526" s="82"/>
      <c r="F526" s="82"/>
      <c r="G526" s="82"/>
      <c r="H526" s="82"/>
      <c r="K526" s="77"/>
      <c r="L526" s="77"/>
      <c r="M526" s="80"/>
      <c r="N526" s="77"/>
      <c r="O526" s="77"/>
    </row>
    <row r="527" spans="4:15" ht="16" customHeight="1" x14ac:dyDescent="0.25">
      <c r="D527" s="82"/>
      <c r="E527" s="82"/>
      <c r="F527" s="82"/>
      <c r="G527" s="82"/>
      <c r="H527" s="82"/>
      <c r="K527" s="77"/>
      <c r="L527" s="77"/>
      <c r="M527" s="80"/>
      <c r="N527" s="77"/>
      <c r="O527" s="77"/>
    </row>
    <row r="528" spans="4:15" ht="16" customHeight="1" x14ac:dyDescent="0.25">
      <c r="D528" s="82"/>
      <c r="E528" s="82"/>
      <c r="F528" s="82"/>
      <c r="G528" s="82"/>
      <c r="H528" s="82"/>
      <c r="K528" s="77"/>
      <c r="L528" s="77"/>
      <c r="M528" s="80"/>
      <c r="N528" s="77"/>
      <c r="O528" s="77"/>
    </row>
    <row r="529" spans="4:15" ht="16" customHeight="1" x14ac:dyDescent="0.25">
      <c r="D529" s="82"/>
      <c r="E529" s="82"/>
      <c r="F529" s="82"/>
      <c r="G529" s="82"/>
      <c r="H529" s="82"/>
      <c r="K529" s="77"/>
      <c r="L529" s="77"/>
      <c r="M529" s="80"/>
      <c r="N529" s="77"/>
      <c r="O529" s="77"/>
    </row>
    <row r="530" spans="4:15" ht="16" customHeight="1" x14ac:dyDescent="0.25">
      <c r="D530" s="82"/>
      <c r="E530" s="82"/>
      <c r="F530" s="82"/>
      <c r="G530" s="82"/>
      <c r="H530" s="82"/>
      <c r="K530" s="81"/>
      <c r="L530" s="81"/>
      <c r="M530" s="80"/>
      <c r="N530" s="77"/>
      <c r="O530" s="77"/>
    </row>
    <row r="531" spans="4:15" ht="16" customHeight="1" x14ac:dyDescent="0.25">
      <c r="D531" s="82"/>
      <c r="E531" s="82"/>
      <c r="F531" s="82"/>
      <c r="G531" s="82"/>
      <c r="H531" s="82"/>
      <c r="K531" s="81"/>
      <c r="L531" s="81"/>
      <c r="M531" s="80"/>
      <c r="N531" s="77"/>
      <c r="O531" s="77"/>
    </row>
    <row r="532" spans="4:15" ht="16" customHeight="1" x14ac:dyDescent="0.25">
      <c r="D532" s="82"/>
      <c r="E532" s="82"/>
      <c r="F532" s="82"/>
      <c r="G532" s="82"/>
      <c r="H532" s="82"/>
      <c r="K532" s="81"/>
      <c r="L532" s="81"/>
      <c r="M532" s="80"/>
      <c r="N532" s="77"/>
      <c r="O532" s="77"/>
    </row>
    <row r="533" spans="4:15" ht="16" customHeight="1" x14ac:dyDescent="0.25">
      <c r="D533" s="82"/>
      <c r="E533" s="82"/>
      <c r="F533" s="82"/>
      <c r="G533" s="82"/>
      <c r="H533" s="82"/>
      <c r="K533" s="81"/>
      <c r="L533" s="81"/>
      <c r="M533" s="80"/>
      <c r="N533" s="77"/>
      <c r="O533" s="77"/>
    </row>
    <row r="534" spans="4:15" ht="16" customHeight="1" x14ac:dyDescent="0.25">
      <c r="D534" s="82"/>
      <c r="E534" s="82"/>
      <c r="F534" s="82"/>
      <c r="G534" s="82"/>
      <c r="H534" s="82"/>
      <c r="K534" s="81"/>
      <c r="L534" s="81"/>
      <c r="M534" s="80"/>
      <c r="N534" s="77"/>
      <c r="O534" s="77"/>
    </row>
    <row r="535" spans="4:15" ht="16" customHeight="1" x14ac:dyDescent="0.25">
      <c r="D535" s="82"/>
      <c r="E535" s="82"/>
      <c r="F535" s="82"/>
      <c r="G535" s="82"/>
      <c r="H535" s="82"/>
      <c r="K535" s="81"/>
      <c r="L535" s="81"/>
      <c r="M535" s="80"/>
      <c r="N535" s="77"/>
      <c r="O535" s="77"/>
    </row>
    <row r="536" spans="4:15" ht="16" customHeight="1" x14ac:dyDescent="0.25">
      <c r="D536" s="82"/>
      <c r="E536" s="82"/>
      <c r="F536" s="82"/>
      <c r="G536" s="82"/>
      <c r="H536" s="82"/>
      <c r="K536" s="81"/>
      <c r="L536" s="81"/>
      <c r="M536" s="80"/>
      <c r="N536" s="77"/>
      <c r="O536" s="77"/>
    </row>
    <row r="537" spans="4:15" ht="16" customHeight="1" x14ac:dyDescent="0.25">
      <c r="D537" s="82"/>
      <c r="E537" s="82"/>
      <c r="F537" s="82"/>
      <c r="G537" s="82"/>
      <c r="H537" s="82"/>
      <c r="K537" s="77"/>
      <c r="L537" s="77"/>
      <c r="M537" s="80"/>
      <c r="N537" s="77"/>
      <c r="O537" s="77"/>
    </row>
    <row r="538" spans="4:15" ht="16" customHeight="1" x14ac:dyDescent="0.25">
      <c r="D538" s="82"/>
      <c r="E538" s="82"/>
      <c r="F538" s="82"/>
      <c r="G538" s="82"/>
      <c r="H538" s="82"/>
      <c r="K538" s="77"/>
      <c r="L538" s="77"/>
      <c r="M538" s="80"/>
      <c r="N538" s="77"/>
      <c r="O538" s="77"/>
    </row>
    <row r="539" spans="4:15" ht="16" customHeight="1" x14ac:dyDescent="0.25">
      <c r="D539" s="82"/>
      <c r="E539" s="82"/>
      <c r="F539" s="82"/>
      <c r="G539" s="82"/>
      <c r="H539" s="82"/>
      <c r="K539" s="77"/>
      <c r="L539" s="77"/>
      <c r="M539" s="80"/>
      <c r="N539" s="77"/>
      <c r="O539" s="77"/>
    </row>
    <row r="540" spans="4:15" ht="16" customHeight="1" x14ac:dyDescent="0.25">
      <c r="D540" s="82"/>
      <c r="E540" s="82"/>
      <c r="F540" s="82"/>
      <c r="G540" s="82"/>
      <c r="H540" s="82"/>
      <c r="K540" s="77"/>
      <c r="L540" s="77"/>
      <c r="M540" s="80"/>
      <c r="N540" s="77"/>
      <c r="O540" s="77"/>
    </row>
    <row r="541" spans="4:15" ht="16" customHeight="1" x14ac:dyDescent="0.25">
      <c r="D541" s="82"/>
      <c r="E541" s="82"/>
      <c r="F541" s="82"/>
      <c r="G541" s="82"/>
      <c r="H541" s="82"/>
      <c r="K541" s="77"/>
      <c r="L541" s="77"/>
      <c r="M541" s="80"/>
      <c r="N541" s="77"/>
      <c r="O541" s="77"/>
    </row>
    <row r="542" spans="4:15" ht="16" customHeight="1" x14ac:dyDescent="0.25">
      <c r="D542" s="82"/>
      <c r="E542" s="82"/>
      <c r="F542" s="82"/>
      <c r="G542" s="82"/>
      <c r="H542" s="82"/>
      <c r="K542" s="77"/>
      <c r="L542" s="77"/>
      <c r="M542" s="80"/>
      <c r="N542" s="77"/>
      <c r="O542" s="77"/>
    </row>
    <row r="543" spans="4:15" ht="16" customHeight="1" x14ac:dyDescent="0.25">
      <c r="D543" s="82"/>
      <c r="E543" s="82"/>
      <c r="F543" s="82"/>
      <c r="G543" s="82"/>
      <c r="H543" s="82"/>
      <c r="K543" s="77"/>
      <c r="L543" s="77"/>
      <c r="M543" s="80"/>
      <c r="N543" s="77"/>
      <c r="O543" s="77"/>
    </row>
    <row r="544" spans="4:15" ht="16" customHeight="1" x14ac:dyDescent="0.25">
      <c r="D544" s="82"/>
      <c r="E544" s="82"/>
      <c r="F544" s="82"/>
      <c r="G544" s="82"/>
      <c r="H544" s="82"/>
      <c r="K544" s="77"/>
      <c r="L544" s="77"/>
      <c r="M544" s="80"/>
      <c r="N544" s="77"/>
      <c r="O544" s="77"/>
    </row>
    <row r="545" spans="4:15" ht="16" customHeight="1" x14ac:dyDescent="0.25">
      <c r="D545" s="82"/>
      <c r="E545" s="82"/>
      <c r="F545" s="82"/>
      <c r="G545" s="82"/>
      <c r="H545" s="82"/>
      <c r="K545" s="77"/>
      <c r="L545" s="77"/>
      <c r="M545" s="80"/>
      <c r="N545" s="77"/>
      <c r="O545" s="77"/>
    </row>
    <row r="546" spans="4:15" ht="16" customHeight="1" x14ac:dyDescent="0.25">
      <c r="D546" s="82"/>
      <c r="E546" s="82"/>
      <c r="F546" s="82"/>
      <c r="G546" s="82"/>
      <c r="H546" s="82"/>
      <c r="K546" s="77"/>
      <c r="L546" s="77"/>
      <c r="M546" s="80"/>
      <c r="N546" s="77"/>
      <c r="O546" s="77"/>
    </row>
    <row r="547" spans="4:15" ht="16" customHeight="1" x14ac:dyDescent="0.25">
      <c r="D547" s="82"/>
      <c r="E547" s="82"/>
      <c r="F547" s="82"/>
      <c r="G547" s="82"/>
      <c r="H547" s="82"/>
      <c r="K547" s="77"/>
      <c r="L547" s="77"/>
      <c r="M547" s="80"/>
      <c r="N547" s="77"/>
      <c r="O547" s="77"/>
    </row>
    <row r="548" spans="4:15" ht="16" customHeight="1" x14ac:dyDescent="0.25">
      <c r="D548" s="82"/>
      <c r="E548" s="82"/>
      <c r="F548" s="82"/>
      <c r="G548" s="82"/>
      <c r="H548" s="82"/>
      <c r="K548" s="77"/>
      <c r="L548" s="77"/>
      <c r="M548" s="80"/>
      <c r="N548" s="77"/>
      <c r="O548" s="77"/>
    </row>
    <row r="549" spans="4:15" ht="16" customHeight="1" x14ac:dyDescent="0.25">
      <c r="D549" s="82"/>
      <c r="E549" s="82"/>
      <c r="F549" s="82"/>
      <c r="G549" s="82"/>
      <c r="H549" s="82"/>
      <c r="K549" s="77"/>
      <c r="L549" s="77"/>
      <c r="M549" s="80"/>
      <c r="N549" s="77"/>
      <c r="O549" s="77"/>
    </row>
    <row r="550" spans="4:15" ht="16" customHeight="1" x14ac:dyDescent="0.25">
      <c r="D550" s="82"/>
      <c r="E550" s="82"/>
      <c r="F550" s="82"/>
      <c r="G550" s="82"/>
      <c r="H550" s="82"/>
      <c r="K550" s="77"/>
      <c r="L550" s="77"/>
      <c r="M550" s="80"/>
      <c r="N550" s="77"/>
      <c r="O550" s="77"/>
    </row>
    <row r="551" spans="4:15" ht="16" customHeight="1" x14ac:dyDescent="0.25">
      <c r="D551" s="82"/>
      <c r="E551" s="82"/>
      <c r="F551" s="82"/>
      <c r="G551" s="82"/>
      <c r="H551" s="82"/>
      <c r="K551" s="77"/>
      <c r="L551" s="77"/>
      <c r="M551" s="80"/>
      <c r="N551" s="77"/>
      <c r="O551" s="77"/>
    </row>
    <row r="552" spans="4:15" ht="16" customHeight="1" x14ac:dyDescent="0.25">
      <c r="D552" s="82"/>
      <c r="E552" s="82"/>
      <c r="F552" s="82"/>
      <c r="G552" s="82"/>
      <c r="H552" s="82"/>
      <c r="K552" s="77"/>
      <c r="L552" s="77"/>
      <c r="M552" s="80"/>
      <c r="N552" s="77"/>
      <c r="O552" s="77"/>
    </row>
    <row r="553" spans="4:15" ht="16" customHeight="1" x14ac:dyDescent="0.25">
      <c r="D553" s="82"/>
      <c r="E553" s="82"/>
      <c r="F553" s="82"/>
      <c r="G553" s="82"/>
      <c r="H553" s="82"/>
      <c r="K553" s="77"/>
      <c r="L553" s="77"/>
      <c r="M553" s="80"/>
      <c r="N553" s="77"/>
      <c r="O553" s="77"/>
    </row>
    <row r="554" spans="4:15" ht="16" customHeight="1" x14ac:dyDescent="0.25">
      <c r="D554" s="82"/>
      <c r="E554" s="82"/>
      <c r="F554" s="82"/>
      <c r="G554" s="82"/>
      <c r="H554" s="82"/>
      <c r="K554" s="81"/>
      <c r="L554" s="81"/>
      <c r="M554" s="80"/>
      <c r="N554" s="77"/>
      <c r="O554" s="77"/>
    </row>
    <row r="555" spans="4:15" ht="16" customHeight="1" x14ac:dyDescent="0.25">
      <c r="D555" s="82"/>
      <c r="E555" s="82"/>
      <c r="F555" s="82"/>
      <c r="G555" s="82"/>
      <c r="H555" s="82"/>
      <c r="K555" s="81"/>
      <c r="L555" s="81"/>
      <c r="M555" s="80"/>
      <c r="N555" s="77"/>
      <c r="O555" s="77"/>
    </row>
    <row r="556" spans="4:15" ht="16" customHeight="1" x14ac:dyDescent="0.25">
      <c r="D556" s="82"/>
      <c r="E556" s="82"/>
      <c r="F556" s="82"/>
      <c r="G556" s="82"/>
      <c r="H556" s="82"/>
      <c r="K556" s="81"/>
      <c r="L556" s="81"/>
      <c r="M556" s="80"/>
      <c r="N556" s="77"/>
      <c r="O556" s="77"/>
    </row>
    <row r="557" spans="4:15" ht="16" customHeight="1" x14ac:dyDescent="0.25">
      <c r="D557" s="82"/>
      <c r="E557" s="82"/>
      <c r="F557" s="82"/>
      <c r="G557" s="82"/>
      <c r="H557" s="82"/>
      <c r="K557" s="81"/>
      <c r="L557" s="81"/>
      <c r="M557" s="80"/>
      <c r="N557" s="77"/>
      <c r="O557" s="77"/>
    </row>
    <row r="558" spans="4:15" ht="16" customHeight="1" x14ac:dyDescent="0.25">
      <c r="D558" s="82"/>
      <c r="E558" s="82"/>
      <c r="F558" s="82"/>
      <c r="G558" s="82"/>
      <c r="H558" s="82"/>
      <c r="K558" s="81"/>
      <c r="L558" s="81"/>
      <c r="M558" s="80"/>
      <c r="N558" s="77"/>
      <c r="O558" s="77"/>
    </row>
    <row r="559" spans="4:15" ht="16" customHeight="1" x14ac:dyDescent="0.25">
      <c r="D559" s="82"/>
      <c r="E559" s="82"/>
      <c r="F559" s="82"/>
      <c r="G559" s="82"/>
      <c r="H559" s="82"/>
      <c r="K559" s="81"/>
      <c r="L559" s="81"/>
      <c r="M559" s="80"/>
      <c r="N559" s="77"/>
      <c r="O559" s="77"/>
    </row>
    <row r="560" spans="4:15" ht="16" customHeight="1" x14ac:dyDescent="0.25">
      <c r="D560" s="82"/>
      <c r="E560" s="82"/>
      <c r="F560" s="82"/>
      <c r="G560" s="82"/>
      <c r="H560" s="82"/>
      <c r="K560" s="81"/>
      <c r="L560" s="81"/>
      <c r="M560" s="80"/>
      <c r="N560" s="77"/>
      <c r="O560" s="77"/>
    </row>
    <row r="561" spans="4:15" ht="16" customHeight="1" x14ac:dyDescent="0.25">
      <c r="D561" s="82"/>
      <c r="E561" s="82"/>
      <c r="F561" s="82"/>
      <c r="G561" s="82"/>
      <c r="H561" s="82"/>
      <c r="K561" s="77"/>
      <c r="L561" s="77"/>
      <c r="M561" s="80"/>
      <c r="N561" s="77"/>
      <c r="O561" s="77"/>
    </row>
    <row r="562" spans="4:15" ht="16" customHeight="1" x14ac:dyDescent="0.25">
      <c r="D562" s="82"/>
      <c r="E562" s="82"/>
      <c r="F562" s="82"/>
      <c r="G562" s="82"/>
      <c r="H562" s="82"/>
      <c r="K562" s="77"/>
      <c r="L562" s="77"/>
      <c r="M562" s="80"/>
      <c r="N562" s="77"/>
      <c r="O562" s="77"/>
    </row>
    <row r="563" spans="4:15" ht="16" customHeight="1" x14ac:dyDescent="0.25">
      <c r="D563" s="82"/>
      <c r="E563" s="82"/>
      <c r="F563" s="82"/>
      <c r="G563" s="82"/>
      <c r="H563" s="82"/>
      <c r="K563" s="77"/>
      <c r="L563" s="77"/>
      <c r="M563" s="80"/>
      <c r="N563" s="77"/>
      <c r="O563" s="77"/>
    </row>
    <row r="564" spans="4:15" ht="16" customHeight="1" x14ac:dyDescent="0.25">
      <c r="D564" s="82"/>
      <c r="E564" s="82"/>
      <c r="F564" s="82"/>
      <c r="G564" s="82"/>
      <c r="H564" s="82"/>
      <c r="K564" s="77"/>
      <c r="L564" s="77"/>
      <c r="M564" s="80"/>
      <c r="N564" s="77"/>
      <c r="O564" s="77"/>
    </row>
    <row r="565" spans="4:15" ht="16" customHeight="1" x14ac:dyDescent="0.25">
      <c r="D565" s="82"/>
      <c r="E565" s="82"/>
      <c r="F565" s="82"/>
      <c r="G565" s="82"/>
      <c r="H565" s="82"/>
      <c r="K565" s="77"/>
      <c r="L565" s="77"/>
      <c r="M565" s="80"/>
      <c r="N565" s="77"/>
      <c r="O565" s="77"/>
    </row>
    <row r="566" spans="4:15" ht="16" customHeight="1" x14ac:dyDescent="0.25">
      <c r="D566" s="82"/>
      <c r="E566" s="82"/>
      <c r="F566" s="82"/>
      <c r="G566" s="82"/>
      <c r="H566" s="82"/>
      <c r="K566" s="77"/>
      <c r="L566" s="77"/>
      <c r="M566" s="80"/>
      <c r="N566" s="77"/>
      <c r="O566" s="77"/>
    </row>
    <row r="567" spans="4:15" ht="16" customHeight="1" x14ac:dyDescent="0.25">
      <c r="D567" s="82"/>
      <c r="E567" s="82"/>
      <c r="F567" s="82"/>
      <c r="G567" s="82"/>
      <c r="H567" s="82"/>
      <c r="K567" s="77"/>
      <c r="L567" s="77"/>
      <c r="M567" s="80"/>
      <c r="N567" s="77"/>
      <c r="O567" s="77"/>
    </row>
    <row r="568" spans="4:15" ht="16" customHeight="1" x14ac:dyDescent="0.25">
      <c r="D568" s="82"/>
      <c r="E568" s="82"/>
      <c r="F568" s="82"/>
      <c r="G568" s="82"/>
      <c r="H568" s="82"/>
      <c r="K568" s="77"/>
      <c r="L568" s="77"/>
      <c r="M568" s="80"/>
      <c r="N568" s="77"/>
      <c r="O568" s="77"/>
    </row>
    <row r="569" spans="4:15" ht="16" customHeight="1" x14ac:dyDescent="0.25">
      <c r="D569" s="82"/>
      <c r="E569" s="82"/>
      <c r="F569" s="82"/>
      <c r="G569" s="82"/>
      <c r="H569" s="82"/>
      <c r="K569" s="77"/>
      <c r="L569" s="77"/>
      <c r="M569" s="80"/>
      <c r="N569" s="77"/>
      <c r="O569" s="77"/>
    </row>
    <row r="570" spans="4:15" ht="16" customHeight="1" x14ac:dyDescent="0.25">
      <c r="D570" s="82"/>
      <c r="E570" s="82"/>
      <c r="F570" s="82"/>
      <c r="G570" s="82"/>
      <c r="H570" s="82"/>
      <c r="K570" s="77"/>
      <c r="L570" s="77"/>
      <c r="M570" s="80"/>
      <c r="N570" s="77"/>
      <c r="O570" s="77"/>
    </row>
    <row r="571" spans="4:15" ht="16" customHeight="1" x14ac:dyDescent="0.25">
      <c r="D571" s="82"/>
      <c r="E571" s="82"/>
      <c r="F571" s="82"/>
      <c r="G571" s="82"/>
      <c r="H571" s="82"/>
      <c r="K571" s="77"/>
      <c r="L571" s="77"/>
      <c r="M571" s="80"/>
      <c r="N571" s="77"/>
      <c r="O571" s="77"/>
    </row>
    <row r="572" spans="4:15" ht="16" customHeight="1" x14ac:dyDescent="0.25">
      <c r="D572" s="82"/>
      <c r="E572" s="82"/>
      <c r="F572" s="82"/>
      <c r="G572" s="82"/>
      <c r="H572" s="82"/>
      <c r="K572" s="77"/>
      <c r="L572" s="77"/>
      <c r="M572" s="80"/>
      <c r="N572" s="77"/>
      <c r="O572" s="77"/>
    </row>
    <row r="573" spans="4:15" ht="16" customHeight="1" x14ac:dyDescent="0.25">
      <c r="D573" s="82"/>
      <c r="E573" s="82"/>
      <c r="F573" s="82"/>
      <c r="G573" s="82"/>
      <c r="H573" s="82"/>
      <c r="K573" s="77"/>
      <c r="L573" s="77"/>
      <c r="M573" s="80"/>
      <c r="N573" s="77"/>
      <c r="O573" s="77"/>
    </row>
    <row r="574" spans="4:15" ht="16" customHeight="1" x14ac:dyDescent="0.25">
      <c r="D574" s="82"/>
      <c r="E574" s="82"/>
      <c r="F574" s="82"/>
      <c r="G574" s="82"/>
      <c r="H574" s="82"/>
      <c r="K574" s="77"/>
      <c r="L574" s="77"/>
      <c r="M574" s="80"/>
      <c r="N574" s="77"/>
      <c r="O574" s="77"/>
    </row>
    <row r="575" spans="4:15" ht="16" customHeight="1" x14ac:dyDescent="0.25">
      <c r="D575" s="82"/>
      <c r="E575" s="82"/>
      <c r="F575" s="82"/>
      <c r="G575" s="82"/>
      <c r="H575" s="82"/>
      <c r="K575" s="77"/>
      <c r="L575" s="77"/>
      <c r="M575" s="80"/>
      <c r="N575" s="77"/>
      <c r="O575" s="77"/>
    </row>
    <row r="576" spans="4:15" ht="16" customHeight="1" x14ac:dyDescent="0.25">
      <c r="D576" s="82"/>
      <c r="E576" s="82"/>
      <c r="F576" s="82"/>
      <c r="G576" s="82"/>
      <c r="H576" s="82"/>
      <c r="K576" s="77"/>
      <c r="L576" s="77"/>
      <c r="M576" s="80"/>
      <c r="N576" s="77"/>
      <c r="O576" s="77"/>
    </row>
    <row r="577" spans="4:15" ht="16" customHeight="1" x14ac:dyDescent="0.25">
      <c r="D577" s="82"/>
      <c r="E577" s="82"/>
      <c r="F577" s="82"/>
      <c r="G577" s="82"/>
      <c r="H577" s="82"/>
      <c r="K577" s="77"/>
      <c r="L577" s="77"/>
      <c r="M577" s="80"/>
      <c r="N577" s="77"/>
      <c r="O577" s="77"/>
    </row>
    <row r="578" spans="4:15" ht="16" customHeight="1" x14ac:dyDescent="0.25">
      <c r="D578" s="82"/>
      <c r="E578" s="82"/>
      <c r="F578" s="82"/>
      <c r="G578" s="82"/>
      <c r="H578" s="82"/>
      <c r="K578" s="81"/>
      <c r="L578" s="81"/>
      <c r="M578" s="80"/>
      <c r="N578" s="77"/>
      <c r="O578" s="77"/>
    </row>
    <row r="579" spans="4:15" ht="16" customHeight="1" x14ac:dyDescent="0.25">
      <c r="D579" s="82"/>
      <c r="E579" s="82"/>
      <c r="F579" s="82"/>
      <c r="G579" s="82"/>
      <c r="H579" s="82"/>
      <c r="K579" s="81"/>
      <c r="L579" s="81"/>
      <c r="M579" s="80"/>
      <c r="N579" s="77"/>
      <c r="O579" s="77"/>
    </row>
    <row r="580" spans="4:15" ht="16" customHeight="1" x14ac:dyDescent="0.25">
      <c r="D580" s="82"/>
      <c r="E580" s="82"/>
      <c r="F580" s="82"/>
      <c r="G580" s="82"/>
      <c r="H580" s="82"/>
      <c r="K580" s="81"/>
      <c r="L580" s="81"/>
      <c r="M580" s="80"/>
      <c r="N580" s="77"/>
      <c r="O580" s="77"/>
    </row>
    <row r="581" spans="4:15" ht="16" customHeight="1" x14ac:dyDescent="0.25">
      <c r="D581" s="82"/>
      <c r="E581" s="82"/>
      <c r="F581" s="82"/>
      <c r="G581" s="82"/>
      <c r="H581" s="82"/>
      <c r="K581" s="81"/>
      <c r="L581" s="81"/>
      <c r="M581" s="80"/>
      <c r="N581" s="77"/>
      <c r="O581" s="77"/>
    </row>
    <row r="582" spans="4:15" ht="16" customHeight="1" x14ac:dyDescent="0.25">
      <c r="D582" s="82"/>
      <c r="E582" s="82"/>
      <c r="F582" s="82"/>
      <c r="G582" s="82"/>
      <c r="H582" s="82"/>
      <c r="K582" s="81"/>
      <c r="L582" s="81"/>
      <c r="M582" s="80"/>
      <c r="N582" s="77"/>
      <c r="O582" s="77"/>
    </row>
    <row r="583" spans="4:15" ht="16" customHeight="1" x14ac:dyDescent="0.25">
      <c r="D583" s="82"/>
      <c r="E583" s="82"/>
      <c r="F583" s="82"/>
      <c r="G583" s="82"/>
      <c r="H583" s="82"/>
      <c r="K583" s="81"/>
      <c r="L583" s="81"/>
      <c r="M583" s="80"/>
      <c r="N583" s="77"/>
      <c r="O583" s="77"/>
    </row>
    <row r="584" spans="4:15" ht="16" customHeight="1" x14ac:dyDescent="0.25">
      <c r="D584" s="82"/>
      <c r="E584" s="82"/>
      <c r="F584" s="82"/>
      <c r="G584" s="82"/>
      <c r="H584" s="82"/>
      <c r="K584" s="81"/>
      <c r="L584" s="81"/>
      <c r="M584" s="80"/>
      <c r="N584" s="77"/>
      <c r="O584" s="77"/>
    </row>
    <row r="585" spans="4:15" ht="16" customHeight="1" x14ac:dyDescent="0.25">
      <c r="D585" s="82"/>
      <c r="E585" s="82"/>
      <c r="F585" s="82"/>
      <c r="G585" s="82"/>
      <c r="H585" s="82"/>
      <c r="K585" s="77"/>
      <c r="L585" s="77"/>
      <c r="M585" s="80"/>
      <c r="N585" s="77"/>
      <c r="O585" s="77"/>
    </row>
    <row r="586" spans="4:15" ht="16" customHeight="1" x14ac:dyDescent="0.25">
      <c r="D586" s="82"/>
      <c r="E586" s="82"/>
      <c r="F586" s="82"/>
      <c r="G586" s="82"/>
      <c r="H586" s="82"/>
      <c r="K586" s="77"/>
      <c r="L586" s="77"/>
      <c r="M586" s="80"/>
      <c r="N586" s="77"/>
      <c r="O586" s="77"/>
    </row>
    <row r="587" spans="4:15" ht="16" customHeight="1" x14ac:dyDescent="0.25">
      <c r="D587" s="82"/>
      <c r="E587" s="82"/>
      <c r="F587" s="82"/>
      <c r="G587" s="82"/>
      <c r="H587" s="82"/>
      <c r="K587" s="77"/>
      <c r="L587" s="77"/>
      <c r="M587" s="80"/>
      <c r="N587" s="77"/>
      <c r="O587" s="77"/>
    </row>
    <row r="588" spans="4:15" ht="16" customHeight="1" x14ac:dyDescent="0.25">
      <c r="D588" s="82"/>
      <c r="E588" s="82"/>
      <c r="F588" s="82"/>
      <c r="G588" s="82"/>
      <c r="H588" s="82"/>
      <c r="K588" s="77"/>
      <c r="L588" s="77"/>
      <c r="M588" s="80"/>
      <c r="N588" s="77"/>
      <c r="O588" s="77"/>
    </row>
    <row r="589" spans="4:15" ht="16" customHeight="1" x14ac:dyDescent="0.25">
      <c r="D589" s="82"/>
      <c r="E589" s="82"/>
      <c r="F589" s="82"/>
      <c r="G589" s="82"/>
      <c r="H589" s="82"/>
      <c r="K589" s="77"/>
      <c r="L589" s="77"/>
      <c r="M589" s="80"/>
      <c r="N589" s="77"/>
      <c r="O589" s="77"/>
    </row>
    <row r="590" spans="4:15" ht="16" customHeight="1" x14ac:dyDescent="0.25">
      <c r="D590" s="82"/>
      <c r="E590" s="82"/>
      <c r="F590" s="82"/>
      <c r="G590" s="82"/>
      <c r="H590" s="82"/>
      <c r="K590" s="77"/>
      <c r="L590" s="77"/>
      <c r="M590" s="80"/>
      <c r="N590" s="77"/>
      <c r="O590" s="77"/>
    </row>
    <row r="591" spans="4:15" ht="16" customHeight="1" x14ac:dyDescent="0.25">
      <c r="D591" s="82"/>
      <c r="E591" s="82"/>
      <c r="F591" s="82"/>
      <c r="G591" s="82"/>
      <c r="H591" s="82"/>
      <c r="K591" s="77"/>
      <c r="L591" s="77"/>
      <c r="M591" s="80"/>
      <c r="N591" s="77"/>
      <c r="O591" s="77"/>
    </row>
    <row r="592" spans="4:15" ht="16" customHeight="1" x14ac:dyDescent="0.25">
      <c r="D592" s="82"/>
      <c r="E592" s="82"/>
      <c r="F592" s="82"/>
      <c r="G592" s="82"/>
      <c r="H592" s="82"/>
      <c r="K592" s="77"/>
      <c r="L592" s="77"/>
      <c r="M592" s="80"/>
      <c r="N592" s="77"/>
      <c r="O592" s="77"/>
    </row>
    <row r="593" spans="4:15" ht="16" customHeight="1" x14ac:dyDescent="0.25">
      <c r="D593" s="82"/>
      <c r="E593" s="82"/>
      <c r="F593" s="82"/>
      <c r="G593" s="82"/>
      <c r="H593" s="82"/>
      <c r="K593" s="77"/>
      <c r="L593" s="77"/>
      <c r="M593" s="80"/>
      <c r="N593" s="77"/>
      <c r="O593" s="77"/>
    </row>
    <row r="594" spans="4:15" ht="16" customHeight="1" x14ac:dyDescent="0.25">
      <c r="D594" s="82"/>
      <c r="E594" s="82"/>
      <c r="F594" s="82"/>
      <c r="G594" s="82"/>
      <c r="H594" s="82"/>
      <c r="K594" s="77"/>
      <c r="L594" s="77"/>
      <c r="M594" s="80"/>
      <c r="N594" s="77"/>
      <c r="O594" s="77"/>
    </row>
    <row r="595" spans="4:15" ht="16" customHeight="1" x14ac:dyDescent="0.25">
      <c r="D595" s="82"/>
      <c r="E595" s="82"/>
      <c r="F595" s="82"/>
      <c r="G595" s="82"/>
      <c r="H595" s="82"/>
      <c r="K595" s="77"/>
      <c r="L595" s="77"/>
      <c r="M595" s="80"/>
      <c r="N595" s="77"/>
      <c r="O595" s="77"/>
    </row>
    <row r="596" spans="4:15" ht="16" customHeight="1" x14ac:dyDescent="0.25">
      <c r="D596" s="82"/>
      <c r="E596" s="82"/>
      <c r="F596" s="82"/>
      <c r="G596" s="82"/>
      <c r="H596" s="82"/>
      <c r="K596" s="77"/>
      <c r="L596" s="77"/>
      <c r="M596" s="80"/>
      <c r="N596" s="77"/>
      <c r="O596" s="77"/>
    </row>
    <row r="597" spans="4:15" ht="16" customHeight="1" x14ac:dyDescent="0.25">
      <c r="D597" s="82"/>
      <c r="E597" s="82"/>
      <c r="F597" s="82"/>
      <c r="G597" s="82"/>
      <c r="H597" s="82"/>
      <c r="K597" s="77"/>
      <c r="L597" s="77"/>
      <c r="M597" s="80"/>
      <c r="N597" s="77"/>
      <c r="O597" s="77"/>
    </row>
    <row r="598" spans="4:15" ht="16" customHeight="1" x14ac:dyDescent="0.25">
      <c r="D598" s="82"/>
      <c r="E598" s="82"/>
      <c r="F598" s="82"/>
      <c r="G598" s="82"/>
      <c r="H598" s="82"/>
      <c r="K598" s="77"/>
      <c r="L598" s="77"/>
      <c r="M598" s="80"/>
      <c r="N598" s="77"/>
      <c r="O598" s="77"/>
    </row>
    <row r="599" spans="4:15" ht="16" customHeight="1" x14ac:dyDescent="0.25">
      <c r="D599" s="82"/>
      <c r="E599" s="82"/>
      <c r="F599" s="82"/>
      <c r="G599" s="82"/>
      <c r="H599" s="82"/>
      <c r="K599" s="77"/>
      <c r="L599" s="77"/>
      <c r="M599" s="80"/>
      <c r="N599" s="77"/>
      <c r="O599" s="77"/>
    </row>
    <row r="600" spans="4:15" ht="16" customHeight="1" x14ac:dyDescent="0.25">
      <c r="D600" s="82"/>
      <c r="E600" s="82"/>
      <c r="F600" s="82"/>
      <c r="G600" s="82"/>
      <c r="H600" s="82"/>
      <c r="K600" s="77"/>
      <c r="L600" s="77"/>
      <c r="M600" s="80"/>
      <c r="N600" s="77"/>
      <c r="O600" s="77"/>
    </row>
    <row r="601" spans="4:15" ht="16" customHeight="1" x14ac:dyDescent="0.25">
      <c r="D601" s="82"/>
      <c r="E601" s="82"/>
      <c r="F601" s="82"/>
      <c r="G601" s="82"/>
      <c r="H601" s="82"/>
      <c r="K601" s="77"/>
      <c r="L601" s="77"/>
      <c r="M601" s="80"/>
      <c r="N601" s="77"/>
      <c r="O601" s="77"/>
    </row>
    <row r="602" spans="4:15" ht="16" customHeight="1" x14ac:dyDescent="0.25">
      <c r="D602" s="82"/>
      <c r="E602" s="82"/>
      <c r="F602" s="82"/>
      <c r="G602" s="82"/>
      <c r="H602" s="82"/>
      <c r="K602" s="81"/>
      <c r="L602" s="81"/>
      <c r="M602" s="80"/>
      <c r="N602" s="77"/>
      <c r="O602" s="77"/>
    </row>
    <row r="603" spans="4:15" ht="16" customHeight="1" x14ac:dyDescent="0.25">
      <c r="D603" s="82"/>
      <c r="E603" s="82"/>
      <c r="F603" s="82"/>
      <c r="G603" s="82"/>
      <c r="H603" s="82"/>
      <c r="K603" s="81"/>
      <c r="L603" s="81"/>
      <c r="M603" s="80"/>
      <c r="N603" s="77"/>
      <c r="O603" s="77"/>
    </row>
    <row r="604" spans="4:15" ht="16" customHeight="1" x14ac:dyDescent="0.25">
      <c r="D604" s="82"/>
      <c r="E604" s="82"/>
      <c r="F604" s="82"/>
      <c r="G604" s="82"/>
      <c r="H604" s="82"/>
      <c r="K604" s="81"/>
      <c r="L604" s="81"/>
      <c r="M604" s="80"/>
      <c r="N604" s="77"/>
      <c r="O604" s="77"/>
    </row>
    <row r="605" spans="4:15" ht="16" customHeight="1" x14ac:dyDescent="0.25">
      <c r="D605" s="82"/>
      <c r="E605" s="82"/>
      <c r="F605" s="82"/>
      <c r="G605" s="82"/>
      <c r="H605" s="82"/>
      <c r="K605" s="81"/>
      <c r="L605" s="81"/>
      <c r="M605" s="80"/>
      <c r="N605" s="77"/>
      <c r="O605" s="77"/>
    </row>
    <row r="606" spans="4:15" ht="16" customHeight="1" x14ac:dyDescent="0.25">
      <c r="D606" s="82"/>
      <c r="E606" s="82"/>
      <c r="F606" s="82"/>
      <c r="G606" s="82"/>
      <c r="H606" s="82"/>
      <c r="K606" s="81"/>
      <c r="L606" s="81"/>
      <c r="M606" s="80"/>
      <c r="N606" s="77"/>
      <c r="O606" s="77"/>
    </row>
    <row r="607" spans="4:15" ht="16" customHeight="1" x14ac:dyDescent="0.25">
      <c r="D607" s="82"/>
      <c r="E607" s="82"/>
      <c r="F607" s="82"/>
      <c r="G607" s="82"/>
      <c r="H607" s="82"/>
      <c r="K607" s="81"/>
      <c r="L607" s="81"/>
      <c r="M607" s="80"/>
      <c r="N607" s="77"/>
      <c r="O607" s="77"/>
    </row>
    <row r="608" spans="4:15" ht="16" customHeight="1" x14ac:dyDescent="0.25">
      <c r="D608" s="82"/>
      <c r="E608" s="82"/>
      <c r="F608" s="82"/>
      <c r="G608" s="82"/>
      <c r="H608" s="82"/>
      <c r="K608" s="81"/>
      <c r="L608" s="81"/>
      <c r="M608" s="80"/>
      <c r="N608" s="77"/>
      <c r="O608" s="77"/>
    </row>
    <row r="609" spans="4:15" ht="16" customHeight="1" x14ac:dyDescent="0.25">
      <c r="D609" s="82"/>
      <c r="E609" s="82"/>
      <c r="F609" s="82"/>
      <c r="G609" s="82"/>
      <c r="H609" s="82"/>
      <c r="K609" s="77"/>
      <c r="L609" s="77"/>
      <c r="M609" s="80"/>
      <c r="N609" s="77"/>
      <c r="O609" s="77"/>
    </row>
    <row r="610" spans="4:15" ht="16" customHeight="1" x14ac:dyDescent="0.25">
      <c r="D610" s="82"/>
      <c r="E610" s="82"/>
      <c r="F610" s="82"/>
      <c r="G610" s="82"/>
      <c r="H610" s="82"/>
      <c r="K610" s="77"/>
      <c r="L610" s="77"/>
      <c r="M610" s="80"/>
      <c r="N610" s="77"/>
      <c r="O610" s="77"/>
    </row>
    <row r="611" spans="4:15" ht="16" customHeight="1" x14ac:dyDescent="0.25">
      <c r="D611" s="82"/>
      <c r="E611" s="82"/>
      <c r="F611" s="82"/>
      <c r="G611" s="82"/>
      <c r="H611" s="82"/>
      <c r="K611" s="77"/>
      <c r="L611" s="77"/>
      <c r="M611" s="80"/>
      <c r="N611" s="77"/>
      <c r="O611" s="77"/>
    </row>
    <row r="612" spans="4:15" ht="16" customHeight="1" x14ac:dyDescent="0.25">
      <c r="D612" s="82"/>
      <c r="E612" s="82"/>
      <c r="F612" s="82"/>
      <c r="G612" s="82"/>
      <c r="H612" s="82"/>
      <c r="K612" s="77"/>
      <c r="L612" s="77"/>
      <c r="M612" s="80"/>
      <c r="N612" s="77"/>
      <c r="O612" s="77"/>
    </row>
    <row r="613" spans="4:15" ht="16" customHeight="1" x14ac:dyDescent="0.25">
      <c r="D613" s="82"/>
      <c r="E613" s="82"/>
      <c r="F613" s="82"/>
      <c r="G613" s="82"/>
      <c r="H613" s="82"/>
      <c r="K613" s="77"/>
      <c r="L613" s="77"/>
      <c r="M613" s="80"/>
      <c r="N613" s="77"/>
      <c r="O613" s="77"/>
    </row>
    <row r="614" spans="4:15" ht="16" customHeight="1" x14ac:dyDescent="0.25">
      <c r="D614" s="82"/>
      <c r="E614" s="82"/>
      <c r="F614" s="82"/>
      <c r="G614" s="82"/>
      <c r="H614" s="82"/>
      <c r="K614" s="77"/>
      <c r="L614" s="77"/>
      <c r="M614" s="80"/>
      <c r="N614" s="77"/>
      <c r="O614" s="77"/>
    </row>
    <row r="615" spans="4:15" ht="16" customHeight="1" x14ac:dyDescent="0.25">
      <c r="D615" s="82"/>
      <c r="E615" s="82"/>
      <c r="F615" s="82"/>
      <c r="G615" s="82"/>
      <c r="H615" s="82"/>
      <c r="K615" s="77"/>
      <c r="L615" s="77"/>
      <c r="M615" s="80"/>
      <c r="N615" s="77"/>
      <c r="O615" s="77"/>
    </row>
    <row r="616" spans="4:15" ht="16" customHeight="1" x14ac:dyDescent="0.25">
      <c r="D616" s="82"/>
      <c r="E616" s="82"/>
      <c r="F616" s="82"/>
      <c r="G616" s="82"/>
      <c r="H616" s="82"/>
      <c r="K616" s="77"/>
      <c r="L616" s="77"/>
      <c r="M616" s="80"/>
      <c r="N616" s="77"/>
      <c r="O616" s="77"/>
    </row>
    <row r="617" spans="4:15" ht="16" customHeight="1" x14ac:dyDescent="0.25">
      <c r="D617" s="82"/>
      <c r="E617" s="82"/>
      <c r="F617" s="82"/>
      <c r="G617" s="82"/>
      <c r="H617" s="82"/>
      <c r="K617" s="77"/>
      <c r="L617" s="77"/>
      <c r="M617" s="80"/>
      <c r="N617" s="77"/>
      <c r="O617" s="77"/>
    </row>
    <row r="618" spans="4:15" ht="16" customHeight="1" x14ac:dyDescent="0.25">
      <c r="D618" s="82"/>
      <c r="E618" s="82"/>
      <c r="F618" s="82"/>
      <c r="G618" s="82"/>
      <c r="H618" s="82"/>
      <c r="K618" s="77"/>
      <c r="L618" s="77"/>
      <c r="M618" s="80"/>
      <c r="N618" s="77"/>
      <c r="O618" s="77"/>
    </row>
    <row r="619" spans="4:15" ht="16" customHeight="1" x14ac:dyDescent="0.25">
      <c r="D619" s="82"/>
      <c r="E619" s="82"/>
      <c r="F619" s="82"/>
      <c r="G619" s="82"/>
      <c r="H619" s="82"/>
      <c r="K619" s="77"/>
      <c r="L619" s="77"/>
      <c r="M619" s="80"/>
      <c r="N619" s="77"/>
      <c r="O619" s="77"/>
    </row>
    <row r="620" spans="4:15" ht="16" customHeight="1" x14ac:dyDescent="0.25">
      <c r="D620" s="82"/>
      <c r="E620" s="82"/>
      <c r="F620" s="82"/>
      <c r="G620" s="82"/>
      <c r="H620" s="82"/>
      <c r="K620" s="77"/>
      <c r="L620" s="77"/>
      <c r="M620" s="80"/>
      <c r="N620" s="77"/>
      <c r="O620" s="77"/>
    </row>
    <row r="621" spans="4:15" ht="16" customHeight="1" x14ac:dyDescent="0.25">
      <c r="D621" s="82"/>
      <c r="E621" s="82"/>
      <c r="F621" s="82"/>
      <c r="G621" s="82"/>
      <c r="H621" s="82"/>
      <c r="K621" s="77"/>
      <c r="L621" s="77"/>
      <c r="M621" s="80"/>
      <c r="N621" s="77"/>
      <c r="O621" s="77"/>
    </row>
    <row r="622" spans="4:15" ht="16" customHeight="1" x14ac:dyDescent="0.25">
      <c r="D622" s="82"/>
      <c r="E622" s="82"/>
      <c r="F622" s="82"/>
      <c r="G622" s="82"/>
      <c r="H622" s="82"/>
      <c r="K622" s="77"/>
      <c r="L622" s="77"/>
      <c r="M622" s="80"/>
      <c r="N622" s="77"/>
      <c r="O622" s="77"/>
    </row>
    <row r="623" spans="4:15" ht="16" customHeight="1" x14ac:dyDescent="0.25">
      <c r="D623" s="82"/>
      <c r="E623" s="82"/>
      <c r="F623" s="82"/>
      <c r="G623" s="82"/>
      <c r="H623" s="82"/>
      <c r="K623" s="77"/>
      <c r="L623" s="77"/>
      <c r="M623" s="80"/>
      <c r="N623" s="77"/>
      <c r="O623" s="77"/>
    </row>
    <row r="624" spans="4:15" ht="16" customHeight="1" x14ac:dyDescent="0.25">
      <c r="D624" s="82"/>
      <c r="E624" s="82"/>
      <c r="F624" s="82"/>
      <c r="G624" s="82"/>
      <c r="H624" s="82"/>
      <c r="K624" s="77"/>
      <c r="L624" s="77"/>
      <c r="M624" s="80"/>
      <c r="N624" s="77"/>
      <c r="O624" s="77"/>
    </row>
    <row r="625" spans="4:15" ht="16" customHeight="1" x14ac:dyDescent="0.25">
      <c r="D625" s="82"/>
      <c r="E625" s="82"/>
      <c r="F625" s="82"/>
      <c r="G625" s="82"/>
      <c r="H625" s="82"/>
      <c r="K625" s="77"/>
      <c r="L625" s="77"/>
      <c r="M625" s="80"/>
      <c r="N625" s="77"/>
      <c r="O625" s="77"/>
    </row>
    <row r="626" spans="4:15" ht="16" customHeight="1" x14ac:dyDescent="0.25">
      <c r="D626" s="82"/>
      <c r="E626" s="82"/>
      <c r="F626" s="82"/>
      <c r="G626" s="82"/>
      <c r="H626" s="82"/>
      <c r="K626" s="81"/>
      <c r="L626" s="81"/>
      <c r="M626" s="80"/>
      <c r="N626" s="77"/>
      <c r="O626" s="77"/>
    </row>
    <row r="627" spans="4:15" ht="16" customHeight="1" x14ac:dyDescent="0.25">
      <c r="D627" s="82"/>
      <c r="E627" s="82"/>
      <c r="F627" s="82"/>
      <c r="G627" s="82"/>
      <c r="H627" s="82"/>
      <c r="K627" s="81"/>
      <c r="L627" s="81"/>
      <c r="M627" s="80"/>
      <c r="N627" s="77"/>
      <c r="O627" s="77"/>
    </row>
    <row r="628" spans="4:15" ht="16" customHeight="1" x14ac:dyDescent="0.25">
      <c r="D628" s="82"/>
      <c r="E628" s="82"/>
      <c r="F628" s="82"/>
      <c r="G628" s="82"/>
      <c r="H628" s="82"/>
      <c r="K628" s="81"/>
      <c r="L628" s="81"/>
      <c r="M628" s="80"/>
      <c r="N628" s="77"/>
      <c r="O628" s="77"/>
    </row>
    <row r="629" spans="4:15" ht="16" customHeight="1" x14ac:dyDescent="0.25">
      <c r="D629" s="82"/>
      <c r="E629" s="82"/>
      <c r="F629" s="82"/>
      <c r="G629" s="82"/>
      <c r="H629" s="82"/>
      <c r="K629" s="81"/>
      <c r="L629" s="81"/>
      <c r="M629" s="80"/>
      <c r="N629" s="77"/>
      <c r="O629" s="77"/>
    </row>
    <row r="630" spans="4:15" ht="16" customHeight="1" x14ac:dyDescent="0.25">
      <c r="D630" s="82"/>
      <c r="E630" s="82"/>
      <c r="F630" s="82"/>
      <c r="G630" s="82"/>
      <c r="H630" s="82"/>
      <c r="K630" s="81"/>
      <c r="L630" s="81"/>
      <c r="M630" s="80"/>
      <c r="N630" s="77"/>
      <c r="O630" s="77"/>
    </row>
    <row r="631" spans="4:15" ht="16" customHeight="1" x14ac:dyDescent="0.25">
      <c r="D631" s="82"/>
      <c r="E631" s="82"/>
      <c r="F631" s="82"/>
      <c r="G631" s="82"/>
      <c r="H631" s="82"/>
      <c r="K631" s="81"/>
      <c r="L631" s="81"/>
      <c r="M631" s="80"/>
      <c r="N631" s="77"/>
      <c r="O631" s="77"/>
    </row>
    <row r="632" spans="4:15" ht="16" customHeight="1" x14ac:dyDescent="0.25">
      <c r="D632" s="82"/>
      <c r="E632" s="82"/>
      <c r="F632" s="82"/>
      <c r="G632" s="82"/>
      <c r="H632" s="82"/>
      <c r="K632" s="81"/>
      <c r="L632" s="81"/>
      <c r="M632" s="80"/>
      <c r="N632" s="77"/>
      <c r="O632" s="77"/>
    </row>
    <row r="633" spans="4:15" ht="16" customHeight="1" x14ac:dyDescent="0.25">
      <c r="D633" s="82"/>
      <c r="E633" s="82"/>
      <c r="F633" s="82"/>
      <c r="G633" s="82"/>
      <c r="H633" s="82"/>
      <c r="K633" s="77"/>
      <c r="L633" s="77"/>
      <c r="M633" s="80"/>
      <c r="N633" s="77"/>
      <c r="O633" s="77"/>
    </row>
    <row r="634" spans="4:15" ht="16" customHeight="1" x14ac:dyDescent="0.25">
      <c r="D634" s="82"/>
      <c r="E634" s="82"/>
      <c r="F634" s="82"/>
      <c r="G634" s="82"/>
      <c r="H634" s="82"/>
      <c r="K634" s="77"/>
      <c r="L634" s="77"/>
      <c r="M634" s="80"/>
      <c r="N634" s="77"/>
      <c r="O634" s="77"/>
    </row>
    <row r="635" spans="4:15" ht="16" customHeight="1" x14ac:dyDescent="0.25">
      <c r="D635" s="82"/>
      <c r="E635" s="82"/>
      <c r="F635" s="82"/>
      <c r="G635" s="82"/>
      <c r="H635" s="82"/>
      <c r="K635" s="77"/>
      <c r="L635" s="77"/>
      <c r="M635" s="80"/>
      <c r="N635" s="77"/>
      <c r="O635" s="77"/>
    </row>
    <row r="636" spans="4:15" ht="16" customHeight="1" x14ac:dyDescent="0.25">
      <c r="D636" s="82"/>
      <c r="E636" s="82"/>
      <c r="F636" s="82"/>
      <c r="G636" s="82"/>
      <c r="H636" s="82"/>
      <c r="K636" s="77"/>
      <c r="L636" s="77"/>
      <c r="M636" s="80"/>
      <c r="N636" s="77"/>
      <c r="O636" s="77"/>
    </row>
    <row r="637" spans="4:15" ht="16" customHeight="1" x14ac:dyDescent="0.25">
      <c r="D637" s="82"/>
      <c r="E637" s="82"/>
      <c r="F637" s="82"/>
      <c r="G637" s="82"/>
      <c r="H637" s="82"/>
      <c r="K637" s="77"/>
      <c r="L637" s="77"/>
      <c r="M637" s="80"/>
      <c r="N637" s="77"/>
      <c r="O637" s="77"/>
    </row>
    <row r="638" spans="4:15" ht="16" customHeight="1" x14ac:dyDescent="0.25">
      <c r="D638" s="82"/>
      <c r="E638" s="82"/>
      <c r="F638" s="82"/>
      <c r="G638" s="82"/>
      <c r="H638" s="82"/>
      <c r="K638" s="77"/>
      <c r="L638" s="77"/>
      <c r="M638" s="80"/>
      <c r="N638" s="77"/>
      <c r="O638" s="77"/>
    </row>
    <row r="639" spans="4:15" ht="16" customHeight="1" x14ac:dyDescent="0.25">
      <c r="D639" s="82"/>
      <c r="E639" s="82"/>
      <c r="F639" s="82"/>
      <c r="G639" s="82"/>
      <c r="H639" s="82"/>
      <c r="K639" s="77"/>
      <c r="L639" s="77"/>
      <c r="M639" s="80"/>
      <c r="N639" s="77"/>
      <c r="O639" s="77"/>
    </row>
    <row r="640" spans="4:15" ht="16" customHeight="1" x14ac:dyDescent="0.25">
      <c r="D640" s="82"/>
      <c r="E640" s="82"/>
      <c r="F640" s="82"/>
      <c r="G640" s="82"/>
      <c r="H640" s="82"/>
      <c r="K640" s="77"/>
      <c r="L640" s="77"/>
      <c r="M640" s="80"/>
      <c r="N640" s="77"/>
      <c r="O640" s="77"/>
    </row>
    <row r="641" spans="4:15" ht="16" customHeight="1" x14ac:dyDescent="0.25">
      <c r="D641" s="82"/>
      <c r="E641" s="82"/>
      <c r="F641" s="82"/>
      <c r="G641" s="82"/>
      <c r="H641" s="82"/>
      <c r="K641" s="77"/>
      <c r="L641" s="77"/>
      <c r="M641" s="80"/>
      <c r="N641" s="77"/>
      <c r="O641" s="77"/>
    </row>
    <row r="642" spans="4:15" ht="16" customHeight="1" x14ac:dyDescent="0.25">
      <c r="D642" s="82"/>
      <c r="E642" s="82"/>
      <c r="F642" s="82"/>
      <c r="G642" s="82"/>
      <c r="H642" s="82"/>
      <c r="K642" s="77"/>
      <c r="L642" s="77"/>
      <c r="M642" s="80"/>
      <c r="N642" s="77"/>
      <c r="O642" s="77"/>
    </row>
    <row r="643" spans="4:15" ht="16" customHeight="1" x14ac:dyDescent="0.25">
      <c r="D643" s="82"/>
      <c r="E643" s="82"/>
      <c r="F643" s="82"/>
      <c r="G643" s="82"/>
      <c r="H643" s="82"/>
      <c r="K643" s="77"/>
      <c r="L643" s="77"/>
      <c r="M643" s="80"/>
      <c r="N643" s="77"/>
      <c r="O643" s="77"/>
    </row>
    <row r="644" spans="4:15" ht="16" customHeight="1" x14ac:dyDescent="0.25">
      <c r="D644" s="82"/>
      <c r="E644" s="82"/>
      <c r="F644" s="82"/>
      <c r="G644" s="82"/>
      <c r="H644" s="82"/>
      <c r="K644" s="77"/>
      <c r="L644" s="77"/>
      <c r="M644" s="80"/>
      <c r="N644" s="77"/>
      <c r="O644" s="77"/>
    </row>
    <row r="645" spans="4:15" ht="16" customHeight="1" x14ac:dyDescent="0.25">
      <c r="D645" s="82"/>
      <c r="E645" s="82"/>
      <c r="F645" s="82"/>
      <c r="G645" s="82"/>
      <c r="H645" s="82"/>
      <c r="K645" s="77"/>
      <c r="L645" s="77"/>
      <c r="M645" s="80"/>
      <c r="N645" s="77"/>
      <c r="O645" s="77"/>
    </row>
    <row r="646" spans="4:15" ht="16" customHeight="1" x14ac:dyDescent="0.25">
      <c r="D646" s="82"/>
      <c r="E646" s="82"/>
      <c r="F646" s="82"/>
      <c r="G646" s="82"/>
      <c r="H646" s="82"/>
      <c r="K646" s="77"/>
      <c r="L646" s="77"/>
      <c r="M646" s="80"/>
      <c r="N646" s="77"/>
      <c r="O646" s="77"/>
    </row>
    <row r="647" spans="4:15" ht="16" customHeight="1" x14ac:dyDescent="0.25">
      <c r="D647" s="82"/>
      <c r="E647" s="82"/>
      <c r="F647" s="82"/>
      <c r="G647" s="82"/>
      <c r="H647" s="82"/>
      <c r="K647" s="77"/>
      <c r="L647" s="77"/>
      <c r="M647" s="80"/>
      <c r="N647" s="77"/>
      <c r="O647" s="77"/>
    </row>
    <row r="648" spans="4:15" ht="16" customHeight="1" x14ac:dyDescent="0.25">
      <c r="D648" s="82"/>
      <c r="E648" s="82"/>
      <c r="F648" s="82"/>
      <c r="G648" s="82"/>
      <c r="H648" s="82"/>
      <c r="K648" s="77"/>
      <c r="L648" s="77"/>
      <c r="M648" s="80"/>
      <c r="N648" s="77"/>
      <c r="O648" s="77"/>
    </row>
    <row r="649" spans="4:15" ht="16" customHeight="1" x14ac:dyDescent="0.25">
      <c r="D649" s="82"/>
      <c r="E649" s="82"/>
      <c r="F649" s="82"/>
      <c r="G649" s="82"/>
      <c r="H649" s="82"/>
      <c r="K649" s="77"/>
      <c r="L649" s="77"/>
      <c r="M649" s="80"/>
      <c r="N649" s="77"/>
      <c r="O649" s="77"/>
    </row>
    <row r="650" spans="4:15" ht="16" customHeight="1" x14ac:dyDescent="0.25">
      <c r="D650" s="82"/>
      <c r="E650" s="82"/>
      <c r="F650" s="82"/>
      <c r="G650" s="82"/>
      <c r="H650" s="82"/>
      <c r="K650" s="81"/>
      <c r="L650" s="81"/>
      <c r="M650" s="80"/>
      <c r="N650" s="77"/>
      <c r="O650" s="77"/>
    </row>
    <row r="651" spans="4:15" ht="16" customHeight="1" x14ac:dyDescent="0.25">
      <c r="D651" s="82"/>
      <c r="E651" s="82"/>
      <c r="F651" s="82"/>
      <c r="G651" s="82"/>
      <c r="H651" s="82"/>
      <c r="K651" s="81"/>
      <c r="L651" s="81"/>
      <c r="M651" s="80"/>
      <c r="N651" s="77"/>
      <c r="O651" s="77"/>
    </row>
    <row r="652" spans="4:15" ht="16" customHeight="1" x14ac:dyDescent="0.25">
      <c r="D652" s="82"/>
      <c r="E652" s="82"/>
      <c r="F652" s="82"/>
      <c r="G652" s="82"/>
      <c r="H652" s="82"/>
      <c r="K652" s="81"/>
      <c r="L652" s="81"/>
      <c r="M652" s="80"/>
      <c r="N652" s="77"/>
      <c r="O652" s="77"/>
    </row>
    <row r="653" spans="4:15" ht="16" customHeight="1" x14ac:dyDescent="0.25">
      <c r="D653" s="82"/>
      <c r="E653" s="82"/>
      <c r="F653" s="82"/>
      <c r="G653" s="82"/>
      <c r="H653" s="82"/>
      <c r="K653" s="81"/>
      <c r="L653" s="81"/>
      <c r="M653" s="80"/>
      <c r="N653" s="77"/>
      <c r="O653" s="77"/>
    </row>
    <row r="654" spans="4:15" ht="16" customHeight="1" x14ac:dyDescent="0.25">
      <c r="D654" s="82"/>
      <c r="E654" s="82"/>
      <c r="F654" s="82"/>
      <c r="G654" s="82"/>
      <c r="H654" s="82"/>
      <c r="K654" s="81"/>
      <c r="L654" s="81"/>
      <c r="M654" s="80"/>
      <c r="N654" s="77"/>
      <c r="O654" s="77"/>
    </row>
    <row r="655" spans="4:15" ht="16" customHeight="1" x14ac:dyDescent="0.25">
      <c r="D655" s="82"/>
      <c r="E655" s="82"/>
      <c r="F655" s="82"/>
      <c r="G655" s="82"/>
      <c r="H655" s="82"/>
      <c r="K655" s="81"/>
      <c r="L655" s="81"/>
      <c r="M655" s="80"/>
      <c r="N655" s="77"/>
      <c r="O655" s="77"/>
    </row>
    <row r="656" spans="4:15" ht="16" customHeight="1" x14ac:dyDescent="0.25">
      <c r="D656" s="82"/>
      <c r="E656" s="82"/>
      <c r="F656" s="82"/>
      <c r="G656" s="82"/>
      <c r="H656" s="82"/>
      <c r="K656" s="81"/>
      <c r="L656" s="81"/>
      <c r="M656" s="80"/>
      <c r="N656" s="77"/>
      <c r="O656" s="77"/>
    </row>
    <row r="657" spans="4:15" ht="16" customHeight="1" x14ac:dyDescent="0.25">
      <c r="D657" s="82"/>
      <c r="E657" s="82"/>
      <c r="F657" s="82"/>
      <c r="G657" s="82"/>
      <c r="H657" s="82"/>
      <c r="K657" s="77"/>
      <c r="L657" s="77"/>
      <c r="M657" s="80"/>
      <c r="N657" s="77"/>
      <c r="O657" s="77"/>
    </row>
    <row r="658" spans="4:15" ht="16" customHeight="1" x14ac:dyDescent="0.25">
      <c r="D658" s="82"/>
      <c r="E658" s="82"/>
      <c r="F658" s="82"/>
      <c r="G658" s="82"/>
      <c r="H658" s="82"/>
      <c r="K658" s="77"/>
      <c r="L658" s="77"/>
      <c r="M658" s="80"/>
      <c r="N658" s="77"/>
      <c r="O658" s="77"/>
    </row>
    <row r="659" spans="4:15" ht="16" customHeight="1" x14ac:dyDescent="0.25">
      <c r="D659" s="82"/>
      <c r="E659" s="82"/>
      <c r="F659" s="82"/>
      <c r="G659" s="82"/>
      <c r="H659" s="82"/>
      <c r="K659" s="77"/>
      <c r="L659" s="77"/>
      <c r="M659" s="80"/>
      <c r="N659" s="77"/>
      <c r="O659" s="77"/>
    </row>
    <row r="660" spans="4:15" ht="16" customHeight="1" x14ac:dyDescent="0.25">
      <c r="D660" s="82"/>
      <c r="E660" s="82"/>
      <c r="F660" s="82"/>
      <c r="G660" s="82"/>
      <c r="H660" s="82"/>
      <c r="K660" s="77"/>
      <c r="L660" s="77"/>
      <c r="M660" s="80"/>
      <c r="N660" s="77"/>
      <c r="O660" s="77"/>
    </row>
    <row r="661" spans="4:15" ht="16" customHeight="1" x14ac:dyDescent="0.25">
      <c r="D661" s="82"/>
      <c r="E661" s="82"/>
      <c r="F661" s="82"/>
      <c r="G661" s="82"/>
      <c r="H661" s="82"/>
      <c r="K661" s="77"/>
      <c r="L661" s="77"/>
      <c r="M661" s="80"/>
      <c r="N661" s="77"/>
      <c r="O661" s="77"/>
    </row>
    <row r="662" spans="4:15" ht="16" customHeight="1" x14ac:dyDescent="0.25">
      <c r="D662" s="82"/>
      <c r="E662" s="82"/>
      <c r="F662" s="82"/>
      <c r="G662" s="82"/>
      <c r="H662" s="82"/>
      <c r="K662" s="77"/>
      <c r="L662" s="77"/>
      <c r="M662" s="80"/>
      <c r="N662" s="77"/>
      <c r="O662" s="77"/>
    </row>
    <row r="663" spans="4:15" ht="16" customHeight="1" x14ac:dyDescent="0.25">
      <c r="D663" s="82"/>
      <c r="E663" s="82"/>
      <c r="F663" s="82"/>
      <c r="G663" s="82"/>
      <c r="H663" s="82"/>
      <c r="K663" s="77"/>
      <c r="L663" s="77"/>
      <c r="M663" s="80"/>
      <c r="N663" s="77"/>
      <c r="O663" s="77"/>
    </row>
    <row r="664" spans="4:15" ht="16" customHeight="1" x14ac:dyDescent="0.25">
      <c r="D664" s="82"/>
      <c r="E664" s="82"/>
      <c r="F664" s="82"/>
      <c r="G664" s="82"/>
      <c r="H664" s="82"/>
      <c r="K664" s="77"/>
      <c r="L664" s="77"/>
      <c r="M664" s="80"/>
      <c r="N664" s="77"/>
      <c r="O664" s="77"/>
    </row>
    <row r="665" spans="4:15" ht="16" customHeight="1" x14ac:dyDescent="0.25">
      <c r="D665" s="82"/>
      <c r="E665" s="82"/>
      <c r="F665" s="82"/>
      <c r="G665" s="82"/>
      <c r="H665" s="82"/>
      <c r="K665" s="77"/>
      <c r="L665" s="77"/>
      <c r="M665" s="80"/>
      <c r="N665" s="77"/>
      <c r="O665" s="77"/>
    </row>
    <row r="666" spans="4:15" ht="16" customHeight="1" x14ac:dyDescent="0.25">
      <c r="D666" s="82"/>
      <c r="E666" s="82"/>
      <c r="F666" s="82"/>
      <c r="G666" s="82"/>
      <c r="H666" s="82"/>
      <c r="K666" s="77"/>
      <c r="L666" s="77"/>
      <c r="M666" s="80"/>
      <c r="N666" s="77"/>
      <c r="O666" s="77"/>
    </row>
    <row r="667" spans="4:15" ht="16" customHeight="1" x14ac:dyDescent="0.25">
      <c r="D667" s="82"/>
      <c r="E667" s="82"/>
      <c r="F667" s="82"/>
      <c r="G667" s="82"/>
      <c r="H667" s="82"/>
      <c r="K667" s="77"/>
      <c r="L667" s="77"/>
      <c r="M667" s="80"/>
      <c r="N667" s="77"/>
      <c r="O667" s="77"/>
    </row>
    <row r="668" spans="4:15" ht="16" customHeight="1" x14ac:dyDescent="0.25">
      <c r="D668" s="82"/>
      <c r="E668" s="82"/>
      <c r="F668" s="82"/>
      <c r="G668" s="82"/>
      <c r="H668" s="82"/>
      <c r="K668" s="77"/>
      <c r="L668" s="77"/>
      <c r="M668" s="80"/>
      <c r="N668" s="77"/>
      <c r="O668" s="77"/>
    </row>
    <row r="669" spans="4:15" ht="16" customHeight="1" x14ac:dyDescent="0.25">
      <c r="D669" s="82"/>
      <c r="E669" s="82"/>
      <c r="F669" s="82"/>
      <c r="G669" s="82"/>
      <c r="H669" s="82"/>
      <c r="K669" s="77"/>
      <c r="L669" s="77"/>
      <c r="M669" s="80"/>
      <c r="N669" s="77"/>
      <c r="O669" s="77"/>
    </row>
    <row r="670" spans="4:15" ht="16" customHeight="1" x14ac:dyDescent="0.25">
      <c r="D670" s="82"/>
      <c r="E670" s="82"/>
      <c r="F670" s="82"/>
      <c r="G670" s="82"/>
      <c r="H670" s="82"/>
      <c r="K670" s="77"/>
      <c r="L670" s="77"/>
      <c r="M670" s="80"/>
      <c r="N670" s="77"/>
      <c r="O670" s="77"/>
    </row>
    <row r="671" spans="4:15" ht="16" customHeight="1" x14ac:dyDescent="0.25">
      <c r="D671" s="82"/>
      <c r="E671" s="82"/>
      <c r="F671" s="82"/>
      <c r="G671" s="82"/>
      <c r="H671" s="82"/>
      <c r="K671" s="77"/>
      <c r="L671" s="77"/>
      <c r="M671" s="80"/>
      <c r="N671" s="77"/>
      <c r="O671" s="77"/>
    </row>
    <row r="672" spans="4:15" ht="16" customHeight="1" x14ac:dyDescent="0.25">
      <c r="D672" s="82"/>
      <c r="E672" s="82"/>
      <c r="F672" s="82"/>
      <c r="G672" s="82"/>
      <c r="H672" s="82"/>
      <c r="K672" s="77"/>
      <c r="L672" s="77"/>
      <c r="M672" s="80"/>
      <c r="N672" s="77"/>
      <c r="O672" s="77"/>
    </row>
    <row r="673" spans="4:15" ht="16" customHeight="1" x14ac:dyDescent="0.25">
      <c r="D673" s="82"/>
      <c r="E673" s="82"/>
      <c r="F673" s="82"/>
      <c r="G673" s="82"/>
      <c r="H673" s="82"/>
      <c r="K673" s="77"/>
      <c r="L673" s="77"/>
      <c r="M673" s="80"/>
      <c r="N673" s="77"/>
      <c r="O673" s="77"/>
    </row>
    <row r="674" spans="4:15" ht="16" customHeight="1" x14ac:dyDescent="0.25">
      <c r="D674" s="82"/>
      <c r="E674" s="82"/>
      <c r="F674" s="82"/>
      <c r="G674" s="82"/>
      <c r="H674" s="82"/>
      <c r="K674" s="81"/>
      <c r="L674" s="81"/>
      <c r="M674" s="80"/>
      <c r="N674" s="77"/>
      <c r="O674" s="77"/>
    </row>
    <row r="675" spans="4:15" ht="16" customHeight="1" x14ac:dyDescent="0.25">
      <c r="D675" s="82"/>
      <c r="E675" s="82"/>
      <c r="F675" s="82"/>
      <c r="G675" s="82"/>
      <c r="H675" s="82"/>
      <c r="K675" s="81"/>
      <c r="L675" s="81"/>
      <c r="M675" s="80"/>
      <c r="N675" s="77"/>
      <c r="O675" s="77"/>
    </row>
    <row r="676" spans="4:15" ht="16" customHeight="1" x14ac:dyDescent="0.25">
      <c r="D676" s="82"/>
      <c r="E676" s="82"/>
      <c r="F676" s="82"/>
      <c r="G676" s="82"/>
      <c r="H676" s="82"/>
      <c r="K676" s="81"/>
      <c r="L676" s="81"/>
      <c r="M676" s="80"/>
      <c r="N676" s="77"/>
      <c r="O676" s="77"/>
    </row>
    <row r="677" spans="4:15" ht="16" customHeight="1" x14ac:dyDescent="0.25">
      <c r="D677" s="82"/>
      <c r="E677" s="82"/>
      <c r="F677" s="82"/>
      <c r="G677" s="82"/>
      <c r="H677" s="82"/>
      <c r="K677" s="81"/>
      <c r="L677" s="81"/>
      <c r="M677" s="80"/>
      <c r="N677" s="77"/>
      <c r="O677" s="77"/>
    </row>
    <row r="678" spans="4:15" ht="16" customHeight="1" x14ac:dyDescent="0.25">
      <c r="D678" s="82"/>
      <c r="E678" s="82"/>
      <c r="F678" s="82"/>
      <c r="G678" s="82"/>
      <c r="H678" s="82"/>
      <c r="K678" s="81"/>
      <c r="L678" s="81"/>
      <c r="M678" s="80"/>
      <c r="N678" s="77"/>
      <c r="O678" s="77"/>
    </row>
    <row r="679" spans="4:15" ht="16" customHeight="1" x14ac:dyDescent="0.25">
      <c r="D679" s="82"/>
      <c r="E679" s="82"/>
      <c r="F679" s="82"/>
      <c r="G679" s="82"/>
      <c r="H679" s="82"/>
      <c r="K679" s="81"/>
      <c r="L679" s="81"/>
      <c r="M679" s="80"/>
      <c r="N679" s="77"/>
      <c r="O679" s="77"/>
    </row>
    <row r="680" spans="4:15" ht="16" customHeight="1" x14ac:dyDescent="0.25">
      <c r="D680" s="82"/>
      <c r="E680" s="82"/>
      <c r="F680" s="82"/>
      <c r="G680" s="82"/>
      <c r="H680" s="82"/>
      <c r="K680" s="81"/>
      <c r="L680" s="81"/>
      <c r="M680" s="80"/>
      <c r="N680" s="77"/>
      <c r="O680" s="77"/>
    </row>
    <row r="681" spans="4:15" ht="16" customHeight="1" x14ac:dyDescent="0.25">
      <c r="D681" s="82"/>
      <c r="E681" s="82"/>
      <c r="F681" s="82"/>
      <c r="G681" s="82"/>
      <c r="H681" s="82"/>
      <c r="K681" s="77"/>
      <c r="L681" s="77"/>
      <c r="M681" s="80"/>
      <c r="N681" s="77"/>
      <c r="O681" s="77"/>
    </row>
    <row r="682" spans="4:15" ht="16" customHeight="1" x14ac:dyDescent="0.25">
      <c r="D682" s="82"/>
      <c r="E682" s="82"/>
      <c r="F682" s="82"/>
      <c r="G682" s="82"/>
      <c r="H682" s="82"/>
      <c r="K682" s="77"/>
      <c r="L682" s="77"/>
      <c r="M682" s="80"/>
      <c r="N682" s="77"/>
      <c r="O682" s="77"/>
    </row>
    <row r="683" spans="4:15" ht="16" customHeight="1" x14ac:dyDescent="0.25">
      <c r="D683" s="82"/>
      <c r="E683" s="82"/>
      <c r="F683" s="82"/>
      <c r="G683" s="82"/>
      <c r="H683" s="82"/>
      <c r="K683" s="77"/>
      <c r="L683" s="77"/>
      <c r="M683" s="80"/>
      <c r="N683" s="77"/>
      <c r="O683" s="77"/>
    </row>
    <row r="684" spans="4:15" ht="16" customHeight="1" x14ac:dyDescent="0.25">
      <c r="D684" s="82"/>
      <c r="E684" s="82"/>
      <c r="F684" s="82"/>
      <c r="G684" s="82"/>
      <c r="H684" s="82"/>
      <c r="K684" s="77"/>
      <c r="L684" s="77"/>
      <c r="M684" s="80"/>
      <c r="N684" s="77"/>
      <c r="O684" s="77"/>
    </row>
    <row r="685" spans="4:15" ht="16" customHeight="1" x14ac:dyDescent="0.25">
      <c r="D685" s="82"/>
      <c r="E685" s="82"/>
      <c r="F685" s="82"/>
      <c r="G685" s="82"/>
      <c r="H685" s="82"/>
      <c r="K685" s="77"/>
      <c r="L685" s="77"/>
      <c r="M685" s="80"/>
      <c r="N685" s="77"/>
      <c r="O685" s="77"/>
    </row>
    <row r="686" spans="4:15" ht="16" customHeight="1" x14ac:dyDescent="0.25">
      <c r="D686" s="82"/>
      <c r="E686" s="82"/>
      <c r="F686" s="82"/>
      <c r="G686" s="82"/>
      <c r="H686" s="82"/>
      <c r="K686" s="77"/>
      <c r="L686" s="77"/>
      <c r="M686" s="80"/>
      <c r="N686" s="77"/>
      <c r="O686" s="77"/>
    </row>
    <row r="687" spans="4:15" ht="16" customHeight="1" x14ac:dyDescent="0.25">
      <c r="D687" s="82"/>
      <c r="E687" s="82"/>
      <c r="F687" s="82"/>
      <c r="G687" s="82"/>
      <c r="H687" s="82"/>
      <c r="K687" s="77"/>
      <c r="L687" s="77"/>
      <c r="M687" s="80"/>
      <c r="N687" s="77"/>
      <c r="O687" s="77"/>
    </row>
    <row r="688" spans="4:15" ht="16" customHeight="1" x14ac:dyDescent="0.25">
      <c r="D688" s="82"/>
      <c r="E688" s="82"/>
      <c r="F688" s="82"/>
      <c r="G688" s="82"/>
      <c r="H688" s="82"/>
      <c r="K688" s="77"/>
      <c r="L688" s="77"/>
      <c r="M688" s="80"/>
      <c r="N688" s="77"/>
      <c r="O688" s="77"/>
    </row>
    <row r="689" spans="4:15" ht="16" customHeight="1" x14ac:dyDescent="0.25">
      <c r="D689" s="82"/>
      <c r="E689" s="82"/>
      <c r="F689" s="82"/>
      <c r="G689" s="82"/>
      <c r="H689" s="82"/>
      <c r="K689" s="77"/>
      <c r="L689" s="77"/>
      <c r="M689" s="80"/>
      <c r="N689" s="77"/>
      <c r="O689" s="77"/>
    </row>
    <row r="690" spans="4:15" ht="16" customHeight="1" x14ac:dyDescent="0.25">
      <c r="D690" s="82"/>
      <c r="E690" s="82"/>
      <c r="F690" s="82"/>
      <c r="G690" s="82"/>
      <c r="H690" s="82"/>
      <c r="K690" s="77"/>
      <c r="L690" s="77"/>
      <c r="M690" s="80"/>
      <c r="N690" s="77"/>
      <c r="O690" s="77"/>
    </row>
    <row r="691" spans="4:15" ht="16" customHeight="1" x14ac:dyDescent="0.25">
      <c r="D691" s="82"/>
      <c r="E691" s="82"/>
      <c r="F691" s="82"/>
      <c r="G691" s="82"/>
      <c r="H691" s="82"/>
      <c r="K691" s="77"/>
      <c r="L691" s="77"/>
      <c r="M691" s="80"/>
      <c r="N691" s="77"/>
      <c r="O691" s="77"/>
    </row>
    <row r="692" spans="4:15" ht="16" customHeight="1" x14ac:dyDescent="0.25">
      <c r="D692" s="82"/>
      <c r="E692" s="82"/>
      <c r="F692" s="82"/>
      <c r="G692" s="82"/>
      <c r="H692" s="82"/>
      <c r="K692" s="77"/>
      <c r="L692" s="77"/>
      <c r="M692" s="80"/>
      <c r="N692" s="77"/>
      <c r="O692" s="77"/>
    </row>
    <row r="693" spans="4:15" ht="16" customHeight="1" x14ac:dyDescent="0.25">
      <c r="D693" s="82"/>
      <c r="E693" s="82"/>
      <c r="F693" s="82"/>
      <c r="G693" s="82"/>
      <c r="H693" s="82"/>
      <c r="K693" s="77"/>
      <c r="L693" s="77"/>
      <c r="M693" s="80"/>
      <c r="N693" s="77"/>
      <c r="O693" s="77"/>
    </row>
    <row r="694" spans="4:15" ht="16" customHeight="1" x14ac:dyDescent="0.25">
      <c r="D694" s="82"/>
      <c r="E694" s="82"/>
      <c r="F694" s="82"/>
      <c r="G694" s="82"/>
      <c r="H694" s="82"/>
      <c r="K694" s="77"/>
      <c r="L694" s="77"/>
      <c r="M694" s="80"/>
      <c r="N694" s="77"/>
      <c r="O694" s="77"/>
    </row>
    <row r="695" spans="4:15" ht="16" customHeight="1" x14ac:dyDescent="0.25">
      <c r="D695" s="82"/>
      <c r="E695" s="82"/>
      <c r="F695" s="82"/>
      <c r="G695" s="82"/>
      <c r="H695" s="82"/>
      <c r="K695" s="77"/>
      <c r="L695" s="77"/>
      <c r="M695" s="80"/>
      <c r="N695" s="77"/>
      <c r="O695" s="77"/>
    </row>
    <row r="696" spans="4:15" ht="16" customHeight="1" x14ac:dyDescent="0.25">
      <c r="D696" s="82"/>
      <c r="E696" s="82"/>
      <c r="F696" s="82"/>
      <c r="G696" s="82"/>
      <c r="H696" s="82"/>
      <c r="K696" s="77"/>
      <c r="L696" s="77"/>
      <c r="M696" s="80"/>
      <c r="N696" s="77"/>
      <c r="O696" s="77"/>
    </row>
    <row r="697" spans="4:15" ht="16" customHeight="1" x14ac:dyDescent="0.25">
      <c r="D697" s="82"/>
      <c r="E697" s="82"/>
      <c r="F697" s="82"/>
      <c r="G697" s="82"/>
      <c r="H697" s="82"/>
      <c r="K697" s="77"/>
      <c r="L697" s="77"/>
      <c r="M697" s="80"/>
      <c r="N697" s="77"/>
      <c r="O697" s="77"/>
    </row>
    <row r="698" spans="4:15" ht="16" customHeight="1" x14ac:dyDescent="0.25">
      <c r="D698" s="82"/>
      <c r="E698" s="82"/>
      <c r="F698" s="82"/>
      <c r="G698" s="82"/>
      <c r="H698" s="82"/>
      <c r="K698" s="81"/>
      <c r="L698" s="81"/>
      <c r="M698" s="80"/>
      <c r="N698" s="77"/>
      <c r="O698" s="77"/>
    </row>
    <row r="699" spans="4:15" ht="16" customHeight="1" x14ac:dyDescent="0.25">
      <c r="D699" s="82"/>
      <c r="E699" s="82"/>
      <c r="F699" s="82"/>
      <c r="G699" s="82"/>
      <c r="H699" s="82"/>
      <c r="K699" s="81"/>
      <c r="L699" s="81"/>
      <c r="M699" s="80"/>
      <c r="N699" s="77"/>
      <c r="O699" s="77"/>
    </row>
    <row r="700" spans="4:15" ht="16" customHeight="1" x14ac:dyDescent="0.25">
      <c r="D700" s="82"/>
      <c r="E700" s="82"/>
      <c r="F700" s="82"/>
      <c r="G700" s="82"/>
      <c r="H700" s="82"/>
      <c r="K700" s="81"/>
      <c r="L700" s="81"/>
      <c r="M700" s="80"/>
      <c r="N700" s="77"/>
      <c r="O700" s="77"/>
    </row>
    <row r="701" spans="4:15" ht="16" customHeight="1" x14ac:dyDescent="0.25">
      <c r="D701" s="82"/>
      <c r="E701" s="82"/>
      <c r="F701" s="82"/>
      <c r="G701" s="82"/>
      <c r="H701" s="82"/>
      <c r="K701" s="81"/>
      <c r="L701" s="81"/>
      <c r="M701" s="80"/>
      <c r="N701" s="77"/>
      <c r="O701" s="77"/>
    </row>
    <row r="702" spans="4:15" ht="16" customHeight="1" x14ac:dyDescent="0.25">
      <c r="D702" s="82"/>
      <c r="E702" s="82"/>
      <c r="F702" s="82"/>
      <c r="G702" s="82"/>
      <c r="H702" s="82"/>
      <c r="K702" s="81"/>
      <c r="L702" s="81"/>
      <c r="M702" s="80"/>
      <c r="N702" s="77"/>
      <c r="O702" s="77"/>
    </row>
    <row r="703" spans="4:15" ht="16" customHeight="1" x14ac:dyDescent="0.25">
      <c r="D703" s="82"/>
      <c r="E703" s="82"/>
      <c r="F703" s="82"/>
      <c r="G703" s="82"/>
      <c r="H703" s="82"/>
      <c r="K703" s="81"/>
      <c r="L703" s="81"/>
      <c r="M703" s="80"/>
      <c r="N703" s="77"/>
      <c r="O703" s="77"/>
    </row>
    <row r="704" spans="4:15" ht="16" customHeight="1" x14ac:dyDescent="0.25">
      <c r="D704" s="82"/>
      <c r="E704" s="82"/>
      <c r="F704" s="82"/>
      <c r="G704" s="82"/>
      <c r="H704" s="82"/>
      <c r="K704" s="81"/>
      <c r="L704" s="81"/>
      <c r="M704" s="80"/>
      <c r="N704" s="77"/>
      <c r="O704" s="77"/>
    </row>
    <row r="705" spans="4:15" ht="16" customHeight="1" x14ac:dyDescent="0.25">
      <c r="D705" s="82"/>
      <c r="E705" s="82"/>
      <c r="F705" s="82"/>
      <c r="G705" s="82"/>
      <c r="H705" s="82"/>
      <c r="K705" s="77"/>
      <c r="L705" s="77"/>
      <c r="M705" s="80"/>
      <c r="N705" s="77"/>
      <c r="O705" s="77"/>
    </row>
    <row r="706" spans="4:15" ht="16" customHeight="1" x14ac:dyDescent="0.25">
      <c r="D706" s="82"/>
      <c r="E706" s="82"/>
      <c r="F706" s="82"/>
      <c r="G706" s="82"/>
      <c r="H706" s="82"/>
      <c r="K706" s="77"/>
      <c r="L706" s="77"/>
      <c r="M706" s="80"/>
      <c r="N706" s="77"/>
      <c r="O706" s="77"/>
    </row>
    <row r="707" spans="4:15" ht="16" customHeight="1" x14ac:dyDescent="0.25">
      <c r="D707" s="82"/>
      <c r="E707" s="82"/>
      <c r="F707" s="82"/>
      <c r="G707" s="82"/>
      <c r="H707" s="82"/>
      <c r="K707" s="77"/>
      <c r="L707" s="77"/>
      <c r="M707" s="80"/>
      <c r="N707" s="77"/>
      <c r="O707" s="77"/>
    </row>
    <row r="708" spans="4:15" ht="16" customHeight="1" x14ac:dyDescent="0.25">
      <c r="D708" s="82"/>
      <c r="E708" s="82"/>
      <c r="F708" s="82"/>
      <c r="G708" s="82"/>
      <c r="H708" s="82"/>
      <c r="K708" s="77"/>
      <c r="L708" s="77"/>
      <c r="M708" s="80"/>
      <c r="N708" s="77"/>
      <c r="O708" s="77"/>
    </row>
    <row r="709" spans="4:15" ht="16" customHeight="1" x14ac:dyDescent="0.25">
      <c r="D709" s="82"/>
      <c r="E709" s="82"/>
      <c r="F709" s="82"/>
      <c r="G709" s="82"/>
      <c r="H709" s="82"/>
      <c r="K709" s="77"/>
      <c r="L709" s="77"/>
      <c r="M709" s="80"/>
      <c r="N709" s="77"/>
      <c r="O709" s="77"/>
    </row>
    <row r="710" spans="4:15" ht="16" customHeight="1" x14ac:dyDescent="0.25">
      <c r="D710" s="82"/>
      <c r="E710" s="82"/>
      <c r="F710" s="82"/>
      <c r="G710" s="82"/>
      <c r="H710" s="82"/>
      <c r="K710" s="77"/>
      <c r="L710" s="77"/>
      <c r="M710" s="80"/>
      <c r="N710" s="77"/>
      <c r="O710" s="77"/>
    </row>
    <row r="711" spans="4:15" ht="16" customHeight="1" x14ac:dyDescent="0.25">
      <c r="D711" s="82"/>
      <c r="E711" s="82"/>
      <c r="F711" s="82"/>
      <c r="G711" s="82"/>
      <c r="H711" s="82"/>
      <c r="K711" s="77"/>
      <c r="L711" s="77"/>
      <c r="M711" s="80"/>
      <c r="N711" s="77"/>
      <c r="O711" s="77"/>
    </row>
    <row r="712" spans="4:15" ht="16" customHeight="1" x14ac:dyDescent="0.25">
      <c r="D712" s="82"/>
      <c r="E712" s="82"/>
      <c r="F712" s="82"/>
      <c r="G712" s="82"/>
      <c r="H712" s="82"/>
      <c r="K712" s="77"/>
      <c r="L712" s="77"/>
      <c r="M712" s="80"/>
      <c r="N712" s="77"/>
      <c r="O712" s="77"/>
    </row>
    <row r="713" spans="4:15" ht="16" customHeight="1" x14ac:dyDescent="0.25">
      <c r="D713" s="82"/>
      <c r="E713" s="82"/>
      <c r="F713" s="82"/>
      <c r="G713" s="82"/>
      <c r="H713" s="82"/>
      <c r="K713" s="77"/>
      <c r="L713" s="77"/>
      <c r="M713" s="80"/>
      <c r="N713" s="77"/>
      <c r="O713" s="77"/>
    </row>
    <row r="714" spans="4:15" ht="16" customHeight="1" x14ac:dyDescent="0.25">
      <c r="D714" s="82"/>
      <c r="E714" s="82"/>
      <c r="F714" s="82"/>
      <c r="G714" s="82"/>
      <c r="H714" s="82"/>
      <c r="K714" s="77"/>
      <c r="L714" s="77"/>
      <c r="M714" s="80"/>
      <c r="N714" s="77"/>
      <c r="O714" s="77"/>
    </row>
    <row r="715" spans="4:15" ht="16" customHeight="1" x14ac:dyDescent="0.25">
      <c r="D715" s="82"/>
      <c r="E715" s="82"/>
      <c r="F715" s="82"/>
      <c r="G715" s="82"/>
      <c r="H715" s="82"/>
      <c r="K715" s="77"/>
      <c r="L715" s="77"/>
      <c r="M715" s="80"/>
      <c r="N715" s="77"/>
      <c r="O715" s="77"/>
    </row>
    <row r="716" spans="4:15" ht="16" customHeight="1" x14ac:dyDescent="0.25">
      <c r="D716" s="82"/>
      <c r="E716" s="82"/>
      <c r="F716" s="82"/>
      <c r="G716" s="82"/>
      <c r="H716" s="82"/>
      <c r="K716" s="77"/>
      <c r="L716" s="77"/>
      <c r="M716" s="80"/>
      <c r="N716" s="77"/>
      <c r="O716" s="77"/>
    </row>
    <row r="717" spans="4:15" ht="16" customHeight="1" x14ac:dyDescent="0.25">
      <c r="D717" s="82"/>
      <c r="E717" s="82"/>
      <c r="F717" s="82"/>
      <c r="G717" s="82"/>
      <c r="H717" s="82"/>
      <c r="K717" s="77"/>
      <c r="L717" s="77"/>
      <c r="M717" s="80"/>
      <c r="N717" s="77"/>
      <c r="O717" s="77"/>
    </row>
    <row r="718" spans="4:15" ht="16" customHeight="1" x14ac:dyDescent="0.25">
      <c r="D718" s="82"/>
      <c r="E718" s="82"/>
      <c r="F718" s="82"/>
      <c r="G718" s="82"/>
      <c r="H718" s="82"/>
      <c r="K718" s="77"/>
      <c r="L718" s="77"/>
      <c r="M718" s="80"/>
      <c r="N718" s="77"/>
      <c r="O718" s="77"/>
    </row>
    <row r="719" spans="4:15" ht="16" customHeight="1" x14ac:dyDescent="0.25">
      <c r="D719" s="82"/>
      <c r="E719" s="82"/>
      <c r="F719" s="82"/>
      <c r="G719" s="82"/>
      <c r="H719" s="82"/>
      <c r="K719" s="77"/>
      <c r="L719" s="77"/>
      <c r="M719" s="80"/>
      <c r="N719" s="77"/>
      <c r="O719" s="77"/>
    </row>
    <row r="720" spans="4:15" ht="16" customHeight="1" x14ac:dyDescent="0.25">
      <c r="D720" s="82"/>
      <c r="E720" s="82"/>
      <c r="F720" s="82"/>
      <c r="G720" s="82"/>
      <c r="H720" s="82"/>
      <c r="K720" s="77"/>
      <c r="L720" s="77"/>
      <c r="M720" s="80"/>
      <c r="N720" s="77"/>
      <c r="O720" s="77"/>
    </row>
    <row r="721" spans="4:15" ht="16" customHeight="1" x14ac:dyDescent="0.25">
      <c r="D721" s="82"/>
      <c r="E721" s="82"/>
      <c r="F721" s="82"/>
      <c r="G721" s="82"/>
      <c r="H721" s="82"/>
      <c r="K721" s="77"/>
      <c r="L721" s="77"/>
      <c r="M721" s="80"/>
      <c r="N721" s="77"/>
      <c r="O721" s="77"/>
    </row>
    <row r="722" spans="4:15" ht="16" customHeight="1" x14ac:dyDescent="0.25">
      <c r="D722" s="82"/>
      <c r="E722" s="82"/>
      <c r="F722" s="82"/>
      <c r="G722" s="82"/>
      <c r="H722" s="82"/>
      <c r="K722" s="81"/>
      <c r="L722" s="81"/>
      <c r="M722" s="80"/>
      <c r="N722" s="77"/>
      <c r="O722" s="77"/>
    </row>
    <row r="723" spans="4:15" ht="16" customHeight="1" x14ac:dyDescent="0.25">
      <c r="D723" s="82"/>
      <c r="E723" s="82"/>
      <c r="F723" s="82"/>
      <c r="G723" s="82"/>
      <c r="H723" s="82"/>
      <c r="K723" s="81"/>
      <c r="L723" s="81"/>
      <c r="M723" s="80"/>
      <c r="N723" s="77"/>
      <c r="O723" s="77"/>
    </row>
    <row r="724" spans="4:15" ht="16" customHeight="1" x14ac:dyDescent="0.25">
      <c r="D724" s="82"/>
      <c r="E724" s="82"/>
      <c r="F724" s="82"/>
      <c r="G724" s="82"/>
      <c r="H724" s="82"/>
      <c r="K724" s="81"/>
      <c r="L724" s="81"/>
      <c r="M724" s="80"/>
      <c r="N724" s="77"/>
      <c r="O724" s="77"/>
    </row>
    <row r="725" spans="4:15" ht="16" customHeight="1" x14ac:dyDescent="0.25">
      <c r="D725" s="82"/>
      <c r="E725" s="82"/>
      <c r="F725" s="82"/>
      <c r="G725" s="82"/>
      <c r="H725" s="82"/>
      <c r="K725" s="81"/>
      <c r="L725" s="81"/>
      <c r="M725" s="80"/>
      <c r="N725" s="77"/>
      <c r="O725" s="77"/>
    </row>
    <row r="726" spans="4:15" ht="16" customHeight="1" x14ac:dyDescent="0.25">
      <c r="D726" s="82"/>
      <c r="E726" s="82"/>
      <c r="F726" s="82"/>
      <c r="G726" s="82"/>
      <c r="H726" s="82"/>
      <c r="K726" s="81"/>
      <c r="L726" s="81"/>
      <c r="M726" s="80"/>
      <c r="N726" s="77"/>
      <c r="O726" s="77"/>
    </row>
    <row r="727" spans="4:15" ht="16" customHeight="1" x14ac:dyDescent="0.25">
      <c r="D727" s="82"/>
      <c r="E727" s="82"/>
      <c r="F727" s="82"/>
      <c r="G727" s="82"/>
      <c r="H727" s="82"/>
      <c r="K727" s="81"/>
      <c r="L727" s="81"/>
      <c r="M727" s="80"/>
      <c r="N727" s="77"/>
      <c r="O727" s="77"/>
    </row>
    <row r="728" spans="4:15" ht="16" customHeight="1" x14ac:dyDescent="0.25">
      <c r="D728" s="82"/>
      <c r="E728" s="82"/>
      <c r="F728" s="82"/>
      <c r="G728" s="82"/>
      <c r="H728" s="82"/>
      <c r="K728" s="81"/>
      <c r="L728" s="81"/>
      <c r="M728" s="80"/>
      <c r="N728" s="77"/>
      <c r="O728" s="77"/>
    </row>
    <row r="729" spans="4:15" ht="16" customHeight="1" x14ac:dyDescent="0.25">
      <c r="D729" s="82"/>
      <c r="E729" s="82"/>
      <c r="F729" s="82"/>
      <c r="G729" s="82"/>
      <c r="H729" s="82"/>
      <c r="K729" s="77"/>
      <c r="L729" s="77"/>
      <c r="M729" s="80"/>
      <c r="N729" s="77"/>
      <c r="O729" s="77"/>
    </row>
    <row r="730" spans="4:15" ht="16" customHeight="1" x14ac:dyDescent="0.25">
      <c r="D730" s="82"/>
      <c r="E730" s="82"/>
      <c r="F730" s="82"/>
      <c r="G730" s="82"/>
      <c r="H730" s="82"/>
      <c r="K730" s="77"/>
      <c r="L730" s="77"/>
      <c r="M730" s="80"/>
      <c r="N730" s="77"/>
      <c r="O730" s="77"/>
    </row>
    <row r="731" spans="4:15" ht="16" customHeight="1" x14ac:dyDescent="0.25">
      <c r="D731" s="82"/>
      <c r="E731" s="82"/>
      <c r="F731" s="82"/>
      <c r="G731" s="82"/>
      <c r="H731" s="82"/>
      <c r="K731" s="77"/>
      <c r="L731" s="77"/>
      <c r="M731" s="80"/>
      <c r="N731" s="77"/>
      <c r="O731" s="77"/>
    </row>
    <row r="732" spans="4:15" ht="16" customHeight="1" x14ac:dyDescent="0.25">
      <c r="D732" s="82"/>
      <c r="E732" s="82"/>
      <c r="F732" s="82"/>
      <c r="G732" s="82"/>
      <c r="H732" s="82"/>
      <c r="K732" s="77"/>
      <c r="L732" s="77"/>
      <c r="M732" s="80"/>
      <c r="N732" s="77"/>
      <c r="O732" s="77"/>
    </row>
    <row r="733" spans="4:15" ht="16" customHeight="1" x14ac:dyDescent="0.25">
      <c r="D733" s="82"/>
      <c r="E733" s="82"/>
      <c r="F733" s="82"/>
      <c r="G733" s="82"/>
      <c r="H733" s="82"/>
      <c r="K733" s="77"/>
      <c r="L733" s="77"/>
      <c r="M733" s="80"/>
      <c r="N733" s="77"/>
      <c r="O733" s="77"/>
    </row>
    <row r="734" spans="4:15" ht="16" customHeight="1" x14ac:dyDescent="0.25">
      <c r="D734" s="82"/>
      <c r="E734" s="82"/>
      <c r="F734" s="82"/>
      <c r="G734" s="82"/>
      <c r="H734" s="82"/>
      <c r="K734" s="77"/>
      <c r="L734" s="77"/>
      <c r="M734" s="80"/>
      <c r="N734" s="77"/>
      <c r="O734" s="77"/>
    </row>
    <row r="735" spans="4:15" ht="16" customHeight="1" x14ac:dyDescent="0.25">
      <c r="D735" s="82"/>
      <c r="E735" s="82"/>
      <c r="F735" s="82"/>
      <c r="G735" s="82"/>
      <c r="H735" s="82"/>
      <c r="K735" s="77"/>
      <c r="L735" s="77"/>
      <c r="M735" s="80"/>
      <c r="N735" s="77"/>
      <c r="O735" s="77"/>
    </row>
    <row r="736" spans="4:15" ht="16" customHeight="1" x14ac:dyDescent="0.25">
      <c r="D736" s="82"/>
      <c r="E736" s="82"/>
      <c r="F736" s="82"/>
      <c r="G736" s="82"/>
      <c r="H736" s="82"/>
      <c r="K736" s="77"/>
      <c r="L736" s="77"/>
      <c r="M736" s="80"/>
      <c r="N736" s="77"/>
      <c r="O736" s="77"/>
    </row>
    <row r="737" spans="4:15" ht="16" customHeight="1" x14ac:dyDescent="0.25">
      <c r="D737" s="82"/>
      <c r="E737" s="82"/>
      <c r="F737" s="82"/>
      <c r="G737" s="82"/>
      <c r="H737" s="82"/>
      <c r="K737" s="77"/>
      <c r="L737" s="77"/>
      <c r="M737" s="80"/>
      <c r="N737" s="77"/>
      <c r="O737" s="77"/>
    </row>
    <row r="738" spans="4:15" ht="16" customHeight="1" x14ac:dyDescent="0.25">
      <c r="D738" s="82"/>
      <c r="E738" s="82"/>
      <c r="F738" s="82"/>
      <c r="G738" s="82"/>
      <c r="H738" s="82"/>
      <c r="K738" s="77"/>
      <c r="L738" s="77"/>
      <c r="M738" s="80"/>
      <c r="N738" s="77"/>
      <c r="O738" s="77"/>
    </row>
    <row r="739" spans="4:15" ht="16" customHeight="1" x14ac:dyDescent="0.25">
      <c r="D739" s="82"/>
      <c r="E739" s="82"/>
      <c r="F739" s="82"/>
      <c r="G739" s="82"/>
      <c r="H739" s="82"/>
      <c r="K739" s="77"/>
      <c r="L739" s="77"/>
      <c r="M739" s="80"/>
      <c r="N739" s="77"/>
      <c r="O739" s="77"/>
    </row>
    <row r="740" spans="4:15" ht="16" customHeight="1" x14ac:dyDescent="0.25">
      <c r="D740" s="82"/>
      <c r="E740" s="82"/>
      <c r="F740" s="82"/>
      <c r="G740" s="82"/>
      <c r="H740" s="82"/>
      <c r="K740" s="77"/>
      <c r="L740" s="77"/>
      <c r="M740" s="80"/>
      <c r="N740" s="77"/>
      <c r="O740" s="77"/>
    </row>
    <row r="741" spans="4:15" ht="16" customHeight="1" x14ac:dyDescent="0.25">
      <c r="D741" s="82"/>
      <c r="E741" s="82"/>
      <c r="F741" s="82"/>
      <c r="G741" s="82"/>
      <c r="H741" s="82"/>
      <c r="K741" s="77"/>
      <c r="L741" s="77"/>
      <c r="M741" s="80"/>
      <c r="N741" s="77"/>
      <c r="O741" s="77"/>
    </row>
    <row r="742" spans="4:15" ht="16" customHeight="1" x14ac:dyDescent="0.25">
      <c r="D742" s="82"/>
      <c r="E742" s="82"/>
      <c r="F742" s="82"/>
      <c r="G742" s="82"/>
      <c r="H742" s="82"/>
      <c r="K742" s="77"/>
      <c r="L742" s="77"/>
      <c r="M742" s="80"/>
      <c r="N742" s="77"/>
      <c r="O742" s="77"/>
    </row>
    <row r="743" spans="4:15" ht="16" customHeight="1" x14ac:dyDescent="0.25">
      <c r="D743" s="82"/>
      <c r="E743" s="82"/>
      <c r="F743" s="82"/>
      <c r="G743" s="82"/>
      <c r="H743" s="82"/>
      <c r="K743" s="77"/>
      <c r="L743" s="77"/>
      <c r="M743" s="80"/>
      <c r="N743" s="77"/>
      <c r="O743" s="77"/>
    </row>
    <row r="744" spans="4:15" ht="16" customHeight="1" x14ac:dyDescent="0.25">
      <c r="D744" s="82"/>
      <c r="E744" s="82"/>
      <c r="F744" s="82"/>
      <c r="G744" s="82"/>
      <c r="H744" s="82"/>
      <c r="K744" s="77"/>
      <c r="L744" s="77"/>
      <c r="M744" s="80"/>
      <c r="N744" s="77"/>
      <c r="O744" s="77"/>
    </row>
    <row r="745" spans="4:15" ht="16" customHeight="1" x14ac:dyDescent="0.25">
      <c r="D745" s="82"/>
      <c r="E745" s="82"/>
      <c r="F745" s="82"/>
      <c r="G745" s="82"/>
      <c r="H745" s="82"/>
      <c r="K745" s="77"/>
      <c r="L745" s="77"/>
      <c r="M745" s="80"/>
      <c r="N745" s="77"/>
      <c r="O745" s="77"/>
    </row>
    <row r="746" spans="4:15" ht="16" customHeight="1" x14ac:dyDescent="0.25">
      <c r="D746" s="82"/>
      <c r="E746" s="82"/>
      <c r="F746" s="82"/>
      <c r="G746" s="82"/>
      <c r="H746" s="82"/>
      <c r="K746" s="81"/>
      <c r="L746" s="81"/>
      <c r="M746" s="80"/>
      <c r="N746" s="77"/>
      <c r="O746" s="77"/>
    </row>
    <row r="747" spans="4:15" ht="16" customHeight="1" x14ac:dyDescent="0.25">
      <c r="D747" s="82"/>
      <c r="E747" s="82"/>
      <c r="F747" s="82"/>
      <c r="G747" s="82"/>
      <c r="H747" s="82"/>
      <c r="K747" s="81"/>
      <c r="L747" s="81"/>
      <c r="M747" s="80"/>
      <c r="N747" s="77"/>
      <c r="O747" s="77"/>
    </row>
    <row r="748" spans="4:15" ht="16" customHeight="1" x14ac:dyDescent="0.25">
      <c r="D748" s="82"/>
      <c r="E748" s="82"/>
      <c r="F748" s="82"/>
      <c r="G748" s="82"/>
      <c r="H748" s="82"/>
      <c r="K748" s="81"/>
      <c r="L748" s="81"/>
      <c r="M748" s="80"/>
      <c r="N748" s="77"/>
      <c r="O748" s="77"/>
    </row>
    <row r="749" spans="4:15" ht="16" customHeight="1" x14ac:dyDescent="0.25">
      <c r="D749" s="82"/>
      <c r="E749" s="82"/>
      <c r="F749" s="82"/>
      <c r="G749" s="82"/>
      <c r="H749" s="82"/>
      <c r="K749" s="81"/>
      <c r="L749" s="81"/>
      <c r="M749" s="80"/>
      <c r="N749" s="77"/>
      <c r="O749" s="77"/>
    </row>
    <row r="750" spans="4:15" ht="16" customHeight="1" x14ac:dyDescent="0.25">
      <c r="D750" s="82"/>
      <c r="E750" s="82"/>
      <c r="F750" s="82"/>
      <c r="G750" s="82"/>
      <c r="H750" s="82"/>
      <c r="K750" s="81"/>
      <c r="L750" s="81"/>
      <c r="M750" s="80"/>
      <c r="N750" s="77"/>
      <c r="O750" s="77"/>
    </row>
    <row r="751" spans="4:15" ht="16" customHeight="1" x14ac:dyDescent="0.25">
      <c r="D751" s="82"/>
      <c r="E751" s="82"/>
      <c r="F751" s="82"/>
      <c r="G751" s="82"/>
      <c r="H751" s="82"/>
      <c r="K751" s="81"/>
      <c r="L751" s="81"/>
      <c r="M751" s="80"/>
      <c r="N751" s="77"/>
      <c r="O751" s="77"/>
    </row>
    <row r="752" spans="4:15" ht="16" customHeight="1" x14ac:dyDescent="0.25">
      <c r="D752" s="82"/>
      <c r="E752" s="82"/>
      <c r="F752" s="82"/>
      <c r="G752" s="82"/>
      <c r="H752" s="82"/>
      <c r="K752" s="81"/>
      <c r="L752" s="81"/>
      <c r="M752" s="80"/>
      <c r="N752" s="77"/>
      <c r="O752" s="77"/>
    </row>
    <row r="753" spans="4:15" ht="16" customHeight="1" x14ac:dyDescent="0.25">
      <c r="D753" s="82"/>
      <c r="E753" s="82"/>
      <c r="F753" s="82"/>
      <c r="G753" s="82"/>
      <c r="H753" s="82"/>
      <c r="K753" s="77"/>
      <c r="L753" s="77"/>
      <c r="M753" s="80"/>
      <c r="N753" s="77"/>
      <c r="O753" s="77"/>
    </row>
    <row r="754" spans="4:15" ht="16" customHeight="1" x14ac:dyDescent="0.25">
      <c r="D754" s="82"/>
      <c r="E754" s="82"/>
      <c r="F754" s="82"/>
      <c r="G754" s="82"/>
      <c r="H754" s="82"/>
      <c r="K754" s="77"/>
      <c r="L754" s="77"/>
      <c r="M754" s="80"/>
      <c r="N754" s="77"/>
      <c r="O754" s="77"/>
    </row>
    <row r="755" spans="4:15" ht="16" customHeight="1" x14ac:dyDescent="0.25">
      <c r="D755" s="82"/>
      <c r="E755" s="82"/>
      <c r="F755" s="82"/>
      <c r="G755" s="82"/>
      <c r="H755" s="82"/>
      <c r="K755" s="77"/>
      <c r="L755" s="77"/>
      <c r="M755" s="80"/>
      <c r="N755" s="77"/>
      <c r="O755" s="77"/>
    </row>
    <row r="756" spans="4:15" ht="16" customHeight="1" x14ac:dyDescent="0.25">
      <c r="D756" s="82"/>
      <c r="E756" s="82"/>
      <c r="F756" s="82"/>
      <c r="G756" s="82"/>
      <c r="H756" s="82"/>
      <c r="K756" s="77"/>
      <c r="L756" s="77"/>
      <c r="M756" s="80"/>
      <c r="N756" s="77"/>
      <c r="O756" s="77"/>
    </row>
    <row r="757" spans="4:15" ht="16" customHeight="1" x14ac:dyDescent="0.25">
      <c r="D757" s="82"/>
      <c r="E757" s="82"/>
      <c r="F757" s="82"/>
      <c r="G757" s="82"/>
      <c r="H757" s="82"/>
      <c r="K757" s="77"/>
      <c r="L757" s="77"/>
      <c r="M757" s="80"/>
      <c r="N757" s="77"/>
      <c r="O757" s="77"/>
    </row>
    <row r="758" spans="4:15" ht="16" customHeight="1" x14ac:dyDescent="0.25">
      <c r="D758" s="82"/>
      <c r="E758" s="82"/>
      <c r="F758" s="82"/>
      <c r="G758" s="82"/>
      <c r="H758" s="82"/>
      <c r="K758" s="77"/>
      <c r="L758" s="77"/>
      <c r="M758" s="80"/>
      <c r="N758" s="77"/>
      <c r="O758" s="77"/>
    </row>
    <row r="759" spans="4:15" ht="16" customHeight="1" x14ac:dyDescent="0.25">
      <c r="D759" s="82"/>
      <c r="E759" s="82"/>
      <c r="F759" s="82"/>
      <c r="G759" s="82"/>
      <c r="H759" s="82"/>
      <c r="K759" s="77"/>
      <c r="L759" s="77"/>
      <c r="M759" s="80"/>
      <c r="N759" s="77"/>
      <c r="O759" s="77"/>
    </row>
    <row r="760" spans="4:15" ht="16" customHeight="1" x14ac:dyDescent="0.25">
      <c r="D760" s="82"/>
      <c r="E760" s="82"/>
      <c r="F760" s="82"/>
      <c r="G760" s="82"/>
      <c r="H760" s="82"/>
      <c r="K760" s="77"/>
      <c r="L760" s="77"/>
      <c r="M760" s="80"/>
      <c r="N760" s="77"/>
      <c r="O760" s="77"/>
    </row>
    <row r="761" spans="4:15" ht="16" customHeight="1" x14ac:dyDescent="0.25">
      <c r="D761" s="82"/>
      <c r="E761" s="82"/>
      <c r="F761" s="82"/>
      <c r="G761" s="82"/>
      <c r="H761" s="82"/>
      <c r="K761" s="77"/>
      <c r="L761" s="77"/>
      <c r="M761" s="80"/>
      <c r="N761" s="77"/>
      <c r="O761" s="77"/>
    </row>
    <row r="762" spans="4:15" ht="16" customHeight="1" x14ac:dyDescent="0.25">
      <c r="D762" s="82"/>
      <c r="E762" s="82"/>
      <c r="F762" s="82"/>
      <c r="G762" s="82"/>
      <c r="H762" s="82"/>
      <c r="K762" s="77"/>
      <c r="L762" s="77"/>
      <c r="M762" s="80"/>
      <c r="N762" s="77"/>
      <c r="O762" s="77"/>
    </row>
    <row r="763" spans="4:15" ht="16" customHeight="1" x14ac:dyDescent="0.25">
      <c r="D763" s="82"/>
      <c r="E763" s="82"/>
      <c r="F763" s="82"/>
      <c r="G763" s="82"/>
      <c r="H763" s="82"/>
      <c r="K763" s="77"/>
      <c r="L763" s="77"/>
      <c r="M763" s="80"/>
      <c r="N763" s="77"/>
      <c r="O763" s="77"/>
    </row>
    <row r="764" spans="4:15" ht="16" customHeight="1" x14ac:dyDescent="0.25">
      <c r="D764" s="82"/>
      <c r="E764" s="82"/>
      <c r="F764" s="82"/>
      <c r="G764" s="82"/>
      <c r="H764" s="82"/>
      <c r="K764" s="77"/>
      <c r="L764" s="77"/>
      <c r="M764" s="80"/>
      <c r="N764" s="77"/>
      <c r="O764" s="77"/>
    </row>
    <row r="765" spans="4:15" ht="16" customHeight="1" x14ac:dyDescent="0.25">
      <c r="D765" s="82"/>
      <c r="E765" s="82"/>
      <c r="F765" s="82"/>
      <c r="G765" s="82"/>
      <c r="H765" s="82"/>
      <c r="K765" s="77"/>
      <c r="L765" s="77"/>
      <c r="M765" s="80"/>
      <c r="N765" s="77"/>
      <c r="O765" s="77"/>
    </row>
    <row r="766" spans="4:15" ht="16" customHeight="1" x14ac:dyDescent="0.25">
      <c r="D766" s="82"/>
      <c r="E766" s="82"/>
      <c r="F766" s="82"/>
      <c r="G766" s="82"/>
      <c r="H766" s="82"/>
      <c r="K766" s="77"/>
      <c r="L766" s="77"/>
      <c r="M766" s="80"/>
      <c r="N766" s="77"/>
      <c r="O766" s="77"/>
    </row>
    <row r="767" spans="4:15" ht="16" customHeight="1" x14ac:dyDescent="0.25">
      <c r="D767" s="82"/>
      <c r="E767" s="82"/>
      <c r="F767" s="82"/>
      <c r="G767" s="82"/>
      <c r="H767" s="82"/>
      <c r="K767" s="77"/>
      <c r="L767" s="77"/>
      <c r="M767" s="80"/>
      <c r="N767" s="77"/>
      <c r="O767" s="77"/>
    </row>
    <row r="768" spans="4:15" ht="16" customHeight="1" x14ac:dyDescent="0.25">
      <c r="D768" s="82"/>
      <c r="E768" s="82"/>
      <c r="F768" s="82"/>
      <c r="G768" s="82"/>
      <c r="H768" s="82"/>
      <c r="K768" s="77"/>
      <c r="L768" s="77"/>
      <c r="M768" s="80"/>
      <c r="N768" s="77"/>
      <c r="O768" s="77"/>
    </row>
    <row r="769" spans="4:15" ht="16" customHeight="1" x14ac:dyDescent="0.25">
      <c r="D769" s="82"/>
      <c r="E769" s="82"/>
      <c r="F769" s="82"/>
      <c r="G769" s="82"/>
      <c r="H769" s="82"/>
      <c r="K769" s="77"/>
      <c r="L769" s="77"/>
      <c r="M769" s="80"/>
      <c r="N769" s="77"/>
      <c r="O769" s="77"/>
    </row>
    <row r="770" spans="4:15" ht="16" customHeight="1" x14ac:dyDescent="0.25">
      <c r="D770" s="82"/>
      <c r="E770" s="82"/>
      <c r="F770" s="82"/>
      <c r="G770" s="82"/>
      <c r="H770" s="82"/>
      <c r="K770" s="81"/>
      <c r="L770" s="81"/>
      <c r="M770" s="80"/>
      <c r="N770" s="77"/>
      <c r="O770" s="77"/>
    </row>
    <row r="771" spans="4:15" ht="16" customHeight="1" x14ac:dyDescent="0.25">
      <c r="D771" s="82"/>
      <c r="E771" s="82"/>
      <c r="F771" s="82"/>
      <c r="G771" s="82"/>
      <c r="H771" s="82"/>
      <c r="K771" s="81"/>
      <c r="L771" s="81"/>
      <c r="M771" s="80"/>
      <c r="N771" s="77"/>
      <c r="O771" s="77"/>
    </row>
    <row r="772" spans="4:15" ht="16" customHeight="1" x14ac:dyDescent="0.25">
      <c r="D772" s="82"/>
      <c r="E772" s="82"/>
      <c r="F772" s="82"/>
      <c r="G772" s="82"/>
      <c r="H772" s="82"/>
      <c r="K772" s="81"/>
      <c r="L772" s="81"/>
      <c r="M772" s="80"/>
      <c r="N772" s="77"/>
      <c r="O772" s="77"/>
    </row>
    <row r="773" spans="4:15" ht="16" customHeight="1" x14ac:dyDescent="0.25">
      <c r="D773" s="82"/>
      <c r="E773" s="82"/>
      <c r="F773" s="82"/>
      <c r="G773" s="82"/>
      <c r="H773" s="82"/>
      <c r="K773" s="81"/>
      <c r="L773" s="81"/>
      <c r="M773" s="80"/>
      <c r="N773" s="77"/>
      <c r="O773" s="77"/>
    </row>
    <row r="774" spans="4:15" ht="16" customHeight="1" x14ac:dyDescent="0.25">
      <c r="D774" s="82"/>
      <c r="E774" s="82"/>
      <c r="F774" s="82"/>
      <c r="G774" s="82"/>
      <c r="H774" s="82"/>
      <c r="K774" s="81"/>
      <c r="L774" s="81"/>
      <c r="M774" s="80"/>
      <c r="N774" s="77"/>
      <c r="O774" s="77"/>
    </row>
    <row r="775" spans="4:15" ht="16" customHeight="1" x14ac:dyDescent="0.25">
      <c r="D775" s="82"/>
      <c r="E775" s="82"/>
      <c r="F775" s="82"/>
      <c r="G775" s="82"/>
      <c r="H775" s="82"/>
      <c r="K775" s="81"/>
      <c r="L775" s="81"/>
      <c r="M775" s="80"/>
      <c r="N775" s="77"/>
      <c r="O775" s="77"/>
    </row>
    <row r="776" spans="4:15" ht="16" customHeight="1" x14ac:dyDescent="0.25">
      <c r="D776" s="82"/>
      <c r="E776" s="82"/>
      <c r="F776" s="82"/>
      <c r="G776" s="82"/>
      <c r="H776" s="82"/>
      <c r="K776" s="81"/>
      <c r="L776" s="81"/>
      <c r="M776" s="80"/>
      <c r="N776" s="77"/>
      <c r="O776" s="77"/>
    </row>
    <row r="777" spans="4:15" ht="16" customHeight="1" x14ac:dyDescent="0.25">
      <c r="D777" s="82"/>
      <c r="E777" s="82"/>
      <c r="F777" s="82"/>
      <c r="G777" s="82"/>
      <c r="H777" s="82"/>
      <c r="K777" s="77"/>
      <c r="L777" s="77"/>
      <c r="M777" s="80"/>
      <c r="N777" s="77"/>
      <c r="O777" s="77"/>
    </row>
    <row r="778" spans="4:15" ht="16" customHeight="1" x14ac:dyDescent="0.25">
      <c r="D778" s="82"/>
      <c r="E778" s="82"/>
      <c r="F778" s="82"/>
      <c r="G778" s="82"/>
      <c r="H778" s="82"/>
      <c r="K778" s="77"/>
      <c r="L778" s="77"/>
      <c r="M778" s="80"/>
      <c r="N778" s="77"/>
      <c r="O778" s="77"/>
    </row>
    <row r="779" spans="4:15" ht="16" customHeight="1" x14ac:dyDescent="0.25">
      <c r="D779" s="82"/>
      <c r="E779" s="82"/>
      <c r="F779" s="82"/>
      <c r="G779" s="82"/>
      <c r="H779" s="82"/>
      <c r="K779" s="77"/>
      <c r="L779" s="77"/>
      <c r="M779" s="80"/>
      <c r="N779" s="77"/>
      <c r="O779" s="77"/>
    </row>
    <row r="780" spans="4:15" ht="16" customHeight="1" x14ac:dyDescent="0.25">
      <c r="D780" s="82"/>
      <c r="E780" s="82"/>
      <c r="F780" s="82"/>
      <c r="G780" s="82"/>
      <c r="H780" s="82"/>
      <c r="K780" s="77"/>
      <c r="L780" s="77"/>
      <c r="M780" s="80"/>
      <c r="N780" s="77"/>
      <c r="O780" s="77"/>
    </row>
    <row r="781" spans="4:15" ht="16" customHeight="1" x14ac:dyDescent="0.25">
      <c r="D781" s="82"/>
      <c r="E781" s="82"/>
      <c r="F781" s="82"/>
      <c r="G781" s="82"/>
      <c r="H781" s="82"/>
      <c r="K781" s="77"/>
      <c r="L781" s="77"/>
      <c r="M781" s="80"/>
      <c r="N781" s="77"/>
      <c r="O781" s="77"/>
    </row>
    <row r="782" spans="4:15" ht="16" customHeight="1" x14ac:dyDescent="0.25">
      <c r="D782" s="82"/>
      <c r="E782" s="82"/>
      <c r="F782" s="82"/>
      <c r="G782" s="82"/>
      <c r="H782" s="82"/>
      <c r="K782" s="77"/>
      <c r="L782" s="77"/>
      <c r="M782" s="80"/>
      <c r="N782" s="77"/>
      <c r="O782" s="77"/>
    </row>
    <row r="783" spans="4:15" ht="16" customHeight="1" x14ac:dyDescent="0.25">
      <c r="D783" s="82"/>
      <c r="E783" s="82"/>
      <c r="F783" s="82"/>
      <c r="G783" s="82"/>
      <c r="H783" s="82"/>
      <c r="K783" s="77"/>
      <c r="L783" s="77"/>
      <c r="M783" s="80"/>
      <c r="N783" s="77"/>
      <c r="O783" s="77"/>
    </row>
    <row r="784" spans="4:15" ht="16" customHeight="1" x14ac:dyDescent="0.25">
      <c r="D784" s="82"/>
      <c r="E784" s="82"/>
      <c r="F784" s="82"/>
      <c r="G784" s="82"/>
      <c r="H784" s="82"/>
      <c r="K784" s="77"/>
      <c r="L784" s="77"/>
      <c r="M784" s="80"/>
      <c r="N784" s="77"/>
      <c r="O784" s="77"/>
    </row>
    <row r="785" spans="4:15" ht="16" customHeight="1" x14ac:dyDescent="0.25">
      <c r="D785" s="82"/>
      <c r="E785" s="82"/>
      <c r="F785" s="82"/>
      <c r="G785" s="82"/>
      <c r="H785" s="82"/>
      <c r="K785" s="77"/>
      <c r="L785" s="77"/>
      <c r="M785" s="80"/>
      <c r="N785" s="77"/>
      <c r="O785" s="77"/>
    </row>
    <row r="786" spans="4:15" ht="16" customHeight="1" x14ac:dyDescent="0.25">
      <c r="D786" s="82"/>
      <c r="E786" s="82"/>
      <c r="F786" s="82"/>
      <c r="G786" s="82"/>
      <c r="H786" s="82"/>
      <c r="K786" s="77"/>
      <c r="L786" s="77"/>
      <c r="M786" s="80"/>
      <c r="N786" s="77"/>
      <c r="O786" s="77"/>
    </row>
    <row r="787" spans="4:15" ht="16" customHeight="1" x14ac:dyDescent="0.25">
      <c r="D787" s="82"/>
      <c r="E787" s="82"/>
      <c r="F787" s="82"/>
      <c r="G787" s="82"/>
      <c r="H787" s="82"/>
      <c r="K787" s="77"/>
      <c r="L787" s="77"/>
      <c r="M787" s="80"/>
      <c r="N787" s="77"/>
      <c r="O787" s="77"/>
    </row>
    <row r="788" spans="4:15" ht="16" customHeight="1" x14ac:dyDescent="0.25">
      <c r="D788" s="82"/>
      <c r="E788" s="82"/>
      <c r="F788" s="82"/>
      <c r="G788" s="82"/>
      <c r="H788" s="82"/>
      <c r="K788" s="77"/>
      <c r="L788" s="77"/>
      <c r="M788" s="80"/>
      <c r="N788" s="77"/>
      <c r="O788" s="77"/>
    </row>
    <row r="789" spans="4:15" ht="16" customHeight="1" x14ac:dyDescent="0.25">
      <c r="D789" s="82"/>
      <c r="E789" s="82"/>
      <c r="F789" s="82"/>
      <c r="G789" s="82"/>
      <c r="H789" s="82"/>
      <c r="K789" s="77"/>
      <c r="L789" s="77"/>
      <c r="M789" s="80"/>
      <c r="N789" s="77"/>
      <c r="O789" s="77"/>
    </row>
    <row r="790" spans="4:15" ht="16" customHeight="1" x14ac:dyDescent="0.25">
      <c r="D790" s="82"/>
      <c r="E790" s="82"/>
      <c r="F790" s="82"/>
      <c r="G790" s="82"/>
      <c r="H790" s="82"/>
      <c r="K790" s="77"/>
      <c r="L790" s="77"/>
      <c r="M790" s="80"/>
      <c r="N790" s="77"/>
      <c r="O790" s="77"/>
    </row>
    <row r="791" spans="4:15" ht="16" customHeight="1" x14ac:dyDescent="0.25">
      <c r="D791" s="82"/>
      <c r="E791" s="82"/>
      <c r="F791" s="82"/>
      <c r="G791" s="82"/>
      <c r="H791" s="82"/>
      <c r="K791" s="77"/>
      <c r="L791" s="77"/>
      <c r="M791" s="80"/>
      <c r="N791" s="77"/>
      <c r="O791" s="77"/>
    </row>
    <row r="792" spans="4:15" ht="16" customHeight="1" x14ac:dyDescent="0.25">
      <c r="D792" s="82"/>
      <c r="E792" s="82"/>
      <c r="F792" s="82"/>
      <c r="G792" s="82"/>
      <c r="H792" s="82"/>
      <c r="K792" s="77"/>
      <c r="L792" s="77"/>
      <c r="M792" s="80"/>
      <c r="N792" s="77"/>
      <c r="O792" s="77"/>
    </row>
    <row r="793" spans="4:15" ht="16" customHeight="1" x14ac:dyDescent="0.25">
      <c r="D793" s="82"/>
      <c r="E793" s="82"/>
      <c r="F793" s="82"/>
      <c r="G793" s="82"/>
      <c r="H793" s="82"/>
      <c r="K793" s="77"/>
      <c r="L793" s="77"/>
      <c r="M793" s="80"/>
      <c r="N793" s="77"/>
      <c r="O793" s="77"/>
    </row>
    <row r="794" spans="4:15" ht="16" customHeight="1" x14ac:dyDescent="0.25">
      <c r="D794" s="82"/>
      <c r="E794" s="82"/>
      <c r="F794" s="82"/>
      <c r="G794" s="82"/>
      <c r="H794" s="82"/>
      <c r="K794" s="81"/>
      <c r="L794" s="81"/>
      <c r="M794" s="80"/>
      <c r="N794" s="77"/>
      <c r="O794" s="77"/>
    </row>
    <row r="795" spans="4:15" ht="16" customHeight="1" x14ac:dyDescent="0.25">
      <c r="D795" s="82"/>
      <c r="E795" s="82"/>
      <c r="F795" s="82"/>
      <c r="G795" s="82"/>
      <c r="H795" s="82"/>
      <c r="K795" s="81"/>
      <c r="L795" s="81"/>
      <c r="M795" s="80"/>
      <c r="N795" s="77"/>
      <c r="O795" s="77"/>
    </row>
    <row r="796" spans="4:15" ht="16" customHeight="1" x14ac:dyDescent="0.25">
      <c r="D796" s="82"/>
      <c r="E796" s="82"/>
      <c r="F796" s="82"/>
      <c r="G796" s="82"/>
      <c r="H796" s="82"/>
      <c r="K796" s="81"/>
      <c r="L796" s="81"/>
      <c r="M796" s="80"/>
      <c r="N796" s="77"/>
      <c r="O796" s="77"/>
    </row>
    <row r="797" spans="4:15" ht="16" customHeight="1" x14ac:dyDescent="0.25">
      <c r="D797" s="82"/>
      <c r="E797" s="82"/>
      <c r="F797" s="82"/>
      <c r="G797" s="82"/>
      <c r="H797" s="82"/>
      <c r="K797" s="81"/>
      <c r="L797" s="81"/>
      <c r="M797" s="80"/>
      <c r="N797" s="77"/>
      <c r="O797" s="77"/>
    </row>
    <row r="798" spans="4:15" ht="16" customHeight="1" x14ac:dyDescent="0.25">
      <c r="D798" s="82"/>
      <c r="E798" s="82"/>
      <c r="F798" s="82"/>
      <c r="G798" s="82"/>
      <c r="H798" s="82"/>
      <c r="K798" s="81"/>
      <c r="L798" s="81"/>
      <c r="M798" s="80"/>
      <c r="N798" s="77"/>
      <c r="O798" s="77"/>
    </row>
    <row r="799" spans="4:15" ht="16" customHeight="1" x14ac:dyDescent="0.25">
      <c r="D799" s="82"/>
      <c r="E799" s="82"/>
      <c r="F799" s="82"/>
      <c r="G799" s="82"/>
      <c r="H799" s="82"/>
      <c r="K799" s="81"/>
      <c r="L799" s="81"/>
      <c r="M799" s="80"/>
      <c r="N799" s="77"/>
      <c r="O799" s="77"/>
    </row>
    <row r="800" spans="4:15" ht="16" customHeight="1" x14ac:dyDescent="0.25">
      <c r="D800" s="82"/>
      <c r="E800" s="82"/>
      <c r="F800" s="82"/>
      <c r="G800" s="82"/>
      <c r="H800" s="82"/>
      <c r="K800" s="81"/>
      <c r="L800" s="81"/>
      <c r="M800" s="80"/>
      <c r="N800" s="77"/>
      <c r="O800" s="77"/>
    </row>
    <row r="801" spans="4:15" ht="16" customHeight="1" x14ac:dyDescent="0.25">
      <c r="D801" s="82"/>
      <c r="E801" s="82"/>
      <c r="F801" s="82"/>
      <c r="G801" s="82"/>
      <c r="H801" s="82"/>
      <c r="K801" s="77"/>
      <c r="L801" s="77"/>
      <c r="M801" s="80"/>
      <c r="N801" s="77"/>
      <c r="O801" s="77"/>
    </row>
    <row r="802" spans="4:15" ht="16" customHeight="1" x14ac:dyDescent="0.25">
      <c r="D802" s="82"/>
      <c r="E802" s="82"/>
      <c r="F802" s="82"/>
      <c r="G802" s="82"/>
      <c r="H802" s="82"/>
      <c r="K802" s="77"/>
      <c r="L802" s="77"/>
      <c r="M802" s="80"/>
      <c r="N802" s="77"/>
      <c r="O802" s="77"/>
    </row>
    <row r="803" spans="4:15" ht="16" customHeight="1" x14ac:dyDescent="0.25">
      <c r="D803" s="82"/>
      <c r="E803" s="82"/>
      <c r="F803" s="82"/>
      <c r="G803" s="82"/>
      <c r="H803" s="82"/>
      <c r="K803" s="77"/>
      <c r="L803" s="77"/>
      <c r="M803" s="80"/>
      <c r="N803" s="77"/>
      <c r="O803" s="77"/>
    </row>
    <row r="804" spans="4:15" ht="16" customHeight="1" x14ac:dyDescent="0.25">
      <c r="D804" s="82"/>
      <c r="E804" s="82"/>
      <c r="F804" s="82"/>
      <c r="G804" s="82"/>
      <c r="H804" s="82"/>
      <c r="K804" s="77"/>
      <c r="L804" s="77"/>
      <c r="M804" s="80"/>
      <c r="N804" s="77"/>
      <c r="O804" s="77"/>
    </row>
    <row r="805" spans="4:15" ht="16" customHeight="1" x14ac:dyDescent="0.25">
      <c r="D805" s="82"/>
      <c r="E805" s="82"/>
      <c r="F805" s="82"/>
      <c r="G805" s="82"/>
      <c r="H805" s="82"/>
      <c r="K805" s="77"/>
      <c r="L805" s="77"/>
      <c r="M805" s="80"/>
      <c r="N805" s="77"/>
      <c r="O805" s="77"/>
    </row>
    <row r="806" spans="4:15" ht="16" customHeight="1" x14ac:dyDescent="0.25">
      <c r="D806" s="82"/>
      <c r="E806" s="82"/>
      <c r="F806" s="82"/>
      <c r="G806" s="82"/>
      <c r="H806" s="82"/>
      <c r="K806" s="77"/>
      <c r="L806" s="77"/>
      <c r="M806" s="80"/>
      <c r="N806" s="77"/>
      <c r="O806" s="77"/>
    </row>
    <row r="807" spans="4:15" ht="16" customHeight="1" x14ac:dyDescent="0.25">
      <c r="D807" s="82"/>
      <c r="E807" s="82"/>
      <c r="F807" s="82"/>
      <c r="G807" s="82"/>
      <c r="H807" s="82"/>
      <c r="K807" s="77"/>
      <c r="L807" s="77"/>
      <c r="M807" s="80"/>
      <c r="N807" s="77"/>
      <c r="O807" s="77"/>
    </row>
    <row r="808" spans="4:15" ht="16" customHeight="1" x14ac:dyDescent="0.25">
      <c r="D808" s="82"/>
      <c r="E808" s="82"/>
      <c r="F808" s="82"/>
      <c r="G808" s="82"/>
      <c r="H808" s="82"/>
      <c r="K808" s="77"/>
      <c r="L808" s="77"/>
      <c r="M808" s="80"/>
      <c r="N808" s="77"/>
      <c r="O808" s="77"/>
    </row>
    <row r="809" spans="4:15" ht="16" customHeight="1" x14ac:dyDescent="0.25">
      <c r="D809" s="82"/>
      <c r="E809" s="82"/>
      <c r="F809" s="82"/>
      <c r="G809" s="82"/>
      <c r="H809" s="82"/>
      <c r="K809" s="77"/>
      <c r="L809" s="77"/>
      <c r="M809" s="80"/>
      <c r="N809" s="77"/>
      <c r="O809" s="77"/>
    </row>
    <row r="810" spans="4:15" ht="16" customHeight="1" x14ac:dyDescent="0.25">
      <c r="D810" s="82"/>
      <c r="E810" s="82"/>
      <c r="F810" s="82"/>
      <c r="G810" s="82"/>
      <c r="H810" s="82"/>
      <c r="K810" s="77"/>
      <c r="L810" s="77"/>
      <c r="M810" s="80"/>
      <c r="N810" s="77"/>
      <c r="O810" s="77"/>
    </row>
    <row r="811" spans="4:15" ht="16" customHeight="1" x14ac:dyDescent="0.25">
      <c r="D811" s="82"/>
      <c r="E811" s="82"/>
      <c r="F811" s="82"/>
      <c r="G811" s="82"/>
      <c r="H811" s="82"/>
      <c r="K811" s="77"/>
      <c r="L811" s="77"/>
      <c r="M811" s="80"/>
      <c r="N811" s="77"/>
      <c r="O811" s="77"/>
    </row>
    <row r="812" spans="4:15" ht="16" customHeight="1" x14ac:dyDescent="0.25">
      <c r="D812" s="82"/>
      <c r="E812" s="82"/>
      <c r="F812" s="82"/>
      <c r="G812" s="82"/>
      <c r="H812" s="82"/>
      <c r="K812" s="77"/>
      <c r="L812" s="77"/>
      <c r="M812" s="80"/>
      <c r="N812" s="77"/>
      <c r="O812" s="77"/>
    </row>
    <row r="813" spans="4:15" ht="16" customHeight="1" x14ac:dyDescent="0.25">
      <c r="D813" s="82"/>
      <c r="E813" s="82"/>
      <c r="F813" s="82"/>
      <c r="G813" s="82"/>
      <c r="H813" s="82"/>
      <c r="K813" s="77"/>
      <c r="L813" s="77"/>
      <c r="M813" s="80"/>
      <c r="N813" s="77"/>
      <c r="O813" s="77"/>
    </row>
    <row r="814" spans="4:15" ht="16" customHeight="1" x14ac:dyDescent="0.25">
      <c r="D814" s="82"/>
      <c r="E814" s="82"/>
      <c r="F814" s="82"/>
      <c r="G814" s="82"/>
      <c r="H814" s="82"/>
      <c r="K814" s="77"/>
      <c r="L814" s="77"/>
      <c r="M814" s="80"/>
      <c r="N814" s="77"/>
      <c r="O814" s="77"/>
    </row>
    <row r="815" spans="4:15" ht="16" customHeight="1" x14ac:dyDescent="0.25">
      <c r="D815" s="82"/>
      <c r="E815" s="82"/>
      <c r="F815" s="82"/>
      <c r="G815" s="82"/>
      <c r="H815" s="82"/>
      <c r="K815" s="77"/>
      <c r="L815" s="77"/>
      <c r="M815" s="80"/>
      <c r="N815" s="77"/>
      <c r="O815" s="77"/>
    </row>
    <row r="816" spans="4:15" ht="16" customHeight="1" x14ac:dyDescent="0.25">
      <c r="D816" s="82"/>
      <c r="E816" s="82"/>
      <c r="F816" s="82"/>
      <c r="G816" s="82"/>
      <c r="H816" s="82"/>
      <c r="K816" s="77"/>
      <c r="L816" s="77"/>
      <c r="M816" s="80"/>
      <c r="N816" s="77"/>
      <c r="O816" s="77"/>
    </row>
    <row r="817" spans="4:15" ht="16" customHeight="1" x14ac:dyDescent="0.25">
      <c r="D817" s="82"/>
      <c r="E817" s="82"/>
      <c r="F817" s="82"/>
      <c r="G817" s="82"/>
      <c r="H817" s="82"/>
      <c r="K817" s="77"/>
      <c r="L817" s="77"/>
      <c r="M817" s="80"/>
      <c r="N817" s="77"/>
      <c r="O817" s="77"/>
    </row>
    <row r="818" spans="4:15" ht="16" customHeight="1" x14ac:dyDescent="0.25">
      <c r="D818" s="82"/>
      <c r="E818" s="82"/>
      <c r="F818" s="82"/>
      <c r="G818" s="82"/>
      <c r="H818" s="82"/>
      <c r="K818" s="81"/>
      <c r="L818" s="81"/>
      <c r="M818" s="80"/>
      <c r="N818" s="77"/>
      <c r="O818" s="77"/>
    </row>
    <row r="819" spans="4:15" ht="16" customHeight="1" x14ac:dyDescent="0.25">
      <c r="D819" s="82"/>
      <c r="E819" s="82"/>
      <c r="F819" s="82"/>
      <c r="G819" s="82"/>
      <c r="H819" s="82"/>
      <c r="K819" s="81"/>
      <c r="L819" s="81"/>
      <c r="M819" s="80"/>
      <c r="N819" s="77"/>
      <c r="O819" s="77"/>
    </row>
    <row r="820" spans="4:15" ht="16" customHeight="1" x14ac:dyDescent="0.25">
      <c r="D820" s="82"/>
      <c r="E820" s="82"/>
      <c r="F820" s="82"/>
      <c r="G820" s="82"/>
      <c r="H820" s="82"/>
      <c r="K820" s="81"/>
      <c r="L820" s="81"/>
      <c r="M820" s="80"/>
      <c r="N820" s="77"/>
      <c r="O820" s="77"/>
    </row>
    <row r="821" spans="4:15" ht="16" customHeight="1" x14ac:dyDescent="0.25">
      <c r="D821" s="82"/>
      <c r="E821" s="82"/>
      <c r="F821" s="82"/>
      <c r="G821" s="82"/>
      <c r="H821" s="82"/>
      <c r="K821" s="81"/>
      <c r="L821" s="81"/>
      <c r="M821" s="80"/>
      <c r="N821" s="77"/>
      <c r="O821" s="77"/>
    </row>
    <row r="822" spans="4:15" ht="16" customHeight="1" x14ac:dyDescent="0.25">
      <c r="D822" s="82"/>
      <c r="E822" s="82"/>
      <c r="F822" s="82"/>
      <c r="G822" s="82"/>
      <c r="H822" s="82"/>
      <c r="K822" s="81"/>
      <c r="L822" s="81"/>
      <c r="M822" s="80"/>
      <c r="N822" s="77"/>
      <c r="O822" s="77"/>
    </row>
    <row r="823" spans="4:15" ht="16" customHeight="1" x14ac:dyDescent="0.25">
      <c r="D823" s="82"/>
      <c r="E823" s="82"/>
      <c r="F823" s="82"/>
      <c r="G823" s="82"/>
      <c r="H823" s="82"/>
      <c r="K823" s="81"/>
      <c r="L823" s="81"/>
      <c r="M823" s="80"/>
      <c r="N823" s="77"/>
      <c r="O823" s="77"/>
    </row>
    <row r="824" spans="4:15" ht="16" customHeight="1" x14ac:dyDescent="0.25">
      <c r="D824" s="82"/>
      <c r="E824" s="82"/>
      <c r="F824" s="82"/>
      <c r="G824" s="82"/>
      <c r="H824" s="82"/>
      <c r="K824" s="81"/>
      <c r="L824" s="81"/>
      <c r="M824" s="80"/>
      <c r="N824" s="77"/>
      <c r="O824" s="77"/>
    </row>
    <row r="825" spans="4:15" ht="16" customHeight="1" x14ac:dyDescent="0.25">
      <c r="D825" s="82"/>
      <c r="E825" s="82"/>
      <c r="F825" s="82"/>
      <c r="G825" s="82"/>
      <c r="H825" s="82"/>
      <c r="K825" s="77"/>
      <c r="L825" s="77"/>
      <c r="M825" s="80"/>
      <c r="N825" s="77"/>
      <c r="O825" s="77"/>
    </row>
    <row r="826" spans="4:15" ht="16" customHeight="1" x14ac:dyDescent="0.25">
      <c r="D826" s="82"/>
      <c r="E826" s="82"/>
      <c r="F826" s="82"/>
      <c r="G826" s="82"/>
      <c r="H826" s="82"/>
      <c r="K826" s="77"/>
      <c r="L826" s="77"/>
      <c r="M826" s="80"/>
      <c r="N826" s="77"/>
      <c r="O826" s="77"/>
    </row>
    <row r="827" spans="4:15" ht="16" customHeight="1" x14ac:dyDescent="0.25">
      <c r="D827" s="82"/>
      <c r="E827" s="82"/>
      <c r="F827" s="82"/>
      <c r="G827" s="82"/>
      <c r="H827" s="82"/>
      <c r="K827" s="77"/>
      <c r="L827" s="77"/>
      <c r="M827" s="80"/>
      <c r="N827" s="77"/>
      <c r="O827" s="77"/>
    </row>
    <row r="828" spans="4:15" ht="16" customHeight="1" x14ac:dyDescent="0.25">
      <c r="D828" s="82"/>
      <c r="E828" s="82"/>
      <c r="F828" s="82"/>
      <c r="G828" s="82"/>
      <c r="H828" s="82"/>
      <c r="K828" s="77"/>
      <c r="L828" s="77"/>
      <c r="M828" s="80"/>
      <c r="N828" s="77"/>
      <c r="O828" s="77"/>
    </row>
    <row r="829" spans="4:15" ht="16" customHeight="1" x14ac:dyDescent="0.25">
      <c r="D829" s="82"/>
      <c r="E829" s="82"/>
      <c r="F829" s="82"/>
      <c r="G829" s="82"/>
      <c r="H829" s="82"/>
      <c r="K829" s="77"/>
      <c r="L829" s="77"/>
      <c r="M829" s="80"/>
      <c r="N829" s="77"/>
      <c r="O829" s="77"/>
    </row>
    <row r="830" spans="4:15" ht="16" customHeight="1" x14ac:dyDescent="0.25">
      <c r="D830" s="82"/>
      <c r="E830" s="82"/>
      <c r="F830" s="82"/>
      <c r="G830" s="82"/>
      <c r="H830" s="82"/>
      <c r="K830" s="77"/>
      <c r="L830" s="77"/>
      <c r="M830" s="80"/>
      <c r="N830" s="77"/>
      <c r="O830" s="77"/>
    </row>
    <row r="831" spans="4:15" ht="16" customHeight="1" x14ac:dyDescent="0.25">
      <c r="D831" s="82"/>
      <c r="E831" s="82"/>
      <c r="F831" s="82"/>
      <c r="G831" s="82"/>
      <c r="H831" s="82"/>
      <c r="K831" s="77"/>
      <c r="L831" s="77"/>
      <c r="M831" s="80"/>
      <c r="N831" s="77"/>
      <c r="O831" s="77"/>
    </row>
    <row r="832" spans="4:15" ht="16" customHeight="1" x14ac:dyDescent="0.25">
      <c r="D832" s="82"/>
      <c r="E832" s="82"/>
      <c r="F832" s="82"/>
      <c r="G832" s="82"/>
      <c r="H832" s="82"/>
      <c r="K832" s="77"/>
      <c r="L832" s="77"/>
      <c r="M832" s="80"/>
      <c r="N832" s="77"/>
      <c r="O832" s="77"/>
    </row>
    <row r="833" spans="4:15" ht="16" customHeight="1" x14ac:dyDescent="0.25">
      <c r="D833" s="82"/>
      <c r="E833" s="82"/>
      <c r="F833" s="82"/>
      <c r="G833" s="82"/>
      <c r="H833" s="82"/>
      <c r="K833" s="77"/>
      <c r="L833" s="77"/>
      <c r="M833" s="80"/>
      <c r="N833" s="77"/>
      <c r="O833" s="77"/>
    </row>
    <row r="834" spans="4:15" ht="16" customHeight="1" x14ac:dyDescent="0.25">
      <c r="D834" s="82"/>
      <c r="E834" s="82"/>
      <c r="F834" s="82"/>
      <c r="G834" s="82"/>
      <c r="H834" s="82"/>
      <c r="K834" s="77"/>
      <c r="L834" s="77"/>
      <c r="M834" s="80"/>
      <c r="N834" s="77"/>
      <c r="O834" s="77"/>
    </row>
    <row r="835" spans="4:15" ht="16" customHeight="1" x14ac:dyDescent="0.25">
      <c r="D835" s="82"/>
      <c r="E835" s="82"/>
      <c r="F835" s="82"/>
      <c r="G835" s="82"/>
      <c r="H835" s="82"/>
      <c r="K835" s="77"/>
      <c r="L835" s="77"/>
      <c r="M835" s="80"/>
      <c r="N835" s="77"/>
      <c r="O835" s="77"/>
    </row>
    <row r="836" spans="4:15" ht="16" customHeight="1" x14ac:dyDescent="0.25">
      <c r="D836" s="82"/>
      <c r="E836" s="82"/>
      <c r="F836" s="82"/>
      <c r="G836" s="82"/>
      <c r="H836" s="82"/>
      <c r="K836" s="77"/>
      <c r="L836" s="77"/>
      <c r="M836" s="80"/>
      <c r="N836" s="77"/>
      <c r="O836" s="77"/>
    </row>
    <row r="837" spans="4:15" ht="16" customHeight="1" x14ac:dyDescent="0.25">
      <c r="D837" s="82"/>
      <c r="E837" s="82"/>
      <c r="F837" s="82"/>
      <c r="G837" s="82"/>
      <c r="H837" s="82"/>
      <c r="K837" s="77"/>
      <c r="L837" s="77"/>
      <c r="M837" s="80"/>
      <c r="N837" s="77"/>
      <c r="O837" s="77"/>
    </row>
    <row r="838" spans="4:15" ht="16" customHeight="1" x14ac:dyDescent="0.25">
      <c r="D838" s="82"/>
      <c r="E838" s="82"/>
      <c r="F838" s="82"/>
      <c r="G838" s="82"/>
      <c r="H838" s="82"/>
      <c r="K838" s="77"/>
      <c r="L838" s="77"/>
      <c r="M838" s="80"/>
      <c r="N838" s="77"/>
      <c r="O838" s="77"/>
    </row>
    <row r="839" spans="4:15" ht="16" customHeight="1" x14ac:dyDescent="0.25">
      <c r="D839" s="82"/>
      <c r="E839" s="82"/>
      <c r="F839" s="82"/>
      <c r="G839" s="82"/>
      <c r="H839" s="82"/>
      <c r="K839" s="77"/>
      <c r="L839" s="77"/>
      <c r="M839" s="80"/>
      <c r="N839" s="77"/>
      <c r="O839" s="77"/>
    </row>
    <row r="840" spans="4:15" ht="16" customHeight="1" x14ac:dyDescent="0.25">
      <c r="D840" s="82"/>
      <c r="E840" s="82"/>
      <c r="F840" s="82"/>
      <c r="G840" s="82"/>
      <c r="H840" s="82"/>
      <c r="K840" s="77"/>
      <c r="L840" s="77"/>
      <c r="M840" s="80"/>
      <c r="N840" s="77"/>
      <c r="O840" s="77"/>
    </row>
    <row r="841" spans="4:15" ht="16" customHeight="1" x14ac:dyDescent="0.25">
      <c r="D841" s="82"/>
      <c r="E841" s="82"/>
      <c r="F841" s="82"/>
      <c r="G841" s="82"/>
      <c r="H841" s="82"/>
      <c r="K841" s="77"/>
      <c r="L841" s="77"/>
      <c r="M841" s="80"/>
      <c r="N841" s="77"/>
      <c r="O841" s="77"/>
    </row>
    <row r="842" spans="4:15" ht="16" customHeight="1" x14ac:dyDescent="0.25">
      <c r="D842" s="82"/>
      <c r="E842" s="82"/>
      <c r="F842" s="82"/>
      <c r="G842" s="82"/>
      <c r="H842" s="82"/>
      <c r="K842" s="81"/>
      <c r="L842" s="81"/>
      <c r="M842" s="80"/>
      <c r="N842" s="77"/>
      <c r="O842" s="77"/>
    </row>
    <row r="843" spans="4:15" ht="16" customHeight="1" x14ac:dyDescent="0.25">
      <c r="D843" s="82"/>
      <c r="E843" s="82"/>
      <c r="F843" s="82"/>
      <c r="G843" s="82"/>
      <c r="H843" s="82"/>
      <c r="K843" s="81"/>
      <c r="L843" s="81"/>
      <c r="M843" s="80"/>
      <c r="N843" s="77"/>
      <c r="O843" s="77"/>
    </row>
    <row r="844" spans="4:15" ht="16" customHeight="1" x14ac:dyDescent="0.25">
      <c r="D844" s="82"/>
      <c r="E844" s="82"/>
      <c r="F844" s="82"/>
      <c r="G844" s="82"/>
      <c r="H844" s="82"/>
      <c r="K844" s="81"/>
      <c r="L844" s="81"/>
      <c r="M844" s="80"/>
      <c r="N844" s="77"/>
      <c r="O844" s="77"/>
    </row>
    <row r="845" spans="4:15" ht="16" customHeight="1" x14ac:dyDescent="0.25">
      <c r="D845" s="82"/>
      <c r="E845" s="82"/>
      <c r="F845" s="82"/>
      <c r="G845" s="82"/>
      <c r="H845" s="82"/>
      <c r="K845" s="81"/>
      <c r="L845" s="81"/>
      <c r="M845" s="80"/>
      <c r="N845" s="77"/>
      <c r="O845" s="77"/>
    </row>
    <row r="846" spans="4:15" ht="16" customHeight="1" x14ac:dyDescent="0.25">
      <c r="D846" s="82"/>
      <c r="E846" s="82"/>
      <c r="F846" s="82"/>
      <c r="G846" s="82"/>
      <c r="H846" s="82"/>
      <c r="K846" s="81"/>
      <c r="L846" s="81"/>
      <c r="M846" s="80"/>
      <c r="N846" s="77"/>
      <c r="O846" s="77"/>
    </row>
    <row r="847" spans="4:15" ht="16" customHeight="1" x14ac:dyDescent="0.25">
      <c r="D847" s="82"/>
      <c r="E847" s="82"/>
      <c r="F847" s="82"/>
      <c r="G847" s="82"/>
      <c r="H847" s="82"/>
      <c r="K847" s="81"/>
      <c r="L847" s="81"/>
      <c r="M847" s="80"/>
      <c r="N847" s="77"/>
      <c r="O847" s="77"/>
    </row>
    <row r="848" spans="4:15" ht="16" customHeight="1" x14ac:dyDescent="0.25">
      <c r="D848" s="82"/>
      <c r="E848" s="82"/>
      <c r="F848" s="82"/>
      <c r="G848" s="82"/>
      <c r="H848" s="82"/>
      <c r="K848" s="81"/>
      <c r="L848" s="81"/>
      <c r="M848" s="80"/>
      <c r="N848" s="77"/>
      <c r="O848" s="77"/>
    </row>
    <row r="849" spans="4:15" ht="16" customHeight="1" x14ac:dyDescent="0.25">
      <c r="D849" s="82"/>
      <c r="E849" s="82"/>
      <c r="F849" s="82"/>
      <c r="G849" s="82"/>
      <c r="H849" s="82"/>
      <c r="K849" s="77"/>
      <c r="L849" s="77"/>
      <c r="M849" s="80"/>
      <c r="N849" s="77"/>
      <c r="O849" s="77"/>
    </row>
    <row r="850" spans="4:15" ht="16" customHeight="1" x14ac:dyDescent="0.25">
      <c r="D850" s="82"/>
      <c r="E850" s="82"/>
      <c r="F850" s="82"/>
      <c r="G850" s="82"/>
      <c r="H850" s="82"/>
      <c r="K850" s="77"/>
      <c r="L850" s="77"/>
      <c r="M850" s="80"/>
      <c r="N850" s="77"/>
      <c r="O850" s="77"/>
    </row>
    <row r="851" spans="4:15" ht="16" customHeight="1" x14ac:dyDescent="0.25">
      <c r="D851" s="82"/>
      <c r="E851" s="82"/>
      <c r="F851" s="82"/>
      <c r="G851" s="82"/>
      <c r="H851" s="82"/>
      <c r="K851" s="77"/>
      <c r="L851" s="77"/>
      <c r="M851" s="80"/>
      <c r="N851" s="77"/>
      <c r="O851" s="77"/>
    </row>
    <row r="852" spans="4:15" ht="16" customHeight="1" x14ac:dyDescent="0.25">
      <c r="D852" s="82"/>
      <c r="E852" s="82"/>
      <c r="F852" s="82"/>
      <c r="G852" s="82"/>
      <c r="H852" s="82"/>
      <c r="K852" s="77"/>
      <c r="L852" s="77"/>
      <c r="M852" s="80"/>
      <c r="N852" s="77"/>
      <c r="O852" s="77"/>
    </row>
    <row r="853" spans="4:15" ht="16" customHeight="1" x14ac:dyDescent="0.25">
      <c r="D853" s="82"/>
      <c r="E853" s="82"/>
      <c r="F853" s="82"/>
      <c r="G853" s="82"/>
      <c r="H853" s="82"/>
      <c r="K853" s="77"/>
      <c r="L853" s="77"/>
      <c r="M853" s="80"/>
      <c r="N853" s="77"/>
      <c r="O853" s="77"/>
    </row>
    <row r="854" spans="4:15" ht="16" customHeight="1" x14ac:dyDescent="0.25">
      <c r="D854" s="82"/>
      <c r="E854" s="82"/>
      <c r="F854" s="82"/>
      <c r="G854" s="82"/>
      <c r="H854" s="82"/>
      <c r="K854" s="77"/>
      <c r="L854" s="77"/>
      <c r="M854" s="80"/>
      <c r="N854" s="77"/>
      <c r="O854" s="77"/>
    </row>
    <row r="855" spans="4:15" ht="16" customHeight="1" x14ac:dyDescent="0.25">
      <c r="D855" s="82"/>
      <c r="E855" s="82"/>
      <c r="F855" s="82"/>
      <c r="G855" s="82"/>
      <c r="H855" s="82"/>
      <c r="K855" s="77"/>
      <c r="L855" s="77"/>
      <c r="M855" s="80"/>
      <c r="N855" s="77"/>
      <c r="O855" s="77"/>
    </row>
    <row r="856" spans="4:15" ht="16" customHeight="1" x14ac:dyDescent="0.25">
      <c r="D856" s="82"/>
      <c r="E856" s="82"/>
      <c r="F856" s="82"/>
      <c r="G856" s="82"/>
      <c r="H856" s="82"/>
      <c r="K856" s="77"/>
      <c r="L856" s="77"/>
      <c r="M856" s="80"/>
      <c r="N856" s="77"/>
      <c r="O856" s="77"/>
    </row>
    <row r="857" spans="4:15" ht="16" customHeight="1" x14ac:dyDescent="0.25">
      <c r="D857" s="82"/>
      <c r="E857" s="82"/>
      <c r="F857" s="82"/>
      <c r="G857" s="82"/>
      <c r="H857" s="82"/>
      <c r="K857" s="77"/>
      <c r="L857" s="77"/>
      <c r="M857" s="80"/>
      <c r="N857" s="77"/>
      <c r="O857" s="77"/>
    </row>
    <row r="858" spans="4:15" ht="16" customHeight="1" x14ac:dyDescent="0.25">
      <c r="D858" s="82"/>
      <c r="E858" s="82"/>
      <c r="F858" s="82"/>
      <c r="G858" s="82"/>
      <c r="H858" s="82"/>
      <c r="K858" s="77"/>
      <c r="L858" s="77"/>
      <c r="M858" s="80"/>
      <c r="N858" s="77"/>
      <c r="O858" s="77"/>
    </row>
    <row r="859" spans="4:15" ht="16" customHeight="1" x14ac:dyDescent="0.25">
      <c r="D859" s="82"/>
      <c r="E859" s="82"/>
      <c r="F859" s="82"/>
      <c r="G859" s="82"/>
      <c r="H859" s="82"/>
      <c r="K859" s="77"/>
      <c r="L859" s="77"/>
      <c r="M859" s="80"/>
      <c r="N859" s="77"/>
      <c r="O859" s="77"/>
    </row>
    <row r="860" spans="4:15" ht="16" customHeight="1" x14ac:dyDescent="0.25">
      <c r="D860" s="82"/>
      <c r="E860" s="82"/>
      <c r="F860" s="82"/>
      <c r="G860" s="82"/>
      <c r="H860" s="82"/>
      <c r="K860" s="77"/>
      <c r="L860" s="77"/>
      <c r="M860" s="80"/>
      <c r="N860" s="77"/>
      <c r="O860" s="77"/>
    </row>
    <row r="861" spans="4:15" ht="16" customHeight="1" x14ac:dyDescent="0.25">
      <c r="D861" s="82"/>
      <c r="E861" s="82"/>
      <c r="F861" s="82"/>
      <c r="G861" s="82"/>
      <c r="H861" s="82"/>
      <c r="K861" s="77"/>
      <c r="L861" s="77"/>
      <c r="M861" s="80"/>
      <c r="N861" s="77"/>
      <c r="O861" s="77"/>
    </row>
    <row r="862" spans="4:15" ht="16" customHeight="1" x14ac:dyDescent="0.25">
      <c r="D862" s="82"/>
      <c r="E862" s="82"/>
      <c r="F862" s="82"/>
      <c r="G862" s="82"/>
      <c r="H862" s="82"/>
      <c r="K862" s="77"/>
      <c r="L862" s="77"/>
      <c r="M862" s="80"/>
      <c r="N862" s="77"/>
      <c r="O862" s="77"/>
    </row>
    <row r="863" spans="4:15" ht="16" customHeight="1" x14ac:dyDescent="0.25">
      <c r="D863" s="82"/>
      <c r="E863" s="82"/>
      <c r="F863" s="82"/>
      <c r="G863" s="82"/>
      <c r="H863" s="82"/>
      <c r="K863" s="77"/>
      <c r="L863" s="77"/>
      <c r="M863" s="80"/>
      <c r="N863" s="77"/>
      <c r="O863" s="77"/>
    </row>
    <row r="864" spans="4:15" ht="16" customHeight="1" x14ac:dyDescent="0.25">
      <c r="D864" s="82"/>
      <c r="E864" s="82"/>
      <c r="F864" s="82"/>
      <c r="G864" s="82"/>
      <c r="H864" s="82"/>
      <c r="K864" s="77"/>
      <c r="L864" s="77"/>
      <c r="M864" s="80"/>
      <c r="N864" s="77"/>
      <c r="O864" s="77"/>
    </row>
    <row r="865" spans="4:15" ht="16" customHeight="1" x14ac:dyDescent="0.25">
      <c r="D865" s="82"/>
      <c r="E865" s="82"/>
      <c r="F865" s="82"/>
      <c r="G865" s="82"/>
      <c r="H865" s="82"/>
      <c r="K865" s="77"/>
      <c r="L865" s="77"/>
      <c r="M865" s="80"/>
      <c r="N865" s="77"/>
      <c r="O865" s="77"/>
    </row>
    <row r="866" spans="4:15" ht="16" customHeight="1" x14ac:dyDescent="0.25">
      <c r="D866" s="82"/>
      <c r="E866" s="82"/>
      <c r="F866" s="82"/>
      <c r="G866" s="82"/>
      <c r="H866" s="82"/>
      <c r="K866" s="81"/>
      <c r="L866" s="81"/>
      <c r="M866" s="80"/>
      <c r="N866" s="77"/>
      <c r="O866" s="77"/>
    </row>
    <row r="867" spans="4:15" ht="16" customHeight="1" x14ac:dyDescent="0.25">
      <c r="D867" s="82"/>
      <c r="E867" s="82"/>
      <c r="F867" s="82"/>
      <c r="G867" s="82"/>
      <c r="H867" s="82"/>
      <c r="K867" s="81"/>
      <c r="L867" s="81"/>
      <c r="M867" s="80"/>
      <c r="N867" s="77"/>
      <c r="O867" s="77"/>
    </row>
    <row r="868" spans="4:15" ht="16" customHeight="1" x14ac:dyDescent="0.25">
      <c r="D868" s="82"/>
      <c r="E868" s="82"/>
      <c r="F868" s="82"/>
      <c r="G868" s="82"/>
      <c r="H868" s="82"/>
      <c r="K868" s="81"/>
      <c r="L868" s="81"/>
      <c r="M868" s="80"/>
      <c r="N868" s="77"/>
      <c r="O868" s="77"/>
    </row>
    <row r="869" spans="4:15" ht="16" customHeight="1" x14ac:dyDescent="0.25">
      <c r="D869" s="82"/>
      <c r="E869" s="82"/>
      <c r="F869" s="82"/>
      <c r="G869" s="82"/>
      <c r="H869" s="82"/>
      <c r="K869" s="81"/>
      <c r="L869" s="81"/>
      <c r="M869" s="80"/>
      <c r="N869" s="77"/>
      <c r="O869" s="77"/>
    </row>
    <row r="870" spans="4:15" ht="16" customHeight="1" x14ac:dyDescent="0.25">
      <c r="D870" s="82"/>
      <c r="E870" s="82"/>
      <c r="F870" s="82"/>
      <c r="G870" s="82"/>
      <c r="H870" s="82"/>
      <c r="K870" s="81"/>
      <c r="L870" s="81"/>
      <c r="M870" s="80"/>
      <c r="N870" s="77"/>
      <c r="O870" s="77"/>
    </row>
    <row r="871" spans="4:15" ht="16" customHeight="1" x14ac:dyDescent="0.25">
      <c r="D871" s="82"/>
      <c r="E871" s="82"/>
      <c r="F871" s="82"/>
      <c r="G871" s="82"/>
      <c r="H871" s="82"/>
      <c r="K871" s="81"/>
      <c r="L871" s="81"/>
      <c r="M871" s="80"/>
      <c r="N871" s="77"/>
      <c r="O871" s="77"/>
    </row>
    <row r="872" spans="4:15" ht="16" customHeight="1" x14ac:dyDescent="0.25">
      <c r="D872" s="82"/>
      <c r="E872" s="82"/>
      <c r="F872" s="82"/>
      <c r="G872" s="82"/>
      <c r="H872" s="82"/>
      <c r="K872" s="81"/>
      <c r="L872" s="81"/>
      <c r="M872" s="80"/>
      <c r="N872" s="77"/>
      <c r="O872" s="77"/>
    </row>
    <row r="873" spans="4:15" ht="16" customHeight="1" x14ac:dyDescent="0.25">
      <c r="D873" s="82"/>
      <c r="E873" s="82"/>
      <c r="F873" s="82"/>
      <c r="G873" s="82"/>
      <c r="H873" s="82"/>
      <c r="K873" s="77"/>
      <c r="L873" s="77"/>
      <c r="M873" s="80"/>
      <c r="N873" s="77"/>
      <c r="O873" s="77"/>
    </row>
    <row r="874" spans="4:15" ht="16" customHeight="1" x14ac:dyDescent="0.25">
      <c r="D874" s="82"/>
      <c r="E874" s="82"/>
      <c r="F874" s="82"/>
      <c r="G874" s="82"/>
      <c r="H874" s="82"/>
      <c r="K874" s="77"/>
      <c r="L874" s="77"/>
      <c r="M874" s="80"/>
      <c r="N874" s="77"/>
      <c r="O874" s="77"/>
    </row>
    <row r="875" spans="4:15" ht="16" customHeight="1" x14ac:dyDescent="0.25">
      <c r="D875" s="82"/>
      <c r="E875" s="82"/>
      <c r="F875" s="82"/>
      <c r="G875" s="82"/>
      <c r="H875" s="82"/>
      <c r="K875" s="77"/>
      <c r="L875" s="77"/>
      <c r="M875" s="80"/>
      <c r="N875" s="77"/>
      <c r="O875" s="77"/>
    </row>
    <row r="876" spans="4:15" ht="16" customHeight="1" x14ac:dyDescent="0.25">
      <c r="D876" s="82"/>
      <c r="E876" s="82"/>
      <c r="F876" s="82"/>
      <c r="G876" s="82"/>
      <c r="H876" s="82"/>
      <c r="K876" s="77"/>
      <c r="L876" s="77"/>
      <c r="M876" s="80"/>
      <c r="N876" s="77"/>
      <c r="O876" s="77"/>
    </row>
    <row r="877" spans="4:15" ht="16" customHeight="1" x14ac:dyDescent="0.25">
      <c r="D877" s="82"/>
      <c r="E877" s="82"/>
      <c r="F877" s="82"/>
      <c r="G877" s="82"/>
      <c r="H877" s="82"/>
      <c r="K877" s="77"/>
      <c r="L877" s="77"/>
      <c r="M877" s="80"/>
      <c r="N877" s="77"/>
      <c r="O877" s="77"/>
    </row>
    <row r="878" spans="4:15" ht="16" customHeight="1" x14ac:dyDescent="0.25">
      <c r="D878" s="82"/>
      <c r="E878" s="82"/>
      <c r="F878" s="82"/>
      <c r="G878" s="82"/>
      <c r="H878" s="82"/>
      <c r="K878" s="77"/>
      <c r="L878" s="77"/>
      <c r="M878" s="80"/>
      <c r="N878" s="77"/>
      <c r="O878" s="77"/>
    </row>
    <row r="879" spans="4:15" ht="16" customHeight="1" x14ac:dyDescent="0.25">
      <c r="D879" s="82"/>
      <c r="E879" s="82"/>
      <c r="F879" s="82"/>
      <c r="G879" s="82"/>
      <c r="H879" s="82"/>
      <c r="K879" s="77"/>
      <c r="L879" s="77"/>
      <c r="M879" s="80"/>
      <c r="N879" s="77"/>
      <c r="O879" s="77"/>
    </row>
    <row r="880" spans="4:15" ht="16" customHeight="1" x14ac:dyDescent="0.25">
      <c r="D880" s="82"/>
      <c r="E880" s="82"/>
      <c r="F880" s="82"/>
      <c r="G880" s="82"/>
      <c r="H880" s="82"/>
      <c r="K880" s="77"/>
      <c r="L880" s="77"/>
      <c r="M880" s="80"/>
      <c r="N880" s="77"/>
      <c r="O880" s="77"/>
    </row>
    <row r="881" spans="4:15" ht="16" customHeight="1" x14ac:dyDescent="0.25">
      <c r="D881" s="82"/>
      <c r="E881" s="82"/>
      <c r="F881" s="82"/>
      <c r="G881" s="82"/>
      <c r="H881" s="82"/>
      <c r="K881" s="77"/>
      <c r="L881" s="77"/>
      <c r="M881" s="80"/>
      <c r="N881" s="77"/>
      <c r="O881" s="77"/>
    </row>
    <row r="882" spans="4:15" ht="16" customHeight="1" x14ac:dyDescent="0.25">
      <c r="D882" s="82"/>
      <c r="E882" s="82"/>
      <c r="F882" s="82"/>
      <c r="G882" s="82"/>
      <c r="H882" s="82"/>
      <c r="K882" s="77"/>
      <c r="L882" s="77"/>
      <c r="M882" s="80"/>
      <c r="N882" s="77"/>
      <c r="O882" s="77"/>
    </row>
    <row r="883" spans="4:15" ht="16" customHeight="1" x14ac:dyDescent="0.25">
      <c r="D883" s="82"/>
      <c r="E883" s="82"/>
      <c r="F883" s="82"/>
      <c r="G883" s="82"/>
      <c r="H883" s="82"/>
      <c r="K883" s="77"/>
      <c r="L883" s="77"/>
      <c r="M883" s="80"/>
      <c r="N883" s="77"/>
      <c r="O883" s="77"/>
    </row>
    <row r="884" spans="4:15" ht="16" customHeight="1" x14ac:dyDescent="0.25">
      <c r="D884" s="82"/>
      <c r="E884" s="82"/>
      <c r="F884" s="82"/>
      <c r="G884" s="82"/>
      <c r="H884" s="82"/>
      <c r="K884" s="77"/>
      <c r="L884" s="77"/>
      <c r="M884" s="80"/>
      <c r="N884" s="77"/>
      <c r="O884" s="77"/>
    </row>
    <row r="885" spans="4:15" ht="16" customHeight="1" x14ac:dyDescent="0.25">
      <c r="D885" s="82"/>
      <c r="E885" s="82"/>
      <c r="F885" s="82"/>
      <c r="G885" s="82"/>
      <c r="H885" s="82"/>
      <c r="K885" s="77"/>
      <c r="L885" s="77"/>
      <c r="M885" s="80"/>
      <c r="N885" s="77"/>
      <c r="O885" s="77"/>
    </row>
    <row r="886" spans="4:15" ht="16" customHeight="1" x14ac:dyDescent="0.25">
      <c r="D886" s="82"/>
      <c r="E886" s="82"/>
      <c r="F886" s="82"/>
      <c r="G886" s="82"/>
      <c r="H886" s="82"/>
      <c r="K886" s="77"/>
      <c r="L886" s="77"/>
      <c r="M886" s="80"/>
      <c r="N886" s="77"/>
      <c r="O886" s="77"/>
    </row>
    <row r="887" spans="4:15" ht="16" customHeight="1" x14ac:dyDescent="0.25">
      <c r="D887" s="82"/>
      <c r="E887" s="82"/>
      <c r="F887" s="82"/>
      <c r="G887" s="82"/>
      <c r="H887" s="82"/>
      <c r="K887" s="77"/>
      <c r="L887" s="77"/>
      <c r="M887" s="80"/>
      <c r="N887" s="77"/>
      <c r="O887" s="77"/>
    </row>
    <row r="888" spans="4:15" ht="16" customHeight="1" x14ac:dyDescent="0.25">
      <c r="D888" s="82"/>
      <c r="E888" s="82"/>
      <c r="F888" s="82"/>
      <c r="G888" s="82"/>
      <c r="H888" s="82"/>
      <c r="K888" s="77"/>
      <c r="L888" s="77"/>
      <c r="M888" s="80"/>
      <c r="N888" s="77"/>
      <c r="O888" s="77"/>
    </row>
    <row r="889" spans="4:15" ht="16" customHeight="1" x14ac:dyDescent="0.25">
      <c r="D889" s="82"/>
      <c r="E889" s="82"/>
      <c r="F889" s="82"/>
      <c r="G889" s="82"/>
      <c r="H889" s="82"/>
      <c r="K889" s="77"/>
      <c r="L889" s="77"/>
      <c r="M889" s="80"/>
      <c r="N889" s="77"/>
      <c r="O889" s="77"/>
    </row>
    <row r="890" spans="4:15" ht="16" customHeight="1" x14ac:dyDescent="0.25">
      <c r="D890" s="82"/>
      <c r="E890" s="82"/>
      <c r="F890" s="82"/>
      <c r="G890" s="82"/>
      <c r="H890" s="82"/>
      <c r="K890" s="81"/>
      <c r="L890" s="81"/>
      <c r="M890" s="80"/>
      <c r="N890" s="77"/>
      <c r="O890" s="77"/>
    </row>
    <row r="891" spans="4:15" ht="16" customHeight="1" x14ac:dyDescent="0.25">
      <c r="D891" s="82"/>
      <c r="E891" s="82"/>
      <c r="F891" s="82"/>
      <c r="G891" s="82"/>
      <c r="H891" s="82"/>
      <c r="K891" s="81"/>
      <c r="L891" s="81"/>
      <c r="M891" s="80"/>
      <c r="N891" s="77"/>
      <c r="O891" s="77"/>
    </row>
    <row r="892" spans="4:15" ht="16" customHeight="1" x14ac:dyDescent="0.25">
      <c r="D892" s="82"/>
      <c r="E892" s="82"/>
      <c r="F892" s="82"/>
      <c r="G892" s="82"/>
      <c r="H892" s="82"/>
      <c r="K892" s="81"/>
      <c r="L892" s="81"/>
      <c r="M892" s="80"/>
      <c r="N892" s="77"/>
      <c r="O892" s="77"/>
    </row>
    <row r="893" spans="4:15" ht="16" customHeight="1" x14ac:dyDescent="0.25">
      <c r="D893" s="82"/>
      <c r="E893" s="82"/>
      <c r="F893" s="82"/>
      <c r="G893" s="82"/>
      <c r="H893" s="82"/>
      <c r="K893" s="81"/>
      <c r="L893" s="81"/>
      <c r="M893" s="80"/>
      <c r="N893" s="77"/>
      <c r="O893" s="77"/>
    </row>
    <row r="894" spans="4:15" ht="16" customHeight="1" x14ac:dyDescent="0.25">
      <c r="D894" s="82"/>
      <c r="E894" s="82"/>
      <c r="F894" s="82"/>
      <c r="G894" s="82"/>
      <c r="H894" s="82"/>
      <c r="K894" s="81"/>
      <c r="L894" s="81"/>
      <c r="M894" s="80"/>
      <c r="N894" s="77"/>
      <c r="O894" s="77"/>
    </row>
    <row r="895" spans="4:15" ht="16" customHeight="1" x14ac:dyDescent="0.25">
      <c r="D895" s="82"/>
      <c r="E895" s="82"/>
      <c r="F895" s="82"/>
      <c r="G895" s="82"/>
      <c r="H895" s="82"/>
      <c r="K895" s="81"/>
      <c r="L895" s="81"/>
      <c r="M895" s="80"/>
      <c r="N895" s="77"/>
      <c r="O895" s="77"/>
    </row>
    <row r="896" spans="4:15" ht="16" customHeight="1" x14ac:dyDescent="0.25">
      <c r="D896" s="82"/>
      <c r="E896" s="82"/>
      <c r="F896" s="82"/>
      <c r="G896" s="82"/>
      <c r="H896" s="82"/>
      <c r="K896" s="81"/>
      <c r="L896" s="81"/>
      <c r="M896" s="80"/>
      <c r="N896" s="77"/>
      <c r="O896" s="77"/>
    </row>
    <row r="897" spans="4:15" ht="16" customHeight="1" x14ac:dyDescent="0.25">
      <c r="D897" s="82"/>
      <c r="E897" s="82"/>
      <c r="F897" s="82"/>
      <c r="G897" s="82"/>
      <c r="H897" s="82"/>
      <c r="K897" s="77"/>
      <c r="L897" s="77"/>
      <c r="M897" s="80"/>
      <c r="N897" s="77"/>
      <c r="O897" s="77"/>
    </row>
    <row r="898" spans="4:15" ht="16" customHeight="1" x14ac:dyDescent="0.25">
      <c r="D898" s="82"/>
      <c r="E898" s="82"/>
      <c r="F898" s="82"/>
      <c r="G898" s="82"/>
      <c r="H898" s="82"/>
      <c r="K898" s="77"/>
      <c r="L898" s="77"/>
      <c r="M898" s="80"/>
      <c r="N898" s="77"/>
      <c r="O898" s="77"/>
    </row>
    <row r="899" spans="4:15" ht="16" customHeight="1" x14ac:dyDescent="0.25">
      <c r="D899" s="82"/>
      <c r="E899" s="82"/>
      <c r="F899" s="82"/>
      <c r="G899" s="82"/>
      <c r="H899" s="82"/>
      <c r="K899" s="77"/>
      <c r="L899" s="77"/>
      <c r="M899" s="80"/>
      <c r="N899" s="77"/>
      <c r="O899" s="77"/>
    </row>
    <row r="900" spans="4:15" ht="16" customHeight="1" x14ac:dyDescent="0.25">
      <c r="D900" s="82"/>
      <c r="E900" s="82"/>
      <c r="F900" s="82"/>
      <c r="G900" s="82"/>
      <c r="H900" s="82"/>
      <c r="K900" s="77"/>
      <c r="L900" s="77"/>
      <c r="M900" s="80"/>
      <c r="N900" s="77"/>
      <c r="O900" s="77"/>
    </row>
    <row r="901" spans="4:15" ht="16" customHeight="1" x14ac:dyDescent="0.25">
      <c r="D901" s="82"/>
      <c r="E901" s="82"/>
      <c r="F901" s="82"/>
      <c r="G901" s="82"/>
      <c r="H901" s="82"/>
      <c r="K901" s="77"/>
      <c r="L901" s="77"/>
      <c r="M901" s="80"/>
      <c r="N901" s="77"/>
      <c r="O901" s="77"/>
    </row>
    <row r="902" spans="4:15" ht="16" customHeight="1" x14ac:dyDescent="0.25">
      <c r="D902" s="82"/>
      <c r="E902" s="82"/>
      <c r="F902" s="82"/>
      <c r="G902" s="82"/>
      <c r="H902" s="82"/>
      <c r="K902" s="77"/>
      <c r="L902" s="77"/>
      <c r="M902" s="80"/>
      <c r="N902" s="77"/>
      <c r="O902" s="77"/>
    </row>
    <row r="903" spans="4:15" ht="16" customHeight="1" x14ac:dyDescent="0.25">
      <c r="D903" s="82"/>
      <c r="E903" s="82"/>
      <c r="F903" s="82"/>
      <c r="G903" s="82"/>
      <c r="H903" s="82"/>
      <c r="K903" s="77"/>
      <c r="L903" s="77"/>
      <c r="M903" s="80"/>
      <c r="N903" s="77"/>
      <c r="O903" s="77"/>
    </row>
    <row r="904" spans="4:15" ht="16" customHeight="1" x14ac:dyDescent="0.25">
      <c r="D904" s="82"/>
      <c r="E904" s="82"/>
      <c r="F904" s="82"/>
      <c r="G904" s="82"/>
      <c r="H904" s="82"/>
      <c r="K904" s="77"/>
      <c r="L904" s="77"/>
      <c r="M904" s="80"/>
      <c r="N904" s="77"/>
      <c r="O904" s="77"/>
    </row>
    <row r="905" spans="4:15" ht="16" customHeight="1" x14ac:dyDescent="0.25">
      <c r="D905" s="82"/>
      <c r="E905" s="82"/>
      <c r="F905" s="82"/>
      <c r="G905" s="82"/>
      <c r="H905" s="82"/>
      <c r="K905" s="77"/>
      <c r="L905" s="77"/>
      <c r="M905" s="80"/>
      <c r="N905" s="77"/>
      <c r="O905" s="77"/>
    </row>
    <row r="906" spans="4:15" ht="16" customHeight="1" x14ac:dyDescent="0.25">
      <c r="D906" s="82"/>
      <c r="E906" s="82"/>
      <c r="F906" s="82"/>
      <c r="G906" s="82"/>
      <c r="H906" s="82"/>
      <c r="K906" s="77"/>
      <c r="L906" s="77"/>
      <c r="M906" s="80"/>
      <c r="N906" s="77"/>
      <c r="O906" s="77"/>
    </row>
    <row r="907" spans="4:15" ht="16" customHeight="1" x14ac:dyDescent="0.25">
      <c r="D907" s="82"/>
      <c r="E907" s="82"/>
      <c r="F907" s="82"/>
      <c r="G907" s="82"/>
      <c r="H907" s="82"/>
      <c r="K907" s="77"/>
      <c r="L907" s="77"/>
      <c r="M907" s="80"/>
      <c r="N907" s="77"/>
      <c r="O907" s="77"/>
    </row>
    <row r="908" spans="4:15" ht="16" customHeight="1" x14ac:dyDescent="0.25">
      <c r="D908" s="82"/>
      <c r="E908" s="82"/>
      <c r="F908" s="82"/>
      <c r="G908" s="82"/>
      <c r="H908" s="82"/>
      <c r="K908" s="77"/>
      <c r="L908" s="77"/>
      <c r="M908" s="80"/>
      <c r="N908" s="77"/>
      <c r="O908" s="77"/>
    </row>
    <row r="909" spans="4:15" ht="16" customHeight="1" x14ac:dyDescent="0.25">
      <c r="D909" s="82"/>
      <c r="E909" s="82"/>
      <c r="F909" s="82"/>
      <c r="G909" s="82"/>
      <c r="H909" s="82"/>
      <c r="K909" s="77"/>
      <c r="L909" s="77"/>
      <c r="M909" s="80"/>
      <c r="N909" s="77"/>
      <c r="O909" s="77"/>
    </row>
    <row r="910" spans="4:15" ht="16" customHeight="1" x14ac:dyDescent="0.25">
      <c r="D910" s="82"/>
      <c r="E910" s="82"/>
      <c r="F910" s="82"/>
      <c r="G910" s="82"/>
      <c r="H910" s="82"/>
      <c r="K910" s="77"/>
      <c r="L910" s="77"/>
      <c r="M910" s="80"/>
      <c r="N910" s="77"/>
      <c r="O910" s="77"/>
    </row>
    <row r="911" spans="4:15" ht="16" customHeight="1" x14ac:dyDescent="0.25">
      <c r="D911" s="82"/>
      <c r="E911" s="82"/>
      <c r="F911" s="82"/>
      <c r="G911" s="82"/>
      <c r="H911" s="82"/>
      <c r="K911" s="77"/>
      <c r="L911" s="77"/>
      <c r="M911" s="80"/>
      <c r="N911" s="77"/>
      <c r="O911" s="77"/>
    </row>
    <row r="912" spans="4:15" ht="16" customHeight="1" x14ac:dyDescent="0.25">
      <c r="D912" s="82"/>
      <c r="E912" s="82"/>
      <c r="F912" s="82"/>
      <c r="G912" s="82"/>
      <c r="H912" s="82"/>
      <c r="K912" s="77"/>
      <c r="L912" s="77"/>
      <c r="M912" s="80"/>
      <c r="N912" s="77"/>
      <c r="O912" s="77"/>
    </row>
    <row r="913" spans="4:15" ht="16" customHeight="1" x14ac:dyDescent="0.25">
      <c r="D913" s="82"/>
      <c r="E913" s="82"/>
      <c r="F913" s="82"/>
      <c r="G913" s="82"/>
      <c r="H913" s="82"/>
      <c r="K913" s="77"/>
      <c r="L913" s="77"/>
      <c r="M913" s="80"/>
      <c r="N913" s="77"/>
      <c r="O913" s="77"/>
    </row>
    <row r="914" spans="4:15" ht="16" customHeight="1" x14ac:dyDescent="0.25">
      <c r="D914" s="82"/>
      <c r="E914" s="82"/>
      <c r="F914" s="82"/>
      <c r="G914" s="82"/>
      <c r="H914" s="82"/>
      <c r="K914" s="81"/>
      <c r="L914" s="81"/>
      <c r="M914" s="80"/>
      <c r="N914" s="77"/>
      <c r="O914" s="77"/>
    </row>
    <row r="915" spans="4:15" ht="16" customHeight="1" x14ac:dyDescent="0.25">
      <c r="D915" s="82"/>
      <c r="E915" s="82"/>
      <c r="F915" s="82"/>
      <c r="G915" s="82"/>
      <c r="H915" s="82"/>
      <c r="K915" s="81"/>
      <c r="L915" s="81"/>
      <c r="M915" s="80"/>
      <c r="N915" s="77"/>
      <c r="O915" s="77"/>
    </row>
    <row r="916" spans="4:15" ht="16" customHeight="1" x14ac:dyDescent="0.25">
      <c r="D916" s="82"/>
      <c r="E916" s="82"/>
      <c r="F916" s="82"/>
      <c r="G916" s="82"/>
      <c r="H916" s="82"/>
      <c r="K916" s="81"/>
      <c r="L916" s="81"/>
      <c r="M916" s="80"/>
      <c r="N916" s="77"/>
      <c r="O916" s="77"/>
    </row>
    <row r="917" spans="4:15" ht="16" customHeight="1" x14ac:dyDescent="0.25">
      <c r="D917" s="82"/>
      <c r="E917" s="82"/>
      <c r="F917" s="82"/>
      <c r="G917" s="82"/>
      <c r="H917" s="82"/>
      <c r="K917" s="81"/>
      <c r="L917" s="81"/>
      <c r="M917" s="80"/>
      <c r="N917" s="77"/>
      <c r="O917" s="77"/>
    </row>
    <row r="918" spans="4:15" ht="16" customHeight="1" x14ac:dyDescent="0.25">
      <c r="D918" s="82"/>
      <c r="E918" s="82"/>
      <c r="F918" s="82"/>
      <c r="G918" s="82"/>
      <c r="H918" s="82"/>
      <c r="K918" s="81"/>
      <c r="L918" s="81"/>
      <c r="M918" s="80"/>
      <c r="N918" s="77"/>
      <c r="O918" s="77"/>
    </row>
    <row r="919" spans="4:15" ht="16" customHeight="1" x14ac:dyDescent="0.25">
      <c r="D919" s="82"/>
      <c r="E919" s="82"/>
      <c r="F919" s="82"/>
      <c r="G919" s="82"/>
      <c r="H919" s="82"/>
      <c r="K919" s="81"/>
      <c r="L919" s="81"/>
      <c r="M919" s="80"/>
      <c r="N919" s="77"/>
      <c r="O919" s="77"/>
    </row>
    <row r="920" spans="4:15" ht="16" customHeight="1" x14ac:dyDescent="0.25">
      <c r="D920" s="82"/>
      <c r="E920" s="82"/>
      <c r="F920" s="82"/>
      <c r="G920" s="82"/>
      <c r="H920" s="82"/>
      <c r="K920" s="81"/>
      <c r="L920" s="81"/>
      <c r="M920" s="80"/>
      <c r="N920" s="77"/>
      <c r="O920" s="77"/>
    </row>
    <row r="921" spans="4:15" ht="16" customHeight="1" x14ac:dyDescent="0.25">
      <c r="D921" s="82"/>
      <c r="E921" s="82"/>
      <c r="F921" s="82"/>
      <c r="G921" s="82"/>
      <c r="H921" s="82"/>
      <c r="K921" s="77"/>
      <c r="L921" s="77"/>
      <c r="M921" s="80"/>
      <c r="N921" s="77"/>
      <c r="O921" s="77"/>
    </row>
    <row r="922" spans="4:15" ht="16" customHeight="1" x14ac:dyDescent="0.25">
      <c r="D922" s="82"/>
      <c r="E922" s="82"/>
      <c r="F922" s="82"/>
      <c r="G922" s="82"/>
      <c r="H922" s="82"/>
      <c r="K922" s="77"/>
      <c r="L922" s="77"/>
      <c r="M922" s="80"/>
      <c r="N922" s="77"/>
      <c r="O922" s="77"/>
    </row>
    <row r="923" spans="4:15" ht="16" customHeight="1" x14ac:dyDescent="0.25">
      <c r="D923" s="82"/>
      <c r="E923" s="82"/>
      <c r="F923" s="82"/>
      <c r="G923" s="82"/>
      <c r="H923" s="82"/>
      <c r="K923" s="77"/>
      <c r="L923" s="77"/>
      <c r="M923" s="80"/>
      <c r="N923" s="77"/>
      <c r="O923" s="77"/>
    </row>
    <row r="924" spans="4:15" ht="16" customHeight="1" x14ac:dyDescent="0.25">
      <c r="D924" s="82"/>
      <c r="E924" s="82"/>
      <c r="F924" s="82"/>
      <c r="G924" s="82"/>
      <c r="H924" s="82"/>
      <c r="K924" s="77"/>
      <c r="L924" s="77"/>
      <c r="M924" s="80"/>
      <c r="N924" s="77"/>
      <c r="O924" s="77"/>
    </row>
    <row r="925" spans="4:15" ht="16" customHeight="1" x14ac:dyDescent="0.25">
      <c r="D925" s="82"/>
      <c r="E925" s="82"/>
      <c r="F925" s="82"/>
      <c r="G925" s="82"/>
      <c r="H925" s="82"/>
      <c r="K925" s="77"/>
      <c r="L925" s="77"/>
      <c r="M925" s="80"/>
      <c r="N925" s="77"/>
      <c r="O925" s="77"/>
    </row>
    <row r="926" spans="4:15" ht="16" customHeight="1" x14ac:dyDescent="0.25">
      <c r="D926" s="82"/>
      <c r="E926" s="82"/>
      <c r="F926" s="82"/>
      <c r="G926" s="82"/>
      <c r="H926" s="82"/>
      <c r="K926" s="77"/>
      <c r="L926" s="77"/>
      <c r="M926" s="80"/>
      <c r="N926" s="77"/>
      <c r="O926" s="77"/>
    </row>
    <row r="927" spans="4:15" ht="16" customHeight="1" x14ac:dyDescent="0.25">
      <c r="D927" s="82"/>
      <c r="E927" s="82"/>
      <c r="F927" s="82"/>
      <c r="G927" s="82"/>
      <c r="H927" s="82"/>
      <c r="K927" s="77"/>
      <c r="L927" s="77"/>
      <c r="M927" s="80"/>
      <c r="N927" s="77"/>
      <c r="O927" s="77"/>
    </row>
    <row r="928" spans="4:15" ht="16" customHeight="1" x14ac:dyDescent="0.25">
      <c r="D928" s="82"/>
      <c r="E928" s="82"/>
      <c r="F928" s="82"/>
      <c r="G928" s="82"/>
      <c r="H928" s="82"/>
      <c r="K928" s="77"/>
      <c r="L928" s="77"/>
      <c r="M928" s="80"/>
      <c r="N928" s="77"/>
      <c r="O928" s="77"/>
    </row>
    <row r="929" spans="4:15" ht="16" customHeight="1" x14ac:dyDescent="0.25">
      <c r="D929" s="82"/>
      <c r="E929" s="82"/>
      <c r="F929" s="82"/>
      <c r="G929" s="82"/>
      <c r="H929" s="82"/>
      <c r="K929" s="77"/>
      <c r="L929" s="77"/>
      <c r="M929" s="80"/>
      <c r="N929" s="77"/>
      <c r="O929" s="77"/>
    </row>
    <row r="930" spans="4:15" ht="16" customHeight="1" x14ac:dyDescent="0.25">
      <c r="D930" s="82"/>
      <c r="E930" s="82"/>
      <c r="F930" s="82"/>
      <c r="G930" s="82"/>
      <c r="H930" s="82"/>
      <c r="K930" s="77"/>
      <c r="L930" s="77"/>
      <c r="M930" s="80"/>
      <c r="N930" s="77"/>
      <c r="O930" s="77"/>
    </row>
    <row r="931" spans="4:15" ht="16" customHeight="1" x14ac:dyDescent="0.25">
      <c r="D931" s="82"/>
      <c r="E931" s="82"/>
      <c r="F931" s="82"/>
      <c r="G931" s="82"/>
      <c r="H931" s="82"/>
      <c r="K931" s="77"/>
      <c r="L931" s="77"/>
      <c r="M931" s="80"/>
      <c r="N931" s="77"/>
      <c r="O931" s="77"/>
    </row>
    <row r="932" spans="4:15" ht="16" customHeight="1" x14ac:dyDescent="0.25">
      <c r="D932" s="82"/>
      <c r="E932" s="82"/>
      <c r="F932" s="82"/>
      <c r="G932" s="82"/>
      <c r="H932" s="82"/>
      <c r="K932" s="77"/>
      <c r="L932" s="77"/>
      <c r="M932" s="80"/>
      <c r="N932" s="77"/>
      <c r="O932" s="77"/>
    </row>
    <row r="933" spans="4:15" ht="16" customHeight="1" x14ac:dyDescent="0.25">
      <c r="D933" s="82"/>
      <c r="E933" s="82"/>
      <c r="F933" s="82"/>
      <c r="G933" s="82"/>
      <c r="H933" s="82"/>
      <c r="K933" s="77"/>
      <c r="L933" s="77"/>
      <c r="M933" s="80"/>
      <c r="N933" s="77"/>
      <c r="O933" s="77"/>
    </row>
    <row r="934" spans="4:15" ht="16" customHeight="1" x14ac:dyDescent="0.25">
      <c r="D934" s="82"/>
      <c r="E934" s="82"/>
      <c r="F934" s="82"/>
      <c r="G934" s="82"/>
      <c r="H934" s="82"/>
      <c r="K934" s="77"/>
      <c r="L934" s="77"/>
      <c r="M934" s="80"/>
      <c r="N934" s="77"/>
      <c r="O934" s="77"/>
    </row>
    <row r="935" spans="4:15" ht="16" customHeight="1" x14ac:dyDescent="0.25">
      <c r="D935" s="82"/>
      <c r="E935" s="82"/>
      <c r="F935" s="82"/>
      <c r="G935" s="82"/>
      <c r="H935" s="82"/>
      <c r="K935" s="77"/>
      <c r="L935" s="77"/>
      <c r="M935" s="80"/>
      <c r="N935" s="77"/>
      <c r="O935" s="77"/>
    </row>
    <row r="936" spans="4:15" ht="16" customHeight="1" x14ac:dyDescent="0.25">
      <c r="D936" s="82"/>
      <c r="E936" s="82"/>
      <c r="F936" s="82"/>
      <c r="G936" s="82"/>
      <c r="H936" s="82"/>
      <c r="K936" s="77"/>
      <c r="L936" s="77"/>
      <c r="M936" s="80"/>
      <c r="N936" s="77"/>
      <c r="O936" s="77"/>
    </row>
    <row r="937" spans="4:15" ht="16" customHeight="1" x14ac:dyDescent="0.25">
      <c r="D937" s="82"/>
      <c r="E937" s="82"/>
      <c r="F937" s="82"/>
      <c r="G937" s="82"/>
      <c r="H937" s="82"/>
      <c r="K937" s="77"/>
      <c r="L937" s="77"/>
      <c r="M937" s="80"/>
      <c r="N937" s="77"/>
      <c r="O937" s="77"/>
    </row>
    <row r="938" spans="4:15" ht="16" customHeight="1" x14ac:dyDescent="0.25">
      <c r="D938" s="82"/>
      <c r="E938" s="82"/>
      <c r="F938" s="82"/>
      <c r="G938" s="82"/>
      <c r="H938" s="82"/>
      <c r="K938" s="81"/>
      <c r="L938" s="81"/>
      <c r="M938" s="80"/>
      <c r="N938" s="77"/>
      <c r="O938" s="77"/>
    </row>
    <row r="939" spans="4:15" ht="16" customHeight="1" x14ac:dyDescent="0.25">
      <c r="D939" s="82"/>
      <c r="E939" s="82"/>
      <c r="F939" s="82"/>
      <c r="G939" s="82"/>
      <c r="H939" s="82"/>
      <c r="K939" s="81"/>
      <c r="L939" s="81"/>
      <c r="M939" s="80"/>
      <c r="N939" s="77"/>
      <c r="O939" s="77"/>
    </row>
    <row r="940" spans="4:15" ht="16" customHeight="1" x14ac:dyDescent="0.25">
      <c r="D940" s="82"/>
      <c r="E940" s="82"/>
      <c r="F940" s="82"/>
      <c r="G940" s="82"/>
      <c r="H940" s="82"/>
      <c r="K940" s="81"/>
      <c r="L940" s="81"/>
      <c r="M940" s="80"/>
      <c r="N940" s="77"/>
      <c r="O940" s="77"/>
    </row>
    <row r="941" spans="4:15" ht="16" customHeight="1" x14ac:dyDescent="0.25">
      <c r="D941" s="82"/>
      <c r="E941" s="82"/>
      <c r="F941" s="82"/>
      <c r="G941" s="82"/>
      <c r="H941" s="82"/>
      <c r="K941" s="81"/>
      <c r="L941" s="81"/>
      <c r="M941" s="80"/>
      <c r="N941" s="77"/>
      <c r="O941" s="77"/>
    </row>
    <row r="942" spans="4:15" ht="16" customHeight="1" x14ac:dyDescent="0.25">
      <c r="D942" s="82"/>
      <c r="E942" s="82"/>
      <c r="F942" s="82"/>
      <c r="G942" s="82"/>
      <c r="H942" s="82"/>
      <c r="K942" s="81"/>
      <c r="L942" s="81"/>
      <c r="M942" s="80"/>
      <c r="N942" s="77"/>
      <c r="O942" s="77"/>
    </row>
    <row r="943" spans="4:15" ht="16" customHeight="1" x14ac:dyDescent="0.25">
      <c r="D943" s="82"/>
      <c r="E943" s="82"/>
      <c r="F943" s="82"/>
      <c r="G943" s="82"/>
      <c r="H943" s="82"/>
      <c r="K943" s="81"/>
      <c r="L943" s="81"/>
      <c r="M943" s="80"/>
      <c r="N943" s="77"/>
      <c r="O943" s="77"/>
    </row>
    <row r="944" spans="4:15" ht="16" customHeight="1" x14ac:dyDescent="0.25">
      <c r="D944" s="82"/>
      <c r="E944" s="82"/>
      <c r="F944" s="82"/>
      <c r="G944" s="82"/>
      <c r="H944" s="82"/>
      <c r="K944" s="81"/>
      <c r="L944" s="81"/>
      <c r="M944" s="80"/>
      <c r="N944" s="77"/>
      <c r="O944" s="77"/>
    </row>
    <row r="945" spans="4:15" ht="16" customHeight="1" x14ac:dyDescent="0.25">
      <c r="D945" s="82"/>
      <c r="E945" s="82"/>
      <c r="F945" s="82"/>
      <c r="G945" s="82"/>
      <c r="H945" s="82"/>
      <c r="K945" s="77"/>
      <c r="L945" s="77"/>
      <c r="M945" s="80"/>
      <c r="N945" s="77"/>
      <c r="O945" s="77"/>
    </row>
    <row r="946" spans="4:15" ht="16" customHeight="1" x14ac:dyDescent="0.25">
      <c r="D946" s="82"/>
      <c r="E946" s="82"/>
      <c r="F946" s="82"/>
      <c r="G946" s="82"/>
      <c r="H946" s="82"/>
      <c r="K946" s="77"/>
      <c r="L946" s="77"/>
      <c r="M946" s="80"/>
      <c r="N946" s="77"/>
      <c r="O946" s="77"/>
    </row>
    <row r="947" spans="4:15" ht="16" customHeight="1" x14ac:dyDescent="0.25">
      <c r="D947" s="82"/>
      <c r="E947" s="82"/>
      <c r="F947" s="82"/>
      <c r="G947" s="82"/>
      <c r="H947" s="82"/>
      <c r="K947" s="77"/>
      <c r="L947" s="77"/>
      <c r="M947" s="80"/>
      <c r="N947" s="77"/>
      <c r="O947" s="77"/>
    </row>
    <row r="948" spans="4:15" ht="16" customHeight="1" x14ac:dyDescent="0.25">
      <c r="D948" s="82"/>
      <c r="E948" s="82"/>
      <c r="F948" s="82"/>
      <c r="G948" s="82"/>
      <c r="H948" s="82"/>
      <c r="K948" s="77"/>
      <c r="L948" s="77"/>
      <c r="M948" s="80"/>
      <c r="N948" s="77"/>
      <c r="O948" s="77"/>
    </row>
    <row r="949" spans="4:15" ht="16" customHeight="1" x14ac:dyDescent="0.25">
      <c r="D949" s="82"/>
      <c r="E949" s="82"/>
      <c r="F949" s="82"/>
      <c r="G949" s="82"/>
      <c r="H949" s="82"/>
      <c r="K949" s="77"/>
      <c r="L949" s="77"/>
      <c r="M949" s="80"/>
      <c r="N949" s="77"/>
      <c r="O949" s="77"/>
    </row>
    <row r="950" spans="4:15" ht="16" customHeight="1" x14ac:dyDescent="0.25">
      <c r="D950" s="82"/>
      <c r="E950" s="82"/>
      <c r="F950" s="82"/>
      <c r="G950" s="82"/>
      <c r="H950" s="82"/>
      <c r="K950" s="77"/>
      <c r="L950" s="77"/>
      <c r="M950" s="80"/>
      <c r="N950" s="77"/>
      <c r="O950" s="77"/>
    </row>
    <row r="951" spans="4:15" ht="16" customHeight="1" x14ac:dyDescent="0.25">
      <c r="D951" s="82"/>
      <c r="E951" s="82"/>
      <c r="F951" s="82"/>
      <c r="G951" s="82"/>
      <c r="H951" s="82"/>
      <c r="K951" s="77"/>
      <c r="L951" s="77"/>
      <c r="M951" s="80"/>
      <c r="N951" s="77"/>
      <c r="O951" s="77"/>
    </row>
    <row r="952" spans="4:15" ht="16" customHeight="1" x14ac:dyDescent="0.25">
      <c r="D952" s="82"/>
      <c r="E952" s="82"/>
      <c r="F952" s="82"/>
      <c r="G952" s="82"/>
      <c r="H952" s="82"/>
      <c r="K952" s="77"/>
      <c r="L952" s="77"/>
      <c r="M952" s="80"/>
      <c r="N952" s="77"/>
      <c r="O952" s="77"/>
    </row>
    <row r="953" spans="4:15" ht="16" customHeight="1" x14ac:dyDescent="0.25">
      <c r="D953" s="82"/>
      <c r="E953" s="82"/>
      <c r="F953" s="82"/>
      <c r="G953" s="82"/>
      <c r="H953" s="82"/>
      <c r="K953" s="77"/>
      <c r="L953" s="77"/>
      <c r="M953" s="80"/>
      <c r="N953" s="77"/>
      <c r="O953" s="77"/>
    </row>
    <row r="954" spans="4:15" ht="16" customHeight="1" x14ac:dyDescent="0.25">
      <c r="D954" s="82"/>
      <c r="E954" s="82"/>
      <c r="F954" s="82"/>
      <c r="G954" s="82"/>
      <c r="H954" s="82"/>
      <c r="K954" s="77"/>
      <c r="L954" s="77"/>
      <c r="M954" s="80"/>
      <c r="N954" s="77"/>
      <c r="O954" s="77"/>
    </row>
    <row r="955" spans="4:15" ht="16" customHeight="1" x14ac:dyDescent="0.25">
      <c r="D955" s="82"/>
      <c r="E955" s="82"/>
      <c r="F955" s="82"/>
      <c r="G955" s="82"/>
      <c r="H955" s="82"/>
      <c r="K955" s="77"/>
      <c r="L955" s="77"/>
      <c r="M955" s="80"/>
      <c r="N955" s="77"/>
      <c r="O955" s="77"/>
    </row>
    <row r="956" spans="4:15" ht="16" customHeight="1" x14ac:dyDescent="0.25">
      <c r="D956" s="82"/>
      <c r="E956" s="82"/>
      <c r="F956" s="82"/>
      <c r="G956" s="82"/>
      <c r="H956" s="82"/>
      <c r="K956" s="77"/>
      <c r="L956" s="77"/>
      <c r="M956" s="80"/>
      <c r="N956" s="77"/>
      <c r="O956" s="77"/>
    </row>
    <row r="957" spans="4:15" ht="16" customHeight="1" x14ac:dyDescent="0.25">
      <c r="D957" s="82"/>
      <c r="E957" s="82"/>
      <c r="F957" s="82"/>
      <c r="G957" s="82"/>
      <c r="H957" s="82"/>
      <c r="K957" s="77"/>
      <c r="L957" s="77"/>
      <c r="M957" s="80"/>
      <c r="N957" s="77"/>
      <c r="O957" s="77"/>
    </row>
    <row r="958" spans="4:15" ht="16" customHeight="1" x14ac:dyDescent="0.25">
      <c r="D958" s="82"/>
      <c r="E958" s="82"/>
      <c r="F958" s="82"/>
      <c r="G958" s="82"/>
      <c r="H958" s="82"/>
      <c r="K958" s="77"/>
      <c r="L958" s="77"/>
      <c r="M958" s="80"/>
      <c r="N958" s="77"/>
      <c r="O958" s="77"/>
    </row>
    <row r="959" spans="4:15" ht="16" customHeight="1" x14ac:dyDescent="0.25">
      <c r="D959" s="82"/>
      <c r="E959" s="82"/>
      <c r="F959" s="82"/>
      <c r="G959" s="82"/>
      <c r="H959" s="82"/>
      <c r="K959" s="77"/>
      <c r="L959" s="77"/>
      <c r="M959" s="80"/>
      <c r="N959" s="77"/>
      <c r="O959" s="77"/>
    </row>
    <row r="960" spans="4:15" ht="16" customHeight="1" x14ac:dyDescent="0.25">
      <c r="D960" s="82"/>
      <c r="E960" s="82"/>
      <c r="F960" s="82"/>
      <c r="G960" s="82"/>
      <c r="H960" s="82"/>
      <c r="K960" s="77"/>
      <c r="L960" s="77"/>
      <c r="M960" s="80"/>
      <c r="N960" s="77"/>
      <c r="O960" s="77"/>
    </row>
    <row r="961" spans="4:15" ht="16" customHeight="1" x14ac:dyDescent="0.25">
      <c r="D961" s="82"/>
      <c r="E961" s="82"/>
      <c r="F961" s="82"/>
      <c r="G961" s="82"/>
      <c r="H961" s="82"/>
      <c r="K961" s="77"/>
      <c r="L961" s="77"/>
      <c r="M961" s="80"/>
      <c r="N961" s="77"/>
      <c r="O961" s="77"/>
    </row>
    <row r="962" spans="4:15" ht="16" customHeight="1" x14ac:dyDescent="0.25">
      <c r="D962" s="82"/>
      <c r="E962" s="82"/>
      <c r="F962" s="82"/>
      <c r="G962" s="82"/>
      <c r="H962" s="82"/>
      <c r="K962" s="81"/>
      <c r="L962" s="81"/>
      <c r="M962" s="80"/>
      <c r="N962" s="77"/>
      <c r="O962" s="77"/>
    </row>
    <row r="963" spans="4:15" ht="16" customHeight="1" x14ac:dyDescent="0.25">
      <c r="D963" s="82"/>
      <c r="E963" s="82"/>
      <c r="F963" s="82"/>
      <c r="G963" s="82"/>
      <c r="H963" s="82"/>
      <c r="K963" s="81"/>
      <c r="L963" s="81"/>
      <c r="M963" s="80"/>
      <c r="N963" s="77"/>
      <c r="O963" s="77"/>
    </row>
    <row r="964" spans="4:15" ht="16" customHeight="1" x14ac:dyDescent="0.25">
      <c r="D964" s="82"/>
      <c r="E964" s="82"/>
      <c r="F964" s="82"/>
      <c r="G964" s="82"/>
      <c r="H964" s="82"/>
      <c r="K964" s="81"/>
      <c r="L964" s="81"/>
      <c r="M964" s="80"/>
      <c r="N964" s="77"/>
      <c r="O964" s="77"/>
    </row>
    <row r="965" spans="4:15" ht="16" customHeight="1" x14ac:dyDescent="0.25">
      <c r="D965" s="82"/>
      <c r="E965" s="82"/>
      <c r="F965" s="82"/>
      <c r="G965" s="82"/>
      <c r="H965" s="82"/>
      <c r="K965" s="81"/>
      <c r="L965" s="81"/>
      <c r="M965" s="80"/>
      <c r="N965" s="77"/>
      <c r="O965" s="77"/>
    </row>
    <row r="966" spans="4:15" ht="16" customHeight="1" x14ac:dyDescent="0.25">
      <c r="D966" s="82"/>
      <c r="E966" s="82"/>
      <c r="F966" s="82"/>
      <c r="G966" s="82"/>
      <c r="H966" s="82"/>
      <c r="K966" s="81"/>
      <c r="L966" s="81"/>
      <c r="M966" s="80"/>
      <c r="N966" s="77"/>
      <c r="O966" s="77"/>
    </row>
    <row r="967" spans="4:15" ht="16" customHeight="1" x14ac:dyDescent="0.25">
      <c r="D967" s="82"/>
      <c r="E967" s="82"/>
      <c r="F967" s="82"/>
      <c r="G967" s="82"/>
      <c r="H967" s="82"/>
      <c r="K967" s="81"/>
      <c r="L967" s="81"/>
      <c r="M967" s="80"/>
      <c r="N967" s="77"/>
      <c r="O967" s="77"/>
    </row>
    <row r="968" spans="4:15" ht="16" customHeight="1" x14ac:dyDescent="0.25">
      <c r="D968" s="82"/>
      <c r="E968" s="82"/>
      <c r="F968" s="82"/>
      <c r="G968" s="82"/>
      <c r="H968" s="82"/>
      <c r="K968" s="81"/>
      <c r="L968" s="81"/>
      <c r="M968" s="80"/>
      <c r="N968" s="77"/>
      <c r="O968" s="77"/>
    </row>
    <row r="969" spans="4:15" ht="16" customHeight="1" x14ac:dyDescent="0.25">
      <c r="D969" s="82"/>
      <c r="E969" s="82"/>
      <c r="F969" s="82"/>
      <c r="G969" s="82"/>
      <c r="H969" s="82"/>
      <c r="K969" s="77"/>
      <c r="L969" s="77"/>
      <c r="M969" s="80"/>
      <c r="N969" s="77"/>
      <c r="O969" s="77"/>
    </row>
    <row r="970" spans="4:15" ht="16" customHeight="1" x14ac:dyDescent="0.25">
      <c r="D970" s="82"/>
      <c r="E970" s="82"/>
      <c r="F970" s="82"/>
      <c r="G970" s="82"/>
      <c r="H970" s="82"/>
      <c r="K970" s="77"/>
      <c r="L970" s="77"/>
      <c r="M970" s="80"/>
      <c r="N970" s="77"/>
      <c r="O970" s="77"/>
    </row>
    <row r="971" spans="4:15" ht="16" customHeight="1" x14ac:dyDescent="0.25">
      <c r="D971" s="82"/>
      <c r="E971" s="82"/>
      <c r="F971" s="82"/>
      <c r="G971" s="82"/>
      <c r="H971" s="82"/>
      <c r="K971" s="77"/>
      <c r="L971" s="77"/>
      <c r="M971" s="80"/>
      <c r="N971" s="77"/>
      <c r="O971" s="77"/>
    </row>
    <row r="972" spans="4:15" ht="16" customHeight="1" x14ac:dyDescent="0.25">
      <c r="D972" s="82"/>
      <c r="E972" s="82"/>
      <c r="F972" s="82"/>
      <c r="G972" s="82"/>
      <c r="H972" s="82"/>
      <c r="K972" s="77"/>
      <c r="L972" s="77"/>
      <c r="M972" s="80"/>
      <c r="N972" s="77"/>
      <c r="O972" s="77"/>
    </row>
    <row r="973" spans="4:15" ht="16" customHeight="1" x14ac:dyDescent="0.25">
      <c r="D973" s="82"/>
      <c r="E973" s="82"/>
      <c r="F973" s="82"/>
      <c r="G973" s="82"/>
      <c r="H973" s="82"/>
      <c r="K973" s="77"/>
      <c r="L973" s="77"/>
      <c r="M973" s="80"/>
      <c r="N973" s="77"/>
      <c r="O973" s="77"/>
    </row>
    <row r="974" spans="4:15" ht="16" customHeight="1" x14ac:dyDescent="0.25">
      <c r="D974" s="82"/>
      <c r="E974" s="82"/>
      <c r="F974" s="82"/>
      <c r="G974" s="82"/>
      <c r="H974" s="82"/>
      <c r="K974" s="77"/>
      <c r="L974" s="77"/>
      <c r="M974" s="80"/>
      <c r="N974" s="77"/>
      <c r="O974" s="77"/>
    </row>
    <row r="975" spans="4:15" ht="16" customHeight="1" x14ac:dyDescent="0.25">
      <c r="D975" s="82"/>
      <c r="E975" s="82"/>
      <c r="F975" s="82"/>
      <c r="G975" s="82"/>
      <c r="H975" s="82"/>
      <c r="K975" s="77"/>
      <c r="L975" s="77"/>
      <c r="M975" s="80"/>
      <c r="N975" s="77"/>
      <c r="O975" s="77"/>
    </row>
    <row r="976" spans="4:15" ht="16" customHeight="1" x14ac:dyDescent="0.25">
      <c r="D976" s="82"/>
      <c r="E976" s="82"/>
      <c r="F976" s="82"/>
      <c r="G976" s="82"/>
      <c r="H976" s="82"/>
      <c r="K976" s="77"/>
      <c r="L976" s="77"/>
      <c r="M976" s="80"/>
      <c r="N976" s="77"/>
      <c r="O976" s="77"/>
    </row>
    <row r="977" spans="4:15" ht="16" customHeight="1" x14ac:dyDescent="0.25">
      <c r="D977" s="82"/>
      <c r="E977" s="82"/>
      <c r="F977" s="82"/>
      <c r="G977" s="82"/>
      <c r="H977" s="82"/>
      <c r="K977" s="77"/>
      <c r="L977" s="77"/>
      <c r="M977" s="80"/>
      <c r="N977" s="77"/>
      <c r="O977" s="77"/>
    </row>
    <row r="978" spans="4:15" ht="16" customHeight="1" x14ac:dyDescent="0.25">
      <c r="D978" s="82"/>
      <c r="E978" s="82"/>
      <c r="F978" s="82"/>
      <c r="G978" s="82"/>
      <c r="H978" s="82"/>
      <c r="K978" s="77"/>
      <c r="L978" s="77"/>
      <c r="M978" s="80"/>
      <c r="N978" s="77"/>
      <c r="O978" s="77"/>
    </row>
    <row r="979" spans="4:15" ht="16" customHeight="1" x14ac:dyDescent="0.25">
      <c r="D979" s="82"/>
      <c r="E979" s="82"/>
      <c r="F979" s="82"/>
      <c r="G979" s="82"/>
      <c r="H979" s="82"/>
      <c r="K979" s="77"/>
      <c r="L979" s="77"/>
      <c r="M979" s="80"/>
      <c r="N979" s="77"/>
      <c r="O979" s="77"/>
    </row>
    <row r="980" spans="4:15" ht="16" customHeight="1" x14ac:dyDescent="0.25">
      <c r="D980" s="82"/>
      <c r="E980" s="82"/>
      <c r="F980" s="82"/>
      <c r="G980" s="82"/>
      <c r="H980" s="82"/>
      <c r="K980" s="77"/>
      <c r="L980" s="77"/>
      <c r="M980" s="80"/>
      <c r="N980" s="77"/>
      <c r="O980" s="77"/>
    </row>
    <row r="981" spans="4:15" ht="16" customHeight="1" x14ac:dyDescent="0.25">
      <c r="D981" s="82"/>
      <c r="E981" s="82"/>
      <c r="F981" s="82"/>
      <c r="G981" s="82"/>
      <c r="H981" s="82"/>
      <c r="K981" s="77"/>
      <c r="L981" s="77"/>
      <c r="M981" s="80"/>
      <c r="N981" s="77"/>
      <c r="O981" s="77"/>
    </row>
    <row r="982" spans="4:15" ht="16" customHeight="1" x14ac:dyDescent="0.25">
      <c r="D982" s="82"/>
      <c r="E982" s="82"/>
      <c r="F982" s="82"/>
      <c r="G982" s="82"/>
      <c r="H982" s="82"/>
      <c r="K982" s="77"/>
      <c r="L982" s="77"/>
      <c r="M982" s="80"/>
      <c r="N982" s="77"/>
      <c r="O982" s="77"/>
    </row>
    <row r="983" spans="4:15" ht="16" customHeight="1" x14ac:dyDescent="0.25">
      <c r="D983" s="82"/>
      <c r="E983" s="82"/>
      <c r="F983" s="82"/>
      <c r="G983" s="82"/>
      <c r="H983" s="82"/>
      <c r="K983" s="77"/>
      <c r="L983" s="77"/>
      <c r="M983" s="80"/>
      <c r="N983" s="77"/>
      <c r="O983" s="77"/>
    </row>
    <row r="984" spans="4:15" ht="16" customHeight="1" x14ac:dyDescent="0.25">
      <c r="D984" s="82"/>
      <c r="E984" s="82"/>
      <c r="F984" s="82"/>
      <c r="G984" s="82"/>
      <c r="H984" s="82"/>
      <c r="K984" s="77"/>
      <c r="L984" s="77"/>
      <c r="M984" s="80"/>
      <c r="N984" s="77"/>
      <c r="O984" s="77"/>
    </row>
    <row r="985" spans="4:15" ht="16" customHeight="1" x14ac:dyDescent="0.25">
      <c r="D985" s="82"/>
      <c r="E985" s="82"/>
      <c r="F985" s="82"/>
      <c r="G985" s="82"/>
      <c r="H985" s="82"/>
      <c r="K985" s="77"/>
      <c r="L985" s="77"/>
      <c r="M985" s="80"/>
      <c r="N985" s="77"/>
      <c r="O985" s="77"/>
    </row>
    <row r="986" spans="4:15" ht="16" customHeight="1" x14ac:dyDescent="0.25">
      <c r="D986" s="82"/>
      <c r="E986" s="82"/>
      <c r="F986" s="82"/>
      <c r="G986" s="82"/>
      <c r="H986" s="82"/>
      <c r="K986" s="81"/>
      <c r="L986" s="81"/>
      <c r="M986" s="80"/>
      <c r="N986" s="77"/>
      <c r="O986" s="77"/>
    </row>
    <row r="987" spans="4:15" ht="16" customHeight="1" x14ac:dyDescent="0.25">
      <c r="D987" s="82"/>
      <c r="E987" s="82"/>
      <c r="F987" s="82"/>
      <c r="G987" s="82"/>
      <c r="H987" s="82"/>
      <c r="K987" s="81"/>
      <c r="L987" s="81"/>
      <c r="M987" s="80"/>
      <c r="N987" s="77"/>
      <c r="O987" s="77"/>
    </row>
    <row r="988" spans="4:15" ht="16" customHeight="1" x14ac:dyDescent="0.25">
      <c r="D988" s="82"/>
      <c r="E988" s="82"/>
      <c r="F988" s="82"/>
      <c r="G988" s="82"/>
      <c r="H988" s="82"/>
      <c r="K988" s="81"/>
      <c r="L988" s="81"/>
      <c r="M988" s="80"/>
      <c r="N988" s="77"/>
      <c r="O988" s="77"/>
    </row>
    <row r="989" spans="4:15" ht="16" customHeight="1" x14ac:dyDescent="0.25">
      <c r="D989" s="82"/>
      <c r="E989" s="82"/>
      <c r="F989" s="82"/>
      <c r="G989" s="82"/>
      <c r="H989" s="82"/>
      <c r="K989" s="81"/>
      <c r="L989" s="81"/>
      <c r="M989" s="80"/>
      <c r="N989" s="77"/>
      <c r="O989" s="77"/>
    </row>
    <row r="990" spans="4:15" ht="16" customHeight="1" x14ac:dyDescent="0.25">
      <c r="D990" s="82"/>
      <c r="E990" s="82"/>
      <c r="F990" s="82"/>
      <c r="G990" s="82"/>
      <c r="H990" s="82"/>
      <c r="K990" s="81"/>
      <c r="L990" s="81"/>
      <c r="M990" s="80"/>
      <c r="N990" s="77"/>
      <c r="O990" s="77"/>
    </row>
    <row r="991" spans="4:15" ht="16" customHeight="1" x14ac:dyDescent="0.25">
      <c r="D991" s="82"/>
      <c r="E991" s="82"/>
      <c r="F991" s="82"/>
      <c r="G991" s="82"/>
      <c r="H991" s="82"/>
      <c r="K991" s="81"/>
      <c r="L991" s="81"/>
      <c r="M991" s="80"/>
      <c r="N991" s="77"/>
      <c r="O991" s="77"/>
    </row>
    <row r="992" spans="4:15" ht="16" customHeight="1" x14ac:dyDescent="0.25">
      <c r="D992" s="82"/>
      <c r="E992" s="82"/>
      <c r="F992" s="82"/>
      <c r="G992" s="82"/>
      <c r="H992" s="82"/>
      <c r="K992" s="81"/>
      <c r="L992" s="81"/>
      <c r="M992" s="80"/>
      <c r="N992" s="77"/>
      <c r="O992" s="77"/>
    </row>
    <row r="993" spans="4:15" ht="16" customHeight="1" x14ac:dyDescent="0.25">
      <c r="D993" s="82"/>
      <c r="E993" s="82"/>
      <c r="F993" s="82"/>
      <c r="G993" s="82"/>
      <c r="H993" s="82"/>
      <c r="K993" s="77"/>
      <c r="L993" s="77"/>
      <c r="M993" s="80"/>
      <c r="N993" s="77"/>
      <c r="O993" s="77"/>
    </row>
    <row r="994" spans="4:15" ht="16" customHeight="1" x14ac:dyDescent="0.25">
      <c r="D994" s="82"/>
      <c r="E994" s="82"/>
      <c r="F994" s="82"/>
      <c r="G994" s="82"/>
      <c r="H994" s="82"/>
      <c r="K994" s="77"/>
      <c r="L994" s="77"/>
      <c r="M994" s="80"/>
      <c r="N994" s="77"/>
      <c r="O994" s="77"/>
    </row>
    <row r="995" spans="4:15" ht="16" customHeight="1" x14ac:dyDescent="0.25">
      <c r="D995" s="82"/>
      <c r="E995" s="82"/>
      <c r="F995" s="82"/>
      <c r="G995" s="82"/>
      <c r="H995" s="82"/>
      <c r="K995" s="77"/>
      <c r="L995" s="77"/>
      <c r="M995" s="80"/>
      <c r="N995" s="77"/>
      <c r="O995" s="77"/>
    </row>
    <row r="996" spans="4:15" ht="16" customHeight="1" x14ac:dyDescent="0.25">
      <c r="D996" s="82"/>
      <c r="E996" s="82"/>
      <c r="F996" s="82"/>
      <c r="G996" s="82"/>
      <c r="H996" s="82"/>
      <c r="K996" s="77"/>
      <c r="L996" s="77"/>
      <c r="M996" s="80"/>
      <c r="N996" s="77"/>
      <c r="O996" s="77"/>
    </row>
    <row r="997" spans="4:15" ht="16" customHeight="1" x14ac:dyDescent="0.25">
      <c r="D997" s="82"/>
      <c r="E997" s="82"/>
      <c r="F997" s="82"/>
      <c r="G997" s="82"/>
      <c r="H997" s="82"/>
      <c r="K997" s="77"/>
      <c r="L997" s="77"/>
      <c r="M997" s="80"/>
      <c r="N997" s="77"/>
      <c r="O997" s="77"/>
    </row>
    <row r="998" spans="4:15" ht="16" customHeight="1" x14ac:dyDescent="0.25">
      <c r="D998" s="82"/>
      <c r="E998" s="82"/>
      <c r="F998" s="82"/>
      <c r="G998" s="82"/>
      <c r="H998" s="82"/>
      <c r="K998" s="77"/>
      <c r="L998" s="77"/>
      <c r="M998" s="80"/>
      <c r="N998" s="77"/>
      <c r="O998" s="77"/>
    </row>
    <row r="999" spans="4:15" ht="16" customHeight="1" x14ac:dyDescent="0.25">
      <c r="D999" s="82"/>
      <c r="E999" s="82"/>
      <c r="F999" s="82"/>
      <c r="G999" s="82"/>
      <c r="H999" s="82"/>
      <c r="K999" s="77"/>
      <c r="L999" s="77"/>
      <c r="M999" s="80"/>
      <c r="N999" s="77"/>
      <c r="O999" s="77"/>
    </row>
    <row r="1000" spans="4:15" ht="16" customHeight="1" x14ac:dyDescent="0.25">
      <c r="D1000" s="82"/>
      <c r="E1000" s="82"/>
      <c r="F1000" s="82"/>
      <c r="G1000" s="82"/>
      <c r="H1000" s="82"/>
      <c r="K1000" s="77"/>
      <c r="L1000" s="77"/>
      <c r="M1000" s="80"/>
      <c r="N1000" s="77"/>
      <c r="O1000" s="77"/>
    </row>
    <row r="1001" spans="4:15" ht="16" customHeight="1" x14ac:dyDescent="0.25">
      <c r="D1001" s="82"/>
      <c r="E1001" s="82"/>
      <c r="F1001" s="82"/>
      <c r="G1001" s="82"/>
      <c r="H1001" s="82"/>
      <c r="K1001" s="77"/>
      <c r="L1001" s="77"/>
      <c r="M1001" s="80"/>
      <c r="N1001" s="77"/>
      <c r="O1001" s="77"/>
    </row>
    <row r="1002" spans="4:15" ht="16" customHeight="1" x14ac:dyDescent="0.25">
      <c r="D1002" s="82"/>
      <c r="E1002" s="82"/>
      <c r="F1002" s="82"/>
      <c r="G1002" s="82"/>
      <c r="H1002" s="82"/>
      <c r="K1002" s="77"/>
      <c r="L1002" s="77"/>
      <c r="M1002" s="80"/>
      <c r="N1002" s="77"/>
      <c r="O1002" s="77"/>
    </row>
    <row r="1003" spans="4:15" ht="16" customHeight="1" x14ac:dyDescent="0.25">
      <c r="D1003" s="82"/>
      <c r="E1003" s="82"/>
      <c r="F1003" s="82"/>
      <c r="G1003" s="82"/>
      <c r="H1003" s="82"/>
      <c r="K1003" s="77"/>
      <c r="L1003" s="77"/>
      <c r="M1003" s="80"/>
      <c r="N1003" s="77"/>
      <c r="O1003" s="77"/>
    </row>
    <row r="1004" spans="4:15" ht="16" customHeight="1" x14ac:dyDescent="0.25">
      <c r="D1004" s="82"/>
      <c r="E1004" s="82"/>
      <c r="F1004" s="82"/>
      <c r="G1004" s="82"/>
      <c r="H1004" s="82"/>
      <c r="K1004" s="77"/>
      <c r="L1004" s="77"/>
      <c r="M1004" s="80"/>
      <c r="N1004" s="77"/>
      <c r="O1004" s="77"/>
    </row>
    <row r="1005" spans="4:15" ht="16" customHeight="1" x14ac:dyDescent="0.25">
      <c r="D1005" s="82"/>
      <c r="E1005" s="82"/>
      <c r="F1005" s="82"/>
      <c r="G1005" s="82"/>
      <c r="H1005" s="82"/>
      <c r="K1005" s="77"/>
      <c r="L1005" s="77"/>
      <c r="M1005" s="80"/>
      <c r="N1005" s="77"/>
      <c r="O1005" s="77"/>
    </row>
    <row r="1006" spans="4:15" ht="16" customHeight="1" x14ac:dyDescent="0.25">
      <c r="D1006" s="82"/>
      <c r="E1006" s="82"/>
      <c r="F1006" s="82"/>
      <c r="G1006" s="82"/>
      <c r="H1006" s="82"/>
      <c r="K1006" s="77"/>
      <c r="L1006" s="77"/>
      <c r="M1006" s="80"/>
      <c r="N1006" s="77"/>
      <c r="O1006" s="77"/>
    </row>
    <row r="1007" spans="4:15" ht="16" customHeight="1" x14ac:dyDescent="0.25">
      <c r="D1007" s="82"/>
      <c r="E1007" s="82"/>
      <c r="F1007" s="82"/>
      <c r="G1007" s="82"/>
      <c r="H1007" s="82"/>
      <c r="K1007" s="77"/>
      <c r="L1007" s="77"/>
      <c r="M1007" s="80"/>
      <c r="N1007" s="77"/>
      <c r="O1007" s="77"/>
    </row>
    <row r="1008" spans="4:15" ht="16" customHeight="1" x14ac:dyDescent="0.25">
      <c r="D1008" s="82"/>
      <c r="E1008" s="82"/>
      <c r="F1008" s="82"/>
      <c r="G1008" s="82"/>
      <c r="H1008" s="82"/>
      <c r="K1008" s="77"/>
      <c r="L1008" s="77"/>
      <c r="M1008" s="80"/>
      <c r="N1008" s="77"/>
      <c r="O1008" s="77"/>
    </row>
    <row r="1009" spans="4:15" ht="16" customHeight="1" x14ac:dyDescent="0.25">
      <c r="D1009" s="82"/>
      <c r="E1009" s="82"/>
      <c r="F1009" s="82"/>
      <c r="G1009" s="82"/>
      <c r="H1009" s="82"/>
      <c r="K1009" s="77"/>
      <c r="L1009" s="77"/>
      <c r="M1009" s="80"/>
      <c r="N1009" s="77"/>
      <c r="O1009" s="77"/>
    </row>
    <row r="1010" spans="4:15" ht="16" customHeight="1" x14ac:dyDescent="0.25">
      <c r="D1010" s="82"/>
      <c r="E1010" s="82"/>
      <c r="F1010" s="82"/>
      <c r="G1010" s="82"/>
      <c r="H1010" s="82"/>
      <c r="K1010" s="81"/>
      <c r="L1010" s="81"/>
      <c r="M1010" s="80"/>
      <c r="N1010" s="77"/>
      <c r="O1010" s="77"/>
    </row>
    <row r="1011" spans="4:15" ht="16" customHeight="1" x14ac:dyDescent="0.25">
      <c r="D1011" s="82"/>
      <c r="E1011" s="82"/>
      <c r="F1011" s="82"/>
      <c r="G1011" s="82"/>
      <c r="H1011" s="82"/>
      <c r="K1011" s="81"/>
      <c r="L1011" s="81"/>
      <c r="M1011" s="80"/>
      <c r="N1011" s="77"/>
      <c r="O1011" s="77"/>
    </row>
    <row r="1012" spans="4:15" ht="16" customHeight="1" x14ac:dyDescent="0.25">
      <c r="D1012" s="82"/>
      <c r="E1012" s="82"/>
      <c r="F1012" s="82"/>
      <c r="G1012" s="82"/>
      <c r="H1012" s="82"/>
      <c r="K1012" s="81"/>
      <c r="L1012" s="81"/>
      <c r="M1012" s="80"/>
      <c r="N1012" s="77"/>
      <c r="O1012" s="77"/>
    </row>
    <row r="1013" spans="4:15" ht="16" customHeight="1" x14ac:dyDescent="0.25">
      <c r="D1013" s="82"/>
      <c r="E1013" s="82"/>
      <c r="F1013" s="82"/>
      <c r="G1013" s="82"/>
      <c r="H1013" s="82"/>
      <c r="K1013" s="81"/>
      <c r="L1013" s="81"/>
      <c r="M1013" s="80"/>
      <c r="N1013" s="77"/>
      <c r="O1013" s="77"/>
    </row>
    <row r="1014" spans="4:15" ht="16" customHeight="1" x14ac:dyDescent="0.25">
      <c r="D1014" s="82"/>
      <c r="E1014" s="82"/>
      <c r="F1014" s="82"/>
      <c r="G1014" s="82"/>
      <c r="H1014" s="82"/>
      <c r="K1014" s="81"/>
      <c r="L1014" s="81"/>
      <c r="M1014" s="80"/>
      <c r="N1014" s="77"/>
      <c r="O1014" s="77"/>
    </row>
    <row r="1015" spans="4:15" ht="16" customHeight="1" x14ac:dyDescent="0.25">
      <c r="D1015" s="82"/>
      <c r="E1015" s="82"/>
      <c r="F1015" s="82"/>
      <c r="G1015" s="82"/>
      <c r="H1015" s="82"/>
      <c r="K1015" s="81"/>
      <c r="L1015" s="81"/>
      <c r="M1015" s="80"/>
      <c r="N1015" s="77"/>
      <c r="O1015" s="77"/>
    </row>
    <row r="1016" spans="4:15" ht="16" customHeight="1" x14ac:dyDescent="0.25">
      <c r="D1016" s="82"/>
      <c r="E1016" s="82"/>
      <c r="F1016" s="82"/>
      <c r="G1016" s="82"/>
      <c r="H1016" s="82"/>
      <c r="K1016" s="81"/>
      <c r="L1016" s="81"/>
      <c r="M1016" s="80"/>
      <c r="N1016" s="77"/>
      <c r="O1016" s="77"/>
    </row>
    <row r="1017" spans="4:15" ht="16" customHeight="1" x14ac:dyDescent="0.25">
      <c r="D1017" s="82"/>
      <c r="E1017" s="82"/>
      <c r="F1017" s="82"/>
      <c r="G1017" s="82"/>
      <c r="H1017" s="82"/>
      <c r="K1017" s="77"/>
      <c r="L1017" s="77"/>
      <c r="M1017" s="80"/>
      <c r="N1017" s="77"/>
      <c r="O1017" s="77"/>
    </row>
    <row r="1018" spans="4:15" ht="16" customHeight="1" x14ac:dyDescent="0.25">
      <c r="D1018" s="82"/>
      <c r="E1018" s="82"/>
      <c r="F1018" s="82"/>
      <c r="G1018" s="82"/>
      <c r="H1018" s="82"/>
      <c r="K1018" s="77"/>
      <c r="L1018" s="77"/>
      <c r="M1018" s="80"/>
      <c r="N1018" s="77"/>
      <c r="O1018" s="77"/>
    </row>
    <row r="1019" spans="4:15" ht="16" customHeight="1" x14ac:dyDescent="0.25">
      <c r="D1019" s="82"/>
      <c r="E1019" s="82"/>
      <c r="F1019" s="82"/>
      <c r="G1019" s="82"/>
      <c r="H1019" s="82"/>
      <c r="K1019" s="77"/>
      <c r="L1019" s="77"/>
      <c r="M1019" s="80"/>
      <c r="N1019" s="77"/>
      <c r="O1019" s="77"/>
    </row>
    <row r="1020" spans="4:15" ht="16" customHeight="1" x14ac:dyDescent="0.25">
      <c r="D1020" s="82"/>
      <c r="E1020" s="82"/>
      <c r="F1020" s="82"/>
      <c r="G1020" s="82"/>
      <c r="H1020" s="82"/>
      <c r="K1020" s="77"/>
      <c r="L1020" s="77"/>
      <c r="M1020" s="80"/>
      <c r="N1020" s="77"/>
      <c r="O1020" s="77"/>
    </row>
    <row r="1021" spans="4:15" ht="16" customHeight="1" x14ac:dyDescent="0.25">
      <c r="D1021" s="82"/>
      <c r="E1021" s="82"/>
      <c r="F1021" s="82"/>
      <c r="G1021" s="82"/>
      <c r="H1021" s="82"/>
      <c r="K1021" s="77"/>
      <c r="L1021" s="77"/>
      <c r="M1021" s="80"/>
      <c r="N1021" s="77"/>
      <c r="O1021" s="77"/>
    </row>
    <row r="1022" spans="4:15" ht="16" customHeight="1" x14ac:dyDescent="0.25">
      <c r="D1022" s="82"/>
      <c r="E1022" s="82"/>
      <c r="F1022" s="82"/>
      <c r="G1022" s="82"/>
      <c r="H1022" s="82"/>
      <c r="K1022" s="77"/>
      <c r="L1022" s="77"/>
      <c r="M1022" s="80"/>
      <c r="N1022" s="77"/>
      <c r="O1022" s="77"/>
    </row>
    <row r="1023" spans="4:15" ht="16" customHeight="1" x14ac:dyDescent="0.25">
      <c r="D1023" s="82"/>
      <c r="E1023" s="82"/>
      <c r="F1023" s="82"/>
      <c r="G1023" s="82"/>
      <c r="H1023" s="82"/>
      <c r="K1023" s="77"/>
      <c r="L1023" s="77"/>
      <c r="M1023" s="80"/>
      <c r="N1023" s="77"/>
      <c r="O1023" s="77"/>
    </row>
    <row r="1024" spans="4:15" ht="16" customHeight="1" x14ac:dyDescent="0.25">
      <c r="D1024" s="82"/>
      <c r="E1024" s="82"/>
      <c r="F1024" s="82"/>
      <c r="G1024" s="82"/>
      <c r="H1024" s="82"/>
      <c r="K1024" s="77"/>
      <c r="L1024" s="77"/>
      <c r="M1024" s="80"/>
      <c r="N1024" s="77"/>
      <c r="O1024" s="77"/>
    </row>
    <row r="1025" spans="4:15" ht="16" customHeight="1" x14ac:dyDescent="0.25">
      <c r="D1025" s="82"/>
      <c r="E1025" s="82"/>
      <c r="F1025" s="82"/>
      <c r="G1025" s="82"/>
      <c r="H1025" s="82"/>
      <c r="K1025" s="77"/>
      <c r="L1025" s="77"/>
      <c r="M1025" s="80"/>
      <c r="N1025" s="77"/>
      <c r="O1025" s="77"/>
    </row>
    <row r="1026" spans="4:15" ht="16" customHeight="1" x14ac:dyDescent="0.25">
      <c r="D1026" s="82"/>
      <c r="E1026" s="82"/>
      <c r="F1026" s="82"/>
      <c r="G1026" s="82"/>
      <c r="H1026" s="82"/>
      <c r="K1026" s="77"/>
      <c r="L1026" s="77"/>
      <c r="M1026" s="80"/>
      <c r="N1026" s="77"/>
      <c r="O1026" s="77"/>
    </row>
    <row r="1027" spans="4:15" ht="16" customHeight="1" x14ac:dyDescent="0.25">
      <c r="D1027" s="82"/>
      <c r="E1027" s="82"/>
      <c r="F1027" s="82"/>
      <c r="G1027" s="82"/>
      <c r="H1027" s="82"/>
      <c r="K1027" s="77"/>
      <c r="L1027" s="77"/>
      <c r="M1027" s="80"/>
      <c r="N1027" s="77"/>
      <c r="O1027" s="77"/>
    </row>
    <row r="1028" spans="4:15" ht="16" customHeight="1" x14ac:dyDescent="0.25">
      <c r="D1028" s="82"/>
      <c r="E1028" s="82"/>
      <c r="F1028" s="82"/>
      <c r="G1028" s="82"/>
      <c r="H1028" s="82"/>
      <c r="K1028" s="77"/>
      <c r="L1028" s="77"/>
      <c r="M1028" s="80"/>
      <c r="N1028" s="77"/>
      <c r="O1028" s="77"/>
    </row>
    <row r="1029" spans="4:15" ht="16" customHeight="1" x14ac:dyDescent="0.25">
      <c r="D1029" s="82"/>
      <c r="E1029" s="82"/>
      <c r="F1029" s="82"/>
      <c r="G1029" s="82"/>
      <c r="H1029" s="82"/>
      <c r="K1029" s="77"/>
      <c r="L1029" s="77"/>
      <c r="M1029" s="80"/>
      <c r="N1029" s="77"/>
      <c r="O1029" s="77"/>
    </row>
    <row r="1030" spans="4:15" ht="16" customHeight="1" x14ac:dyDescent="0.25">
      <c r="D1030" s="82"/>
      <c r="E1030" s="82"/>
      <c r="F1030" s="82"/>
      <c r="G1030" s="82"/>
      <c r="H1030" s="82"/>
      <c r="K1030" s="77"/>
      <c r="L1030" s="77"/>
      <c r="M1030" s="80"/>
      <c r="N1030" s="77"/>
      <c r="O1030" s="77"/>
    </row>
    <row r="1031" spans="4:15" ht="16" customHeight="1" x14ac:dyDescent="0.25">
      <c r="D1031" s="82"/>
      <c r="E1031" s="82"/>
      <c r="F1031" s="82"/>
      <c r="G1031" s="82"/>
      <c r="H1031" s="82"/>
      <c r="K1031" s="77"/>
      <c r="L1031" s="77"/>
      <c r="M1031" s="80"/>
      <c r="N1031" s="77"/>
      <c r="O1031" s="77"/>
    </row>
    <row r="1032" spans="4:15" ht="16" customHeight="1" x14ac:dyDescent="0.25">
      <c r="D1032" s="82"/>
      <c r="E1032" s="82"/>
      <c r="F1032" s="82"/>
      <c r="G1032" s="82"/>
      <c r="H1032" s="82"/>
      <c r="K1032" s="77"/>
      <c r="L1032" s="77"/>
      <c r="M1032" s="80"/>
      <c r="N1032" s="77"/>
      <c r="O1032" s="77"/>
    </row>
    <row r="1033" spans="4:15" ht="16" customHeight="1" x14ac:dyDescent="0.25">
      <c r="D1033" s="82"/>
      <c r="E1033" s="82"/>
      <c r="F1033" s="82"/>
      <c r="G1033" s="82"/>
      <c r="H1033" s="82"/>
      <c r="K1033" s="77"/>
      <c r="L1033" s="77"/>
      <c r="M1033" s="80"/>
      <c r="N1033" s="77"/>
      <c r="O1033" s="77"/>
    </row>
    <row r="1034" spans="4:15" ht="16" customHeight="1" x14ac:dyDescent="0.25">
      <c r="D1034" s="82"/>
      <c r="E1034" s="82"/>
      <c r="F1034" s="82"/>
      <c r="G1034" s="82"/>
      <c r="H1034" s="82"/>
      <c r="K1034" s="81"/>
      <c r="L1034" s="81"/>
      <c r="M1034" s="80"/>
      <c r="N1034" s="77"/>
      <c r="O1034" s="77"/>
    </row>
    <row r="1035" spans="4:15" ht="16" customHeight="1" x14ac:dyDescent="0.25">
      <c r="D1035" s="82"/>
      <c r="E1035" s="82"/>
      <c r="F1035" s="82"/>
      <c r="G1035" s="82"/>
      <c r="H1035" s="82"/>
      <c r="K1035" s="81"/>
      <c r="L1035" s="81"/>
      <c r="M1035" s="80"/>
      <c r="N1035" s="77"/>
      <c r="O1035" s="77"/>
    </row>
    <row r="1036" spans="4:15" ht="16" customHeight="1" x14ac:dyDescent="0.25">
      <c r="D1036" s="82"/>
      <c r="E1036" s="82"/>
      <c r="F1036" s="82"/>
      <c r="G1036" s="82"/>
      <c r="H1036" s="82"/>
      <c r="K1036" s="81"/>
      <c r="L1036" s="81"/>
      <c r="M1036" s="80"/>
      <c r="N1036" s="77"/>
      <c r="O1036" s="77"/>
    </row>
    <row r="1037" spans="4:15" ht="16" customHeight="1" x14ac:dyDescent="0.25">
      <c r="D1037" s="82"/>
      <c r="E1037" s="82"/>
      <c r="F1037" s="82"/>
      <c r="G1037" s="82"/>
      <c r="H1037" s="82"/>
      <c r="K1037" s="81"/>
      <c r="L1037" s="81"/>
      <c r="M1037" s="80"/>
      <c r="N1037" s="77"/>
      <c r="O1037" s="77"/>
    </row>
    <row r="1038" spans="4:15" ht="16" customHeight="1" x14ac:dyDescent="0.25">
      <c r="D1038" s="82"/>
      <c r="E1038" s="82"/>
      <c r="F1038" s="82"/>
      <c r="G1038" s="82"/>
      <c r="H1038" s="82"/>
      <c r="K1038" s="81"/>
      <c r="L1038" s="81"/>
      <c r="M1038" s="80"/>
      <c r="N1038" s="77"/>
      <c r="O1038" s="77"/>
    </row>
    <row r="1039" spans="4:15" ht="16" customHeight="1" x14ac:dyDescent="0.25">
      <c r="D1039" s="82"/>
      <c r="E1039" s="82"/>
      <c r="F1039" s="82"/>
      <c r="G1039" s="82"/>
      <c r="H1039" s="82"/>
      <c r="K1039" s="81"/>
      <c r="L1039" s="81"/>
      <c r="M1039" s="80"/>
      <c r="N1039" s="77"/>
      <c r="O1039" s="77"/>
    </row>
    <row r="1040" spans="4:15" ht="16" customHeight="1" x14ac:dyDescent="0.25">
      <c r="D1040" s="82"/>
      <c r="E1040" s="82"/>
      <c r="F1040" s="82"/>
      <c r="G1040" s="82"/>
      <c r="H1040" s="82"/>
      <c r="K1040" s="81"/>
      <c r="L1040" s="81"/>
      <c r="M1040" s="80"/>
      <c r="N1040" s="77"/>
      <c r="O1040" s="77"/>
    </row>
    <row r="1041" spans="4:15" ht="16" customHeight="1" x14ac:dyDescent="0.25">
      <c r="D1041" s="82"/>
      <c r="E1041" s="82"/>
      <c r="F1041" s="82"/>
      <c r="G1041" s="82"/>
      <c r="H1041" s="82"/>
      <c r="K1041" s="77"/>
      <c r="L1041" s="77"/>
      <c r="M1041" s="80"/>
      <c r="N1041" s="77"/>
      <c r="O1041" s="77"/>
    </row>
    <row r="1042" spans="4:15" ht="16" customHeight="1" x14ac:dyDescent="0.25">
      <c r="D1042" s="82"/>
      <c r="E1042" s="82"/>
      <c r="F1042" s="82"/>
      <c r="G1042" s="82"/>
      <c r="H1042" s="82"/>
      <c r="K1042" s="77"/>
      <c r="L1042" s="77"/>
      <c r="M1042" s="80"/>
      <c r="N1042" s="77"/>
      <c r="O1042" s="77"/>
    </row>
    <row r="1043" spans="4:15" ht="16" customHeight="1" x14ac:dyDescent="0.25">
      <c r="D1043" s="82"/>
      <c r="E1043" s="82"/>
      <c r="F1043" s="82"/>
      <c r="G1043" s="82"/>
      <c r="H1043" s="82"/>
      <c r="K1043" s="77"/>
      <c r="L1043" s="77"/>
      <c r="M1043" s="80"/>
      <c r="N1043" s="77"/>
      <c r="O1043" s="77"/>
    </row>
    <row r="1044" spans="4:15" ht="16" customHeight="1" x14ac:dyDescent="0.25">
      <c r="D1044" s="82"/>
      <c r="E1044" s="82"/>
      <c r="F1044" s="82"/>
      <c r="G1044" s="82"/>
      <c r="H1044" s="82"/>
      <c r="K1044" s="77"/>
      <c r="L1044" s="77"/>
      <c r="M1044" s="80"/>
      <c r="N1044" s="77"/>
      <c r="O1044" s="77"/>
    </row>
    <row r="1045" spans="4:15" ht="16" customHeight="1" x14ac:dyDescent="0.25">
      <c r="D1045" s="82"/>
      <c r="E1045" s="82"/>
      <c r="F1045" s="82"/>
      <c r="G1045" s="82"/>
      <c r="H1045" s="82"/>
      <c r="K1045" s="77"/>
      <c r="L1045" s="77"/>
      <c r="M1045" s="80"/>
      <c r="N1045" s="77"/>
      <c r="O1045" s="77"/>
    </row>
    <row r="1046" spans="4:15" ht="16" customHeight="1" x14ac:dyDescent="0.25">
      <c r="D1046" s="82"/>
      <c r="E1046" s="82"/>
      <c r="F1046" s="82"/>
      <c r="G1046" s="82"/>
      <c r="H1046" s="82"/>
      <c r="K1046" s="77"/>
      <c r="L1046" s="77"/>
      <c r="M1046" s="80"/>
      <c r="N1046" s="77"/>
      <c r="O1046" s="77"/>
    </row>
    <row r="1047" spans="4:15" ht="16" customHeight="1" x14ac:dyDescent="0.25">
      <c r="D1047" s="82"/>
      <c r="E1047" s="82"/>
      <c r="F1047" s="82"/>
      <c r="G1047" s="82"/>
      <c r="H1047" s="82"/>
      <c r="K1047" s="77"/>
      <c r="L1047" s="77"/>
      <c r="M1047" s="80"/>
      <c r="N1047" s="77"/>
      <c r="O1047" s="77"/>
    </row>
    <row r="1048" spans="4:15" ht="16" customHeight="1" x14ac:dyDescent="0.25">
      <c r="D1048" s="82"/>
      <c r="E1048" s="82"/>
      <c r="F1048" s="82"/>
      <c r="G1048" s="82"/>
      <c r="H1048" s="82"/>
      <c r="K1048" s="77"/>
      <c r="L1048" s="77"/>
      <c r="M1048" s="80"/>
      <c r="N1048" s="77"/>
      <c r="O1048" s="77"/>
    </row>
    <row r="1049" spans="4:15" ht="16" customHeight="1" x14ac:dyDescent="0.25">
      <c r="D1049" s="82"/>
      <c r="E1049" s="82"/>
      <c r="F1049" s="82"/>
      <c r="G1049" s="82"/>
      <c r="H1049" s="82"/>
      <c r="K1049" s="77"/>
      <c r="L1049" s="77"/>
      <c r="M1049" s="80"/>
      <c r="N1049" s="77"/>
      <c r="O1049" s="77"/>
    </row>
    <row r="1050" spans="4:15" ht="16" customHeight="1" x14ac:dyDescent="0.25">
      <c r="D1050" s="82"/>
      <c r="E1050" s="82"/>
      <c r="F1050" s="82"/>
      <c r="G1050" s="82"/>
      <c r="H1050" s="82"/>
      <c r="K1050" s="77"/>
      <c r="L1050" s="77"/>
      <c r="M1050" s="80"/>
      <c r="N1050" s="77"/>
      <c r="O1050" s="77"/>
    </row>
    <row r="1051" spans="4:15" ht="16" customHeight="1" x14ac:dyDescent="0.25">
      <c r="D1051" s="82"/>
      <c r="E1051" s="82"/>
      <c r="F1051" s="82"/>
      <c r="G1051" s="82"/>
      <c r="H1051" s="82"/>
      <c r="K1051" s="77"/>
      <c r="L1051" s="77"/>
      <c r="M1051" s="80"/>
      <c r="N1051" s="77"/>
      <c r="O1051" s="77"/>
    </row>
    <row r="1052" spans="4:15" ht="16" customHeight="1" x14ac:dyDescent="0.25">
      <c r="D1052" s="82"/>
      <c r="E1052" s="82"/>
      <c r="F1052" s="82"/>
      <c r="G1052" s="82"/>
      <c r="H1052" s="82"/>
      <c r="K1052" s="77"/>
      <c r="L1052" s="77"/>
      <c r="M1052" s="80"/>
      <c r="N1052" s="77"/>
      <c r="O1052" s="77"/>
    </row>
    <row r="1053" spans="4:15" ht="16" customHeight="1" x14ac:dyDescent="0.25">
      <c r="D1053" s="82"/>
      <c r="E1053" s="82"/>
      <c r="F1053" s="82"/>
      <c r="G1053" s="82"/>
      <c r="H1053" s="82"/>
      <c r="K1053" s="77"/>
      <c r="L1053" s="77"/>
      <c r="M1053" s="80"/>
      <c r="N1053" s="77"/>
      <c r="O1053" s="77"/>
    </row>
    <row r="1054" spans="4:15" ht="16" customHeight="1" x14ac:dyDescent="0.25">
      <c r="D1054" s="82"/>
      <c r="E1054" s="82"/>
      <c r="F1054" s="82"/>
      <c r="G1054" s="82"/>
      <c r="H1054" s="82"/>
      <c r="K1054" s="77"/>
      <c r="L1054" s="77"/>
      <c r="M1054" s="80"/>
      <c r="N1054" s="77"/>
      <c r="O1054" s="77"/>
    </row>
    <row r="1055" spans="4:15" ht="16" customHeight="1" x14ac:dyDescent="0.25">
      <c r="D1055" s="82"/>
      <c r="E1055" s="82"/>
      <c r="F1055" s="82"/>
      <c r="G1055" s="82"/>
      <c r="H1055" s="82"/>
      <c r="K1055" s="77"/>
      <c r="L1055" s="77"/>
      <c r="M1055" s="80"/>
      <c r="N1055" s="77"/>
      <c r="O1055" s="77"/>
    </row>
    <row r="1056" spans="4:15" ht="16" customHeight="1" x14ac:dyDescent="0.25">
      <c r="D1056" s="82"/>
      <c r="E1056" s="82"/>
      <c r="F1056" s="82"/>
      <c r="G1056" s="82"/>
      <c r="H1056" s="82"/>
      <c r="K1056" s="77"/>
      <c r="L1056" s="77"/>
      <c r="M1056" s="80"/>
      <c r="N1056" s="77"/>
      <c r="O1056" s="77"/>
    </row>
    <row r="1057" spans="4:15" ht="16" customHeight="1" x14ac:dyDescent="0.25">
      <c r="D1057" s="82"/>
      <c r="E1057" s="82"/>
      <c r="F1057" s="82"/>
      <c r="G1057" s="82"/>
      <c r="H1057" s="82"/>
      <c r="K1057" s="77"/>
      <c r="L1057" s="77"/>
      <c r="M1057" s="80"/>
      <c r="N1057" s="77"/>
      <c r="O1057" s="77"/>
    </row>
    <row r="1058" spans="4:15" ht="16" customHeight="1" x14ac:dyDescent="0.25">
      <c r="D1058" s="82"/>
      <c r="E1058" s="82"/>
      <c r="F1058" s="82"/>
      <c r="G1058" s="82"/>
      <c r="H1058" s="82"/>
      <c r="K1058" s="81"/>
      <c r="L1058" s="81"/>
      <c r="M1058" s="80"/>
      <c r="N1058" s="77"/>
      <c r="O1058" s="77"/>
    </row>
    <row r="1059" spans="4:15" ht="16" customHeight="1" x14ac:dyDescent="0.25">
      <c r="D1059" s="82"/>
      <c r="E1059" s="82"/>
      <c r="F1059" s="82"/>
      <c r="G1059" s="82"/>
      <c r="H1059" s="82"/>
      <c r="K1059" s="81"/>
      <c r="L1059" s="81"/>
      <c r="M1059" s="80"/>
      <c r="N1059" s="77"/>
      <c r="O1059" s="77"/>
    </row>
    <row r="1060" spans="4:15" ht="16" customHeight="1" x14ac:dyDescent="0.25">
      <c r="D1060" s="82"/>
      <c r="E1060" s="82"/>
      <c r="F1060" s="82"/>
      <c r="G1060" s="82"/>
      <c r="H1060" s="82"/>
      <c r="K1060" s="81"/>
      <c r="L1060" s="81"/>
      <c r="M1060" s="80"/>
      <c r="N1060" s="77"/>
      <c r="O1060" s="77"/>
    </row>
    <row r="1061" spans="4:15" ht="16" customHeight="1" x14ac:dyDescent="0.25">
      <c r="D1061" s="82"/>
      <c r="E1061" s="82"/>
      <c r="F1061" s="82"/>
      <c r="G1061" s="82"/>
      <c r="H1061" s="82"/>
      <c r="K1061" s="81"/>
      <c r="L1061" s="81"/>
      <c r="M1061" s="80"/>
      <c r="N1061" s="77"/>
      <c r="O1061" s="77"/>
    </row>
    <row r="1062" spans="4:15" ht="16" customHeight="1" x14ac:dyDescent="0.25">
      <c r="D1062" s="82"/>
      <c r="E1062" s="82"/>
      <c r="F1062" s="82"/>
      <c r="G1062" s="82"/>
      <c r="H1062" s="82"/>
      <c r="K1062" s="81"/>
      <c r="L1062" s="81"/>
      <c r="M1062" s="80"/>
      <c r="N1062" s="77"/>
      <c r="O1062" s="77"/>
    </row>
    <row r="1063" spans="4:15" ht="16" customHeight="1" x14ac:dyDescent="0.25">
      <c r="D1063" s="82"/>
      <c r="E1063" s="82"/>
      <c r="F1063" s="82"/>
      <c r="G1063" s="82"/>
      <c r="H1063" s="82"/>
      <c r="K1063" s="81"/>
      <c r="L1063" s="81"/>
      <c r="M1063" s="80"/>
      <c r="N1063" s="77"/>
      <c r="O1063" s="77"/>
    </row>
    <row r="1064" spans="4:15" ht="16" customHeight="1" x14ac:dyDescent="0.25">
      <c r="D1064" s="82"/>
      <c r="E1064" s="82"/>
      <c r="F1064" s="82"/>
      <c r="G1064" s="82"/>
      <c r="H1064" s="82"/>
      <c r="K1064" s="81"/>
      <c r="L1064" s="81"/>
      <c r="M1064" s="80"/>
      <c r="N1064" s="77"/>
      <c r="O1064" s="77"/>
    </row>
    <row r="1065" spans="4:15" ht="16" customHeight="1" x14ac:dyDescent="0.25">
      <c r="D1065" s="82"/>
      <c r="E1065" s="82"/>
      <c r="F1065" s="82"/>
      <c r="G1065" s="82"/>
      <c r="H1065" s="82"/>
      <c r="K1065" s="77"/>
      <c r="L1065" s="77"/>
      <c r="M1065" s="80"/>
      <c r="N1065" s="77"/>
      <c r="O1065" s="77"/>
    </row>
    <row r="1066" spans="4:15" ht="16" customHeight="1" x14ac:dyDescent="0.25">
      <c r="D1066" s="82"/>
      <c r="E1066" s="82"/>
      <c r="F1066" s="82"/>
      <c r="G1066" s="82"/>
      <c r="H1066" s="82"/>
      <c r="K1066" s="77"/>
      <c r="L1066" s="77"/>
      <c r="M1066" s="80"/>
      <c r="N1066" s="77"/>
      <c r="O1066" s="77"/>
    </row>
    <row r="1067" spans="4:15" ht="16" customHeight="1" x14ac:dyDescent="0.25">
      <c r="D1067" s="82"/>
      <c r="E1067" s="82"/>
      <c r="F1067" s="82"/>
      <c r="G1067" s="82"/>
      <c r="H1067" s="82"/>
      <c r="K1067" s="77"/>
      <c r="L1067" s="77"/>
      <c r="M1067" s="80"/>
      <c r="N1067" s="77"/>
      <c r="O1067" s="77"/>
    </row>
    <row r="1068" spans="4:15" ht="16" customHeight="1" x14ac:dyDescent="0.25">
      <c r="D1068" s="82"/>
      <c r="E1068" s="82"/>
      <c r="F1068" s="82"/>
      <c r="G1068" s="82"/>
      <c r="H1068" s="82"/>
      <c r="K1068" s="77"/>
      <c r="L1068" s="77"/>
      <c r="M1068" s="80"/>
      <c r="N1068" s="77"/>
      <c r="O1068" s="77"/>
    </row>
    <row r="1069" spans="4:15" ht="16" customHeight="1" x14ac:dyDescent="0.25">
      <c r="D1069" s="82"/>
      <c r="E1069" s="82"/>
      <c r="F1069" s="82"/>
      <c r="G1069" s="82"/>
      <c r="H1069" s="82"/>
      <c r="K1069" s="77"/>
      <c r="L1069" s="77"/>
      <c r="M1069" s="80"/>
      <c r="N1069" s="77"/>
      <c r="O1069" s="77"/>
    </row>
    <row r="1070" spans="4:15" ht="16" customHeight="1" x14ac:dyDescent="0.25">
      <c r="D1070" s="82"/>
      <c r="E1070" s="82"/>
      <c r="F1070" s="82"/>
      <c r="G1070" s="82"/>
      <c r="H1070" s="82"/>
      <c r="K1070" s="77"/>
      <c r="L1070" s="77"/>
      <c r="M1070" s="80"/>
      <c r="N1070" s="77"/>
      <c r="O1070" s="77"/>
    </row>
    <row r="1071" spans="4:15" ht="16" customHeight="1" x14ac:dyDescent="0.25">
      <c r="D1071" s="82"/>
      <c r="E1071" s="82"/>
      <c r="F1071" s="82"/>
      <c r="G1071" s="82"/>
      <c r="H1071" s="82"/>
      <c r="K1071" s="77"/>
      <c r="L1071" s="77"/>
      <c r="M1071" s="80"/>
      <c r="N1071" s="77"/>
      <c r="O1071" s="77"/>
    </row>
    <row r="1072" spans="4:15" ht="16" customHeight="1" x14ac:dyDescent="0.25">
      <c r="D1072" s="82"/>
      <c r="E1072" s="82"/>
      <c r="F1072" s="82"/>
      <c r="G1072" s="82"/>
      <c r="H1072" s="82"/>
      <c r="K1072" s="77"/>
      <c r="L1072" s="77"/>
      <c r="M1072" s="80"/>
      <c r="N1072" s="77"/>
      <c r="O1072" s="77"/>
    </row>
    <row r="1073" spans="4:15" ht="16" customHeight="1" x14ac:dyDescent="0.25">
      <c r="D1073" s="82"/>
      <c r="E1073" s="82"/>
      <c r="F1073" s="82"/>
      <c r="G1073" s="82"/>
      <c r="H1073" s="82"/>
      <c r="K1073" s="77"/>
      <c r="L1073" s="77"/>
      <c r="M1073" s="80"/>
      <c r="N1073" s="77"/>
      <c r="O1073" s="77"/>
    </row>
    <row r="1074" spans="4:15" ht="16" customHeight="1" x14ac:dyDescent="0.25">
      <c r="D1074" s="82"/>
      <c r="E1074" s="82"/>
      <c r="F1074" s="82"/>
      <c r="G1074" s="82"/>
      <c r="H1074" s="82"/>
      <c r="K1074" s="77"/>
      <c r="L1074" s="77"/>
      <c r="M1074" s="80"/>
      <c r="N1074" s="77"/>
      <c r="O1074" s="77"/>
    </row>
    <row r="1075" spans="4:15" ht="16" customHeight="1" x14ac:dyDescent="0.25">
      <c r="D1075" s="82"/>
      <c r="E1075" s="82"/>
      <c r="F1075" s="82"/>
      <c r="G1075" s="82"/>
      <c r="H1075" s="82"/>
      <c r="K1075" s="77"/>
      <c r="L1075" s="77"/>
      <c r="M1075" s="80"/>
      <c r="N1075" s="77"/>
      <c r="O1075" s="77"/>
    </row>
    <row r="1076" spans="4:15" ht="16" customHeight="1" x14ac:dyDescent="0.25">
      <c r="D1076" s="82"/>
      <c r="E1076" s="82"/>
      <c r="F1076" s="82"/>
      <c r="G1076" s="82"/>
      <c r="H1076" s="82"/>
      <c r="K1076" s="77"/>
      <c r="L1076" s="77"/>
      <c r="M1076" s="80"/>
      <c r="N1076" s="77"/>
      <c r="O1076" s="77"/>
    </row>
    <row r="1077" spans="4:15" ht="16" customHeight="1" x14ac:dyDescent="0.25">
      <c r="D1077" s="82"/>
      <c r="E1077" s="82"/>
      <c r="F1077" s="82"/>
      <c r="G1077" s="82"/>
      <c r="H1077" s="82"/>
      <c r="K1077" s="77"/>
      <c r="L1077" s="77"/>
      <c r="M1077" s="80"/>
      <c r="N1077" s="77"/>
      <c r="O1077" s="77"/>
    </row>
    <row r="1078" spans="4:15" ht="16" customHeight="1" x14ac:dyDescent="0.25">
      <c r="D1078" s="82"/>
      <c r="E1078" s="82"/>
      <c r="F1078" s="82"/>
      <c r="G1078" s="82"/>
      <c r="H1078" s="82"/>
      <c r="K1078" s="77"/>
      <c r="L1078" s="77"/>
      <c r="M1078" s="80"/>
      <c r="N1078" s="77"/>
      <c r="O1078" s="77"/>
    </row>
    <row r="1079" spans="4:15" ht="16" customHeight="1" x14ac:dyDescent="0.25">
      <c r="D1079" s="82"/>
      <c r="E1079" s="82"/>
      <c r="F1079" s="82"/>
      <c r="G1079" s="82"/>
      <c r="H1079" s="82"/>
      <c r="K1079" s="77"/>
      <c r="L1079" s="77"/>
      <c r="M1079" s="80"/>
      <c r="N1079" s="77"/>
      <c r="O1079" s="77"/>
    </row>
    <row r="1080" spans="4:15" ht="16" customHeight="1" x14ac:dyDescent="0.25">
      <c r="D1080" s="82"/>
      <c r="E1080" s="82"/>
      <c r="F1080" s="82"/>
      <c r="G1080" s="82"/>
      <c r="H1080" s="82"/>
      <c r="K1080" s="77"/>
      <c r="L1080" s="77"/>
      <c r="M1080" s="80"/>
      <c r="N1080" s="77"/>
      <c r="O1080" s="77"/>
    </row>
    <row r="1081" spans="4:15" ht="16" customHeight="1" x14ac:dyDescent="0.25">
      <c r="D1081" s="82"/>
      <c r="E1081" s="82"/>
      <c r="F1081" s="82"/>
      <c r="G1081" s="82"/>
      <c r="H1081" s="82"/>
      <c r="K1081" s="77"/>
      <c r="L1081" s="77"/>
      <c r="M1081" s="80"/>
      <c r="N1081" s="77"/>
      <c r="O1081" s="77"/>
    </row>
    <row r="1082" spans="4:15" ht="16" customHeight="1" x14ac:dyDescent="0.25">
      <c r="D1082" s="82"/>
      <c r="E1082" s="82"/>
      <c r="F1082" s="82"/>
      <c r="G1082" s="82"/>
      <c r="H1082" s="82"/>
      <c r="K1082" s="81"/>
      <c r="L1082" s="81"/>
      <c r="M1082" s="80"/>
      <c r="N1082" s="77"/>
      <c r="O1082" s="77"/>
    </row>
    <row r="1083" spans="4:15" ht="16" customHeight="1" x14ac:dyDescent="0.25">
      <c r="D1083" s="82"/>
      <c r="E1083" s="82"/>
      <c r="F1083" s="82"/>
      <c r="G1083" s="82"/>
      <c r="H1083" s="82"/>
      <c r="K1083" s="81"/>
      <c r="L1083" s="81"/>
      <c r="M1083" s="80"/>
      <c r="N1083" s="77"/>
      <c r="O1083" s="77"/>
    </row>
    <row r="1084" spans="4:15" ht="16" customHeight="1" x14ac:dyDescent="0.25">
      <c r="D1084" s="82"/>
      <c r="E1084" s="82"/>
      <c r="F1084" s="82"/>
      <c r="G1084" s="82"/>
      <c r="H1084" s="82"/>
      <c r="K1084" s="81"/>
      <c r="L1084" s="81"/>
      <c r="M1084" s="80"/>
      <c r="N1084" s="77"/>
      <c r="O1084" s="77"/>
    </row>
    <row r="1085" spans="4:15" ht="16" customHeight="1" x14ac:dyDescent="0.25">
      <c r="D1085" s="82"/>
      <c r="E1085" s="82"/>
      <c r="F1085" s="82"/>
      <c r="G1085" s="82"/>
      <c r="H1085" s="82"/>
      <c r="K1085" s="81"/>
      <c r="L1085" s="81"/>
      <c r="M1085" s="80"/>
      <c r="N1085" s="77"/>
      <c r="O1085" s="77"/>
    </row>
    <row r="1086" spans="4:15" ht="16" customHeight="1" x14ac:dyDescent="0.25">
      <c r="D1086" s="82"/>
      <c r="E1086" s="82"/>
      <c r="F1086" s="82"/>
      <c r="G1086" s="82"/>
      <c r="H1086" s="82"/>
      <c r="K1086" s="81"/>
      <c r="L1086" s="81"/>
      <c r="M1086" s="80"/>
      <c r="N1086" s="77"/>
      <c r="O1086" s="77"/>
    </row>
    <row r="1087" spans="4:15" ht="16" customHeight="1" x14ac:dyDescent="0.25">
      <c r="D1087" s="82"/>
      <c r="E1087" s="82"/>
      <c r="F1087" s="82"/>
      <c r="G1087" s="82"/>
      <c r="H1087" s="82"/>
      <c r="K1087" s="81"/>
      <c r="L1087" s="81"/>
      <c r="M1087" s="80"/>
      <c r="N1087" s="77"/>
      <c r="O1087" s="77"/>
    </row>
    <row r="1088" spans="4:15" ht="16" customHeight="1" x14ac:dyDescent="0.25">
      <c r="D1088" s="82"/>
      <c r="E1088" s="82"/>
      <c r="F1088" s="82"/>
      <c r="G1088" s="82"/>
      <c r="H1088" s="82"/>
      <c r="K1088" s="81"/>
      <c r="L1088" s="81"/>
      <c r="M1088" s="80"/>
      <c r="N1088" s="77"/>
      <c r="O1088" s="77"/>
    </row>
    <row r="1089" spans="4:15" ht="16" customHeight="1" x14ac:dyDescent="0.25">
      <c r="D1089" s="82"/>
      <c r="E1089" s="82"/>
      <c r="F1089" s="82"/>
      <c r="G1089" s="82"/>
      <c r="H1089" s="82"/>
      <c r="K1089" s="77"/>
      <c r="L1089" s="77"/>
      <c r="M1089" s="80"/>
      <c r="N1089" s="77"/>
      <c r="O1089" s="77"/>
    </row>
    <row r="1090" spans="4:15" ht="16" customHeight="1" x14ac:dyDescent="0.25">
      <c r="D1090" s="82"/>
      <c r="E1090" s="82"/>
      <c r="F1090" s="82"/>
      <c r="G1090" s="82"/>
      <c r="H1090" s="82"/>
      <c r="K1090" s="77"/>
      <c r="L1090" s="77"/>
      <c r="M1090" s="80"/>
      <c r="N1090" s="77"/>
      <c r="O1090" s="77"/>
    </row>
    <row r="1091" spans="4:15" ht="16" customHeight="1" x14ac:dyDescent="0.25">
      <c r="D1091" s="82"/>
      <c r="E1091" s="82"/>
      <c r="F1091" s="82"/>
      <c r="G1091" s="82"/>
      <c r="H1091" s="82"/>
      <c r="K1091" s="77"/>
      <c r="L1091" s="77"/>
      <c r="M1091" s="80"/>
      <c r="N1091" s="77"/>
      <c r="O1091" s="77"/>
    </row>
    <row r="1092" spans="4:15" ht="16" customHeight="1" x14ac:dyDescent="0.25">
      <c r="D1092" s="82"/>
      <c r="E1092" s="82"/>
      <c r="F1092" s="82"/>
      <c r="G1092" s="82"/>
      <c r="H1092" s="82"/>
      <c r="K1092" s="77"/>
      <c r="L1092" s="77"/>
      <c r="M1092" s="80"/>
      <c r="N1092" s="77"/>
      <c r="O1092" s="77"/>
    </row>
    <row r="1093" spans="4:15" ht="16" customHeight="1" x14ac:dyDescent="0.25">
      <c r="D1093" s="82"/>
      <c r="E1093" s="82"/>
      <c r="F1093" s="82"/>
      <c r="G1093" s="82"/>
      <c r="H1093" s="82"/>
      <c r="K1093" s="77"/>
      <c r="L1093" s="77"/>
      <c r="M1093" s="80"/>
      <c r="N1093" s="77"/>
      <c r="O1093" s="77"/>
    </row>
    <row r="1094" spans="4:15" ht="16" customHeight="1" x14ac:dyDescent="0.25">
      <c r="D1094" s="82"/>
      <c r="E1094" s="82"/>
      <c r="F1094" s="82"/>
      <c r="G1094" s="82"/>
      <c r="H1094" s="82"/>
      <c r="K1094" s="77"/>
      <c r="L1094" s="77"/>
      <c r="M1094" s="80"/>
      <c r="N1094" s="77"/>
      <c r="O1094" s="77"/>
    </row>
    <row r="1095" spans="4:15" ht="16" customHeight="1" x14ac:dyDescent="0.25">
      <c r="D1095" s="82"/>
      <c r="E1095" s="82"/>
      <c r="F1095" s="82"/>
      <c r="G1095" s="82"/>
      <c r="H1095" s="82"/>
      <c r="K1095" s="77"/>
      <c r="L1095" s="77"/>
      <c r="M1095" s="80"/>
      <c r="N1095" s="77"/>
      <c r="O1095" s="77"/>
    </row>
    <row r="1096" spans="4:15" ht="16" customHeight="1" x14ac:dyDescent="0.25">
      <c r="D1096" s="82"/>
      <c r="E1096" s="82"/>
      <c r="F1096" s="82"/>
      <c r="G1096" s="82"/>
      <c r="H1096" s="82"/>
      <c r="K1096" s="77"/>
      <c r="L1096" s="77"/>
      <c r="M1096" s="80"/>
      <c r="N1096" s="77"/>
      <c r="O1096" s="77"/>
    </row>
    <row r="1097" spans="4:15" ht="16" customHeight="1" x14ac:dyDescent="0.25">
      <c r="D1097" s="82"/>
      <c r="E1097" s="82"/>
      <c r="F1097" s="82"/>
      <c r="G1097" s="82"/>
      <c r="H1097" s="82"/>
      <c r="K1097" s="77"/>
      <c r="L1097" s="77"/>
      <c r="M1097" s="80"/>
      <c r="N1097" s="77"/>
      <c r="O1097" s="77"/>
    </row>
    <row r="1098" spans="4:15" ht="16" customHeight="1" x14ac:dyDescent="0.25">
      <c r="D1098" s="82"/>
      <c r="E1098" s="82"/>
      <c r="F1098" s="82"/>
      <c r="G1098" s="82"/>
      <c r="H1098" s="82"/>
      <c r="K1098" s="77"/>
      <c r="L1098" s="77"/>
      <c r="M1098" s="80"/>
      <c r="N1098" s="77"/>
      <c r="O1098" s="77"/>
    </row>
    <row r="1099" spans="4:15" ht="16" customHeight="1" x14ac:dyDescent="0.25">
      <c r="D1099" s="82"/>
      <c r="E1099" s="82"/>
      <c r="F1099" s="82"/>
      <c r="G1099" s="82"/>
      <c r="H1099" s="82"/>
      <c r="K1099" s="77"/>
      <c r="L1099" s="77"/>
      <c r="M1099" s="80"/>
      <c r="N1099" s="77"/>
      <c r="O1099" s="77"/>
    </row>
    <row r="1100" spans="4:15" ht="16" customHeight="1" x14ac:dyDescent="0.25">
      <c r="D1100" s="82"/>
      <c r="E1100" s="82"/>
      <c r="F1100" s="82"/>
      <c r="G1100" s="82"/>
      <c r="H1100" s="82"/>
      <c r="K1100" s="77"/>
      <c r="L1100" s="77"/>
      <c r="M1100" s="80"/>
      <c r="N1100" s="77"/>
      <c r="O1100" s="77"/>
    </row>
    <row r="1101" spans="4:15" ht="16" customHeight="1" x14ac:dyDescent="0.25">
      <c r="D1101" s="82"/>
      <c r="E1101" s="82"/>
      <c r="F1101" s="82"/>
      <c r="G1101" s="82"/>
      <c r="H1101" s="82"/>
      <c r="K1101" s="77"/>
      <c r="L1101" s="77"/>
      <c r="M1101" s="80"/>
      <c r="N1101" s="77"/>
      <c r="O1101" s="77"/>
    </row>
    <row r="1102" spans="4:15" ht="16" customHeight="1" x14ac:dyDescent="0.25">
      <c r="D1102" s="82"/>
      <c r="E1102" s="82"/>
      <c r="F1102" s="82"/>
      <c r="G1102" s="82"/>
      <c r="H1102" s="82"/>
      <c r="K1102" s="77"/>
      <c r="L1102" s="77"/>
      <c r="M1102" s="80"/>
      <c r="N1102" s="77"/>
      <c r="O1102" s="77"/>
    </row>
    <row r="1103" spans="4:15" ht="16" customHeight="1" x14ac:dyDescent="0.25">
      <c r="D1103" s="82"/>
      <c r="E1103" s="82"/>
      <c r="F1103" s="82"/>
      <c r="G1103" s="82"/>
      <c r="H1103" s="82"/>
      <c r="K1103" s="77"/>
      <c r="L1103" s="77"/>
      <c r="M1103" s="80"/>
      <c r="N1103" s="77"/>
      <c r="O1103" s="77"/>
    </row>
    <row r="1104" spans="4:15" ht="16" customHeight="1" x14ac:dyDescent="0.25">
      <c r="D1104" s="82"/>
      <c r="E1104" s="82"/>
      <c r="F1104" s="82"/>
      <c r="G1104" s="82"/>
      <c r="H1104" s="82"/>
      <c r="K1104" s="77"/>
      <c r="L1104" s="77"/>
      <c r="M1104" s="80"/>
      <c r="N1104" s="77"/>
      <c r="O1104" s="77"/>
    </row>
    <row r="1105" spans="4:15" ht="16" customHeight="1" x14ac:dyDescent="0.25">
      <c r="D1105" s="82"/>
      <c r="E1105" s="82"/>
      <c r="F1105" s="82"/>
      <c r="G1105" s="82"/>
      <c r="H1105" s="82"/>
      <c r="K1105" s="77"/>
      <c r="L1105" s="77"/>
      <c r="M1105" s="80"/>
      <c r="N1105" s="77"/>
      <c r="O1105" s="77"/>
    </row>
    <row r="1106" spans="4:15" ht="16" customHeight="1" x14ac:dyDescent="0.25">
      <c r="D1106" s="82"/>
      <c r="E1106" s="82"/>
      <c r="F1106" s="82"/>
      <c r="G1106" s="82"/>
      <c r="H1106" s="82"/>
      <c r="K1106" s="81"/>
      <c r="L1106" s="81"/>
      <c r="M1106" s="80"/>
      <c r="N1106" s="77"/>
      <c r="O1106" s="77"/>
    </row>
    <row r="1107" spans="4:15" ht="16" customHeight="1" x14ac:dyDescent="0.25">
      <c r="D1107" s="82"/>
      <c r="E1107" s="82"/>
      <c r="F1107" s="82"/>
      <c r="G1107" s="82"/>
      <c r="H1107" s="82"/>
      <c r="K1107" s="81"/>
      <c r="L1107" s="81"/>
      <c r="M1107" s="80"/>
      <c r="N1107" s="77"/>
      <c r="O1107" s="77"/>
    </row>
    <row r="1108" spans="4:15" ht="16" customHeight="1" x14ac:dyDescent="0.25">
      <c r="D1108" s="82"/>
      <c r="E1108" s="82"/>
      <c r="F1108" s="82"/>
      <c r="G1108" s="82"/>
      <c r="H1108" s="82"/>
      <c r="K1108" s="81"/>
      <c r="L1108" s="81"/>
      <c r="M1108" s="80"/>
      <c r="N1108" s="77"/>
      <c r="O1108" s="77"/>
    </row>
    <row r="1109" spans="4:15" ht="16" customHeight="1" x14ac:dyDescent="0.25">
      <c r="D1109" s="82"/>
      <c r="E1109" s="82"/>
      <c r="F1109" s="82"/>
      <c r="G1109" s="82"/>
      <c r="H1109" s="82"/>
      <c r="K1109" s="81"/>
      <c r="L1109" s="81"/>
      <c r="M1109" s="80"/>
      <c r="N1109" s="77"/>
      <c r="O1109" s="77"/>
    </row>
    <row r="1110" spans="4:15" ht="16" customHeight="1" x14ac:dyDescent="0.25">
      <c r="D1110" s="82"/>
      <c r="E1110" s="82"/>
      <c r="F1110" s="82"/>
      <c r="G1110" s="82"/>
      <c r="H1110" s="82"/>
      <c r="K1110" s="81"/>
      <c r="L1110" s="81"/>
      <c r="M1110" s="80"/>
      <c r="N1110" s="77"/>
      <c r="O1110" s="77"/>
    </row>
    <row r="1111" spans="4:15" ht="16" customHeight="1" x14ac:dyDescent="0.25">
      <c r="D1111" s="82"/>
      <c r="E1111" s="82"/>
      <c r="F1111" s="82"/>
      <c r="G1111" s="82"/>
      <c r="H1111" s="82"/>
      <c r="K1111" s="81"/>
      <c r="L1111" s="81"/>
      <c r="M1111" s="80"/>
      <c r="N1111" s="77"/>
      <c r="O1111" s="77"/>
    </row>
    <row r="1112" spans="4:15" ht="16" customHeight="1" x14ac:dyDescent="0.25">
      <c r="D1112" s="82"/>
      <c r="E1112" s="82"/>
      <c r="F1112" s="82"/>
      <c r="G1112" s="82"/>
      <c r="H1112" s="82"/>
      <c r="K1112" s="81"/>
      <c r="L1112" s="81"/>
      <c r="M1112" s="80"/>
      <c r="N1112" s="77"/>
      <c r="O1112" s="77"/>
    </row>
    <row r="1113" spans="4:15" ht="16" customHeight="1" x14ac:dyDescent="0.25">
      <c r="D1113" s="82"/>
      <c r="E1113" s="82"/>
      <c r="F1113" s="82"/>
      <c r="G1113" s="82"/>
      <c r="H1113" s="82"/>
      <c r="K1113" s="77"/>
      <c r="L1113" s="77"/>
      <c r="M1113" s="80"/>
      <c r="N1113" s="77"/>
      <c r="O1113" s="77"/>
    </row>
    <row r="1114" spans="4:15" ht="16" customHeight="1" x14ac:dyDescent="0.25">
      <c r="D1114" s="82"/>
      <c r="E1114" s="82"/>
      <c r="F1114" s="82"/>
      <c r="G1114" s="82"/>
      <c r="H1114" s="82"/>
      <c r="K1114" s="77"/>
      <c r="L1114" s="77"/>
      <c r="M1114" s="80"/>
      <c r="N1114" s="77"/>
      <c r="O1114" s="77"/>
    </row>
    <row r="1115" spans="4:15" ht="16" customHeight="1" x14ac:dyDescent="0.25">
      <c r="D1115" s="82"/>
      <c r="E1115" s="82"/>
      <c r="F1115" s="82"/>
      <c r="G1115" s="82"/>
      <c r="H1115" s="82"/>
      <c r="K1115" s="77"/>
      <c r="L1115" s="77"/>
      <c r="M1115" s="80"/>
      <c r="N1115" s="77"/>
      <c r="O1115" s="77"/>
    </row>
    <row r="1116" spans="4:15" ht="16" customHeight="1" x14ac:dyDescent="0.25">
      <c r="D1116" s="82"/>
      <c r="E1116" s="82"/>
      <c r="F1116" s="82"/>
      <c r="G1116" s="82"/>
      <c r="H1116" s="82"/>
      <c r="K1116" s="77"/>
      <c r="L1116" s="77"/>
      <c r="M1116" s="80"/>
      <c r="N1116" s="77"/>
      <c r="O1116" s="77"/>
    </row>
    <row r="1117" spans="4:15" ht="16" customHeight="1" x14ac:dyDescent="0.25">
      <c r="D1117" s="82"/>
      <c r="E1117" s="82"/>
      <c r="F1117" s="82"/>
      <c r="G1117" s="82"/>
      <c r="H1117" s="82"/>
      <c r="K1117" s="77"/>
      <c r="L1117" s="77"/>
      <c r="M1117" s="80"/>
      <c r="N1117" s="77"/>
      <c r="O1117" s="77"/>
    </row>
    <row r="1118" spans="4:15" ht="16" customHeight="1" x14ac:dyDescent="0.25">
      <c r="D1118" s="82"/>
      <c r="E1118" s="82"/>
      <c r="F1118" s="82"/>
      <c r="G1118" s="82"/>
      <c r="H1118" s="82"/>
      <c r="K1118" s="77"/>
      <c r="L1118" s="77"/>
      <c r="M1118" s="80"/>
      <c r="N1118" s="77"/>
      <c r="O1118" s="77"/>
    </row>
    <row r="1119" spans="4:15" ht="16" customHeight="1" x14ac:dyDescent="0.25">
      <c r="D1119" s="82"/>
      <c r="E1119" s="82"/>
      <c r="F1119" s="82"/>
      <c r="G1119" s="82"/>
      <c r="H1119" s="82"/>
      <c r="K1119" s="77"/>
      <c r="L1119" s="77"/>
      <c r="M1119" s="80"/>
      <c r="N1119" s="77"/>
      <c r="O1119" s="77"/>
    </row>
    <row r="1120" spans="4:15" ht="16" customHeight="1" x14ac:dyDescent="0.25">
      <c r="D1120" s="82"/>
      <c r="E1120" s="82"/>
      <c r="F1120" s="82"/>
      <c r="G1120" s="82"/>
      <c r="H1120" s="82"/>
      <c r="K1120" s="77"/>
      <c r="L1120" s="77"/>
      <c r="M1120" s="80"/>
      <c r="N1120" s="77"/>
      <c r="O1120" s="77"/>
    </row>
    <row r="1121" spans="4:15" ht="16" customHeight="1" x14ac:dyDescent="0.25">
      <c r="D1121" s="82"/>
      <c r="E1121" s="82"/>
      <c r="F1121" s="82"/>
      <c r="G1121" s="82"/>
      <c r="H1121" s="82"/>
      <c r="K1121" s="77"/>
      <c r="L1121" s="77"/>
      <c r="M1121" s="80"/>
      <c r="N1121" s="77"/>
      <c r="O1121" s="77"/>
    </row>
    <row r="1122" spans="4:15" ht="16" customHeight="1" x14ac:dyDescent="0.25">
      <c r="D1122" s="82"/>
      <c r="E1122" s="82"/>
      <c r="F1122" s="82"/>
      <c r="G1122" s="82"/>
      <c r="H1122" s="82"/>
      <c r="K1122" s="77"/>
      <c r="L1122" s="77"/>
      <c r="M1122" s="80"/>
      <c r="N1122" s="77"/>
      <c r="O1122" s="77"/>
    </row>
    <row r="1123" spans="4:15" ht="16" customHeight="1" x14ac:dyDescent="0.25">
      <c r="D1123" s="82"/>
      <c r="E1123" s="82"/>
      <c r="F1123" s="82"/>
      <c r="G1123" s="82"/>
      <c r="H1123" s="82"/>
      <c r="K1123" s="77"/>
      <c r="L1123" s="77"/>
      <c r="M1123" s="80"/>
      <c r="N1123" s="77"/>
      <c r="O1123" s="77"/>
    </row>
    <row r="1124" spans="4:15" ht="16" customHeight="1" x14ac:dyDescent="0.25">
      <c r="D1124" s="82"/>
      <c r="E1124" s="82"/>
      <c r="F1124" s="82"/>
      <c r="G1124" s="82"/>
      <c r="H1124" s="82"/>
      <c r="K1124" s="77"/>
      <c r="L1124" s="77"/>
      <c r="M1124" s="80"/>
      <c r="N1124" s="77"/>
      <c r="O1124" s="77"/>
    </row>
    <row r="1125" spans="4:15" ht="16" customHeight="1" x14ac:dyDescent="0.25">
      <c r="D1125" s="82"/>
      <c r="E1125" s="82"/>
      <c r="F1125" s="82"/>
      <c r="G1125" s="82"/>
      <c r="H1125" s="82"/>
      <c r="K1125" s="77"/>
      <c r="L1125" s="77"/>
      <c r="M1125" s="80"/>
      <c r="N1125" s="77"/>
      <c r="O1125" s="77"/>
    </row>
    <row r="1126" spans="4:15" ht="16" customHeight="1" x14ac:dyDescent="0.25">
      <c r="D1126" s="82"/>
      <c r="E1126" s="82"/>
      <c r="F1126" s="82"/>
      <c r="G1126" s="82"/>
      <c r="H1126" s="82"/>
      <c r="K1126" s="77"/>
      <c r="L1126" s="77"/>
      <c r="M1126" s="80"/>
      <c r="N1126" s="77"/>
      <c r="O1126" s="77"/>
    </row>
    <row r="1127" spans="4:15" ht="16" customHeight="1" x14ac:dyDescent="0.25">
      <c r="D1127" s="82"/>
      <c r="E1127" s="82"/>
      <c r="F1127" s="82"/>
      <c r="G1127" s="82"/>
      <c r="H1127" s="82"/>
      <c r="K1127" s="77"/>
      <c r="L1127" s="77"/>
      <c r="M1127" s="80"/>
      <c r="N1127" s="77"/>
      <c r="O1127" s="77"/>
    </row>
    <row r="1128" spans="4:15" ht="16" customHeight="1" x14ac:dyDescent="0.25">
      <c r="D1128" s="82"/>
      <c r="E1128" s="82"/>
      <c r="F1128" s="82"/>
      <c r="G1128" s="82"/>
      <c r="H1128" s="82"/>
      <c r="K1128" s="77"/>
      <c r="L1128" s="77"/>
      <c r="M1128" s="80"/>
      <c r="N1128" s="77"/>
      <c r="O1128" s="77"/>
    </row>
    <row r="1129" spans="4:15" ht="16" customHeight="1" x14ac:dyDescent="0.25">
      <c r="D1129" s="82"/>
      <c r="E1129" s="82"/>
      <c r="F1129" s="82"/>
      <c r="G1129" s="82"/>
      <c r="H1129" s="82"/>
      <c r="K1129" s="77"/>
      <c r="L1129" s="77"/>
      <c r="M1129" s="80"/>
      <c r="N1129" s="77"/>
      <c r="O1129" s="77"/>
    </row>
    <row r="1130" spans="4:15" ht="16" customHeight="1" x14ac:dyDescent="0.25">
      <c r="D1130" s="82"/>
      <c r="E1130" s="82"/>
      <c r="F1130" s="82"/>
      <c r="G1130" s="82"/>
      <c r="H1130" s="82"/>
      <c r="K1130" s="81"/>
      <c r="L1130" s="81"/>
      <c r="M1130" s="80"/>
      <c r="N1130" s="77"/>
      <c r="O1130" s="77"/>
    </row>
    <row r="1131" spans="4:15" ht="16" customHeight="1" x14ac:dyDescent="0.25">
      <c r="D1131" s="82"/>
      <c r="E1131" s="82"/>
      <c r="F1131" s="82"/>
      <c r="G1131" s="82"/>
      <c r="H1131" s="82"/>
      <c r="K1131" s="81"/>
      <c r="L1131" s="81"/>
      <c r="M1131" s="80"/>
      <c r="N1131" s="77"/>
      <c r="O1131" s="77"/>
    </row>
    <row r="1132" spans="4:15" ht="16" customHeight="1" x14ac:dyDescent="0.25">
      <c r="D1132" s="82"/>
      <c r="E1132" s="82"/>
      <c r="F1132" s="82"/>
      <c r="G1132" s="82"/>
      <c r="H1132" s="82"/>
      <c r="K1132" s="81"/>
      <c r="L1132" s="81"/>
      <c r="M1132" s="80"/>
      <c r="N1132" s="77"/>
      <c r="O1132" s="77"/>
    </row>
    <row r="1133" spans="4:15" ht="16" customHeight="1" x14ac:dyDescent="0.25">
      <c r="D1133" s="82"/>
      <c r="E1133" s="82"/>
      <c r="F1133" s="82"/>
      <c r="G1133" s="82"/>
      <c r="H1133" s="82"/>
      <c r="K1133" s="81"/>
      <c r="L1133" s="81"/>
      <c r="M1133" s="80"/>
      <c r="N1133" s="77"/>
      <c r="O1133" s="77"/>
    </row>
    <row r="1134" spans="4:15" ht="16" customHeight="1" x14ac:dyDescent="0.25">
      <c r="D1134" s="82"/>
      <c r="E1134" s="82"/>
      <c r="F1134" s="82"/>
      <c r="G1134" s="82"/>
      <c r="H1134" s="82"/>
      <c r="K1134" s="81"/>
      <c r="L1134" s="81"/>
      <c r="M1134" s="80"/>
      <c r="N1134" s="77"/>
      <c r="O1134" s="77"/>
    </row>
    <row r="1135" spans="4:15" ht="16" customHeight="1" x14ac:dyDescent="0.25">
      <c r="D1135" s="82"/>
      <c r="E1135" s="82"/>
      <c r="F1135" s="82"/>
      <c r="G1135" s="82"/>
      <c r="H1135" s="82"/>
      <c r="K1135" s="81"/>
      <c r="L1135" s="81"/>
      <c r="M1135" s="80"/>
      <c r="N1135" s="77"/>
      <c r="O1135" s="77"/>
    </row>
    <row r="1136" spans="4:15" ht="16" customHeight="1" x14ac:dyDescent="0.25">
      <c r="D1136" s="82"/>
      <c r="E1136" s="82"/>
      <c r="F1136" s="82"/>
      <c r="G1136" s="82"/>
      <c r="H1136" s="82"/>
      <c r="K1136" s="81"/>
      <c r="L1136" s="81"/>
      <c r="M1136" s="80"/>
      <c r="N1136" s="77"/>
      <c r="O1136" s="77"/>
    </row>
    <row r="1137" spans="4:15" ht="16" customHeight="1" x14ac:dyDescent="0.25">
      <c r="D1137" s="82"/>
      <c r="E1137" s="82"/>
      <c r="F1137" s="82"/>
      <c r="G1137" s="82"/>
      <c r="H1137" s="82"/>
      <c r="K1137" s="77"/>
      <c r="L1137" s="77"/>
      <c r="M1137" s="80"/>
      <c r="N1137" s="77"/>
      <c r="O1137" s="77"/>
    </row>
    <row r="1138" spans="4:15" ht="16" customHeight="1" x14ac:dyDescent="0.25">
      <c r="D1138" s="82"/>
      <c r="E1138" s="82"/>
      <c r="F1138" s="82"/>
      <c r="G1138" s="82"/>
      <c r="H1138" s="82"/>
      <c r="K1138" s="77"/>
      <c r="L1138" s="77"/>
      <c r="M1138" s="80"/>
      <c r="N1138" s="77"/>
      <c r="O1138" s="77"/>
    </row>
    <row r="1139" spans="4:15" ht="16" customHeight="1" x14ac:dyDescent="0.25">
      <c r="D1139" s="82"/>
      <c r="E1139" s="82"/>
      <c r="F1139" s="82"/>
      <c r="G1139" s="82"/>
      <c r="H1139" s="82"/>
      <c r="K1139" s="77"/>
      <c r="L1139" s="77"/>
      <c r="M1139" s="80"/>
      <c r="N1139" s="77"/>
      <c r="O1139" s="77"/>
    </row>
    <row r="1140" spans="4:15" ht="16" customHeight="1" x14ac:dyDescent="0.25">
      <c r="D1140" s="82"/>
      <c r="E1140" s="82"/>
      <c r="F1140" s="82"/>
      <c r="G1140" s="82"/>
      <c r="H1140" s="82"/>
      <c r="K1140" s="77"/>
      <c r="L1140" s="77"/>
      <c r="M1140" s="80"/>
      <c r="N1140" s="77"/>
      <c r="O1140" s="77"/>
    </row>
    <row r="1141" spans="4:15" ht="16" customHeight="1" x14ac:dyDescent="0.25">
      <c r="D1141" s="82"/>
      <c r="E1141" s="82"/>
      <c r="F1141" s="82"/>
      <c r="G1141" s="82"/>
      <c r="H1141" s="82"/>
      <c r="K1141" s="77"/>
      <c r="L1141" s="77"/>
      <c r="M1141" s="80"/>
      <c r="N1141" s="77"/>
      <c r="O1141" s="77"/>
    </row>
    <row r="1142" spans="4:15" ht="16" customHeight="1" x14ac:dyDescent="0.25">
      <c r="D1142" s="82"/>
      <c r="E1142" s="82"/>
      <c r="F1142" s="82"/>
      <c r="G1142" s="82"/>
      <c r="H1142" s="82"/>
      <c r="K1142" s="77"/>
      <c r="L1142" s="77"/>
      <c r="M1142" s="80"/>
      <c r="N1142" s="77"/>
      <c r="O1142" s="77"/>
    </row>
    <row r="1143" spans="4:15" ht="16" customHeight="1" x14ac:dyDescent="0.25">
      <c r="D1143" s="82"/>
      <c r="E1143" s="82"/>
      <c r="F1143" s="82"/>
      <c r="G1143" s="82"/>
      <c r="H1143" s="82"/>
      <c r="K1143" s="77"/>
      <c r="L1143" s="77"/>
      <c r="M1143" s="80"/>
      <c r="N1143" s="77"/>
      <c r="O1143" s="77"/>
    </row>
    <row r="1144" spans="4:15" ht="16" customHeight="1" x14ac:dyDescent="0.25">
      <c r="D1144" s="82"/>
      <c r="E1144" s="82"/>
      <c r="F1144" s="82"/>
      <c r="G1144" s="82"/>
      <c r="H1144" s="82"/>
      <c r="K1144" s="77"/>
      <c r="L1144" s="77"/>
      <c r="M1144" s="80"/>
      <c r="N1144" s="77"/>
      <c r="O1144" s="77"/>
    </row>
    <row r="1145" spans="4:15" ht="16" customHeight="1" x14ac:dyDescent="0.25">
      <c r="D1145" s="82"/>
      <c r="E1145" s="82"/>
      <c r="F1145" s="82"/>
      <c r="G1145" s="82"/>
      <c r="H1145" s="82"/>
      <c r="K1145" s="77"/>
      <c r="L1145" s="77"/>
      <c r="M1145" s="80"/>
      <c r="N1145" s="77"/>
      <c r="O1145" s="77"/>
    </row>
    <row r="1146" spans="4:15" ht="16" customHeight="1" x14ac:dyDescent="0.25">
      <c r="D1146" s="82"/>
      <c r="E1146" s="82"/>
      <c r="F1146" s="82"/>
      <c r="G1146" s="82"/>
      <c r="H1146" s="82"/>
      <c r="K1146" s="77"/>
      <c r="L1146" s="77"/>
      <c r="M1146" s="80"/>
      <c r="N1146" s="77"/>
      <c r="O1146" s="77"/>
    </row>
    <row r="1147" spans="4:15" ht="16" customHeight="1" x14ac:dyDescent="0.25">
      <c r="D1147" s="82"/>
      <c r="E1147" s="82"/>
      <c r="F1147" s="82"/>
      <c r="G1147" s="82"/>
      <c r="H1147" s="82"/>
      <c r="K1147" s="77"/>
      <c r="L1147" s="77"/>
      <c r="M1147" s="80"/>
      <c r="N1147" s="77"/>
      <c r="O1147" s="77"/>
    </row>
    <row r="1148" spans="4:15" ht="16" customHeight="1" x14ac:dyDescent="0.25">
      <c r="D1148" s="82"/>
      <c r="E1148" s="82"/>
      <c r="F1148" s="82"/>
      <c r="G1148" s="82"/>
      <c r="H1148" s="82"/>
      <c r="K1148" s="77"/>
      <c r="L1148" s="77"/>
      <c r="M1148" s="80"/>
      <c r="N1148" s="77"/>
      <c r="O1148" s="77"/>
    </row>
    <row r="1149" spans="4:15" ht="16" customHeight="1" x14ac:dyDescent="0.25">
      <c r="D1149" s="82"/>
      <c r="E1149" s="82"/>
      <c r="F1149" s="82"/>
      <c r="G1149" s="82"/>
      <c r="H1149" s="82"/>
      <c r="K1149" s="77"/>
      <c r="L1149" s="77"/>
      <c r="M1149" s="80"/>
      <c r="N1149" s="77"/>
      <c r="O1149" s="77"/>
    </row>
    <row r="1150" spans="4:15" ht="16" customHeight="1" x14ac:dyDescent="0.25">
      <c r="D1150" s="82"/>
      <c r="E1150" s="82"/>
      <c r="F1150" s="82"/>
      <c r="G1150" s="82"/>
      <c r="H1150" s="82"/>
      <c r="K1150" s="77"/>
      <c r="L1150" s="77"/>
      <c r="M1150" s="80"/>
      <c r="N1150" s="77"/>
      <c r="O1150" s="77"/>
    </row>
    <row r="1151" spans="4:15" ht="16" customHeight="1" x14ac:dyDescent="0.25">
      <c r="D1151" s="82"/>
      <c r="E1151" s="82"/>
      <c r="F1151" s="82"/>
      <c r="G1151" s="82"/>
      <c r="H1151" s="82"/>
      <c r="K1151" s="77"/>
      <c r="L1151" s="77"/>
      <c r="M1151" s="80"/>
      <c r="N1151" s="77"/>
      <c r="O1151" s="77"/>
    </row>
    <row r="1152" spans="4:15" ht="16" customHeight="1" x14ac:dyDescent="0.25">
      <c r="D1152" s="82"/>
      <c r="E1152" s="82"/>
      <c r="F1152" s="82"/>
      <c r="G1152" s="82"/>
      <c r="H1152" s="82"/>
      <c r="K1152" s="77"/>
      <c r="L1152" s="77"/>
      <c r="M1152" s="80"/>
      <c r="N1152" s="77"/>
      <c r="O1152" s="77"/>
    </row>
    <row r="1153" spans="4:15" ht="16" customHeight="1" x14ac:dyDescent="0.25">
      <c r="D1153" s="82"/>
      <c r="E1153" s="82"/>
      <c r="F1153" s="82"/>
      <c r="G1153" s="82"/>
      <c r="H1153" s="82"/>
      <c r="K1153" s="77"/>
      <c r="L1153" s="77"/>
      <c r="M1153" s="80"/>
      <c r="N1153" s="77"/>
      <c r="O1153" s="77"/>
    </row>
    <row r="1154" spans="4:15" ht="16" customHeight="1" x14ac:dyDescent="0.25">
      <c r="D1154" s="82"/>
      <c r="E1154" s="82"/>
      <c r="F1154" s="82"/>
      <c r="G1154" s="82"/>
      <c r="H1154" s="82"/>
      <c r="K1154" s="81"/>
      <c r="L1154" s="81"/>
      <c r="M1154" s="80"/>
      <c r="N1154" s="77"/>
      <c r="O1154" s="77"/>
    </row>
    <row r="1155" spans="4:15" ht="16" customHeight="1" x14ac:dyDescent="0.25">
      <c r="D1155" s="82"/>
      <c r="E1155" s="82"/>
      <c r="F1155" s="82"/>
      <c r="G1155" s="82"/>
      <c r="H1155" s="82"/>
      <c r="K1155" s="81"/>
      <c r="L1155" s="81"/>
      <c r="M1155" s="80"/>
      <c r="N1155" s="77"/>
      <c r="O1155" s="77"/>
    </row>
    <row r="1156" spans="4:15" ht="16" customHeight="1" x14ac:dyDescent="0.25">
      <c r="D1156" s="82"/>
      <c r="E1156" s="82"/>
      <c r="F1156" s="82"/>
      <c r="G1156" s="82"/>
      <c r="H1156" s="82"/>
      <c r="K1156" s="81"/>
      <c r="L1156" s="81"/>
      <c r="M1156" s="80"/>
      <c r="N1156" s="77"/>
      <c r="O1156" s="77"/>
    </row>
    <row r="1157" spans="4:15" ht="16" customHeight="1" x14ac:dyDescent="0.25">
      <c r="D1157" s="82"/>
      <c r="E1157" s="82"/>
      <c r="F1157" s="82"/>
      <c r="G1157" s="82"/>
      <c r="H1157" s="82"/>
      <c r="K1157" s="81"/>
      <c r="L1157" s="81"/>
      <c r="M1157" s="80"/>
      <c r="N1157" s="77"/>
      <c r="O1157" s="77"/>
    </row>
    <row r="1158" spans="4:15" ht="16" customHeight="1" x14ac:dyDescent="0.25">
      <c r="D1158" s="82"/>
      <c r="E1158" s="82"/>
      <c r="F1158" s="82"/>
      <c r="G1158" s="82"/>
      <c r="H1158" s="82"/>
      <c r="K1158" s="81"/>
      <c r="L1158" s="81"/>
      <c r="M1158" s="80"/>
      <c r="N1158" s="77"/>
      <c r="O1158" s="77"/>
    </row>
    <row r="1159" spans="4:15" ht="16" customHeight="1" x14ac:dyDescent="0.25">
      <c r="D1159" s="82"/>
      <c r="E1159" s="82"/>
      <c r="F1159" s="82"/>
      <c r="G1159" s="82"/>
      <c r="H1159" s="82"/>
      <c r="K1159" s="81"/>
      <c r="L1159" s="81"/>
      <c r="M1159" s="80"/>
      <c r="N1159" s="77"/>
      <c r="O1159" s="77"/>
    </row>
    <row r="1160" spans="4:15" ht="16" customHeight="1" x14ac:dyDescent="0.25">
      <c r="D1160" s="82"/>
      <c r="E1160" s="82"/>
      <c r="F1160" s="82"/>
      <c r="G1160" s="82"/>
      <c r="H1160" s="82"/>
      <c r="K1160" s="81"/>
      <c r="L1160" s="81"/>
      <c r="M1160" s="80"/>
      <c r="N1160" s="77"/>
      <c r="O1160" s="77"/>
    </row>
    <row r="1161" spans="4:15" ht="16" customHeight="1" x14ac:dyDescent="0.25">
      <c r="D1161" s="82"/>
      <c r="E1161" s="82"/>
      <c r="F1161" s="82"/>
      <c r="G1161" s="82"/>
      <c r="H1161" s="82"/>
      <c r="K1161" s="77"/>
      <c r="L1161" s="77"/>
      <c r="M1161" s="80"/>
      <c r="N1161" s="77"/>
      <c r="O1161" s="77"/>
    </row>
    <row r="1162" spans="4:15" ht="16" customHeight="1" x14ac:dyDescent="0.25">
      <c r="D1162" s="82"/>
      <c r="E1162" s="82"/>
      <c r="F1162" s="82"/>
      <c r="G1162" s="82"/>
      <c r="H1162" s="82"/>
      <c r="K1162" s="77"/>
      <c r="L1162" s="77"/>
      <c r="M1162" s="80"/>
      <c r="N1162" s="77"/>
      <c r="O1162" s="77"/>
    </row>
    <row r="1163" spans="4:15" ht="16" customHeight="1" x14ac:dyDescent="0.25">
      <c r="D1163" s="82"/>
      <c r="E1163" s="82"/>
      <c r="F1163" s="82"/>
      <c r="G1163" s="82"/>
      <c r="H1163" s="82"/>
      <c r="K1163" s="77"/>
      <c r="L1163" s="77"/>
      <c r="M1163" s="80"/>
      <c r="N1163" s="77"/>
      <c r="O1163" s="77"/>
    </row>
    <row r="1164" spans="4:15" ht="16" customHeight="1" x14ac:dyDescent="0.25">
      <c r="D1164" s="82"/>
      <c r="E1164" s="82"/>
      <c r="F1164" s="82"/>
      <c r="G1164" s="82"/>
      <c r="H1164" s="82"/>
      <c r="K1164" s="77"/>
      <c r="L1164" s="77"/>
      <c r="M1164" s="80"/>
      <c r="N1164" s="77"/>
      <c r="O1164" s="77"/>
    </row>
    <row r="1165" spans="4:15" ht="16" customHeight="1" x14ac:dyDescent="0.25">
      <c r="D1165" s="82"/>
      <c r="E1165" s="82"/>
      <c r="F1165" s="82"/>
      <c r="G1165" s="82"/>
      <c r="H1165" s="82"/>
      <c r="K1165" s="77"/>
      <c r="L1165" s="77"/>
      <c r="M1165" s="80"/>
      <c r="N1165" s="77"/>
      <c r="O1165" s="77"/>
    </row>
    <row r="1166" spans="4:15" ht="16" customHeight="1" x14ac:dyDescent="0.25">
      <c r="D1166" s="82"/>
      <c r="E1166" s="82"/>
      <c r="F1166" s="82"/>
      <c r="G1166" s="82"/>
      <c r="H1166" s="82"/>
      <c r="K1166" s="77"/>
      <c r="L1166" s="77"/>
      <c r="M1166" s="80"/>
      <c r="N1166" s="77"/>
      <c r="O1166" s="77"/>
    </row>
    <row r="1167" spans="4:15" ht="16" customHeight="1" x14ac:dyDescent="0.25">
      <c r="D1167" s="82"/>
      <c r="E1167" s="82"/>
      <c r="F1167" s="82"/>
      <c r="G1167" s="82"/>
      <c r="H1167" s="82"/>
      <c r="K1167" s="77"/>
      <c r="L1167" s="77"/>
      <c r="M1167" s="80"/>
      <c r="N1167" s="77"/>
      <c r="O1167" s="77"/>
    </row>
    <row r="1168" spans="4:15" ht="16" customHeight="1" x14ac:dyDescent="0.25">
      <c r="D1168" s="82"/>
      <c r="E1168" s="82"/>
      <c r="F1168" s="82"/>
      <c r="G1168" s="82"/>
      <c r="H1168" s="82"/>
      <c r="K1168" s="77"/>
      <c r="L1168" s="77"/>
      <c r="M1168" s="80"/>
      <c r="N1168" s="77"/>
      <c r="O1168" s="77"/>
    </row>
    <row r="1169" spans="4:15" ht="16" customHeight="1" x14ac:dyDescent="0.25">
      <c r="D1169" s="82"/>
      <c r="E1169" s="82"/>
      <c r="F1169" s="82"/>
      <c r="G1169" s="82"/>
      <c r="H1169" s="82"/>
      <c r="K1169" s="77"/>
      <c r="L1169" s="77"/>
      <c r="M1169" s="80"/>
      <c r="N1169" s="77"/>
      <c r="O1169" s="77"/>
    </row>
    <row r="1170" spans="4:15" ht="16" customHeight="1" x14ac:dyDescent="0.25">
      <c r="D1170" s="82"/>
      <c r="E1170" s="82"/>
      <c r="F1170" s="82"/>
      <c r="G1170" s="82"/>
      <c r="H1170" s="82"/>
      <c r="K1170" s="77"/>
      <c r="L1170" s="77"/>
      <c r="M1170" s="80"/>
      <c r="N1170" s="77"/>
      <c r="O1170" s="77"/>
    </row>
    <row r="1171" spans="4:15" ht="16" customHeight="1" x14ac:dyDescent="0.25">
      <c r="D1171" s="82"/>
      <c r="E1171" s="82"/>
      <c r="F1171" s="82"/>
      <c r="G1171" s="82"/>
      <c r="H1171" s="82"/>
      <c r="K1171" s="77"/>
      <c r="L1171" s="77"/>
      <c r="M1171" s="80"/>
      <c r="N1171" s="77"/>
      <c r="O1171" s="77"/>
    </row>
    <row r="1172" spans="4:15" ht="16" customHeight="1" x14ac:dyDescent="0.25">
      <c r="D1172" s="82"/>
      <c r="E1172" s="82"/>
      <c r="F1172" s="82"/>
      <c r="G1172" s="82"/>
      <c r="H1172" s="82"/>
      <c r="K1172" s="77"/>
      <c r="L1172" s="77"/>
      <c r="M1172" s="80"/>
      <c r="N1172" s="77"/>
      <c r="O1172" s="77"/>
    </row>
    <row r="1173" spans="4:15" ht="16" customHeight="1" x14ac:dyDescent="0.25">
      <c r="D1173" s="82"/>
      <c r="E1173" s="82"/>
      <c r="F1173" s="82"/>
      <c r="G1173" s="82"/>
      <c r="H1173" s="82"/>
      <c r="K1173" s="77"/>
      <c r="L1173" s="77"/>
      <c r="M1173" s="80"/>
      <c r="N1173" s="77"/>
      <c r="O1173" s="77"/>
    </row>
    <row r="1174" spans="4:15" ht="16" customHeight="1" x14ac:dyDescent="0.25">
      <c r="D1174" s="82"/>
      <c r="E1174" s="82"/>
      <c r="F1174" s="82"/>
      <c r="G1174" s="82"/>
      <c r="H1174" s="82"/>
      <c r="K1174" s="77"/>
      <c r="L1174" s="77"/>
      <c r="M1174" s="80"/>
      <c r="N1174" s="77"/>
      <c r="O1174" s="77"/>
    </row>
    <row r="1175" spans="4:15" ht="16" customHeight="1" x14ac:dyDescent="0.25">
      <c r="D1175" s="82"/>
      <c r="E1175" s="82"/>
      <c r="F1175" s="82"/>
      <c r="G1175" s="82"/>
      <c r="H1175" s="82"/>
      <c r="K1175" s="77"/>
      <c r="L1175" s="77"/>
      <c r="M1175" s="80"/>
      <c r="N1175" s="77"/>
      <c r="O1175" s="77"/>
    </row>
    <row r="1176" spans="4:15" ht="16" customHeight="1" x14ac:dyDescent="0.25">
      <c r="D1176" s="82"/>
      <c r="E1176" s="82"/>
      <c r="F1176" s="82"/>
      <c r="G1176" s="82"/>
      <c r="H1176" s="82"/>
      <c r="K1176" s="77"/>
      <c r="L1176" s="77"/>
      <c r="M1176" s="80"/>
      <c r="N1176" s="77"/>
      <c r="O1176" s="77"/>
    </row>
    <row r="1177" spans="4:15" ht="16" customHeight="1" x14ac:dyDescent="0.25">
      <c r="D1177" s="82"/>
      <c r="E1177" s="82"/>
      <c r="F1177" s="82"/>
      <c r="G1177" s="82"/>
      <c r="H1177" s="82"/>
      <c r="K1177" s="77"/>
      <c r="L1177" s="77"/>
      <c r="M1177" s="80"/>
      <c r="N1177" s="77"/>
      <c r="O1177" s="77"/>
    </row>
    <row r="1178" spans="4:15" ht="16" customHeight="1" x14ac:dyDescent="0.25">
      <c r="D1178" s="82"/>
      <c r="E1178" s="82"/>
      <c r="F1178" s="82"/>
      <c r="G1178" s="82"/>
      <c r="H1178" s="82"/>
      <c r="K1178" s="81"/>
      <c r="L1178" s="81"/>
      <c r="M1178" s="80"/>
      <c r="N1178" s="77"/>
      <c r="O1178" s="77"/>
    </row>
    <row r="1179" spans="4:15" ht="16" customHeight="1" x14ac:dyDescent="0.25">
      <c r="D1179" s="82"/>
      <c r="E1179" s="82"/>
      <c r="F1179" s="82"/>
      <c r="G1179" s="82"/>
      <c r="H1179" s="82"/>
      <c r="K1179" s="81"/>
      <c r="L1179" s="81"/>
      <c r="M1179" s="80"/>
      <c r="N1179" s="77"/>
      <c r="O1179" s="77"/>
    </row>
    <row r="1180" spans="4:15" ht="16" customHeight="1" x14ac:dyDescent="0.25">
      <c r="D1180" s="82"/>
      <c r="E1180" s="82"/>
      <c r="F1180" s="82"/>
      <c r="G1180" s="82"/>
      <c r="H1180" s="82"/>
      <c r="K1180" s="81"/>
      <c r="L1180" s="81"/>
      <c r="M1180" s="80"/>
      <c r="N1180" s="77"/>
      <c r="O1180" s="77"/>
    </row>
    <row r="1181" spans="4:15" ht="16" customHeight="1" x14ac:dyDescent="0.25">
      <c r="D1181" s="82"/>
      <c r="E1181" s="82"/>
      <c r="F1181" s="82"/>
      <c r="G1181" s="82"/>
      <c r="H1181" s="82"/>
      <c r="K1181" s="81"/>
      <c r="L1181" s="81"/>
      <c r="M1181" s="80"/>
      <c r="N1181" s="77"/>
      <c r="O1181" s="77"/>
    </row>
    <row r="1182" spans="4:15" ht="16" customHeight="1" x14ac:dyDescent="0.25">
      <c r="D1182" s="82"/>
      <c r="E1182" s="82"/>
      <c r="F1182" s="82"/>
      <c r="G1182" s="82"/>
      <c r="H1182" s="82"/>
      <c r="K1182" s="81"/>
      <c r="L1182" s="81"/>
      <c r="M1182" s="80"/>
      <c r="N1182" s="77"/>
      <c r="O1182" s="77"/>
    </row>
    <row r="1183" spans="4:15" ht="16" customHeight="1" x14ac:dyDescent="0.25">
      <c r="D1183" s="82"/>
      <c r="E1183" s="82"/>
      <c r="F1183" s="82"/>
      <c r="G1183" s="82"/>
      <c r="H1183" s="82"/>
      <c r="K1183" s="81"/>
      <c r="L1183" s="81"/>
      <c r="M1183" s="80"/>
      <c r="N1183" s="77"/>
      <c r="O1183" s="77"/>
    </row>
    <row r="1184" spans="4:15" ht="16" customHeight="1" x14ac:dyDescent="0.25">
      <c r="D1184" s="82"/>
      <c r="E1184" s="82"/>
      <c r="F1184" s="82"/>
      <c r="G1184" s="82"/>
      <c r="H1184" s="82"/>
      <c r="K1184" s="81"/>
      <c r="L1184" s="81"/>
      <c r="M1184" s="80"/>
      <c r="N1184" s="77"/>
      <c r="O1184" s="77"/>
    </row>
    <row r="1185" spans="4:15" ht="16" customHeight="1" x14ac:dyDescent="0.25">
      <c r="D1185" s="82"/>
      <c r="E1185" s="82"/>
      <c r="F1185" s="82"/>
      <c r="G1185" s="82"/>
      <c r="H1185" s="82"/>
      <c r="K1185" s="77"/>
      <c r="L1185" s="77"/>
      <c r="M1185" s="80"/>
      <c r="N1185" s="77"/>
      <c r="O1185" s="77"/>
    </row>
    <row r="1186" spans="4:15" ht="16" customHeight="1" x14ac:dyDescent="0.25">
      <c r="D1186" s="82"/>
      <c r="E1186" s="82"/>
      <c r="F1186" s="82"/>
      <c r="G1186" s="82"/>
      <c r="H1186" s="82"/>
      <c r="K1186" s="77"/>
      <c r="L1186" s="77"/>
      <c r="M1186" s="80"/>
      <c r="N1186" s="77"/>
      <c r="O1186" s="77"/>
    </row>
    <row r="1187" spans="4:15" ht="16" customHeight="1" x14ac:dyDescent="0.25">
      <c r="D1187" s="82"/>
      <c r="E1187" s="82"/>
      <c r="F1187" s="82"/>
      <c r="G1187" s="82"/>
      <c r="H1187" s="82"/>
      <c r="K1187" s="77"/>
      <c r="L1187" s="77"/>
      <c r="M1187" s="80"/>
      <c r="N1187" s="77"/>
      <c r="O1187" s="77"/>
    </row>
    <row r="1188" spans="4:15" ht="16" customHeight="1" x14ac:dyDescent="0.25">
      <c r="D1188" s="82"/>
      <c r="E1188" s="82"/>
      <c r="F1188" s="82"/>
      <c r="G1188" s="82"/>
      <c r="H1188" s="82"/>
      <c r="K1188" s="77"/>
      <c r="L1188" s="77"/>
      <c r="M1188" s="80"/>
      <c r="N1188" s="77"/>
      <c r="O1188" s="77"/>
    </row>
    <row r="1189" spans="4:15" ht="16" customHeight="1" x14ac:dyDescent="0.25">
      <c r="D1189" s="82"/>
      <c r="E1189" s="82"/>
      <c r="F1189" s="82"/>
      <c r="G1189" s="82"/>
      <c r="H1189" s="82"/>
      <c r="K1189" s="77"/>
      <c r="L1189" s="77"/>
      <c r="M1189" s="80"/>
      <c r="N1189" s="77"/>
      <c r="O1189" s="77"/>
    </row>
    <row r="1190" spans="4:15" ht="16" customHeight="1" x14ac:dyDescent="0.25">
      <c r="D1190" s="82"/>
      <c r="E1190" s="82"/>
      <c r="F1190" s="82"/>
      <c r="G1190" s="82"/>
      <c r="H1190" s="82"/>
      <c r="K1190" s="77"/>
      <c r="L1190" s="77"/>
      <c r="M1190" s="80"/>
      <c r="N1190" s="77"/>
      <c r="O1190" s="77"/>
    </row>
    <row r="1191" spans="4:15" ht="16" customHeight="1" x14ac:dyDescent="0.25">
      <c r="D1191" s="82"/>
      <c r="E1191" s="82"/>
      <c r="F1191" s="82"/>
      <c r="G1191" s="82"/>
      <c r="H1191" s="82"/>
      <c r="K1191" s="77"/>
      <c r="L1191" s="77"/>
      <c r="M1191" s="80"/>
      <c r="N1191" s="77"/>
      <c r="O1191" s="77"/>
    </row>
    <row r="1192" spans="4:15" ht="16" customHeight="1" x14ac:dyDescent="0.25">
      <c r="D1192" s="82"/>
      <c r="E1192" s="82"/>
      <c r="F1192" s="82"/>
      <c r="G1192" s="82"/>
      <c r="H1192" s="82"/>
      <c r="K1192" s="77"/>
      <c r="L1192" s="77"/>
      <c r="M1192" s="80"/>
      <c r="N1192" s="77"/>
      <c r="O1192" s="77"/>
    </row>
    <row r="1193" spans="4:15" ht="16" customHeight="1" x14ac:dyDescent="0.25">
      <c r="D1193" s="82"/>
      <c r="E1193" s="82"/>
      <c r="F1193" s="82"/>
      <c r="G1193" s="82"/>
      <c r="H1193" s="82"/>
      <c r="K1193" s="77"/>
      <c r="L1193" s="77"/>
      <c r="M1193" s="80"/>
      <c r="N1193" s="77"/>
      <c r="O1193" s="77"/>
    </row>
    <row r="1194" spans="4:15" ht="16" customHeight="1" x14ac:dyDescent="0.25">
      <c r="D1194" s="82"/>
      <c r="E1194" s="82"/>
      <c r="F1194" s="82"/>
      <c r="G1194" s="82"/>
      <c r="H1194" s="82"/>
      <c r="K1194" s="77"/>
      <c r="L1194" s="77"/>
      <c r="M1194" s="80"/>
      <c r="N1194" s="77"/>
      <c r="O1194" s="77"/>
    </row>
    <row r="1195" spans="4:15" ht="16" customHeight="1" x14ac:dyDescent="0.25">
      <c r="D1195" s="82"/>
      <c r="E1195" s="82"/>
      <c r="F1195" s="82"/>
      <c r="G1195" s="82"/>
      <c r="H1195" s="82"/>
      <c r="K1195" s="77"/>
      <c r="L1195" s="77"/>
      <c r="M1195" s="80"/>
      <c r="N1195" s="77"/>
      <c r="O1195" s="77"/>
    </row>
    <row r="1196" spans="4:15" ht="16" customHeight="1" x14ac:dyDescent="0.25">
      <c r="D1196" s="82"/>
      <c r="E1196" s="82"/>
      <c r="F1196" s="82"/>
      <c r="G1196" s="82"/>
      <c r="H1196" s="82"/>
      <c r="K1196" s="77"/>
      <c r="L1196" s="77"/>
      <c r="M1196" s="80"/>
      <c r="N1196" s="77"/>
      <c r="O1196" s="77"/>
    </row>
    <row r="1197" spans="4:15" ht="16" customHeight="1" x14ac:dyDescent="0.25">
      <c r="D1197" s="82"/>
      <c r="E1197" s="82"/>
      <c r="F1197" s="82"/>
      <c r="G1197" s="82"/>
      <c r="H1197" s="82"/>
      <c r="K1197" s="77"/>
      <c r="L1197" s="77"/>
      <c r="M1197" s="80"/>
      <c r="N1197" s="77"/>
      <c r="O1197" s="77"/>
    </row>
    <row r="1198" spans="4:15" ht="16" customHeight="1" x14ac:dyDescent="0.25">
      <c r="D1198" s="82"/>
      <c r="E1198" s="82"/>
      <c r="F1198" s="82"/>
      <c r="G1198" s="82"/>
      <c r="H1198" s="82"/>
      <c r="K1198" s="77"/>
      <c r="L1198" s="77"/>
      <c r="M1198" s="80"/>
      <c r="N1198" s="77"/>
      <c r="O1198" s="77"/>
    </row>
    <row r="1199" spans="4:15" ht="16" customHeight="1" x14ac:dyDescent="0.25">
      <c r="D1199" s="82"/>
      <c r="E1199" s="82"/>
      <c r="F1199" s="82"/>
      <c r="G1199" s="82"/>
      <c r="H1199" s="82"/>
      <c r="K1199" s="77"/>
      <c r="L1199" s="77"/>
      <c r="M1199" s="80"/>
      <c r="N1199" s="77"/>
      <c r="O1199" s="77"/>
    </row>
    <row r="1200" spans="4:15" ht="16" customHeight="1" x14ac:dyDescent="0.25">
      <c r="D1200" s="82"/>
      <c r="E1200" s="82"/>
      <c r="F1200" s="82"/>
      <c r="G1200" s="82"/>
      <c r="H1200" s="82"/>
      <c r="K1200" s="77"/>
      <c r="L1200" s="77"/>
      <c r="M1200" s="80"/>
      <c r="N1200" s="77"/>
      <c r="O1200" s="77"/>
    </row>
    <row r="1201" spans="4:15" ht="16" customHeight="1" x14ac:dyDescent="0.25">
      <c r="D1201" s="82"/>
      <c r="E1201" s="82"/>
      <c r="F1201" s="82"/>
      <c r="G1201" s="82"/>
      <c r="H1201" s="82"/>
      <c r="K1201" s="77"/>
      <c r="L1201" s="77"/>
      <c r="M1201" s="80"/>
      <c r="N1201" s="77"/>
      <c r="O1201" s="77"/>
    </row>
    <row r="1202" spans="4:15" ht="16" customHeight="1" x14ac:dyDescent="0.25">
      <c r="D1202" s="82"/>
      <c r="E1202" s="82"/>
      <c r="F1202" s="82"/>
      <c r="G1202" s="82"/>
      <c r="H1202" s="82"/>
      <c r="K1202" s="81"/>
      <c r="L1202" s="81"/>
      <c r="M1202" s="80"/>
      <c r="N1202" s="77"/>
      <c r="O1202" s="77"/>
    </row>
    <row r="1203" spans="4:15" ht="16" customHeight="1" x14ac:dyDescent="0.25">
      <c r="D1203" s="82"/>
      <c r="E1203" s="82"/>
      <c r="F1203" s="82"/>
      <c r="G1203" s="82"/>
      <c r="H1203" s="82"/>
      <c r="K1203" s="81"/>
      <c r="L1203" s="81"/>
      <c r="M1203" s="80"/>
      <c r="N1203" s="77"/>
      <c r="O1203" s="77"/>
    </row>
    <row r="1204" spans="4:15" ht="16" customHeight="1" x14ac:dyDescent="0.25">
      <c r="D1204" s="82"/>
      <c r="E1204" s="82"/>
      <c r="F1204" s="82"/>
      <c r="G1204" s="82"/>
      <c r="H1204" s="82"/>
      <c r="K1204" s="81"/>
      <c r="L1204" s="81"/>
      <c r="M1204" s="80"/>
      <c r="N1204" s="77"/>
      <c r="O1204" s="77"/>
    </row>
    <row r="1205" spans="4:15" ht="16" customHeight="1" x14ac:dyDescent="0.25">
      <c r="D1205" s="82"/>
      <c r="E1205" s="82"/>
      <c r="F1205" s="82"/>
      <c r="G1205" s="82"/>
      <c r="H1205" s="82"/>
      <c r="K1205" s="81"/>
      <c r="L1205" s="81"/>
      <c r="M1205" s="80"/>
      <c r="N1205" s="77"/>
      <c r="O1205" s="77"/>
    </row>
    <row r="1206" spans="4:15" ht="16" customHeight="1" x14ac:dyDescent="0.25">
      <c r="D1206" s="82"/>
      <c r="E1206" s="82"/>
      <c r="F1206" s="82"/>
      <c r="G1206" s="82"/>
      <c r="H1206" s="82"/>
      <c r="K1206" s="81"/>
      <c r="L1206" s="81"/>
      <c r="M1206" s="80"/>
      <c r="N1206" s="77"/>
      <c r="O1206" s="77"/>
    </row>
    <row r="1207" spans="4:15" ht="16" customHeight="1" x14ac:dyDescent="0.25">
      <c r="D1207" s="82"/>
      <c r="E1207" s="82"/>
      <c r="F1207" s="82"/>
      <c r="G1207" s="82"/>
      <c r="H1207" s="82"/>
      <c r="K1207" s="81"/>
      <c r="L1207" s="81"/>
      <c r="M1207" s="80"/>
      <c r="N1207" s="77"/>
      <c r="O1207" s="77"/>
    </row>
    <row r="1208" spans="4:15" ht="16" customHeight="1" x14ac:dyDescent="0.25">
      <c r="D1208" s="82"/>
      <c r="E1208" s="82"/>
      <c r="F1208" s="82"/>
      <c r="G1208" s="82"/>
      <c r="H1208" s="82"/>
      <c r="K1208" s="81"/>
      <c r="L1208" s="81"/>
      <c r="M1208" s="80"/>
      <c r="N1208" s="77"/>
      <c r="O1208" s="77"/>
    </row>
    <row r="1209" spans="4:15" ht="16" customHeight="1" x14ac:dyDescent="0.25">
      <c r="D1209" s="82"/>
      <c r="E1209" s="82"/>
      <c r="F1209" s="82"/>
      <c r="G1209" s="82"/>
      <c r="H1209" s="82"/>
      <c r="K1209" s="77"/>
      <c r="L1209" s="77"/>
      <c r="M1209" s="80"/>
      <c r="N1209" s="77"/>
      <c r="O1209" s="77"/>
    </row>
    <row r="1210" spans="4:15" ht="16" customHeight="1" x14ac:dyDescent="0.25">
      <c r="D1210" s="82"/>
      <c r="E1210" s="82"/>
      <c r="F1210" s="82"/>
      <c r="G1210" s="82"/>
      <c r="H1210" s="82"/>
      <c r="K1210" s="77"/>
      <c r="L1210" s="77"/>
      <c r="M1210" s="80"/>
      <c r="N1210" s="77"/>
      <c r="O1210" s="77"/>
    </row>
    <row r="1211" spans="4:15" ht="16" customHeight="1" x14ac:dyDescent="0.25">
      <c r="D1211" s="82"/>
      <c r="E1211" s="82"/>
      <c r="F1211" s="82"/>
      <c r="G1211" s="82"/>
      <c r="H1211" s="82"/>
      <c r="K1211" s="77"/>
      <c r="L1211" s="77"/>
      <c r="M1211" s="80"/>
      <c r="N1211" s="77"/>
      <c r="O1211" s="77"/>
    </row>
    <row r="1212" spans="4:15" ht="16" customHeight="1" x14ac:dyDescent="0.25">
      <c r="D1212" s="82"/>
      <c r="E1212" s="82"/>
      <c r="F1212" s="82"/>
      <c r="G1212" s="82"/>
      <c r="H1212" s="82"/>
      <c r="K1212" s="77"/>
      <c r="L1212" s="77"/>
      <c r="M1212" s="80"/>
      <c r="N1212" s="77"/>
      <c r="O1212" s="77"/>
    </row>
    <row r="1213" spans="4:15" ht="16" customHeight="1" x14ac:dyDescent="0.25">
      <c r="D1213" s="82"/>
      <c r="E1213" s="82"/>
      <c r="F1213" s="82"/>
      <c r="G1213" s="82"/>
      <c r="H1213" s="82"/>
      <c r="K1213" s="77"/>
      <c r="L1213" s="77"/>
      <c r="M1213" s="80"/>
      <c r="N1213" s="77"/>
      <c r="O1213" s="77"/>
    </row>
    <row r="1214" spans="4:15" ht="16" customHeight="1" x14ac:dyDescent="0.25">
      <c r="D1214" s="82"/>
      <c r="E1214" s="82"/>
      <c r="F1214" s="82"/>
      <c r="G1214" s="82"/>
      <c r="H1214" s="82"/>
      <c r="K1214" s="77"/>
      <c r="L1214" s="77"/>
      <c r="M1214" s="80"/>
      <c r="N1214" s="77"/>
      <c r="O1214" s="77"/>
    </row>
    <row r="1215" spans="4:15" ht="16" customHeight="1" x14ac:dyDescent="0.25">
      <c r="D1215" s="82"/>
      <c r="E1215" s="82"/>
      <c r="F1215" s="82"/>
      <c r="G1215" s="82"/>
      <c r="H1215" s="82"/>
      <c r="K1215" s="77"/>
      <c r="L1215" s="77"/>
      <c r="M1215" s="80"/>
      <c r="N1215" s="77"/>
      <c r="O1215" s="77"/>
    </row>
    <row r="1216" spans="4:15" ht="16" customHeight="1" x14ac:dyDescent="0.25">
      <c r="D1216" s="82"/>
      <c r="E1216" s="82"/>
      <c r="F1216" s="82"/>
      <c r="G1216" s="82"/>
      <c r="H1216" s="82"/>
      <c r="K1216" s="77"/>
      <c r="L1216" s="77"/>
      <c r="M1216" s="80"/>
      <c r="N1216" s="77"/>
      <c r="O1216" s="77"/>
    </row>
    <row r="1217" spans="4:15" ht="16" customHeight="1" x14ac:dyDescent="0.25">
      <c r="D1217" s="82"/>
      <c r="E1217" s="82"/>
      <c r="F1217" s="82"/>
      <c r="G1217" s="82"/>
      <c r="H1217" s="82"/>
      <c r="K1217" s="77"/>
      <c r="L1217" s="77"/>
      <c r="M1217" s="80"/>
      <c r="N1217" s="77"/>
      <c r="O1217" s="77"/>
    </row>
    <row r="1218" spans="4:15" ht="16" customHeight="1" x14ac:dyDescent="0.25">
      <c r="D1218" s="82"/>
      <c r="E1218" s="82"/>
      <c r="F1218" s="82"/>
      <c r="G1218" s="82"/>
      <c r="H1218" s="82"/>
      <c r="K1218" s="77"/>
      <c r="L1218" s="77"/>
      <c r="M1218" s="80"/>
      <c r="N1218" s="77"/>
      <c r="O1218" s="77"/>
    </row>
    <row r="1219" spans="4:15" ht="16" customHeight="1" x14ac:dyDescent="0.25">
      <c r="D1219" s="82"/>
      <c r="E1219" s="82"/>
      <c r="F1219" s="82"/>
      <c r="G1219" s="82"/>
      <c r="H1219" s="82"/>
      <c r="K1219" s="77"/>
      <c r="L1219" s="77"/>
      <c r="M1219" s="80"/>
      <c r="N1219" s="77"/>
      <c r="O1219" s="77"/>
    </row>
    <row r="1220" spans="4:15" ht="16" customHeight="1" x14ac:dyDescent="0.25">
      <c r="D1220" s="82"/>
      <c r="E1220" s="82"/>
      <c r="F1220" s="82"/>
      <c r="G1220" s="82"/>
      <c r="H1220" s="82"/>
      <c r="K1220" s="77"/>
      <c r="L1220" s="77"/>
      <c r="M1220" s="80"/>
      <c r="N1220" s="77"/>
      <c r="O1220" s="77"/>
    </row>
    <row r="1221" spans="4:15" ht="16" customHeight="1" x14ac:dyDescent="0.25">
      <c r="D1221" s="82"/>
      <c r="E1221" s="82"/>
      <c r="F1221" s="82"/>
      <c r="G1221" s="82"/>
      <c r="H1221" s="82"/>
      <c r="K1221" s="77"/>
      <c r="L1221" s="77"/>
      <c r="M1221" s="80"/>
      <c r="N1221" s="77"/>
      <c r="O1221" s="77"/>
    </row>
    <row r="1222" spans="4:15" ht="16" customHeight="1" x14ac:dyDescent="0.25">
      <c r="D1222" s="82"/>
      <c r="E1222" s="82"/>
      <c r="F1222" s="82"/>
      <c r="G1222" s="82"/>
      <c r="H1222" s="82"/>
      <c r="K1222" s="77"/>
      <c r="L1222" s="77"/>
      <c r="M1222" s="80"/>
      <c r="N1222" s="77"/>
      <c r="O1222" s="77"/>
    </row>
    <row r="1223" spans="4:15" ht="16" customHeight="1" x14ac:dyDescent="0.25">
      <c r="D1223" s="82"/>
      <c r="E1223" s="82"/>
      <c r="F1223" s="82"/>
      <c r="G1223" s="82"/>
      <c r="H1223" s="82"/>
      <c r="K1223" s="77"/>
      <c r="L1223" s="77"/>
      <c r="M1223" s="80"/>
      <c r="N1223" s="77"/>
      <c r="O1223" s="77"/>
    </row>
    <row r="1224" spans="4:15" ht="16" customHeight="1" x14ac:dyDescent="0.25">
      <c r="D1224" s="82"/>
      <c r="E1224" s="82"/>
      <c r="F1224" s="82"/>
      <c r="G1224" s="82"/>
      <c r="H1224" s="82"/>
      <c r="K1224" s="77"/>
      <c r="L1224" s="77"/>
      <c r="M1224" s="80"/>
      <c r="N1224" s="77"/>
      <c r="O1224" s="77"/>
    </row>
    <row r="1225" spans="4:15" ht="16" customHeight="1" x14ac:dyDescent="0.25">
      <c r="D1225" s="82"/>
      <c r="E1225" s="82"/>
      <c r="F1225" s="82"/>
      <c r="G1225" s="82"/>
      <c r="H1225" s="82"/>
      <c r="K1225" s="77"/>
      <c r="L1225" s="77"/>
      <c r="M1225" s="80"/>
      <c r="N1225" s="77"/>
      <c r="O1225" s="77"/>
    </row>
    <row r="1226" spans="4:15" ht="16" customHeight="1" x14ac:dyDescent="0.25">
      <c r="D1226" s="82"/>
      <c r="E1226" s="82"/>
      <c r="F1226" s="82"/>
      <c r="G1226" s="82"/>
      <c r="H1226" s="82"/>
      <c r="K1226" s="81"/>
      <c r="L1226" s="81"/>
      <c r="M1226" s="80"/>
      <c r="N1226" s="77"/>
      <c r="O1226" s="77"/>
    </row>
    <row r="1227" spans="4:15" ht="16" customHeight="1" x14ac:dyDescent="0.25">
      <c r="D1227" s="82"/>
      <c r="E1227" s="82"/>
      <c r="F1227" s="82"/>
      <c r="G1227" s="82"/>
      <c r="H1227" s="82"/>
      <c r="K1227" s="81"/>
      <c r="L1227" s="81"/>
      <c r="M1227" s="80"/>
      <c r="N1227" s="77"/>
      <c r="O1227" s="77"/>
    </row>
    <row r="1228" spans="4:15" ht="16" customHeight="1" x14ac:dyDescent="0.25">
      <c r="D1228" s="82"/>
      <c r="E1228" s="82"/>
      <c r="F1228" s="82"/>
      <c r="G1228" s="82"/>
      <c r="H1228" s="82"/>
      <c r="K1228" s="81"/>
      <c r="L1228" s="81"/>
      <c r="M1228" s="80"/>
      <c r="N1228" s="77"/>
      <c r="O1228" s="77"/>
    </row>
    <row r="1229" spans="4:15" ht="16" customHeight="1" x14ac:dyDescent="0.25">
      <c r="D1229" s="82"/>
      <c r="E1229" s="82"/>
      <c r="F1229" s="82"/>
      <c r="G1229" s="82"/>
      <c r="H1229" s="82"/>
      <c r="K1229" s="81"/>
      <c r="L1229" s="81"/>
      <c r="M1229" s="80"/>
      <c r="N1229" s="77"/>
      <c r="O1229" s="77"/>
    </row>
    <row r="1230" spans="4:15" ht="16" customHeight="1" x14ac:dyDescent="0.25">
      <c r="D1230" s="82"/>
      <c r="E1230" s="82"/>
      <c r="F1230" s="82"/>
      <c r="G1230" s="82"/>
      <c r="H1230" s="82"/>
      <c r="K1230" s="81"/>
      <c r="L1230" s="81"/>
      <c r="M1230" s="80"/>
      <c r="N1230" s="77"/>
      <c r="O1230" s="77"/>
    </row>
    <row r="1231" spans="4:15" ht="16" customHeight="1" x14ac:dyDescent="0.25">
      <c r="D1231" s="82"/>
      <c r="E1231" s="82"/>
      <c r="F1231" s="82"/>
      <c r="G1231" s="82"/>
      <c r="H1231" s="82"/>
      <c r="K1231" s="81"/>
      <c r="L1231" s="81"/>
      <c r="M1231" s="80"/>
      <c r="N1231" s="77"/>
      <c r="O1231" s="77"/>
    </row>
    <row r="1232" spans="4:15" ht="16" customHeight="1" x14ac:dyDescent="0.25">
      <c r="D1232" s="82"/>
      <c r="E1232" s="82"/>
      <c r="F1232" s="82"/>
      <c r="G1232" s="82"/>
      <c r="H1232" s="82"/>
      <c r="K1232" s="81"/>
      <c r="L1232" s="81"/>
      <c r="M1232" s="80"/>
      <c r="N1232" s="77"/>
      <c r="O1232" s="77"/>
    </row>
    <row r="1233" spans="4:15" ht="16" customHeight="1" x14ac:dyDescent="0.25">
      <c r="D1233" s="82"/>
      <c r="E1233" s="82"/>
      <c r="F1233" s="82"/>
      <c r="G1233" s="82"/>
      <c r="H1233" s="82"/>
      <c r="K1233" s="77"/>
      <c r="L1233" s="77"/>
      <c r="M1233" s="80"/>
      <c r="N1233" s="77"/>
      <c r="O1233" s="77"/>
    </row>
    <row r="1234" spans="4:15" ht="16" customHeight="1" x14ac:dyDescent="0.25">
      <c r="D1234" s="82"/>
      <c r="E1234" s="82"/>
      <c r="F1234" s="82"/>
      <c r="G1234" s="82"/>
      <c r="H1234" s="82"/>
      <c r="K1234" s="77"/>
      <c r="L1234" s="77"/>
      <c r="M1234" s="80"/>
      <c r="N1234" s="77"/>
      <c r="O1234" s="77"/>
    </row>
    <row r="1235" spans="4:15" ht="16" customHeight="1" x14ac:dyDescent="0.25">
      <c r="D1235" s="82"/>
      <c r="E1235" s="82"/>
      <c r="F1235" s="82"/>
      <c r="G1235" s="82"/>
      <c r="H1235" s="82"/>
      <c r="K1235" s="77"/>
      <c r="L1235" s="77"/>
      <c r="M1235" s="80"/>
      <c r="N1235" s="77"/>
      <c r="O1235" s="77"/>
    </row>
    <row r="1236" spans="4:15" ht="16" customHeight="1" x14ac:dyDescent="0.25">
      <c r="D1236" s="82"/>
      <c r="E1236" s="82"/>
      <c r="F1236" s="82"/>
      <c r="G1236" s="82"/>
      <c r="H1236" s="82"/>
      <c r="K1236" s="77"/>
      <c r="L1236" s="77"/>
      <c r="M1236" s="80"/>
      <c r="N1236" s="77"/>
      <c r="O1236" s="77"/>
    </row>
    <row r="1237" spans="4:15" ht="16" customHeight="1" x14ac:dyDescent="0.25">
      <c r="D1237" s="82"/>
      <c r="E1237" s="82"/>
      <c r="F1237" s="82"/>
      <c r="G1237" s="82"/>
      <c r="H1237" s="82"/>
      <c r="K1237" s="77"/>
      <c r="L1237" s="77"/>
      <c r="M1237" s="80"/>
      <c r="N1237" s="77"/>
      <c r="O1237" s="77"/>
    </row>
    <row r="1238" spans="4:15" ht="16" customHeight="1" x14ac:dyDescent="0.25">
      <c r="D1238" s="82"/>
      <c r="E1238" s="82"/>
      <c r="F1238" s="82"/>
      <c r="G1238" s="82"/>
      <c r="H1238" s="82"/>
      <c r="K1238" s="77"/>
      <c r="L1238" s="77"/>
      <c r="M1238" s="80"/>
      <c r="N1238" s="77"/>
      <c r="O1238" s="77"/>
    </row>
    <row r="1239" spans="4:15" ht="16" customHeight="1" x14ac:dyDescent="0.25">
      <c r="D1239" s="82"/>
      <c r="E1239" s="82"/>
      <c r="F1239" s="82"/>
      <c r="G1239" s="82"/>
      <c r="H1239" s="82"/>
      <c r="K1239" s="77"/>
      <c r="L1239" s="77"/>
      <c r="M1239" s="80"/>
      <c r="N1239" s="77"/>
      <c r="O1239" s="77"/>
    </row>
    <row r="1240" spans="4:15" ht="16" customHeight="1" x14ac:dyDescent="0.25">
      <c r="D1240" s="82"/>
      <c r="E1240" s="82"/>
      <c r="F1240" s="82"/>
      <c r="G1240" s="82"/>
      <c r="H1240" s="82"/>
      <c r="K1240" s="77"/>
      <c r="L1240" s="77"/>
      <c r="M1240" s="80"/>
      <c r="N1240" s="77"/>
      <c r="O1240" s="77"/>
    </row>
    <row r="1241" spans="4:15" ht="16" customHeight="1" x14ac:dyDescent="0.25">
      <c r="D1241" s="82"/>
      <c r="E1241" s="82"/>
      <c r="F1241" s="82"/>
      <c r="G1241" s="82"/>
      <c r="H1241" s="82"/>
      <c r="K1241" s="77"/>
      <c r="L1241" s="77"/>
      <c r="M1241" s="80"/>
      <c r="N1241" s="77"/>
      <c r="O1241" s="77"/>
    </row>
    <row r="1242" spans="4:15" ht="16" customHeight="1" x14ac:dyDescent="0.25">
      <c r="D1242" s="82"/>
      <c r="E1242" s="82"/>
      <c r="F1242" s="82"/>
      <c r="G1242" s="82"/>
      <c r="H1242" s="82"/>
      <c r="K1242" s="77"/>
      <c r="L1242" s="77"/>
      <c r="M1242" s="80"/>
      <c r="N1242" s="77"/>
      <c r="O1242" s="77"/>
    </row>
    <row r="1243" spans="4:15" ht="16" customHeight="1" x14ac:dyDescent="0.25">
      <c r="D1243" s="82"/>
      <c r="E1243" s="82"/>
      <c r="F1243" s="82"/>
      <c r="G1243" s="82"/>
      <c r="H1243" s="82"/>
      <c r="K1243" s="77"/>
      <c r="L1243" s="77"/>
      <c r="M1243" s="80"/>
      <c r="N1243" s="77"/>
      <c r="O1243" s="77"/>
    </row>
    <row r="1244" spans="4:15" ht="16" customHeight="1" x14ac:dyDescent="0.25">
      <c r="D1244" s="82"/>
      <c r="E1244" s="82"/>
      <c r="F1244" s="82"/>
      <c r="G1244" s="82"/>
      <c r="H1244" s="82"/>
      <c r="K1244" s="77"/>
      <c r="L1244" s="77"/>
      <c r="M1244" s="80"/>
      <c r="N1244" s="77"/>
      <c r="O1244" s="77"/>
    </row>
    <row r="1245" spans="4:15" ht="16" customHeight="1" x14ac:dyDescent="0.25">
      <c r="D1245" s="82"/>
      <c r="E1245" s="82"/>
      <c r="F1245" s="82"/>
      <c r="G1245" s="82"/>
      <c r="H1245" s="82"/>
      <c r="K1245" s="77"/>
      <c r="L1245" s="77"/>
      <c r="M1245" s="80"/>
      <c r="N1245" s="77"/>
      <c r="O1245" s="77"/>
    </row>
    <row r="1246" spans="4:15" ht="16" customHeight="1" x14ac:dyDescent="0.25">
      <c r="D1246" s="82"/>
      <c r="E1246" s="82"/>
      <c r="F1246" s="82"/>
      <c r="G1246" s="82"/>
      <c r="H1246" s="82"/>
      <c r="K1246" s="77"/>
      <c r="L1246" s="77"/>
      <c r="M1246" s="80"/>
      <c r="N1246" s="77"/>
      <c r="O1246" s="77"/>
    </row>
    <row r="1247" spans="4:15" ht="16" customHeight="1" x14ac:dyDescent="0.25">
      <c r="D1247" s="82"/>
      <c r="E1247" s="82"/>
      <c r="F1247" s="82"/>
      <c r="G1247" s="82"/>
      <c r="H1247" s="82"/>
      <c r="K1247" s="77"/>
      <c r="L1247" s="77"/>
      <c r="M1247" s="80"/>
      <c r="N1247" s="77"/>
      <c r="O1247" s="77"/>
    </row>
    <row r="1248" spans="4:15" ht="16" customHeight="1" x14ac:dyDescent="0.25">
      <c r="D1248" s="82"/>
      <c r="E1248" s="82"/>
      <c r="F1248" s="82"/>
      <c r="G1248" s="82"/>
      <c r="H1248" s="82"/>
      <c r="K1248" s="77"/>
      <c r="L1248" s="77"/>
      <c r="M1248" s="80"/>
      <c r="N1248" s="77"/>
      <c r="O1248" s="77"/>
    </row>
    <row r="1249" spans="4:15" ht="16" customHeight="1" x14ac:dyDescent="0.25">
      <c r="D1249" s="82"/>
      <c r="E1249" s="82"/>
      <c r="F1249" s="82"/>
      <c r="G1249" s="82"/>
      <c r="H1249" s="82"/>
      <c r="K1249" s="77"/>
      <c r="L1249" s="77"/>
      <c r="M1249" s="80"/>
      <c r="N1249" s="77"/>
      <c r="O1249" s="77"/>
    </row>
    <row r="1250" spans="4:15" ht="16" customHeight="1" x14ac:dyDescent="0.25">
      <c r="D1250" s="82"/>
      <c r="E1250" s="82"/>
      <c r="F1250" s="82"/>
      <c r="G1250" s="82"/>
      <c r="H1250" s="82"/>
      <c r="K1250" s="81"/>
      <c r="L1250" s="81"/>
      <c r="M1250" s="80"/>
      <c r="N1250" s="77"/>
      <c r="O1250" s="77"/>
    </row>
    <row r="1251" spans="4:15" ht="16" customHeight="1" x14ac:dyDescent="0.25">
      <c r="D1251" s="82"/>
      <c r="E1251" s="82"/>
      <c r="F1251" s="82"/>
      <c r="G1251" s="82"/>
      <c r="H1251" s="82"/>
      <c r="K1251" s="81"/>
      <c r="L1251" s="81"/>
      <c r="M1251" s="80"/>
      <c r="N1251" s="77"/>
      <c r="O1251" s="77"/>
    </row>
    <row r="1252" spans="4:15" ht="16" customHeight="1" x14ac:dyDescent="0.25">
      <c r="D1252" s="82"/>
      <c r="E1252" s="82"/>
      <c r="F1252" s="82"/>
      <c r="G1252" s="82"/>
      <c r="H1252" s="82"/>
      <c r="K1252" s="81"/>
      <c r="L1252" s="81"/>
      <c r="M1252" s="80"/>
      <c r="N1252" s="77"/>
      <c r="O1252" s="77"/>
    </row>
    <row r="1253" spans="4:15" ht="16" customHeight="1" x14ac:dyDescent="0.25">
      <c r="D1253" s="82"/>
      <c r="E1253" s="82"/>
      <c r="F1253" s="82"/>
      <c r="G1253" s="82"/>
      <c r="H1253" s="82"/>
      <c r="K1253" s="81"/>
      <c r="L1253" s="81"/>
      <c r="M1253" s="80"/>
      <c r="N1253" s="77"/>
      <c r="O1253" s="77"/>
    </row>
    <row r="1254" spans="4:15" ht="16" customHeight="1" x14ac:dyDescent="0.25">
      <c r="D1254" s="82"/>
      <c r="E1254" s="82"/>
      <c r="F1254" s="82"/>
      <c r="G1254" s="82"/>
      <c r="H1254" s="82"/>
      <c r="K1254" s="81"/>
      <c r="L1254" s="81"/>
      <c r="M1254" s="80"/>
      <c r="N1254" s="77"/>
      <c r="O1254" s="77"/>
    </row>
    <row r="1255" spans="4:15" ht="16" customHeight="1" x14ac:dyDescent="0.25">
      <c r="D1255" s="82"/>
      <c r="E1255" s="82"/>
      <c r="F1255" s="82"/>
      <c r="G1255" s="82"/>
      <c r="H1255" s="82"/>
      <c r="K1255" s="81"/>
      <c r="L1255" s="81"/>
      <c r="M1255" s="80"/>
      <c r="N1255" s="77"/>
      <c r="O1255" s="77"/>
    </row>
    <row r="1256" spans="4:15" ht="16" customHeight="1" x14ac:dyDescent="0.25">
      <c r="D1256" s="82"/>
      <c r="E1256" s="82"/>
      <c r="F1256" s="82"/>
      <c r="G1256" s="82"/>
      <c r="H1256" s="82"/>
      <c r="K1256" s="81"/>
      <c r="L1256" s="81"/>
      <c r="M1256" s="80"/>
      <c r="N1256" s="77"/>
      <c r="O1256" s="77"/>
    </row>
    <row r="1257" spans="4:15" ht="16" customHeight="1" x14ac:dyDescent="0.25">
      <c r="D1257" s="82"/>
      <c r="E1257" s="82"/>
      <c r="F1257" s="82"/>
      <c r="G1257" s="82"/>
      <c r="H1257" s="82"/>
      <c r="K1257" s="77"/>
      <c r="L1257" s="77"/>
      <c r="M1257" s="80"/>
      <c r="N1257" s="77"/>
      <c r="O1257" s="77"/>
    </row>
    <row r="1258" spans="4:15" ht="16" customHeight="1" x14ac:dyDescent="0.25">
      <c r="D1258" s="82"/>
      <c r="E1258" s="82"/>
      <c r="F1258" s="82"/>
      <c r="G1258" s="82"/>
      <c r="H1258" s="82"/>
      <c r="K1258" s="77"/>
      <c r="L1258" s="77"/>
      <c r="M1258" s="80"/>
      <c r="N1258" s="77"/>
      <c r="O1258" s="77"/>
    </row>
    <row r="1259" spans="4:15" ht="16" customHeight="1" x14ac:dyDescent="0.25">
      <c r="D1259" s="82"/>
      <c r="E1259" s="82"/>
      <c r="F1259" s="82"/>
      <c r="G1259" s="82"/>
      <c r="H1259" s="82"/>
      <c r="K1259" s="77"/>
      <c r="L1259" s="77"/>
      <c r="M1259" s="80"/>
      <c r="N1259" s="77"/>
      <c r="O1259" s="77"/>
    </row>
    <row r="1260" spans="4:15" ht="16" customHeight="1" x14ac:dyDescent="0.25">
      <c r="D1260" s="82"/>
      <c r="E1260" s="82"/>
      <c r="F1260" s="82"/>
      <c r="G1260" s="82"/>
      <c r="H1260" s="82"/>
      <c r="K1260" s="77"/>
      <c r="L1260" s="77"/>
      <c r="M1260" s="80"/>
      <c r="N1260" s="77"/>
      <c r="O1260" s="77"/>
    </row>
    <row r="1261" spans="4:15" ht="16" customHeight="1" x14ac:dyDescent="0.25">
      <c r="D1261" s="82"/>
      <c r="E1261" s="82"/>
      <c r="F1261" s="82"/>
      <c r="G1261" s="82"/>
      <c r="H1261" s="82"/>
      <c r="K1261" s="77"/>
      <c r="L1261" s="77"/>
      <c r="M1261" s="80"/>
      <c r="N1261" s="77"/>
      <c r="O1261" s="77"/>
    </row>
    <row r="1262" spans="4:15" ht="16" customHeight="1" x14ac:dyDescent="0.25">
      <c r="D1262" s="82"/>
      <c r="E1262" s="82"/>
      <c r="F1262" s="82"/>
      <c r="G1262" s="82"/>
      <c r="H1262" s="82"/>
      <c r="K1262" s="77"/>
      <c r="L1262" s="77"/>
      <c r="M1262" s="80"/>
      <c r="N1262" s="77"/>
      <c r="O1262" s="77"/>
    </row>
    <row r="1263" spans="4:15" ht="16" customHeight="1" x14ac:dyDescent="0.25">
      <c r="D1263" s="82"/>
      <c r="E1263" s="82"/>
      <c r="F1263" s="82"/>
      <c r="G1263" s="82"/>
      <c r="H1263" s="82"/>
      <c r="K1263" s="77"/>
      <c r="L1263" s="77"/>
      <c r="M1263" s="80"/>
      <c r="N1263" s="77"/>
      <c r="O1263" s="77"/>
    </row>
    <row r="1264" spans="4:15" ht="16" customHeight="1" x14ac:dyDescent="0.25">
      <c r="D1264" s="82"/>
      <c r="E1264" s="82"/>
      <c r="F1264" s="82"/>
      <c r="G1264" s="82"/>
      <c r="H1264" s="82"/>
      <c r="K1264" s="77"/>
      <c r="L1264" s="77"/>
      <c r="M1264" s="80"/>
      <c r="N1264" s="77"/>
      <c r="O1264" s="77"/>
    </row>
    <row r="1265" spans="4:15" ht="16" customHeight="1" x14ac:dyDescent="0.25">
      <c r="D1265" s="82"/>
      <c r="E1265" s="82"/>
      <c r="F1265" s="82"/>
      <c r="G1265" s="82"/>
      <c r="H1265" s="82"/>
      <c r="K1265" s="77"/>
      <c r="L1265" s="77"/>
      <c r="M1265" s="80"/>
      <c r="N1265" s="77"/>
      <c r="O1265" s="77"/>
    </row>
    <row r="1266" spans="4:15" ht="16" customHeight="1" x14ac:dyDescent="0.25">
      <c r="D1266" s="82"/>
      <c r="E1266" s="82"/>
      <c r="F1266" s="82"/>
      <c r="G1266" s="82"/>
      <c r="H1266" s="82"/>
      <c r="K1266" s="77"/>
      <c r="L1266" s="77"/>
      <c r="M1266" s="80"/>
      <c r="N1266" s="77"/>
      <c r="O1266" s="77"/>
    </row>
    <row r="1267" spans="4:15" ht="16" customHeight="1" x14ac:dyDescent="0.25">
      <c r="D1267" s="82"/>
      <c r="E1267" s="82"/>
      <c r="F1267" s="82"/>
      <c r="G1267" s="82"/>
      <c r="H1267" s="82"/>
      <c r="K1267" s="77"/>
      <c r="L1267" s="77"/>
      <c r="M1267" s="80"/>
      <c r="N1267" s="77"/>
      <c r="O1267" s="77"/>
    </row>
    <row r="1268" spans="4:15" ht="16" customHeight="1" x14ac:dyDescent="0.25">
      <c r="D1268" s="82"/>
      <c r="E1268" s="82"/>
      <c r="F1268" s="82"/>
      <c r="G1268" s="82"/>
      <c r="H1268" s="82"/>
      <c r="K1268" s="77"/>
      <c r="L1268" s="77"/>
      <c r="M1268" s="80"/>
      <c r="N1268" s="77"/>
      <c r="O1268" s="77"/>
    </row>
    <row r="1269" spans="4:15" ht="16" customHeight="1" x14ac:dyDescent="0.25">
      <c r="D1269" s="82"/>
      <c r="E1269" s="82"/>
      <c r="F1269" s="82"/>
      <c r="G1269" s="82"/>
      <c r="H1269" s="82"/>
      <c r="K1269" s="77"/>
      <c r="L1269" s="77"/>
      <c r="M1269" s="80"/>
      <c r="N1269" s="77"/>
      <c r="O1269" s="77"/>
    </row>
    <row r="1270" spans="4:15" ht="16" customHeight="1" x14ac:dyDescent="0.25">
      <c r="D1270" s="82"/>
      <c r="E1270" s="82"/>
      <c r="F1270" s="82"/>
      <c r="G1270" s="82"/>
      <c r="H1270" s="82"/>
      <c r="K1270" s="77"/>
      <c r="L1270" s="77"/>
      <c r="M1270" s="80"/>
      <c r="N1270" s="77"/>
      <c r="O1270" s="77"/>
    </row>
    <row r="1271" spans="4:15" ht="16" customHeight="1" x14ac:dyDescent="0.25">
      <c r="D1271" s="82"/>
      <c r="E1271" s="82"/>
      <c r="F1271" s="82"/>
      <c r="G1271" s="82"/>
      <c r="H1271" s="82"/>
      <c r="K1271" s="77"/>
      <c r="L1271" s="77"/>
      <c r="M1271" s="80"/>
      <c r="N1271" s="77"/>
      <c r="O1271" s="77"/>
    </row>
    <row r="1272" spans="4:15" ht="16" customHeight="1" x14ac:dyDescent="0.25">
      <c r="D1272" s="82"/>
      <c r="E1272" s="82"/>
      <c r="F1272" s="82"/>
      <c r="G1272" s="82"/>
      <c r="H1272" s="82"/>
      <c r="K1272" s="77"/>
      <c r="L1272" s="77"/>
      <c r="M1272" s="80"/>
      <c r="N1272" s="77"/>
      <c r="O1272" s="77"/>
    </row>
    <row r="1273" spans="4:15" ht="16" customHeight="1" x14ac:dyDescent="0.25">
      <c r="D1273" s="82"/>
      <c r="E1273" s="82"/>
      <c r="F1273" s="82"/>
      <c r="G1273" s="82"/>
      <c r="H1273" s="82"/>
      <c r="K1273" s="77"/>
      <c r="L1273" s="77"/>
      <c r="M1273" s="80"/>
      <c r="N1273" s="77"/>
      <c r="O1273" s="77"/>
    </row>
    <row r="1274" spans="4:15" ht="16" customHeight="1" x14ac:dyDescent="0.25">
      <c r="D1274" s="82"/>
      <c r="E1274" s="82"/>
      <c r="F1274" s="82"/>
      <c r="G1274" s="82"/>
      <c r="H1274" s="82"/>
      <c r="K1274" s="81"/>
      <c r="L1274" s="81"/>
      <c r="M1274" s="80"/>
      <c r="N1274" s="77"/>
      <c r="O1274" s="77"/>
    </row>
    <row r="1275" spans="4:15" ht="16" customHeight="1" x14ac:dyDescent="0.25">
      <c r="D1275" s="82"/>
      <c r="E1275" s="82"/>
      <c r="F1275" s="82"/>
      <c r="G1275" s="82"/>
      <c r="H1275" s="82"/>
      <c r="K1275" s="81"/>
      <c r="L1275" s="81"/>
      <c r="M1275" s="80"/>
      <c r="N1275" s="77"/>
      <c r="O1275" s="77"/>
    </row>
    <row r="1276" spans="4:15" ht="16" customHeight="1" x14ac:dyDescent="0.25">
      <c r="D1276" s="82"/>
      <c r="E1276" s="82"/>
      <c r="F1276" s="82"/>
      <c r="G1276" s="82"/>
      <c r="H1276" s="82"/>
      <c r="K1276" s="81"/>
      <c r="L1276" s="81"/>
      <c r="M1276" s="80"/>
      <c r="N1276" s="77"/>
      <c r="O1276" s="77"/>
    </row>
    <row r="1277" spans="4:15" ht="16" customHeight="1" x14ac:dyDescent="0.25">
      <c r="D1277" s="82"/>
      <c r="E1277" s="82"/>
      <c r="F1277" s="82"/>
      <c r="G1277" s="82"/>
      <c r="H1277" s="82"/>
      <c r="K1277" s="81"/>
      <c r="L1277" s="81"/>
      <c r="M1277" s="80"/>
      <c r="N1277" s="77"/>
      <c r="O1277" s="77"/>
    </row>
    <row r="1278" spans="4:15" ht="16" customHeight="1" x14ac:dyDescent="0.25">
      <c r="D1278" s="82"/>
      <c r="E1278" s="82"/>
      <c r="F1278" s="82"/>
      <c r="G1278" s="82"/>
      <c r="H1278" s="82"/>
      <c r="K1278" s="81"/>
      <c r="L1278" s="81"/>
      <c r="M1278" s="80"/>
      <c r="N1278" s="77"/>
      <c r="O1278" s="77"/>
    </row>
    <row r="1279" spans="4:15" ht="16" customHeight="1" x14ac:dyDescent="0.25">
      <c r="D1279" s="82"/>
      <c r="E1279" s="82"/>
      <c r="F1279" s="82"/>
      <c r="G1279" s="82"/>
      <c r="H1279" s="82"/>
      <c r="K1279" s="81"/>
      <c r="L1279" s="81"/>
      <c r="M1279" s="80"/>
      <c r="N1279" s="77"/>
      <c r="O1279" s="77"/>
    </row>
    <row r="1280" spans="4:15" ht="16" customHeight="1" x14ac:dyDescent="0.25">
      <c r="D1280" s="82"/>
      <c r="E1280" s="82"/>
      <c r="F1280" s="82"/>
      <c r="G1280" s="82"/>
      <c r="H1280" s="82"/>
      <c r="K1280" s="81"/>
      <c r="L1280" s="81"/>
      <c r="M1280" s="80"/>
      <c r="N1280" s="77"/>
      <c r="O1280" s="77"/>
    </row>
    <row r="1281" spans="4:15" ht="16" customHeight="1" x14ac:dyDescent="0.25">
      <c r="D1281" s="82"/>
      <c r="E1281" s="82"/>
      <c r="F1281" s="82"/>
      <c r="G1281" s="82"/>
      <c r="H1281" s="82"/>
      <c r="K1281" s="77"/>
      <c r="L1281" s="77"/>
      <c r="M1281" s="80"/>
      <c r="N1281" s="77"/>
      <c r="O1281" s="77"/>
    </row>
    <row r="1282" spans="4:15" ht="16" customHeight="1" x14ac:dyDescent="0.25">
      <c r="D1282" s="82"/>
      <c r="E1282" s="82"/>
      <c r="F1282" s="82"/>
      <c r="G1282" s="82"/>
      <c r="H1282" s="82"/>
      <c r="K1282" s="77"/>
      <c r="L1282" s="77"/>
      <c r="M1282" s="80"/>
      <c r="N1282" s="77"/>
      <c r="O1282" s="77"/>
    </row>
    <row r="1283" spans="4:15" ht="16" customHeight="1" x14ac:dyDescent="0.25">
      <c r="D1283" s="82"/>
      <c r="E1283" s="82"/>
      <c r="F1283" s="82"/>
      <c r="G1283" s="82"/>
      <c r="H1283" s="82"/>
      <c r="K1283" s="77"/>
      <c r="L1283" s="77"/>
      <c r="M1283" s="80"/>
      <c r="N1283" s="77"/>
      <c r="O1283" s="77"/>
    </row>
    <row r="1284" spans="4:15" ht="16" customHeight="1" x14ac:dyDescent="0.25">
      <c r="D1284" s="82"/>
      <c r="E1284" s="82"/>
      <c r="F1284" s="82"/>
      <c r="G1284" s="82"/>
      <c r="H1284" s="82"/>
      <c r="K1284" s="77"/>
      <c r="L1284" s="77"/>
      <c r="M1284" s="80"/>
      <c r="N1284" s="77"/>
      <c r="O1284" s="77"/>
    </row>
    <row r="1285" spans="4:15" ht="16" customHeight="1" x14ac:dyDescent="0.25">
      <c r="D1285" s="82"/>
      <c r="E1285" s="82"/>
      <c r="F1285" s="82"/>
      <c r="G1285" s="82"/>
      <c r="H1285" s="82"/>
      <c r="K1285" s="77"/>
      <c r="L1285" s="77"/>
      <c r="M1285" s="80"/>
      <c r="N1285" s="77"/>
      <c r="O1285" s="77"/>
    </row>
    <row r="1286" spans="4:15" ht="16" customHeight="1" x14ac:dyDescent="0.25">
      <c r="D1286" s="82"/>
      <c r="E1286" s="82"/>
      <c r="F1286" s="82"/>
      <c r="G1286" s="82"/>
      <c r="H1286" s="82"/>
      <c r="K1286" s="77"/>
      <c r="L1286" s="77"/>
      <c r="M1286" s="80"/>
      <c r="N1286" s="77"/>
      <c r="O1286" s="77"/>
    </row>
    <row r="1287" spans="4:15" ht="16" customHeight="1" x14ac:dyDescent="0.25">
      <c r="D1287" s="82"/>
      <c r="E1287" s="82"/>
      <c r="F1287" s="82"/>
      <c r="G1287" s="82"/>
      <c r="H1287" s="82"/>
      <c r="K1287" s="77"/>
      <c r="L1287" s="77"/>
      <c r="M1287" s="80"/>
      <c r="N1287" s="77"/>
      <c r="O1287" s="77"/>
    </row>
    <row r="1288" spans="4:15" ht="16" customHeight="1" x14ac:dyDescent="0.25">
      <c r="D1288" s="82"/>
      <c r="E1288" s="82"/>
      <c r="F1288" s="82"/>
      <c r="G1288" s="82"/>
      <c r="H1288" s="82"/>
      <c r="K1288" s="77"/>
      <c r="L1288" s="77"/>
      <c r="M1288" s="80"/>
      <c r="N1288" s="77"/>
      <c r="O1288" s="77"/>
    </row>
    <row r="1289" spans="4:15" ht="16" customHeight="1" x14ac:dyDescent="0.25">
      <c r="D1289" s="82"/>
      <c r="E1289" s="82"/>
      <c r="F1289" s="82"/>
      <c r="G1289" s="82"/>
      <c r="H1289" s="82"/>
      <c r="K1289" s="77"/>
      <c r="L1289" s="77"/>
      <c r="M1289" s="80"/>
      <c r="N1289" s="77"/>
      <c r="O1289" s="77"/>
    </row>
    <row r="1290" spans="4:15" ht="16" customHeight="1" x14ac:dyDescent="0.25">
      <c r="D1290" s="82"/>
      <c r="E1290" s="82"/>
      <c r="F1290" s="82"/>
      <c r="G1290" s="82"/>
      <c r="H1290" s="82"/>
      <c r="K1290" s="77"/>
      <c r="L1290" s="77"/>
      <c r="M1290" s="80"/>
      <c r="N1290" s="77"/>
      <c r="O1290" s="77"/>
    </row>
    <row r="1291" spans="4:15" ht="16" customHeight="1" x14ac:dyDescent="0.25">
      <c r="D1291" s="82"/>
      <c r="E1291" s="82"/>
      <c r="F1291" s="82"/>
      <c r="G1291" s="82"/>
      <c r="H1291" s="82"/>
      <c r="K1291" s="77"/>
      <c r="L1291" s="77"/>
      <c r="M1291" s="80"/>
      <c r="N1291" s="77"/>
      <c r="O1291" s="77"/>
    </row>
    <row r="1292" spans="4:15" ht="16" customHeight="1" x14ac:dyDescent="0.25">
      <c r="D1292" s="82"/>
      <c r="E1292" s="82"/>
      <c r="F1292" s="82"/>
      <c r="G1292" s="82"/>
      <c r="H1292" s="82"/>
      <c r="K1292" s="77"/>
      <c r="L1292" s="77"/>
      <c r="M1292" s="80"/>
      <c r="N1292" s="77"/>
      <c r="O1292" s="77"/>
    </row>
    <row r="1293" spans="4:15" ht="16" customHeight="1" x14ac:dyDescent="0.25">
      <c r="D1293" s="82"/>
      <c r="E1293" s="82"/>
      <c r="F1293" s="82"/>
      <c r="G1293" s="82"/>
      <c r="H1293" s="82"/>
      <c r="K1293" s="77"/>
      <c r="L1293" s="77"/>
      <c r="M1293" s="80"/>
      <c r="N1293" s="77"/>
      <c r="O1293" s="77"/>
    </row>
    <row r="1294" spans="4:15" ht="16" customHeight="1" x14ac:dyDescent="0.25">
      <c r="D1294" s="82"/>
      <c r="E1294" s="82"/>
      <c r="F1294" s="82"/>
      <c r="G1294" s="82"/>
      <c r="H1294" s="82"/>
      <c r="K1294" s="77"/>
      <c r="L1294" s="77"/>
      <c r="M1294" s="80"/>
      <c r="N1294" s="77"/>
      <c r="O1294" s="77"/>
    </row>
    <row r="1295" spans="4:15" ht="16" customHeight="1" x14ac:dyDescent="0.25">
      <c r="D1295" s="82"/>
      <c r="E1295" s="82"/>
      <c r="F1295" s="82"/>
      <c r="G1295" s="82"/>
      <c r="H1295" s="82"/>
      <c r="K1295" s="77"/>
      <c r="L1295" s="77"/>
      <c r="M1295" s="80"/>
      <c r="N1295" s="77"/>
      <c r="O1295" s="77"/>
    </row>
    <row r="1296" spans="4:15" ht="16" customHeight="1" x14ac:dyDescent="0.25">
      <c r="D1296" s="82"/>
      <c r="E1296" s="82"/>
      <c r="F1296" s="82"/>
      <c r="G1296" s="82"/>
      <c r="H1296" s="82"/>
      <c r="K1296" s="77"/>
      <c r="L1296" s="77"/>
      <c r="M1296" s="80"/>
      <c r="N1296" s="77"/>
      <c r="O1296" s="77"/>
    </row>
    <row r="1297" spans="4:15" ht="16" customHeight="1" x14ac:dyDescent="0.25">
      <c r="D1297" s="82"/>
      <c r="E1297" s="82"/>
      <c r="F1297" s="82"/>
      <c r="G1297" s="82"/>
      <c r="H1297" s="82"/>
      <c r="K1297" s="77"/>
      <c r="L1297" s="77"/>
      <c r="M1297" s="80"/>
      <c r="N1297" s="77"/>
      <c r="O1297" s="77"/>
    </row>
    <row r="1298" spans="4:15" ht="16" customHeight="1" x14ac:dyDescent="0.25">
      <c r="D1298" s="82"/>
      <c r="E1298" s="82"/>
      <c r="F1298" s="82"/>
      <c r="G1298" s="82"/>
      <c r="H1298" s="82"/>
      <c r="K1298" s="81"/>
      <c r="L1298" s="81"/>
      <c r="M1298" s="80"/>
      <c r="N1298" s="77"/>
      <c r="O1298" s="77"/>
    </row>
    <row r="1299" spans="4:15" ht="16" customHeight="1" x14ac:dyDescent="0.25">
      <c r="D1299" s="82"/>
      <c r="E1299" s="82"/>
      <c r="F1299" s="82"/>
      <c r="G1299" s="82"/>
      <c r="H1299" s="82"/>
      <c r="K1299" s="81"/>
      <c r="L1299" s="81"/>
      <c r="M1299" s="80"/>
      <c r="N1299" s="77"/>
      <c r="O1299" s="77"/>
    </row>
    <row r="1300" spans="4:15" ht="16" customHeight="1" x14ac:dyDescent="0.25">
      <c r="D1300" s="82"/>
      <c r="E1300" s="82"/>
      <c r="F1300" s="82"/>
      <c r="G1300" s="82"/>
      <c r="H1300" s="82"/>
      <c r="K1300" s="81"/>
      <c r="L1300" s="81"/>
      <c r="M1300" s="80"/>
      <c r="N1300" s="77"/>
      <c r="O1300" s="77"/>
    </row>
    <row r="1301" spans="4:15" ht="16" customHeight="1" x14ac:dyDescent="0.25">
      <c r="D1301" s="82"/>
      <c r="E1301" s="82"/>
      <c r="F1301" s="82"/>
      <c r="G1301" s="82"/>
      <c r="H1301" s="82"/>
      <c r="K1301" s="81"/>
      <c r="L1301" s="81"/>
      <c r="M1301" s="80"/>
      <c r="N1301" s="77"/>
      <c r="O1301" s="77"/>
    </row>
    <row r="1302" spans="4:15" ht="16" customHeight="1" x14ac:dyDescent="0.25">
      <c r="D1302" s="82"/>
      <c r="E1302" s="82"/>
      <c r="F1302" s="82"/>
      <c r="G1302" s="82"/>
      <c r="H1302" s="82"/>
      <c r="K1302" s="81"/>
      <c r="L1302" s="81"/>
      <c r="M1302" s="80"/>
      <c r="N1302" s="77"/>
      <c r="O1302" s="77"/>
    </row>
    <row r="1303" spans="4:15" ht="16" customHeight="1" x14ac:dyDescent="0.25">
      <c r="D1303" s="82"/>
      <c r="E1303" s="82"/>
      <c r="F1303" s="82"/>
      <c r="G1303" s="82"/>
      <c r="H1303" s="82"/>
      <c r="K1303" s="81"/>
      <c r="L1303" s="81"/>
      <c r="M1303" s="80"/>
      <c r="N1303" s="77"/>
      <c r="O1303" s="77"/>
    </row>
    <row r="1304" spans="4:15" ht="16" customHeight="1" x14ac:dyDescent="0.25">
      <c r="D1304" s="82"/>
      <c r="E1304" s="82"/>
      <c r="F1304" s="82"/>
      <c r="G1304" s="82"/>
      <c r="H1304" s="82"/>
      <c r="K1304" s="81"/>
      <c r="L1304" s="81"/>
      <c r="M1304" s="80"/>
      <c r="N1304" s="77"/>
      <c r="O1304" s="77"/>
    </row>
    <row r="1305" spans="4:15" ht="16" customHeight="1" x14ac:dyDescent="0.25">
      <c r="D1305" s="82"/>
      <c r="E1305" s="82"/>
      <c r="F1305" s="82"/>
      <c r="G1305" s="82"/>
      <c r="H1305" s="82"/>
      <c r="K1305" s="77"/>
      <c r="L1305" s="77"/>
      <c r="M1305" s="80"/>
      <c r="N1305" s="77"/>
      <c r="O1305" s="77"/>
    </row>
    <row r="1306" spans="4:15" ht="16" customHeight="1" x14ac:dyDescent="0.25">
      <c r="D1306" s="82"/>
      <c r="E1306" s="82"/>
      <c r="F1306" s="82"/>
      <c r="G1306" s="82"/>
      <c r="H1306" s="82"/>
      <c r="K1306" s="77"/>
      <c r="L1306" s="77"/>
      <c r="M1306" s="80"/>
      <c r="N1306" s="77"/>
      <c r="O1306" s="77"/>
    </row>
    <row r="1307" spans="4:15" ht="16" customHeight="1" x14ac:dyDescent="0.25">
      <c r="D1307" s="82"/>
      <c r="E1307" s="82"/>
      <c r="F1307" s="82"/>
      <c r="G1307" s="82"/>
      <c r="H1307" s="82"/>
      <c r="K1307" s="77"/>
      <c r="L1307" s="77"/>
      <c r="M1307" s="80"/>
      <c r="N1307" s="77"/>
      <c r="O1307" s="77"/>
    </row>
    <row r="1308" spans="4:15" ht="16" customHeight="1" x14ac:dyDescent="0.25">
      <c r="D1308" s="82"/>
      <c r="E1308" s="82"/>
      <c r="F1308" s="82"/>
      <c r="G1308" s="82"/>
      <c r="H1308" s="82"/>
      <c r="K1308" s="77"/>
      <c r="L1308" s="77"/>
      <c r="M1308" s="80"/>
      <c r="N1308" s="77"/>
      <c r="O1308" s="77"/>
    </row>
    <row r="1309" spans="4:15" ht="16" customHeight="1" x14ac:dyDescent="0.25">
      <c r="D1309" s="82"/>
      <c r="E1309" s="82"/>
      <c r="F1309" s="82"/>
      <c r="G1309" s="82"/>
      <c r="H1309" s="82"/>
      <c r="K1309" s="77"/>
      <c r="L1309" s="77"/>
      <c r="M1309" s="80"/>
      <c r="N1309" s="77"/>
      <c r="O1309" s="77"/>
    </row>
    <row r="1310" spans="4:15" ht="16" customHeight="1" x14ac:dyDescent="0.25">
      <c r="D1310" s="82"/>
      <c r="E1310" s="82"/>
      <c r="F1310" s="82"/>
      <c r="G1310" s="82"/>
      <c r="H1310" s="82"/>
      <c r="K1310" s="77"/>
      <c r="L1310" s="77"/>
      <c r="M1310" s="80"/>
      <c r="N1310" s="77"/>
      <c r="O1310" s="77"/>
    </row>
    <row r="1311" spans="4:15" ht="16" customHeight="1" x14ac:dyDescent="0.25">
      <c r="D1311" s="82"/>
      <c r="E1311" s="82"/>
      <c r="F1311" s="82"/>
      <c r="G1311" s="82"/>
      <c r="H1311" s="82"/>
      <c r="K1311" s="77"/>
      <c r="L1311" s="77"/>
      <c r="M1311" s="80"/>
      <c r="N1311" s="77"/>
      <c r="O1311" s="77"/>
    </row>
    <row r="1312" spans="4:15" ht="16" customHeight="1" x14ac:dyDescent="0.25">
      <c r="D1312" s="82"/>
      <c r="E1312" s="82"/>
      <c r="F1312" s="82"/>
      <c r="G1312" s="82"/>
      <c r="H1312" s="82"/>
      <c r="K1312" s="77"/>
      <c r="L1312" s="77"/>
      <c r="M1312" s="80"/>
      <c r="N1312" s="77"/>
      <c r="O1312" s="77"/>
    </row>
    <row r="1313" spans="4:15" ht="16" customHeight="1" x14ac:dyDescent="0.25">
      <c r="D1313" s="82"/>
      <c r="E1313" s="82"/>
      <c r="F1313" s="82"/>
      <c r="G1313" s="82"/>
      <c r="H1313" s="82"/>
      <c r="K1313" s="77"/>
      <c r="L1313" s="77"/>
      <c r="M1313" s="80"/>
      <c r="N1313" s="77"/>
      <c r="O1313" s="77"/>
    </row>
    <row r="1314" spans="4:15" ht="16" customHeight="1" x14ac:dyDescent="0.25">
      <c r="D1314" s="82"/>
      <c r="E1314" s="82"/>
      <c r="F1314" s="82"/>
      <c r="G1314" s="82"/>
      <c r="H1314" s="82"/>
      <c r="K1314" s="77"/>
      <c r="L1314" s="77"/>
      <c r="M1314" s="80"/>
      <c r="N1314" s="77"/>
      <c r="O1314" s="77"/>
    </row>
    <row r="1315" spans="4:15" ht="16" customHeight="1" x14ac:dyDescent="0.25">
      <c r="D1315" s="82"/>
      <c r="E1315" s="82"/>
      <c r="F1315" s="82"/>
      <c r="G1315" s="82"/>
      <c r="H1315" s="82"/>
      <c r="K1315" s="77"/>
      <c r="L1315" s="77"/>
      <c r="M1315" s="80"/>
      <c r="N1315" s="77"/>
      <c r="O1315" s="77"/>
    </row>
    <row r="1316" spans="4:15" ht="16" customHeight="1" x14ac:dyDescent="0.25">
      <c r="D1316" s="82"/>
      <c r="E1316" s="82"/>
      <c r="F1316" s="82"/>
      <c r="G1316" s="82"/>
      <c r="H1316" s="82"/>
      <c r="K1316" s="77"/>
      <c r="L1316" s="77"/>
      <c r="M1316" s="80"/>
      <c r="N1316" s="77"/>
      <c r="O1316" s="77"/>
    </row>
    <row r="1317" spans="4:15" ht="16" customHeight="1" x14ac:dyDescent="0.25">
      <c r="D1317" s="82"/>
      <c r="E1317" s="82"/>
      <c r="F1317" s="82"/>
      <c r="G1317" s="82"/>
      <c r="H1317" s="82"/>
      <c r="K1317" s="77"/>
      <c r="L1317" s="77"/>
      <c r="M1317" s="80"/>
      <c r="N1317" s="77"/>
      <c r="O1317" s="77"/>
    </row>
    <row r="1318" spans="4:15" ht="16" customHeight="1" x14ac:dyDescent="0.25">
      <c r="D1318" s="82"/>
      <c r="E1318" s="82"/>
      <c r="F1318" s="82"/>
      <c r="G1318" s="82"/>
      <c r="H1318" s="82"/>
      <c r="K1318" s="77"/>
      <c r="L1318" s="77"/>
      <c r="M1318" s="80"/>
      <c r="N1318" s="77"/>
      <c r="O1318" s="77"/>
    </row>
    <row r="1319" spans="4:15" ht="16" customHeight="1" x14ac:dyDescent="0.25">
      <c r="D1319" s="82"/>
      <c r="E1319" s="82"/>
      <c r="F1319" s="82"/>
      <c r="G1319" s="82"/>
      <c r="H1319" s="82"/>
      <c r="K1319" s="77"/>
      <c r="L1319" s="77"/>
      <c r="M1319" s="80"/>
      <c r="N1319" s="77"/>
      <c r="O1319" s="77"/>
    </row>
    <row r="1320" spans="4:15" ht="16" customHeight="1" x14ac:dyDescent="0.25">
      <c r="D1320" s="82"/>
      <c r="E1320" s="82"/>
      <c r="F1320" s="82"/>
      <c r="G1320" s="82"/>
      <c r="H1320" s="82"/>
      <c r="K1320" s="77"/>
      <c r="L1320" s="77"/>
      <c r="M1320" s="80"/>
      <c r="N1320" s="77"/>
      <c r="O1320" s="77"/>
    </row>
    <row r="1321" spans="4:15" ht="16" customHeight="1" x14ac:dyDescent="0.25">
      <c r="D1321" s="82"/>
      <c r="E1321" s="82"/>
      <c r="F1321" s="82"/>
      <c r="G1321" s="82"/>
      <c r="H1321" s="82"/>
      <c r="K1321" s="77"/>
      <c r="L1321" s="77"/>
      <c r="M1321" s="80"/>
      <c r="N1321" s="77"/>
      <c r="O1321" s="77"/>
    </row>
    <row r="1322" spans="4:15" ht="16" customHeight="1" x14ac:dyDescent="0.25">
      <c r="D1322" s="82"/>
      <c r="E1322" s="82"/>
      <c r="F1322" s="82"/>
      <c r="G1322" s="82"/>
      <c r="H1322" s="82"/>
      <c r="K1322" s="81"/>
      <c r="L1322" s="81"/>
      <c r="M1322" s="80"/>
      <c r="N1322" s="77"/>
      <c r="O1322" s="77"/>
    </row>
    <row r="1323" spans="4:15" ht="16" customHeight="1" x14ac:dyDescent="0.25">
      <c r="D1323" s="82"/>
      <c r="E1323" s="82"/>
      <c r="F1323" s="82"/>
      <c r="G1323" s="82"/>
      <c r="H1323" s="82"/>
      <c r="K1323" s="81"/>
      <c r="L1323" s="81"/>
      <c r="M1323" s="80"/>
      <c r="N1323" s="77"/>
      <c r="O1323" s="77"/>
    </row>
    <row r="1324" spans="4:15" ht="16" customHeight="1" x14ac:dyDescent="0.25">
      <c r="D1324" s="82"/>
      <c r="E1324" s="82"/>
      <c r="F1324" s="82"/>
      <c r="G1324" s="82"/>
      <c r="H1324" s="82"/>
      <c r="K1324" s="81"/>
      <c r="L1324" s="81"/>
      <c r="M1324" s="80"/>
      <c r="N1324" s="77"/>
      <c r="O1324" s="77"/>
    </row>
    <row r="1325" spans="4:15" ht="16" customHeight="1" x14ac:dyDescent="0.25">
      <c r="D1325" s="82"/>
      <c r="E1325" s="82"/>
      <c r="F1325" s="82"/>
      <c r="G1325" s="82"/>
      <c r="H1325" s="82"/>
      <c r="K1325" s="81"/>
      <c r="L1325" s="81"/>
      <c r="M1325" s="80"/>
      <c r="N1325" s="77"/>
      <c r="O1325" s="77"/>
    </row>
    <row r="1326" spans="4:15" ht="16" customHeight="1" x14ac:dyDescent="0.25">
      <c r="D1326" s="82"/>
      <c r="E1326" s="82"/>
      <c r="F1326" s="82"/>
      <c r="G1326" s="82"/>
      <c r="H1326" s="82"/>
      <c r="K1326" s="81"/>
      <c r="L1326" s="81"/>
      <c r="M1326" s="80"/>
      <c r="N1326" s="77"/>
      <c r="O1326" s="77"/>
    </row>
    <row r="1327" spans="4:15" ht="16" customHeight="1" x14ac:dyDescent="0.25">
      <c r="D1327" s="82"/>
      <c r="E1327" s="82"/>
      <c r="F1327" s="82"/>
      <c r="G1327" s="82"/>
      <c r="H1327" s="82"/>
      <c r="K1327" s="81"/>
      <c r="L1327" s="81"/>
      <c r="M1327" s="80"/>
      <c r="N1327" s="77"/>
      <c r="O1327" s="77"/>
    </row>
    <row r="1328" spans="4:15" ht="16" customHeight="1" x14ac:dyDescent="0.25">
      <c r="D1328" s="82"/>
      <c r="E1328" s="82"/>
      <c r="F1328" s="82"/>
      <c r="G1328" s="82"/>
      <c r="H1328" s="82"/>
      <c r="K1328" s="81"/>
      <c r="L1328" s="81"/>
      <c r="M1328" s="80"/>
      <c r="N1328" s="77"/>
      <c r="O1328" s="77"/>
    </row>
    <row r="1329" spans="4:15" ht="16" customHeight="1" x14ac:dyDescent="0.25">
      <c r="D1329" s="82"/>
      <c r="E1329" s="82"/>
      <c r="F1329" s="82"/>
      <c r="G1329" s="82"/>
      <c r="H1329" s="82"/>
      <c r="K1329" s="77"/>
      <c r="L1329" s="77"/>
      <c r="M1329" s="80"/>
      <c r="N1329" s="77"/>
      <c r="O1329" s="77"/>
    </row>
    <row r="1330" spans="4:15" ht="16" customHeight="1" x14ac:dyDescent="0.25">
      <c r="D1330" s="82"/>
      <c r="E1330" s="82"/>
      <c r="F1330" s="82"/>
      <c r="G1330" s="82"/>
      <c r="H1330" s="82"/>
      <c r="K1330" s="77"/>
      <c r="L1330" s="77"/>
      <c r="M1330" s="80"/>
      <c r="N1330" s="77"/>
      <c r="O1330" s="77"/>
    </row>
    <row r="1331" spans="4:15" ht="16" customHeight="1" x14ac:dyDescent="0.25">
      <c r="D1331" s="82"/>
      <c r="E1331" s="82"/>
      <c r="F1331" s="82"/>
      <c r="G1331" s="82"/>
      <c r="H1331" s="82"/>
      <c r="K1331" s="77"/>
      <c r="L1331" s="77"/>
      <c r="M1331" s="80"/>
      <c r="N1331" s="77"/>
      <c r="O1331" s="77"/>
    </row>
    <row r="1332" spans="4:15" ht="16" customHeight="1" x14ac:dyDescent="0.25">
      <c r="D1332" s="82"/>
      <c r="E1332" s="82"/>
      <c r="F1332" s="82"/>
      <c r="G1332" s="82"/>
      <c r="H1332" s="82"/>
      <c r="K1332" s="77"/>
      <c r="L1332" s="77"/>
      <c r="M1332" s="80"/>
      <c r="N1332" s="77"/>
      <c r="O1332" s="77"/>
    </row>
    <row r="1333" spans="4:15" ht="16" customHeight="1" x14ac:dyDescent="0.25">
      <c r="D1333" s="82"/>
      <c r="E1333" s="82"/>
      <c r="F1333" s="82"/>
      <c r="G1333" s="82"/>
      <c r="H1333" s="82"/>
      <c r="K1333" s="77"/>
      <c r="L1333" s="77"/>
      <c r="M1333" s="80"/>
      <c r="N1333" s="77"/>
      <c r="O1333" s="77"/>
    </row>
    <row r="1334" spans="4:15" ht="16" customHeight="1" x14ac:dyDescent="0.25">
      <c r="D1334" s="82"/>
      <c r="E1334" s="82"/>
      <c r="F1334" s="82"/>
      <c r="G1334" s="82"/>
      <c r="H1334" s="82"/>
      <c r="K1334" s="77"/>
      <c r="L1334" s="77"/>
      <c r="M1334" s="80"/>
      <c r="N1334" s="77"/>
      <c r="O1334" s="77"/>
    </row>
    <row r="1335" spans="4:15" ht="16" customHeight="1" x14ac:dyDescent="0.25">
      <c r="D1335" s="82"/>
      <c r="E1335" s="82"/>
      <c r="F1335" s="82"/>
      <c r="G1335" s="82"/>
      <c r="H1335" s="82"/>
      <c r="K1335" s="77"/>
      <c r="L1335" s="77"/>
      <c r="M1335" s="80"/>
      <c r="N1335" s="77"/>
      <c r="O1335" s="77"/>
    </row>
    <row r="1336" spans="4:15" ht="16" customHeight="1" x14ac:dyDescent="0.25">
      <c r="D1336" s="82"/>
      <c r="E1336" s="82"/>
      <c r="F1336" s="82"/>
      <c r="G1336" s="82"/>
      <c r="H1336" s="82"/>
      <c r="K1336" s="77"/>
      <c r="L1336" s="77"/>
      <c r="M1336" s="80"/>
      <c r="N1336" s="77"/>
      <c r="O1336" s="77"/>
    </row>
    <row r="1337" spans="4:15" ht="16" customHeight="1" x14ac:dyDescent="0.25">
      <c r="D1337" s="82"/>
      <c r="E1337" s="82"/>
      <c r="F1337" s="82"/>
      <c r="G1337" s="82"/>
      <c r="H1337" s="82"/>
      <c r="K1337" s="77"/>
      <c r="L1337" s="77"/>
      <c r="M1337" s="80"/>
      <c r="N1337" s="77"/>
      <c r="O1337" s="77"/>
    </row>
    <row r="1338" spans="4:15" ht="16" customHeight="1" x14ac:dyDescent="0.25">
      <c r="D1338" s="82"/>
      <c r="E1338" s="82"/>
      <c r="F1338" s="82"/>
      <c r="G1338" s="82"/>
      <c r="H1338" s="82"/>
      <c r="K1338" s="77"/>
      <c r="L1338" s="77"/>
      <c r="M1338" s="80"/>
      <c r="N1338" s="77"/>
      <c r="O1338" s="77"/>
    </row>
    <row r="1339" spans="4:15" ht="16" customHeight="1" x14ac:dyDescent="0.25">
      <c r="D1339" s="82"/>
      <c r="E1339" s="82"/>
      <c r="F1339" s="82"/>
      <c r="G1339" s="82"/>
      <c r="H1339" s="82"/>
      <c r="K1339" s="77"/>
      <c r="L1339" s="77"/>
      <c r="M1339" s="80"/>
      <c r="N1339" s="77"/>
      <c r="O1339" s="77"/>
    </row>
    <row r="1340" spans="4:15" ht="16" customHeight="1" x14ac:dyDescent="0.25">
      <c r="D1340" s="82"/>
      <c r="E1340" s="82"/>
      <c r="F1340" s="82"/>
      <c r="G1340" s="82"/>
      <c r="H1340" s="82"/>
      <c r="K1340" s="77"/>
      <c r="L1340" s="77"/>
      <c r="M1340" s="80"/>
      <c r="N1340" s="77"/>
      <c r="O1340" s="77"/>
    </row>
    <row r="1341" spans="4:15" ht="16" customHeight="1" x14ac:dyDescent="0.25">
      <c r="D1341" s="82"/>
      <c r="E1341" s="82"/>
      <c r="F1341" s="82"/>
      <c r="G1341" s="82"/>
      <c r="H1341" s="82"/>
      <c r="K1341" s="77"/>
      <c r="L1341" s="77"/>
      <c r="M1341" s="80"/>
      <c r="N1341" s="77"/>
      <c r="O1341" s="77"/>
    </row>
    <row r="1342" spans="4:15" ht="16" customHeight="1" x14ac:dyDescent="0.25">
      <c r="D1342" s="82"/>
      <c r="E1342" s="82"/>
      <c r="F1342" s="82"/>
      <c r="G1342" s="82"/>
      <c r="H1342" s="82"/>
      <c r="K1342" s="77"/>
      <c r="L1342" s="77"/>
      <c r="M1342" s="80"/>
      <c r="N1342" s="77"/>
      <c r="O1342" s="77"/>
    </row>
    <row r="1343" spans="4:15" ht="16" customHeight="1" x14ac:dyDescent="0.25">
      <c r="D1343" s="82"/>
      <c r="E1343" s="82"/>
      <c r="F1343" s="82"/>
      <c r="G1343" s="82"/>
      <c r="H1343" s="82"/>
      <c r="K1343" s="77"/>
      <c r="L1343" s="77"/>
      <c r="M1343" s="80"/>
      <c r="N1343" s="77"/>
      <c r="O1343" s="77"/>
    </row>
    <row r="1344" spans="4:15" ht="16" customHeight="1" x14ac:dyDescent="0.25">
      <c r="D1344" s="82"/>
      <c r="E1344" s="82"/>
      <c r="F1344" s="82"/>
      <c r="G1344" s="82"/>
      <c r="H1344" s="82"/>
      <c r="K1344" s="77"/>
      <c r="L1344" s="77"/>
      <c r="M1344" s="80"/>
      <c r="N1344" s="77"/>
      <c r="O1344" s="77"/>
    </row>
    <row r="1345" spans="4:15" ht="16" customHeight="1" x14ac:dyDescent="0.25">
      <c r="D1345" s="82"/>
      <c r="E1345" s="82"/>
      <c r="F1345" s="82"/>
      <c r="G1345" s="82"/>
      <c r="H1345" s="82"/>
      <c r="K1345" s="77"/>
      <c r="L1345" s="77"/>
      <c r="M1345" s="80"/>
      <c r="N1345" s="77"/>
      <c r="O1345" s="77"/>
    </row>
    <row r="1346" spans="4:15" ht="16" customHeight="1" x14ac:dyDescent="0.25">
      <c r="D1346" s="82"/>
      <c r="E1346" s="82"/>
      <c r="F1346" s="82"/>
      <c r="G1346" s="82"/>
      <c r="H1346" s="82"/>
      <c r="K1346" s="81"/>
      <c r="L1346" s="81"/>
      <c r="M1346" s="80"/>
      <c r="N1346" s="77"/>
      <c r="O1346" s="77"/>
    </row>
    <row r="1347" spans="4:15" ht="16" customHeight="1" x14ac:dyDescent="0.25">
      <c r="D1347" s="82"/>
      <c r="E1347" s="82"/>
      <c r="F1347" s="82"/>
      <c r="G1347" s="82"/>
      <c r="H1347" s="82"/>
      <c r="K1347" s="81"/>
      <c r="L1347" s="81"/>
      <c r="M1347" s="80"/>
      <c r="N1347" s="77"/>
      <c r="O1347" s="77"/>
    </row>
    <row r="1348" spans="4:15" ht="16" customHeight="1" x14ac:dyDescent="0.25">
      <c r="D1348" s="82"/>
      <c r="E1348" s="82"/>
      <c r="F1348" s="82"/>
      <c r="G1348" s="82"/>
      <c r="H1348" s="82"/>
      <c r="K1348" s="81"/>
      <c r="L1348" s="81"/>
      <c r="M1348" s="80"/>
      <c r="N1348" s="77"/>
      <c r="O1348" s="77"/>
    </row>
    <row r="1349" spans="4:15" ht="16" customHeight="1" x14ac:dyDescent="0.25">
      <c r="D1349" s="82"/>
      <c r="E1349" s="82"/>
      <c r="F1349" s="82"/>
      <c r="G1349" s="82"/>
      <c r="H1349" s="82"/>
      <c r="K1349" s="81"/>
      <c r="L1349" s="81"/>
      <c r="M1349" s="80"/>
      <c r="N1349" s="77"/>
      <c r="O1349" s="77"/>
    </row>
    <row r="1350" spans="4:15" ht="16" customHeight="1" x14ac:dyDescent="0.25">
      <c r="D1350" s="82"/>
      <c r="E1350" s="82"/>
      <c r="F1350" s="82"/>
      <c r="G1350" s="82"/>
      <c r="H1350" s="82"/>
      <c r="K1350" s="81"/>
      <c r="L1350" s="81"/>
      <c r="M1350" s="80"/>
      <c r="N1350" s="77"/>
      <c r="O1350" s="77"/>
    </row>
    <row r="1351" spans="4:15" ht="16" customHeight="1" x14ac:dyDescent="0.25">
      <c r="D1351" s="82"/>
      <c r="E1351" s="82"/>
      <c r="F1351" s="82"/>
      <c r="G1351" s="82"/>
      <c r="H1351" s="82"/>
      <c r="K1351" s="81"/>
      <c r="L1351" s="81"/>
      <c r="M1351" s="80"/>
      <c r="N1351" s="77"/>
      <c r="O1351" s="77"/>
    </row>
    <row r="1352" spans="4:15" ht="16" customHeight="1" x14ac:dyDescent="0.25">
      <c r="D1352" s="82"/>
      <c r="E1352" s="82"/>
      <c r="F1352" s="82"/>
      <c r="G1352" s="82"/>
      <c r="H1352" s="82"/>
      <c r="K1352" s="81"/>
      <c r="L1352" s="81"/>
      <c r="M1352" s="80"/>
      <c r="N1352" s="77"/>
      <c r="O1352" s="77"/>
    </row>
    <row r="1353" spans="4:15" ht="16" customHeight="1" x14ac:dyDescent="0.25">
      <c r="D1353" s="82"/>
      <c r="E1353" s="82"/>
      <c r="F1353" s="82"/>
      <c r="G1353" s="82"/>
      <c r="H1353" s="82"/>
      <c r="K1353" s="77"/>
      <c r="L1353" s="77"/>
      <c r="M1353" s="80"/>
      <c r="N1353" s="77"/>
      <c r="O1353" s="77"/>
    </row>
    <row r="1354" spans="4:15" ht="16" customHeight="1" x14ac:dyDescent="0.25">
      <c r="D1354" s="82"/>
      <c r="E1354" s="82"/>
      <c r="F1354" s="82"/>
      <c r="G1354" s="82"/>
      <c r="H1354" s="82"/>
      <c r="K1354" s="77"/>
      <c r="L1354" s="77"/>
      <c r="M1354" s="80"/>
      <c r="N1354" s="77"/>
      <c r="O1354" s="77"/>
    </row>
    <row r="1355" spans="4:15" ht="16" customHeight="1" x14ac:dyDescent="0.25">
      <c r="D1355" s="82"/>
      <c r="E1355" s="82"/>
      <c r="F1355" s="82"/>
      <c r="G1355" s="82"/>
      <c r="H1355" s="82"/>
      <c r="K1355" s="77"/>
      <c r="L1355" s="77"/>
      <c r="M1355" s="80"/>
      <c r="N1355" s="77"/>
      <c r="O1355" s="77"/>
    </row>
    <row r="1356" spans="4:15" ht="16" customHeight="1" x14ac:dyDescent="0.25">
      <c r="D1356" s="82"/>
      <c r="E1356" s="82"/>
      <c r="F1356" s="82"/>
      <c r="G1356" s="82"/>
      <c r="H1356" s="82"/>
      <c r="K1356" s="77"/>
      <c r="L1356" s="77"/>
      <c r="M1356" s="80"/>
      <c r="N1356" s="77"/>
      <c r="O1356" s="77"/>
    </row>
    <row r="1357" spans="4:15" ht="16" customHeight="1" x14ac:dyDescent="0.25">
      <c r="D1357" s="82"/>
      <c r="E1357" s="82"/>
      <c r="F1357" s="82"/>
      <c r="G1357" s="82"/>
      <c r="H1357" s="82"/>
      <c r="K1357" s="77"/>
      <c r="L1357" s="77"/>
      <c r="M1357" s="80"/>
      <c r="N1357" s="77"/>
      <c r="O1357" s="77"/>
    </row>
    <row r="1358" spans="4:15" ht="16" customHeight="1" x14ac:dyDescent="0.25">
      <c r="D1358" s="82"/>
      <c r="E1358" s="82"/>
      <c r="F1358" s="82"/>
      <c r="G1358" s="82"/>
      <c r="H1358" s="82"/>
      <c r="K1358" s="77"/>
      <c r="L1358" s="77"/>
      <c r="M1358" s="80"/>
      <c r="N1358" s="77"/>
      <c r="O1358" s="77"/>
    </row>
    <row r="1359" spans="4:15" ht="16" customHeight="1" x14ac:dyDescent="0.25">
      <c r="D1359" s="82"/>
      <c r="E1359" s="82"/>
      <c r="F1359" s="82"/>
      <c r="G1359" s="82"/>
      <c r="H1359" s="82"/>
      <c r="K1359" s="77"/>
      <c r="L1359" s="77"/>
      <c r="M1359" s="80"/>
      <c r="N1359" s="77"/>
      <c r="O1359" s="77"/>
    </row>
    <row r="1360" spans="4:15" ht="16" customHeight="1" x14ac:dyDescent="0.25">
      <c r="D1360" s="82"/>
      <c r="E1360" s="82"/>
      <c r="F1360" s="82"/>
      <c r="G1360" s="82"/>
      <c r="H1360" s="82"/>
      <c r="K1360" s="77"/>
      <c r="L1360" s="77"/>
      <c r="M1360" s="80"/>
      <c r="N1360" s="77"/>
      <c r="O1360" s="77"/>
    </row>
    <row r="1361" spans="4:15" ht="16" customHeight="1" x14ac:dyDescent="0.25">
      <c r="D1361" s="82"/>
      <c r="E1361" s="82"/>
      <c r="F1361" s="82"/>
      <c r="G1361" s="82"/>
      <c r="H1361" s="82"/>
      <c r="K1361" s="77"/>
      <c r="L1361" s="77"/>
      <c r="M1361" s="80"/>
      <c r="N1361" s="77"/>
      <c r="O1361" s="77"/>
    </row>
    <row r="1362" spans="4:15" ht="16" customHeight="1" x14ac:dyDescent="0.25">
      <c r="D1362" s="82"/>
      <c r="E1362" s="82"/>
      <c r="F1362" s="82"/>
      <c r="G1362" s="82"/>
      <c r="H1362" s="82"/>
      <c r="K1362" s="77"/>
      <c r="L1362" s="77"/>
      <c r="M1362" s="80"/>
      <c r="N1362" s="77"/>
      <c r="O1362" s="77"/>
    </row>
    <row r="1363" spans="4:15" ht="16" customHeight="1" x14ac:dyDescent="0.25">
      <c r="D1363" s="82"/>
      <c r="E1363" s="82"/>
      <c r="F1363" s="82"/>
      <c r="G1363" s="82"/>
      <c r="H1363" s="82"/>
      <c r="K1363" s="77"/>
      <c r="L1363" s="77"/>
      <c r="M1363" s="80"/>
      <c r="N1363" s="77"/>
      <c r="O1363" s="77"/>
    </row>
    <row r="1364" spans="4:15" ht="16" customHeight="1" x14ac:dyDescent="0.25">
      <c r="D1364" s="82"/>
      <c r="E1364" s="82"/>
      <c r="F1364" s="82"/>
      <c r="G1364" s="82"/>
      <c r="H1364" s="82"/>
      <c r="K1364" s="77"/>
      <c r="L1364" s="77"/>
      <c r="M1364" s="80"/>
      <c r="N1364" s="77"/>
      <c r="O1364" s="77"/>
    </row>
    <row r="1365" spans="4:15" ht="16" customHeight="1" x14ac:dyDescent="0.25">
      <c r="D1365" s="82"/>
      <c r="E1365" s="82"/>
      <c r="F1365" s="82"/>
      <c r="G1365" s="82"/>
      <c r="H1365" s="82"/>
      <c r="K1365" s="77"/>
      <c r="L1365" s="77"/>
      <c r="M1365" s="80"/>
      <c r="N1365" s="77"/>
      <c r="O1365" s="77"/>
    </row>
    <row r="1366" spans="4:15" ht="16" customHeight="1" x14ac:dyDescent="0.25">
      <c r="D1366" s="82"/>
      <c r="E1366" s="82"/>
      <c r="F1366" s="82"/>
      <c r="G1366" s="82"/>
      <c r="H1366" s="82"/>
      <c r="K1366" s="77"/>
      <c r="L1366" s="77"/>
      <c r="M1366" s="80"/>
      <c r="N1366" s="77"/>
      <c r="O1366" s="77"/>
    </row>
    <row r="1367" spans="4:15" ht="16" customHeight="1" x14ac:dyDescent="0.25">
      <c r="D1367" s="82"/>
      <c r="E1367" s="82"/>
      <c r="F1367" s="82"/>
      <c r="G1367" s="82"/>
      <c r="H1367" s="82"/>
      <c r="K1367" s="77"/>
      <c r="L1367" s="77"/>
      <c r="M1367" s="80"/>
      <c r="N1367" s="77"/>
      <c r="O1367" s="77"/>
    </row>
    <row r="1368" spans="4:15" ht="16" customHeight="1" x14ac:dyDescent="0.25">
      <c r="D1368" s="82"/>
      <c r="E1368" s="82"/>
      <c r="F1368" s="82"/>
      <c r="G1368" s="82"/>
      <c r="H1368" s="82"/>
      <c r="K1368" s="77"/>
      <c r="L1368" s="77"/>
      <c r="M1368" s="80"/>
      <c r="N1368" s="77"/>
      <c r="O1368" s="77"/>
    </row>
    <row r="1369" spans="4:15" ht="16" customHeight="1" x14ac:dyDescent="0.25">
      <c r="D1369" s="82"/>
      <c r="E1369" s="82"/>
      <c r="F1369" s="82"/>
      <c r="G1369" s="82"/>
      <c r="H1369" s="82"/>
      <c r="K1369" s="77"/>
      <c r="L1369" s="77"/>
      <c r="M1369" s="80"/>
      <c r="N1369" s="77"/>
      <c r="O1369" s="77"/>
    </row>
    <row r="1370" spans="4:15" ht="16" customHeight="1" x14ac:dyDescent="0.25">
      <c r="D1370" s="82"/>
      <c r="E1370" s="82"/>
      <c r="F1370" s="82"/>
      <c r="G1370" s="82"/>
      <c r="H1370" s="82"/>
      <c r="K1370" s="81"/>
      <c r="L1370" s="81"/>
      <c r="M1370" s="80"/>
      <c r="N1370" s="77"/>
      <c r="O1370" s="77"/>
    </row>
    <row r="1371" spans="4:15" ht="16" customHeight="1" x14ac:dyDescent="0.25">
      <c r="D1371" s="82"/>
      <c r="E1371" s="82"/>
      <c r="F1371" s="82"/>
      <c r="G1371" s="82"/>
      <c r="H1371" s="82"/>
      <c r="K1371" s="81"/>
      <c r="L1371" s="81"/>
      <c r="M1371" s="80"/>
      <c r="N1371" s="77"/>
      <c r="O1371" s="77"/>
    </row>
    <row r="1372" spans="4:15" ht="16" customHeight="1" x14ac:dyDescent="0.25">
      <c r="D1372" s="82"/>
      <c r="E1372" s="82"/>
      <c r="F1372" s="82"/>
      <c r="G1372" s="82"/>
      <c r="H1372" s="82"/>
      <c r="K1372" s="81"/>
      <c r="L1372" s="81"/>
      <c r="M1372" s="80"/>
      <c r="N1372" s="77"/>
      <c r="O1372" s="77"/>
    </row>
    <row r="1373" spans="4:15" ht="16" customHeight="1" x14ac:dyDescent="0.25">
      <c r="D1373" s="82"/>
      <c r="E1373" s="82"/>
      <c r="F1373" s="82"/>
      <c r="G1373" s="82"/>
      <c r="H1373" s="82"/>
      <c r="K1373" s="81"/>
      <c r="L1373" s="81"/>
      <c r="M1373" s="80"/>
      <c r="N1373" s="77"/>
      <c r="O1373" s="77"/>
    </row>
    <row r="1374" spans="4:15" ht="16" customHeight="1" x14ac:dyDescent="0.25">
      <c r="D1374" s="82"/>
      <c r="E1374" s="82"/>
      <c r="F1374" s="82"/>
      <c r="G1374" s="82"/>
      <c r="H1374" s="82"/>
      <c r="K1374" s="81"/>
      <c r="L1374" s="81"/>
      <c r="M1374" s="80"/>
      <c r="N1374" s="77"/>
      <c r="O1374" s="77"/>
    </row>
    <row r="1375" spans="4:15" ht="16" customHeight="1" x14ac:dyDescent="0.25">
      <c r="D1375" s="82"/>
      <c r="E1375" s="82"/>
      <c r="F1375" s="82"/>
      <c r="G1375" s="82"/>
      <c r="H1375" s="82"/>
      <c r="K1375" s="81"/>
      <c r="L1375" s="81"/>
      <c r="M1375" s="80"/>
      <c r="N1375" s="77"/>
      <c r="O1375" s="77"/>
    </row>
    <row r="1376" spans="4:15" ht="16" customHeight="1" x14ac:dyDescent="0.25">
      <c r="D1376" s="82"/>
      <c r="E1376" s="82"/>
      <c r="F1376" s="82"/>
      <c r="G1376" s="82"/>
      <c r="H1376" s="82"/>
      <c r="K1376" s="81"/>
      <c r="L1376" s="81"/>
      <c r="M1376" s="80"/>
      <c r="N1376" s="77"/>
      <c r="O1376" s="77"/>
    </row>
    <row r="1377" spans="4:15" ht="16" customHeight="1" x14ac:dyDescent="0.25">
      <c r="D1377" s="82"/>
      <c r="E1377" s="82"/>
      <c r="F1377" s="82"/>
      <c r="G1377" s="82"/>
      <c r="H1377" s="82"/>
      <c r="K1377" s="77"/>
      <c r="L1377" s="77"/>
      <c r="M1377" s="80"/>
      <c r="N1377" s="77"/>
      <c r="O1377" s="77"/>
    </row>
    <row r="1378" spans="4:15" ht="16" customHeight="1" x14ac:dyDescent="0.25">
      <c r="D1378" s="82"/>
      <c r="E1378" s="82"/>
      <c r="F1378" s="82"/>
      <c r="G1378" s="82"/>
      <c r="H1378" s="82"/>
      <c r="K1378" s="77"/>
      <c r="L1378" s="77"/>
      <c r="M1378" s="80"/>
      <c r="N1378" s="77"/>
      <c r="O1378" s="77"/>
    </row>
    <row r="1379" spans="4:15" ht="16" customHeight="1" x14ac:dyDescent="0.25">
      <c r="D1379" s="82"/>
      <c r="E1379" s="82"/>
      <c r="F1379" s="82"/>
      <c r="G1379" s="82"/>
      <c r="H1379" s="82"/>
      <c r="K1379" s="77"/>
      <c r="L1379" s="77"/>
      <c r="M1379" s="80"/>
      <c r="N1379" s="77"/>
      <c r="O1379" s="77"/>
    </row>
    <row r="1380" spans="4:15" ht="16" customHeight="1" x14ac:dyDescent="0.25">
      <c r="D1380" s="82"/>
      <c r="E1380" s="82"/>
      <c r="F1380" s="82"/>
      <c r="G1380" s="82"/>
      <c r="H1380" s="82"/>
      <c r="K1380" s="77"/>
      <c r="L1380" s="77"/>
      <c r="M1380" s="80"/>
      <c r="N1380" s="77"/>
      <c r="O1380" s="77"/>
    </row>
    <row r="1381" spans="4:15" ht="16" customHeight="1" x14ac:dyDescent="0.25">
      <c r="D1381" s="82"/>
      <c r="E1381" s="82"/>
      <c r="F1381" s="82"/>
      <c r="G1381" s="82"/>
      <c r="H1381" s="82"/>
      <c r="K1381" s="77"/>
      <c r="L1381" s="77"/>
      <c r="M1381" s="80"/>
      <c r="N1381" s="77"/>
      <c r="O1381" s="77"/>
    </row>
    <row r="1382" spans="4:15" ht="16" customHeight="1" x14ac:dyDescent="0.25">
      <c r="D1382" s="82"/>
      <c r="E1382" s="82"/>
      <c r="F1382" s="82"/>
      <c r="G1382" s="82"/>
      <c r="H1382" s="82"/>
      <c r="K1382" s="77"/>
      <c r="L1382" s="77"/>
      <c r="M1382" s="80"/>
      <c r="N1382" s="77"/>
      <c r="O1382" s="77"/>
    </row>
    <row r="1383" spans="4:15" ht="16" customHeight="1" x14ac:dyDescent="0.25">
      <c r="D1383" s="82"/>
      <c r="E1383" s="82"/>
      <c r="F1383" s="82"/>
      <c r="G1383" s="82"/>
      <c r="H1383" s="82"/>
      <c r="K1383" s="77"/>
      <c r="L1383" s="77"/>
      <c r="M1383" s="80"/>
      <c r="N1383" s="77"/>
      <c r="O1383" s="77"/>
    </row>
    <row r="1384" spans="4:15" ht="16" customHeight="1" x14ac:dyDescent="0.25">
      <c r="D1384" s="82"/>
      <c r="E1384" s="82"/>
      <c r="F1384" s="82"/>
      <c r="G1384" s="82"/>
      <c r="H1384" s="82"/>
      <c r="K1384" s="77"/>
      <c r="L1384" s="77"/>
      <c r="M1384" s="80"/>
      <c r="N1384" s="77"/>
      <c r="O1384" s="77"/>
    </row>
    <row r="1385" spans="4:15" ht="16" customHeight="1" x14ac:dyDescent="0.25">
      <c r="D1385" s="82"/>
      <c r="E1385" s="82"/>
      <c r="F1385" s="82"/>
      <c r="G1385" s="82"/>
      <c r="H1385" s="82"/>
      <c r="K1385" s="77"/>
      <c r="L1385" s="77"/>
      <c r="M1385" s="80"/>
      <c r="N1385" s="77"/>
      <c r="O1385" s="77"/>
    </row>
    <row r="1386" spans="4:15" ht="16" customHeight="1" x14ac:dyDescent="0.25">
      <c r="D1386" s="82"/>
      <c r="E1386" s="82"/>
      <c r="F1386" s="82"/>
      <c r="G1386" s="82"/>
      <c r="H1386" s="82"/>
      <c r="K1386" s="77"/>
      <c r="L1386" s="77"/>
      <c r="M1386" s="80"/>
      <c r="N1386" s="77"/>
      <c r="O1386" s="77"/>
    </row>
    <row r="1387" spans="4:15" ht="16" customHeight="1" x14ac:dyDescent="0.25">
      <c r="D1387" s="82"/>
      <c r="E1387" s="82"/>
      <c r="F1387" s="82"/>
      <c r="G1387" s="82"/>
      <c r="H1387" s="82"/>
      <c r="K1387" s="77"/>
      <c r="L1387" s="77"/>
      <c r="M1387" s="80"/>
      <c r="N1387" s="77"/>
      <c r="O1387" s="77"/>
    </row>
    <row r="1388" spans="4:15" ht="16" customHeight="1" x14ac:dyDescent="0.25">
      <c r="D1388" s="82"/>
      <c r="E1388" s="82"/>
      <c r="F1388" s="82"/>
      <c r="G1388" s="82"/>
      <c r="H1388" s="82"/>
      <c r="K1388" s="77"/>
      <c r="L1388" s="77"/>
      <c r="M1388" s="80"/>
      <c r="N1388" s="77"/>
      <c r="O1388" s="77"/>
    </row>
    <row r="1389" spans="4:15" ht="16" customHeight="1" x14ac:dyDescent="0.25">
      <c r="D1389" s="82"/>
      <c r="E1389" s="82"/>
      <c r="F1389" s="82"/>
      <c r="G1389" s="82"/>
      <c r="H1389" s="82"/>
      <c r="K1389" s="77"/>
      <c r="L1389" s="77"/>
      <c r="M1389" s="80"/>
      <c r="N1389" s="77"/>
      <c r="O1389" s="77"/>
    </row>
    <row r="1390" spans="4:15" ht="16" customHeight="1" x14ac:dyDescent="0.25">
      <c r="D1390" s="82"/>
      <c r="E1390" s="82"/>
      <c r="F1390" s="82"/>
      <c r="G1390" s="82"/>
      <c r="H1390" s="82"/>
      <c r="K1390" s="77"/>
      <c r="L1390" s="77"/>
      <c r="M1390" s="80"/>
      <c r="N1390" s="77"/>
      <c r="O1390" s="77"/>
    </row>
    <row r="1391" spans="4:15" ht="16" customHeight="1" x14ac:dyDescent="0.25">
      <c r="D1391" s="82"/>
      <c r="E1391" s="82"/>
      <c r="F1391" s="82"/>
      <c r="G1391" s="82"/>
      <c r="H1391" s="82"/>
      <c r="K1391" s="77"/>
      <c r="L1391" s="77"/>
      <c r="M1391" s="80"/>
      <c r="N1391" s="77"/>
      <c r="O1391" s="77"/>
    </row>
    <row r="1392" spans="4:15" ht="16" customHeight="1" x14ac:dyDescent="0.25">
      <c r="D1392" s="82"/>
      <c r="E1392" s="82"/>
      <c r="F1392" s="82"/>
      <c r="G1392" s="82"/>
      <c r="H1392" s="82"/>
      <c r="K1392" s="77"/>
      <c r="L1392" s="77"/>
      <c r="M1392" s="80"/>
      <c r="N1392" s="77"/>
      <c r="O1392" s="77"/>
    </row>
    <row r="1393" spans="4:15" ht="16" customHeight="1" x14ac:dyDescent="0.25">
      <c r="D1393" s="82"/>
      <c r="E1393" s="82"/>
      <c r="F1393" s="82"/>
      <c r="G1393" s="82"/>
      <c r="H1393" s="82"/>
      <c r="K1393" s="77"/>
      <c r="L1393" s="77"/>
      <c r="M1393" s="80"/>
      <c r="N1393" s="77"/>
      <c r="O1393" s="77"/>
    </row>
    <row r="1394" spans="4:15" ht="16" customHeight="1" x14ac:dyDescent="0.25">
      <c r="D1394" s="82"/>
      <c r="E1394" s="82"/>
      <c r="F1394" s="82"/>
      <c r="G1394" s="82"/>
      <c r="H1394" s="82"/>
      <c r="K1394" s="81"/>
      <c r="L1394" s="81"/>
      <c r="M1394" s="80"/>
      <c r="N1394" s="77"/>
      <c r="O1394" s="77"/>
    </row>
    <row r="1395" spans="4:15" ht="16" customHeight="1" x14ac:dyDescent="0.25">
      <c r="D1395" s="82"/>
      <c r="E1395" s="82"/>
      <c r="F1395" s="82"/>
      <c r="G1395" s="82"/>
      <c r="H1395" s="82"/>
      <c r="K1395" s="81"/>
      <c r="L1395" s="81"/>
      <c r="M1395" s="80"/>
      <c r="N1395" s="77"/>
      <c r="O1395" s="77"/>
    </row>
    <row r="1396" spans="4:15" ht="16" customHeight="1" x14ac:dyDescent="0.25">
      <c r="D1396" s="82"/>
      <c r="E1396" s="82"/>
      <c r="F1396" s="82"/>
      <c r="G1396" s="82"/>
      <c r="H1396" s="82"/>
      <c r="K1396" s="81"/>
      <c r="L1396" s="81"/>
      <c r="M1396" s="80"/>
      <c r="N1396" s="77"/>
      <c r="O1396" s="77"/>
    </row>
    <row r="1397" spans="4:15" ht="16" customHeight="1" x14ac:dyDescent="0.25">
      <c r="D1397" s="82"/>
      <c r="E1397" s="82"/>
      <c r="F1397" s="82"/>
      <c r="G1397" s="82"/>
      <c r="H1397" s="82"/>
      <c r="K1397" s="81"/>
      <c r="L1397" s="81"/>
      <c r="M1397" s="80"/>
      <c r="N1397" s="77"/>
      <c r="O1397" s="77"/>
    </row>
    <row r="1398" spans="4:15" ht="16" customHeight="1" x14ac:dyDescent="0.25">
      <c r="D1398" s="82"/>
      <c r="E1398" s="82"/>
      <c r="F1398" s="82"/>
      <c r="G1398" s="82"/>
      <c r="H1398" s="82"/>
      <c r="K1398" s="81"/>
      <c r="L1398" s="81"/>
      <c r="M1398" s="80"/>
      <c r="N1398" s="77"/>
      <c r="O1398" s="77"/>
    </row>
    <row r="1399" spans="4:15" ht="16" customHeight="1" x14ac:dyDescent="0.25">
      <c r="D1399" s="82"/>
      <c r="E1399" s="82"/>
      <c r="F1399" s="82"/>
      <c r="G1399" s="82"/>
      <c r="H1399" s="82"/>
      <c r="K1399" s="81"/>
      <c r="L1399" s="81"/>
      <c r="M1399" s="80"/>
      <c r="N1399" s="77"/>
      <c r="O1399" s="77"/>
    </row>
    <row r="1400" spans="4:15" ht="16" customHeight="1" x14ac:dyDescent="0.25">
      <c r="D1400" s="82"/>
      <c r="E1400" s="82"/>
      <c r="F1400" s="82"/>
      <c r="G1400" s="82"/>
      <c r="H1400" s="82"/>
      <c r="K1400" s="81"/>
      <c r="L1400" s="81"/>
      <c r="M1400" s="80"/>
      <c r="N1400" s="77"/>
      <c r="O1400" s="77"/>
    </row>
    <row r="1401" spans="4:15" ht="16" customHeight="1" x14ac:dyDescent="0.25">
      <c r="D1401" s="82"/>
      <c r="E1401" s="82"/>
      <c r="F1401" s="82"/>
      <c r="G1401" s="82"/>
      <c r="H1401" s="82"/>
      <c r="K1401" s="77"/>
      <c r="L1401" s="77"/>
      <c r="M1401" s="80"/>
      <c r="N1401" s="77"/>
      <c r="O1401" s="77"/>
    </row>
    <row r="1402" spans="4:15" ht="16" customHeight="1" x14ac:dyDescent="0.25">
      <c r="D1402" s="82"/>
      <c r="E1402" s="82"/>
      <c r="F1402" s="82"/>
      <c r="G1402" s="82"/>
      <c r="H1402" s="82"/>
      <c r="K1402" s="77"/>
      <c r="L1402" s="77"/>
      <c r="M1402" s="80"/>
      <c r="N1402" s="77"/>
      <c r="O1402" s="77"/>
    </row>
    <row r="1403" spans="4:15" ht="16" customHeight="1" x14ac:dyDescent="0.25">
      <c r="D1403" s="82"/>
      <c r="E1403" s="82"/>
      <c r="F1403" s="82"/>
      <c r="G1403" s="82"/>
      <c r="H1403" s="82"/>
      <c r="K1403" s="77"/>
      <c r="L1403" s="77"/>
      <c r="M1403" s="80"/>
      <c r="N1403" s="77"/>
      <c r="O1403" s="77"/>
    </row>
    <row r="1404" spans="4:15" ht="16" customHeight="1" x14ac:dyDescent="0.25">
      <c r="D1404" s="82"/>
      <c r="E1404" s="82"/>
      <c r="F1404" s="82"/>
      <c r="G1404" s="82"/>
      <c r="H1404" s="82"/>
      <c r="K1404" s="77"/>
      <c r="L1404" s="77"/>
      <c r="M1404" s="80"/>
      <c r="N1404" s="77"/>
      <c r="O1404" s="77"/>
    </row>
    <row r="1405" spans="4:15" ht="16" customHeight="1" x14ac:dyDescent="0.25">
      <c r="D1405" s="82"/>
      <c r="E1405" s="82"/>
      <c r="F1405" s="82"/>
      <c r="G1405" s="82"/>
      <c r="H1405" s="82"/>
      <c r="K1405" s="77"/>
      <c r="L1405" s="77"/>
      <c r="M1405" s="80"/>
      <c r="N1405" s="77"/>
      <c r="O1405" s="77"/>
    </row>
    <row r="1406" spans="4:15" ht="16" customHeight="1" x14ac:dyDescent="0.25">
      <c r="D1406" s="82"/>
      <c r="E1406" s="82"/>
      <c r="F1406" s="82"/>
      <c r="G1406" s="82"/>
      <c r="H1406" s="82"/>
      <c r="K1406" s="77"/>
      <c r="L1406" s="77"/>
      <c r="M1406" s="80"/>
      <c r="N1406" s="77"/>
      <c r="O1406" s="77"/>
    </row>
    <row r="1407" spans="4:15" ht="16" customHeight="1" x14ac:dyDescent="0.25">
      <c r="D1407" s="82"/>
      <c r="E1407" s="82"/>
      <c r="F1407" s="82"/>
      <c r="G1407" s="82"/>
      <c r="H1407" s="82"/>
      <c r="K1407" s="77"/>
      <c r="L1407" s="77"/>
      <c r="M1407" s="80"/>
      <c r="N1407" s="77"/>
      <c r="O1407" s="77"/>
    </row>
    <row r="1408" spans="4:15" ht="16" customHeight="1" x14ac:dyDescent="0.25">
      <c r="D1408" s="82"/>
      <c r="E1408" s="82"/>
      <c r="F1408" s="82"/>
      <c r="G1408" s="82"/>
      <c r="H1408" s="82"/>
      <c r="K1408" s="77"/>
      <c r="L1408" s="77"/>
      <c r="M1408" s="80"/>
      <c r="N1408" s="77"/>
      <c r="O1408" s="77"/>
    </row>
    <row r="1409" spans="4:15" ht="16" customHeight="1" x14ac:dyDescent="0.25">
      <c r="D1409" s="82"/>
      <c r="E1409" s="82"/>
      <c r="F1409" s="82"/>
      <c r="G1409" s="82"/>
      <c r="H1409" s="82"/>
      <c r="K1409" s="77"/>
      <c r="L1409" s="77"/>
      <c r="M1409" s="80"/>
      <c r="N1409" s="77"/>
      <c r="O1409" s="77"/>
    </row>
    <row r="1410" spans="4:15" ht="16" customHeight="1" x14ac:dyDescent="0.25">
      <c r="D1410" s="82"/>
      <c r="E1410" s="82"/>
      <c r="F1410" s="82"/>
      <c r="G1410" s="82"/>
      <c r="H1410" s="82"/>
      <c r="K1410" s="77"/>
      <c r="L1410" s="77"/>
      <c r="M1410" s="80"/>
      <c r="N1410" s="77"/>
      <c r="O1410" s="77"/>
    </row>
    <row r="1411" spans="4:15" ht="16" customHeight="1" x14ac:dyDescent="0.25">
      <c r="D1411" s="82"/>
      <c r="E1411" s="82"/>
      <c r="F1411" s="82"/>
      <c r="G1411" s="82"/>
      <c r="H1411" s="82"/>
      <c r="K1411" s="77"/>
      <c r="L1411" s="77"/>
      <c r="M1411" s="80"/>
      <c r="N1411" s="77"/>
      <c r="O1411" s="77"/>
    </row>
    <row r="1412" spans="4:15" ht="16" customHeight="1" x14ac:dyDescent="0.25">
      <c r="D1412" s="82"/>
      <c r="E1412" s="82"/>
      <c r="F1412" s="82"/>
      <c r="G1412" s="82"/>
      <c r="H1412" s="82"/>
      <c r="K1412" s="77"/>
      <c r="L1412" s="77"/>
      <c r="M1412" s="80"/>
      <c r="N1412" s="77"/>
      <c r="O1412" s="77"/>
    </row>
    <row r="1413" spans="4:15" ht="16" customHeight="1" x14ac:dyDescent="0.25">
      <c r="D1413" s="82"/>
      <c r="E1413" s="82"/>
      <c r="F1413" s="82"/>
      <c r="G1413" s="82"/>
      <c r="H1413" s="82"/>
      <c r="K1413" s="77"/>
      <c r="L1413" s="77"/>
      <c r="M1413" s="80"/>
      <c r="N1413" s="77"/>
      <c r="O1413" s="77"/>
    </row>
    <row r="1414" spans="4:15" ht="16" customHeight="1" x14ac:dyDescent="0.25">
      <c r="D1414" s="82"/>
      <c r="E1414" s="82"/>
      <c r="F1414" s="82"/>
      <c r="G1414" s="82"/>
      <c r="H1414" s="82"/>
      <c r="K1414" s="77"/>
      <c r="L1414" s="77"/>
      <c r="M1414" s="80"/>
      <c r="N1414" s="77"/>
      <c r="O1414" s="77"/>
    </row>
    <row r="1415" spans="4:15" ht="16" customHeight="1" x14ac:dyDescent="0.25">
      <c r="D1415" s="82"/>
      <c r="E1415" s="82"/>
      <c r="F1415" s="82"/>
      <c r="G1415" s="82"/>
      <c r="H1415" s="82"/>
      <c r="K1415" s="77"/>
      <c r="L1415" s="77"/>
      <c r="M1415" s="80"/>
      <c r="N1415" s="77"/>
      <c r="O1415" s="77"/>
    </row>
    <row r="1416" spans="4:15" ht="16" customHeight="1" x14ac:dyDescent="0.25">
      <c r="D1416" s="82"/>
      <c r="E1416" s="82"/>
      <c r="F1416" s="82"/>
      <c r="G1416" s="82"/>
      <c r="H1416" s="82"/>
      <c r="K1416" s="77"/>
      <c r="L1416" s="77"/>
      <c r="M1416" s="80"/>
      <c r="N1416" s="77"/>
      <c r="O1416" s="77"/>
    </row>
    <row r="1417" spans="4:15" ht="16" customHeight="1" x14ac:dyDescent="0.25">
      <c r="D1417" s="82"/>
      <c r="E1417" s="82"/>
      <c r="F1417" s="82"/>
      <c r="G1417" s="82"/>
      <c r="H1417" s="82"/>
      <c r="K1417" s="77"/>
      <c r="L1417" s="77"/>
      <c r="M1417" s="80"/>
      <c r="N1417" s="77"/>
      <c r="O1417" s="77"/>
    </row>
    <row r="1418" spans="4:15" ht="16" customHeight="1" x14ac:dyDescent="0.25">
      <c r="D1418" s="82"/>
      <c r="E1418" s="82"/>
      <c r="F1418" s="82"/>
      <c r="G1418" s="82"/>
      <c r="H1418" s="82"/>
      <c r="K1418" s="81"/>
      <c r="L1418" s="81"/>
      <c r="M1418" s="80"/>
      <c r="N1418" s="77"/>
      <c r="O1418" s="77"/>
    </row>
    <row r="1419" spans="4:15" ht="16" customHeight="1" x14ac:dyDescent="0.25">
      <c r="D1419" s="82"/>
      <c r="E1419" s="82"/>
      <c r="F1419" s="82"/>
      <c r="G1419" s="82"/>
      <c r="H1419" s="82"/>
      <c r="K1419" s="81"/>
      <c r="L1419" s="81"/>
      <c r="M1419" s="80"/>
      <c r="N1419" s="77"/>
      <c r="O1419" s="77"/>
    </row>
    <row r="1420" spans="4:15" ht="16" customHeight="1" x14ac:dyDescent="0.25">
      <c r="D1420" s="82"/>
      <c r="E1420" s="82"/>
      <c r="F1420" s="82"/>
      <c r="G1420" s="82"/>
      <c r="H1420" s="82"/>
      <c r="K1420" s="81"/>
      <c r="L1420" s="81"/>
      <c r="M1420" s="80"/>
      <c r="N1420" s="77"/>
      <c r="O1420" s="77"/>
    </row>
    <row r="1421" spans="4:15" ht="16" customHeight="1" x14ac:dyDescent="0.25">
      <c r="D1421" s="82"/>
      <c r="E1421" s="82"/>
      <c r="F1421" s="82"/>
      <c r="G1421" s="82"/>
      <c r="H1421" s="82"/>
      <c r="K1421" s="81"/>
      <c r="L1421" s="81"/>
      <c r="M1421" s="80"/>
      <c r="N1421" s="77"/>
      <c r="O1421" s="77"/>
    </row>
    <row r="1422" spans="4:15" ht="16" customHeight="1" x14ac:dyDescent="0.25">
      <c r="D1422" s="82"/>
      <c r="E1422" s="82"/>
      <c r="F1422" s="82"/>
      <c r="G1422" s="82"/>
      <c r="H1422" s="82"/>
      <c r="K1422" s="81"/>
      <c r="L1422" s="81"/>
      <c r="M1422" s="80"/>
      <c r="N1422" s="77"/>
      <c r="O1422" s="77"/>
    </row>
    <row r="1423" spans="4:15" ht="16" customHeight="1" x14ac:dyDescent="0.25">
      <c r="D1423" s="82"/>
      <c r="E1423" s="82"/>
      <c r="F1423" s="82"/>
      <c r="G1423" s="82"/>
      <c r="H1423" s="82"/>
      <c r="K1423" s="81"/>
      <c r="L1423" s="81"/>
      <c r="M1423" s="80"/>
      <c r="N1423" s="77"/>
      <c r="O1423" s="77"/>
    </row>
    <row r="1424" spans="4:15" ht="16" customHeight="1" x14ac:dyDescent="0.25">
      <c r="D1424" s="82"/>
      <c r="E1424" s="82"/>
      <c r="F1424" s="82"/>
      <c r="G1424" s="82"/>
      <c r="H1424" s="82"/>
      <c r="K1424" s="81"/>
      <c r="L1424" s="81"/>
      <c r="M1424" s="80"/>
      <c r="N1424" s="77"/>
      <c r="O1424" s="77"/>
    </row>
    <row r="1425" spans="4:15" ht="16" customHeight="1" x14ac:dyDescent="0.25">
      <c r="D1425" s="82"/>
      <c r="E1425" s="82"/>
      <c r="F1425" s="82"/>
      <c r="G1425" s="82"/>
      <c r="H1425" s="82"/>
      <c r="K1425" s="77"/>
      <c r="L1425" s="77"/>
      <c r="M1425" s="80"/>
      <c r="N1425" s="77"/>
      <c r="O1425" s="77"/>
    </row>
    <row r="1426" spans="4:15" ht="16" customHeight="1" x14ac:dyDescent="0.25">
      <c r="D1426" s="82"/>
      <c r="E1426" s="82"/>
      <c r="F1426" s="82"/>
      <c r="G1426" s="82"/>
      <c r="H1426" s="82"/>
      <c r="K1426" s="77"/>
      <c r="L1426" s="77"/>
      <c r="M1426" s="80"/>
      <c r="N1426" s="77"/>
      <c r="O1426" s="77"/>
    </row>
    <row r="1427" spans="4:15" ht="16" customHeight="1" x14ac:dyDescent="0.25">
      <c r="D1427" s="82"/>
      <c r="E1427" s="82"/>
      <c r="F1427" s="82"/>
      <c r="G1427" s="82"/>
      <c r="H1427" s="82"/>
      <c r="K1427" s="77"/>
      <c r="L1427" s="77"/>
      <c r="M1427" s="80"/>
      <c r="N1427" s="77"/>
      <c r="O1427" s="77"/>
    </row>
    <row r="1428" spans="4:15" ht="16" customHeight="1" x14ac:dyDescent="0.25">
      <c r="D1428" s="82"/>
      <c r="E1428" s="82"/>
      <c r="F1428" s="82"/>
      <c r="G1428" s="82"/>
      <c r="H1428" s="82"/>
      <c r="K1428" s="77"/>
      <c r="L1428" s="77"/>
      <c r="M1428" s="80"/>
      <c r="N1428" s="77"/>
      <c r="O1428" s="77"/>
    </row>
    <row r="1429" spans="4:15" ht="16" customHeight="1" x14ac:dyDescent="0.25">
      <c r="D1429" s="82"/>
      <c r="E1429" s="82"/>
      <c r="F1429" s="82"/>
      <c r="G1429" s="82"/>
      <c r="H1429" s="82"/>
      <c r="K1429" s="77"/>
      <c r="L1429" s="77"/>
      <c r="M1429" s="80"/>
      <c r="N1429" s="77"/>
      <c r="O1429" s="77"/>
    </row>
    <row r="1430" spans="4:15" ht="16" customHeight="1" x14ac:dyDescent="0.25">
      <c r="D1430" s="82"/>
      <c r="E1430" s="82"/>
      <c r="F1430" s="82"/>
      <c r="G1430" s="82"/>
      <c r="H1430" s="82"/>
      <c r="K1430" s="77"/>
      <c r="L1430" s="77"/>
      <c r="M1430" s="80"/>
      <c r="N1430" s="77"/>
      <c r="O1430" s="77"/>
    </row>
    <row r="1431" spans="4:15" ht="16" customHeight="1" x14ac:dyDescent="0.25">
      <c r="D1431" s="82"/>
      <c r="E1431" s="82"/>
      <c r="F1431" s="82"/>
      <c r="G1431" s="82"/>
      <c r="H1431" s="82"/>
      <c r="K1431" s="77"/>
      <c r="L1431" s="77"/>
      <c r="M1431" s="80"/>
      <c r="N1431" s="77"/>
      <c r="O1431" s="77"/>
    </row>
    <row r="1432" spans="4:15" ht="16" customHeight="1" x14ac:dyDescent="0.25">
      <c r="D1432" s="82"/>
      <c r="E1432" s="82"/>
      <c r="F1432" s="82"/>
      <c r="G1432" s="82"/>
      <c r="H1432" s="82"/>
      <c r="K1432" s="77"/>
      <c r="L1432" s="77"/>
      <c r="M1432" s="80"/>
      <c r="N1432" s="77"/>
      <c r="O1432" s="77"/>
    </row>
    <row r="1433" spans="4:15" ht="16" customHeight="1" x14ac:dyDescent="0.25">
      <c r="D1433" s="82"/>
      <c r="E1433" s="82"/>
      <c r="F1433" s="82"/>
      <c r="G1433" s="82"/>
      <c r="H1433" s="82"/>
      <c r="K1433" s="77"/>
      <c r="L1433" s="77"/>
      <c r="M1433" s="80"/>
      <c r="N1433" s="77"/>
      <c r="O1433" s="77"/>
    </row>
    <row r="1434" spans="4:15" ht="16" customHeight="1" x14ac:dyDescent="0.25">
      <c r="D1434" s="82"/>
      <c r="E1434" s="82"/>
      <c r="F1434" s="82"/>
      <c r="G1434" s="82"/>
      <c r="H1434" s="82"/>
      <c r="K1434" s="77"/>
      <c r="L1434" s="77"/>
      <c r="M1434" s="80"/>
      <c r="N1434" s="77"/>
      <c r="O1434" s="77"/>
    </row>
    <row r="1435" spans="4:15" ht="16" customHeight="1" x14ac:dyDescent="0.25">
      <c r="D1435" s="82"/>
      <c r="E1435" s="82"/>
      <c r="F1435" s="82"/>
      <c r="G1435" s="82"/>
      <c r="H1435" s="82"/>
      <c r="K1435" s="77"/>
      <c r="L1435" s="77"/>
      <c r="M1435" s="80"/>
      <c r="N1435" s="77"/>
      <c r="O1435" s="77"/>
    </row>
    <row r="1436" spans="4:15" ht="16" customHeight="1" x14ac:dyDescent="0.25">
      <c r="D1436" s="82"/>
      <c r="E1436" s="82"/>
      <c r="F1436" s="82"/>
      <c r="G1436" s="82"/>
      <c r="H1436" s="82"/>
      <c r="K1436" s="77"/>
      <c r="L1436" s="77"/>
      <c r="M1436" s="80"/>
      <c r="N1436" s="77"/>
      <c r="O1436" s="77"/>
    </row>
    <row r="1437" spans="4:15" ht="16" customHeight="1" x14ac:dyDescent="0.25">
      <c r="D1437" s="82"/>
      <c r="E1437" s="82"/>
      <c r="F1437" s="82"/>
      <c r="G1437" s="82"/>
      <c r="H1437" s="82"/>
      <c r="K1437" s="77"/>
      <c r="L1437" s="77"/>
      <c r="M1437" s="80"/>
      <c r="N1437" s="77"/>
      <c r="O1437" s="77"/>
    </row>
    <row r="1438" spans="4:15" ht="16" customHeight="1" x14ac:dyDescent="0.25">
      <c r="D1438" s="82"/>
      <c r="E1438" s="82"/>
      <c r="F1438" s="82"/>
      <c r="G1438" s="82"/>
      <c r="H1438" s="82"/>
      <c r="K1438" s="77"/>
      <c r="L1438" s="77"/>
      <c r="M1438" s="80"/>
      <c r="N1438" s="77"/>
      <c r="O1438" s="77"/>
    </row>
    <row r="1439" spans="4:15" ht="16" customHeight="1" x14ac:dyDescent="0.25">
      <c r="D1439" s="82"/>
      <c r="E1439" s="82"/>
      <c r="F1439" s="82"/>
      <c r="G1439" s="82"/>
      <c r="H1439" s="82"/>
      <c r="K1439" s="77"/>
      <c r="L1439" s="77"/>
      <c r="M1439" s="80"/>
      <c r="N1439" s="77"/>
      <c r="O1439" s="77"/>
    </row>
    <row r="1440" spans="4:15" ht="16" customHeight="1" x14ac:dyDescent="0.25">
      <c r="D1440" s="82"/>
      <c r="E1440" s="82"/>
      <c r="F1440" s="82"/>
      <c r="G1440" s="82"/>
      <c r="H1440" s="82"/>
      <c r="K1440" s="77"/>
      <c r="L1440" s="77"/>
      <c r="M1440" s="80"/>
      <c r="N1440" s="77"/>
      <c r="O1440" s="77"/>
    </row>
    <row r="1441" spans="4:15" ht="16" customHeight="1" x14ac:dyDescent="0.25">
      <c r="D1441" s="82"/>
      <c r="E1441" s="82"/>
      <c r="F1441" s="82"/>
      <c r="G1441" s="82"/>
      <c r="H1441" s="82"/>
      <c r="K1441" s="77"/>
      <c r="L1441" s="77"/>
      <c r="M1441" s="80"/>
      <c r="N1441" s="77"/>
      <c r="O1441" s="77"/>
    </row>
    <row r="1442" spans="4:15" ht="16" customHeight="1" x14ac:dyDescent="0.25">
      <c r="D1442" s="82"/>
      <c r="E1442" s="82"/>
      <c r="F1442" s="82"/>
      <c r="G1442" s="82"/>
      <c r="H1442" s="82"/>
      <c r="K1442" s="81"/>
      <c r="L1442" s="81"/>
      <c r="M1442" s="80"/>
      <c r="N1442" s="77"/>
      <c r="O1442" s="77"/>
    </row>
    <row r="1443" spans="4:15" ht="16" customHeight="1" x14ac:dyDescent="0.25">
      <c r="D1443" s="82"/>
      <c r="E1443" s="82"/>
      <c r="F1443" s="82"/>
      <c r="G1443" s="82"/>
      <c r="H1443" s="82"/>
      <c r="K1443" s="81"/>
      <c r="L1443" s="81"/>
      <c r="M1443" s="80"/>
      <c r="N1443" s="77"/>
      <c r="O1443" s="77"/>
    </row>
    <row r="1444" spans="4:15" ht="16" customHeight="1" x14ac:dyDescent="0.25">
      <c r="D1444" s="82"/>
      <c r="E1444" s="82"/>
      <c r="F1444" s="82"/>
      <c r="G1444" s="82"/>
      <c r="H1444" s="82"/>
      <c r="K1444" s="81"/>
      <c r="L1444" s="81"/>
      <c r="M1444" s="80"/>
      <c r="N1444" s="77"/>
      <c r="O1444" s="77"/>
    </row>
    <row r="1445" spans="4:15" ht="16" customHeight="1" x14ac:dyDescent="0.25">
      <c r="D1445" s="82"/>
      <c r="E1445" s="82"/>
      <c r="F1445" s="82"/>
      <c r="G1445" s="82"/>
      <c r="H1445" s="82"/>
      <c r="K1445" s="81"/>
      <c r="L1445" s="81"/>
      <c r="M1445" s="80"/>
      <c r="N1445" s="77"/>
      <c r="O1445" s="77"/>
    </row>
    <row r="1446" spans="4:15" ht="16" customHeight="1" x14ac:dyDescent="0.25">
      <c r="D1446" s="82"/>
      <c r="E1446" s="82"/>
      <c r="F1446" s="82"/>
      <c r="G1446" s="82"/>
      <c r="H1446" s="82"/>
      <c r="K1446" s="81"/>
      <c r="L1446" s="81"/>
      <c r="M1446" s="80"/>
      <c r="N1446" s="77"/>
      <c r="O1446" s="77"/>
    </row>
    <row r="1447" spans="4:15" ht="16" customHeight="1" x14ac:dyDescent="0.25">
      <c r="D1447" s="82"/>
      <c r="E1447" s="82"/>
      <c r="F1447" s="82"/>
      <c r="G1447" s="82"/>
      <c r="H1447" s="82"/>
      <c r="K1447" s="81"/>
      <c r="L1447" s="81"/>
      <c r="M1447" s="80"/>
      <c r="N1447" s="77"/>
      <c r="O1447" s="77"/>
    </row>
    <row r="1448" spans="4:15" ht="16" customHeight="1" x14ac:dyDescent="0.25">
      <c r="D1448" s="82"/>
      <c r="E1448" s="82"/>
      <c r="F1448" s="82"/>
      <c r="G1448" s="82"/>
      <c r="H1448" s="82"/>
      <c r="K1448" s="81"/>
      <c r="L1448" s="81"/>
      <c r="M1448" s="80"/>
      <c r="N1448" s="77"/>
      <c r="O1448" s="77"/>
    </row>
    <row r="1449" spans="4:15" ht="16" customHeight="1" x14ac:dyDescent="0.25">
      <c r="D1449" s="82"/>
      <c r="E1449" s="82"/>
      <c r="F1449" s="82"/>
      <c r="G1449" s="82"/>
      <c r="H1449" s="82"/>
      <c r="K1449" s="77"/>
      <c r="L1449" s="77"/>
      <c r="M1449" s="80"/>
      <c r="N1449" s="77"/>
      <c r="O1449" s="77"/>
    </row>
    <row r="1450" spans="4:15" ht="16" customHeight="1" x14ac:dyDescent="0.25">
      <c r="D1450" s="82"/>
      <c r="E1450" s="82"/>
      <c r="F1450" s="82"/>
      <c r="G1450" s="82"/>
      <c r="H1450" s="82"/>
      <c r="K1450" s="77"/>
      <c r="L1450" s="77"/>
      <c r="M1450" s="80"/>
      <c r="N1450" s="77"/>
      <c r="O1450" s="77"/>
    </row>
    <row r="1451" spans="4:15" ht="16" customHeight="1" x14ac:dyDescent="0.25">
      <c r="D1451" s="82"/>
      <c r="E1451" s="82"/>
      <c r="F1451" s="82"/>
      <c r="G1451" s="82"/>
      <c r="H1451" s="82"/>
      <c r="K1451" s="77"/>
      <c r="L1451" s="77"/>
      <c r="M1451" s="80"/>
      <c r="N1451" s="77"/>
      <c r="O1451" s="77"/>
    </row>
    <row r="1452" spans="4:15" ht="16" customHeight="1" x14ac:dyDescent="0.25">
      <c r="D1452" s="82"/>
      <c r="E1452" s="82"/>
      <c r="F1452" s="82"/>
      <c r="G1452" s="82"/>
      <c r="H1452" s="82"/>
      <c r="K1452" s="77"/>
      <c r="L1452" s="77"/>
      <c r="M1452" s="80"/>
      <c r="N1452" s="77"/>
      <c r="O1452" s="77"/>
    </row>
    <row r="1453" spans="4:15" ht="16" customHeight="1" x14ac:dyDescent="0.25">
      <c r="D1453" s="82"/>
      <c r="E1453" s="82"/>
      <c r="F1453" s="82"/>
      <c r="G1453" s="82"/>
      <c r="H1453" s="82"/>
      <c r="K1453" s="77"/>
      <c r="L1453" s="77"/>
      <c r="M1453" s="80"/>
      <c r="N1453" s="77"/>
      <c r="O1453" s="77"/>
    </row>
    <row r="1454" spans="4:15" ht="16" customHeight="1" x14ac:dyDescent="0.25">
      <c r="D1454" s="82"/>
      <c r="E1454" s="82"/>
      <c r="F1454" s="82"/>
      <c r="G1454" s="82"/>
      <c r="H1454" s="82"/>
      <c r="K1454" s="77"/>
      <c r="L1454" s="77"/>
      <c r="M1454" s="80"/>
      <c r="N1454" s="77"/>
      <c r="O1454" s="77"/>
    </row>
    <row r="1455" spans="4:15" ht="16" customHeight="1" x14ac:dyDescent="0.25">
      <c r="D1455" s="82"/>
      <c r="E1455" s="82"/>
      <c r="F1455" s="82"/>
      <c r="G1455" s="82"/>
      <c r="H1455" s="82"/>
      <c r="K1455" s="77"/>
      <c r="L1455" s="77"/>
      <c r="M1455" s="80"/>
      <c r="N1455" s="77"/>
      <c r="O1455" s="77"/>
    </row>
    <row r="1456" spans="4:15" ht="16" customHeight="1" x14ac:dyDescent="0.25">
      <c r="D1456" s="82"/>
      <c r="E1456" s="82"/>
      <c r="F1456" s="82"/>
      <c r="G1456" s="82"/>
      <c r="H1456" s="82"/>
      <c r="K1456" s="77"/>
      <c r="L1456" s="77"/>
      <c r="M1456" s="80"/>
      <c r="N1456" s="77"/>
      <c r="O1456" s="77"/>
    </row>
    <row r="1457" spans="4:15" ht="16" customHeight="1" x14ac:dyDescent="0.25">
      <c r="D1457" s="82"/>
      <c r="E1457" s="82"/>
      <c r="F1457" s="82"/>
      <c r="G1457" s="82"/>
      <c r="H1457" s="82"/>
      <c r="K1457" s="77"/>
      <c r="L1457" s="77"/>
      <c r="M1457" s="80"/>
      <c r="N1457" s="77"/>
      <c r="O1457" s="77"/>
    </row>
    <row r="1458" spans="4:15" ht="16" customHeight="1" x14ac:dyDescent="0.25">
      <c r="D1458" s="82"/>
      <c r="E1458" s="82"/>
      <c r="F1458" s="82"/>
      <c r="G1458" s="82"/>
      <c r="H1458" s="82"/>
      <c r="K1458" s="77"/>
      <c r="L1458" s="77"/>
      <c r="M1458" s="80"/>
      <c r="N1458" s="77"/>
      <c r="O1458" s="77"/>
    </row>
    <row r="1459" spans="4:15" ht="16" customHeight="1" x14ac:dyDescent="0.25">
      <c r="D1459" s="82"/>
      <c r="E1459" s="82"/>
      <c r="F1459" s="82"/>
      <c r="G1459" s="82"/>
      <c r="H1459" s="82"/>
      <c r="K1459" s="77"/>
      <c r="L1459" s="77"/>
      <c r="M1459" s="80"/>
      <c r="N1459" s="77"/>
      <c r="O1459" s="77"/>
    </row>
    <row r="1460" spans="4:15" ht="16" customHeight="1" x14ac:dyDescent="0.25">
      <c r="D1460" s="82"/>
      <c r="E1460" s="82"/>
      <c r="F1460" s="82"/>
      <c r="G1460" s="82"/>
      <c r="H1460" s="82"/>
      <c r="K1460" s="77"/>
      <c r="L1460" s="77"/>
      <c r="M1460" s="80"/>
      <c r="N1460" s="77"/>
      <c r="O1460" s="77"/>
    </row>
    <row r="1461" spans="4:15" ht="16" customHeight="1" x14ac:dyDescent="0.25">
      <c r="D1461" s="82"/>
      <c r="E1461" s="82"/>
      <c r="F1461" s="82"/>
      <c r="G1461" s="82"/>
      <c r="H1461" s="82"/>
      <c r="K1461" s="77"/>
      <c r="L1461" s="77"/>
      <c r="M1461" s="80"/>
      <c r="N1461" s="77"/>
      <c r="O1461" s="77"/>
    </row>
    <row r="1462" spans="4:15" ht="16" customHeight="1" x14ac:dyDescent="0.25">
      <c r="D1462" s="82"/>
      <c r="E1462" s="82"/>
      <c r="F1462" s="82"/>
      <c r="G1462" s="82"/>
      <c r="H1462" s="82"/>
      <c r="K1462" s="77"/>
      <c r="L1462" s="77"/>
      <c r="M1462" s="80"/>
      <c r="N1462" s="77"/>
      <c r="O1462" s="77"/>
    </row>
    <row r="1463" spans="4:15" ht="16" customHeight="1" x14ac:dyDescent="0.25">
      <c r="D1463" s="82"/>
      <c r="E1463" s="82"/>
      <c r="F1463" s="82"/>
      <c r="G1463" s="82"/>
      <c r="H1463" s="82"/>
      <c r="K1463" s="77"/>
      <c r="L1463" s="77"/>
      <c r="M1463" s="80"/>
      <c r="N1463" s="77"/>
      <c r="O1463" s="77"/>
    </row>
    <row r="1464" spans="4:15" ht="16" customHeight="1" x14ac:dyDescent="0.25">
      <c r="D1464" s="82"/>
      <c r="E1464" s="82"/>
      <c r="F1464" s="82"/>
      <c r="G1464" s="82"/>
      <c r="H1464" s="82"/>
      <c r="K1464" s="77"/>
      <c r="L1464" s="77"/>
      <c r="M1464" s="80"/>
      <c r="N1464" s="77"/>
      <c r="O1464" s="77"/>
    </row>
    <row r="1465" spans="4:15" ht="16" customHeight="1" x14ac:dyDescent="0.25">
      <c r="D1465" s="82"/>
      <c r="E1465" s="82"/>
      <c r="F1465" s="82"/>
      <c r="G1465" s="82"/>
      <c r="H1465" s="82"/>
      <c r="K1465" s="77"/>
      <c r="L1465" s="77"/>
      <c r="M1465" s="80"/>
      <c r="N1465" s="77"/>
      <c r="O1465" s="77"/>
    </row>
    <row r="1466" spans="4:15" ht="16" customHeight="1" x14ac:dyDescent="0.25">
      <c r="D1466" s="82"/>
      <c r="E1466" s="82"/>
      <c r="F1466" s="82"/>
      <c r="G1466" s="82"/>
      <c r="H1466" s="82"/>
      <c r="K1466" s="81"/>
      <c r="L1466" s="81"/>
      <c r="M1466" s="80"/>
      <c r="N1466" s="77"/>
      <c r="O1466" s="77"/>
    </row>
    <row r="1467" spans="4:15" ht="16" customHeight="1" x14ac:dyDescent="0.25">
      <c r="D1467" s="82"/>
      <c r="E1467" s="82"/>
      <c r="F1467" s="82"/>
      <c r="G1467" s="82"/>
      <c r="H1467" s="82"/>
      <c r="K1467" s="81"/>
      <c r="L1467" s="81"/>
      <c r="M1467" s="80"/>
      <c r="N1467" s="77"/>
      <c r="O1467" s="77"/>
    </row>
    <row r="1468" spans="4:15" ht="16" customHeight="1" x14ac:dyDescent="0.25">
      <c r="D1468" s="82"/>
      <c r="E1468" s="82"/>
      <c r="F1468" s="82"/>
      <c r="G1468" s="82"/>
      <c r="H1468" s="82"/>
      <c r="K1468" s="81"/>
      <c r="L1468" s="81"/>
      <c r="M1468" s="80"/>
      <c r="N1468" s="77"/>
      <c r="O1468" s="77"/>
    </row>
    <row r="1469" spans="4:15" ht="16" customHeight="1" x14ac:dyDescent="0.25">
      <c r="D1469" s="82"/>
      <c r="E1469" s="82"/>
      <c r="F1469" s="82"/>
      <c r="G1469" s="82"/>
      <c r="H1469" s="82"/>
      <c r="K1469" s="81"/>
      <c r="L1469" s="81"/>
      <c r="M1469" s="80"/>
      <c r="N1469" s="77"/>
      <c r="O1469" s="77"/>
    </row>
    <row r="1470" spans="4:15" ht="16" customHeight="1" x14ac:dyDescent="0.25">
      <c r="D1470" s="82"/>
      <c r="E1470" s="82"/>
      <c r="F1470" s="82"/>
      <c r="G1470" s="82"/>
      <c r="H1470" s="82"/>
      <c r="K1470" s="81"/>
      <c r="L1470" s="81"/>
      <c r="M1470" s="80"/>
      <c r="N1470" s="77"/>
      <c r="O1470" s="77"/>
    </row>
    <row r="1471" spans="4:15" ht="16" customHeight="1" x14ac:dyDescent="0.25">
      <c r="D1471" s="82"/>
      <c r="E1471" s="82"/>
      <c r="F1471" s="82"/>
      <c r="G1471" s="82"/>
      <c r="H1471" s="82"/>
      <c r="K1471" s="81"/>
      <c r="L1471" s="81"/>
      <c r="M1471" s="80"/>
      <c r="N1471" s="77"/>
      <c r="O1471" s="77"/>
    </row>
    <row r="1472" spans="4:15" ht="16" customHeight="1" x14ac:dyDescent="0.25">
      <c r="D1472" s="82"/>
      <c r="E1472" s="82"/>
      <c r="F1472" s="82"/>
      <c r="G1472" s="82"/>
      <c r="H1472" s="82"/>
      <c r="K1472" s="81"/>
      <c r="L1472" s="81"/>
      <c r="M1472" s="80"/>
      <c r="N1472" s="77"/>
      <c r="O1472" s="77"/>
    </row>
    <row r="1473" spans="4:15" ht="16" customHeight="1" x14ac:dyDescent="0.25">
      <c r="D1473" s="82"/>
      <c r="E1473" s="82"/>
      <c r="F1473" s="82"/>
      <c r="G1473" s="82"/>
      <c r="H1473" s="82"/>
      <c r="K1473" s="77"/>
      <c r="L1473" s="77"/>
      <c r="M1473" s="80"/>
      <c r="N1473" s="77"/>
      <c r="O1473" s="77"/>
    </row>
    <row r="1474" spans="4:15" ht="16" customHeight="1" x14ac:dyDescent="0.25">
      <c r="D1474" s="82"/>
      <c r="E1474" s="82"/>
      <c r="F1474" s="82"/>
      <c r="G1474" s="82"/>
      <c r="H1474" s="82"/>
      <c r="K1474" s="77"/>
      <c r="L1474" s="77"/>
      <c r="M1474" s="80"/>
      <c r="N1474" s="77"/>
      <c r="O1474" s="77"/>
    </row>
    <row r="1475" spans="4:15" ht="16" customHeight="1" x14ac:dyDescent="0.25">
      <c r="D1475" s="82"/>
      <c r="E1475" s="82"/>
      <c r="F1475" s="82"/>
      <c r="G1475" s="82"/>
      <c r="H1475" s="82"/>
      <c r="K1475" s="77"/>
      <c r="L1475" s="77"/>
      <c r="M1475" s="80"/>
      <c r="N1475" s="77"/>
      <c r="O1475" s="77"/>
    </row>
    <row r="1476" spans="4:15" ht="16" customHeight="1" x14ac:dyDescent="0.25">
      <c r="D1476" s="82"/>
      <c r="E1476" s="82"/>
      <c r="F1476" s="82"/>
      <c r="G1476" s="82"/>
      <c r="H1476" s="82"/>
      <c r="K1476" s="77"/>
      <c r="L1476" s="77"/>
      <c r="M1476" s="80"/>
      <c r="N1476" s="77"/>
      <c r="O1476" s="77"/>
    </row>
    <row r="1477" spans="4:15" ht="16" customHeight="1" x14ac:dyDescent="0.25">
      <c r="D1477" s="82"/>
      <c r="E1477" s="82"/>
      <c r="F1477" s="82"/>
      <c r="G1477" s="82"/>
      <c r="H1477" s="82"/>
      <c r="K1477" s="77"/>
      <c r="L1477" s="77"/>
      <c r="M1477" s="80"/>
      <c r="N1477" s="77"/>
      <c r="O1477" s="77"/>
    </row>
    <row r="1478" spans="4:15" ht="16" customHeight="1" x14ac:dyDescent="0.25">
      <c r="D1478" s="82"/>
      <c r="E1478" s="82"/>
      <c r="F1478" s="82"/>
      <c r="G1478" s="82"/>
      <c r="H1478" s="82"/>
      <c r="K1478" s="77"/>
      <c r="L1478" s="77"/>
      <c r="M1478" s="80"/>
      <c r="N1478" s="77"/>
      <c r="O1478" s="77"/>
    </row>
    <row r="1479" spans="4:15" ht="16" customHeight="1" x14ac:dyDescent="0.25">
      <c r="D1479" s="82"/>
      <c r="E1479" s="82"/>
      <c r="F1479" s="82"/>
      <c r="G1479" s="82"/>
      <c r="H1479" s="82"/>
      <c r="K1479" s="77"/>
      <c r="L1479" s="77"/>
      <c r="M1479" s="80"/>
      <c r="N1479" s="77"/>
      <c r="O1479" s="77"/>
    </row>
    <row r="1480" spans="4:15" ht="16" customHeight="1" x14ac:dyDescent="0.25">
      <c r="D1480" s="82"/>
      <c r="E1480" s="82"/>
      <c r="F1480" s="82"/>
      <c r="G1480" s="82"/>
      <c r="H1480" s="82"/>
      <c r="K1480" s="77"/>
      <c r="L1480" s="77"/>
      <c r="M1480" s="80"/>
      <c r="N1480" s="77"/>
      <c r="O1480" s="77"/>
    </row>
    <row r="1481" spans="4:15" ht="16" customHeight="1" x14ac:dyDescent="0.25">
      <c r="D1481" s="82"/>
      <c r="E1481" s="82"/>
      <c r="F1481" s="82"/>
      <c r="G1481" s="82"/>
      <c r="H1481" s="82"/>
      <c r="K1481" s="77"/>
      <c r="L1481" s="77"/>
      <c r="M1481" s="80"/>
      <c r="N1481" s="77"/>
      <c r="O1481" s="77"/>
    </row>
    <row r="1482" spans="4:15" ht="16" customHeight="1" x14ac:dyDescent="0.25">
      <c r="D1482" s="82"/>
      <c r="E1482" s="82"/>
      <c r="F1482" s="82"/>
      <c r="G1482" s="82"/>
      <c r="H1482" s="82"/>
      <c r="K1482" s="77"/>
      <c r="L1482" s="77"/>
      <c r="M1482" s="80"/>
      <c r="N1482" s="77"/>
      <c r="O1482" s="77"/>
    </row>
    <row r="1483" spans="4:15" ht="16" customHeight="1" x14ac:dyDescent="0.25">
      <c r="D1483" s="82"/>
      <c r="E1483" s="82"/>
      <c r="F1483" s="82"/>
      <c r="G1483" s="82"/>
      <c r="H1483" s="82"/>
      <c r="K1483" s="77"/>
      <c r="L1483" s="77"/>
      <c r="M1483" s="80"/>
      <c r="N1483" s="77"/>
      <c r="O1483" s="77"/>
    </row>
    <row r="1484" spans="4:15" ht="16" customHeight="1" x14ac:dyDescent="0.25">
      <c r="D1484" s="82"/>
      <c r="E1484" s="82"/>
      <c r="F1484" s="82"/>
      <c r="G1484" s="82"/>
      <c r="H1484" s="82"/>
      <c r="K1484" s="77"/>
      <c r="L1484" s="77"/>
      <c r="M1484" s="80"/>
      <c r="N1484" s="77"/>
      <c r="O1484" s="77"/>
    </row>
    <row r="1485" spans="4:15" ht="16" customHeight="1" x14ac:dyDescent="0.25">
      <c r="D1485" s="82"/>
      <c r="E1485" s="82"/>
      <c r="F1485" s="82"/>
      <c r="G1485" s="82"/>
      <c r="H1485" s="82"/>
      <c r="K1485" s="77"/>
      <c r="L1485" s="77"/>
      <c r="M1485" s="80"/>
      <c r="N1485" s="77"/>
      <c r="O1485" s="77"/>
    </row>
    <row r="1486" spans="4:15" ht="16" customHeight="1" x14ac:dyDescent="0.25">
      <c r="D1486" s="82"/>
      <c r="E1486" s="82"/>
      <c r="F1486" s="82"/>
      <c r="G1486" s="82"/>
      <c r="H1486" s="82"/>
      <c r="K1486" s="77"/>
      <c r="L1486" s="77"/>
      <c r="M1486" s="80"/>
      <c r="N1486" s="77"/>
      <c r="O1486" s="77"/>
    </row>
    <row r="1487" spans="4:15" ht="16" customHeight="1" x14ac:dyDescent="0.25">
      <c r="D1487" s="82"/>
      <c r="E1487" s="82"/>
      <c r="F1487" s="82"/>
      <c r="G1487" s="82"/>
      <c r="H1487" s="82"/>
      <c r="K1487" s="77"/>
      <c r="L1487" s="77"/>
      <c r="M1487" s="80"/>
      <c r="N1487" s="77"/>
      <c r="O1487" s="77"/>
    </row>
    <row r="1488" spans="4:15" ht="16" customHeight="1" x14ac:dyDescent="0.25">
      <c r="D1488" s="82"/>
      <c r="E1488" s="82"/>
      <c r="F1488" s="82"/>
      <c r="G1488" s="82"/>
      <c r="H1488" s="82"/>
      <c r="K1488" s="77"/>
      <c r="L1488" s="77"/>
      <c r="M1488" s="80"/>
      <c r="N1488" s="77"/>
      <c r="O1488" s="77"/>
    </row>
    <row r="1489" spans="4:15" ht="16" customHeight="1" x14ac:dyDescent="0.25">
      <c r="D1489" s="82"/>
      <c r="E1489" s="82"/>
      <c r="F1489" s="82"/>
      <c r="G1489" s="82"/>
      <c r="H1489" s="82"/>
      <c r="K1489" s="77"/>
      <c r="L1489" s="77"/>
      <c r="M1489" s="80"/>
      <c r="N1489" s="77"/>
      <c r="O1489" s="77"/>
    </row>
    <row r="1490" spans="4:15" ht="16" customHeight="1" x14ac:dyDescent="0.25">
      <c r="D1490" s="82"/>
      <c r="E1490" s="82"/>
      <c r="F1490" s="82"/>
      <c r="G1490" s="82"/>
      <c r="H1490" s="82"/>
      <c r="K1490" s="81"/>
      <c r="L1490" s="81"/>
      <c r="M1490" s="80"/>
      <c r="N1490" s="77"/>
      <c r="O1490" s="77"/>
    </row>
    <row r="1491" spans="4:15" ht="16" customHeight="1" x14ac:dyDescent="0.25">
      <c r="D1491" s="82"/>
      <c r="E1491" s="82"/>
      <c r="F1491" s="82"/>
      <c r="G1491" s="82"/>
      <c r="H1491" s="82"/>
      <c r="K1491" s="81"/>
      <c r="L1491" s="81"/>
      <c r="M1491" s="80"/>
      <c r="N1491" s="77"/>
      <c r="O1491" s="77"/>
    </row>
    <row r="1492" spans="4:15" ht="16" customHeight="1" x14ac:dyDescent="0.25">
      <c r="D1492" s="82"/>
      <c r="E1492" s="82"/>
      <c r="F1492" s="82"/>
      <c r="G1492" s="82"/>
      <c r="H1492" s="82"/>
      <c r="K1492" s="81"/>
      <c r="L1492" s="81"/>
      <c r="M1492" s="80"/>
      <c r="N1492" s="77"/>
      <c r="O1492" s="77"/>
    </row>
    <row r="1493" spans="4:15" ht="16" customHeight="1" x14ac:dyDescent="0.25">
      <c r="D1493" s="82"/>
      <c r="E1493" s="82"/>
      <c r="F1493" s="82"/>
      <c r="G1493" s="82"/>
      <c r="H1493" s="82"/>
      <c r="K1493" s="81"/>
      <c r="L1493" s="81"/>
      <c r="M1493" s="80"/>
      <c r="N1493" s="77"/>
      <c r="O1493" s="77"/>
    </row>
    <row r="1494" spans="4:15" ht="16" customHeight="1" x14ac:dyDescent="0.25">
      <c r="D1494" s="82"/>
      <c r="E1494" s="82"/>
      <c r="F1494" s="82"/>
      <c r="G1494" s="82"/>
      <c r="H1494" s="82"/>
      <c r="K1494" s="81"/>
      <c r="L1494" s="81"/>
      <c r="M1494" s="80"/>
      <c r="N1494" s="77"/>
      <c r="O1494" s="77"/>
    </row>
    <row r="1495" spans="4:15" ht="16" customHeight="1" x14ac:dyDescent="0.25">
      <c r="D1495" s="82"/>
      <c r="E1495" s="82"/>
      <c r="F1495" s="82"/>
      <c r="G1495" s="82"/>
      <c r="H1495" s="82"/>
      <c r="K1495" s="81"/>
      <c r="L1495" s="81"/>
      <c r="M1495" s="80"/>
      <c r="N1495" s="77"/>
      <c r="O1495" s="77"/>
    </row>
    <row r="1496" spans="4:15" ht="16" customHeight="1" x14ac:dyDescent="0.25">
      <c r="D1496" s="82"/>
      <c r="E1496" s="82"/>
      <c r="F1496" s="82"/>
      <c r="G1496" s="82"/>
      <c r="H1496" s="82"/>
      <c r="K1496" s="81"/>
      <c r="L1496" s="81"/>
      <c r="M1496" s="80"/>
      <c r="N1496" s="77"/>
      <c r="O1496" s="77"/>
    </row>
    <row r="1497" spans="4:15" ht="16" customHeight="1" x14ac:dyDescent="0.25">
      <c r="D1497" s="82"/>
      <c r="E1497" s="82"/>
      <c r="F1497" s="82"/>
      <c r="G1497" s="82"/>
      <c r="H1497" s="82"/>
      <c r="K1497" s="77"/>
      <c r="L1497" s="77"/>
      <c r="M1497" s="80"/>
      <c r="N1497" s="77"/>
      <c r="O1497" s="77"/>
    </row>
    <row r="1498" spans="4:15" ht="16" customHeight="1" x14ac:dyDescent="0.25">
      <c r="D1498" s="82"/>
      <c r="E1498" s="82"/>
      <c r="F1498" s="82"/>
      <c r="G1498" s="82"/>
      <c r="H1498" s="82"/>
      <c r="K1498" s="77"/>
      <c r="L1498" s="77"/>
      <c r="M1498" s="80"/>
      <c r="N1498" s="77"/>
      <c r="O1498" s="77"/>
    </row>
    <row r="1499" spans="4:15" ht="16" customHeight="1" x14ac:dyDescent="0.25">
      <c r="D1499" s="82"/>
      <c r="E1499" s="82"/>
      <c r="F1499" s="82"/>
      <c r="G1499" s="82"/>
      <c r="H1499" s="82"/>
      <c r="K1499" s="77"/>
      <c r="L1499" s="77"/>
      <c r="M1499" s="80"/>
      <c r="N1499" s="77"/>
      <c r="O1499" s="77"/>
    </row>
    <row r="1500" spans="4:15" ht="16" customHeight="1" x14ac:dyDescent="0.25">
      <c r="D1500" s="82"/>
      <c r="E1500" s="82"/>
      <c r="F1500" s="82"/>
      <c r="G1500" s="82"/>
      <c r="H1500" s="82"/>
      <c r="K1500" s="77"/>
      <c r="L1500" s="77"/>
      <c r="M1500" s="80"/>
      <c r="N1500" s="77"/>
      <c r="O1500" s="77"/>
    </row>
    <row r="1501" spans="4:15" ht="16" customHeight="1" x14ac:dyDescent="0.25">
      <c r="D1501" s="82"/>
      <c r="E1501" s="82"/>
      <c r="F1501" s="82"/>
      <c r="G1501" s="82"/>
      <c r="H1501" s="82"/>
      <c r="K1501" s="77"/>
      <c r="L1501" s="77"/>
      <c r="M1501" s="80"/>
      <c r="N1501" s="77"/>
      <c r="O1501" s="77"/>
    </row>
    <row r="1502" spans="4:15" ht="16" customHeight="1" x14ac:dyDescent="0.25">
      <c r="D1502" s="82"/>
      <c r="E1502" s="82"/>
      <c r="F1502" s="82"/>
      <c r="G1502" s="82"/>
      <c r="H1502" s="82"/>
      <c r="K1502" s="77"/>
      <c r="L1502" s="77"/>
      <c r="M1502" s="80"/>
      <c r="N1502" s="77"/>
      <c r="O1502" s="77"/>
    </row>
    <row r="1503" spans="4:15" ht="16" customHeight="1" x14ac:dyDescent="0.25">
      <c r="D1503" s="82"/>
      <c r="E1503" s="82"/>
      <c r="F1503" s="82"/>
      <c r="G1503" s="82"/>
      <c r="H1503" s="82"/>
      <c r="K1503" s="77"/>
      <c r="L1503" s="77"/>
      <c r="M1503" s="80"/>
      <c r="N1503" s="77"/>
      <c r="O1503" s="77"/>
    </row>
    <row r="1504" spans="4:15" ht="16" customHeight="1" x14ac:dyDescent="0.25">
      <c r="D1504" s="82"/>
      <c r="E1504" s="82"/>
      <c r="F1504" s="82"/>
      <c r="G1504" s="82"/>
      <c r="H1504" s="82"/>
      <c r="K1504" s="77"/>
      <c r="L1504" s="77"/>
      <c r="M1504" s="80"/>
      <c r="N1504" s="77"/>
      <c r="O1504" s="77"/>
    </row>
    <row r="1505" spans="4:15" ht="16" customHeight="1" x14ac:dyDescent="0.25">
      <c r="D1505" s="82"/>
      <c r="E1505" s="82"/>
      <c r="F1505" s="82"/>
      <c r="G1505" s="82"/>
      <c r="H1505" s="82"/>
      <c r="K1505" s="77"/>
      <c r="L1505" s="77"/>
      <c r="M1505" s="80"/>
      <c r="N1505" s="77"/>
      <c r="O1505" s="77"/>
    </row>
    <row r="1506" spans="4:15" ht="16" customHeight="1" x14ac:dyDescent="0.25">
      <c r="D1506" s="82"/>
      <c r="E1506" s="82"/>
      <c r="F1506" s="82"/>
      <c r="G1506" s="82"/>
      <c r="H1506" s="82"/>
      <c r="K1506" s="77"/>
      <c r="L1506" s="77"/>
      <c r="M1506" s="80"/>
      <c r="N1506" s="77"/>
      <c r="O1506" s="77"/>
    </row>
    <row r="1507" spans="4:15" ht="16" customHeight="1" x14ac:dyDescent="0.25">
      <c r="D1507" s="82"/>
      <c r="E1507" s="82"/>
      <c r="F1507" s="82"/>
      <c r="G1507" s="82"/>
      <c r="H1507" s="82"/>
      <c r="K1507" s="77"/>
      <c r="L1507" s="77"/>
      <c r="M1507" s="80"/>
      <c r="N1507" s="77"/>
      <c r="O1507" s="77"/>
    </row>
    <row r="1508" spans="4:15" ht="16" customHeight="1" x14ac:dyDescent="0.25">
      <c r="D1508" s="82"/>
      <c r="E1508" s="82"/>
      <c r="F1508" s="82"/>
      <c r="G1508" s="82"/>
      <c r="H1508" s="82"/>
      <c r="K1508" s="77"/>
      <c r="L1508" s="77"/>
      <c r="M1508" s="80"/>
      <c r="N1508" s="77"/>
      <c r="O1508" s="77"/>
    </row>
    <row r="1509" spans="4:15" ht="16" customHeight="1" x14ac:dyDescent="0.25">
      <c r="D1509" s="82"/>
      <c r="E1509" s="82"/>
      <c r="F1509" s="82"/>
      <c r="G1509" s="82"/>
      <c r="H1509" s="82"/>
      <c r="K1509" s="77"/>
      <c r="L1509" s="77"/>
      <c r="M1509" s="80"/>
      <c r="N1509" s="77"/>
      <c r="O1509" s="77"/>
    </row>
    <row r="1510" spans="4:15" ht="16" customHeight="1" x14ac:dyDescent="0.25">
      <c r="D1510" s="82"/>
      <c r="E1510" s="82"/>
      <c r="F1510" s="82"/>
      <c r="G1510" s="82"/>
      <c r="H1510" s="82"/>
      <c r="K1510" s="77"/>
      <c r="L1510" s="77"/>
      <c r="M1510" s="80"/>
      <c r="N1510" s="77"/>
      <c r="O1510" s="77"/>
    </row>
    <row r="1511" spans="4:15" ht="16" customHeight="1" x14ac:dyDescent="0.25">
      <c r="D1511" s="82"/>
      <c r="E1511" s="82"/>
      <c r="F1511" s="82"/>
      <c r="G1511" s="82"/>
      <c r="H1511" s="82"/>
      <c r="K1511" s="77"/>
      <c r="L1511" s="77"/>
      <c r="M1511" s="80"/>
      <c r="N1511" s="77"/>
      <c r="O1511" s="77"/>
    </row>
    <row r="1512" spans="4:15" ht="16" customHeight="1" x14ac:dyDescent="0.25">
      <c r="D1512" s="82"/>
      <c r="E1512" s="82"/>
      <c r="F1512" s="82"/>
      <c r="G1512" s="82"/>
      <c r="H1512" s="82"/>
      <c r="K1512" s="77"/>
      <c r="L1512" s="77"/>
      <c r="M1512" s="80"/>
      <c r="N1512" s="77"/>
      <c r="O1512" s="77"/>
    </row>
    <row r="1513" spans="4:15" ht="16" customHeight="1" x14ac:dyDescent="0.25">
      <c r="D1513" s="82"/>
      <c r="E1513" s="82"/>
      <c r="F1513" s="82"/>
      <c r="G1513" s="82"/>
      <c r="H1513" s="82"/>
      <c r="K1513" s="77"/>
      <c r="L1513" s="77"/>
      <c r="M1513" s="80"/>
      <c r="N1513" s="77"/>
      <c r="O1513" s="77"/>
    </row>
    <row r="1514" spans="4:15" ht="16" customHeight="1" x14ac:dyDescent="0.25">
      <c r="D1514" s="82"/>
      <c r="E1514" s="82"/>
      <c r="F1514" s="82"/>
      <c r="G1514" s="82"/>
      <c r="H1514" s="82"/>
      <c r="K1514" s="81"/>
      <c r="L1514" s="81"/>
      <c r="M1514" s="80"/>
      <c r="N1514" s="77"/>
      <c r="O1514" s="77"/>
    </row>
    <row r="1515" spans="4:15" ht="16" customHeight="1" x14ac:dyDescent="0.25">
      <c r="D1515" s="82"/>
      <c r="E1515" s="82"/>
      <c r="F1515" s="82"/>
      <c r="G1515" s="82"/>
      <c r="H1515" s="82"/>
      <c r="K1515" s="81"/>
      <c r="L1515" s="81"/>
      <c r="M1515" s="80"/>
      <c r="N1515" s="77"/>
      <c r="O1515" s="77"/>
    </row>
    <row r="1516" spans="4:15" ht="16" customHeight="1" x14ac:dyDescent="0.25">
      <c r="D1516" s="82"/>
      <c r="E1516" s="82"/>
      <c r="F1516" s="82"/>
      <c r="G1516" s="82"/>
      <c r="H1516" s="82"/>
      <c r="K1516" s="81"/>
      <c r="L1516" s="81"/>
      <c r="M1516" s="80"/>
      <c r="N1516" s="77"/>
      <c r="O1516" s="77"/>
    </row>
    <row r="1517" spans="4:15" ht="16" customHeight="1" x14ac:dyDescent="0.25">
      <c r="D1517" s="82"/>
      <c r="E1517" s="82"/>
      <c r="F1517" s="82"/>
      <c r="G1517" s="82"/>
      <c r="H1517" s="82"/>
      <c r="K1517" s="81"/>
      <c r="L1517" s="81"/>
      <c r="M1517" s="80"/>
      <c r="N1517" s="77"/>
      <c r="O1517" s="77"/>
    </row>
    <row r="1518" spans="4:15" ht="16" customHeight="1" x14ac:dyDescent="0.25">
      <c r="D1518" s="82"/>
      <c r="E1518" s="82"/>
      <c r="F1518" s="82"/>
      <c r="G1518" s="82"/>
      <c r="H1518" s="82"/>
      <c r="K1518" s="81"/>
      <c r="L1518" s="81"/>
      <c r="M1518" s="80"/>
      <c r="N1518" s="77"/>
      <c r="O1518" s="77"/>
    </row>
    <row r="1519" spans="4:15" ht="16" customHeight="1" x14ac:dyDescent="0.25">
      <c r="D1519" s="82"/>
      <c r="E1519" s="82"/>
      <c r="F1519" s="82"/>
      <c r="G1519" s="82"/>
      <c r="H1519" s="82"/>
      <c r="K1519" s="81"/>
      <c r="L1519" s="81"/>
      <c r="M1519" s="80"/>
      <c r="N1519" s="77"/>
      <c r="O1519" s="77"/>
    </row>
    <row r="1520" spans="4:15" ht="16" customHeight="1" x14ac:dyDescent="0.25">
      <c r="D1520" s="82"/>
      <c r="E1520" s="82"/>
      <c r="F1520" s="82"/>
      <c r="G1520" s="82"/>
      <c r="H1520" s="82"/>
      <c r="K1520" s="81"/>
      <c r="L1520" s="81"/>
      <c r="M1520" s="80"/>
      <c r="N1520" s="77"/>
      <c r="O1520" s="77"/>
    </row>
    <row r="1521" spans="4:15" ht="16" customHeight="1" x14ac:dyDescent="0.25">
      <c r="D1521" s="82"/>
      <c r="E1521" s="82"/>
      <c r="F1521" s="82"/>
      <c r="G1521" s="82"/>
      <c r="H1521" s="82"/>
      <c r="K1521" s="77"/>
      <c r="L1521" s="77"/>
      <c r="M1521" s="80"/>
      <c r="N1521" s="77"/>
      <c r="O1521" s="77"/>
    </row>
    <row r="1522" spans="4:15" ht="16" customHeight="1" x14ac:dyDescent="0.25">
      <c r="D1522" s="82"/>
      <c r="E1522" s="82"/>
      <c r="F1522" s="82"/>
      <c r="G1522" s="82"/>
      <c r="H1522" s="82"/>
      <c r="K1522" s="77"/>
      <c r="L1522" s="77"/>
      <c r="M1522" s="80"/>
      <c r="N1522" s="77"/>
      <c r="O1522" s="77"/>
    </row>
    <row r="1523" spans="4:15" ht="16" customHeight="1" x14ac:dyDescent="0.25">
      <c r="D1523" s="82"/>
      <c r="E1523" s="82"/>
      <c r="F1523" s="82"/>
      <c r="G1523" s="82"/>
      <c r="H1523" s="82"/>
      <c r="K1523" s="77"/>
      <c r="L1523" s="77"/>
      <c r="M1523" s="80"/>
      <c r="N1523" s="77"/>
      <c r="O1523" s="77"/>
    </row>
    <row r="1524" spans="4:15" ht="16" customHeight="1" x14ac:dyDescent="0.25">
      <c r="D1524" s="82"/>
      <c r="E1524" s="82"/>
      <c r="F1524" s="82"/>
      <c r="G1524" s="82"/>
      <c r="H1524" s="82"/>
      <c r="K1524" s="77"/>
      <c r="L1524" s="77"/>
      <c r="M1524" s="80"/>
      <c r="N1524" s="77"/>
      <c r="O1524" s="77"/>
    </row>
    <row r="1525" spans="4:15" ht="16" customHeight="1" x14ac:dyDescent="0.25">
      <c r="D1525" s="82"/>
      <c r="E1525" s="82"/>
      <c r="F1525" s="82"/>
      <c r="G1525" s="82"/>
      <c r="H1525" s="82"/>
      <c r="K1525" s="77"/>
      <c r="L1525" s="77"/>
      <c r="M1525" s="80"/>
      <c r="N1525" s="77"/>
      <c r="O1525" s="77"/>
    </row>
    <row r="1526" spans="4:15" ht="16" customHeight="1" x14ac:dyDescent="0.25">
      <c r="D1526" s="82"/>
      <c r="E1526" s="82"/>
      <c r="F1526" s="82"/>
      <c r="G1526" s="82"/>
      <c r="H1526" s="82"/>
      <c r="K1526" s="77"/>
      <c r="L1526" s="77"/>
      <c r="M1526" s="80"/>
      <c r="N1526" s="77"/>
      <c r="O1526" s="77"/>
    </row>
    <row r="1527" spans="4:15" ht="16" customHeight="1" x14ac:dyDescent="0.25">
      <c r="D1527" s="82"/>
      <c r="E1527" s="82"/>
      <c r="F1527" s="82"/>
      <c r="G1527" s="82"/>
      <c r="H1527" s="82"/>
      <c r="K1527" s="77"/>
      <c r="L1527" s="77"/>
      <c r="M1527" s="80"/>
      <c r="N1527" s="77"/>
      <c r="O1527" s="77"/>
    </row>
    <row r="1528" spans="4:15" ht="16" customHeight="1" x14ac:dyDescent="0.25">
      <c r="D1528" s="82"/>
      <c r="E1528" s="82"/>
      <c r="F1528" s="82"/>
      <c r="G1528" s="82"/>
      <c r="H1528" s="82"/>
      <c r="K1528" s="77"/>
      <c r="L1528" s="77"/>
      <c r="M1528" s="80"/>
      <c r="N1528" s="77"/>
      <c r="O1528" s="77"/>
    </row>
    <row r="1529" spans="4:15" ht="16" customHeight="1" x14ac:dyDescent="0.25">
      <c r="D1529" s="82"/>
      <c r="E1529" s="82"/>
      <c r="F1529" s="82"/>
      <c r="G1529" s="82"/>
      <c r="H1529" s="82"/>
      <c r="K1529" s="77"/>
      <c r="L1529" s="77"/>
      <c r="M1529" s="80"/>
      <c r="N1529" s="77"/>
      <c r="O1529" s="77"/>
    </row>
    <row r="1530" spans="4:15" ht="16" customHeight="1" x14ac:dyDescent="0.25">
      <c r="D1530" s="82"/>
      <c r="E1530" s="82"/>
      <c r="F1530" s="82"/>
      <c r="G1530" s="82"/>
      <c r="H1530" s="82"/>
      <c r="K1530" s="77"/>
      <c r="L1530" s="77"/>
      <c r="M1530" s="80"/>
      <c r="N1530" s="77"/>
      <c r="O1530" s="77"/>
    </row>
    <row r="1531" spans="4:15" ht="16" customHeight="1" x14ac:dyDescent="0.25">
      <c r="D1531" s="82"/>
      <c r="E1531" s="82"/>
      <c r="F1531" s="82"/>
      <c r="G1531" s="82"/>
      <c r="H1531" s="82"/>
      <c r="K1531" s="77"/>
      <c r="L1531" s="77"/>
      <c r="M1531" s="80"/>
      <c r="N1531" s="77"/>
      <c r="O1531" s="77"/>
    </row>
    <row r="1532" spans="4:15" ht="16" customHeight="1" x14ac:dyDescent="0.25">
      <c r="D1532" s="82"/>
      <c r="E1532" s="82"/>
      <c r="F1532" s="82"/>
      <c r="G1532" s="82"/>
      <c r="H1532" s="82"/>
      <c r="K1532" s="77"/>
      <c r="L1532" s="77"/>
      <c r="M1532" s="80"/>
      <c r="N1532" s="77"/>
      <c r="O1532" s="77"/>
    </row>
    <row r="1533" spans="4:15" ht="16" customHeight="1" x14ac:dyDescent="0.25">
      <c r="D1533" s="82"/>
      <c r="E1533" s="82"/>
      <c r="F1533" s="82"/>
      <c r="G1533" s="82"/>
      <c r="H1533" s="82"/>
      <c r="K1533" s="77"/>
      <c r="L1533" s="77"/>
      <c r="M1533" s="80"/>
      <c r="N1533" s="77"/>
      <c r="O1533" s="77"/>
    </row>
    <row r="1534" spans="4:15" ht="16" customHeight="1" x14ac:dyDescent="0.25">
      <c r="D1534" s="82"/>
      <c r="E1534" s="82"/>
      <c r="F1534" s="82"/>
      <c r="G1534" s="82"/>
      <c r="H1534" s="82"/>
      <c r="K1534" s="77"/>
      <c r="L1534" s="77"/>
      <c r="M1534" s="80"/>
      <c r="N1534" s="77"/>
      <c r="O1534" s="77"/>
    </row>
    <row r="1535" spans="4:15" ht="16" customHeight="1" x14ac:dyDescent="0.25">
      <c r="D1535" s="82"/>
      <c r="E1535" s="82"/>
      <c r="F1535" s="82"/>
      <c r="G1535" s="82"/>
      <c r="H1535" s="82"/>
      <c r="K1535" s="77"/>
      <c r="L1535" s="77"/>
      <c r="M1535" s="80"/>
      <c r="N1535" s="77"/>
      <c r="O1535" s="77"/>
    </row>
    <row r="1536" spans="4:15" ht="16" customHeight="1" x14ac:dyDescent="0.25">
      <c r="D1536" s="82"/>
      <c r="E1536" s="82"/>
      <c r="F1536" s="82"/>
      <c r="G1536" s="82"/>
      <c r="H1536" s="82"/>
      <c r="K1536" s="77"/>
      <c r="L1536" s="77"/>
      <c r="M1536" s="80"/>
      <c r="N1536" s="77"/>
      <c r="O1536" s="77"/>
    </row>
    <row r="1537" spans="4:15" ht="16" customHeight="1" x14ac:dyDescent="0.25">
      <c r="D1537" s="82"/>
      <c r="E1537" s="82"/>
      <c r="F1537" s="82"/>
      <c r="G1537" s="82"/>
      <c r="H1537" s="82"/>
      <c r="K1537" s="77"/>
      <c r="L1537" s="77"/>
      <c r="M1537" s="80"/>
      <c r="N1537" s="77"/>
      <c r="O1537" s="77"/>
    </row>
    <row r="1538" spans="4:15" ht="16" customHeight="1" x14ac:dyDescent="0.25">
      <c r="D1538" s="82"/>
      <c r="E1538" s="82"/>
      <c r="F1538" s="82"/>
      <c r="G1538" s="82"/>
      <c r="H1538" s="82"/>
      <c r="K1538" s="81"/>
      <c r="L1538" s="81"/>
      <c r="M1538" s="80"/>
      <c r="N1538" s="77"/>
      <c r="O1538" s="77"/>
    </row>
    <row r="1539" spans="4:15" ht="16" customHeight="1" x14ac:dyDescent="0.25">
      <c r="D1539" s="82"/>
      <c r="E1539" s="82"/>
      <c r="F1539" s="82"/>
      <c r="G1539" s="82"/>
      <c r="H1539" s="82"/>
      <c r="K1539" s="81"/>
      <c r="L1539" s="81"/>
      <c r="M1539" s="80"/>
      <c r="N1539" s="77"/>
      <c r="O1539" s="77"/>
    </row>
    <row r="1540" spans="4:15" ht="16" customHeight="1" x14ac:dyDescent="0.25">
      <c r="D1540" s="82"/>
      <c r="E1540" s="82"/>
      <c r="F1540" s="82"/>
      <c r="G1540" s="82"/>
      <c r="H1540" s="82"/>
      <c r="K1540" s="81"/>
      <c r="L1540" s="81"/>
      <c r="M1540" s="80"/>
      <c r="N1540" s="77"/>
      <c r="O1540" s="77"/>
    </row>
    <row r="1541" spans="4:15" ht="16" customHeight="1" x14ac:dyDescent="0.25">
      <c r="D1541" s="82"/>
      <c r="E1541" s="82"/>
      <c r="F1541" s="82"/>
      <c r="G1541" s="82"/>
      <c r="H1541" s="82"/>
      <c r="K1541" s="81"/>
      <c r="L1541" s="81"/>
      <c r="M1541" s="80"/>
      <c r="N1541" s="77"/>
      <c r="O1541" s="77"/>
    </row>
    <row r="1542" spans="4:15" ht="16" customHeight="1" x14ac:dyDescent="0.25">
      <c r="D1542" s="82"/>
      <c r="E1542" s="82"/>
      <c r="F1542" s="82"/>
      <c r="G1542" s="82"/>
      <c r="H1542" s="82"/>
      <c r="K1542" s="81"/>
      <c r="L1542" s="81"/>
      <c r="M1542" s="80"/>
      <c r="N1542" s="77"/>
      <c r="O1542" s="77"/>
    </row>
    <row r="1543" spans="4:15" ht="16" customHeight="1" x14ac:dyDescent="0.25">
      <c r="D1543" s="82"/>
      <c r="E1543" s="82"/>
      <c r="F1543" s="82"/>
      <c r="G1543" s="82"/>
      <c r="H1543" s="82"/>
      <c r="K1543" s="81"/>
      <c r="L1543" s="81"/>
      <c r="M1543" s="80"/>
      <c r="N1543" s="77"/>
      <c r="O1543" s="77"/>
    </row>
    <row r="1544" spans="4:15" ht="16" customHeight="1" x14ac:dyDescent="0.25">
      <c r="D1544" s="82"/>
      <c r="E1544" s="82"/>
      <c r="F1544" s="82"/>
      <c r="G1544" s="82"/>
      <c r="H1544" s="82"/>
      <c r="K1544" s="81"/>
      <c r="L1544" s="81"/>
      <c r="M1544" s="80"/>
      <c r="N1544" s="77"/>
      <c r="O1544" s="77"/>
    </row>
    <row r="1545" spans="4:15" ht="16" customHeight="1" x14ac:dyDescent="0.25">
      <c r="D1545" s="82"/>
      <c r="E1545" s="82"/>
      <c r="F1545" s="82"/>
      <c r="G1545" s="82"/>
      <c r="H1545" s="82"/>
      <c r="K1545" s="77"/>
      <c r="L1545" s="77"/>
      <c r="M1545" s="80"/>
      <c r="N1545" s="77"/>
      <c r="O1545" s="77"/>
    </row>
    <row r="1546" spans="4:15" ht="16" customHeight="1" x14ac:dyDescent="0.25">
      <c r="D1546" s="82"/>
      <c r="E1546" s="82"/>
      <c r="F1546" s="82"/>
      <c r="G1546" s="82"/>
      <c r="H1546" s="82"/>
      <c r="K1546" s="77"/>
      <c r="L1546" s="77"/>
      <c r="M1546" s="80"/>
      <c r="N1546" s="77"/>
      <c r="O1546" s="77"/>
    </row>
    <row r="1547" spans="4:15" ht="16" customHeight="1" x14ac:dyDescent="0.25">
      <c r="D1547" s="82"/>
      <c r="E1547" s="82"/>
      <c r="F1547" s="82"/>
      <c r="G1547" s="82"/>
      <c r="H1547" s="82"/>
      <c r="K1547" s="77"/>
      <c r="L1547" s="77"/>
      <c r="M1547" s="80"/>
      <c r="N1547" s="77"/>
      <c r="O1547" s="77"/>
    </row>
    <row r="1548" spans="4:15" ht="16" customHeight="1" x14ac:dyDescent="0.25">
      <c r="D1548" s="82"/>
      <c r="E1548" s="82"/>
      <c r="F1548" s="82"/>
      <c r="G1548" s="82"/>
      <c r="H1548" s="82"/>
      <c r="K1548" s="77"/>
      <c r="L1548" s="77"/>
      <c r="M1548" s="80"/>
      <c r="N1548" s="77"/>
      <c r="O1548" s="77"/>
    </row>
    <row r="1549" spans="4:15" ht="16" customHeight="1" x14ac:dyDescent="0.25">
      <c r="D1549" s="82"/>
      <c r="E1549" s="82"/>
      <c r="F1549" s="82"/>
      <c r="G1549" s="82"/>
      <c r="H1549" s="82"/>
      <c r="K1549" s="77"/>
      <c r="L1549" s="77"/>
      <c r="M1549" s="80"/>
      <c r="N1549" s="77"/>
      <c r="O1549" s="77"/>
    </row>
    <row r="1550" spans="4:15" ht="16" customHeight="1" x14ac:dyDescent="0.25">
      <c r="D1550" s="82"/>
      <c r="E1550" s="82"/>
      <c r="F1550" s="82"/>
      <c r="G1550" s="82"/>
      <c r="H1550" s="82"/>
      <c r="K1550" s="77"/>
      <c r="L1550" s="77"/>
      <c r="M1550" s="80"/>
      <c r="N1550" s="77"/>
      <c r="O1550" s="77"/>
    </row>
    <row r="1551" spans="4:15" ht="16" customHeight="1" x14ac:dyDescent="0.25">
      <c r="D1551" s="82"/>
      <c r="E1551" s="82"/>
      <c r="F1551" s="82"/>
      <c r="G1551" s="82"/>
      <c r="H1551" s="82"/>
      <c r="K1551" s="77"/>
      <c r="L1551" s="77"/>
      <c r="M1551" s="80"/>
      <c r="N1551" s="77"/>
      <c r="O1551" s="77"/>
    </row>
    <row r="1552" spans="4:15" ht="16" customHeight="1" x14ac:dyDescent="0.25">
      <c r="D1552" s="82"/>
      <c r="E1552" s="82"/>
      <c r="F1552" s="82"/>
      <c r="G1552" s="82"/>
      <c r="H1552" s="82"/>
      <c r="K1552" s="77"/>
      <c r="L1552" s="77"/>
      <c r="M1552" s="80"/>
      <c r="N1552" s="77"/>
      <c r="O1552" s="77"/>
    </row>
    <row r="1553" spans="4:15" ht="16" customHeight="1" x14ac:dyDescent="0.25">
      <c r="D1553" s="82"/>
      <c r="E1553" s="82"/>
      <c r="F1553" s="82"/>
      <c r="G1553" s="82"/>
      <c r="H1553" s="82"/>
      <c r="K1553" s="77"/>
      <c r="L1553" s="77"/>
      <c r="M1553" s="80"/>
      <c r="N1553" s="77"/>
      <c r="O1553" s="77"/>
    </row>
    <row r="1554" spans="4:15" ht="16" customHeight="1" x14ac:dyDescent="0.25">
      <c r="D1554" s="82"/>
      <c r="E1554" s="82"/>
      <c r="F1554" s="82"/>
      <c r="G1554" s="82"/>
      <c r="H1554" s="82"/>
      <c r="K1554" s="77"/>
      <c r="L1554" s="77"/>
      <c r="M1554" s="80"/>
      <c r="N1554" s="77"/>
      <c r="O1554" s="77"/>
    </row>
    <row r="1555" spans="4:15" ht="16" customHeight="1" x14ac:dyDescent="0.25">
      <c r="D1555" s="82"/>
      <c r="E1555" s="82"/>
      <c r="F1555" s="82"/>
      <c r="G1555" s="82"/>
      <c r="H1555" s="82"/>
      <c r="K1555" s="77"/>
      <c r="L1555" s="77"/>
      <c r="M1555" s="80"/>
      <c r="N1555" s="77"/>
      <c r="O1555" s="77"/>
    </row>
    <row r="1556" spans="4:15" ht="16" customHeight="1" x14ac:dyDescent="0.25">
      <c r="D1556" s="82"/>
      <c r="E1556" s="82"/>
      <c r="F1556" s="82"/>
      <c r="G1556" s="82"/>
      <c r="H1556" s="82"/>
      <c r="K1556" s="77"/>
      <c r="L1556" s="77"/>
      <c r="M1556" s="80"/>
      <c r="N1556" s="77"/>
      <c r="O1556" s="77"/>
    </row>
    <row r="1557" spans="4:15" ht="16" customHeight="1" x14ac:dyDescent="0.25">
      <c r="D1557" s="82"/>
      <c r="E1557" s="82"/>
      <c r="F1557" s="82"/>
      <c r="G1557" s="82"/>
      <c r="H1557" s="82"/>
      <c r="K1557" s="77"/>
      <c r="L1557" s="77"/>
      <c r="M1557" s="80"/>
      <c r="N1557" s="77"/>
      <c r="O1557" s="77"/>
    </row>
    <row r="1558" spans="4:15" ht="16" customHeight="1" x14ac:dyDescent="0.25">
      <c r="D1558" s="82"/>
      <c r="E1558" s="82"/>
      <c r="F1558" s="82"/>
      <c r="G1558" s="82"/>
      <c r="H1558" s="82"/>
      <c r="K1558" s="77"/>
      <c r="L1558" s="77"/>
      <c r="M1558" s="80"/>
      <c r="N1558" s="77"/>
      <c r="O1558" s="77"/>
    </row>
    <row r="1559" spans="4:15" ht="16" customHeight="1" x14ac:dyDescent="0.25">
      <c r="D1559" s="82"/>
      <c r="E1559" s="82"/>
      <c r="F1559" s="82"/>
      <c r="G1559" s="82"/>
      <c r="H1559" s="82"/>
      <c r="K1559" s="77"/>
      <c r="L1559" s="77"/>
      <c r="M1559" s="80"/>
      <c r="N1559" s="77"/>
      <c r="O1559" s="77"/>
    </row>
    <row r="1560" spans="4:15" ht="16" customHeight="1" x14ac:dyDescent="0.25">
      <c r="D1560" s="82"/>
      <c r="E1560" s="82"/>
      <c r="F1560" s="82"/>
      <c r="G1560" s="82"/>
      <c r="H1560" s="82"/>
      <c r="K1560" s="77"/>
      <c r="L1560" s="77"/>
      <c r="M1560" s="80"/>
      <c r="N1560" s="77"/>
      <c r="O1560" s="77"/>
    </row>
    <row r="1561" spans="4:15" ht="16" customHeight="1" x14ac:dyDescent="0.25">
      <c r="D1561" s="82"/>
      <c r="E1561" s="82"/>
      <c r="F1561" s="82"/>
      <c r="G1561" s="82"/>
      <c r="H1561" s="82"/>
      <c r="K1561" s="77"/>
      <c r="L1561" s="77"/>
      <c r="M1561" s="80"/>
      <c r="N1561" s="77"/>
      <c r="O1561" s="77"/>
    </row>
    <row r="1562" spans="4:15" ht="16" customHeight="1" x14ac:dyDescent="0.25">
      <c r="D1562" s="82"/>
      <c r="E1562" s="82"/>
      <c r="F1562" s="82"/>
      <c r="G1562" s="82"/>
      <c r="H1562" s="82"/>
      <c r="K1562" s="81"/>
      <c r="L1562" s="81"/>
      <c r="M1562" s="80"/>
      <c r="N1562" s="77"/>
      <c r="O1562" s="77"/>
    </row>
    <row r="1563" spans="4:15" ht="16" customHeight="1" x14ac:dyDescent="0.25">
      <c r="D1563" s="82"/>
      <c r="E1563" s="82"/>
      <c r="F1563" s="82"/>
      <c r="G1563" s="82"/>
      <c r="H1563" s="82"/>
      <c r="K1563" s="81"/>
      <c r="L1563" s="81"/>
      <c r="M1563" s="80"/>
      <c r="N1563" s="77"/>
      <c r="O1563" s="77"/>
    </row>
    <row r="1564" spans="4:15" ht="16" customHeight="1" x14ac:dyDescent="0.25">
      <c r="D1564" s="82"/>
      <c r="E1564" s="82"/>
      <c r="F1564" s="82"/>
      <c r="G1564" s="82"/>
      <c r="H1564" s="82"/>
      <c r="K1564" s="81"/>
      <c r="L1564" s="81"/>
      <c r="M1564" s="80"/>
      <c r="N1564" s="77"/>
      <c r="O1564" s="77"/>
    </row>
    <row r="1565" spans="4:15" ht="16" customHeight="1" x14ac:dyDescent="0.25">
      <c r="D1565" s="82"/>
      <c r="E1565" s="82"/>
      <c r="F1565" s="82"/>
      <c r="G1565" s="82"/>
      <c r="H1565" s="82"/>
      <c r="K1565" s="81"/>
      <c r="L1565" s="81"/>
      <c r="M1565" s="80"/>
      <c r="N1565" s="77"/>
      <c r="O1565" s="77"/>
    </row>
    <row r="1566" spans="4:15" ht="16" customHeight="1" x14ac:dyDescent="0.25">
      <c r="D1566" s="82"/>
      <c r="E1566" s="82"/>
      <c r="F1566" s="82"/>
      <c r="G1566" s="82"/>
      <c r="H1566" s="82"/>
      <c r="K1566" s="81"/>
      <c r="L1566" s="81"/>
      <c r="M1566" s="80"/>
      <c r="N1566" s="77"/>
      <c r="O1566" s="77"/>
    </row>
    <row r="1567" spans="4:15" ht="16" customHeight="1" x14ac:dyDescent="0.25">
      <c r="D1567" s="82"/>
      <c r="E1567" s="82"/>
      <c r="F1567" s="82"/>
      <c r="G1567" s="82"/>
      <c r="H1567" s="82"/>
      <c r="K1567" s="81"/>
      <c r="L1567" s="81"/>
      <c r="M1567" s="80"/>
      <c r="N1567" s="77"/>
      <c r="O1567" s="77"/>
    </row>
    <row r="1568" spans="4:15" ht="16" customHeight="1" x14ac:dyDescent="0.25">
      <c r="D1568" s="82"/>
      <c r="E1568" s="82"/>
      <c r="F1568" s="82"/>
      <c r="G1568" s="82"/>
      <c r="H1568" s="82"/>
      <c r="K1568" s="81"/>
      <c r="L1568" s="81"/>
      <c r="M1568" s="80"/>
      <c r="N1568" s="77"/>
      <c r="O1568" s="77"/>
    </row>
    <row r="1569" spans="4:15" ht="16" customHeight="1" x14ac:dyDescent="0.25">
      <c r="D1569" s="82"/>
      <c r="E1569" s="82"/>
      <c r="F1569" s="82"/>
      <c r="G1569" s="82"/>
      <c r="H1569" s="82"/>
      <c r="K1569" s="77"/>
      <c r="L1569" s="77"/>
      <c r="M1569" s="80"/>
      <c r="N1569" s="77"/>
      <c r="O1569" s="77"/>
    </row>
    <row r="1570" spans="4:15" ht="16" customHeight="1" x14ac:dyDescent="0.25">
      <c r="D1570" s="82"/>
      <c r="E1570" s="82"/>
      <c r="F1570" s="82"/>
      <c r="G1570" s="82"/>
      <c r="H1570" s="82"/>
      <c r="K1570" s="77"/>
      <c r="L1570" s="77"/>
      <c r="M1570" s="80"/>
      <c r="N1570" s="77"/>
      <c r="O1570" s="77"/>
    </row>
    <row r="1571" spans="4:15" ht="16" customHeight="1" x14ac:dyDescent="0.25">
      <c r="D1571" s="82"/>
      <c r="E1571" s="82"/>
      <c r="F1571" s="82"/>
      <c r="G1571" s="82"/>
      <c r="H1571" s="82"/>
      <c r="K1571" s="77"/>
      <c r="L1571" s="77"/>
      <c r="M1571" s="80"/>
      <c r="N1571" s="77"/>
      <c r="O1571" s="77"/>
    </row>
    <row r="1572" spans="4:15" ht="16" customHeight="1" x14ac:dyDescent="0.25">
      <c r="D1572" s="82"/>
      <c r="E1572" s="82"/>
      <c r="F1572" s="82"/>
      <c r="G1572" s="82"/>
      <c r="H1572" s="82"/>
      <c r="K1572" s="77"/>
      <c r="L1572" s="77"/>
      <c r="M1572" s="80"/>
      <c r="N1572" s="77"/>
      <c r="O1572" s="77"/>
    </row>
    <row r="1573" spans="4:15" ht="16" customHeight="1" x14ac:dyDescent="0.25">
      <c r="D1573" s="82"/>
      <c r="E1573" s="82"/>
      <c r="F1573" s="82"/>
      <c r="G1573" s="82"/>
      <c r="H1573" s="82"/>
      <c r="K1573" s="77"/>
      <c r="L1573" s="77"/>
      <c r="M1573" s="80"/>
      <c r="N1573" s="77"/>
      <c r="O1573" s="77"/>
    </row>
    <row r="1574" spans="4:15" ht="16" customHeight="1" x14ac:dyDescent="0.25">
      <c r="D1574" s="82"/>
      <c r="E1574" s="82"/>
      <c r="F1574" s="82"/>
      <c r="G1574" s="82"/>
      <c r="H1574" s="82"/>
      <c r="K1574" s="77"/>
      <c r="L1574" s="77"/>
      <c r="M1574" s="80"/>
      <c r="N1574" s="77"/>
      <c r="O1574" s="77"/>
    </row>
    <row r="1575" spans="4:15" ht="16" customHeight="1" x14ac:dyDescent="0.25">
      <c r="D1575" s="82"/>
      <c r="E1575" s="82"/>
      <c r="F1575" s="82"/>
      <c r="G1575" s="82"/>
      <c r="H1575" s="82"/>
      <c r="K1575" s="77"/>
      <c r="L1575" s="77"/>
      <c r="M1575" s="80"/>
      <c r="N1575" s="77"/>
      <c r="O1575" s="77"/>
    </row>
    <row r="1576" spans="4:15" ht="16" customHeight="1" x14ac:dyDescent="0.25">
      <c r="D1576" s="82"/>
      <c r="E1576" s="82"/>
      <c r="F1576" s="82"/>
      <c r="G1576" s="82"/>
      <c r="H1576" s="82"/>
      <c r="K1576" s="77"/>
      <c r="L1576" s="77"/>
      <c r="M1576" s="80"/>
      <c r="N1576" s="77"/>
      <c r="O1576" s="77"/>
    </row>
    <row r="1577" spans="4:15" ht="16" customHeight="1" x14ac:dyDescent="0.25">
      <c r="D1577" s="82"/>
      <c r="E1577" s="82"/>
      <c r="F1577" s="82"/>
      <c r="G1577" s="82"/>
      <c r="H1577" s="82"/>
      <c r="K1577" s="77"/>
      <c r="L1577" s="77"/>
      <c r="M1577" s="80"/>
      <c r="N1577" s="77"/>
      <c r="O1577" s="77"/>
    </row>
    <row r="1578" spans="4:15" ht="16" customHeight="1" x14ac:dyDescent="0.25">
      <c r="D1578" s="82"/>
      <c r="E1578" s="82"/>
      <c r="F1578" s="82"/>
      <c r="G1578" s="82"/>
      <c r="H1578" s="82"/>
      <c r="K1578" s="77"/>
      <c r="L1578" s="77"/>
      <c r="M1578" s="80"/>
      <c r="N1578" s="77"/>
      <c r="O1578" s="77"/>
    </row>
    <row r="1579" spans="4:15" ht="16" customHeight="1" x14ac:dyDescent="0.25">
      <c r="D1579" s="82"/>
      <c r="E1579" s="82"/>
      <c r="F1579" s="82"/>
      <c r="G1579" s="82"/>
      <c r="H1579" s="82"/>
      <c r="K1579" s="77"/>
      <c r="L1579" s="77"/>
      <c r="M1579" s="80"/>
      <c r="N1579" s="77"/>
      <c r="O1579" s="77"/>
    </row>
    <row r="1580" spans="4:15" ht="16" customHeight="1" x14ac:dyDescent="0.25">
      <c r="D1580" s="82"/>
      <c r="E1580" s="82"/>
      <c r="F1580" s="82"/>
      <c r="G1580" s="82"/>
      <c r="H1580" s="82"/>
      <c r="K1580" s="77"/>
      <c r="L1580" s="77"/>
      <c r="M1580" s="80"/>
      <c r="N1580" s="77"/>
      <c r="O1580" s="77"/>
    </row>
    <row r="1581" spans="4:15" ht="16" customHeight="1" x14ac:dyDescent="0.25">
      <c r="D1581" s="82"/>
      <c r="E1581" s="82"/>
      <c r="F1581" s="82"/>
      <c r="G1581" s="82"/>
      <c r="H1581" s="82"/>
      <c r="K1581" s="77"/>
      <c r="L1581" s="77"/>
      <c r="M1581" s="80"/>
      <c r="N1581" s="77"/>
      <c r="O1581" s="77"/>
    </row>
    <row r="1582" spans="4:15" ht="16" customHeight="1" x14ac:dyDescent="0.25">
      <c r="D1582" s="82"/>
      <c r="E1582" s="82"/>
      <c r="F1582" s="82"/>
      <c r="G1582" s="82"/>
      <c r="H1582" s="82"/>
      <c r="K1582" s="77"/>
      <c r="L1582" s="77"/>
      <c r="M1582" s="80"/>
      <c r="N1582" s="77"/>
      <c r="O1582" s="77"/>
    </row>
    <row r="1583" spans="4:15" ht="16" customHeight="1" x14ac:dyDescent="0.25">
      <c r="D1583" s="82"/>
      <c r="E1583" s="82"/>
      <c r="F1583" s="82"/>
      <c r="G1583" s="82"/>
      <c r="H1583" s="82"/>
      <c r="K1583" s="77"/>
      <c r="L1583" s="77"/>
      <c r="M1583" s="80"/>
      <c r="N1583" s="77"/>
      <c r="O1583" s="77"/>
    </row>
    <row r="1584" spans="4:15" ht="16" customHeight="1" x14ac:dyDescent="0.25">
      <c r="D1584" s="82"/>
      <c r="E1584" s="82"/>
      <c r="F1584" s="82"/>
      <c r="G1584" s="82"/>
      <c r="H1584" s="82"/>
      <c r="K1584" s="77"/>
      <c r="L1584" s="77"/>
      <c r="M1584" s="80"/>
      <c r="N1584" s="77"/>
      <c r="O1584" s="77"/>
    </row>
    <row r="1585" spans="4:15" ht="16" customHeight="1" x14ac:dyDescent="0.25">
      <c r="D1585" s="82"/>
      <c r="E1585" s="82"/>
      <c r="F1585" s="82"/>
      <c r="G1585" s="82"/>
      <c r="H1585" s="82"/>
      <c r="K1585" s="77"/>
      <c r="L1585" s="77"/>
      <c r="M1585" s="80"/>
      <c r="N1585" s="77"/>
      <c r="O1585" s="77"/>
    </row>
    <row r="1586" spans="4:15" ht="16" customHeight="1" x14ac:dyDescent="0.25">
      <c r="D1586" s="82"/>
      <c r="E1586" s="82"/>
      <c r="F1586" s="82"/>
      <c r="G1586" s="82"/>
      <c r="H1586" s="82"/>
      <c r="K1586" s="81"/>
      <c r="L1586" s="81"/>
      <c r="M1586" s="80"/>
      <c r="N1586" s="77"/>
      <c r="O1586" s="77"/>
    </row>
    <row r="1587" spans="4:15" ht="16" customHeight="1" x14ac:dyDescent="0.25">
      <c r="D1587" s="82"/>
      <c r="E1587" s="82"/>
      <c r="F1587" s="82"/>
      <c r="G1587" s="82"/>
      <c r="H1587" s="82"/>
      <c r="K1587" s="81"/>
      <c r="L1587" s="81"/>
      <c r="M1587" s="80"/>
      <c r="N1587" s="77"/>
      <c r="O1587" s="77"/>
    </row>
    <row r="1588" spans="4:15" ht="16" customHeight="1" x14ac:dyDescent="0.25">
      <c r="D1588" s="82"/>
      <c r="E1588" s="82"/>
      <c r="F1588" s="82"/>
      <c r="G1588" s="82"/>
      <c r="H1588" s="82"/>
      <c r="K1588" s="81"/>
      <c r="L1588" s="81"/>
      <c r="M1588" s="80"/>
      <c r="N1588" s="77"/>
      <c r="O1588" s="77"/>
    </row>
    <row r="1589" spans="4:15" ht="16" customHeight="1" x14ac:dyDescent="0.25">
      <c r="D1589" s="82"/>
      <c r="E1589" s="82"/>
      <c r="F1589" s="82"/>
      <c r="G1589" s="82"/>
      <c r="H1589" s="82"/>
      <c r="K1589" s="81"/>
      <c r="L1589" s="81"/>
      <c r="M1589" s="80"/>
      <c r="N1589" s="77"/>
      <c r="O1589" s="77"/>
    </row>
    <row r="1590" spans="4:15" ht="16" customHeight="1" x14ac:dyDescent="0.25">
      <c r="D1590" s="82"/>
      <c r="E1590" s="82"/>
      <c r="F1590" s="82"/>
      <c r="G1590" s="82"/>
      <c r="H1590" s="82"/>
      <c r="K1590" s="81"/>
      <c r="L1590" s="81"/>
      <c r="M1590" s="80"/>
      <c r="N1590" s="77"/>
      <c r="O1590" s="77"/>
    </row>
    <row r="1591" spans="4:15" ht="16" customHeight="1" x14ac:dyDescent="0.25">
      <c r="D1591" s="82"/>
      <c r="E1591" s="82"/>
      <c r="F1591" s="82"/>
      <c r="G1591" s="82"/>
      <c r="H1591" s="82"/>
      <c r="K1591" s="81"/>
      <c r="L1591" s="81"/>
      <c r="M1591" s="80"/>
      <c r="N1591" s="77"/>
      <c r="O1591" s="77"/>
    </row>
    <row r="1592" spans="4:15" ht="16" customHeight="1" x14ac:dyDescent="0.25">
      <c r="D1592" s="82"/>
      <c r="E1592" s="82"/>
      <c r="F1592" s="82"/>
      <c r="G1592" s="82"/>
      <c r="H1592" s="82"/>
      <c r="K1592" s="81"/>
      <c r="L1592" s="81"/>
      <c r="M1592" s="80"/>
      <c r="N1592" s="77"/>
      <c r="O1592" s="77"/>
    </row>
    <row r="1593" spans="4:15" ht="16" customHeight="1" x14ac:dyDescent="0.25">
      <c r="D1593" s="82"/>
      <c r="E1593" s="82"/>
      <c r="F1593" s="82"/>
      <c r="G1593" s="82"/>
      <c r="H1593" s="82"/>
      <c r="K1593" s="77"/>
      <c r="L1593" s="77"/>
      <c r="M1593" s="80"/>
      <c r="N1593" s="77"/>
      <c r="O1593" s="77"/>
    </row>
    <row r="1594" spans="4:15" ht="16" customHeight="1" x14ac:dyDescent="0.25">
      <c r="D1594" s="82"/>
      <c r="E1594" s="82"/>
      <c r="F1594" s="82"/>
      <c r="G1594" s="82"/>
      <c r="H1594" s="82"/>
      <c r="K1594" s="77"/>
      <c r="L1594" s="77"/>
      <c r="M1594" s="80"/>
      <c r="N1594" s="77"/>
      <c r="O1594" s="77"/>
    </row>
    <row r="1595" spans="4:15" ht="16" customHeight="1" x14ac:dyDescent="0.25">
      <c r="D1595" s="82"/>
      <c r="E1595" s="82"/>
      <c r="F1595" s="82"/>
      <c r="G1595" s="82"/>
      <c r="H1595" s="82"/>
      <c r="K1595" s="77"/>
      <c r="L1595" s="77"/>
      <c r="M1595" s="80"/>
      <c r="N1595" s="77"/>
      <c r="O1595" s="77"/>
    </row>
    <row r="1596" spans="4:15" ht="16" customHeight="1" x14ac:dyDescent="0.25">
      <c r="D1596" s="82"/>
      <c r="E1596" s="82"/>
      <c r="F1596" s="82"/>
      <c r="G1596" s="82"/>
      <c r="H1596" s="82"/>
      <c r="K1596" s="77"/>
      <c r="L1596" s="77"/>
      <c r="M1596" s="80"/>
      <c r="N1596" s="77"/>
      <c r="O1596" s="77"/>
    </row>
    <row r="1597" spans="4:15" ht="16" customHeight="1" x14ac:dyDescent="0.25">
      <c r="D1597" s="82"/>
      <c r="E1597" s="82"/>
      <c r="F1597" s="82"/>
      <c r="G1597" s="82"/>
      <c r="H1597" s="82"/>
      <c r="K1597" s="77"/>
      <c r="L1597" s="77"/>
      <c r="M1597" s="80"/>
      <c r="N1597" s="77"/>
      <c r="O1597" s="77"/>
    </row>
    <row r="1598" spans="4:15" ht="16" customHeight="1" x14ac:dyDescent="0.25">
      <c r="D1598" s="82"/>
      <c r="E1598" s="82"/>
      <c r="F1598" s="82"/>
      <c r="G1598" s="82"/>
      <c r="H1598" s="82"/>
      <c r="K1598" s="77"/>
      <c r="L1598" s="77"/>
      <c r="M1598" s="80"/>
      <c r="N1598" s="77"/>
      <c r="O1598" s="77"/>
    </row>
  </sheetData>
  <mergeCells count="4">
    <mergeCell ref="D31:E31"/>
    <mergeCell ref="D33:E33"/>
    <mergeCell ref="G47:J48"/>
    <mergeCell ref="D35:E35"/>
  </mergeCells>
  <conditionalFormatting sqref="C46">
    <cfRule type="cellIs" dxfId="98" priority="8" operator="lessThan">
      <formula>0</formula>
    </cfRule>
    <cfRule type="cellIs" dxfId="97" priority="9" operator="greaterThan">
      <formula>0</formula>
    </cfRule>
  </conditionalFormatting>
  <conditionalFormatting sqref="D35:E35">
    <cfRule type="expression" dxfId="96" priority="7">
      <formula>$C$2="No"</formula>
    </cfRule>
  </conditionalFormatting>
  <conditionalFormatting sqref="G47:J48">
    <cfRule type="cellIs" dxfId="95" priority="6" operator="greaterThan">
      <formula>1</formula>
    </cfRule>
  </conditionalFormatting>
  <conditionalFormatting sqref="K75:L87">
    <cfRule type="cellIs" dxfId="94" priority="4" operator="equal">
      <formula>"Initial budget ($)"</formula>
    </cfRule>
    <cfRule type="cellIs" dxfId="93" priority="5" operator="equal">
      <formula>"Budget remaining ($)"</formula>
    </cfRule>
  </conditionalFormatting>
  <conditionalFormatting sqref="L76:L87">
    <cfRule type="expression" dxfId="92" priority="175">
      <formula>$K76="Budget remaining ($)"</formula>
    </cfRule>
    <cfRule type="expression" dxfId="91" priority="176">
      <formula>$K76="Initial budget ($)"</formula>
    </cfRule>
    <cfRule type="cellIs" dxfId="90" priority="177" operator="lessThan">
      <formula>0</formula>
    </cfRule>
  </conditionalFormatting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1C7072F-E4A5-42F4-9E39-490F60C7FAFF}">
          <x14:formula1>
            <xm:f>_xlfn.ANCHORARRAY(Analysis!$F$31)</xm:f>
          </x14:formula1>
          <xm:sqref>D33:E33</xm:sqref>
        </x14:dataValidation>
        <x14:dataValidation type="list" allowBlank="1" showInputMessage="1" showErrorMessage="1" xr:uid="{B6F5F2EB-99B6-4370-B76E-F2611B5D7936}">
          <x14:formula1>
            <xm:f>_xlfn.ANCHORARRAY(Analysis!$H$14)</xm:f>
          </x14:formula1>
          <xm:sqref>D31:E31</xm:sqref>
        </x14:dataValidation>
        <x14:dataValidation type="list" allowBlank="1" showInputMessage="1" showErrorMessage="1" xr:uid="{50CD126B-F044-4C6B-ACE1-26644B17B749}">
          <x14:formula1>
            <xm:f>_xlfn.ANCHORARRAY(Analysis!$AD$17)</xm:f>
          </x14:formula1>
          <xm:sqref>D35:E35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F8A97-01DA-42E4-9300-44453FFD5EC0}">
  <dimension ref="A1:AH1592"/>
  <sheetViews>
    <sheetView showGridLines="0" topLeftCell="A20" zoomScaleNormal="100" workbookViewId="0"/>
  </sheetViews>
  <sheetFormatPr defaultColWidth="12.453125" defaultRowHeight="16" customHeight="1" x14ac:dyDescent="0.25"/>
  <cols>
    <col min="1" max="1" width="4.6328125" style="57" customWidth="1"/>
    <col min="2" max="2" width="2.6328125" style="57" customWidth="1"/>
    <col min="3" max="3" width="21.6328125" style="57" customWidth="1"/>
    <col min="4" max="4" width="3.08984375" style="70" customWidth="1"/>
    <col min="5" max="5" width="23.81640625" style="70" customWidth="1"/>
    <col min="6" max="6" width="3.08984375" style="70" customWidth="1"/>
    <col min="7" max="7" width="18.90625" style="70" customWidth="1"/>
    <col min="8" max="8" width="18.453125" style="70" customWidth="1"/>
    <col min="9" max="10" width="18.90625" style="79" customWidth="1"/>
    <col min="11" max="11" width="22.54296875" style="79" customWidth="1"/>
    <col min="12" max="14" width="18.90625" style="79" customWidth="1"/>
    <col min="15" max="15" width="15.453125" style="79" customWidth="1"/>
    <col min="16" max="16" width="4.6328125" style="57" customWidth="1"/>
    <col min="17" max="17" width="4.6328125" style="72" customWidth="1"/>
    <col min="18" max="26" width="10.453125" style="72" customWidth="1"/>
    <col min="27" max="27" width="4.453125" style="72" customWidth="1"/>
    <col min="28" max="28" width="10.81640625" style="72" customWidth="1"/>
    <col min="29" max="29" width="21.1796875" style="92" customWidth="1"/>
    <col min="30" max="30" width="24.1796875" style="92" customWidth="1"/>
    <col min="31" max="31" width="33.81640625" style="92" customWidth="1"/>
    <col min="32" max="32" width="13.54296875" style="92" customWidth="1"/>
    <col min="33" max="33" width="6.453125" style="92" customWidth="1"/>
    <col min="34" max="88" width="27.1796875" style="92" customWidth="1"/>
    <col min="89" max="16383" width="12.453125" style="92" customWidth="1"/>
    <col min="16384" max="16384" width="12.453125" style="92"/>
  </cols>
  <sheetData>
    <row r="1" spans="1:3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21"/>
    </row>
    <row r="2" spans="1:34" s="93" customFormat="1" ht="12" hidden="1" customHeight="1" x14ac:dyDescent="0.25">
      <c r="A2" s="16"/>
      <c r="B2" s="16"/>
      <c r="C2" s="187" t="str">
        <f>IF(COUNTIFS(Analysis!AW17:AW222,D12)=0,"NO","YES")</f>
        <v>YES</v>
      </c>
      <c r="D2" s="16"/>
      <c r="E2" s="16" t="s">
        <v>145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21"/>
    </row>
    <row r="3" spans="1:34" s="93" customFormat="1" ht="25" customHeight="1" x14ac:dyDescent="0.25">
      <c r="A3" s="16"/>
      <c r="B3" s="7"/>
      <c r="C3" s="52" t="s">
        <v>190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0"/>
      <c r="AB3" s="21"/>
      <c r="AC3" s="94"/>
      <c r="AD3" s="94"/>
      <c r="AE3" s="94"/>
      <c r="AF3" s="94"/>
      <c r="AG3" s="94"/>
      <c r="AH3" s="94"/>
    </row>
    <row r="4" spans="1:34" s="93" customFormat="1" ht="20.25" customHeight="1" x14ac:dyDescent="0.25">
      <c r="A4" s="16"/>
      <c r="B4" s="10"/>
      <c r="C4" s="64" t="str">
        <f>Fields!$D$10</f>
        <v>2024 Budget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91"/>
      <c r="AB4" s="21"/>
      <c r="AC4" s="95"/>
      <c r="AD4" s="95"/>
      <c r="AE4" s="95"/>
      <c r="AF4" s="95"/>
      <c r="AG4" s="95"/>
      <c r="AH4" s="95"/>
    </row>
    <row r="5" spans="1:3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2"/>
      <c r="AE5" s="22"/>
      <c r="AF5" s="22"/>
      <c r="AG5" s="22"/>
      <c r="AH5" s="22"/>
    </row>
    <row r="6" spans="1:34" s="93" customFormat="1" ht="12" customHeight="1" x14ac:dyDescent="0.25">
      <c r="A6" s="28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2"/>
      <c r="AD6" s="22"/>
      <c r="AE6" s="22"/>
      <c r="AF6" s="22"/>
      <c r="AG6" s="22"/>
      <c r="AH6" s="22"/>
    </row>
    <row r="7" spans="1:34" s="93" customFormat="1" ht="16" customHeight="1" thickBot="1" x14ac:dyDescent="0.3">
      <c r="A7" s="28"/>
      <c r="B7" s="16"/>
      <c r="C7" s="51" t="s">
        <v>128</v>
      </c>
      <c r="D7" s="25"/>
      <c r="E7" s="25"/>
      <c r="F7" s="25"/>
      <c r="G7" s="25"/>
      <c r="H7" s="25"/>
      <c r="I7" s="26"/>
      <c r="J7" s="26"/>
      <c r="K7" s="26"/>
      <c r="L7" s="26"/>
      <c r="M7" s="26"/>
      <c r="N7" s="26"/>
      <c r="O7" s="16"/>
      <c r="P7" s="16"/>
      <c r="Q7" s="21"/>
      <c r="R7" s="15" t="s">
        <v>1</v>
      </c>
      <c r="S7" s="15"/>
      <c r="T7" s="15"/>
      <c r="U7" s="15"/>
      <c r="V7" s="15"/>
      <c r="W7" s="15"/>
      <c r="X7" s="15"/>
      <c r="Y7" s="15"/>
      <c r="Z7" s="15"/>
      <c r="AA7" s="21"/>
      <c r="AB7" s="21"/>
      <c r="AC7" s="22"/>
      <c r="AD7" s="22"/>
      <c r="AE7" s="22"/>
      <c r="AF7" s="22"/>
      <c r="AG7" s="22"/>
      <c r="AH7" s="22"/>
    </row>
    <row r="8" spans="1:34" s="93" customFormat="1" ht="16" customHeight="1" thickTop="1" x14ac:dyDescent="0.25">
      <c r="A8" s="28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2"/>
      <c r="AD8" s="22"/>
      <c r="AE8" s="22"/>
      <c r="AF8" s="22"/>
      <c r="AG8" s="22"/>
      <c r="AH8" s="22"/>
    </row>
    <row r="9" spans="1:34" s="93" customFormat="1" ht="16" customHeight="1" thickBot="1" x14ac:dyDescent="0.3">
      <c r="A9" s="28"/>
      <c r="B9" s="134"/>
      <c r="C9" s="132" t="s">
        <v>112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2"/>
      <c r="AD9" s="22"/>
      <c r="AE9" s="22"/>
      <c r="AF9" s="22"/>
      <c r="AG9" s="22"/>
      <c r="AH9" s="22"/>
    </row>
    <row r="10" spans="1:34" s="93" customFormat="1" ht="20" customHeight="1" thickBot="1" x14ac:dyDescent="0.3">
      <c r="A10" s="28"/>
      <c r="B10" s="134"/>
      <c r="C10" s="133" t="s">
        <v>66</v>
      </c>
      <c r="D10" s="342" t="s">
        <v>30</v>
      </c>
      <c r="E10" s="343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21"/>
      <c r="R10" s="49" t="s">
        <v>184</v>
      </c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2"/>
      <c r="AD10" s="22"/>
      <c r="AE10" s="22"/>
      <c r="AF10" s="22"/>
      <c r="AG10" s="22"/>
      <c r="AH10" s="22"/>
    </row>
    <row r="11" spans="1:34" s="93" customFormat="1" ht="16" customHeight="1" thickBot="1" x14ac:dyDescent="0.3">
      <c r="A11" s="28"/>
      <c r="B11" s="134"/>
      <c r="C11" s="16"/>
      <c r="D11" s="16"/>
      <c r="E11" s="28"/>
      <c r="F11" s="16"/>
      <c r="G11" s="28"/>
      <c r="H11" s="16"/>
      <c r="I11" s="28"/>
      <c r="J11" s="16"/>
      <c r="K11" s="28"/>
      <c r="L11" s="16"/>
      <c r="M11" s="28"/>
      <c r="N11" s="16"/>
      <c r="O11" s="28"/>
      <c r="P11" s="16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"/>
      <c r="AD11" s="22"/>
      <c r="AE11" s="22"/>
      <c r="AF11" s="22"/>
      <c r="AG11" s="22"/>
      <c r="AH11" s="22"/>
    </row>
    <row r="12" spans="1:34" s="93" customFormat="1" ht="20" customHeight="1" thickBot="1" x14ac:dyDescent="0.3">
      <c r="A12" s="28"/>
      <c r="B12" s="134"/>
      <c r="C12" s="133" t="s">
        <v>31</v>
      </c>
      <c r="D12" s="342" t="s">
        <v>143</v>
      </c>
      <c r="E12" s="343"/>
      <c r="F12" s="16"/>
      <c r="G12" s="28"/>
      <c r="H12" s="16"/>
      <c r="I12" s="28"/>
      <c r="J12" s="16"/>
      <c r="K12" s="28"/>
      <c r="L12" s="16"/>
      <c r="M12" s="28"/>
      <c r="N12" s="16"/>
      <c r="O12" s="28"/>
      <c r="P12" s="16"/>
      <c r="Q12" s="21"/>
      <c r="R12" s="49" t="s">
        <v>164</v>
      </c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2"/>
      <c r="AD12" s="22"/>
      <c r="AE12" s="22"/>
      <c r="AF12" s="22"/>
      <c r="AG12" s="22"/>
      <c r="AH12" s="22"/>
    </row>
    <row r="13" spans="1:34" s="93" customFormat="1" ht="16" customHeight="1" x14ac:dyDescent="0.25">
      <c r="A13" s="28"/>
      <c r="B13" s="16"/>
      <c r="C13" s="16"/>
      <c r="D13" s="16"/>
      <c r="E13" s="28"/>
      <c r="F13" s="16"/>
      <c r="G13" s="28"/>
      <c r="H13" s="16"/>
      <c r="I13" s="28"/>
      <c r="J13" s="16"/>
      <c r="K13" s="28"/>
      <c r="L13" s="16"/>
      <c r="M13" s="28"/>
      <c r="N13" s="16"/>
      <c r="O13" s="28"/>
      <c r="P13" s="16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2"/>
      <c r="AD13" s="22"/>
      <c r="AE13" s="22"/>
      <c r="AF13" s="22"/>
      <c r="AG13" s="22"/>
      <c r="AH13" s="22"/>
    </row>
    <row r="14" spans="1:34" s="93" customFormat="1" ht="16" customHeight="1" x14ac:dyDescent="0.25">
      <c r="A14" s="28"/>
      <c r="B14" s="16"/>
      <c r="C14" s="16"/>
      <c r="D14" s="16"/>
      <c r="E14" s="28"/>
      <c r="F14" s="16"/>
      <c r="G14" s="28"/>
      <c r="H14" s="16"/>
      <c r="I14" s="28"/>
      <c r="J14" s="16"/>
      <c r="K14" s="28"/>
      <c r="L14" s="16"/>
      <c r="M14" s="28"/>
      <c r="N14" s="16"/>
      <c r="O14" s="28"/>
      <c r="P14" s="16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2"/>
      <c r="AD14" s="22"/>
      <c r="AE14" s="22"/>
      <c r="AF14" s="22"/>
      <c r="AG14" s="22"/>
      <c r="AH14" s="22"/>
    </row>
    <row r="15" spans="1:34" s="93" customFormat="1" ht="16" customHeight="1" x14ac:dyDescent="0.25">
      <c r="A15" s="28"/>
      <c r="B15" s="16"/>
      <c r="C15" s="132"/>
      <c r="D15" s="16"/>
      <c r="E15" s="28"/>
      <c r="F15" s="16"/>
      <c r="G15" s="28"/>
      <c r="H15" s="16"/>
      <c r="I15" s="28"/>
      <c r="J15" s="16"/>
      <c r="K15" s="28"/>
      <c r="L15" s="16"/>
      <c r="M15" s="28"/>
      <c r="N15" s="16"/>
      <c r="O15" s="28"/>
      <c r="P15" s="16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2"/>
      <c r="AD15" s="22"/>
      <c r="AE15" s="22"/>
      <c r="AF15" s="22"/>
      <c r="AG15" s="22"/>
      <c r="AH15" s="22"/>
    </row>
    <row r="16" spans="1:34" s="93" customFormat="1" ht="16" customHeight="1" x14ac:dyDescent="0.25">
      <c r="A16" s="28"/>
      <c r="B16" s="16"/>
      <c r="C16" s="97" t="s">
        <v>98</v>
      </c>
      <c r="D16" s="16"/>
      <c r="E16" s="28"/>
      <c r="F16" s="16"/>
      <c r="G16" s="155" t="s">
        <v>99</v>
      </c>
      <c r="H16" s="16"/>
      <c r="I16" s="28"/>
      <c r="J16" s="16"/>
      <c r="K16" s="28"/>
      <c r="L16" s="16"/>
      <c r="M16" s="28"/>
      <c r="N16" s="16"/>
      <c r="O16" s="28"/>
      <c r="P16" s="16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2"/>
      <c r="AD16" s="22"/>
      <c r="AE16" s="22"/>
      <c r="AF16" s="22"/>
      <c r="AG16" s="22"/>
      <c r="AH16" s="22"/>
    </row>
    <row r="17" spans="1:34" s="93" customFormat="1" ht="30" customHeight="1" x14ac:dyDescent="0.25">
      <c r="A17" s="28"/>
      <c r="B17" s="16"/>
      <c r="C17" s="144">
        <f>Analysis!AW11</f>
        <v>98739</v>
      </c>
      <c r="D17" s="16"/>
      <c r="E17" s="28"/>
      <c r="F17" s="16"/>
      <c r="G17" s="247" t="str">
        <f>"From '"&amp;$D$10&amp;"'"</f>
        <v>From 'Marketing'</v>
      </c>
      <c r="H17" s="16"/>
      <c r="I17" s="28"/>
      <c r="J17" s="16"/>
      <c r="K17" s="28"/>
      <c r="L17" s="16"/>
      <c r="M17" s="28"/>
      <c r="N17" s="16"/>
      <c r="O17" s="28"/>
      <c r="P17" s="16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2"/>
      <c r="AD17" s="22"/>
      <c r="AE17" s="22"/>
      <c r="AF17" s="22"/>
      <c r="AG17" s="22"/>
      <c r="AH17" s="22"/>
    </row>
    <row r="18" spans="1:34" s="93" customFormat="1" ht="16" customHeight="1" x14ac:dyDescent="0.25">
      <c r="A18" s="28"/>
      <c r="B18" s="16"/>
      <c r="C18" s="17"/>
      <c r="D18" s="16"/>
      <c r="E18" s="28"/>
      <c r="F18" s="16"/>
      <c r="G18" s="28"/>
      <c r="H18" s="16"/>
      <c r="I18" s="28"/>
      <c r="J18" s="16"/>
      <c r="K18" s="28"/>
      <c r="L18" s="16"/>
      <c r="M18" s="28"/>
      <c r="N18" s="16"/>
      <c r="O18" s="28"/>
      <c r="P18" s="16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2"/>
      <c r="AD18" s="22"/>
      <c r="AE18" s="22"/>
      <c r="AF18" s="22"/>
      <c r="AG18" s="22"/>
      <c r="AH18" s="22"/>
    </row>
    <row r="19" spans="1:34" s="93" customFormat="1" ht="16" customHeight="1" x14ac:dyDescent="0.25">
      <c r="A19" s="28"/>
      <c r="B19" s="16"/>
      <c r="C19" s="98" t="s">
        <v>106</v>
      </c>
      <c r="D19" s="16"/>
      <c r="E19" s="28"/>
      <c r="F19" s="16"/>
      <c r="G19" s="28"/>
      <c r="H19" s="16"/>
      <c r="I19" s="28"/>
      <c r="J19" s="16"/>
      <c r="K19" s="28"/>
      <c r="L19" s="16"/>
      <c r="M19" s="28"/>
      <c r="N19" s="16"/>
      <c r="O19" s="28"/>
      <c r="P19" s="16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2"/>
      <c r="AD19" s="22"/>
      <c r="AE19" s="22"/>
      <c r="AF19" s="22"/>
      <c r="AG19" s="22"/>
      <c r="AH19" s="22"/>
    </row>
    <row r="20" spans="1:34" s="93" customFormat="1" ht="30" customHeight="1" x14ac:dyDescent="0.25">
      <c r="A20" s="28"/>
      <c r="B20" s="16"/>
      <c r="C20" s="144">
        <f>Analysis!AW12</f>
        <v>71331</v>
      </c>
      <c r="D20" s="16"/>
      <c r="E20" s="28"/>
      <c r="F20" s="16"/>
      <c r="G20" s="28"/>
      <c r="H20" s="16"/>
      <c r="I20" s="28"/>
      <c r="J20" s="16"/>
      <c r="K20" s="28"/>
      <c r="L20" s="16"/>
      <c r="M20" s="28"/>
      <c r="N20" s="16"/>
      <c r="O20" s="28"/>
      <c r="P20" s="16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2"/>
      <c r="AD20" s="22"/>
      <c r="AE20" s="22"/>
      <c r="AF20" s="22"/>
      <c r="AG20" s="22"/>
      <c r="AH20" s="22"/>
    </row>
    <row r="21" spans="1:34" s="93" customFormat="1" ht="16" customHeight="1" x14ac:dyDescent="0.25">
      <c r="A21" s="28"/>
      <c r="B21" s="16"/>
      <c r="C21" s="17"/>
      <c r="D21" s="16"/>
      <c r="E21" s="28"/>
      <c r="F21" s="16"/>
      <c r="G21" s="28"/>
      <c r="H21" s="16"/>
      <c r="I21" s="28"/>
      <c r="J21" s="16"/>
      <c r="K21" s="28"/>
      <c r="L21" s="16"/>
      <c r="M21" s="28"/>
      <c r="N21" s="16"/>
      <c r="O21" s="28"/>
      <c r="P21" s="16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2"/>
      <c r="AD21" s="22"/>
      <c r="AE21" s="22"/>
      <c r="AF21" s="22"/>
      <c r="AG21" s="22"/>
      <c r="AH21" s="22"/>
    </row>
    <row r="22" spans="1:34" s="93" customFormat="1" ht="16" customHeight="1" x14ac:dyDescent="0.25">
      <c r="A22" s="28"/>
      <c r="B22" s="16"/>
      <c r="C22" s="98" t="s">
        <v>131</v>
      </c>
      <c r="D22" s="16"/>
      <c r="E22" s="28"/>
      <c r="F22" s="16"/>
      <c r="G22" s="28"/>
      <c r="H22" s="16"/>
      <c r="I22" s="28"/>
      <c r="J22" s="16"/>
      <c r="K22" s="28"/>
      <c r="L22" s="16"/>
      <c r="M22" s="28"/>
      <c r="N22" s="16"/>
      <c r="O22" s="28"/>
      <c r="P22" s="16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2"/>
      <c r="AD22" s="22"/>
      <c r="AE22" s="22"/>
      <c r="AF22" s="22"/>
      <c r="AG22" s="22"/>
      <c r="AH22" s="22"/>
    </row>
    <row r="23" spans="1:34" s="93" customFormat="1" ht="30" customHeight="1" x14ac:dyDescent="0.25">
      <c r="A23" s="28"/>
      <c r="B23" s="16"/>
      <c r="C23" s="144">
        <f>IFERROR(C17-C20,"-")</f>
        <v>27408</v>
      </c>
      <c r="D23" s="16"/>
      <c r="E23" s="28"/>
      <c r="F23" s="344">
        <f>IFERROR(C20/C17,"-")</f>
        <v>0.72241971257557802</v>
      </c>
      <c r="G23" s="344"/>
      <c r="H23" s="344"/>
      <c r="I23" s="344"/>
      <c r="J23" s="16"/>
      <c r="K23" s="28"/>
      <c r="L23" s="16"/>
      <c r="M23" s="28"/>
      <c r="N23" s="16"/>
      <c r="O23" s="28"/>
      <c r="P23" s="16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2"/>
      <c r="AD23" s="22"/>
      <c r="AE23" s="22"/>
      <c r="AF23" s="22"/>
      <c r="AG23" s="22"/>
      <c r="AH23" s="22"/>
    </row>
    <row r="24" spans="1:34" s="93" customFormat="1" ht="16" customHeight="1" x14ac:dyDescent="0.25">
      <c r="A24" s="28"/>
      <c r="B24" s="16"/>
      <c r="C24" s="16"/>
      <c r="D24" s="16"/>
      <c r="E24" s="28"/>
      <c r="F24" s="344"/>
      <c r="G24" s="344"/>
      <c r="H24" s="344"/>
      <c r="I24" s="344"/>
      <c r="J24" s="16"/>
      <c r="K24" s="28"/>
      <c r="L24" s="16"/>
      <c r="M24" s="28"/>
      <c r="N24" s="16"/>
      <c r="O24" s="28"/>
      <c r="P24" s="16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2"/>
      <c r="AD24" s="22"/>
      <c r="AE24" s="22"/>
      <c r="AF24" s="22"/>
      <c r="AG24" s="22"/>
      <c r="AH24" s="22"/>
    </row>
    <row r="25" spans="1:34" s="93" customFormat="1" ht="16" customHeight="1" x14ac:dyDescent="0.25">
      <c r="A25" s="28"/>
      <c r="B25" s="16"/>
      <c r="C25" s="16"/>
      <c r="D25" s="16"/>
      <c r="E25" s="28"/>
      <c r="F25" s="16"/>
      <c r="G25" s="28"/>
      <c r="H25" s="16"/>
      <c r="I25" s="28"/>
      <c r="J25" s="16"/>
      <c r="K25" s="28"/>
      <c r="L25" s="16"/>
      <c r="M25" s="28"/>
      <c r="N25" s="16"/>
      <c r="O25" s="28"/>
      <c r="P25" s="16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2"/>
      <c r="AD25" s="22"/>
      <c r="AE25" s="22"/>
      <c r="AF25" s="22"/>
      <c r="AG25" s="22"/>
      <c r="AH25" s="22"/>
    </row>
    <row r="26" spans="1:34" s="93" customFormat="1" ht="16" customHeight="1" x14ac:dyDescent="0.25">
      <c r="A26" s="28"/>
      <c r="B26" s="16"/>
      <c r="C26" s="16"/>
      <c r="D26" s="16"/>
      <c r="E26" s="28"/>
      <c r="F26" s="16"/>
      <c r="G26" s="28"/>
      <c r="H26" s="16"/>
      <c r="I26" s="28"/>
      <c r="J26" s="16"/>
      <c r="K26" s="28"/>
      <c r="L26" s="16"/>
      <c r="M26" s="28"/>
      <c r="N26" s="16"/>
      <c r="O26" s="28"/>
      <c r="P26" s="16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2"/>
      <c r="AD26" s="22"/>
      <c r="AE26" s="22"/>
      <c r="AF26" s="22"/>
      <c r="AG26" s="22"/>
      <c r="AH26" s="22"/>
    </row>
    <row r="27" spans="1:34" s="96" customFormat="1" ht="16" customHeight="1" x14ac:dyDescent="0.25">
      <c r="A27" s="66"/>
      <c r="B27" s="66"/>
      <c r="C27" s="132" t="s">
        <v>130</v>
      </c>
      <c r="D27" s="99"/>
      <c r="E27" s="99"/>
      <c r="F27" s="99"/>
      <c r="G27" s="99"/>
      <c r="H27" s="99"/>
      <c r="I27" s="99"/>
      <c r="J27" s="99"/>
      <c r="K27" s="99"/>
      <c r="L27" s="17"/>
      <c r="M27" s="17"/>
      <c r="N27" s="17"/>
      <c r="O27" s="17"/>
      <c r="P27" s="17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2"/>
      <c r="AD27" s="22"/>
      <c r="AE27" s="22"/>
      <c r="AF27" s="22"/>
      <c r="AG27" s="22"/>
      <c r="AH27" s="22"/>
    </row>
    <row r="28" spans="1:34" s="96" customFormat="1" ht="16" customHeight="1" x14ac:dyDescent="0.25">
      <c r="A28" s="66"/>
      <c r="B28" s="66"/>
      <c r="C28" s="57" t="str">
        <f>"From '"&amp;$D$10&amp;" - "&amp;$D$12&amp;"'"</f>
        <v>From 'Marketing - All subcategories'</v>
      </c>
      <c r="D28" s="98"/>
      <c r="E28" s="99"/>
      <c r="F28" s="98"/>
      <c r="G28" s="99"/>
      <c r="H28" s="148"/>
      <c r="I28" s="148"/>
      <c r="J28" s="150"/>
      <c r="K28" s="155"/>
      <c r="L28" s="150"/>
      <c r="M28" s="150"/>
      <c r="N28" s="150"/>
      <c r="O28" s="17"/>
      <c r="P28" s="17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2"/>
      <c r="AD28" s="22"/>
      <c r="AE28" s="22"/>
      <c r="AF28" s="22"/>
      <c r="AG28" s="22"/>
      <c r="AH28" s="22"/>
    </row>
    <row r="29" spans="1:34" s="96" customFormat="1" ht="30" customHeight="1" x14ac:dyDescent="0.25">
      <c r="A29" s="66"/>
      <c r="B29" s="66"/>
      <c r="C29" s="17"/>
      <c r="D29" s="99"/>
      <c r="E29" s="99"/>
      <c r="F29" s="99"/>
      <c r="G29" s="99"/>
      <c r="H29" s="148"/>
      <c r="I29" s="148"/>
      <c r="J29" s="150"/>
      <c r="K29" s="150"/>
      <c r="L29" s="150"/>
      <c r="M29" s="150"/>
      <c r="N29" s="150"/>
      <c r="O29" s="17"/>
      <c r="P29" s="17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2"/>
      <c r="AD29" s="22"/>
      <c r="AE29" s="22"/>
      <c r="AF29" s="22"/>
      <c r="AG29" s="22"/>
      <c r="AH29" s="22"/>
    </row>
    <row r="30" spans="1:34" s="96" customFormat="1" ht="16" customHeight="1" x14ac:dyDescent="0.25">
      <c r="A30" s="66"/>
      <c r="B30" s="66"/>
      <c r="C30" s="17"/>
      <c r="D30" s="99"/>
      <c r="E30" s="99"/>
      <c r="F30" s="99"/>
      <c r="G30" s="99"/>
      <c r="H30" s="148"/>
      <c r="I30" s="148"/>
      <c r="J30" s="150"/>
      <c r="K30" s="150"/>
      <c r="L30" s="150"/>
      <c r="M30" s="150"/>
      <c r="N30" s="150"/>
      <c r="O30" s="17"/>
      <c r="P30" s="17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2"/>
      <c r="AD30" s="22"/>
      <c r="AE30" s="22"/>
      <c r="AF30" s="22"/>
      <c r="AG30" s="22"/>
      <c r="AH30" s="22"/>
    </row>
    <row r="31" spans="1:34" s="96" customFormat="1" ht="16" customHeight="1" x14ac:dyDescent="0.25">
      <c r="A31" s="66"/>
      <c r="B31" s="66"/>
      <c r="C31" s="17"/>
      <c r="D31" s="99"/>
      <c r="E31" s="99"/>
      <c r="F31" s="99"/>
      <c r="G31" s="99"/>
      <c r="H31" s="148"/>
      <c r="I31" s="148"/>
      <c r="J31" s="150"/>
      <c r="K31" s="150"/>
      <c r="L31" s="150"/>
      <c r="M31" s="150"/>
      <c r="N31" s="150"/>
      <c r="O31" s="17"/>
      <c r="P31" s="17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2"/>
      <c r="AD31" s="22"/>
      <c r="AE31" s="22"/>
      <c r="AF31" s="22"/>
      <c r="AG31" s="22"/>
      <c r="AH31" s="22"/>
    </row>
    <row r="32" spans="1:34" s="96" customFormat="1" ht="30" customHeight="1" x14ac:dyDescent="0.25">
      <c r="A32" s="66"/>
      <c r="B32" s="66"/>
      <c r="C32" s="17"/>
      <c r="D32" s="99"/>
      <c r="E32" s="99"/>
      <c r="F32" s="99"/>
      <c r="G32" s="149"/>
      <c r="H32" s="148"/>
      <c r="I32" s="148"/>
      <c r="J32" s="150"/>
      <c r="K32" s="155"/>
      <c r="L32" s="150"/>
      <c r="M32" s="150"/>
      <c r="N32" s="150"/>
      <c r="O32" s="17"/>
      <c r="P32" s="17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2"/>
      <c r="AD32" s="22"/>
      <c r="AE32" s="22"/>
      <c r="AF32" s="22"/>
      <c r="AG32" s="22"/>
      <c r="AH32" s="22"/>
    </row>
    <row r="33" spans="1:34" s="96" customFormat="1" ht="16" customHeight="1" x14ac:dyDescent="0.25">
      <c r="A33" s="66"/>
      <c r="B33" s="66"/>
      <c r="C33" s="17"/>
      <c r="D33" s="99"/>
      <c r="E33" s="99"/>
      <c r="F33" s="99"/>
      <c r="G33" s="149"/>
      <c r="H33" s="148"/>
      <c r="I33" s="148"/>
      <c r="J33" s="150"/>
      <c r="K33" s="150"/>
      <c r="L33" s="150"/>
      <c r="M33" s="150"/>
      <c r="N33" s="150"/>
      <c r="O33" s="17"/>
      <c r="P33" s="17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2"/>
      <c r="AD33" s="22"/>
      <c r="AE33" s="22"/>
      <c r="AF33" s="22"/>
      <c r="AG33" s="22"/>
      <c r="AH33" s="22"/>
    </row>
    <row r="34" spans="1:34" s="96" customFormat="1" ht="16" customHeight="1" x14ac:dyDescent="0.25">
      <c r="A34" s="66"/>
      <c r="B34" s="99"/>
      <c r="C34" s="17"/>
      <c r="D34" s="99"/>
      <c r="E34" s="99"/>
      <c r="F34" s="99"/>
      <c r="G34" s="149"/>
      <c r="H34" s="148"/>
      <c r="I34" s="148"/>
      <c r="J34" s="149"/>
      <c r="K34" s="150"/>
      <c r="L34" s="150"/>
      <c r="M34" s="150"/>
      <c r="N34" s="150"/>
      <c r="O34" s="17"/>
      <c r="P34" s="17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2"/>
      <c r="AD34" s="22"/>
      <c r="AE34" s="22"/>
      <c r="AF34" s="22"/>
      <c r="AG34" s="22"/>
      <c r="AH34" s="22"/>
    </row>
    <row r="35" spans="1:34" s="96" customFormat="1" ht="30" customHeight="1" x14ac:dyDescent="0.25">
      <c r="A35" s="66"/>
      <c r="B35" s="99"/>
      <c r="C35" s="17"/>
      <c r="D35" s="99"/>
      <c r="E35" s="99"/>
      <c r="F35" s="148"/>
      <c r="G35" s="149"/>
      <c r="H35" s="149"/>
      <c r="I35" s="149"/>
      <c r="J35" s="150"/>
      <c r="K35" s="150"/>
      <c r="L35" s="150"/>
      <c r="M35" s="150"/>
      <c r="N35" s="150"/>
      <c r="O35" s="17"/>
      <c r="P35" s="17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2"/>
      <c r="AD35" s="22"/>
      <c r="AE35" s="22"/>
      <c r="AF35" s="22"/>
      <c r="AG35" s="22"/>
      <c r="AH35" s="22"/>
    </row>
    <row r="36" spans="1:34" s="96" customFormat="1" ht="16" customHeight="1" x14ac:dyDescent="0.25">
      <c r="A36" s="66"/>
      <c r="B36" s="66"/>
      <c r="C36" s="17"/>
      <c r="D36" s="17"/>
      <c r="E36" s="17"/>
      <c r="F36" s="17"/>
      <c r="G36" s="17"/>
      <c r="H36" s="17"/>
      <c r="I36" s="17"/>
      <c r="J36" s="17"/>
      <c r="K36" s="17"/>
      <c r="L36" s="150"/>
      <c r="M36" s="150"/>
      <c r="N36" s="150"/>
      <c r="O36" s="17"/>
      <c r="P36" s="17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2"/>
      <c r="AD36" s="22"/>
      <c r="AE36" s="22"/>
      <c r="AF36" s="22"/>
      <c r="AG36" s="22"/>
      <c r="AH36" s="22"/>
    </row>
    <row r="37" spans="1:34" s="96" customFormat="1" ht="16" customHeight="1" x14ac:dyDescent="0.25">
      <c r="A37" s="66"/>
      <c r="B37" s="66"/>
      <c r="C37" s="17"/>
      <c r="D37" s="17"/>
      <c r="E37" s="17"/>
      <c r="F37" s="17"/>
      <c r="G37" s="17"/>
      <c r="H37" s="17"/>
      <c r="I37" s="17"/>
      <c r="J37" s="17"/>
      <c r="K37" s="17"/>
      <c r="L37" s="150"/>
      <c r="M37" s="150"/>
      <c r="N37" s="150"/>
      <c r="O37" s="17"/>
      <c r="P37" s="17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2"/>
      <c r="AD37" s="22"/>
      <c r="AE37" s="22"/>
      <c r="AF37" s="22"/>
      <c r="AG37" s="22"/>
      <c r="AH37" s="22"/>
    </row>
    <row r="38" spans="1:34" s="96" customFormat="1" ht="16" customHeight="1" x14ac:dyDescent="0.25">
      <c r="A38" s="66"/>
      <c r="B38" s="66"/>
      <c r="C38" s="17"/>
      <c r="D38" s="99"/>
      <c r="E38" s="99"/>
      <c r="F38" s="99"/>
      <c r="G38" s="148"/>
      <c r="H38" s="148"/>
      <c r="I38" s="148"/>
      <c r="J38" s="150"/>
      <c r="K38" s="150"/>
      <c r="L38" s="150"/>
      <c r="M38" s="150"/>
      <c r="N38" s="150"/>
      <c r="O38" s="17"/>
      <c r="P38" s="17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2"/>
      <c r="AD38" s="22"/>
      <c r="AE38" s="22"/>
      <c r="AF38" s="22"/>
      <c r="AG38" s="22"/>
      <c r="AH38" s="22"/>
    </row>
    <row r="39" spans="1:34" s="96" customFormat="1" ht="18" customHeight="1" x14ac:dyDescent="0.25">
      <c r="A39" s="66"/>
      <c r="B39" s="66"/>
      <c r="C39" s="99"/>
      <c r="D39" s="99"/>
      <c r="E39" s="99"/>
      <c r="F39" s="99"/>
      <c r="G39" s="148"/>
      <c r="H39" s="148"/>
      <c r="I39" s="148"/>
      <c r="J39" s="149"/>
      <c r="K39" s="149"/>
      <c r="L39" s="149"/>
      <c r="M39" s="149"/>
      <c r="N39" s="149"/>
      <c r="O39" s="17"/>
      <c r="P39" s="17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2"/>
      <c r="AD39" s="22"/>
      <c r="AE39" s="22"/>
      <c r="AF39" s="22"/>
      <c r="AG39" s="22"/>
      <c r="AH39" s="22"/>
    </row>
    <row r="40" spans="1:34" s="96" customFormat="1" ht="18" customHeight="1" x14ac:dyDescent="0.25">
      <c r="A40" s="66"/>
      <c r="B40" s="66"/>
      <c r="C40" s="99"/>
      <c r="D40" s="99"/>
      <c r="E40" s="99"/>
      <c r="F40" s="99"/>
      <c r="G40" s="148"/>
      <c r="H40" s="148"/>
      <c r="I40" s="148"/>
      <c r="J40" s="149"/>
      <c r="K40" s="149"/>
      <c r="L40" s="149"/>
      <c r="M40" s="149"/>
      <c r="N40" s="149"/>
      <c r="O40" s="17"/>
      <c r="P40" s="17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2"/>
      <c r="AD40" s="22"/>
      <c r="AE40" s="22"/>
      <c r="AF40" s="22"/>
      <c r="AG40" s="22"/>
      <c r="AH40" s="22"/>
    </row>
    <row r="41" spans="1:34" s="96" customFormat="1" ht="18" customHeight="1" x14ac:dyDescent="0.25">
      <c r="A41" s="66"/>
      <c r="B41" s="66"/>
      <c r="C41" s="99"/>
      <c r="D41" s="99"/>
      <c r="E41" s="99"/>
      <c r="F41" s="99"/>
      <c r="G41" s="148"/>
      <c r="H41" s="148"/>
      <c r="I41" s="148"/>
      <c r="J41" s="149"/>
      <c r="K41" s="149"/>
      <c r="L41" s="149"/>
      <c r="M41" s="149"/>
      <c r="N41" s="149"/>
      <c r="O41" s="17"/>
      <c r="P41" s="17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2"/>
      <c r="AD41" s="22"/>
      <c r="AE41" s="22"/>
      <c r="AF41" s="22"/>
      <c r="AG41" s="22"/>
      <c r="AH41" s="22"/>
    </row>
    <row r="42" spans="1:34" s="96" customFormat="1" ht="18" customHeight="1" x14ac:dyDescent="0.25">
      <c r="A42" s="66"/>
      <c r="B42" s="66"/>
      <c r="C42" s="99"/>
      <c r="D42" s="99"/>
      <c r="E42" s="99"/>
      <c r="F42" s="99"/>
      <c r="G42" s="148"/>
      <c r="H42" s="148"/>
      <c r="I42" s="148"/>
      <c r="J42" s="149"/>
      <c r="K42" s="149"/>
      <c r="L42" s="149"/>
      <c r="M42" s="149"/>
      <c r="N42" s="149"/>
      <c r="O42" s="17"/>
      <c r="P42" s="17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2"/>
      <c r="AD42" s="22"/>
      <c r="AE42" s="22"/>
      <c r="AF42" s="22"/>
      <c r="AG42" s="22"/>
      <c r="AH42" s="22"/>
    </row>
    <row r="43" spans="1:34" s="96" customFormat="1" ht="18" customHeight="1" x14ac:dyDescent="0.25">
      <c r="A43" s="66"/>
      <c r="B43" s="66"/>
      <c r="C43" s="99"/>
      <c r="D43" s="99"/>
      <c r="E43" s="99"/>
      <c r="F43" s="99"/>
      <c r="G43" s="148"/>
      <c r="H43" s="148"/>
      <c r="I43" s="148"/>
      <c r="J43" s="149"/>
      <c r="K43" s="149"/>
      <c r="L43" s="149"/>
      <c r="M43" s="149"/>
      <c r="N43" s="149"/>
      <c r="O43" s="17"/>
      <c r="P43" s="17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2"/>
      <c r="AD43" s="22"/>
      <c r="AE43" s="22"/>
      <c r="AF43" s="22"/>
      <c r="AG43" s="22"/>
      <c r="AH43" s="22"/>
    </row>
    <row r="44" spans="1:34" s="96" customFormat="1" ht="18" customHeight="1" x14ac:dyDescent="0.25">
      <c r="A44" s="66"/>
      <c r="B44" s="66"/>
      <c r="C44" s="99"/>
      <c r="D44" s="99"/>
      <c r="E44" s="99"/>
      <c r="F44" s="99"/>
      <c r="G44" s="148"/>
      <c r="H44" s="148"/>
      <c r="I44" s="148"/>
      <c r="J44" s="149"/>
      <c r="K44" s="149"/>
      <c r="L44" s="149"/>
      <c r="M44" s="149"/>
      <c r="N44" s="149"/>
      <c r="O44" s="17"/>
      <c r="P44" s="17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2"/>
      <c r="AD44" s="22"/>
      <c r="AE44" s="22"/>
      <c r="AF44" s="22"/>
      <c r="AG44" s="22"/>
      <c r="AH44" s="22"/>
    </row>
    <row r="45" spans="1:34" s="96" customFormat="1" ht="16" customHeight="1" x14ac:dyDescent="0.25">
      <c r="A45" s="66"/>
      <c r="B45" s="17"/>
      <c r="C45" s="97" t="s">
        <v>100</v>
      </c>
      <c r="D45" s="17"/>
      <c r="E45" s="17"/>
      <c r="F45" s="17"/>
      <c r="G45" s="17"/>
      <c r="H45" s="17"/>
      <c r="I45" s="17"/>
      <c r="J45" s="97" t="s">
        <v>107</v>
      </c>
      <c r="K45" s="97"/>
      <c r="L45" s="17"/>
      <c r="M45" s="17"/>
      <c r="N45" s="17"/>
      <c r="O45" s="17"/>
      <c r="P45" s="17"/>
      <c r="Q45" s="21"/>
      <c r="R45" s="49" t="s">
        <v>183</v>
      </c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2"/>
      <c r="AD45" s="22"/>
      <c r="AE45" s="22"/>
      <c r="AF45" s="22"/>
      <c r="AG45" s="22"/>
      <c r="AH45" s="22"/>
    </row>
    <row r="46" spans="1:34" s="96" customFormat="1" ht="16" customHeight="1" x14ac:dyDescent="0.25">
      <c r="A46" s="66"/>
      <c r="B46" s="17"/>
      <c r="C46" s="57" t="str">
        <f>"From '"&amp;$D$10&amp;" - "&amp;$D$12&amp;"'"</f>
        <v>From 'Marketing - All subcategories'</v>
      </c>
      <c r="D46" s="17"/>
      <c r="E46" s="17"/>
      <c r="F46" s="17"/>
      <c r="G46" s="17"/>
      <c r="H46" s="17"/>
      <c r="I46" s="17"/>
      <c r="J46" s="57" t="str">
        <f>"From '"&amp;$D$10&amp;" - "&amp;$D$12&amp;"'"</f>
        <v>From 'Marketing - All subcategories'</v>
      </c>
      <c r="K46" s="17"/>
      <c r="L46" s="17"/>
      <c r="M46" s="17"/>
      <c r="N46" s="17"/>
      <c r="O46" s="17"/>
      <c r="P46" s="17"/>
      <c r="Q46" s="21"/>
      <c r="R46" s="49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2"/>
      <c r="AD46" s="22"/>
      <c r="AE46" s="22"/>
      <c r="AF46" s="22"/>
      <c r="AG46" s="22"/>
      <c r="AH46" s="22"/>
    </row>
    <row r="47" spans="1:34" s="96" customFormat="1" ht="16" customHeight="1" x14ac:dyDescent="0.25">
      <c r="A47" s="66"/>
      <c r="B47" s="17"/>
      <c r="C47" s="17"/>
      <c r="D47" s="17"/>
      <c r="E47" s="17"/>
      <c r="F47" s="17"/>
      <c r="G47" s="17"/>
      <c r="H47" s="17"/>
      <c r="I47" s="17"/>
      <c r="J47" s="17"/>
      <c r="K47" s="97"/>
      <c r="L47" s="17"/>
      <c r="M47" s="17"/>
      <c r="N47" s="17"/>
      <c r="O47" s="17"/>
      <c r="P47" s="17"/>
      <c r="Q47" s="21"/>
      <c r="R47" s="49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2"/>
      <c r="AD47" s="22"/>
      <c r="AE47" s="22"/>
      <c r="AF47" s="22"/>
      <c r="AG47" s="22"/>
      <c r="AH47" s="22"/>
    </row>
    <row r="48" spans="1:34" ht="16" customHeight="1" x14ac:dyDescent="0.25">
      <c r="A48" s="67"/>
      <c r="B48" s="67"/>
      <c r="C48" s="68"/>
      <c r="D48" s="68"/>
      <c r="E48" s="68"/>
      <c r="F48" s="68"/>
      <c r="G48" s="68"/>
      <c r="H48" s="68"/>
      <c r="I48" s="68"/>
      <c r="J48" s="68"/>
      <c r="K48" s="17"/>
      <c r="L48" s="17"/>
      <c r="M48" s="17"/>
      <c r="N48" s="17"/>
      <c r="O48" s="68"/>
      <c r="Q48" s="49"/>
      <c r="R48" s="49"/>
      <c r="S48" s="48"/>
      <c r="T48" s="48"/>
      <c r="U48" s="48"/>
      <c r="V48" s="48"/>
      <c r="W48" s="49"/>
      <c r="X48" s="49"/>
      <c r="Y48" s="49"/>
      <c r="Z48" s="49"/>
      <c r="AA48" s="49"/>
      <c r="AB48" s="49"/>
      <c r="AC48" s="50"/>
      <c r="AD48" s="50"/>
      <c r="AE48" s="50"/>
      <c r="AF48" s="50"/>
      <c r="AG48" s="50"/>
      <c r="AH48" s="50"/>
    </row>
    <row r="49" spans="1:34" ht="16" customHeight="1" x14ac:dyDescent="0.25">
      <c r="A49" s="67"/>
      <c r="B49" s="67"/>
      <c r="C49" s="68"/>
      <c r="D49" s="68"/>
      <c r="E49" s="68"/>
      <c r="F49" s="68"/>
      <c r="G49" s="68"/>
      <c r="H49" s="68"/>
      <c r="I49" s="68"/>
      <c r="J49" s="68"/>
      <c r="K49" s="97"/>
      <c r="L49" s="17"/>
      <c r="M49" s="17"/>
      <c r="N49" s="17"/>
      <c r="O49" s="68"/>
      <c r="Q49" s="49"/>
      <c r="R49" s="49"/>
      <c r="S49" s="48"/>
      <c r="T49" s="48"/>
      <c r="U49" s="48"/>
      <c r="V49" s="48"/>
      <c r="W49" s="49"/>
      <c r="X49" s="49"/>
      <c r="Y49" s="49"/>
      <c r="Z49" s="49"/>
      <c r="AA49" s="49"/>
      <c r="AB49" s="49"/>
      <c r="AC49" s="50"/>
      <c r="AD49" s="50"/>
      <c r="AE49" s="50"/>
      <c r="AF49" s="50"/>
      <c r="AG49" s="50"/>
      <c r="AH49" s="50"/>
    </row>
    <row r="50" spans="1:34" ht="16" customHeight="1" x14ac:dyDescent="0.25">
      <c r="A50" s="67"/>
      <c r="B50" s="67"/>
      <c r="C50" s="68"/>
      <c r="D50" s="68"/>
      <c r="E50" s="68"/>
      <c r="F50" s="68"/>
      <c r="G50" s="68"/>
      <c r="H50" s="68"/>
      <c r="I50" s="68"/>
      <c r="J50" s="68"/>
      <c r="K50" s="17"/>
      <c r="L50" s="17"/>
      <c r="M50" s="17"/>
      <c r="N50" s="17"/>
      <c r="O50" s="68"/>
      <c r="Q50" s="49"/>
      <c r="R50" s="49"/>
      <c r="S50" s="48"/>
      <c r="T50" s="48"/>
      <c r="U50" s="48"/>
      <c r="V50" s="48"/>
      <c r="W50" s="49"/>
      <c r="X50" s="49"/>
      <c r="Y50" s="49"/>
      <c r="Z50" s="49"/>
      <c r="AA50" s="49"/>
      <c r="AB50" s="49"/>
      <c r="AC50" s="50"/>
      <c r="AD50" s="50"/>
      <c r="AE50" s="50"/>
      <c r="AF50" s="50"/>
      <c r="AG50" s="50"/>
      <c r="AH50" s="50"/>
    </row>
    <row r="51" spans="1:34" ht="16" customHeight="1" x14ac:dyDescent="0.25">
      <c r="A51" s="67"/>
      <c r="B51" s="67"/>
      <c r="C51" s="68"/>
      <c r="D51" s="68"/>
      <c r="E51" s="68"/>
      <c r="F51" s="68"/>
      <c r="G51" s="68"/>
      <c r="H51" s="68"/>
      <c r="I51" s="68"/>
      <c r="J51" s="68"/>
      <c r="K51" s="97"/>
      <c r="L51" s="17"/>
      <c r="M51" s="17"/>
      <c r="N51" s="17"/>
      <c r="O51" s="68"/>
      <c r="Q51" s="49"/>
      <c r="R51" s="49"/>
      <c r="S51" s="48"/>
      <c r="T51" s="48"/>
      <c r="U51" s="48"/>
      <c r="V51" s="48"/>
      <c r="W51" s="49"/>
      <c r="X51" s="49"/>
      <c r="Y51" s="49"/>
      <c r="Z51" s="49"/>
      <c r="AA51" s="49"/>
      <c r="AB51" s="49"/>
      <c r="AC51" s="50"/>
      <c r="AD51" s="50"/>
      <c r="AE51" s="50"/>
      <c r="AF51" s="50"/>
      <c r="AG51" s="50"/>
      <c r="AH51" s="50"/>
    </row>
    <row r="52" spans="1:34" ht="16" customHeight="1" x14ac:dyDescent="0.25">
      <c r="A52" s="69"/>
      <c r="C52" s="68"/>
      <c r="D52" s="68"/>
      <c r="E52" s="68"/>
      <c r="F52" s="68"/>
      <c r="G52" s="68"/>
      <c r="H52" s="68"/>
      <c r="I52" s="68"/>
      <c r="J52" s="68"/>
      <c r="K52" s="17"/>
      <c r="L52" s="17"/>
      <c r="M52" s="17"/>
      <c r="N52" s="17"/>
      <c r="O52" s="68"/>
      <c r="Q52" s="49"/>
      <c r="R52" s="49"/>
      <c r="S52" s="48"/>
      <c r="T52" s="48"/>
      <c r="U52" s="48"/>
      <c r="V52" s="48"/>
      <c r="W52" s="49"/>
      <c r="X52" s="49"/>
      <c r="Y52" s="49"/>
      <c r="Z52" s="49"/>
      <c r="AA52" s="49"/>
      <c r="AB52" s="49"/>
      <c r="AC52" s="50"/>
      <c r="AD52" s="50"/>
      <c r="AE52" s="50"/>
      <c r="AF52" s="50"/>
      <c r="AG52" s="50"/>
      <c r="AH52" s="50"/>
    </row>
    <row r="53" spans="1:34" ht="16" customHeight="1" x14ac:dyDescent="0.25">
      <c r="A53" s="69"/>
      <c r="C53" s="68"/>
      <c r="D53" s="68"/>
      <c r="E53" s="68"/>
      <c r="F53" s="68"/>
      <c r="G53" s="68"/>
      <c r="H53" s="68"/>
      <c r="I53" s="68"/>
      <c r="J53" s="68"/>
      <c r="K53" s="97"/>
      <c r="L53" s="17"/>
      <c r="M53" s="17"/>
      <c r="N53" s="17"/>
      <c r="O53" s="68"/>
      <c r="Q53" s="49"/>
      <c r="R53" s="49"/>
      <c r="S53" s="48"/>
      <c r="T53" s="48"/>
      <c r="U53" s="48"/>
      <c r="V53" s="48"/>
      <c r="W53" s="49"/>
      <c r="X53" s="49"/>
      <c r="Y53" s="49"/>
      <c r="Z53" s="49"/>
      <c r="AA53" s="49"/>
      <c r="AB53" s="49"/>
      <c r="AC53" s="50"/>
      <c r="AD53" s="50"/>
      <c r="AE53" s="50"/>
      <c r="AF53" s="50"/>
      <c r="AG53" s="50"/>
      <c r="AH53" s="50"/>
    </row>
    <row r="54" spans="1:34" ht="16" customHeight="1" x14ac:dyDescent="0.25">
      <c r="A54" s="69"/>
      <c r="C54" s="68"/>
      <c r="D54" s="68"/>
      <c r="E54" s="68"/>
      <c r="F54" s="68"/>
      <c r="G54" s="68"/>
      <c r="H54" s="68"/>
      <c r="I54" s="68"/>
      <c r="J54" s="68"/>
      <c r="K54" s="17"/>
      <c r="L54" s="17"/>
      <c r="M54" s="17"/>
      <c r="N54" s="17"/>
      <c r="O54" s="68"/>
      <c r="Q54" s="49"/>
      <c r="R54" s="49"/>
      <c r="S54" s="48"/>
      <c r="T54" s="48"/>
      <c r="U54" s="48"/>
      <c r="V54" s="48"/>
      <c r="W54" s="49"/>
      <c r="X54" s="49"/>
      <c r="Y54" s="49"/>
      <c r="Z54" s="49"/>
      <c r="AA54" s="49"/>
      <c r="AB54" s="49"/>
      <c r="AC54" s="50"/>
      <c r="AD54" s="50"/>
      <c r="AE54" s="50"/>
      <c r="AF54" s="50"/>
      <c r="AG54" s="50"/>
      <c r="AH54" s="50"/>
    </row>
    <row r="55" spans="1:34" ht="16" customHeight="1" x14ac:dyDescent="0.25">
      <c r="A55" s="69"/>
      <c r="C55" s="68"/>
      <c r="D55" s="68"/>
      <c r="E55" s="68"/>
      <c r="F55" s="68"/>
      <c r="G55" s="68"/>
      <c r="H55" s="68"/>
      <c r="I55" s="68"/>
      <c r="J55" s="68"/>
      <c r="K55" s="97"/>
      <c r="L55" s="17"/>
      <c r="M55" s="17"/>
      <c r="N55" s="17"/>
      <c r="O55" s="68"/>
      <c r="Q55" s="49"/>
      <c r="R55" s="49"/>
      <c r="S55" s="48"/>
      <c r="T55" s="48"/>
      <c r="U55" s="48"/>
      <c r="V55" s="48"/>
      <c r="W55" s="49"/>
      <c r="X55" s="49"/>
      <c r="Y55" s="49"/>
      <c r="Z55" s="49"/>
      <c r="AA55" s="49"/>
      <c r="AB55" s="49"/>
      <c r="AC55" s="50"/>
      <c r="AD55" s="50"/>
      <c r="AE55" s="50"/>
      <c r="AF55" s="50"/>
      <c r="AG55" s="50"/>
      <c r="AH55" s="50"/>
    </row>
    <row r="56" spans="1:34" ht="16" customHeight="1" x14ac:dyDescent="0.25">
      <c r="A56" s="69"/>
      <c r="C56" s="68"/>
      <c r="D56" s="68"/>
      <c r="E56" s="68"/>
      <c r="F56" s="68"/>
      <c r="G56" s="68"/>
      <c r="H56" s="68"/>
      <c r="I56" s="68"/>
      <c r="J56" s="68"/>
      <c r="K56" s="17"/>
      <c r="L56" s="17"/>
      <c r="M56" s="17"/>
      <c r="N56" s="17"/>
      <c r="O56" s="68"/>
      <c r="Q56" s="49"/>
      <c r="R56" s="49"/>
      <c r="S56" s="48"/>
      <c r="T56" s="48"/>
      <c r="U56" s="48"/>
      <c r="V56" s="48"/>
      <c r="W56" s="49"/>
      <c r="X56" s="49"/>
      <c r="Y56" s="49"/>
      <c r="Z56" s="49"/>
      <c r="AA56" s="49"/>
      <c r="AB56" s="49"/>
      <c r="AC56" s="50"/>
      <c r="AD56" s="50"/>
      <c r="AE56" s="50"/>
      <c r="AF56" s="50"/>
      <c r="AG56" s="50"/>
      <c r="AH56" s="50"/>
    </row>
    <row r="57" spans="1:34" ht="16" customHeight="1" x14ac:dyDescent="0.25">
      <c r="A57" s="69"/>
      <c r="C57" s="68"/>
      <c r="D57" s="68"/>
      <c r="E57" s="68"/>
      <c r="F57" s="68"/>
      <c r="G57" s="68"/>
      <c r="H57" s="68"/>
      <c r="I57" s="68"/>
      <c r="J57" s="68"/>
      <c r="K57" s="97"/>
      <c r="L57" s="17"/>
      <c r="M57" s="17"/>
      <c r="N57" s="17"/>
      <c r="O57" s="68"/>
      <c r="Q57" s="49"/>
      <c r="R57" s="49"/>
      <c r="S57" s="48"/>
      <c r="T57" s="48"/>
      <c r="U57" s="48"/>
      <c r="V57" s="48"/>
      <c r="W57" s="49"/>
      <c r="X57" s="49"/>
      <c r="Y57" s="49"/>
      <c r="Z57" s="49"/>
      <c r="AA57" s="49"/>
      <c r="AB57" s="49"/>
      <c r="AC57" s="50"/>
      <c r="AD57" s="50"/>
      <c r="AE57" s="50"/>
      <c r="AF57" s="50"/>
      <c r="AG57" s="50"/>
      <c r="AH57" s="50"/>
    </row>
    <row r="58" spans="1:34" ht="16" customHeight="1" x14ac:dyDescent="0.25">
      <c r="A58" s="69"/>
      <c r="C58" s="68"/>
      <c r="D58" s="68"/>
      <c r="E58" s="68"/>
      <c r="F58" s="68"/>
      <c r="G58" s="68"/>
      <c r="H58" s="68"/>
      <c r="I58" s="68"/>
      <c r="J58" s="68"/>
      <c r="K58" s="17"/>
      <c r="L58" s="17"/>
      <c r="M58" s="17"/>
      <c r="N58" s="17"/>
      <c r="O58" s="68"/>
      <c r="Q58" s="49"/>
      <c r="R58" s="49"/>
      <c r="S58" s="48"/>
      <c r="T58" s="48"/>
      <c r="U58" s="48"/>
      <c r="V58" s="48"/>
      <c r="W58" s="49"/>
      <c r="X58" s="49"/>
      <c r="Y58" s="49"/>
      <c r="Z58" s="49"/>
      <c r="AA58" s="49"/>
      <c r="AB58" s="49"/>
      <c r="AC58" s="50"/>
      <c r="AD58" s="50"/>
      <c r="AE58" s="50"/>
      <c r="AF58" s="50"/>
      <c r="AG58" s="50"/>
      <c r="AH58" s="50"/>
    </row>
    <row r="59" spans="1:34" ht="16" customHeight="1" x14ac:dyDescent="0.25">
      <c r="A59" s="69"/>
      <c r="C59" s="68"/>
      <c r="D59" s="68"/>
      <c r="E59" s="68"/>
      <c r="F59" s="68"/>
      <c r="G59" s="68"/>
      <c r="H59" s="68"/>
      <c r="I59" s="68"/>
      <c r="J59" s="68"/>
      <c r="K59" s="97"/>
      <c r="L59" s="17"/>
      <c r="M59" s="17"/>
      <c r="N59" s="17"/>
      <c r="O59" s="68"/>
      <c r="Q59" s="49"/>
      <c r="R59" s="49"/>
      <c r="S59" s="48"/>
      <c r="T59" s="48"/>
      <c r="U59" s="48"/>
      <c r="V59" s="48"/>
      <c r="W59" s="49"/>
      <c r="X59" s="49"/>
      <c r="Y59" s="49"/>
      <c r="Z59" s="49"/>
      <c r="AA59" s="49"/>
      <c r="AB59" s="49"/>
      <c r="AC59" s="50"/>
      <c r="AD59" s="50"/>
      <c r="AE59" s="50"/>
      <c r="AF59" s="50"/>
      <c r="AG59" s="50"/>
      <c r="AH59" s="50"/>
    </row>
    <row r="60" spans="1:34" ht="16" customHeight="1" x14ac:dyDescent="0.25">
      <c r="A60" s="69"/>
      <c r="D60" s="68"/>
      <c r="E60" s="68"/>
      <c r="F60" s="68"/>
      <c r="G60" s="68"/>
      <c r="H60" s="68"/>
      <c r="I60" s="68"/>
      <c r="J60" s="68"/>
      <c r="K60" s="17"/>
      <c r="L60" s="17"/>
      <c r="M60" s="17"/>
      <c r="N60" s="17"/>
      <c r="O60" s="68"/>
      <c r="Q60" s="49"/>
      <c r="R60" s="49"/>
      <c r="S60" s="48"/>
      <c r="T60" s="48"/>
      <c r="U60" s="48"/>
      <c r="V60" s="48"/>
      <c r="W60" s="49"/>
      <c r="X60" s="49"/>
      <c r="Y60" s="49"/>
      <c r="Z60" s="49"/>
      <c r="AA60" s="49"/>
      <c r="AB60" s="49"/>
      <c r="AC60" s="50"/>
      <c r="AD60" s="50"/>
      <c r="AE60" s="50"/>
      <c r="AF60" s="50"/>
      <c r="AG60" s="50"/>
      <c r="AH60" s="50"/>
    </row>
    <row r="61" spans="1:34" ht="16" customHeight="1" x14ac:dyDescent="0.25">
      <c r="A61" s="69"/>
      <c r="D61" s="68"/>
      <c r="E61" s="68"/>
      <c r="F61" s="68"/>
      <c r="G61" s="68"/>
      <c r="H61" s="68"/>
      <c r="I61" s="68"/>
      <c r="J61" s="68"/>
      <c r="K61" s="97"/>
      <c r="L61" s="17"/>
      <c r="M61" s="17"/>
      <c r="N61" s="17"/>
      <c r="O61" s="68"/>
      <c r="Q61" s="49"/>
      <c r="R61" s="49"/>
      <c r="S61" s="48"/>
      <c r="T61" s="48"/>
      <c r="U61" s="48"/>
      <c r="V61" s="48"/>
      <c r="W61" s="49"/>
      <c r="X61" s="49"/>
      <c r="Y61" s="49"/>
      <c r="Z61" s="49"/>
      <c r="AA61" s="49"/>
      <c r="AB61" s="49"/>
      <c r="AC61" s="50"/>
      <c r="AD61" s="50"/>
      <c r="AE61" s="50"/>
      <c r="AF61" s="50"/>
      <c r="AG61" s="50"/>
      <c r="AH61" s="50"/>
    </row>
    <row r="62" spans="1:34" ht="18" customHeight="1" x14ac:dyDescent="0.25">
      <c r="A62" s="69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Q62" s="49"/>
      <c r="R62" s="49"/>
      <c r="S62" s="48"/>
      <c r="T62" s="48"/>
      <c r="U62" s="48"/>
      <c r="V62" s="48"/>
      <c r="W62" s="49"/>
      <c r="X62" s="49"/>
      <c r="Y62" s="49"/>
      <c r="Z62" s="49"/>
      <c r="AA62" s="49"/>
      <c r="AB62" s="49"/>
      <c r="AC62" s="50"/>
      <c r="AD62" s="50"/>
      <c r="AE62" s="50"/>
      <c r="AF62" s="50"/>
      <c r="AG62" s="50"/>
      <c r="AH62" s="50"/>
    </row>
    <row r="63" spans="1:34" ht="18" customHeight="1" x14ac:dyDescent="0.25">
      <c r="A63" s="69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Q63" s="49"/>
      <c r="R63" s="49"/>
      <c r="S63" s="48"/>
      <c r="T63" s="48"/>
      <c r="U63" s="48"/>
      <c r="V63" s="48"/>
      <c r="W63" s="49"/>
      <c r="X63" s="49"/>
      <c r="Y63" s="49"/>
      <c r="Z63" s="49"/>
      <c r="AA63" s="49"/>
      <c r="AB63" s="49"/>
      <c r="AC63" s="50"/>
      <c r="AD63" s="50"/>
      <c r="AE63" s="50"/>
      <c r="AF63" s="50"/>
      <c r="AG63" s="50"/>
      <c r="AH63" s="50"/>
    </row>
    <row r="64" spans="1:34" ht="18" customHeight="1" x14ac:dyDescent="0.25">
      <c r="A64" s="69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Q64" s="49"/>
      <c r="R64" s="49"/>
      <c r="S64" s="48"/>
      <c r="T64" s="48"/>
      <c r="U64" s="48"/>
      <c r="V64" s="48"/>
      <c r="W64" s="49"/>
      <c r="X64" s="49"/>
      <c r="Y64" s="49"/>
      <c r="Z64" s="49"/>
      <c r="AA64" s="49"/>
      <c r="AB64" s="49"/>
      <c r="AC64" s="50"/>
      <c r="AD64" s="50"/>
      <c r="AE64" s="50"/>
      <c r="AF64" s="50"/>
      <c r="AG64" s="50"/>
      <c r="AH64" s="50"/>
    </row>
    <row r="65" spans="1:34" ht="18" customHeight="1" x14ac:dyDescent="0.25">
      <c r="A65" s="69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Q65" s="49"/>
      <c r="R65" s="49"/>
      <c r="S65" s="48"/>
      <c r="T65" s="48"/>
      <c r="U65" s="48"/>
      <c r="V65" s="48"/>
      <c r="W65" s="49"/>
      <c r="X65" s="49"/>
      <c r="Y65" s="49"/>
      <c r="Z65" s="49"/>
      <c r="AA65" s="49"/>
      <c r="AB65" s="49"/>
      <c r="AC65" s="50"/>
      <c r="AD65" s="50"/>
      <c r="AE65" s="50"/>
      <c r="AF65" s="50"/>
      <c r="AG65" s="50"/>
      <c r="AH65" s="50"/>
    </row>
    <row r="66" spans="1:34" ht="18" customHeight="1" x14ac:dyDescent="0.25">
      <c r="A66" s="69"/>
      <c r="C66" s="97" t="s">
        <v>185</v>
      </c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Q66" s="49"/>
      <c r="R66" s="49"/>
      <c r="S66" s="48"/>
      <c r="T66" s="48"/>
      <c r="U66" s="48"/>
      <c r="V66" s="48"/>
      <c r="W66" s="49"/>
      <c r="X66" s="49"/>
      <c r="Y66" s="49"/>
      <c r="Z66" s="49"/>
      <c r="AA66" s="49"/>
      <c r="AB66" s="49"/>
      <c r="AC66" s="50"/>
      <c r="AD66" s="50"/>
      <c r="AE66" s="50"/>
      <c r="AF66" s="50"/>
      <c r="AG66" s="50"/>
      <c r="AH66" s="50"/>
    </row>
    <row r="67" spans="1:34" ht="18" customHeight="1" thickBot="1" x14ac:dyDescent="0.3">
      <c r="A67" s="69"/>
      <c r="C67" s="57" t="str">
        <f>"From '"&amp;$D$10&amp;" - "&amp;$D$12&amp;"'"</f>
        <v>From 'Marketing - All subcategories'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Q67" s="49"/>
      <c r="R67" s="49"/>
      <c r="S67" s="48"/>
      <c r="T67" s="48"/>
      <c r="U67" s="48"/>
      <c r="V67" s="48"/>
      <c r="W67" s="49"/>
      <c r="X67" s="49"/>
      <c r="Y67" s="49"/>
      <c r="Z67" s="49"/>
      <c r="AA67" s="49"/>
      <c r="AB67" s="49"/>
      <c r="AC67" s="50"/>
      <c r="AD67" s="50"/>
      <c r="AE67" s="50"/>
      <c r="AF67" s="50"/>
      <c r="AG67" s="50"/>
      <c r="AH67" s="50"/>
    </row>
    <row r="68" spans="1:34" ht="18" customHeight="1" thickBot="1" x14ac:dyDescent="0.3">
      <c r="A68" s="69"/>
      <c r="D68" s="68"/>
      <c r="E68" s="68"/>
      <c r="F68" s="68"/>
      <c r="G68" s="68"/>
      <c r="H68" s="68"/>
      <c r="I68" s="68"/>
      <c r="J68" s="68"/>
      <c r="K68" s="336" t="str" cm="1">
        <f t="array" ref="K68:L71">IFERROR(_xlfn._xlws.FILTER(Analysis!BI17:BJ29,(Analysis!BI17:BI29&lt;&gt;"")),"-")</f>
        <v>Steps</v>
      </c>
      <c r="L68" s="337" t="str">
        <v>Total</v>
      </c>
      <c r="M68" s="68"/>
      <c r="N68" s="68"/>
      <c r="O68" s="68"/>
      <c r="Q68" s="49"/>
      <c r="R68" s="49"/>
      <c r="S68" s="48"/>
      <c r="T68" s="48"/>
      <c r="U68" s="48"/>
      <c r="V68" s="48"/>
      <c r="W68" s="49"/>
      <c r="X68" s="49"/>
      <c r="Y68" s="49"/>
      <c r="Z68" s="49"/>
      <c r="AA68" s="49"/>
      <c r="AB68" s="49"/>
      <c r="AC68" s="50"/>
      <c r="AD68" s="50"/>
      <c r="AE68" s="50"/>
      <c r="AF68" s="50"/>
      <c r="AG68" s="50"/>
      <c r="AH68" s="50"/>
    </row>
    <row r="69" spans="1:34" ht="18" customHeight="1" x14ac:dyDescent="0.25">
      <c r="A69" s="69"/>
      <c r="D69" s="68"/>
      <c r="E69" s="68"/>
      <c r="F69" s="68"/>
      <c r="G69" s="68"/>
      <c r="H69" s="68"/>
      <c r="I69" s="68"/>
      <c r="J69" s="68"/>
      <c r="K69" s="68" t="str">
        <v>Initial budget ($)</v>
      </c>
      <c r="L69" s="335">
        <v>98739</v>
      </c>
      <c r="M69" s="68"/>
      <c r="N69" s="68"/>
      <c r="O69" s="68"/>
      <c r="Q69" s="49"/>
      <c r="R69" s="49"/>
      <c r="S69" s="48"/>
      <c r="T69" s="48"/>
      <c r="U69" s="48"/>
      <c r="V69" s="48"/>
      <c r="W69" s="49"/>
      <c r="X69" s="49"/>
      <c r="Y69" s="49"/>
      <c r="Z69" s="49"/>
      <c r="AA69" s="49"/>
      <c r="AB69" s="49"/>
      <c r="AC69" s="50"/>
      <c r="AD69" s="50"/>
      <c r="AE69" s="50"/>
      <c r="AF69" s="50"/>
      <c r="AG69" s="50"/>
      <c r="AH69" s="50"/>
    </row>
    <row r="70" spans="1:34" ht="18" customHeight="1" x14ac:dyDescent="0.25">
      <c r="A70" s="69"/>
      <c r="D70" s="68"/>
      <c r="E70" s="68"/>
      <c r="F70" s="68"/>
      <c r="G70" s="68"/>
      <c r="H70" s="68"/>
      <c r="I70" s="68"/>
      <c r="J70" s="68"/>
      <c r="K70" s="68" t="str">
        <v>Marketing</v>
      </c>
      <c r="L70" s="335">
        <v>-71331</v>
      </c>
      <c r="M70" s="68"/>
      <c r="N70" s="68"/>
      <c r="O70" s="68"/>
      <c r="Q70" s="49"/>
      <c r="R70" s="49"/>
      <c r="S70" s="48"/>
      <c r="T70" s="48"/>
      <c r="U70" s="48"/>
      <c r="V70" s="48"/>
      <c r="W70" s="49"/>
      <c r="X70" s="49"/>
      <c r="Y70" s="49"/>
      <c r="Z70" s="49"/>
      <c r="AA70" s="49"/>
      <c r="AB70" s="49"/>
      <c r="AC70" s="50"/>
      <c r="AD70" s="50"/>
      <c r="AE70" s="50"/>
      <c r="AF70" s="50"/>
      <c r="AG70" s="50"/>
      <c r="AH70" s="50"/>
    </row>
    <row r="71" spans="1:34" ht="18" customHeight="1" x14ac:dyDescent="0.25">
      <c r="A71" s="69"/>
      <c r="D71" s="68"/>
      <c r="E71" s="68"/>
      <c r="F71" s="68"/>
      <c r="G71" s="68"/>
      <c r="H71" s="68"/>
      <c r="I71" s="68"/>
      <c r="J71" s="68"/>
      <c r="K71" s="68" t="str">
        <v>Budget remaining ($)</v>
      </c>
      <c r="L71" s="335">
        <v>27408</v>
      </c>
      <c r="M71" s="68"/>
      <c r="N71" s="68"/>
      <c r="O71" s="68"/>
      <c r="Q71" s="49"/>
      <c r="R71" s="49"/>
      <c r="S71" s="48"/>
      <c r="T71" s="48"/>
      <c r="U71" s="48"/>
      <c r="V71" s="48"/>
      <c r="W71" s="49"/>
      <c r="X71" s="49"/>
      <c r="Y71" s="49"/>
      <c r="Z71" s="49"/>
      <c r="AA71" s="49"/>
      <c r="AB71" s="49"/>
      <c r="AC71" s="50"/>
      <c r="AD71" s="50"/>
      <c r="AE71" s="50"/>
      <c r="AF71" s="50"/>
      <c r="AG71" s="50"/>
      <c r="AH71" s="50"/>
    </row>
    <row r="72" spans="1:34" ht="18" customHeight="1" x14ac:dyDescent="0.25">
      <c r="A72" s="69"/>
      <c r="D72" s="68"/>
      <c r="E72" s="68"/>
      <c r="F72" s="68"/>
      <c r="G72" s="68"/>
      <c r="H72" s="68"/>
      <c r="I72" s="68"/>
      <c r="J72" s="68"/>
      <c r="K72" s="68"/>
      <c r="L72" s="335"/>
      <c r="M72" s="68"/>
      <c r="N72" s="68"/>
      <c r="O72" s="68"/>
      <c r="Q72" s="49"/>
      <c r="R72" s="49"/>
      <c r="S72" s="48"/>
      <c r="T72" s="48"/>
      <c r="U72" s="48"/>
      <c r="V72" s="48"/>
      <c r="W72" s="49"/>
      <c r="X72" s="49"/>
      <c r="Y72" s="49"/>
      <c r="Z72" s="49"/>
      <c r="AA72" s="49"/>
      <c r="AB72" s="49"/>
      <c r="AC72" s="50"/>
      <c r="AD72" s="50"/>
      <c r="AE72" s="50"/>
      <c r="AF72" s="50"/>
      <c r="AG72" s="50"/>
      <c r="AH72" s="50"/>
    </row>
    <row r="73" spans="1:34" ht="18" customHeight="1" x14ac:dyDescent="0.25">
      <c r="A73" s="69"/>
      <c r="D73" s="68"/>
      <c r="E73" s="68"/>
      <c r="F73" s="68"/>
      <c r="G73" s="68"/>
      <c r="H73" s="68"/>
      <c r="I73" s="68"/>
      <c r="J73" s="68"/>
      <c r="K73" s="68"/>
      <c r="L73" s="335"/>
      <c r="M73" s="68"/>
      <c r="N73" s="68"/>
      <c r="O73" s="68"/>
      <c r="Q73" s="49"/>
      <c r="R73" s="49"/>
      <c r="S73" s="48"/>
      <c r="T73" s="48"/>
      <c r="U73" s="48"/>
      <c r="V73" s="48"/>
      <c r="W73" s="49"/>
      <c r="X73" s="49"/>
      <c r="Y73" s="49"/>
      <c r="Z73" s="49"/>
      <c r="AA73" s="49"/>
      <c r="AB73" s="49"/>
      <c r="AC73" s="50"/>
      <c r="AD73" s="50"/>
      <c r="AE73" s="50"/>
      <c r="AF73" s="50"/>
      <c r="AG73" s="50"/>
      <c r="AH73" s="50"/>
    </row>
    <row r="74" spans="1:34" ht="18" customHeight="1" x14ac:dyDescent="0.25">
      <c r="A74" s="69"/>
      <c r="D74" s="68"/>
      <c r="E74" s="68"/>
      <c r="F74" s="68"/>
      <c r="G74" s="68"/>
      <c r="H74" s="68"/>
      <c r="I74" s="68"/>
      <c r="J74" s="68"/>
      <c r="K74" s="68"/>
      <c r="L74" s="335"/>
      <c r="M74" s="68"/>
      <c r="N74" s="68"/>
      <c r="O74" s="68"/>
      <c r="Q74" s="49"/>
      <c r="R74" s="49"/>
      <c r="S74" s="48"/>
      <c r="T74" s="48"/>
      <c r="U74" s="48"/>
      <c r="V74" s="48"/>
      <c r="W74" s="49"/>
      <c r="X74" s="49"/>
      <c r="Y74" s="49"/>
      <c r="Z74" s="49"/>
      <c r="AA74" s="49"/>
      <c r="AB74" s="49"/>
      <c r="AC74" s="50"/>
      <c r="AD74" s="50"/>
      <c r="AE74" s="50"/>
      <c r="AF74" s="50"/>
      <c r="AG74" s="50"/>
      <c r="AH74" s="50"/>
    </row>
    <row r="75" spans="1:34" ht="18" customHeight="1" x14ac:dyDescent="0.25">
      <c r="A75" s="69"/>
      <c r="D75" s="68"/>
      <c r="E75" s="68"/>
      <c r="F75" s="68"/>
      <c r="G75" s="68"/>
      <c r="H75" s="68"/>
      <c r="I75" s="68"/>
      <c r="J75" s="68"/>
      <c r="K75" s="68"/>
      <c r="L75" s="335"/>
      <c r="M75" s="68"/>
      <c r="N75" s="68"/>
      <c r="O75" s="68"/>
      <c r="Q75" s="49"/>
      <c r="R75" s="49"/>
      <c r="S75" s="48"/>
      <c r="T75" s="48"/>
      <c r="U75" s="48"/>
      <c r="V75" s="48"/>
      <c r="W75" s="49"/>
      <c r="X75" s="49"/>
      <c r="Y75" s="49"/>
      <c r="Z75" s="49"/>
      <c r="AA75" s="49"/>
      <c r="AB75" s="49"/>
      <c r="AC75" s="50"/>
      <c r="AD75" s="50"/>
      <c r="AE75" s="50"/>
      <c r="AF75" s="50"/>
      <c r="AG75" s="50"/>
      <c r="AH75" s="50"/>
    </row>
    <row r="76" spans="1:34" ht="18" customHeight="1" x14ac:dyDescent="0.25">
      <c r="A76" s="69"/>
      <c r="D76" s="68"/>
      <c r="E76" s="68"/>
      <c r="F76" s="68"/>
      <c r="G76" s="68"/>
      <c r="H76" s="68"/>
      <c r="I76" s="68"/>
      <c r="J76" s="68"/>
      <c r="K76" s="68"/>
      <c r="L76" s="335"/>
      <c r="M76" s="68"/>
      <c r="N76" s="68"/>
      <c r="O76" s="68"/>
      <c r="Q76" s="49"/>
      <c r="R76" s="49"/>
      <c r="S76" s="48"/>
      <c r="T76" s="48"/>
      <c r="U76" s="48"/>
      <c r="V76" s="48"/>
      <c r="W76" s="49"/>
      <c r="X76" s="49"/>
      <c r="Y76" s="49"/>
      <c r="Z76" s="49"/>
      <c r="AA76" s="49"/>
      <c r="AB76" s="49"/>
      <c r="AC76" s="50"/>
      <c r="AD76" s="50"/>
      <c r="AE76" s="50"/>
      <c r="AF76" s="50"/>
      <c r="AG76" s="50"/>
      <c r="AH76" s="50"/>
    </row>
    <row r="77" spans="1:34" ht="18" customHeight="1" x14ac:dyDescent="0.25">
      <c r="A77" s="69"/>
      <c r="D77" s="68"/>
      <c r="E77" s="68"/>
      <c r="F77" s="68"/>
      <c r="G77" s="68"/>
      <c r="H77" s="68"/>
      <c r="I77" s="68"/>
      <c r="J77" s="68"/>
      <c r="K77" s="68"/>
      <c r="L77" s="335"/>
      <c r="M77" s="68"/>
      <c r="N77" s="68"/>
      <c r="O77" s="68"/>
      <c r="Q77" s="49"/>
      <c r="R77" s="49"/>
      <c r="S77" s="48"/>
      <c r="T77" s="48"/>
      <c r="U77" s="48"/>
      <c r="V77" s="48"/>
      <c r="W77" s="49"/>
      <c r="X77" s="49"/>
      <c r="Y77" s="49"/>
      <c r="Z77" s="49"/>
      <c r="AA77" s="49"/>
      <c r="AB77" s="49"/>
      <c r="AC77" s="50"/>
      <c r="AD77" s="50"/>
      <c r="AE77" s="50"/>
      <c r="AF77" s="50"/>
      <c r="AG77" s="50"/>
      <c r="AH77" s="50"/>
    </row>
    <row r="78" spans="1:34" ht="18" customHeight="1" x14ac:dyDescent="0.25">
      <c r="A78" s="69"/>
      <c r="D78" s="68"/>
      <c r="E78" s="68"/>
      <c r="F78" s="68"/>
      <c r="G78" s="68"/>
      <c r="H78" s="68"/>
      <c r="I78" s="68"/>
      <c r="J78" s="68"/>
      <c r="K78" s="68"/>
      <c r="L78" s="335"/>
      <c r="M78" s="68"/>
      <c r="N78" s="68"/>
      <c r="O78" s="68"/>
      <c r="Q78" s="49"/>
      <c r="R78" s="49"/>
      <c r="S78" s="48"/>
      <c r="T78" s="48"/>
      <c r="U78" s="48"/>
      <c r="V78" s="48"/>
      <c r="W78" s="49"/>
      <c r="X78" s="49"/>
      <c r="Y78" s="49"/>
      <c r="Z78" s="49"/>
      <c r="AA78" s="49"/>
      <c r="AB78" s="49"/>
      <c r="AC78" s="50"/>
      <c r="AD78" s="50"/>
      <c r="AE78" s="50"/>
      <c r="AF78" s="50"/>
      <c r="AG78" s="50"/>
      <c r="AH78" s="50"/>
    </row>
    <row r="79" spans="1:34" ht="18" customHeight="1" x14ac:dyDescent="0.25">
      <c r="A79" s="69"/>
      <c r="D79" s="68"/>
      <c r="E79" s="68"/>
      <c r="F79" s="68"/>
      <c r="G79" s="68"/>
      <c r="H79" s="68"/>
      <c r="I79" s="68"/>
      <c r="J79" s="68"/>
      <c r="K79" s="68"/>
      <c r="L79" s="335"/>
      <c r="M79" s="68"/>
      <c r="N79" s="68"/>
      <c r="O79" s="68"/>
      <c r="Q79" s="49"/>
      <c r="R79" s="49"/>
      <c r="S79" s="48"/>
      <c r="T79" s="48"/>
      <c r="U79" s="48"/>
      <c r="V79" s="48"/>
      <c r="W79" s="49"/>
      <c r="X79" s="49"/>
      <c r="Y79" s="49"/>
      <c r="Z79" s="49"/>
      <c r="AA79" s="49"/>
      <c r="AB79" s="49"/>
      <c r="AC79" s="50"/>
      <c r="AD79" s="50"/>
      <c r="AE79" s="50"/>
      <c r="AF79" s="50"/>
      <c r="AG79" s="50"/>
      <c r="AH79" s="50"/>
    </row>
    <row r="80" spans="1:34" ht="18" customHeight="1" x14ac:dyDescent="0.25">
      <c r="A80" s="69"/>
      <c r="D80" s="68"/>
      <c r="E80" s="68"/>
      <c r="F80" s="68"/>
      <c r="G80" s="68"/>
      <c r="H80" s="68"/>
      <c r="I80" s="68"/>
      <c r="J80" s="68"/>
      <c r="K80" s="68"/>
      <c r="L80" s="335"/>
      <c r="M80" s="68"/>
      <c r="N80" s="68"/>
      <c r="O80" s="68"/>
      <c r="Q80" s="49"/>
      <c r="R80" s="49"/>
      <c r="S80" s="48"/>
      <c r="T80" s="48"/>
      <c r="U80" s="48"/>
      <c r="V80" s="48"/>
      <c r="W80" s="49"/>
      <c r="X80" s="49"/>
      <c r="Y80" s="49"/>
      <c r="Z80" s="49"/>
      <c r="AA80" s="49"/>
      <c r="AB80" s="49"/>
      <c r="AC80" s="50"/>
      <c r="AD80" s="50"/>
      <c r="AE80" s="50"/>
      <c r="AF80" s="50"/>
      <c r="AG80" s="50"/>
      <c r="AH80" s="50"/>
    </row>
    <row r="81" spans="1:34" ht="18" customHeight="1" x14ac:dyDescent="0.25">
      <c r="A81" s="69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Q81" s="49"/>
      <c r="R81" s="49"/>
      <c r="S81" s="48"/>
      <c r="T81" s="48"/>
      <c r="U81" s="48"/>
      <c r="V81" s="48"/>
      <c r="W81" s="49"/>
      <c r="X81" s="49"/>
      <c r="Y81" s="49"/>
      <c r="Z81" s="49"/>
      <c r="AA81" s="49"/>
      <c r="AB81" s="49"/>
      <c r="AC81" s="50"/>
      <c r="AD81" s="50"/>
      <c r="AE81" s="50"/>
      <c r="AF81" s="50"/>
      <c r="AG81" s="50"/>
      <c r="AH81" s="50"/>
    </row>
    <row r="82" spans="1:34" ht="18" customHeight="1" x14ac:dyDescent="0.25">
      <c r="A82" s="69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Q82" s="49"/>
      <c r="R82" s="49"/>
      <c r="S82" s="48"/>
      <c r="T82" s="48"/>
      <c r="U82" s="48"/>
      <c r="V82" s="48"/>
      <c r="W82" s="49"/>
      <c r="X82" s="49"/>
      <c r="Y82" s="49"/>
      <c r="Z82" s="49"/>
      <c r="AA82" s="49"/>
      <c r="AB82" s="49"/>
      <c r="AC82" s="50"/>
      <c r="AD82" s="50"/>
      <c r="AE82" s="50"/>
      <c r="AF82" s="50"/>
      <c r="AG82" s="50"/>
      <c r="AH82" s="50"/>
    </row>
    <row r="83" spans="1:34" ht="18" customHeight="1" x14ac:dyDescent="0.25">
      <c r="A83" s="69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Q83" s="49"/>
      <c r="R83" s="49"/>
      <c r="S83" s="48"/>
      <c r="T83" s="48"/>
      <c r="U83" s="48"/>
      <c r="V83" s="48"/>
      <c r="W83" s="49"/>
      <c r="X83" s="49"/>
      <c r="Y83" s="49"/>
      <c r="Z83" s="49"/>
      <c r="AA83" s="49"/>
      <c r="AB83" s="49"/>
      <c r="AC83" s="50"/>
      <c r="AD83" s="50"/>
      <c r="AE83" s="50"/>
      <c r="AF83" s="50"/>
      <c r="AG83" s="50"/>
      <c r="AH83" s="50"/>
    </row>
    <row r="84" spans="1:34" ht="18" customHeight="1" x14ac:dyDescent="0.25">
      <c r="A84" s="69"/>
      <c r="C84" s="97" t="s">
        <v>116</v>
      </c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Q84" s="49"/>
      <c r="R84" s="49"/>
      <c r="S84" s="48"/>
      <c r="T84" s="48"/>
      <c r="U84" s="48"/>
      <c r="V84" s="48"/>
      <c r="W84" s="49"/>
      <c r="X84" s="49"/>
      <c r="Y84" s="49"/>
      <c r="Z84" s="49"/>
      <c r="AA84" s="49"/>
      <c r="AB84" s="49"/>
      <c r="AC84" s="50"/>
      <c r="AD84" s="50"/>
      <c r="AE84" s="50"/>
      <c r="AF84" s="50"/>
      <c r="AG84" s="50"/>
      <c r="AH84" s="50"/>
    </row>
    <row r="85" spans="1:34" ht="18" customHeight="1" x14ac:dyDescent="0.25">
      <c r="A85" s="69"/>
      <c r="C85" s="57" t="str">
        <f>"From '"&amp;$D$10&amp;" - "&amp;$D$12&amp;"'"</f>
        <v>From 'Marketing - All subcategories'</v>
      </c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Q85" s="49"/>
      <c r="R85" s="49"/>
      <c r="S85" s="48"/>
      <c r="T85" s="48"/>
      <c r="U85" s="48"/>
      <c r="V85" s="48"/>
      <c r="W85" s="49"/>
      <c r="X85" s="49"/>
      <c r="Y85" s="49"/>
      <c r="Z85" s="49"/>
      <c r="AA85" s="49"/>
      <c r="AB85" s="49"/>
      <c r="AC85" s="50"/>
      <c r="AD85" s="50"/>
      <c r="AE85" s="50"/>
      <c r="AF85" s="50"/>
      <c r="AG85" s="50"/>
      <c r="AH85" s="50"/>
    </row>
    <row r="86" spans="1:34" ht="18" customHeight="1" x14ac:dyDescent="0.25">
      <c r="A86" s="69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Q86" s="49"/>
      <c r="R86" s="49"/>
      <c r="S86" s="48"/>
      <c r="T86" s="48"/>
      <c r="U86" s="48"/>
      <c r="V86" s="48"/>
      <c r="W86" s="49"/>
      <c r="X86" s="49"/>
      <c r="Y86" s="49"/>
      <c r="Z86" s="49"/>
      <c r="AA86" s="49"/>
      <c r="AB86" s="49"/>
      <c r="AC86" s="50"/>
      <c r="AD86" s="50"/>
      <c r="AE86" s="50"/>
      <c r="AF86" s="50"/>
      <c r="AG86" s="50"/>
      <c r="AH86" s="50"/>
    </row>
    <row r="87" spans="1:34" ht="18" customHeight="1" x14ac:dyDescent="0.25">
      <c r="A87" s="69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Q87" s="49"/>
      <c r="R87" s="49"/>
      <c r="S87" s="48"/>
      <c r="T87" s="48"/>
      <c r="U87" s="48"/>
      <c r="V87" s="48"/>
      <c r="W87" s="49"/>
      <c r="X87" s="49"/>
      <c r="Y87" s="49"/>
      <c r="Z87" s="49"/>
      <c r="AA87" s="49"/>
      <c r="AB87" s="49"/>
      <c r="AC87" s="50"/>
      <c r="AD87" s="50"/>
      <c r="AE87" s="50"/>
      <c r="AF87" s="50"/>
      <c r="AG87" s="50"/>
      <c r="AH87" s="50"/>
    </row>
    <row r="88" spans="1:34" ht="18" customHeight="1" x14ac:dyDescent="0.25">
      <c r="A88" s="69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Q88" s="49"/>
      <c r="R88" s="49"/>
      <c r="S88" s="48"/>
      <c r="T88" s="48"/>
      <c r="U88" s="48"/>
      <c r="V88" s="48"/>
      <c r="W88" s="49"/>
      <c r="X88" s="49"/>
      <c r="Y88" s="49"/>
      <c r="Z88" s="49"/>
      <c r="AA88" s="49"/>
      <c r="AB88" s="49"/>
      <c r="AC88" s="50"/>
      <c r="AD88" s="50"/>
      <c r="AE88" s="50"/>
      <c r="AF88" s="50"/>
      <c r="AG88" s="50"/>
      <c r="AH88" s="50"/>
    </row>
    <row r="89" spans="1:34" ht="18" customHeight="1" x14ac:dyDescent="0.25">
      <c r="A89" s="69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Q89" s="49"/>
      <c r="R89" s="49"/>
      <c r="S89" s="48"/>
      <c r="T89" s="48"/>
      <c r="U89" s="48"/>
      <c r="V89" s="48"/>
      <c r="W89" s="49"/>
      <c r="X89" s="49"/>
      <c r="Y89" s="49"/>
      <c r="Z89" s="49"/>
      <c r="AA89" s="49"/>
      <c r="AB89" s="49"/>
      <c r="AC89" s="50"/>
      <c r="AD89" s="50"/>
      <c r="AE89" s="50"/>
      <c r="AF89" s="50"/>
      <c r="AG89" s="50"/>
      <c r="AH89" s="50"/>
    </row>
    <row r="90" spans="1:34" ht="18" customHeight="1" x14ac:dyDescent="0.25">
      <c r="A90" s="69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Q90" s="49"/>
      <c r="R90" s="49"/>
      <c r="S90" s="48"/>
      <c r="T90" s="48"/>
      <c r="U90" s="48"/>
      <c r="V90" s="48"/>
      <c r="W90" s="49"/>
      <c r="X90" s="49"/>
      <c r="Y90" s="49"/>
      <c r="Z90" s="49"/>
      <c r="AA90" s="49"/>
      <c r="AB90" s="49"/>
      <c r="AC90" s="50"/>
      <c r="AD90" s="50"/>
      <c r="AE90" s="50"/>
      <c r="AF90" s="50"/>
      <c r="AG90" s="50"/>
      <c r="AH90" s="50"/>
    </row>
    <row r="91" spans="1:34" ht="18" customHeight="1" x14ac:dyDescent="0.25">
      <c r="A91" s="69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Q91" s="49"/>
      <c r="R91" s="49"/>
      <c r="S91" s="48"/>
      <c r="T91" s="48"/>
      <c r="U91" s="48"/>
      <c r="V91" s="48"/>
      <c r="W91" s="49"/>
      <c r="X91" s="49"/>
      <c r="Y91" s="49"/>
      <c r="Z91" s="49"/>
      <c r="AA91" s="49"/>
      <c r="AB91" s="49"/>
      <c r="AC91" s="50"/>
      <c r="AD91" s="50"/>
      <c r="AE91" s="50"/>
      <c r="AF91" s="50"/>
      <c r="AG91" s="50"/>
      <c r="AH91" s="50"/>
    </row>
    <row r="92" spans="1:34" ht="18" customHeight="1" x14ac:dyDescent="0.25">
      <c r="A92" s="69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Q92" s="49"/>
      <c r="R92" s="49"/>
      <c r="S92" s="48"/>
      <c r="T92" s="48"/>
      <c r="U92" s="48"/>
      <c r="V92" s="48"/>
      <c r="W92" s="49"/>
      <c r="X92" s="49"/>
      <c r="Y92" s="49"/>
      <c r="Z92" s="49"/>
      <c r="AA92" s="49"/>
      <c r="AB92" s="49"/>
      <c r="AC92" s="50"/>
      <c r="AD92" s="50"/>
      <c r="AE92" s="50"/>
      <c r="AF92" s="50"/>
      <c r="AG92" s="50"/>
      <c r="AH92" s="50"/>
    </row>
    <row r="93" spans="1:34" ht="18" customHeight="1" x14ac:dyDescent="0.25">
      <c r="A93" s="69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Q93" s="49"/>
      <c r="R93" s="49"/>
      <c r="S93" s="48"/>
      <c r="T93" s="48"/>
      <c r="U93" s="48"/>
      <c r="V93" s="48"/>
      <c r="W93" s="49"/>
      <c r="X93" s="49"/>
      <c r="Y93" s="49"/>
      <c r="Z93" s="49"/>
      <c r="AA93" s="49"/>
      <c r="AB93" s="49"/>
      <c r="AC93" s="50"/>
      <c r="AD93" s="50"/>
      <c r="AE93" s="50"/>
      <c r="AF93" s="50"/>
      <c r="AG93" s="50"/>
      <c r="AH93" s="50"/>
    </row>
    <row r="94" spans="1:34" ht="18" customHeight="1" x14ac:dyDescent="0.25">
      <c r="A94" s="69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Q94" s="49"/>
      <c r="R94" s="49"/>
      <c r="S94" s="48"/>
      <c r="T94" s="48"/>
      <c r="U94" s="48"/>
      <c r="V94" s="48"/>
      <c r="W94" s="49"/>
      <c r="X94" s="49"/>
      <c r="Y94" s="49"/>
      <c r="Z94" s="49"/>
      <c r="AA94" s="49"/>
      <c r="AB94" s="49"/>
      <c r="AC94" s="50"/>
      <c r="AD94" s="50"/>
      <c r="AE94" s="50"/>
      <c r="AF94" s="50"/>
      <c r="AG94" s="50"/>
      <c r="AH94" s="50"/>
    </row>
    <row r="95" spans="1:34" ht="18" customHeight="1" x14ac:dyDescent="0.25">
      <c r="A95" s="69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Q95" s="49"/>
      <c r="R95" s="49"/>
      <c r="S95" s="48"/>
      <c r="T95" s="48"/>
      <c r="U95" s="48"/>
      <c r="V95" s="48"/>
      <c r="W95" s="49"/>
      <c r="X95" s="49"/>
      <c r="Y95" s="49"/>
      <c r="Z95" s="49"/>
      <c r="AA95" s="49"/>
      <c r="AB95" s="49"/>
      <c r="AC95" s="50"/>
      <c r="AD95" s="50"/>
      <c r="AE95" s="50"/>
      <c r="AF95" s="50"/>
      <c r="AG95" s="50"/>
      <c r="AH95" s="50"/>
    </row>
    <row r="96" spans="1:34" ht="18" customHeight="1" x14ac:dyDescent="0.25">
      <c r="A96" s="69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Q96" s="49"/>
      <c r="R96" s="49"/>
      <c r="S96" s="48"/>
      <c r="T96" s="48"/>
      <c r="U96" s="48"/>
      <c r="V96" s="48"/>
      <c r="W96" s="49"/>
      <c r="X96" s="49"/>
      <c r="Y96" s="49"/>
      <c r="Z96" s="49"/>
      <c r="AA96" s="49"/>
      <c r="AB96" s="49"/>
      <c r="AC96" s="50"/>
      <c r="AD96" s="50"/>
      <c r="AE96" s="50"/>
      <c r="AF96" s="50"/>
      <c r="AG96" s="50"/>
      <c r="AH96" s="50"/>
    </row>
    <row r="97" spans="1:34" ht="18" customHeight="1" x14ac:dyDescent="0.25">
      <c r="A97" s="69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Q97" s="49"/>
      <c r="R97" s="49"/>
      <c r="S97" s="48"/>
      <c r="T97" s="48"/>
      <c r="U97" s="48"/>
      <c r="V97" s="48"/>
      <c r="W97" s="49"/>
      <c r="X97" s="49"/>
      <c r="Y97" s="49"/>
      <c r="Z97" s="49"/>
      <c r="AA97" s="49"/>
      <c r="AB97" s="49"/>
      <c r="AC97" s="50"/>
      <c r="AD97" s="50"/>
      <c r="AE97" s="50"/>
      <c r="AF97" s="50"/>
      <c r="AG97" s="50"/>
      <c r="AH97" s="50"/>
    </row>
    <row r="98" spans="1:34" ht="18" customHeight="1" x14ac:dyDescent="0.25">
      <c r="A98" s="69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Q98" s="49"/>
      <c r="R98" s="49"/>
      <c r="S98" s="48"/>
      <c r="T98" s="48"/>
      <c r="U98" s="48"/>
      <c r="V98" s="48"/>
      <c r="W98" s="49"/>
      <c r="X98" s="49"/>
      <c r="Y98" s="49"/>
      <c r="Z98" s="49"/>
      <c r="AA98" s="49"/>
      <c r="AB98" s="49"/>
      <c r="AC98" s="50"/>
      <c r="AD98" s="50"/>
      <c r="AE98" s="50"/>
      <c r="AF98" s="50"/>
      <c r="AG98" s="50"/>
      <c r="AH98" s="50"/>
    </row>
    <row r="99" spans="1:34" ht="18" customHeight="1" x14ac:dyDescent="0.25">
      <c r="A99" s="69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Q99" s="49"/>
      <c r="R99" s="49"/>
      <c r="S99" s="48"/>
      <c r="T99" s="48"/>
      <c r="U99" s="48"/>
      <c r="V99" s="48"/>
      <c r="W99" s="49"/>
      <c r="X99" s="49"/>
      <c r="Y99" s="49"/>
      <c r="Z99" s="49"/>
      <c r="AA99" s="49"/>
      <c r="AB99" s="49"/>
      <c r="AC99" s="50"/>
      <c r="AD99" s="50"/>
      <c r="AE99" s="50"/>
      <c r="AF99" s="50"/>
      <c r="AG99" s="50"/>
      <c r="AH99" s="50"/>
    </row>
    <row r="100" spans="1:34" ht="16" customHeight="1" x14ac:dyDescent="0.25">
      <c r="A100" s="69"/>
      <c r="C100" s="97" t="s">
        <v>113</v>
      </c>
      <c r="D100" s="17"/>
      <c r="E100" s="17"/>
      <c r="F100" s="17"/>
      <c r="G100" s="17"/>
      <c r="H100" s="17"/>
      <c r="I100" s="17"/>
      <c r="K100" s="68"/>
      <c r="L100" s="68"/>
      <c r="M100" s="68"/>
      <c r="N100" s="68"/>
      <c r="O100" s="68"/>
      <c r="Q100" s="49"/>
      <c r="R100" s="49"/>
      <c r="S100" s="48"/>
      <c r="T100" s="48"/>
      <c r="U100" s="48"/>
      <c r="V100" s="48"/>
      <c r="W100" s="49"/>
      <c r="X100" s="49"/>
      <c r="Y100" s="49"/>
      <c r="Z100" s="49"/>
      <c r="AA100" s="49"/>
      <c r="AB100" s="49"/>
      <c r="AC100" s="50"/>
      <c r="AD100" s="50"/>
      <c r="AE100" s="50"/>
      <c r="AF100" s="50"/>
      <c r="AG100" s="50"/>
      <c r="AH100" s="50"/>
    </row>
    <row r="101" spans="1:34" ht="16" customHeight="1" x14ac:dyDescent="0.25">
      <c r="A101" s="69"/>
      <c r="C101" s="57" t="str">
        <f>"From '"&amp;$D$10&amp;" - "&amp;$D$12&amp;"'"</f>
        <v>From 'Marketing - All subcategories'</v>
      </c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Q101" s="49"/>
      <c r="R101" s="49"/>
      <c r="S101" s="48"/>
      <c r="T101" s="48"/>
      <c r="U101" s="48"/>
      <c r="V101" s="48"/>
      <c r="W101" s="49"/>
      <c r="X101" s="49"/>
      <c r="Y101" s="49"/>
      <c r="Z101" s="49"/>
      <c r="AA101" s="49"/>
      <c r="AB101" s="49"/>
      <c r="AC101" s="50"/>
      <c r="AD101" s="50"/>
      <c r="AE101" s="50"/>
      <c r="AF101" s="50"/>
      <c r="AG101" s="50"/>
      <c r="AH101" s="50"/>
    </row>
    <row r="102" spans="1:34" ht="16" customHeight="1" x14ac:dyDescent="0.25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Q102" s="49"/>
      <c r="R102" s="49"/>
      <c r="S102" s="48"/>
      <c r="T102" s="48"/>
      <c r="U102" s="48"/>
      <c r="V102" s="48"/>
      <c r="W102" s="49"/>
      <c r="X102" s="49"/>
      <c r="Y102" s="49"/>
      <c r="Z102" s="49"/>
      <c r="AA102" s="49"/>
      <c r="AB102" s="49"/>
      <c r="AC102" s="50"/>
      <c r="AD102" s="50"/>
      <c r="AE102" s="50"/>
      <c r="AF102" s="50"/>
      <c r="AG102" s="50"/>
      <c r="AH102" s="50"/>
    </row>
    <row r="103" spans="1:34" ht="16" customHeight="1" x14ac:dyDescent="0.25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Q103" s="49"/>
      <c r="R103" s="49"/>
      <c r="S103" s="48"/>
      <c r="T103" s="48"/>
      <c r="U103" s="48"/>
      <c r="V103" s="48"/>
      <c r="W103" s="49"/>
      <c r="X103" s="49"/>
      <c r="Y103" s="49"/>
      <c r="Z103" s="49"/>
      <c r="AA103" s="49"/>
      <c r="AB103" s="49"/>
      <c r="AC103" s="50"/>
      <c r="AD103" s="50"/>
      <c r="AE103" s="50"/>
      <c r="AF103" s="50"/>
      <c r="AG103" s="50"/>
      <c r="AH103" s="50"/>
    </row>
    <row r="104" spans="1:34" ht="16" customHeight="1" x14ac:dyDescent="0.25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Q104" s="49"/>
      <c r="R104" s="49"/>
      <c r="S104" s="48"/>
      <c r="T104" s="48"/>
      <c r="U104" s="48"/>
      <c r="V104" s="48"/>
      <c r="W104" s="49"/>
      <c r="X104" s="49"/>
      <c r="Y104" s="49"/>
      <c r="Z104" s="49"/>
      <c r="AA104" s="49"/>
      <c r="AB104" s="49"/>
      <c r="AC104" s="50"/>
      <c r="AD104" s="50"/>
      <c r="AE104" s="50"/>
      <c r="AF104" s="50"/>
      <c r="AG104" s="50"/>
      <c r="AH104" s="50"/>
    </row>
    <row r="105" spans="1:34" ht="16" customHeight="1" x14ac:dyDescent="0.25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Q105" s="49"/>
      <c r="R105" s="49"/>
      <c r="S105" s="48"/>
      <c r="T105" s="48"/>
      <c r="U105" s="48"/>
      <c r="V105" s="48"/>
      <c r="W105" s="49"/>
      <c r="X105" s="49"/>
      <c r="Y105" s="49"/>
      <c r="Z105" s="49"/>
      <c r="AA105" s="49"/>
      <c r="AB105" s="49"/>
      <c r="AC105" s="50"/>
      <c r="AD105" s="50"/>
      <c r="AE105" s="50"/>
      <c r="AF105" s="50"/>
      <c r="AG105" s="50"/>
      <c r="AH105" s="50"/>
    </row>
    <row r="106" spans="1:34" ht="16" customHeight="1" x14ac:dyDescent="0.25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Q106" s="49"/>
      <c r="R106" s="49"/>
      <c r="S106" s="48"/>
      <c r="T106" s="48"/>
      <c r="U106" s="48"/>
      <c r="V106" s="48"/>
      <c r="W106" s="49"/>
      <c r="X106" s="49"/>
      <c r="Y106" s="49"/>
      <c r="Z106" s="49"/>
      <c r="AA106" s="49"/>
      <c r="AB106" s="49"/>
      <c r="AC106" s="50"/>
      <c r="AD106" s="50"/>
      <c r="AE106" s="50"/>
      <c r="AF106" s="50"/>
      <c r="AG106" s="50"/>
      <c r="AH106" s="50"/>
    </row>
    <row r="107" spans="1:34" ht="16" customHeight="1" x14ac:dyDescent="0.25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Q107" s="49"/>
      <c r="R107" s="49"/>
      <c r="S107" s="48"/>
      <c r="T107" s="48"/>
      <c r="U107" s="48"/>
      <c r="V107" s="48"/>
      <c r="W107" s="49"/>
      <c r="X107" s="49"/>
      <c r="Y107" s="49"/>
      <c r="Z107" s="49"/>
      <c r="AA107" s="49"/>
      <c r="AB107" s="49"/>
      <c r="AC107" s="50"/>
      <c r="AD107" s="50"/>
      <c r="AE107" s="50"/>
      <c r="AF107" s="50"/>
      <c r="AG107" s="50"/>
      <c r="AH107" s="50"/>
    </row>
    <row r="108" spans="1:34" ht="16" customHeight="1" x14ac:dyDescent="0.25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Q108" s="49"/>
      <c r="R108" s="49"/>
      <c r="S108" s="48"/>
      <c r="T108" s="48"/>
      <c r="U108" s="48"/>
      <c r="V108" s="48"/>
      <c r="W108" s="49"/>
      <c r="X108" s="49"/>
      <c r="Y108" s="49"/>
      <c r="Z108" s="49"/>
      <c r="AA108" s="49"/>
      <c r="AB108" s="49"/>
      <c r="AC108" s="50"/>
      <c r="AD108" s="50"/>
      <c r="AE108" s="50"/>
      <c r="AF108" s="50"/>
      <c r="AG108" s="50"/>
      <c r="AH108" s="50"/>
    </row>
    <row r="109" spans="1:34" ht="16" customHeight="1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Q109" s="49"/>
      <c r="R109" s="49"/>
      <c r="S109" s="48"/>
      <c r="T109" s="48"/>
      <c r="U109" s="48"/>
      <c r="V109" s="48"/>
      <c r="W109" s="49"/>
      <c r="X109" s="49"/>
      <c r="Y109" s="49"/>
      <c r="Z109" s="49"/>
      <c r="AA109" s="49"/>
      <c r="AB109" s="49"/>
      <c r="AC109" s="50"/>
      <c r="AD109" s="50"/>
      <c r="AE109" s="50"/>
      <c r="AF109" s="50"/>
      <c r="AG109" s="50"/>
      <c r="AH109" s="50"/>
    </row>
    <row r="110" spans="1:34" ht="16" customHeight="1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Q110" s="49"/>
      <c r="R110" s="49"/>
      <c r="S110" s="48"/>
      <c r="T110" s="48"/>
      <c r="U110" s="48"/>
      <c r="V110" s="48"/>
      <c r="W110" s="49"/>
      <c r="X110" s="49"/>
      <c r="Y110" s="49"/>
      <c r="Z110" s="49"/>
      <c r="AA110" s="49"/>
      <c r="AB110" s="49"/>
      <c r="AC110" s="50"/>
      <c r="AD110" s="50"/>
      <c r="AE110" s="50"/>
      <c r="AF110" s="50"/>
      <c r="AG110" s="50"/>
      <c r="AH110" s="50"/>
    </row>
    <row r="111" spans="1:34" ht="16" customHeight="1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Q111" s="49"/>
      <c r="R111" s="49"/>
      <c r="S111" s="48"/>
      <c r="T111" s="48"/>
      <c r="U111" s="48"/>
      <c r="V111" s="48"/>
      <c r="W111" s="49"/>
      <c r="X111" s="49"/>
      <c r="Y111" s="49"/>
      <c r="Z111" s="49"/>
      <c r="AA111" s="49"/>
      <c r="AB111" s="49"/>
      <c r="AC111" s="50"/>
      <c r="AD111" s="50"/>
      <c r="AE111" s="50"/>
      <c r="AF111" s="50"/>
      <c r="AG111" s="50"/>
      <c r="AH111" s="50"/>
    </row>
    <row r="112" spans="1:34" ht="16" customHeight="1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Q112" s="49"/>
      <c r="R112" s="49"/>
      <c r="S112" s="48"/>
      <c r="T112" s="48"/>
      <c r="U112" s="48"/>
      <c r="V112" s="48"/>
      <c r="W112" s="49"/>
      <c r="X112" s="49"/>
      <c r="Y112" s="49"/>
      <c r="Z112" s="49"/>
      <c r="AA112" s="49"/>
      <c r="AB112" s="49"/>
      <c r="AC112" s="50"/>
      <c r="AD112" s="50"/>
      <c r="AE112" s="50"/>
      <c r="AF112" s="50"/>
      <c r="AG112" s="50"/>
      <c r="AH112" s="50"/>
    </row>
    <row r="113" spans="1:34" ht="16" customHeight="1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Q113" s="49"/>
      <c r="R113" s="49"/>
      <c r="S113" s="48"/>
      <c r="T113" s="48"/>
      <c r="U113" s="48"/>
      <c r="V113" s="48"/>
      <c r="W113" s="49"/>
      <c r="X113" s="49"/>
      <c r="Y113" s="49"/>
      <c r="Z113" s="49"/>
      <c r="AA113" s="49"/>
      <c r="AB113" s="49"/>
      <c r="AC113" s="50"/>
      <c r="AD113" s="50"/>
      <c r="AE113" s="50"/>
      <c r="AF113" s="50"/>
      <c r="AG113" s="50"/>
      <c r="AH113" s="50"/>
    </row>
    <row r="114" spans="1:34" ht="16" customHeight="1" x14ac:dyDescent="0.25">
      <c r="A114" s="69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Q114" s="49"/>
      <c r="R114" s="49"/>
      <c r="S114" s="48"/>
      <c r="T114" s="48"/>
      <c r="U114" s="48"/>
      <c r="V114" s="48"/>
      <c r="W114" s="49"/>
      <c r="X114" s="49"/>
      <c r="Y114" s="49"/>
      <c r="Z114" s="49"/>
      <c r="AA114" s="49"/>
      <c r="AB114" s="49"/>
      <c r="AC114" s="50"/>
      <c r="AD114" s="50"/>
      <c r="AE114" s="50"/>
      <c r="AF114" s="50"/>
      <c r="AG114" s="50"/>
      <c r="AH114" s="50"/>
    </row>
    <row r="115" spans="1:34" ht="16" customHeight="1" x14ac:dyDescent="0.25">
      <c r="A115" s="69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Q115" s="49"/>
      <c r="R115" s="49"/>
      <c r="S115" s="48"/>
      <c r="T115" s="48"/>
      <c r="U115" s="48"/>
      <c r="V115" s="48"/>
      <c r="W115" s="49"/>
      <c r="X115" s="49"/>
      <c r="Y115" s="49"/>
      <c r="Z115" s="49"/>
      <c r="AA115" s="49"/>
      <c r="AB115" s="49"/>
      <c r="AC115" s="50"/>
      <c r="AD115" s="50"/>
      <c r="AE115" s="50"/>
      <c r="AF115" s="50"/>
      <c r="AG115" s="50"/>
      <c r="AH115" s="50"/>
    </row>
    <row r="116" spans="1:34" ht="16" customHeight="1" x14ac:dyDescent="0.25">
      <c r="A116" s="69"/>
      <c r="B116" s="73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71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</row>
    <row r="117" spans="1:34" ht="16" customHeight="1" x14ac:dyDescent="0.25">
      <c r="A117" s="69"/>
      <c r="B117" s="73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71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</row>
    <row r="118" spans="1:34" ht="16" customHeight="1" x14ac:dyDescent="0.25">
      <c r="A118" s="69"/>
      <c r="B118" s="73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71"/>
      <c r="Q118" s="50"/>
      <c r="S118" s="50"/>
      <c r="T118" s="50"/>
      <c r="U118" s="50"/>
      <c r="V118" s="50"/>
      <c r="W118" s="50"/>
      <c r="X118" s="50"/>
      <c r="Y118" s="50"/>
      <c r="Z118" s="50"/>
      <c r="AA118" s="50"/>
    </row>
    <row r="119" spans="1:34" ht="16" customHeight="1" x14ac:dyDescent="0.25">
      <c r="A119" s="69"/>
      <c r="B119" s="73"/>
      <c r="C119" s="97" t="s">
        <v>111</v>
      </c>
      <c r="I119" s="68"/>
      <c r="J119" s="68"/>
      <c r="K119" s="68"/>
      <c r="L119" s="68"/>
      <c r="M119" s="68"/>
      <c r="N119" s="68"/>
      <c r="O119" s="68"/>
      <c r="P119" s="71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</row>
    <row r="120" spans="1:34" ht="16" customHeight="1" x14ac:dyDescent="0.25">
      <c r="A120" s="69"/>
      <c r="B120" s="73"/>
      <c r="C120" s="57" t="str">
        <f>"From '"&amp;$D$10&amp;" - "&amp;$D$12&amp;"'"</f>
        <v>From 'Marketing - All subcategories'</v>
      </c>
      <c r="I120" s="68"/>
      <c r="J120" s="68"/>
      <c r="K120" s="68"/>
      <c r="L120" s="68"/>
      <c r="M120" s="68"/>
      <c r="N120" s="68"/>
      <c r="O120" s="68"/>
      <c r="P120" s="71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</row>
    <row r="121" spans="1:34" ht="16" customHeight="1" x14ac:dyDescent="0.25">
      <c r="A121" s="69"/>
      <c r="B121" s="71"/>
      <c r="C121" s="71"/>
      <c r="D121" s="74"/>
      <c r="E121" s="74"/>
      <c r="F121" s="74"/>
      <c r="G121" s="74"/>
      <c r="H121" s="74"/>
      <c r="I121" s="68"/>
      <c r="J121" s="68"/>
      <c r="K121" s="68"/>
      <c r="L121" s="68"/>
      <c r="M121" s="68"/>
      <c r="N121" s="78"/>
      <c r="O121" s="78"/>
      <c r="P121" s="71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</row>
    <row r="122" spans="1:34" ht="16" customHeight="1" x14ac:dyDescent="0.25">
      <c r="A122" s="69"/>
      <c r="B122" s="71"/>
      <c r="C122" s="71"/>
      <c r="D122" s="74"/>
      <c r="E122" s="74"/>
      <c r="H122" s="74"/>
      <c r="I122" s="68"/>
      <c r="J122" s="68"/>
      <c r="K122" s="68"/>
      <c r="L122" s="68"/>
      <c r="M122" s="68"/>
      <c r="N122" s="78"/>
      <c r="O122" s="78"/>
      <c r="P122" s="71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</row>
    <row r="123" spans="1:34" ht="16" customHeight="1" x14ac:dyDescent="0.25">
      <c r="A123" s="69"/>
      <c r="B123" s="71"/>
      <c r="C123" s="71"/>
      <c r="D123" s="74"/>
      <c r="E123" s="74"/>
      <c r="F123" s="74"/>
      <c r="G123" s="74"/>
      <c r="H123" s="74"/>
      <c r="I123" s="68"/>
      <c r="J123" s="68"/>
      <c r="N123" s="78"/>
      <c r="O123" s="78"/>
      <c r="P123" s="71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</row>
    <row r="124" spans="1:34" ht="16" customHeight="1" x14ac:dyDescent="0.25">
      <c r="A124" s="69"/>
      <c r="B124" s="71"/>
      <c r="C124" s="71"/>
      <c r="D124" s="74"/>
      <c r="F124" s="74"/>
      <c r="G124" s="74"/>
      <c r="H124" s="74"/>
      <c r="I124" s="68"/>
      <c r="J124" s="68"/>
      <c r="K124" s="68"/>
      <c r="L124" s="68"/>
      <c r="M124" s="68"/>
      <c r="N124" s="78"/>
      <c r="O124" s="78"/>
      <c r="P124" s="71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</row>
    <row r="125" spans="1:34" ht="16" customHeight="1" x14ac:dyDescent="0.25">
      <c r="A125" s="69"/>
      <c r="B125" s="71"/>
      <c r="C125" s="71"/>
      <c r="D125" s="74"/>
      <c r="E125" s="74"/>
      <c r="F125" s="74"/>
      <c r="G125" s="74"/>
      <c r="H125" s="74"/>
      <c r="I125" s="68"/>
      <c r="J125" s="68"/>
      <c r="K125" s="68"/>
      <c r="L125" s="68"/>
      <c r="M125" s="68"/>
      <c r="N125" s="78"/>
      <c r="O125" s="78"/>
      <c r="P125" s="71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</row>
    <row r="126" spans="1:34" ht="16" customHeight="1" x14ac:dyDescent="0.25">
      <c r="A126" s="69"/>
      <c r="B126" s="71"/>
      <c r="C126" s="71"/>
      <c r="D126" s="74"/>
      <c r="E126" s="74"/>
      <c r="F126" s="74"/>
      <c r="G126" s="74"/>
      <c r="H126" s="74"/>
      <c r="I126" s="68"/>
      <c r="J126" s="68"/>
      <c r="K126" s="68"/>
      <c r="L126" s="68"/>
      <c r="M126" s="68"/>
      <c r="N126" s="78"/>
      <c r="O126" s="78"/>
      <c r="P126" s="71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</row>
    <row r="127" spans="1:34" ht="16" customHeight="1" x14ac:dyDescent="0.25">
      <c r="A127" s="69"/>
      <c r="B127" s="71"/>
      <c r="C127" s="71"/>
      <c r="D127" s="74"/>
      <c r="E127" s="74"/>
      <c r="F127" s="74"/>
      <c r="G127" s="74"/>
      <c r="H127" s="74"/>
      <c r="I127" s="68"/>
      <c r="J127" s="68"/>
      <c r="K127" s="68"/>
      <c r="L127" s="68"/>
      <c r="M127" s="68"/>
      <c r="N127" s="78"/>
      <c r="O127" s="78"/>
      <c r="P127" s="71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</row>
    <row r="128" spans="1:34" s="72" customFormat="1" ht="16" customHeight="1" x14ac:dyDescent="0.25">
      <c r="A128" s="57"/>
      <c r="B128" s="57"/>
      <c r="C128" s="57"/>
      <c r="D128" s="74"/>
      <c r="E128" s="74"/>
      <c r="F128" s="74"/>
      <c r="G128" s="74"/>
      <c r="H128" s="74"/>
      <c r="I128" s="68"/>
      <c r="J128" s="68"/>
      <c r="K128" s="68"/>
      <c r="L128" s="68"/>
      <c r="M128" s="68"/>
      <c r="N128" s="78"/>
      <c r="O128" s="78"/>
      <c r="P128" s="57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C128" s="92"/>
      <c r="AD128" s="92"/>
      <c r="AE128" s="92"/>
      <c r="AF128" s="92"/>
      <c r="AG128" s="92"/>
      <c r="AH128" s="92"/>
    </row>
    <row r="129" spans="1:34" s="72" customFormat="1" ht="16" customHeight="1" x14ac:dyDescent="0.25">
      <c r="A129" s="57"/>
      <c r="B129" s="57"/>
      <c r="C129" s="57"/>
      <c r="D129" s="74"/>
      <c r="E129" s="74"/>
      <c r="F129" s="74"/>
      <c r="G129" s="74"/>
      <c r="H129" s="74"/>
      <c r="I129" s="68"/>
      <c r="J129" s="68"/>
      <c r="K129" s="68"/>
      <c r="L129" s="68"/>
      <c r="M129" s="68"/>
      <c r="N129" s="78"/>
      <c r="O129" s="78"/>
      <c r="P129" s="57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C129" s="92"/>
      <c r="AD129" s="92"/>
      <c r="AE129" s="92"/>
      <c r="AF129" s="92"/>
      <c r="AG129" s="92"/>
      <c r="AH129" s="92"/>
    </row>
    <row r="130" spans="1:34" s="72" customFormat="1" ht="16" customHeight="1" x14ac:dyDescent="0.25">
      <c r="A130" s="57"/>
      <c r="B130" s="57"/>
      <c r="C130" s="57"/>
      <c r="D130" s="74"/>
      <c r="E130" s="74"/>
      <c r="F130" s="74"/>
      <c r="G130" s="74"/>
      <c r="H130" s="74"/>
      <c r="I130" s="68"/>
      <c r="J130" s="68"/>
      <c r="K130" s="68"/>
      <c r="L130" s="68"/>
      <c r="M130" s="68"/>
      <c r="N130" s="78"/>
      <c r="O130" s="78"/>
      <c r="P130" s="57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C130" s="92"/>
      <c r="AD130" s="92"/>
      <c r="AE130" s="92"/>
      <c r="AF130" s="92"/>
      <c r="AG130" s="92"/>
      <c r="AH130" s="92"/>
    </row>
    <row r="131" spans="1:34" s="72" customFormat="1" ht="16" customHeight="1" x14ac:dyDescent="0.25">
      <c r="A131" s="57"/>
      <c r="B131" s="57"/>
      <c r="C131" s="57"/>
      <c r="D131" s="74"/>
      <c r="E131" s="74"/>
      <c r="F131" s="74"/>
      <c r="G131" s="74"/>
      <c r="H131" s="74"/>
      <c r="I131" s="68"/>
      <c r="J131" s="68"/>
      <c r="K131" s="68"/>
      <c r="L131" s="68"/>
      <c r="M131" s="68"/>
      <c r="N131" s="78"/>
      <c r="O131" s="78"/>
      <c r="P131" s="57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C131" s="92"/>
      <c r="AD131" s="92"/>
      <c r="AE131" s="92"/>
      <c r="AF131" s="92"/>
      <c r="AG131" s="92"/>
      <c r="AH131" s="92"/>
    </row>
    <row r="132" spans="1:34" s="72" customFormat="1" ht="16" customHeight="1" x14ac:dyDescent="0.25">
      <c r="A132" s="57"/>
      <c r="B132" s="57"/>
      <c r="C132" s="57"/>
      <c r="D132" s="74"/>
      <c r="E132" s="74"/>
      <c r="F132" s="74"/>
      <c r="G132" s="74"/>
      <c r="H132" s="74"/>
      <c r="I132" s="68"/>
      <c r="J132" s="68"/>
      <c r="K132" s="68"/>
      <c r="L132" s="68"/>
      <c r="M132" s="68"/>
      <c r="N132" s="78"/>
      <c r="O132" s="78"/>
      <c r="P132" s="57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C132" s="92"/>
      <c r="AD132" s="92"/>
      <c r="AE132" s="92"/>
      <c r="AF132" s="92"/>
      <c r="AG132" s="92"/>
      <c r="AH132" s="92"/>
    </row>
    <row r="133" spans="1:34" s="72" customFormat="1" ht="16" customHeight="1" x14ac:dyDescent="0.25">
      <c r="A133" s="57"/>
      <c r="B133" s="57"/>
      <c r="C133" s="57"/>
      <c r="D133" s="74"/>
      <c r="E133" s="74"/>
      <c r="F133" s="74"/>
      <c r="G133" s="74"/>
      <c r="H133" s="74"/>
      <c r="I133" s="68"/>
      <c r="J133" s="68"/>
      <c r="K133" s="68"/>
      <c r="L133" s="68"/>
      <c r="M133" s="68"/>
      <c r="N133" s="78"/>
      <c r="O133" s="78"/>
      <c r="P133" s="57"/>
      <c r="AC133" s="92"/>
      <c r="AD133" s="92"/>
      <c r="AE133" s="92"/>
      <c r="AF133" s="92"/>
      <c r="AG133" s="92"/>
      <c r="AH133" s="92"/>
    </row>
    <row r="134" spans="1:34" s="72" customFormat="1" ht="16" customHeight="1" x14ac:dyDescent="0.25">
      <c r="A134" s="57"/>
      <c r="B134" s="57"/>
      <c r="C134" s="57"/>
      <c r="D134" s="74"/>
      <c r="E134" s="74"/>
      <c r="F134" s="74"/>
      <c r="G134" s="74"/>
      <c r="H134" s="74"/>
      <c r="I134" s="68"/>
      <c r="J134" s="68"/>
      <c r="K134" s="68"/>
      <c r="L134" s="68"/>
      <c r="M134" s="68"/>
      <c r="N134" s="78"/>
      <c r="O134" s="78"/>
      <c r="P134" s="57"/>
      <c r="AC134" s="92"/>
      <c r="AD134" s="92"/>
      <c r="AE134" s="92"/>
      <c r="AF134" s="92"/>
      <c r="AG134" s="92"/>
      <c r="AH134" s="92"/>
    </row>
    <row r="135" spans="1:34" s="72" customFormat="1" ht="16" customHeight="1" x14ac:dyDescent="0.25">
      <c r="A135" s="57"/>
      <c r="B135" s="57"/>
      <c r="C135" s="57"/>
      <c r="D135" s="74"/>
      <c r="E135" s="74"/>
      <c r="F135" s="74"/>
      <c r="G135" s="74"/>
      <c r="H135" s="74"/>
      <c r="I135" s="68"/>
      <c r="J135" s="68"/>
      <c r="K135" s="68"/>
      <c r="L135" s="68"/>
      <c r="M135" s="68"/>
      <c r="N135" s="78"/>
      <c r="O135" s="78"/>
      <c r="P135" s="57"/>
      <c r="AC135" s="92"/>
      <c r="AD135" s="92"/>
      <c r="AE135" s="92"/>
      <c r="AF135" s="92"/>
      <c r="AG135" s="92"/>
      <c r="AH135" s="92"/>
    </row>
    <row r="136" spans="1:34" s="72" customFormat="1" ht="16" customHeight="1" x14ac:dyDescent="0.25">
      <c r="A136" s="57"/>
      <c r="B136" s="57"/>
      <c r="C136" s="57"/>
      <c r="D136" s="74"/>
      <c r="E136" s="74"/>
      <c r="F136" s="74"/>
      <c r="G136" s="74"/>
      <c r="H136" s="74"/>
      <c r="I136" s="68"/>
      <c r="J136" s="68"/>
      <c r="K136" s="68"/>
      <c r="L136" s="68"/>
      <c r="M136" s="68"/>
      <c r="N136" s="78"/>
      <c r="O136" s="78"/>
      <c r="P136" s="57"/>
      <c r="AC136" s="92"/>
      <c r="AD136" s="92"/>
      <c r="AE136" s="92"/>
      <c r="AF136" s="92"/>
      <c r="AG136" s="92"/>
      <c r="AH136" s="92"/>
    </row>
    <row r="137" spans="1:34" s="72" customFormat="1" ht="16" customHeight="1" x14ac:dyDescent="0.25">
      <c r="A137" s="57"/>
      <c r="B137" s="57"/>
      <c r="C137" s="57"/>
      <c r="D137" s="74"/>
      <c r="E137" s="74"/>
      <c r="F137" s="74"/>
      <c r="G137" s="74"/>
      <c r="H137" s="74"/>
      <c r="I137" s="68"/>
      <c r="J137" s="68"/>
      <c r="K137" s="68"/>
      <c r="L137" s="68"/>
      <c r="M137" s="68"/>
      <c r="N137" s="78"/>
      <c r="O137" s="78"/>
      <c r="P137" s="57"/>
      <c r="AC137" s="92"/>
      <c r="AD137" s="92"/>
      <c r="AE137" s="92"/>
      <c r="AF137" s="92"/>
      <c r="AG137" s="92"/>
      <c r="AH137" s="92"/>
    </row>
    <row r="138" spans="1:34" s="72" customFormat="1" ht="16" customHeight="1" x14ac:dyDescent="0.25">
      <c r="A138" s="57"/>
      <c r="B138" s="57"/>
      <c r="C138" s="97" t="s">
        <v>117</v>
      </c>
      <c r="D138" s="74"/>
      <c r="E138" s="74"/>
      <c r="F138" s="74"/>
      <c r="G138" s="74"/>
      <c r="H138" s="74"/>
      <c r="I138" s="68"/>
      <c r="J138" s="68"/>
      <c r="K138" s="68"/>
      <c r="L138" s="68"/>
      <c r="M138" s="68"/>
      <c r="N138" s="78"/>
      <c r="O138" s="78"/>
      <c r="P138" s="57"/>
      <c r="AC138" s="92"/>
      <c r="AD138" s="92"/>
      <c r="AE138" s="92"/>
      <c r="AF138" s="92"/>
      <c r="AG138" s="92"/>
      <c r="AH138" s="92"/>
    </row>
    <row r="139" spans="1:34" s="72" customFormat="1" ht="16" customHeight="1" x14ac:dyDescent="0.25">
      <c r="A139" s="57"/>
      <c r="B139" s="57"/>
      <c r="C139" s="57" t="str">
        <f>"From '"&amp;$D$10&amp;" - "&amp;$D$12&amp;"'"</f>
        <v>From 'Marketing - All subcategories'</v>
      </c>
      <c r="D139" s="74"/>
      <c r="E139" s="74"/>
      <c r="F139" s="74"/>
      <c r="G139" s="74"/>
      <c r="H139" s="74"/>
      <c r="I139" s="68"/>
      <c r="J139" s="68"/>
      <c r="K139" s="68"/>
      <c r="L139" s="68"/>
      <c r="M139" s="68"/>
      <c r="N139" s="78"/>
      <c r="O139" s="78"/>
      <c r="P139" s="57"/>
      <c r="AC139" s="92"/>
      <c r="AD139" s="92"/>
      <c r="AE139" s="92"/>
      <c r="AF139" s="92"/>
      <c r="AG139" s="92"/>
      <c r="AH139" s="92"/>
    </row>
    <row r="140" spans="1:34" s="72" customFormat="1" ht="16" customHeight="1" x14ac:dyDescent="0.25">
      <c r="A140" s="57"/>
      <c r="B140" s="57"/>
      <c r="C140" s="57"/>
      <c r="D140" s="74"/>
      <c r="E140" s="74"/>
      <c r="F140" s="74"/>
      <c r="G140" s="74"/>
      <c r="H140" s="74"/>
      <c r="I140" s="68"/>
      <c r="J140" s="68"/>
      <c r="K140" s="68"/>
      <c r="L140" s="68"/>
      <c r="M140" s="68"/>
      <c r="N140" s="78"/>
      <c r="O140" s="78"/>
      <c r="P140" s="57"/>
      <c r="AC140" s="92"/>
      <c r="AD140" s="92"/>
      <c r="AE140" s="92"/>
      <c r="AF140" s="92"/>
      <c r="AG140" s="92"/>
      <c r="AH140" s="92"/>
    </row>
    <row r="141" spans="1:34" s="72" customFormat="1" ht="16" customHeight="1" x14ac:dyDescent="0.25">
      <c r="A141" s="57"/>
      <c r="B141" s="57"/>
      <c r="C141" s="57"/>
      <c r="D141" s="74"/>
      <c r="E141" s="74"/>
      <c r="F141" s="74"/>
      <c r="G141" s="74"/>
      <c r="H141" s="74"/>
      <c r="I141" s="68"/>
      <c r="J141" s="68"/>
      <c r="K141" s="68"/>
      <c r="L141" s="68"/>
      <c r="M141" s="68"/>
      <c r="N141" s="78"/>
      <c r="O141" s="78"/>
      <c r="P141" s="57"/>
      <c r="AC141" s="92"/>
      <c r="AD141" s="92"/>
      <c r="AE141" s="92"/>
      <c r="AF141" s="92"/>
      <c r="AG141" s="92"/>
      <c r="AH141" s="92"/>
    </row>
    <row r="142" spans="1:34" s="72" customFormat="1" ht="16" customHeight="1" x14ac:dyDescent="0.25">
      <c r="A142" s="57"/>
      <c r="B142" s="57"/>
      <c r="C142" s="57"/>
      <c r="D142" s="74"/>
      <c r="E142" s="74"/>
      <c r="F142" s="74"/>
      <c r="G142" s="74"/>
      <c r="H142" s="74"/>
      <c r="I142" s="68"/>
      <c r="J142" s="68"/>
      <c r="K142" s="68"/>
      <c r="L142" s="68"/>
      <c r="M142" s="68"/>
      <c r="N142" s="78"/>
      <c r="O142" s="78"/>
      <c r="P142" s="57"/>
      <c r="AC142" s="92"/>
      <c r="AD142" s="92"/>
      <c r="AE142" s="92"/>
      <c r="AF142" s="92"/>
      <c r="AG142" s="92"/>
      <c r="AH142" s="92"/>
    </row>
    <row r="143" spans="1:34" s="72" customFormat="1" ht="16" customHeight="1" x14ac:dyDescent="0.25">
      <c r="A143" s="57"/>
      <c r="B143" s="57"/>
      <c r="C143" s="57"/>
      <c r="D143" s="74"/>
      <c r="E143" s="74"/>
      <c r="F143" s="74"/>
      <c r="G143" s="74"/>
      <c r="H143" s="74"/>
      <c r="I143" s="68"/>
      <c r="J143" s="68"/>
      <c r="K143" s="68"/>
      <c r="L143" s="68"/>
      <c r="M143" s="68"/>
      <c r="N143" s="78"/>
      <c r="O143" s="78"/>
      <c r="P143" s="57"/>
      <c r="AC143" s="92"/>
      <c r="AD143" s="92"/>
      <c r="AE143" s="92"/>
      <c r="AF143" s="92"/>
      <c r="AG143" s="92"/>
      <c r="AH143" s="92"/>
    </row>
    <row r="144" spans="1:34" s="57" customFormat="1" ht="16" customHeight="1" x14ac:dyDescent="0.25">
      <c r="D144" s="74"/>
      <c r="E144" s="74"/>
      <c r="F144" s="74"/>
      <c r="G144" s="74"/>
      <c r="H144" s="74"/>
      <c r="I144" s="68"/>
      <c r="J144" s="68"/>
      <c r="K144" s="68"/>
      <c r="L144" s="68"/>
      <c r="M144" s="68"/>
      <c r="N144" s="78"/>
      <c r="O144" s="78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92"/>
      <c r="AD144" s="92"/>
      <c r="AE144" s="92"/>
      <c r="AF144" s="92"/>
      <c r="AG144" s="92"/>
      <c r="AH144" s="92"/>
    </row>
    <row r="145" spans="4:34" s="57" customFormat="1" ht="16" customHeight="1" x14ac:dyDescent="0.25">
      <c r="D145" s="74"/>
      <c r="E145" s="74"/>
      <c r="F145" s="74"/>
      <c r="G145" s="74"/>
      <c r="H145" s="74"/>
      <c r="I145" s="68"/>
      <c r="J145" s="68"/>
      <c r="K145" s="68"/>
      <c r="L145" s="68"/>
      <c r="M145" s="68"/>
      <c r="N145" s="78"/>
      <c r="O145" s="78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92"/>
      <c r="AD145" s="92"/>
      <c r="AE145" s="92"/>
      <c r="AF145" s="92"/>
      <c r="AG145" s="92"/>
      <c r="AH145" s="92"/>
    </row>
    <row r="146" spans="4:34" s="57" customFormat="1" ht="16" customHeight="1" x14ac:dyDescent="0.25">
      <c r="D146" s="74"/>
      <c r="E146" s="74"/>
      <c r="F146" s="74"/>
      <c r="G146" s="74"/>
      <c r="H146" s="74"/>
      <c r="I146" s="68"/>
      <c r="J146" s="68"/>
      <c r="K146" s="68"/>
      <c r="L146" s="68"/>
      <c r="M146" s="68"/>
      <c r="N146" s="78"/>
      <c r="O146" s="78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92"/>
      <c r="AD146" s="92"/>
      <c r="AE146" s="92"/>
      <c r="AF146" s="92"/>
      <c r="AG146" s="92"/>
      <c r="AH146" s="92"/>
    </row>
    <row r="147" spans="4:34" s="57" customFormat="1" ht="16" customHeight="1" x14ac:dyDescent="0.25">
      <c r="D147" s="74"/>
      <c r="E147" s="74"/>
      <c r="F147" s="74"/>
      <c r="G147" s="74"/>
      <c r="H147" s="74"/>
      <c r="I147" s="68"/>
      <c r="J147" s="68"/>
      <c r="K147" s="68"/>
      <c r="L147" s="68"/>
      <c r="M147" s="68"/>
      <c r="N147" s="78"/>
      <c r="O147" s="78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92"/>
      <c r="AD147" s="92"/>
      <c r="AE147" s="92"/>
      <c r="AF147" s="92"/>
      <c r="AG147" s="92"/>
      <c r="AH147" s="92"/>
    </row>
    <row r="148" spans="4:34" s="57" customFormat="1" ht="16" customHeight="1" x14ac:dyDescent="0.25">
      <c r="D148" s="74"/>
      <c r="E148" s="74"/>
      <c r="F148" s="74"/>
      <c r="G148" s="74"/>
      <c r="H148" s="74"/>
      <c r="I148" s="68"/>
      <c r="J148" s="68"/>
      <c r="K148" s="68"/>
      <c r="L148" s="68"/>
      <c r="M148" s="68"/>
      <c r="N148" s="78"/>
      <c r="O148" s="78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92"/>
      <c r="AD148" s="92"/>
      <c r="AE148" s="92"/>
      <c r="AF148" s="92"/>
      <c r="AG148" s="92"/>
      <c r="AH148" s="92"/>
    </row>
    <row r="149" spans="4:34" s="57" customFormat="1" ht="16" customHeight="1" x14ac:dyDescent="0.25">
      <c r="D149" s="74"/>
      <c r="E149" s="74"/>
      <c r="F149" s="74"/>
      <c r="G149" s="74"/>
      <c r="H149" s="74"/>
      <c r="I149" s="68"/>
      <c r="J149" s="68"/>
      <c r="K149" s="68"/>
      <c r="L149" s="68"/>
      <c r="M149" s="68"/>
      <c r="N149" s="78"/>
      <c r="O149" s="78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92"/>
      <c r="AD149" s="92"/>
      <c r="AE149" s="92"/>
      <c r="AF149" s="92"/>
      <c r="AG149" s="92"/>
      <c r="AH149" s="92"/>
    </row>
    <row r="150" spans="4:34" s="57" customFormat="1" ht="16" customHeight="1" x14ac:dyDescent="0.25">
      <c r="D150" s="74"/>
      <c r="E150" s="74"/>
      <c r="F150" s="74"/>
      <c r="G150" s="74"/>
      <c r="H150" s="74"/>
      <c r="I150" s="68"/>
      <c r="J150" s="68"/>
      <c r="K150" s="68"/>
      <c r="L150" s="68"/>
      <c r="M150" s="68"/>
      <c r="N150" s="78"/>
      <c r="O150" s="78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92"/>
      <c r="AD150" s="92"/>
      <c r="AE150" s="92"/>
      <c r="AF150" s="92"/>
      <c r="AG150" s="92"/>
      <c r="AH150" s="92"/>
    </row>
    <row r="151" spans="4:34" s="57" customFormat="1" ht="16" customHeight="1" x14ac:dyDescent="0.25">
      <c r="D151" s="74"/>
      <c r="E151" s="74"/>
      <c r="F151" s="74"/>
      <c r="G151" s="74"/>
      <c r="H151" s="74"/>
      <c r="I151" s="68"/>
      <c r="J151" s="68"/>
      <c r="K151" s="68"/>
      <c r="L151" s="68"/>
      <c r="M151" s="68"/>
      <c r="N151" s="78"/>
      <c r="O151" s="78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92"/>
      <c r="AD151" s="92"/>
      <c r="AE151" s="92"/>
      <c r="AF151" s="92"/>
      <c r="AG151" s="92"/>
      <c r="AH151" s="92"/>
    </row>
    <row r="152" spans="4:34" s="57" customFormat="1" ht="16" customHeight="1" x14ac:dyDescent="0.25">
      <c r="D152" s="74"/>
      <c r="E152" s="74"/>
      <c r="F152" s="74"/>
      <c r="G152" s="74"/>
      <c r="H152" s="74"/>
      <c r="I152" s="68"/>
      <c r="J152" s="68"/>
      <c r="K152" s="68"/>
      <c r="L152" s="68"/>
      <c r="M152" s="68"/>
      <c r="N152" s="78"/>
      <c r="O152" s="78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92"/>
      <c r="AD152" s="92"/>
      <c r="AE152" s="92"/>
      <c r="AF152" s="92"/>
      <c r="AG152" s="92"/>
      <c r="AH152" s="92"/>
    </row>
    <row r="153" spans="4:34" s="57" customFormat="1" ht="16" customHeight="1" x14ac:dyDescent="0.25">
      <c r="D153" s="74"/>
      <c r="E153" s="74"/>
      <c r="F153" s="74"/>
      <c r="G153" s="74"/>
      <c r="H153" s="74"/>
      <c r="I153" s="68"/>
      <c r="J153" s="68"/>
      <c r="K153" s="68"/>
      <c r="L153" s="68"/>
      <c r="M153" s="68"/>
      <c r="N153" s="78"/>
      <c r="O153" s="78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92"/>
      <c r="AD153" s="92"/>
      <c r="AE153" s="92"/>
      <c r="AF153" s="92"/>
      <c r="AG153" s="92"/>
      <c r="AH153" s="92"/>
    </row>
    <row r="154" spans="4:34" s="57" customFormat="1" ht="16" customHeight="1" x14ac:dyDescent="0.25">
      <c r="D154" s="74"/>
      <c r="E154" s="74"/>
      <c r="F154" s="74"/>
      <c r="G154" s="74"/>
      <c r="H154" s="74"/>
      <c r="I154" s="68"/>
      <c r="J154" s="68"/>
      <c r="K154" s="68"/>
      <c r="L154" s="68"/>
      <c r="M154" s="68"/>
      <c r="N154" s="78"/>
      <c r="O154" s="78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92"/>
      <c r="AD154" s="92"/>
      <c r="AE154" s="92"/>
      <c r="AF154" s="92"/>
      <c r="AG154" s="92"/>
      <c r="AH154" s="92"/>
    </row>
    <row r="155" spans="4:34" s="57" customFormat="1" ht="16" customHeight="1" x14ac:dyDescent="0.25">
      <c r="D155" s="74"/>
      <c r="E155" s="74"/>
      <c r="F155" s="74"/>
      <c r="G155" s="74"/>
      <c r="H155" s="74"/>
      <c r="I155" s="68"/>
      <c r="J155" s="68"/>
      <c r="K155" s="68"/>
      <c r="L155" s="68"/>
      <c r="M155" s="68"/>
      <c r="N155" s="78"/>
      <c r="O155" s="78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92"/>
      <c r="AD155" s="92"/>
      <c r="AE155" s="92"/>
      <c r="AF155" s="92"/>
      <c r="AG155" s="92"/>
      <c r="AH155" s="92"/>
    </row>
    <row r="156" spans="4:34" s="57" customFormat="1" ht="16" customHeight="1" x14ac:dyDescent="0.25">
      <c r="D156" s="74"/>
      <c r="E156" s="74"/>
      <c r="F156" s="74"/>
      <c r="G156" s="74"/>
      <c r="H156" s="74"/>
      <c r="I156" s="68"/>
      <c r="J156" s="68"/>
      <c r="K156" s="68"/>
      <c r="L156" s="68"/>
      <c r="M156" s="68"/>
      <c r="N156" s="78"/>
      <c r="O156" s="78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92"/>
      <c r="AD156" s="92"/>
      <c r="AE156" s="92"/>
      <c r="AF156" s="92"/>
      <c r="AG156" s="92"/>
      <c r="AH156" s="92"/>
    </row>
    <row r="157" spans="4:34" s="57" customFormat="1" ht="16" customHeight="1" x14ac:dyDescent="0.25">
      <c r="D157" s="74"/>
      <c r="E157" s="74"/>
      <c r="F157" s="74"/>
      <c r="G157" s="74"/>
      <c r="H157" s="74"/>
      <c r="I157" s="68"/>
      <c r="J157" s="68"/>
      <c r="K157" s="68"/>
      <c r="L157" s="68"/>
      <c r="M157" s="68"/>
      <c r="N157" s="78"/>
      <c r="O157" s="78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92"/>
      <c r="AD157" s="92"/>
      <c r="AE157" s="92"/>
      <c r="AF157" s="92"/>
      <c r="AG157" s="92"/>
      <c r="AH157" s="92"/>
    </row>
    <row r="158" spans="4:34" s="57" customFormat="1" ht="16" customHeight="1" x14ac:dyDescent="0.25">
      <c r="D158" s="74"/>
      <c r="E158" s="74"/>
      <c r="F158" s="74"/>
      <c r="G158" s="74"/>
      <c r="H158" s="74"/>
      <c r="I158" s="68"/>
      <c r="J158" s="68"/>
      <c r="K158" s="68"/>
      <c r="L158" s="68"/>
      <c r="M158" s="68"/>
      <c r="N158" s="78"/>
      <c r="O158" s="78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92"/>
      <c r="AD158" s="92"/>
      <c r="AE158" s="92"/>
      <c r="AF158" s="92"/>
      <c r="AG158" s="92"/>
      <c r="AH158" s="92"/>
    </row>
    <row r="159" spans="4:34" s="57" customFormat="1" ht="16" customHeight="1" x14ac:dyDescent="0.25">
      <c r="D159" s="74"/>
      <c r="E159" s="74"/>
      <c r="F159" s="74"/>
      <c r="G159" s="74"/>
      <c r="H159" s="74"/>
      <c r="I159" s="68"/>
      <c r="J159" s="68"/>
      <c r="K159" s="68"/>
      <c r="L159" s="68"/>
      <c r="M159" s="68"/>
      <c r="N159" s="78"/>
      <c r="O159" s="78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92"/>
      <c r="AD159" s="92"/>
      <c r="AE159" s="92"/>
      <c r="AF159" s="92"/>
      <c r="AG159" s="92"/>
      <c r="AH159" s="92"/>
    </row>
    <row r="160" spans="4:34" s="57" customFormat="1" ht="16" customHeight="1" x14ac:dyDescent="0.25">
      <c r="D160" s="74"/>
      <c r="E160" s="74"/>
      <c r="F160" s="74"/>
      <c r="G160" s="74"/>
      <c r="H160" s="74"/>
      <c r="I160" s="68"/>
      <c r="J160" s="68"/>
      <c r="K160" s="68"/>
      <c r="L160" s="68"/>
      <c r="M160" s="68"/>
      <c r="N160" s="78"/>
      <c r="O160" s="78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92"/>
      <c r="AD160" s="92"/>
      <c r="AE160" s="92"/>
      <c r="AF160" s="92"/>
      <c r="AG160" s="92"/>
      <c r="AH160" s="92"/>
    </row>
    <row r="161" spans="4:34" s="57" customFormat="1" ht="16" customHeight="1" x14ac:dyDescent="0.25">
      <c r="D161" s="74"/>
      <c r="E161" s="74"/>
      <c r="F161" s="74"/>
      <c r="G161" s="74"/>
      <c r="H161" s="74"/>
      <c r="I161" s="79"/>
      <c r="J161" s="79"/>
      <c r="K161" s="77"/>
      <c r="L161" s="77"/>
      <c r="M161" s="80"/>
      <c r="N161" s="77"/>
      <c r="O161" s="77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92"/>
      <c r="AD161" s="92"/>
      <c r="AE161" s="92"/>
      <c r="AF161" s="92"/>
      <c r="AG161" s="92"/>
      <c r="AH161" s="92"/>
    </row>
    <row r="162" spans="4:34" s="57" customFormat="1" ht="16" customHeight="1" x14ac:dyDescent="0.25">
      <c r="D162" s="74"/>
      <c r="E162" s="74"/>
      <c r="F162" s="74"/>
      <c r="G162" s="74"/>
      <c r="H162" s="74"/>
      <c r="I162" s="79"/>
      <c r="J162" s="79"/>
      <c r="K162" s="77"/>
      <c r="L162" s="77"/>
      <c r="M162" s="80"/>
      <c r="N162" s="77"/>
      <c r="O162" s="77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92"/>
      <c r="AD162" s="92"/>
      <c r="AE162" s="92"/>
      <c r="AF162" s="92"/>
      <c r="AG162" s="92"/>
      <c r="AH162" s="92"/>
    </row>
    <row r="163" spans="4:34" s="57" customFormat="1" ht="16" customHeight="1" x14ac:dyDescent="0.25">
      <c r="D163" s="74"/>
      <c r="E163" s="74"/>
      <c r="F163" s="74"/>
      <c r="G163" s="74"/>
      <c r="H163" s="74"/>
      <c r="I163" s="79"/>
      <c r="J163" s="79"/>
      <c r="K163" s="77"/>
      <c r="L163" s="77"/>
      <c r="M163" s="80"/>
      <c r="N163" s="77"/>
      <c r="O163" s="77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92"/>
      <c r="AD163" s="92"/>
      <c r="AE163" s="92"/>
      <c r="AF163" s="92"/>
      <c r="AG163" s="92"/>
      <c r="AH163" s="92"/>
    </row>
    <row r="164" spans="4:34" s="57" customFormat="1" ht="16" customHeight="1" x14ac:dyDescent="0.25">
      <c r="D164" s="74"/>
      <c r="E164" s="74"/>
      <c r="F164" s="74"/>
      <c r="G164" s="74"/>
      <c r="H164" s="74"/>
      <c r="I164" s="79"/>
      <c r="J164" s="79"/>
      <c r="K164" s="81"/>
      <c r="L164" s="81"/>
      <c r="M164" s="80"/>
      <c r="N164" s="77"/>
      <c r="O164" s="77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92"/>
      <c r="AD164" s="92"/>
      <c r="AE164" s="92"/>
      <c r="AF164" s="92"/>
      <c r="AG164" s="92"/>
      <c r="AH164" s="92"/>
    </row>
    <row r="165" spans="4:34" s="57" customFormat="1" ht="16" customHeight="1" x14ac:dyDescent="0.25">
      <c r="D165" s="74"/>
      <c r="E165" s="74"/>
      <c r="F165" s="74"/>
      <c r="G165" s="74"/>
      <c r="H165" s="74"/>
      <c r="I165" s="79"/>
      <c r="J165" s="79"/>
      <c r="K165" s="81"/>
      <c r="L165" s="81"/>
      <c r="M165" s="80"/>
      <c r="N165" s="77"/>
      <c r="O165" s="77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92"/>
      <c r="AD165" s="92"/>
      <c r="AE165" s="92"/>
      <c r="AF165" s="92"/>
      <c r="AG165" s="92"/>
      <c r="AH165" s="92"/>
    </row>
    <row r="166" spans="4:34" s="57" customFormat="1" ht="16" customHeight="1" x14ac:dyDescent="0.25">
      <c r="D166" s="74"/>
      <c r="E166" s="74"/>
      <c r="F166" s="74"/>
      <c r="G166" s="74"/>
      <c r="H166" s="74"/>
      <c r="I166" s="79"/>
      <c r="J166" s="79"/>
      <c r="K166" s="81"/>
      <c r="L166" s="81"/>
      <c r="M166" s="80"/>
      <c r="N166" s="77"/>
      <c r="O166" s="77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92"/>
      <c r="AD166" s="92"/>
      <c r="AE166" s="92"/>
      <c r="AF166" s="92"/>
      <c r="AG166" s="92"/>
      <c r="AH166" s="92"/>
    </row>
    <row r="167" spans="4:34" s="57" customFormat="1" ht="16" customHeight="1" x14ac:dyDescent="0.25">
      <c r="D167" s="74"/>
      <c r="E167" s="74"/>
      <c r="F167" s="74"/>
      <c r="G167" s="74"/>
      <c r="H167" s="74"/>
      <c r="I167" s="79"/>
      <c r="J167" s="79"/>
      <c r="K167" s="81"/>
      <c r="L167" s="81"/>
      <c r="M167" s="80"/>
      <c r="N167" s="77"/>
      <c r="O167" s="77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92"/>
      <c r="AD167" s="92"/>
      <c r="AE167" s="92"/>
      <c r="AF167" s="92"/>
      <c r="AG167" s="92"/>
      <c r="AH167" s="92"/>
    </row>
    <row r="168" spans="4:34" s="57" customFormat="1" ht="16" customHeight="1" x14ac:dyDescent="0.25">
      <c r="D168" s="74"/>
      <c r="E168" s="74"/>
      <c r="F168" s="74"/>
      <c r="G168" s="74"/>
      <c r="H168" s="74"/>
      <c r="I168" s="79"/>
      <c r="J168" s="79"/>
      <c r="K168" s="81"/>
      <c r="L168" s="81"/>
      <c r="M168" s="80"/>
      <c r="N168" s="77"/>
      <c r="O168" s="77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92"/>
      <c r="AD168" s="92"/>
      <c r="AE168" s="92"/>
      <c r="AF168" s="92"/>
      <c r="AG168" s="92"/>
      <c r="AH168" s="92"/>
    </row>
    <row r="169" spans="4:34" s="57" customFormat="1" ht="16" customHeight="1" x14ac:dyDescent="0.25">
      <c r="D169" s="74"/>
      <c r="E169" s="74"/>
      <c r="F169" s="74"/>
      <c r="G169" s="74"/>
      <c r="H169" s="74"/>
      <c r="I169" s="79"/>
      <c r="J169" s="79"/>
      <c r="K169" s="81"/>
      <c r="L169" s="81"/>
      <c r="M169" s="80"/>
      <c r="N169" s="77"/>
      <c r="O169" s="77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92"/>
      <c r="AD169" s="92"/>
      <c r="AE169" s="92"/>
      <c r="AF169" s="92"/>
      <c r="AG169" s="92"/>
      <c r="AH169" s="92"/>
    </row>
    <row r="170" spans="4:34" s="57" customFormat="1" ht="16" customHeight="1" x14ac:dyDescent="0.25">
      <c r="D170" s="74"/>
      <c r="E170" s="74"/>
      <c r="F170" s="74"/>
      <c r="G170" s="74"/>
      <c r="H170" s="74"/>
      <c r="I170" s="79"/>
      <c r="J170" s="79"/>
      <c r="K170" s="81"/>
      <c r="L170" s="81"/>
      <c r="M170" s="80"/>
      <c r="N170" s="77"/>
      <c r="O170" s="77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92"/>
      <c r="AD170" s="92"/>
      <c r="AE170" s="92"/>
      <c r="AF170" s="92"/>
      <c r="AG170" s="92"/>
      <c r="AH170" s="92"/>
    </row>
    <row r="171" spans="4:34" s="57" customFormat="1" ht="16" customHeight="1" x14ac:dyDescent="0.25">
      <c r="D171" s="74"/>
      <c r="E171" s="74"/>
      <c r="F171" s="74"/>
      <c r="G171" s="74"/>
      <c r="H171" s="74"/>
      <c r="I171" s="79"/>
      <c r="J171" s="79"/>
      <c r="K171" s="77"/>
      <c r="L171" s="77"/>
      <c r="M171" s="80"/>
      <c r="N171" s="77"/>
      <c r="O171" s="77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92"/>
      <c r="AD171" s="92"/>
      <c r="AE171" s="92"/>
      <c r="AF171" s="92"/>
      <c r="AG171" s="92"/>
      <c r="AH171" s="92"/>
    </row>
    <row r="172" spans="4:34" s="57" customFormat="1" ht="16" customHeight="1" x14ac:dyDescent="0.25">
      <c r="D172" s="74"/>
      <c r="E172" s="74"/>
      <c r="F172" s="74"/>
      <c r="G172" s="74"/>
      <c r="H172" s="74"/>
      <c r="I172" s="79"/>
      <c r="J172" s="79"/>
      <c r="K172" s="77"/>
      <c r="L172" s="77"/>
      <c r="M172" s="80"/>
      <c r="N172" s="77"/>
      <c r="O172" s="77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92"/>
      <c r="AD172" s="92"/>
      <c r="AE172" s="92"/>
      <c r="AF172" s="92"/>
      <c r="AG172" s="92"/>
      <c r="AH172" s="92"/>
    </row>
    <row r="173" spans="4:34" s="57" customFormat="1" ht="16" customHeight="1" x14ac:dyDescent="0.25">
      <c r="D173" s="74"/>
      <c r="E173" s="74"/>
      <c r="F173" s="74"/>
      <c r="G173" s="74"/>
      <c r="H173" s="74"/>
      <c r="I173" s="79"/>
      <c r="J173" s="79"/>
      <c r="K173" s="77"/>
      <c r="L173" s="77"/>
      <c r="M173" s="80"/>
      <c r="N173" s="77"/>
      <c r="O173" s="77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92"/>
      <c r="AD173" s="92"/>
      <c r="AE173" s="92"/>
      <c r="AF173" s="92"/>
      <c r="AG173" s="92"/>
      <c r="AH173" s="92"/>
    </row>
    <row r="174" spans="4:34" s="57" customFormat="1" ht="16" customHeight="1" x14ac:dyDescent="0.25">
      <c r="D174" s="74"/>
      <c r="E174" s="74"/>
      <c r="F174" s="74"/>
      <c r="G174" s="74"/>
      <c r="H174" s="74"/>
      <c r="I174" s="79"/>
      <c r="J174" s="79"/>
      <c r="K174" s="77"/>
      <c r="L174" s="77"/>
      <c r="M174" s="80"/>
      <c r="N174" s="77"/>
      <c r="O174" s="77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92"/>
      <c r="AD174" s="92"/>
      <c r="AE174" s="92"/>
      <c r="AF174" s="92"/>
      <c r="AG174" s="92"/>
      <c r="AH174" s="92"/>
    </row>
    <row r="175" spans="4:34" s="57" customFormat="1" ht="16" customHeight="1" x14ac:dyDescent="0.25">
      <c r="D175" s="74"/>
      <c r="E175" s="74"/>
      <c r="F175" s="74"/>
      <c r="G175" s="74"/>
      <c r="H175" s="74"/>
      <c r="I175" s="79"/>
      <c r="J175" s="79"/>
      <c r="K175" s="77"/>
      <c r="L175" s="77"/>
      <c r="M175" s="80"/>
      <c r="N175" s="77"/>
      <c r="O175" s="77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92"/>
      <c r="AD175" s="92"/>
      <c r="AE175" s="92"/>
      <c r="AF175" s="92"/>
      <c r="AG175" s="92"/>
      <c r="AH175" s="92"/>
    </row>
    <row r="176" spans="4:34" s="57" customFormat="1" ht="16" customHeight="1" x14ac:dyDescent="0.25">
      <c r="D176" s="74"/>
      <c r="E176" s="74"/>
      <c r="F176" s="74"/>
      <c r="G176" s="74"/>
      <c r="H176" s="74"/>
      <c r="I176" s="79"/>
      <c r="J176" s="79"/>
      <c r="K176" s="77"/>
      <c r="L176" s="77"/>
      <c r="M176" s="80"/>
      <c r="N176" s="77"/>
      <c r="O176" s="77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92"/>
      <c r="AD176" s="92"/>
      <c r="AE176" s="92"/>
      <c r="AF176" s="92"/>
      <c r="AG176" s="92"/>
      <c r="AH176" s="92"/>
    </row>
    <row r="177" spans="4:34" s="57" customFormat="1" ht="16" customHeight="1" x14ac:dyDescent="0.25">
      <c r="D177" s="74"/>
      <c r="E177" s="74"/>
      <c r="F177" s="74"/>
      <c r="G177" s="74"/>
      <c r="H177" s="74"/>
      <c r="I177" s="79"/>
      <c r="J177" s="79"/>
      <c r="K177" s="77"/>
      <c r="L177" s="77"/>
      <c r="M177" s="80"/>
      <c r="N177" s="77"/>
      <c r="O177" s="77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92"/>
      <c r="AD177" s="92"/>
      <c r="AE177" s="92"/>
      <c r="AF177" s="92"/>
      <c r="AG177" s="92"/>
      <c r="AH177" s="92"/>
    </row>
    <row r="178" spans="4:34" s="57" customFormat="1" ht="16" customHeight="1" x14ac:dyDescent="0.25">
      <c r="D178" s="74"/>
      <c r="E178" s="74"/>
      <c r="F178" s="74"/>
      <c r="G178" s="74"/>
      <c r="H178" s="74"/>
      <c r="I178" s="79"/>
      <c r="J178" s="79"/>
      <c r="K178" s="77"/>
      <c r="L178" s="77"/>
      <c r="M178" s="80"/>
      <c r="N178" s="77"/>
      <c r="O178" s="77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92"/>
      <c r="AD178" s="92"/>
      <c r="AE178" s="92"/>
      <c r="AF178" s="92"/>
      <c r="AG178" s="92"/>
      <c r="AH178" s="92"/>
    </row>
    <row r="179" spans="4:34" s="57" customFormat="1" ht="16" customHeight="1" x14ac:dyDescent="0.25">
      <c r="D179" s="74"/>
      <c r="E179" s="74"/>
      <c r="F179" s="74"/>
      <c r="G179" s="74"/>
      <c r="H179" s="74"/>
      <c r="I179" s="79"/>
      <c r="J179" s="79"/>
      <c r="K179" s="77"/>
      <c r="L179" s="77"/>
      <c r="M179" s="80"/>
      <c r="N179" s="77"/>
      <c r="O179" s="77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92"/>
      <c r="AD179" s="92"/>
      <c r="AE179" s="92"/>
      <c r="AF179" s="92"/>
      <c r="AG179" s="92"/>
      <c r="AH179" s="92"/>
    </row>
    <row r="180" spans="4:34" s="57" customFormat="1" ht="16" customHeight="1" x14ac:dyDescent="0.25">
      <c r="D180" s="74"/>
      <c r="E180" s="74"/>
      <c r="F180" s="74"/>
      <c r="G180" s="74"/>
      <c r="H180" s="74"/>
      <c r="I180" s="79"/>
      <c r="J180" s="79"/>
      <c r="K180" s="77"/>
      <c r="L180" s="77"/>
      <c r="M180" s="80"/>
      <c r="N180" s="77"/>
      <c r="O180" s="77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92"/>
      <c r="AD180" s="92"/>
      <c r="AE180" s="92"/>
      <c r="AF180" s="92"/>
      <c r="AG180" s="92"/>
      <c r="AH180" s="92"/>
    </row>
    <row r="181" spans="4:34" s="57" customFormat="1" ht="16" customHeight="1" x14ac:dyDescent="0.25">
      <c r="D181" s="74"/>
      <c r="E181" s="74"/>
      <c r="F181" s="74"/>
      <c r="G181" s="74"/>
      <c r="H181" s="74"/>
      <c r="I181" s="79"/>
      <c r="J181" s="79"/>
      <c r="K181" s="77"/>
      <c r="L181" s="77"/>
      <c r="M181" s="80"/>
      <c r="N181" s="77"/>
      <c r="O181" s="77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92"/>
      <c r="AD181" s="92"/>
      <c r="AE181" s="92"/>
      <c r="AF181" s="92"/>
      <c r="AG181" s="92"/>
      <c r="AH181" s="92"/>
    </row>
    <row r="182" spans="4:34" s="57" customFormat="1" ht="16" customHeight="1" x14ac:dyDescent="0.25">
      <c r="D182" s="74"/>
      <c r="E182" s="74"/>
      <c r="F182" s="74"/>
      <c r="G182" s="74"/>
      <c r="H182" s="74"/>
      <c r="I182" s="79"/>
      <c r="J182" s="79"/>
      <c r="K182" s="77"/>
      <c r="L182" s="77"/>
      <c r="M182" s="80"/>
      <c r="N182" s="77"/>
      <c r="O182" s="77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92"/>
      <c r="AD182" s="92"/>
      <c r="AE182" s="92"/>
      <c r="AF182" s="92"/>
      <c r="AG182" s="92"/>
      <c r="AH182" s="92"/>
    </row>
    <row r="183" spans="4:34" s="57" customFormat="1" ht="16" customHeight="1" x14ac:dyDescent="0.25">
      <c r="D183" s="74"/>
      <c r="E183" s="74"/>
      <c r="F183" s="74"/>
      <c r="G183" s="74"/>
      <c r="H183" s="74"/>
      <c r="I183" s="79"/>
      <c r="J183" s="79"/>
      <c r="K183" s="77"/>
      <c r="L183" s="77"/>
      <c r="M183" s="80"/>
      <c r="N183" s="77"/>
      <c r="O183" s="77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92"/>
      <c r="AD183" s="92"/>
      <c r="AE183" s="92"/>
      <c r="AF183" s="92"/>
      <c r="AG183" s="92"/>
      <c r="AH183" s="92"/>
    </row>
    <row r="184" spans="4:34" s="57" customFormat="1" ht="16" customHeight="1" x14ac:dyDescent="0.25">
      <c r="D184" s="74"/>
      <c r="E184" s="74"/>
      <c r="F184" s="74"/>
      <c r="G184" s="74"/>
      <c r="H184" s="74"/>
      <c r="I184" s="79"/>
      <c r="J184" s="79"/>
      <c r="K184" s="77"/>
      <c r="L184" s="77"/>
      <c r="M184" s="80"/>
      <c r="N184" s="77"/>
      <c r="O184" s="77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92"/>
      <c r="AD184" s="92"/>
      <c r="AE184" s="92"/>
      <c r="AF184" s="92"/>
      <c r="AG184" s="92"/>
      <c r="AH184" s="92"/>
    </row>
    <row r="185" spans="4:34" s="57" customFormat="1" ht="16" customHeight="1" x14ac:dyDescent="0.25">
      <c r="D185" s="74"/>
      <c r="E185" s="74"/>
      <c r="F185" s="74"/>
      <c r="G185" s="74"/>
      <c r="H185" s="74"/>
      <c r="I185" s="79"/>
      <c r="J185" s="79"/>
      <c r="K185" s="77"/>
      <c r="L185" s="77"/>
      <c r="M185" s="80"/>
      <c r="N185" s="77"/>
      <c r="O185" s="77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92"/>
      <c r="AD185" s="92"/>
      <c r="AE185" s="92"/>
      <c r="AF185" s="92"/>
      <c r="AG185" s="92"/>
      <c r="AH185" s="92"/>
    </row>
    <row r="186" spans="4:34" s="57" customFormat="1" ht="16" customHeight="1" x14ac:dyDescent="0.25">
      <c r="D186" s="74"/>
      <c r="E186" s="74"/>
      <c r="F186" s="74"/>
      <c r="G186" s="74"/>
      <c r="H186" s="74"/>
      <c r="I186" s="79"/>
      <c r="J186" s="79"/>
      <c r="K186" s="77"/>
      <c r="L186" s="77"/>
      <c r="M186" s="80"/>
      <c r="N186" s="77"/>
      <c r="O186" s="77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92"/>
      <c r="AD186" s="92"/>
      <c r="AE186" s="92"/>
      <c r="AF186" s="92"/>
      <c r="AG186" s="92"/>
      <c r="AH186" s="92"/>
    </row>
    <row r="187" spans="4:34" s="57" customFormat="1" ht="16" customHeight="1" x14ac:dyDescent="0.25">
      <c r="D187" s="74"/>
      <c r="E187" s="74"/>
      <c r="F187" s="74"/>
      <c r="G187" s="74"/>
      <c r="H187" s="74"/>
      <c r="I187" s="79"/>
      <c r="J187" s="79"/>
      <c r="K187" s="77"/>
      <c r="L187" s="77"/>
      <c r="M187" s="80"/>
      <c r="N187" s="77"/>
      <c r="O187" s="77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92"/>
      <c r="AD187" s="92"/>
      <c r="AE187" s="92"/>
      <c r="AF187" s="92"/>
      <c r="AG187" s="92"/>
      <c r="AH187" s="92"/>
    </row>
    <row r="188" spans="4:34" s="57" customFormat="1" ht="16" customHeight="1" x14ac:dyDescent="0.25">
      <c r="D188" s="74"/>
      <c r="E188" s="74"/>
      <c r="F188" s="74"/>
      <c r="G188" s="74"/>
      <c r="H188" s="74"/>
      <c r="I188" s="79"/>
      <c r="J188" s="79"/>
      <c r="K188" s="81"/>
      <c r="L188" s="81"/>
      <c r="M188" s="80"/>
      <c r="N188" s="77"/>
      <c r="O188" s="77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92"/>
      <c r="AD188" s="92"/>
      <c r="AE188" s="92"/>
      <c r="AF188" s="92"/>
      <c r="AG188" s="92"/>
      <c r="AH188" s="92"/>
    </row>
    <row r="189" spans="4:34" s="57" customFormat="1" ht="16" customHeight="1" x14ac:dyDescent="0.25">
      <c r="D189" s="74"/>
      <c r="E189" s="74"/>
      <c r="F189" s="74"/>
      <c r="G189" s="74"/>
      <c r="H189" s="74"/>
      <c r="I189" s="79"/>
      <c r="J189" s="79"/>
      <c r="K189" s="81"/>
      <c r="L189" s="81"/>
      <c r="M189" s="80"/>
      <c r="N189" s="77"/>
      <c r="O189" s="77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92"/>
      <c r="AD189" s="92"/>
      <c r="AE189" s="92"/>
      <c r="AF189" s="92"/>
      <c r="AG189" s="92"/>
      <c r="AH189" s="92"/>
    </row>
    <row r="190" spans="4:34" s="57" customFormat="1" ht="16" customHeight="1" x14ac:dyDescent="0.25">
      <c r="D190" s="74"/>
      <c r="E190" s="74"/>
      <c r="F190" s="74"/>
      <c r="G190" s="74"/>
      <c r="H190" s="74"/>
      <c r="I190" s="79"/>
      <c r="J190" s="79"/>
      <c r="K190" s="81"/>
      <c r="L190" s="81"/>
      <c r="M190" s="80"/>
      <c r="N190" s="77"/>
      <c r="O190" s="77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92"/>
      <c r="AD190" s="92"/>
      <c r="AE190" s="92"/>
      <c r="AF190" s="92"/>
      <c r="AG190" s="92"/>
      <c r="AH190" s="92"/>
    </row>
    <row r="191" spans="4:34" s="57" customFormat="1" ht="16" customHeight="1" x14ac:dyDescent="0.25">
      <c r="D191" s="74"/>
      <c r="E191" s="74"/>
      <c r="F191" s="74"/>
      <c r="G191" s="74"/>
      <c r="H191" s="74"/>
      <c r="I191" s="79"/>
      <c r="J191" s="79"/>
      <c r="K191" s="81"/>
      <c r="L191" s="81"/>
      <c r="M191" s="80"/>
      <c r="N191" s="77"/>
      <c r="O191" s="77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92"/>
      <c r="AD191" s="92"/>
      <c r="AE191" s="92"/>
      <c r="AF191" s="92"/>
      <c r="AG191" s="92"/>
      <c r="AH191" s="92"/>
    </row>
    <row r="192" spans="4:34" s="57" customFormat="1" ht="16" customHeight="1" x14ac:dyDescent="0.25">
      <c r="D192" s="74"/>
      <c r="E192" s="74"/>
      <c r="F192" s="74"/>
      <c r="G192" s="74"/>
      <c r="H192" s="74"/>
      <c r="I192" s="79"/>
      <c r="J192" s="79"/>
      <c r="K192" s="81"/>
      <c r="L192" s="81"/>
      <c r="M192" s="80"/>
      <c r="N192" s="77"/>
      <c r="O192" s="77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92"/>
      <c r="AD192" s="92"/>
      <c r="AE192" s="92"/>
      <c r="AF192" s="92"/>
      <c r="AG192" s="92"/>
      <c r="AH192" s="92"/>
    </row>
    <row r="193" spans="4:34" s="57" customFormat="1" ht="16" customHeight="1" x14ac:dyDescent="0.25">
      <c r="D193" s="74"/>
      <c r="E193" s="74"/>
      <c r="F193" s="74"/>
      <c r="G193" s="74"/>
      <c r="H193" s="74"/>
      <c r="I193" s="79"/>
      <c r="J193" s="79"/>
      <c r="K193" s="81"/>
      <c r="L193" s="81"/>
      <c r="M193" s="80"/>
      <c r="N193" s="77"/>
      <c r="O193" s="77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92"/>
      <c r="AD193" s="92"/>
      <c r="AE193" s="92"/>
      <c r="AF193" s="92"/>
      <c r="AG193" s="92"/>
      <c r="AH193" s="92"/>
    </row>
    <row r="194" spans="4:34" s="57" customFormat="1" ht="16" customHeight="1" x14ac:dyDescent="0.25">
      <c r="D194" s="74"/>
      <c r="E194" s="74"/>
      <c r="F194" s="74"/>
      <c r="G194" s="74"/>
      <c r="H194" s="74"/>
      <c r="I194" s="79"/>
      <c r="J194" s="79"/>
      <c r="K194" s="81"/>
      <c r="L194" s="81"/>
      <c r="M194" s="80"/>
      <c r="N194" s="77"/>
      <c r="O194" s="77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92"/>
      <c r="AD194" s="92"/>
      <c r="AE194" s="92"/>
      <c r="AF194" s="92"/>
      <c r="AG194" s="92"/>
      <c r="AH194" s="92"/>
    </row>
    <row r="195" spans="4:34" s="57" customFormat="1" ht="16" customHeight="1" x14ac:dyDescent="0.25">
      <c r="D195" s="74"/>
      <c r="E195" s="74"/>
      <c r="F195" s="74"/>
      <c r="G195" s="74"/>
      <c r="H195" s="74"/>
      <c r="I195" s="79"/>
      <c r="J195" s="79"/>
      <c r="K195" s="77"/>
      <c r="L195" s="77"/>
      <c r="M195" s="80"/>
      <c r="N195" s="77"/>
      <c r="O195" s="77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92"/>
      <c r="AD195" s="92"/>
      <c r="AE195" s="92"/>
      <c r="AF195" s="92"/>
      <c r="AG195" s="92"/>
      <c r="AH195" s="92"/>
    </row>
    <row r="196" spans="4:34" s="57" customFormat="1" ht="16" customHeight="1" x14ac:dyDescent="0.25">
      <c r="D196" s="74"/>
      <c r="E196" s="74"/>
      <c r="F196" s="74"/>
      <c r="G196" s="74"/>
      <c r="H196" s="74"/>
      <c r="I196" s="79"/>
      <c r="J196" s="79"/>
      <c r="K196" s="77"/>
      <c r="L196" s="77"/>
      <c r="M196" s="80"/>
      <c r="N196" s="77"/>
      <c r="O196" s="77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92"/>
      <c r="AD196" s="92"/>
      <c r="AE196" s="92"/>
      <c r="AF196" s="92"/>
      <c r="AG196" s="92"/>
      <c r="AH196" s="92"/>
    </row>
    <row r="197" spans="4:34" s="57" customFormat="1" ht="16" customHeight="1" x14ac:dyDescent="0.25">
      <c r="D197" s="74"/>
      <c r="E197" s="74"/>
      <c r="F197" s="74"/>
      <c r="G197" s="74"/>
      <c r="H197" s="74"/>
      <c r="I197" s="79"/>
      <c r="J197" s="79"/>
      <c r="K197" s="77"/>
      <c r="L197" s="77"/>
      <c r="M197" s="80"/>
      <c r="N197" s="77"/>
      <c r="O197" s="77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92"/>
      <c r="AD197" s="92"/>
      <c r="AE197" s="92"/>
      <c r="AF197" s="92"/>
      <c r="AG197" s="92"/>
      <c r="AH197" s="92"/>
    </row>
    <row r="198" spans="4:34" s="57" customFormat="1" ht="16" customHeight="1" x14ac:dyDescent="0.25">
      <c r="D198" s="74"/>
      <c r="E198" s="74"/>
      <c r="F198" s="74"/>
      <c r="G198" s="74"/>
      <c r="H198" s="74"/>
      <c r="I198" s="79"/>
      <c r="J198" s="79"/>
      <c r="K198" s="77"/>
      <c r="L198" s="77"/>
      <c r="M198" s="80"/>
      <c r="N198" s="77"/>
      <c r="O198" s="77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92"/>
      <c r="AD198" s="92"/>
      <c r="AE198" s="92"/>
      <c r="AF198" s="92"/>
      <c r="AG198" s="92"/>
      <c r="AH198" s="92"/>
    </row>
    <row r="199" spans="4:34" s="57" customFormat="1" ht="16" customHeight="1" x14ac:dyDescent="0.25">
      <c r="D199" s="74"/>
      <c r="E199" s="74"/>
      <c r="F199" s="74"/>
      <c r="G199" s="74"/>
      <c r="H199" s="74"/>
      <c r="I199" s="79"/>
      <c r="J199" s="79"/>
      <c r="K199" s="77"/>
      <c r="L199" s="77"/>
      <c r="M199" s="80"/>
      <c r="N199" s="77"/>
      <c r="O199" s="77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92"/>
      <c r="AD199" s="92"/>
      <c r="AE199" s="92"/>
      <c r="AF199" s="92"/>
      <c r="AG199" s="92"/>
      <c r="AH199" s="92"/>
    </row>
    <row r="200" spans="4:34" s="57" customFormat="1" ht="16" customHeight="1" x14ac:dyDescent="0.25">
      <c r="D200" s="74"/>
      <c r="E200" s="74"/>
      <c r="F200" s="74"/>
      <c r="G200" s="74"/>
      <c r="H200" s="74"/>
      <c r="I200" s="79"/>
      <c r="J200" s="79"/>
      <c r="K200" s="77"/>
      <c r="L200" s="77"/>
      <c r="M200" s="80"/>
      <c r="N200" s="77"/>
      <c r="O200" s="77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92"/>
      <c r="AD200" s="92"/>
      <c r="AE200" s="92"/>
      <c r="AF200" s="92"/>
      <c r="AG200" s="92"/>
      <c r="AH200" s="92"/>
    </row>
    <row r="201" spans="4:34" s="57" customFormat="1" ht="16" customHeight="1" x14ac:dyDescent="0.25">
      <c r="D201" s="74"/>
      <c r="E201" s="74"/>
      <c r="F201" s="74"/>
      <c r="G201" s="74"/>
      <c r="H201" s="74"/>
      <c r="I201" s="79"/>
      <c r="J201" s="79"/>
      <c r="K201" s="77"/>
      <c r="L201" s="77"/>
      <c r="M201" s="80"/>
      <c r="N201" s="77"/>
      <c r="O201" s="77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92"/>
      <c r="AD201" s="92"/>
      <c r="AE201" s="92"/>
      <c r="AF201" s="92"/>
      <c r="AG201" s="92"/>
      <c r="AH201" s="92"/>
    </row>
    <row r="202" spans="4:34" s="57" customFormat="1" ht="16" customHeight="1" x14ac:dyDescent="0.25">
      <c r="D202" s="74"/>
      <c r="E202" s="74"/>
      <c r="F202" s="74"/>
      <c r="G202" s="74"/>
      <c r="H202" s="74"/>
      <c r="I202" s="79"/>
      <c r="J202" s="79"/>
      <c r="K202" s="77"/>
      <c r="L202" s="77"/>
      <c r="M202" s="80"/>
      <c r="N202" s="77"/>
      <c r="O202" s="77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92"/>
      <c r="AD202" s="92"/>
      <c r="AE202" s="92"/>
      <c r="AF202" s="92"/>
      <c r="AG202" s="92"/>
      <c r="AH202" s="92"/>
    </row>
    <row r="203" spans="4:34" s="57" customFormat="1" ht="16" customHeight="1" x14ac:dyDescent="0.25">
      <c r="D203" s="74"/>
      <c r="E203" s="74"/>
      <c r="F203" s="74"/>
      <c r="G203" s="74"/>
      <c r="H203" s="74"/>
      <c r="I203" s="79"/>
      <c r="J203" s="79"/>
      <c r="K203" s="77"/>
      <c r="L203" s="77"/>
      <c r="M203" s="80"/>
      <c r="N203" s="77"/>
      <c r="O203" s="77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92"/>
      <c r="AD203" s="92"/>
      <c r="AE203" s="92"/>
      <c r="AF203" s="92"/>
      <c r="AG203" s="92"/>
      <c r="AH203" s="92"/>
    </row>
    <row r="204" spans="4:34" s="57" customFormat="1" ht="16" customHeight="1" x14ac:dyDescent="0.25">
      <c r="D204" s="74"/>
      <c r="E204" s="74"/>
      <c r="F204" s="74"/>
      <c r="G204" s="74"/>
      <c r="H204" s="74"/>
      <c r="I204" s="79"/>
      <c r="J204" s="79"/>
      <c r="K204" s="77"/>
      <c r="L204" s="77"/>
      <c r="M204" s="80"/>
      <c r="N204" s="77"/>
      <c r="O204" s="77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92"/>
      <c r="AD204" s="92"/>
      <c r="AE204" s="92"/>
      <c r="AF204" s="92"/>
      <c r="AG204" s="92"/>
      <c r="AH204" s="92"/>
    </row>
    <row r="205" spans="4:34" s="57" customFormat="1" ht="16" customHeight="1" x14ac:dyDescent="0.25">
      <c r="D205" s="74"/>
      <c r="E205" s="74"/>
      <c r="F205" s="74"/>
      <c r="G205" s="74"/>
      <c r="H205" s="74"/>
      <c r="I205" s="79"/>
      <c r="J205" s="79"/>
      <c r="K205" s="77"/>
      <c r="L205" s="77"/>
      <c r="M205" s="80"/>
      <c r="N205" s="77"/>
      <c r="O205" s="77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92"/>
      <c r="AD205" s="92"/>
      <c r="AE205" s="92"/>
      <c r="AF205" s="92"/>
      <c r="AG205" s="92"/>
      <c r="AH205" s="92"/>
    </row>
    <row r="206" spans="4:34" s="57" customFormat="1" ht="16" customHeight="1" x14ac:dyDescent="0.25">
      <c r="D206" s="74"/>
      <c r="E206" s="74"/>
      <c r="F206" s="74"/>
      <c r="G206" s="74"/>
      <c r="H206" s="74"/>
      <c r="I206" s="79"/>
      <c r="J206" s="79"/>
      <c r="K206" s="77"/>
      <c r="L206" s="77"/>
      <c r="M206" s="80"/>
      <c r="N206" s="77"/>
      <c r="O206" s="77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92"/>
      <c r="AD206" s="92"/>
      <c r="AE206" s="92"/>
      <c r="AF206" s="92"/>
      <c r="AG206" s="92"/>
      <c r="AH206" s="92"/>
    </row>
    <row r="207" spans="4:34" s="57" customFormat="1" ht="16" customHeight="1" x14ac:dyDescent="0.25">
      <c r="D207" s="74"/>
      <c r="E207" s="74"/>
      <c r="F207" s="74"/>
      <c r="G207" s="74"/>
      <c r="H207" s="74"/>
      <c r="I207" s="79"/>
      <c r="J207" s="79"/>
      <c r="K207" s="77"/>
      <c r="L207" s="77"/>
      <c r="M207" s="80"/>
      <c r="N207" s="77"/>
      <c r="O207" s="77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92"/>
      <c r="AD207" s="92"/>
      <c r="AE207" s="92"/>
      <c r="AF207" s="92"/>
      <c r="AG207" s="92"/>
      <c r="AH207" s="92"/>
    </row>
    <row r="208" spans="4:34" s="57" customFormat="1" ht="16" customHeight="1" x14ac:dyDescent="0.25">
      <c r="D208" s="74"/>
      <c r="E208" s="74"/>
      <c r="F208" s="74"/>
      <c r="G208" s="74"/>
      <c r="H208" s="74"/>
      <c r="I208" s="79"/>
      <c r="J208" s="79"/>
      <c r="K208" s="77"/>
      <c r="L208" s="77"/>
      <c r="M208" s="80"/>
      <c r="N208" s="77"/>
      <c r="O208" s="77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92"/>
      <c r="AD208" s="92"/>
      <c r="AE208" s="92"/>
      <c r="AF208" s="92"/>
      <c r="AG208" s="92"/>
      <c r="AH208" s="92"/>
    </row>
    <row r="209" spans="4:34" s="57" customFormat="1" ht="16" customHeight="1" x14ac:dyDescent="0.25">
      <c r="D209" s="74"/>
      <c r="E209" s="74"/>
      <c r="F209" s="74"/>
      <c r="G209" s="74"/>
      <c r="H209" s="74"/>
      <c r="I209" s="79"/>
      <c r="J209" s="79"/>
      <c r="K209" s="77"/>
      <c r="L209" s="77"/>
      <c r="M209" s="80"/>
      <c r="N209" s="77"/>
      <c r="O209" s="77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92"/>
      <c r="AD209" s="92"/>
      <c r="AE209" s="92"/>
      <c r="AF209" s="92"/>
      <c r="AG209" s="92"/>
      <c r="AH209" s="92"/>
    </row>
    <row r="210" spans="4:34" s="57" customFormat="1" ht="16" customHeight="1" x14ac:dyDescent="0.25">
      <c r="D210" s="74"/>
      <c r="E210" s="74"/>
      <c r="F210" s="74"/>
      <c r="G210" s="74"/>
      <c r="H210" s="74"/>
      <c r="I210" s="79"/>
      <c r="J210" s="79"/>
      <c r="K210" s="77"/>
      <c r="L210" s="77"/>
      <c r="M210" s="80"/>
      <c r="N210" s="77"/>
      <c r="O210" s="77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92"/>
      <c r="AD210" s="92"/>
      <c r="AE210" s="92"/>
      <c r="AF210" s="92"/>
      <c r="AG210" s="92"/>
      <c r="AH210" s="92"/>
    </row>
    <row r="211" spans="4:34" s="57" customFormat="1" ht="16" customHeight="1" x14ac:dyDescent="0.25">
      <c r="D211" s="74"/>
      <c r="E211" s="74"/>
      <c r="F211" s="74"/>
      <c r="G211" s="74"/>
      <c r="H211" s="74"/>
      <c r="I211" s="79"/>
      <c r="J211" s="79"/>
      <c r="K211" s="77"/>
      <c r="L211" s="77"/>
      <c r="M211" s="80"/>
      <c r="N211" s="77"/>
      <c r="O211" s="77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92"/>
      <c r="AD211" s="92"/>
      <c r="AE211" s="92"/>
      <c r="AF211" s="92"/>
      <c r="AG211" s="92"/>
      <c r="AH211" s="92"/>
    </row>
    <row r="212" spans="4:34" s="57" customFormat="1" ht="16" customHeight="1" x14ac:dyDescent="0.25">
      <c r="D212" s="74"/>
      <c r="E212" s="74"/>
      <c r="F212" s="74"/>
      <c r="G212" s="74"/>
      <c r="H212" s="74"/>
      <c r="I212" s="79"/>
      <c r="J212" s="79"/>
      <c r="K212" s="81"/>
      <c r="L212" s="81"/>
      <c r="M212" s="80"/>
      <c r="N212" s="77"/>
      <c r="O212" s="77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92"/>
      <c r="AD212" s="92"/>
      <c r="AE212" s="92"/>
      <c r="AF212" s="92"/>
      <c r="AG212" s="92"/>
      <c r="AH212" s="92"/>
    </row>
    <row r="213" spans="4:34" s="57" customFormat="1" ht="16" customHeight="1" x14ac:dyDescent="0.25">
      <c r="D213" s="74"/>
      <c r="E213" s="74"/>
      <c r="F213" s="74"/>
      <c r="G213" s="74"/>
      <c r="H213" s="74"/>
      <c r="I213" s="79"/>
      <c r="J213" s="79"/>
      <c r="K213" s="81"/>
      <c r="L213" s="81"/>
      <c r="M213" s="80"/>
      <c r="N213" s="77"/>
      <c r="O213" s="77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92"/>
      <c r="AD213" s="92"/>
      <c r="AE213" s="92"/>
      <c r="AF213" s="92"/>
      <c r="AG213" s="92"/>
      <c r="AH213" s="92"/>
    </row>
    <row r="214" spans="4:34" s="57" customFormat="1" ht="16" customHeight="1" x14ac:dyDescent="0.25">
      <c r="D214" s="74"/>
      <c r="E214" s="74"/>
      <c r="F214" s="74"/>
      <c r="G214" s="74"/>
      <c r="H214" s="74"/>
      <c r="I214" s="79"/>
      <c r="J214" s="79"/>
      <c r="K214" s="81"/>
      <c r="L214" s="81"/>
      <c r="M214" s="80"/>
      <c r="N214" s="77"/>
      <c r="O214" s="77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92"/>
      <c r="AD214" s="92"/>
      <c r="AE214" s="92"/>
      <c r="AF214" s="92"/>
      <c r="AG214" s="92"/>
      <c r="AH214" s="92"/>
    </row>
    <row r="215" spans="4:34" s="57" customFormat="1" ht="16" customHeight="1" x14ac:dyDescent="0.25">
      <c r="D215" s="74"/>
      <c r="E215" s="74"/>
      <c r="F215" s="74"/>
      <c r="G215" s="74"/>
      <c r="H215" s="74"/>
      <c r="I215" s="79"/>
      <c r="J215" s="79"/>
      <c r="K215" s="81"/>
      <c r="L215" s="81"/>
      <c r="M215" s="80"/>
      <c r="N215" s="77"/>
      <c r="O215" s="77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92"/>
      <c r="AD215" s="92"/>
      <c r="AE215" s="92"/>
      <c r="AF215" s="92"/>
      <c r="AG215" s="92"/>
      <c r="AH215" s="92"/>
    </row>
    <row r="216" spans="4:34" s="57" customFormat="1" ht="16" customHeight="1" x14ac:dyDescent="0.25">
      <c r="D216" s="74"/>
      <c r="E216" s="74"/>
      <c r="F216" s="74"/>
      <c r="G216" s="74"/>
      <c r="H216" s="74"/>
      <c r="I216" s="79"/>
      <c r="J216" s="79"/>
      <c r="K216" s="81"/>
      <c r="L216" s="81"/>
      <c r="M216" s="80"/>
      <c r="N216" s="77"/>
      <c r="O216" s="77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92"/>
      <c r="AD216" s="92"/>
      <c r="AE216" s="92"/>
      <c r="AF216" s="92"/>
      <c r="AG216" s="92"/>
      <c r="AH216" s="92"/>
    </row>
    <row r="217" spans="4:34" s="57" customFormat="1" ht="16" customHeight="1" x14ac:dyDescent="0.25">
      <c r="D217" s="74"/>
      <c r="E217" s="74"/>
      <c r="F217" s="74"/>
      <c r="G217" s="74"/>
      <c r="H217" s="74"/>
      <c r="I217" s="79"/>
      <c r="J217" s="79"/>
      <c r="K217" s="81"/>
      <c r="L217" s="81"/>
      <c r="M217" s="80"/>
      <c r="N217" s="77"/>
      <c r="O217" s="77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92"/>
      <c r="AD217" s="92"/>
      <c r="AE217" s="92"/>
      <c r="AF217" s="92"/>
      <c r="AG217" s="92"/>
      <c r="AH217" s="92"/>
    </row>
    <row r="218" spans="4:34" s="57" customFormat="1" ht="16" customHeight="1" x14ac:dyDescent="0.25">
      <c r="D218" s="74"/>
      <c r="E218" s="74"/>
      <c r="F218" s="74"/>
      <c r="G218" s="74"/>
      <c r="H218" s="74"/>
      <c r="I218" s="79"/>
      <c r="J218" s="79"/>
      <c r="K218" s="81"/>
      <c r="L218" s="81"/>
      <c r="M218" s="80"/>
      <c r="N218" s="77"/>
      <c r="O218" s="77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92"/>
      <c r="AD218" s="92"/>
      <c r="AE218" s="92"/>
      <c r="AF218" s="92"/>
      <c r="AG218" s="92"/>
      <c r="AH218" s="92"/>
    </row>
    <row r="219" spans="4:34" s="57" customFormat="1" ht="16" customHeight="1" x14ac:dyDescent="0.25">
      <c r="D219" s="74"/>
      <c r="E219" s="74"/>
      <c r="F219" s="74"/>
      <c r="G219" s="74"/>
      <c r="H219" s="74"/>
      <c r="I219" s="79"/>
      <c r="J219" s="79"/>
      <c r="K219" s="77"/>
      <c r="L219" s="77"/>
      <c r="M219" s="80"/>
      <c r="N219" s="77"/>
      <c r="O219" s="77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92"/>
      <c r="AD219" s="92"/>
      <c r="AE219" s="92"/>
      <c r="AF219" s="92"/>
      <c r="AG219" s="92"/>
      <c r="AH219" s="92"/>
    </row>
    <row r="220" spans="4:34" s="57" customFormat="1" ht="16" customHeight="1" x14ac:dyDescent="0.25">
      <c r="D220" s="74"/>
      <c r="E220" s="74"/>
      <c r="F220" s="74"/>
      <c r="G220" s="74"/>
      <c r="H220" s="74"/>
      <c r="I220" s="79"/>
      <c r="J220" s="79"/>
      <c r="K220" s="77"/>
      <c r="L220" s="77"/>
      <c r="M220" s="80"/>
      <c r="N220" s="77"/>
      <c r="O220" s="77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92"/>
      <c r="AD220" s="92"/>
      <c r="AE220" s="92"/>
      <c r="AF220" s="92"/>
      <c r="AG220" s="92"/>
      <c r="AH220" s="92"/>
    </row>
    <row r="221" spans="4:34" s="57" customFormat="1" ht="16" customHeight="1" x14ac:dyDescent="0.25">
      <c r="D221" s="74"/>
      <c r="E221" s="74"/>
      <c r="F221" s="74"/>
      <c r="G221" s="74"/>
      <c r="H221" s="74"/>
      <c r="I221" s="79"/>
      <c r="J221" s="79"/>
      <c r="K221" s="77"/>
      <c r="L221" s="77"/>
      <c r="M221" s="80"/>
      <c r="N221" s="77"/>
      <c r="O221" s="77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92"/>
      <c r="AD221" s="92"/>
      <c r="AE221" s="92"/>
      <c r="AF221" s="92"/>
      <c r="AG221" s="92"/>
      <c r="AH221" s="92"/>
    </row>
    <row r="222" spans="4:34" s="57" customFormat="1" ht="16" customHeight="1" x14ac:dyDescent="0.25">
      <c r="D222" s="74"/>
      <c r="E222" s="74"/>
      <c r="F222" s="74"/>
      <c r="G222" s="74"/>
      <c r="H222" s="74"/>
      <c r="I222" s="79"/>
      <c r="J222" s="79"/>
      <c r="K222" s="77"/>
      <c r="L222" s="77"/>
      <c r="M222" s="80"/>
      <c r="N222" s="77"/>
      <c r="O222" s="77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92"/>
      <c r="AD222" s="92"/>
      <c r="AE222" s="92"/>
      <c r="AF222" s="92"/>
      <c r="AG222" s="92"/>
      <c r="AH222" s="92"/>
    </row>
    <row r="223" spans="4:34" s="57" customFormat="1" ht="16" customHeight="1" x14ac:dyDescent="0.25">
      <c r="D223" s="74"/>
      <c r="E223" s="74"/>
      <c r="F223" s="74"/>
      <c r="G223" s="74"/>
      <c r="H223" s="74"/>
      <c r="I223" s="79"/>
      <c r="J223" s="79"/>
      <c r="K223" s="77"/>
      <c r="L223" s="77"/>
      <c r="M223" s="80"/>
      <c r="N223" s="77"/>
      <c r="O223" s="77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92"/>
      <c r="AD223" s="92"/>
      <c r="AE223" s="92"/>
      <c r="AF223" s="92"/>
      <c r="AG223" s="92"/>
      <c r="AH223" s="92"/>
    </row>
    <row r="224" spans="4:34" s="57" customFormat="1" ht="16" customHeight="1" x14ac:dyDescent="0.25">
      <c r="D224" s="74"/>
      <c r="E224" s="74"/>
      <c r="F224" s="74"/>
      <c r="G224" s="74"/>
      <c r="H224" s="74"/>
      <c r="I224" s="79"/>
      <c r="J224" s="79"/>
      <c r="K224" s="77"/>
      <c r="L224" s="77"/>
      <c r="M224" s="80"/>
      <c r="N224" s="77"/>
      <c r="O224" s="77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92"/>
      <c r="AD224" s="92"/>
      <c r="AE224" s="92"/>
      <c r="AF224" s="92"/>
      <c r="AG224" s="92"/>
      <c r="AH224" s="92"/>
    </row>
    <row r="225" spans="4:34" s="57" customFormat="1" ht="16" customHeight="1" x14ac:dyDescent="0.25">
      <c r="D225" s="74"/>
      <c r="E225" s="74"/>
      <c r="F225" s="74"/>
      <c r="G225" s="74"/>
      <c r="H225" s="74"/>
      <c r="I225" s="79"/>
      <c r="J225" s="79"/>
      <c r="K225" s="77"/>
      <c r="L225" s="77"/>
      <c r="M225" s="80"/>
      <c r="N225" s="77"/>
      <c r="O225" s="77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92"/>
      <c r="AD225" s="92"/>
      <c r="AE225" s="92"/>
      <c r="AF225" s="92"/>
      <c r="AG225" s="92"/>
      <c r="AH225" s="92"/>
    </row>
    <row r="226" spans="4:34" s="57" customFormat="1" ht="16" customHeight="1" x14ac:dyDescent="0.25">
      <c r="D226" s="74"/>
      <c r="E226" s="74"/>
      <c r="F226" s="74"/>
      <c r="G226" s="74"/>
      <c r="H226" s="74"/>
      <c r="I226" s="79"/>
      <c r="J226" s="79"/>
      <c r="K226" s="77"/>
      <c r="L226" s="77"/>
      <c r="M226" s="80"/>
      <c r="N226" s="77"/>
      <c r="O226" s="77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92"/>
      <c r="AD226" s="92"/>
      <c r="AE226" s="92"/>
      <c r="AF226" s="92"/>
      <c r="AG226" s="92"/>
      <c r="AH226" s="92"/>
    </row>
    <row r="227" spans="4:34" s="57" customFormat="1" ht="16" customHeight="1" x14ac:dyDescent="0.25">
      <c r="D227" s="74"/>
      <c r="E227" s="74"/>
      <c r="F227" s="74"/>
      <c r="G227" s="74"/>
      <c r="H227" s="74"/>
      <c r="I227" s="79"/>
      <c r="J227" s="79"/>
      <c r="K227" s="77"/>
      <c r="L227" s="77"/>
      <c r="M227" s="80"/>
      <c r="N227" s="77"/>
      <c r="O227" s="77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92"/>
      <c r="AD227" s="92"/>
      <c r="AE227" s="92"/>
      <c r="AF227" s="92"/>
      <c r="AG227" s="92"/>
      <c r="AH227" s="92"/>
    </row>
    <row r="228" spans="4:34" s="57" customFormat="1" ht="16" customHeight="1" x14ac:dyDescent="0.25">
      <c r="D228" s="74"/>
      <c r="E228" s="74"/>
      <c r="F228" s="74"/>
      <c r="G228" s="74"/>
      <c r="H228" s="74"/>
      <c r="I228" s="79"/>
      <c r="J228" s="79"/>
      <c r="K228" s="77"/>
      <c r="L228" s="77"/>
      <c r="M228" s="80"/>
      <c r="N228" s="77"/>
      <c r="O228" s="77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92"/>
      <c r="AD228" s="92"/>
      <c r="AE228" s="92"/>
      <c r="AF228" s="92"/>
      <c r="AG228" s="92"/>
      <c r="AH228" s="92"/>
    </row>
    <row r="229" spans="4:34" s="57" customFormat="1" ht="16" customHeight="1" x14ac:dyDescent="0.25">
      <c r="D229" s="74"/>
      <c r="E229" s="74"/>
      <c r="F229" s="74"/>
      <c r="G229" s="74"/>
      <c r="H229" s="74"/>
      <c r="I229" s="79"/>
      <c r="J229" s="79"/>
      <c r="K229" s="77"/>
      <c r="L229" s="77"/>
      <c r="M229" s="80"/>
      <c r="N229" s="77"/>
      <c r="O229" s="77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92"/>
      <c r="AD229" s="92"/>
      <c r="AE229" s="92"/>
      <c r="AF229" s="92"/>
      <c r="AG229" s="92"/>
      <c r="AH229" s="92"/>
    </row>
    <row r="230" spans="4:34" s="57" customFormat="1" ht="16" customHeight="1" x14ac:dyDescent="0.25">
      <c r="D230" s="82"/>
      <c r="E230" s="82"/>
      <c r="F230" s="82"/>
      <c r="G230" s="82"/>
      <c r="H230" s="82"/>
      <c r="I230" s="79"/>
      <c r="J230" s="79"/>
      <c r="K230" s="77"/>
      <c r="L230" s="77"/>
      <c r="M230" s="80"/>
      <c r="N230" s="77"/>
      <c r="O230" s="77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92"/>
      <c r="AD230" s="92"/>
      <c r="AE230" s="92"/>
      <c r="AF230" s="92"/>
      <c r="AG230" s="92"/>
      <c r="AH230" s="92"/>
    </row>
    <row r="231" spans="4:34" s="57" customFormat="1" ht="16" customHeight="1" x14ac:dyDescent="0.25">
      <c r="D231" s="82"/>
      <c r="E231" s="82"/>
      <c r="F231" s="82"/>
      <c r="G231" s="82"/>
      <c r="H231" s="82"/>
      <c r="I231" s="79"/>
      <c r="J231" s="79"/>
      <c r="K231" s="77"/>
      <c r="L231" s="77"/>
      <c r="M231" s="80"/>
      <c r="N231" s="77"/>
      <c r="O231" s="77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92"/>
      <c r="AD231" s="92"/>
      <c r="AE231" s="92"/>
      <c r="AF231" s="92"/>
      <c r="AG231" s="92"/>
      <c r="AH231" s="92"/>
    </row>
    <row r="232" spans="4:34" s="57" customFormat="1" ht="16" customHeight="1" x14ac:dyDescent="0.25">
      <c r="D232" s="82"/>
      <c r="E232" s="82"/>
      <c r="F232" s="82"/>
      <c r="G232" s="82"/>
      <c r="H232" s="82"/>
      <c r="I232" s="79"/>
      <c r="J232" s="79"/>
      <c r="K232" s="77"/>
      <c r="L232" s="77"/>
      <c r="M232" s="80"/>
      <c r="N232" s="77"/>
      <c r="O232" s="77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92"/>
      <c r="AD232" s="92"/>
      <c r="AE232" s="92"/>
      <c r="AF232" s="92"/>
      <c r="AG232" s="92"/>
      <c r="AH232" s="92"/>
    </row>
    <row r="233" spans="4:34" s="57" customFormat="1" ht="16" customHeight="1" x14ac:dyDescent="0.25">
      <c r="D233" s="82"/>
      <c r="E233" s="82"/>
      <c r="F233" s="82"/>
      <c r="G233" s="82"/>
      <c r="H233" s="82"/>
      <c r="I233" s="79"/>
      <c r="J233" s="79"/>
      <c r="K233" s="77"/>
      <c r="L233" s="77"/>
      <c r="M233" s="80"/>
      <c r="N233" s="77"/>
      <c r="O233" s="77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92"/>
      <c r="AD233" s="92"/>
      <c r="AE233" s="92"/>
      <c r="AF233" s="92"/>
      <c r="AG233" s="92"/>
      <c r="AH233" s="92"/>
    </row>
    <row r="234" spans="4:34" s="57" customFormat="1" ht="16" customHeight="1" x14ac:dyDescent="0.25">
      <c r="D234" s="82"/>
      <c r="E234" s="82"/>
      <c r="F234" s="82"/>
      <c r="G234" s="82"/>
      <c r="H234" s="82"/>
      <c r="I234" s="79"/>
      <c r="J234" s="79"/>
      <c r="K234" s="77"/>
      <c r="L234" s="77"/>
      <c r="M234" s="80"/>
      <c r="N234" s="77"/>
      <c r="O234" s="77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92"/>
      <c r="AD234" s="92"/>
      <c r="AE234" s="92"/>
      <c r="AF234" s="92"/>
      <c r="AG234" s="92"/>
      <c r="AH234" s="92"/>
    </row>
    <row r="235" spans="4:34" s="57" customFormat="1" ht="16" customHeight="1" x14ac:dyDescent="0.25">
      <c r="D235" s="82"/>
      <c r="E235" s="82"/>
      <c r="F235" s="82"/>
      <c r="G235" s="82"/>
      <c r="H235" s="82"/>
      <c r="I235" s="79"/>
      <c r="J235" s="79"/>
      <c r="K235" s="77"/>
      <c r="L235" s="77"/>
      <c r="M235" s="80"/>
      <c r="N235" s="77"/>
      <c r="O235" s="77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92"/>
      <c r="AD235" s="92"/>
      <c r="AE235" s="92"/>
      <c r="AF235" s="92"/>
      <c r="AG235" s="92"/>
      <c r="AH235" s="92"/>
    </row>
    <row r="236" spans="4:34" s="57" customFormat="1" ht="16" customHeight="1" x14ac:dyDescent="0.25">
      <c r="D236" s="82"/>
      <c r="E236" s="82"/>
      <c r="F236" s="82"/>
      <c r="G236" s="82"/>
      <c r="H236" s="82"/>
      <c r="I236" s="79"/>
      <c r="J236" s="79"/>
      <c r="K236" s="81"/>
      <c r="L236" s="81"/>
      <c r="M236" s="80"/>
      <c r="N236" s="77"/>
      <c r="O236" s="77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92"/>
      <c r="AD236" s="92"/>
      <c r="AE236" s="92"/>
      <c r="AF236" s="92"/>
      <c r="AG236" s="92"/>
      <c r="AH236" s="92"/>
    </row>
    <row r="237" spans="4:34" s="57" customFormat="1" ht="16" customHeight="1" x14ac:dyDescent="0.25">
      <c r="D237" s="82"/>
      <c r="E237" s="82"/>
      <c r="F237" s="82"/>
      <c r="G237" s="82"/>
      <c r="H237" s="82"/>
      <c r="I237" s="79"/>
      <c r="J237" s="79"/>
      <c r="K237" s="81"/>
      <c r="L237" s="81"/>
      <c r="M237" s="80"/>
      <c r="N237" s="77"/>
      <c r="O237" s="77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92"/>
      <c r="AD237" s="92"/>
      <c r="AE237" s="92"/>
      <c r="AF237" s="92"/>
      <c r="AG237" s="92"/>
      <c r="AH237" s="92"/>
    </row>
    <row r="238" spans="4:34" s="57" customFormat="1" ht="16" customHeight="1" x14ac:dyDescent="0.25">
      <c r="D238" s="82"/>
      <c r="E238" s="82"/>
      <c r="F238" s="82"/>
      <c r="G238" s="82"/>
      <c r="H238" s="82"/>
      <c r="I238" s="79"/>
      <c r="J238" s="79"/>
      <c r="K238" s="81"/>
      <c r="L238" s="81"/>
      <c r="M238" s="80"/>
      <c r="N238" s="77"/>
      <c r="O238" s="77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92"/>
      <c r="AD238" s="92"/>
      <c r="AE238" s="92"/>
      <c r="AF238" s="92"/>
      <c r="AG238" s="92"/>
      <c r="AH238" s="92"/>
    </row>
    <row r="239" spans="4:34" s="57" customFormat="1" ht="16" customHeight="1" x14ac:dyDescent="0.25">
      <c r="D239" s="82"/>
      <c r="E239" s="82"/>
      <c r="F239" s="82"/>
      <c r="G239" s="82"/>
      <c r="H239" s="82"/>
      <c r="I239" s="79"/>
      <c r="J239" s="79"/>
      <c r="K239" s="81"/>
      <c r="L239" s="81"/>
      <c r="M239" s="80"/>
      <c r="N239" s="77"/>
      <c r="O239" s="77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92"/>
      <c r="AD239" s="92"/>
      <c r="AE239" s="92"/>
      <c r="AF239" s="92"/>
      <c r="AG239" s="92"/>
      <c r="AH239" s="92"/>
    </row>
    <row r="240" spans="4:34" s="57" customFormat="1" ht="16" customHeight="1" x14ac:dyDescent="0.25">
      <c r="D240" s="82"/>
      <c r="E240" s="82"/>
      <c r="F240" s="82"/>
      <c r="G240" s="82"/>
      <c r="H240" s="82"/>
      <c r="I240" s="79"/>
      <c r="J240" s="79"/>
      <c r="K240" s="81"/>
      <c r="L240" s="81"/>
      <c r="M240" s="80"/>
      <c r="N240" s="77"/>
      <c r="O240" s="77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92"/>
      <c r="AD240" s="92"/>
      <c r="AE240" s="92"/>
      <c r="AF240" s="92"/>
      <c r="AG240" s="92"/>
      <c r="AH240" s="92"/>
    </row>
    <row r="241" spans="4:34" s="57" customFormat="1" ht="16" customHeight="1" x14ac:dyDescent="0.25">
      <c r="D241" s="82"/>
      <c r="E241" s="82"/>
      <c r="F241" s="82"/>
      <c r="G241" s="82"/>
      <c r="H241" s="82"/>
      <c r="I241" s="79"/>
      <c r="J241" s="79"/>
      <c r="K241" s="81"/>
      <c r="L241" s="81"/>
      <c r="M241" s="80"/>
      <c r="N241" s="77"/>
      <c r="O241" s="77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92"/>
      <c r="AD241" s="92"/>
      <c r="AE241" s="92"/>
      <c r="AF241" s="92"/>
      <c r="AG241" s="92"/>
      <c r="AH241" s="92"/>
    </row>
    <row r="242" spans="4:34" s="57" customFormat="1" ht="16" customHeight="1" x14ac:dyDescent="0.25">
      <c r="D242" s="82"/>
      <c r="E242" s="82"/>
      <c r="F242" s="82"/>
      <c r="G242" s="82"/>
      <c r="H242" s="82"/>
      <c r="I242" s="79"/>
      <c r="J242" s="79"/>
      <c r="K242" s="81"/>
      <c r="L242" s="81"/>
      <c r="M242" s="80"/>
      <c r="N242" s="77"/>
      <c r="O242" s="77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92"/>
      <c r="AD242" s="92"/>
      <c r="AE242" s="92"/>
      <c r="AF242" s="92"/>
      <c r="AG242" s="92"/>
      <c r="AH242" s="92"/>
    </row>
    <row r="243" spans="4:34" s="57" customFormat="1" ht="16" customHeight="1" x14ac:dyDescent="0.25">
      <c r="D243" s="82"/>
      <c r="E243" s="82"/>
      <c r="F243" s="82"/>
      <c r="G243" s="82"/>
      <c r="H243" s="82"/>
      <c r="I243" s="79"/>
      <c r="J243" s="79"/>
      <c r="K243" s="77"/>
      <c r="L243" s="77"/>
      <c r="M243" s="80"/>
      <c r="N243" s="77"/>
      <c r="O243" s="77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92"/>
      <c r="AD243" s="92"/>
      <c r="AE243" s="92"/>
      <c r="AF243" s="92"/>
      <c r="AG243" s="92"/>
      <c r="AH243" s="92"/>
    </row>
    <row r="244" spans="4:34" s="57" customFormat="1" ht="16" customHeight="1" x14ac:dyDescent="0.25">
      <c r="D244" s="82"/>
      <c r="E244" s="82"/>
      <c r="F244" s="82"/>
      <c r="G244" s="82"/>
      <c r="H244" s="82"/>
      <c r="I244" s="79"/>
      <c r="J244" s="79"/>
      <c r="K244" s="77"/>
      <c r="L244" s="77"/>
      <c r="M244" s="80"/>
      <c r="N244" s="77"/>
      <c r="O244" s="77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92"/>
      <c r="AD244" s="92"/>
      <c r="AE244" s="92"/>
      <c r="AF244" s="92"/>
      <c r="AG244" s="92"/>
      <c r="AH244" s="92"/>
    </row>
    <row r="245" spans="4:34" s="57" customFormat="1" ht="16" customHeight="1" x14ac:dyDescent="0.25">
      <c r="D245" s="82"/>
      <c r="E245" s="82"/>
      <c r="F245" s="82"/>
      <c r="G245" s="82"/>
      <c r="H245" s="82"/>
      <c r="I245" s="79"/>
      <c r="J245" s="79"/>
      <c r="K245" s="77"/>
      <c r="L245" s="77"/>
      <c r="M245" s="80"/>
      <c r="N245" s="77"/>
      <c r="O245" s="77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92"/>
      <c r="AD245" s="92"/>
      <c r="AE245" s="92"/>
      <c r="AF245" s="92"/>
      <c r="AG245" s="92"/>
      <c r="AH245" s="92"/>
    </row>
    <row r="246" spans="4:34" s="57" customFormat="1" ht="16" customHeight="1" x14ac:dyDescent="0.25">
      <c r="D246" s="82"/>
      <c r="E246" s="82"/>
      <c r="F246" s="82"/>
      <c r="G246" s="82"/>
      <c r="H246" s="82"/>
      <c r="I246" s="79"/>
      <c r="J246" s="79"/>
      <c r="K246" s="77"/>
      <c r="L246" s="77"/>
      <c r="M246" s="80"/>
      <c r="N246" s="77"/>
      <c r="O246" s="77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92"/>
      <c r="AD246" s="92"/>
      <c r="AE246" s="92"/>
      <c r="AF246" s="92"/>
      <c r="AG246" s="92"/>
      <c r="AH246" s="92"/>
    </row>
    <row r="247" spans="4:34" s="57" customFormat="1" ht="16" customHeight="1" x14ac:dyDescent="0.25">
      <c r="D247" s="82"/>
      <c r="E247" s="82"/>
      <c r="F247" s="82"/>
      <c r="G247" s="82"/>
      <c r="H247" s="82"/>
      <c r="I247" s="79"/>
      <c r="J247" s="79"/>
      <c r="K247" s="77"/>
      <c r="L247" s="77"/>
      <c r="M247" s="80"/>
      <c r="N247" s="77"/>
      <c r="O247" s="77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92"/>
      <c r="AD247" s="92"/>
      <c r="AE247" s="92"/>
      <c r="AF247" s="92"/>
      <c r="AG247" s="92"/>
      <c r="AH247" s="92"/>
    </row>
    <row r="248" spans="4:34" s="57" customFormat="1" ht="16" customHeight="1" x14ac:dyDescent="0.25">
      <c r="D248" s="82"/>
      <c r="E248" s="82"/>
      <c r="F248" s="82"/>
      <c r="G248" s="82"/>
      <c r="H248" s="82"/>
      <c r="I248" s="79"/>
      <c r="J248" s="79"/>
      <c r="K248" s="77"/>
      <c r="L248" s="77"/>
      <c r="M248" s="80"/>
      <c r="N248" s="77"/>
      <c r="O248" s="77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92"/>
      <c r="AD248" s="92"/>
      <c r="AE248" s="92"/>
      <c r="AF248" s="92"/>
      <c r="AG248" s="92"/>
      <c r="AH248" s="92"/>
    </row>
    <row r="249" spans="4:34" s="57" customFormat="1" ht="16" customHeight="1" x14ac:dyDescent="0.25">
      <c r="D249" s="82"/>
      <c r="E249" s="82"/>
      <c r="F249" s="82"/>
      <c r="G249" s="82"/>
      <c r="H249" s="82"/>
      <c r="I249" s="79"/>
      <c r="J249" s="79"/>
      <c r="K249" s="77"/>
      <c r="L249" s="77"/>
      <c r="M249" s="80"/>
      <c r="N249" s="77"/>
      <c r="O249" s="77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92"/>
      <c r="AD249" s="92"/>
      <c r="AE249" s="92"/>
      <c r="AF249" s="92"/>
      <c r="AG249" s="92"/>
      <c r="AH249" s="92"/>
    </row>
    <row r="250" spans="4:34" s="57" customFormat="1" ht="16" customHeight="1" x14ac:dyDescent="0.25">
      <c r="D250" s="82"/>
      <c r="E250" s="82"/>
      <c r="F250" s="82"/>
      <c r="G250" s="82"/>
      <c r="H250" s="82"/>
      <c r="I250" s="79"/>
      <c r="J250" s="79"/>
      <c r="K250" s="77"/>
      <c r="L250" s="77"/>
      <c r="M250" s="80"/>
      <c r="N250" s="77"/>
      <c r="O250" s="77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92"/>
      <c r="AD250" s="92"/>
      <c r="AE250" s="92"/>
      <c r="AF250" s="92"/>
      <c r="AG250" s="92"/>
      <c r="AH250" s="92"/>
    </row>
    <row r="251" spans="4:34" s="57" customFormat="1" ht="16" customHeight="1" x14ac:dyDescent="0.25">
      <c r="D251" s="82"/>
      <c r="E251" s="82"/>
      <c r="F251" s="82"/>
      <c r="G251" s="82"/>
      <c r="H251" s="82"/>
      <c r="I251" s="79"/>
      <c r="J251" s="79"/>
      <c r="K251" s="77"/>
      <c r="L251" s="77"/>
      <c r="M251" s="80"/>
      <c r="N251" s="77"/>
      <c r="O251" s="77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92"/>
      <c r="AD251" s="92"/>
      <c r="AE251" s="92"/>
      <c r="AF251" s="92"/>
      <c r="AG251" s="92"/>
      <c r="AH251" s="92"/>
    </row>
    <row r="252" spans="4:34" s="57" customFormat="1" ht="16" customHeight="1" x14ac:dyDescent="0.25">
      <c r="D252" s="82"/>
      <c r="E252" s="82"/>
      <c r="F252" s="82"/>
      <c r="G252" s="82"/>
      <c r="H252" s="82"/>
      <c r="I252" s="79"/>
      <c r="J252" s="79"/>
      <c r="K252" s="77"/>
      <c r="L252" s="77"/>
      <c r="M252" s="80"/>
      <c r="N252" s="77"/>
      <c r="O252" s="77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92"/>
      <c r="AD252" s="92"/>
      <c r="AE252" s="92"/>
      <c r="AF252" s="92"/>
      <c r="AG252" s="92"/>
      <c r="AH252" s="92"/>
    </row>
    <row r="253" spans="4:34" s="57" customFormat="1" ht="16" customHeight="1" x14ac:dyDescent="0.25">
      <c r="D253" s="82"/>
      <c r="E253" s="82"/>
      <c r="F253" s="82"/>
      <c r="G253" s="82"/>
      <c r="H253" s="82"/>
      <c r="I253" s="79"/>
      <c r="J253" s="79"/>
      <c r="K253" s="77"/>
      <c r="L253" s="77"/>
      <c r="M253" s="80"/>
      <c r="N253" s="77"/>
      <c r="O253" s="77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92"/>
      <c r="AD253" s="92"/>
      <c r="AE253" s="92"/>
      <c r="AF253" s="92"/>
      <c r="AG253" s="92"/>
      <c r="AH253" s="92"/>
    </row>
    <row r="254" spans="4:34" s="57" customFormat="1" ht="16" customHeight="1" x14ac:dyDescent="0.25">
      <c r="D254" s="82"/>
      <c r="E254" s="82"/>
      <c r="F254" s="82"/>
      <c r="G254" s="82"/>
      <c r="H254" s="82"/>
      <c r="I254" s="79"/>
      <c r="J254" s="79"/>
      <c r="K254" s="77"/>
      <c r="L254" s="77"/>
      <c r="M254" s="80"/>
      <c r="N254" s="77"/>
      <c r="O254" s="77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92"/>
      <c r="AD254" s="92"/>
      <c r="AE254" s="92"/>
      <c r="AF254" s="92"/>
      <c r="AG254" s="92"/>
      <c r="AH254" s="92"/>
    </row>
    <row r="255" spans="4:34" s="57" customFormat="1" ht="16" customHeight="1" x14ac:dyDescent="0.25">
      <c r="D255" s="82"/>
      <c r="E255" s="82"/>
      <c r="F255" s="82"/>
      <c r="G255" s="82"/>
      <c r="H255" s="82"/>
      <c r="I255" s="79"/>
      <c r="J255" s="79"/>
      <c r="K255" s="77"/>
      <c r="L255" s="77"/>
      <c r="M255" s="80"/>
      <c r="N255" s="77"/>
      <c r="O255" s="77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92"/>
      <c r="AD255" s="92"/>
      <c r="AE255" s="92"/>
      <c r="AF255" s="92"/>
      <c r="AG255" s="92"/>
      <c r="AH255" s="92"/>
    </row>
    <row r="256" spans="4:34" s="57" customFormat="1" ht="16" customHeight="1" x14ac:dyDescent="0.25">
      <c r="D256" s="82"/>
      <c r="E256" s="82"/>
      <c r="F256" s="82"/>
      <c r="G256" s="82"/>
      <c r="H256" s="82"/>
      <c r="I256" s="79"/>
      <c r="J256" s="79"/>
      <c r="K256" s="77"/>
      <c r="L256" s="77"/>
      <c r="M256" s="80"/>
      <c r="N256" s="77"/>
      <c r="O256" s="77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92"/>
      <c r="AD256" s="92"/>
      <c r="AE256" s="92"/>
      <c r="AF256" s="92"/>
      <c r="AG256" s="92"/>
      <c r="AH256" s="92"/>
    </row>
    <row r="257" spans="4:34" s="57" customFormat="1" ht="16" customHeight="1" x14ac:dyDescent="0.25">
      <c r="D257" s="82"/>
      <c r="E257" s="82"/>
      <c r="F257" s="82"/>
      <c r="G257" s="82"/>
      <c r="H257" s="82"/>
      <c r="I257" s="79"/>
      <c r="J257" s="79"/>
      <c r="K257" s="77"/>
      <c r="L257" s="77"/>
      <c r="M257" s="80"/>
      <c r="N257" s="77"/>
      <c r="O257" s="77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92"/>
      <c r="AD257" s="92"/>
      <c r="AE257" s="92"/>
      <c r="AF257" s="92"/>
      <c r="AG257" s="92"/>
      <c r="AH257" s="92"/>
    </row>
    <row r="258" spans="4:34" s="57" customFormat="1" ht="16" customHeight="1" x14ac:dyDescent="0.25">
      <c r="D258" s="82"/>
      <c r="E258" s="82"/>
      <c r="F258" s="82"/>
      <c r="G258" s="82"/>
      <c r="H258" s="82"/>
      <c r="I258" s="79"/>
      <c r="J258" s="79"/>
      <c r="K258" s="77"/>
      <c r="L258" s="77"/>
      <c r="M258" s="80"/>
      <c r="N258" s="77"/>
      <c r="O258" s="77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92"/>
      <c r="AD258" s="92"/>
      <c r="AE258" s="92"/>
      <c r="AF258" s="92"/>
      <c r="AG258" s="92"/>
      <c r="AH258" s="92"/>
    </row>
    <row r="259" spans="4:34" s="57" customFormat="1" ht="16" customHeight="1" x14ac:dyDescent="0.25">
      <c r="D259" s="82"/>
      <c r="E259" s="82"/>
      <c r="F259" s="82"/>
      <c r="G259" s="82"/>
      <c r="H259" s="82"/>
      <c r="I259" s="79"/>
      <c r="J259" s="79"/>
      <c r="K259" s="77"/>
      <c r="L259" s="77"/>
      <c r="M259" s="80"/>
      <c r="N259" s="77"/>
      <c r="O259" s="77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92"/>
      <c r="AD259" s="92"/>
      <c r="AE259" s="92"/>
      <c r="AF259" s="92"/>
      <c r="AG259" s="92"/>
      <c r="AH259" s="92"/>
    </row>
    <row r="260" spans="4:34" s="57" customFormat="1" ht="16" customHeight="1" x14ac:dyDescent="0.25">
      <c r="D260" s="82"/>
      <c r="E260" s="82"/>
      <c r="F260" s="82"/>
      <c r="G260" s="82"/>
      <c r="H260" s="82"/>
      <c r="I260" s="79"/>
      <c r="J260" s="79"/>
      <c r="K260" s="81"/>
      <c r="L260" s="81"/>
      <c r="M260" s="80"/>
      <c r="N260" s="77"/>
      <c r="O260" s="77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92"/>
      <c r="AD260" s="92"/>
      <c r="AE260" s="92"/>
      <c r="AF260" s="92"/>
      <c r="AG260" s="92"/>
      <c r="AH260" s="92"/>
    </row>
    <row r="261" spans="4:34" s="57" customFormat="1" ht="16" customHeight="1" x14ac:dyDescent="0.25">
      <c r="D261" s="82"/>
      <c r="E261" s="82"/>
      <c r="F261" s="82"/>
      <c r="G261" s="82"/>
      <c r="H261" s="82"/>
      <c r="I261" s="79"/>
      <c r="J261" s="79"/>
      <c r="K261" s="81"/>
      <c r="L261" s="81"/>
      <c r="M261" s="80"/>
      <c r="N261" s="77"/>
      <c r="O261" s="77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92"/>
      <c r="AD261" s="92"/>
      <c r="AE261" s="92"/>
      <c r="AF261" s="92"/>
      <c r="AG261" s="92"/>
      <c r="AH261" s="92"/>
    </row>
    <row r="262" spans="4:34" s="57" customFormat="1" ht="16" customHeight="1" x14ac:dyDescent="0.25">
      <c r="D262" s="82"/>
      <c r="E262" s="82"/>
      <c r="F262" s="82"/>
      <c r="G262" s="82"/>
      <c r="H262" s="82"/>
      <c r="I262" s="79"/>
      <c r="J262" s="79"/>
      <c r="K262" s="81"/>
      <c r="L262" s="81"/>
      <c r="M262" s="80"/>
      <c r="N262" s="77"/>
      <c r="O262" s="77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92"/>
      <c r="AD262" s="92"/>
      <c r="AE262" s="92"/>
      <c r="AF262" s="92"/>
      <c r="AG262" s="92"/>
      <c r="AH262" s="92"/>
    </row>
    <row r="263" spans="4:34" s="57" customFormat="1" ht="16" customHeight="1" x14ac:dyDescent="0.25">
      <c r="D263" s="82"/>
      <c r="E263" s="82"/>
      <c r="F263" s="82"/>
      <c r="G263" s="82"/>
      <c r="H263" s="82"/>
      <c r="I263" s="79"/>
      <c r="J263" s="79"/>
      <c r="K263" s="81"/>
      <c r="L263" s="81"/>
      <c r="M263" s="80"/>
      <c r="N263" s="77"/>
      <c r="O263" s="77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92"/>
      <c r="AD263" s="92"/>
      <c r="AE263" s="92"/>
      <c r="AF263" s="92"/>
      <c r="AG263" s="92"/>
      <c r="AH263" s="92"/>
    </row>
    <row r="264" spans="4:34" s="57" customFormat="1" ht="16" customHeight="1" x14ac:dyDescent="0.25">
      <c r="D264" s="82"/>
      <c r="E264" s="82"/>
      <c r="F264" s="82"/>
      <c r="G264" s="82"/>
      <c r="H264" s="82"/>
      <c r="I264" s="79"/>
      <c r="J264" s="79"/>
      <c r="K264" s="81"/>
      <c r="L264" s="81"/>
      <c r="M264" s="80"/>
      <c r="N264" s="77"/>
      <c r="O264" s="77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92"/>
      <c r="AD264" s="92"/>
      <c r="AE264" s="92"/>
      <c r="AF264" s="92"/>
      <c r="AG264" s="92"/>
      <c r="AH264" s="92"/>
    </row>
    <row r="265" spans="4:34" s="57" customFormat="1" ht="16" customHeight="1" x14ac:dyDescent="0.25">
      <c r="D265" s="82"/>
      <c r="E265" s="82"/>
      <c r="F265" s="82"/>
      <c r="G265" s="82"/>
      <c r="H265" s="82"/>
      <c r="I265" s="79"/>
      <c r="J265" s="79"/>
      <c r="K265" s="81"/>
      <c r="L265" s="81"/>
      <c r="M265" s="80"/>
      <c r="N265" s="77"/>
      <c r="O265" s="77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92"/>
      <c r="AD265" s="92"/>
      <c r="AE265" s="92"/>
      <c r="AF265" s="92"/>
      <c r="AG265" s="92"/>
      <c r="AH265" s="92"/>
    </row>
    <row r="266" spans="4:34" s="57" customFormat="1" ht="16" customHeight="1" x14ac:dyDescent="0.25">
      <c r="D266" s="82"/>
      <c r="E266" s="82"/>
      <c r="F266" s="82"/>
      <c r="G266" s="82"/>
      <c r="H266" s="82"/>
      <c r="I266" s="79"/>
      <c r="J266" s="79"/>
      <c r="K266" s="81"/>
      <c r="L266" s="81"/>
      <c r="M266" s="80"/>
      <c r="N266" s="77"/>
      <c r="O266" s="77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92"/>
      <c r="AD266" s="92"/>
      <c r="AE266" s="92"/>
      <c r="AF266" s="92"/>
      <c r="AG266" s="92"/>
      <c r="AH266" s="92"/>
    </row>
    <row r="267" spans="4:34" s="57" customFormat="1" ht="16" customHeight="1" x14ac:dyDescent="0.25">
      <c r="D267" s="82"/>
      <c r="E267" s="82"/>
      <c r="F267" s="82"/>
      <c r="G267" s="82"/>
      <c r="H267" s="82"/>
      <c r="I267" s="79"/>
      <c r="J267" s="79"/>
      <c r="K267" s="77"/>
      <c r="L267" s="77"/>
      <c r="M267" s="80"/>
      <c r="N267" s="77"/>
      <c r="O267" s="77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92"/>
      <c r="AD267" s="92"/>
      <c r="AE267" s="92"/>
      <c r="AF267" s="92"/>
      <c r="AG267" s="92"/>
      <c r="AH267" s="92"/>
    </row>
    <row r="268" spans="4:34" s="57" customFormat="1" ht="16" customHeight="1" x14ac:dyDescent="0.25">
      <c r="D268" s="82"/>
      <c r="E268" s="82"/>
      <c r="F268" s="82"/>
      <c r="G268" s="82"/>
      <c r="H268" s="82"/>
      <c r="I268" s="79"/>
      <c r="J268" s="79"/>
      <c r="K268" s="77"/>
      <c r="L268" s="77"/>
      <c r="M268" s="80"/>
      <c r="N268" s="77"/>
      <c r="O268" s="77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92"/>
      <c r="AD268" s="92"/>
      <c r="AE268" s="92"/>
      <c r="AF268" s="92"/>
      <c r="AG268" s="92"/>
      <c r="AH268" s="92"/>
    </row>
    <row r="269" spans="4:34" s="57" customFormat="1" ht="16" customHeight="1" x14ac:dyDescent="0.25">
      <c r="D269" s="82"/>
      <c r="E269" s="82"/>
      <c r="F269" s="82"/>
      <c r="G269" s="82"/>
      <c r="H269" s="82"/>
      <c r="I269" s="79"/>
      <c r="J269" s="79"/>
      <c r="K269" s="77"/>
      <c r="L269" s="77"/>
      <c r="M269" s="80"/>
      <c r="N269" s="77"/>
      <c r="O269" s="77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92"/>
      <c r="AD269" s="92"/>
      <c r="AE269" s="92"/>
      <c r="AF269" s="92"/>
      <c r="AG269" s="92"/>
      <c r="AH269" s="92"/>
    </row>
    <row r="270" spans="4:34" s="57" customFormat="1" ht="16" customHeight="1" x14ac:dyDescent="0.25">
      <c r="D270" s="82"/>
      <c r="E270" s="82"/>
      <c r="F270" s="82"/>
      <c r="G270" s="82"/>
      <c r="H270" s="82"/>
      <c r="I270" s="79"/>
      <c r="J270" s="79"/>
      <c r="K270" s="77"/>
      <c r="L270" s="77"/>
      <c r="M270" s="80"/>
      <c r="N270" s="77"/>
      <c r="O270" s="77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92"/>
      <c r="AD270" s="92"/>
      <c r="AE270" s="92"/>
      <c r="AF270" s="92"/>
      <c r="AG270" s="92"/>
      <c r="AH270" s="92"/>
    </row>
    <row r="271" spans="4:34" s="57" customFormat="1" ht="16" customHeight="1" x14ac:dyDescent="0.25">
      <c r="D271" s="82"/>
      <c r="E271" s="82"/>
      <c r="F271" s="82"/>
      <c r="G271" s="82"/>
      <c r="H271" s="82"/>
      <c r="I271" s="79"/>
      <c r="J271" s="79"/>
      <c r="K271" s="77"/>
      <c r="L271" s="77"/>
      <c r="M271" s="80"/>
      <c r="N271" s="77"/>
      <c r="O271" s="77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92"/>
      <c r="AD271" s="92"/>
      <c r="AE271" s="92"/>
      <c r="AF271" s="92"/>
      <c r="AG271" s="92"/>
      <c r="AH271" s="92"/>
    </row>
    <row r="272" spans="4:34" s="57" customFormat="1" ht="16" customHeight="1" x14ac:dyDescent="0.25">
      <c r="D272" s="82"/>
      <c r="E272" s="82"/>
      <c r="F272" s="82"/>
      <c r="G272" s="82"/>
      <c r="H272" s="82"/>
      <c r="I272" s="79"/>
      <c r="J272" s="79"/>
      <c r="K272" s="77"/>
      <c r="L272" s="77"/>
      <c r="M272" s="80"/>
      <c r="N272" s="77"/>
      <c r="O272" s="77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92"/>
      <c r="AD272" s="92"/>
      <c r="AE272" s="92"/>
      <c r="AF272" s="92"/>
      <c r="AG272" s="92"/>
      <c r="AH272" s="92"/>
    </row>
    <row r="273" spans="4:34" s="57" customFormat="1" ht="16" customHeight="1" x14ac:dyDescent="0.25">
      <c r="D273" s="82"/>
      <c r="E273" s="82"/>
      <c r="F273" s="82"/>
      <c r="G273" s="82"/>
      <c r="H273" s="82"/>
      <c r="I273" s="79"/>
      <c r="J273" s="79"/>
      <c r="K273" s="77"/>
      <c r="L273" s="77"/>
      <c r="M273" s="80"/>
      <c r="N273" s="77"/>
      <c r="O273" s="77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92"/>
      <c r="AD273" s="92"/>
      <c r="AE273" s="92"/>
      <c r="AF273" s="92"/>
      <c r="AG273" s="92"/>
      <c r="AH273" s="92"/>
    </row>
    <row r="274" spans="4:34" s="57" customFormat="1" ht="16" customHeight="1" x14ac:dyDescent="0.25">
      <c r="D274" s="82"/>
      <c r="E274" s="82"/>
      <c r="F274" s="82"/>
      <c r="G274" s="82"/>
      <c r="H274" s="82"/>
      <c r="I274" s="79"/>
      <c r="J274" s="79"/>
      <c r="K274" s="77"/>
      <c r="L274" s="77"/>
      <c r="M274" s="80"/>
      <c r="N274" s="77"/>
      <c r="O274" s="77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92"/>
      <c r="AD274" s="92"/>
      <c r="AE274" s="92"/>
      <c r="AF274" s="92"/>
      <c r="AG274" s="92"/>
      <c r="AH274" s="92"/>
    </row>
    <row r="275" spans="4:34" s="57" customFormat="1" ht="16" customHeight="1" x14ac:dyDescent="0.25">
      <c r="D275" s="82"/>
      <c r="E275" s="82"/>
      <c r="F275" s="82"/>
      <c r="G275" s="82"/>
      <c r="H275" s="82"/>
      <c r="I275" s="79"/>
      <c r="J275" s="79"/>
      <c r="K275" s="77"/>
      <c r="L275" s="77"/>
      <c r="M275" s="80"/>
      <c r="N275" s="77"/>
      <c r="O275" s="77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92"/>
      <c r="AD275" s="92"/>
      <c r="AE275" s="92"/>
      <c r="AF275" s="92"/>
      <c r="AG275" s="92"/>
      <c r="AH275" s="92"/>
    </row>
    <row r="276" spans="4:34" s="57" customFormat="1" ht="16" customHeight="1" x14ac:dyDescent="0.25">
      <c r="D276" s="82"/>
      <c r="E276" s="82"/>
      <c r="F276" s="82"/>
      <c r="G276" s="82"/>
      <c r="H276" s="82"/>
      <c r="I276" s="79"/>
      <c r="J276" s="79"/>
      <c r="K276" s="77"/>
      <c r="L276" s="77"/>
      <c r="M276" s="80"/>
      <c r="N276" s="77"/>
      <c r="O276" s="77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92"/>
      <c r="AD276" s="92"/>
      <c r="AE276" s="92"/>
      <c r="AF276" s="92"/>
      <c r="AG276" s="92"/>
      <c r="AH276" s="92"/>
    </row>
    <row r="277" spans="4:34" s="57" customFormat="1" ht="16" customHeight="1" x14ac:dyDescent="0.25">
      <c r="D277" s="82"/>
      <c r="E277" s="82"/>
      <c r="F277" s="82"/>
      <c r="G277" s="82"/>
      <c r="H277" s="82"/>
      <c r="I277" s="79"/>
      <c r="J277" s="79"/>
      <c r="K277" s="77"/>
      <c r="L277" s="77"/>
      <c r="M277" s="80"/>
      <c r="N277" s="77"/>
      <c r="O277" s="77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92"/>
      <c r="AD277" s="92"/>
      <c r="AE277" s="92"/>
      <c r="AF277" s="92"/>
      <c r="AG277" s="92"/>
      <c r="AH277" s="92"/>
    </row>
    <row r="278" spans="4:34" s="57" customFormat="1" ht="16" customHeight="1" x14ac:dyDescent="0.25">
      <c r="D278" s="82"/>
      <c r="E278" s="82"/>
      <c r="F278" s="82"/>
      <c r="G278" s="82"/>
      <c r="H278" s="82"/>
      <c r="I278" s="79"/>
      <c r="J278" s="79"/>
      <c r="K278" s="77"/>
      <c r="L278" s="77"/>
      <c r="M278" s="80"/>
      <c r="N278" s="77"/>
      <c r="O278" s="77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92"/>
      <c r="AD278" s="92"/>
      <c r="AE278" s="92"/>
      <c r="AF278" s="92"/>
      <c r="AG278" s="92"/>
      <c r="AH278" s="92"/>
    </row>
    <row r="279" spans="4:34" s="57" customFormat="1" ht="16" customHeight="1" x14ac:dyDescent="0.25">
      <c r="D279" s="82"/>
      <c r="E279" s="82"/>
      <c r="F279" s="82"/>
      <c r="G279" s="82"/>
      <c r="H279" s="82"/>
      <c r="I279" s="79"/>
      <c r="J279" s="79"/>
      <c r="K279" s="77"/>
      <c r="L279" s="77"/>
      <c r="M279" s="80"/>
      <c r="N279" s="77"/>
      <c r="O279" s="77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92"/>
      <c r="AD279" s="92"/>
      <c r="AE279" s="92"/>
      <c r="AF279" s="92"/>
      <c r="AG279" s="92"/>
      <c r="AH279" s="92"/>
    </row>
    <row r="280" spans="4:34" s="57" customFormat="1" ht="16" customHeight="1" x14ac:dyDescent="0.25">
      <c r="D280" s="82"/>
      <c r="E280" s="82"/>
      <c r="F280" s="82"/>
      <c r="G280" s="82"/>
      <c r="H280" s="82"/>
      <c r="I280" s="79"/>
      <c r="J280" s="79"/>
      <c r="K280" s="77"/>
      <c r="L280" s="77"/>
      <c r="M280" s="80"/>
      <c r="N280" s="77"/>
      <c r="O280" s="77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92"/>
      <c r="AD280" s="92"/>
      <c r="AE280" s="92"/>
      <c r="AF280" s="92"/>
      <c r="AG280" s="92"/>
      <c r="AH280" s="92"/>
    </row>
    <row r="281" spans="4:34" s="57" customFormat="1" ht="16" customHeight="1" x14ac:dyDescent="0.25">
      <c r="D281" s="82"/>
      <c r="E281" s="82"/>
      <c r="F281" s="82"/>
      <c r="G281" s="82"/>
      <c r="H281" s="82"/>
      <c r="I281" s="79"/>
      <c r="J281" s="79"/>
      <c r="K281" s="77"/>
      <c r="L281" s="77"/>
      <c r="M281" s="80"/>
      <c r="N281" s="77"/>
      <c r="O281" s="77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92"/>
      <c r="AD281" s="92"/>
      <c r="AE281" s="92"/>
      <c r="AF281" s="92"/>
      <c r="AG281" s="92"/>
      <c r="AH281" s="92"/>
    </row>
    <row r="282" spans="4:34" s="57" customFormat="1" ht="16" customHeight="1" x14ac:dyDescent="0.25">
      <c r="D282" s="82"/>
      <c r="E282" s="82"/>
      <c r="F282" s="82"/>
      <c r="G282" s="82"/>
      <c r="H282" s="82"/>
      <c r="I282" s="79"/>
      <c r="J282" s="79"/>
      <c r="K282" s="77"/>
      <c r="L282" s="77"/>
      <c r="M282" s="80"/>
      <c r="N282" s="77"/>
      <c r="O282" s="77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92"/>
      <c r="AD282" s="92"/>
      <c r="AE282" s="92"/>
      <c r="AF282" s="92"/>
      <c r="AG282" s="92"/>
      <c r="AH282" s="92"/>
    </row>
    <row r="283" spans="4:34" s="57" customFormat="1" ht="16" customHeight="1" x14ac:dyDescent="0.25">
      <c r="D283" s="82"/>
      <c r="E283" s="82"/>
      <c r="F283" s="82"/>
      <c r="G283" s="82"/>
      <c r="H283" s="82"/>
      <c r="I283" s="79"/>
      <c r="J283" s="79"/>
      <c r="K283" s="77"/>
      <c r="L283" s="77"/>
      <c r="M283" s="80"/>
      <c r="N283" s="77"/>
      <c r="O283" s="77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92"/>
      <c r="AD283" s="92"/>
      <c r="AE283" s="92"/>
      <c r="AF283" s="92"/>
      <c r="AG283" s="92"/>
      <c r="AH283" s="92"/>
    </row>
    <row r="284" spans="4:34" s="57" customFormat="1" ht="16" customHeight="1" x14ac:dyDescent="0.25">
      <c r="D284" s="82"/>
      <c r="E284" s="82"/>
      <c r="F284" s="82"/>
      <c r="G284" s="82"/>
      <c r="H284" s="82"/>
      <c r="I284" s="79"/>
      <c r="J284" s="79"/>
      <c r="K284" s="81"/>
      <c r="L284" s="81"/>
      <c r="M284" s="80"/>
      <c r="N284" s="77"/>
      <c r="O284" s="77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92"/>
      <c r="AD284" s="92"/>
      <c r="AE284" s="92"/>
      <c r="AF284" s="92"/>
      <c r="AG284" s="92"/>
      <c r="AH284" s="92"/>
    </row>
    <row r="285" spans="4:34" s="57" customFormat="1" ht="16" customHeight="1" x14ac:dyDescent="0.25">
      <c r="D285" s="82"/>
      <c r="E285" s="82"/>
      <c r="F285" s="82"/>
      <c r="G285" s="82"/>
      <c r="H285" s="82"/>
      <c r="I285" s="79"/>
      <c r="J285" s="79"/>
      <c r="K285" s="81"/>
      <c r="L285" s="81"/>
      <c r="M285" s="80"/>
      <c r="N285" s="77"/>
      <c r="O285" s="77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92"/>
      <c r="AD285" s="92"/>
      <c r="AE285" s="92"/>
      <c r="AF285" s="92"/>
      <c r="AG285" s="92"/>
      <c r="AH285" s="92"/>
    </row>
    <row r="286" spans="4:34" s="57" customFormat="1" ht="16" customHeight="1" x14ac:dyDescent="0.25">
      <c r="D286" s="82"/>
      <c r="E286" s="82"/>
      <c r="F286" s="82"/>
      <c r="G286" s="82"/>
      <c r="H286" s="82"/>
      <c r="I286" s="79"/>
      <c r="J286" s="79"/>
      <c r="K286" s="81"/>
      <c r="L286" s="81"/>
      <c r="M286" s="80"/>
      <c r="N286" s="77"/>
      <c r="O286" s="77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92"/>
      <c r="AD286" s="92"/>
      <c r="AE286" s="92"/>
      <c r="AF286" s="92"/>
      <c r="AG286" s="92"/>
      <c r="AH286" s="92"/>
    </row>
    <row r="287" spans="4:34" s="57" customFormat="1" ht="16" customHeight="1" x14ac:dyDescent="0.25">
      <c r="D287" s="82"/>
      <c r="E287" s="82"/>
      <c r="F287" s="82"/>
      <c r="G287" s="82"/>
      <c r="H287" s="82"/>
      <c r="I287" s="79"/>
      <c r="J287" s="79"/>
      <c r="K287" s="81"/>
      <c r="L287" s="81"/>
      <c r="M287" s="80"/>
      <c r="N287" s="77"/>
      <c r="O287" s="77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92"/>
      <c r="AD287" s="92"/>
      <c r="AE287" s="92"/>
      <c r="AF287" s="92"/>
      <c r="AG287" s="92"/>
      <c r="AH287" s="92"/>
    </row>
    <row r="288" spans="4:34" s="57" customFormat="1" ht="16" customHeight="1" x14ac:dyDescent="0.25">
      <c r="D288" s="82"/>
      <c r="E288" s="82"/>
      <c r="F288" s="82"/>
      <c r="G288" s="82"/>
      <c r="H288" s="82"/>
      <c r="I288" s="79"/>
      <c r="J288" s="79"/>
      <c r="K288" s="81"/>
      <c r="L288" s="81"/>
      <c r="M288" s="80"/>
      <c r="N288" s="77"/>
      <c r="O288" s="77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92"/>
      <c r="AD288" s="92"/>
      <c r="AE288" s="92"/>
      <c r="AF288" s="92"/>
      <c r="AG288" s="92"/>
      <c r="AH288" s="92"/>
    </row>
    <row r="289" spans="4:34" s="57" customFormat="1" ht="16" customHeight="1" x14ac:dyDescent="0.25">
      <c r="D289" s="82"/>
      <c r="E289" s="82"/>
      <c r="F289" s="82"/>
      <c r="G289" s="82"/>
      <c r="H289" s="82"/>
      <c r="I289" s="79"/>
      <c r="J289" s="79"/>
      <c r="K289" s="81"/>
      <c r="L289" s="81"/>
      <c r="M289" s="80"/>
      <c r="N289" s="77"/>
      <c r="O289" s="77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92"/>
      <c r="AD289" s="92"/>
      <c r="AE289" s="92"/>
      <c r="AF289" s="92"/>
      <c r="AG289" s="92"/>
      <c r="AH289" s="92"/>
    </row>
    <row r="290" spans="4:34" s="57" customFormat="1" ht="16" customHeight="1" x14ac:dyDescent="0.25">
      <c r="D290" s="82"/>
      <c r="E290" s="82"/>
      <c r="F290" s="82"/>
      <c r="G290" s="82"/>
      <c r="H290" s="82"/>
      <c r="I290" s="79"/>
      <c r="J290" s="79"/>
      <c r="K290" s="81"/>
      <c r="L290" s="81"/>
      <c r="M290" s="80"/>
      <c r="N290" s="77"/>
      <c r="O290" s="77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92"/>
      <c r="AD290" s="92"/>
      <c r="AE290" s="92"/>
      <c r="AF290" s="92"/>
      <c r="AG290" s="92"/>
      <c r="AH290" s="92"/>
    </row>
    <row r="291" spans="4:34" s="57" customFormat="1" ht="16" customHeight="1" x14ac:dyDescent="0.25">
      <c r="D291" s="82"/>
      <c r="E291" s="82"/>
      <c r="F291" s="82"/>
      <c r="G291" s="82"/>
      <c r="H291" s="82"/>
      <c r="I291" s="79"/>
      <c r="J291" s="79"/>
      <c r="K291" s="77"/>
      <c r="L291" s="77"/>
      <c r="M291" s="80"/>
      <c r="N291" s="77"/>
      <c r="O291" s="77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92"/>
      <c r="AD291" s="92"/>
      <c r="AE291" s="92"/>
      <c r="AF291" s="92"/>
      <c r="AG291" s="92"/>
      <c r="AH291" s="92"/>
    </row>
    <row r="292" spans="4:34" s="57" customFormat="1" ht="16" customHeight="1" x14ac:dyDescent="0.25">
      <c r="D292" s="82"/>
      <c r="E292" s="82"/>
      <c r="F292" s="82"/>
      <c r="G292" s="82"/>
      <c r="H292" s="82"/>
      <c r="I292" s="79"/>
      <c r="J292" s="79"/>
      <c r="K292" s="77"/>
      <c r="L292" s="77"/>
      <c r="M292" s="80"/>
      <c r="N292" s="77"/>
      <c r="O292" s="77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92"/>
      <c r="AD292" s="92"/>
      <c r="AE292" s="92"/>
      <c r="AF292" s="92"/>
      <c r="AG292" s="92"/>
      <c r="AH292" s="92"/>
    </row>
    <row r="293" spans="4:34" s="57" customFormat="1" ht="16" customHeight="1" x14ac:dyDescent="0.25">
      <c r="D293" s="82"/>
      <c r="E293" s="82"/>
      <c r="F293" s="82"/>
      <c r="G293" s="82"/>
      <c r="H293" s="82"/>
      <c r="I293" s="79"/>
      <c r="J293" s="79"/>
      <c r="K293" s="77"/>
      <c r="L293" s="77"/>
      <c r="M293" s="80"/>
      <c r="N293" s="77"/>
      <c r="O293" s="77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92"/>
      <c r="AD293" s="92"/>
      <c r="AE293" s="92"/>
      <c r="AF293" s="92"/>
      <c r="AG293" s="92"/>
      <c r="AH293" s="92"/>
    </row>
    <row r="294" spans="4:34" s="57" customFormat="1" ht="16" customHeight="1" x14ac:dyDescent="0.25">
      <c r="D294" s="82"/>
      <c r="E294" s="82"/>
      <c r="F294" s="82"/>
      <c r="G294" s="82"/>
      <c r="H294" s="82"/>
      <c r="I294" s="79"/>
      <c r="J294" s="79"/>
      <c r="K294" s="77"/>
      <c r="L294" s="77"/>
      <c r="M294" s="80"/>
      <c r="N294" s="77"/>
      <c r="O294" s="77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92"/>
      <c r="AD294" s="92"/>
      <c r="AE294" s="92"/>
      <c r="AF294" s="92"/>
      <c r="AG294" s="92"/>
      <c r="AH294" s="92"/>
    </row>
    <row r="295" spans="4:34" s="57" customFormat="1" ht="16" customHeight="1" x14ac:dyDescent="0.25">
      <c r="D295" s="82"/>
      <c r="E295" s="82"/>
      <c r="F295" s="82"/>
      <c r="G295" s="82"/>
      <c r="H295" s="82"/>
      <c r="I295" s="79"/>
      <c r="J295" s="79"/>
      <c r="K295" s="77"/>
      <c r="L295" s="77"/>
      <c r="M295" s="80"/>
      <c r="N295" s="77"/>
      <c r="O295" s="77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92"/>
      <c r="AD295" s="92"/>
      <c r="AE295" s="92"/>
      <c r="AF295" s="92"/>
      <c r="AG295" s="92"/>
      <c r="AH295" s="92"/>
    </row>
    <row r="296" spans="4:34" s="57" customFormat="1" ht="16" customHeight="1" x14ac:dyDescent="0.25">
      <c r="D296" s="82"/>
      <c r="E296" s="82"/>
      <c r="F296" s="82"/>
      <c r="G296" s="82"/>
      <c r="H296" s="82"/>
      <c r="I296" s="79"/>
      <c r="J296" s="79"/>
      <c r="K296" s="77"/>
      <c r="L296" s="77"/>
      <c r="M296" s="80"/>
      <c r="N296" s="77"/>
      <c r="O296" s="77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92"/>
      <c r="AD296" s="92"/>
      <c r="AE296" s="92"/>
      <c r="AF296" s="92"/>
      <c r="AG296" s="92"/>
      <c r="AH296" s="92"/>
    </row>
    <row r="297" spans="4:34" s="57" customFormat="1" ht="16" customHeight="1" x14ac:dyDescent="0.25">
      <c r="D297" s="82"/>
      <c r="E297" s="82"/>
      <c r="F297" s="82"/>
      <c r="G297" s="82"/>
      <c r="H297" s="82"/>
      <c r="I297" s="79"/>
      <c r="J297" s="79"/>
      <c r="K297" s="77"/>
      <c r="L297" s="77"/>
      <c r="M297" s="80"/>
      <c r="N297" s="77"/>
      <c r="O297" s="77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92"/>
      <c r="AD297" s="92"/>
      <c r="AE297" s="92"/>
      <c r="AF297" s="92"/>
      <c r="AG297" s="92"/>
      <c r="AH297" s="92"/>
    </row>
    <row r="298" spans="4:34" s="57" customFormat="1" ht="16" customHeight="1" x14ac:dyDescent="0.25">
      <c r="D298" s="82"/>
      <c r="E298" s="82"/>
      <c r="F298" s="82"/>
      <c r="G298" s="82"/>
      <c r="H298" s="82"/>
      <c r="I298" s="79"/>
      <c r="J298" s="79"/>
      <c r="K298" s="77"/>
      <c r="L298" s="77"/>
      <c r="M298" s="80"/>
      <c r="N298" s="77"/>
      <c r="O298" s="77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92"/>
      <c r="AD298" s="92"/>
      <c r="AE298" s="92"/>
      <c r="AF298" s="92"/>
      <c r="AG298" s="92"/>
      <c r="AH298" s="92"/>
    </row>
    <row r="299" spans="4:34" s="57" customFormat="1" ht="16" customHeight="1" x14ac:dyDescent="0.25">
      <c r="D299" s="82"/>
      <c r="E299" s="82"/>
      <c r="F299" s="82"/>
      <c r="G299" s="82"/>
      <c r="H299" s="82"/>
      <c r="I299" s="79"/>
      <c r="J299" s="79"/>
      <c r="K299" s="77"/>
      <c r="L299" s="77"/>
      <c r="M299" s="80"/>
      <c r="N299" s="77"/>
      <c r="O299" s="77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92"/>
      <c r="AD299" s="92"/>
      <c r="AE299" s="92"/>
      <c r="AF299" s="92"/>
      <c r="AG299" s="92"/>
      <c r="AH299" s="92"/>
    </row>
    <row r="300" spans="4:34" s="57" customFormat="1" ht="16" customHeight="1" x14ac:dyDescent="0.25">
      <c r="D300" s="82"/>
      <c r="E300" s="82"/>
      <c r="F300" s="82"/>
      <c r="G300" s="82"/>
      <c r="H300" s="82"/>
      <c r="I300" s="79"/>
      <c r="J300" s="79"/>
      <c r="K300" s="77"/>
      <c r="L300" s="77"/>
      <c r="M300" s="80"/>
      <c r="N300" s="77"/>
      <c r="O300" s="77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92"/>
      <c r="AD300" s="92"/>
      <c r="AE300" s="92"/>
      <c r="AF300" s="92"/>
      <c r="AG300" s="92"/>
      <c r="AH300" s="92"/>
    </row>
    <row r="301" spans="4:34" s="57" customFormat="1" ht="16" customHeight="1" x14ac:dyDescent="0.25">
      <c r="D301" s="82"/>
      <c r="E301" s="82"/>
      <c r="F301" s="82"/>
      <c r="G301" s="82"/>
      <c r="H301" s="82"/>
      <c r="I301" s="79"/>
      <c r="J301" s="79"/>
      <c r="K301" s="77"/>
      <c r="L301" s="77"/>
      <c r="M301" s="80"/>
      <c r="N301" s="77"/>
      <c r="O301" s="77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92"/>
      <c r="AD301" s="92"/>
      <c r="AE301" s="92"/>
      <c r="AF301" s="92"/>
      <c r="AG301" s="92"/>
      <c r="AH301" s="92"/>
    </row>
    <row r="302" spans="4:34" s="57" customFormat="1" ht="16" customHeight="1" x14ac:dyDescent="0.25">
      <c r="D302" s="82"/>
      <c r="E302" s="82"/>
      <c r="F302" s="82"/>
      <c r="G302" s="82"/>
      <c r="H302" s="82"/>
      <c r="I302" s="79"/>
      <c r="J302" s="79"/>
      <c r="K302" s="77"/>
      <c r="L302" s="77"/>
      <c r="M302" s="80"/>
      <c r="N302" s="77"/>
      <c r="O302" s="77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92"/>
      <c r="AD302" s="92"/>
      <c r="AE302" s="92"/>
      <c r="AF302" s="92"/>
      <c r="AG302" s="92"/>
      <c r="AH302" s="92"/>
    </row>
    <row r="303" spans="4:34" s="57" customFormat="1" ht="16" customHeight="1" x14ac:dyDescent="0.25">
      <c r="D303" s="82"/>
      <c r="E303" s="82"/>
      <c r="F303" s="82"/>
      <c r="G303" s="82"/>
      <c r="H303" s="82"/>
      <c r="I303" s="79"/>
      <c r="J303" s="79"/>
      <c r="K303" s="77"/>
      <c r="L303" s="77"/>
      <c r="M303" s="80"/>
      <c r="N303" s="77"/>
      <c r="O303" s="77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92"/>
      <c r="AD303" s="92"/>
      <c r="AE303" s="92"/>
      <c r="AF303" s="92"/>
      <c r="AG303" s="92"/>
      <c r="AH303" s="92"/>
    </row>
    <row r="304" spans="4:34" s="57" customFormat="1" ht="16" customHeight="1" x14ac:dyDescent="0.25">
      <c r="D304" s="82"/>
      <c r="E304" s="82"/>
      <c r="F304" s="82"/>
      <c r="G304" s="82"/>
      <c r="H304" s="82"/>
      <c r="I304" s="79"/>
      <c r="J304" s="79"/>
      <c r="K304" s="77"/>
      <c r="L304" s="77"/>
      <c r="M304" s="80"/>
      <c r="N304" s="77"/>
      <c r="O304" s="77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92"/>
      <c r="AD304" s="92"/>
      <c r="AE304" s="92"/>
      <c r="AF304" s="92"/>
      <c r="AG304" s="92"/>
      <c r="AH304" s="92"/>
    </row>
    <row r="305" spans="4:34" s="57" customFormat="1" ht="16" customHeight="1" x14ac:dyDescent="0.25">
      <c r="D305" s="82"/>
      <c r="E305" s="82"/>
      <c r="F305" s="82"/>
      <c r="G305" s="82"/>
      <c r="H305" s="82"/>
      <c r="I305" s="79"/>
      <c r="J305" s="79"/>
      <c r="K305" s="77"/>
      <c r="L305" s="77"/>
      <c r="M305" s="80"/>
      <c r="N305" s="77"/>
      <c r="O305" s="77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92"/>
      <c r="AD305" s="92"/>
      <c r="AE305" s="92"/>
      <c r="AF305" s="92"/>
      <c r="AG305" s="92"/>
      <c r="AH305" s="92"/>
    </row>
    <row r="306" spans="4:34" s="57" customFormat="1" ht="16" customHeight="1" x14ac:dyDescent="0.25">
      <c r="D306" s="82"/>
      <c r="E306" s="82"/>
      <c r="F306" s="82"/>
      <c r="G306" s="82"/>
      <c r="H306" s="82"/>
      <c r="I306" s="79"/>
      <c r="J306" s="79"/>
      <c r="K306" s="77"/>
      <c r="L306" s="77"/>
      <c r="M306" s="80"/>
      <c r="N306" s="77"/>
      <c r="O306" s="77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92"/>
      <c r="AD306" s="92"/>
      <c r="AE306" s="92"/>
      <c r="AF306" s="92"/>
      <c r="AG306" s="92"/>
      <c r="AH306" s="92"/>
    </row>
    <row r="307" spans="4:34" s="57" customFormat="1" ht="16" customHeight="1" x14ac:dyDescent="0.25">
      <c r="D307" s="82"/>
      <c r="E307" s="82"/>
      <c r="F307" s="82"/>
      <c r="G307" s="82"/>
      <c r="H307" s="82"/>
      <c r="I307" s="79"/>
      <c r="J307" s="79"/>
      <c r="K307" s="77"/>
      <c r="L307" s="77"/>
      <c r="M307" s="80"/>
      <c r="N307" s="77"/>
      <c r="O307" s="77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92"/>
      <c r="AD307" s="92"/>
      <c r="AE307" s="92"/>
      <c r="AF307" s="92"/>
      <c r="AG307" s="92"/>
      <c r="AH307" s="92"/>
    </row>
    <row r="308" spans="4:34" s="57" customFormat="1" ht="16" customHeight="1" x14ac:dyDescent="0.25">
      <c r="D308" s="82"/>
      <c r="E308" s="82"/>
      <c r="F308" s="82"/>
      <c r="G308" s="82"/>
      <c r="H308" s="82"/>
      <c r="I308" s="79"/>
      <c r="J308" s="79"/>
      <c r="K308" s="81"/>
      <c r="L308" s="81"/>
      <c r="M308" s="80"/>
      <c r="N308" s="77"/>
      <c r="O308" s="77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92"/>
      <c r="AD308" s="92"/>
      <c r="AE308" s="92"/>
      <c r="AF308" s="92"/>
      <c r="AG308" s="92"/>
      <c r="AH308" s="92"/>
    </row>
    <row r="309" spans="4:34" s="57" customFormat="1" ht="16" customHeight="1" x14ac:dyDescent="0.25">
      <c r="D309" s="82"/>
      <c r="E309" s="82"/>
      <c r="F309" s="82"/>
      <c r="G309" s="82"/>
      <c r="H309" s="82"/>
      <c r="I309" s="79"/>
      <c r="J309" s="79"/>
      <c r="K309" s="81"/>
      <c r="L309" s="81"/>
      <c r="M309" s="80"/>
      <c r="N309" s="77"/>
      <c r="O309" s="77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92"/>
      <c r="AD309" s="92"/>
      <c r="AE309" s="92"/>
      <c r="AF309" s="92"/>
      <c r="AG309" s="92"/>
      <c r="AH309" s="92"/>
    </row>
    <row r="310" spans="4:34" s="57" customFormat="1" ht="16" customHeight="1" x14ac:dyDescent="0.25">
      <c r="D310" s="82"/>
      <c r="E310" s="82"/>
      <c r="F310" s="82"/>
      <c r="G310" s="82"/>
      <c r="H310" s="82"/>
      <c r="I310" s="79"/>
      <c r="J310" s="79"/>
      <c r="K310" s="81"/>
      <c r="L310" s="81"/>
      <c r="M310" s="80"/>
      <c r="N310" s="77"/>
      <c r="O310" s="77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92"/>
      <c r="AD310" s="92"/>
      <c r="AE310" s="92"/>
      <c r="AF310" s="92"/>
      <c r="AG310" s="92"/>
      <c r="AH310" s="92"/>
    </row>
    <row r="311" spans="4:34" s="57" customFormat="1" ht="16" customHeight="1" x14ac:dyDescent="0.25">
      <c r="D311" s="82"/>
      <c r="E311" s="82"/>
      <c r="F311" s="82"/>
      <c r="G311" s="82"/>
      <c r="H311" s="82"/>
      <c r="I311" s="79"/>
      <c r="J311" s="79"/>
      <c r="K311" s="81"/>
      <c r="L311" s="81"/>
      <c r="M311" s="80"/>
      <c r="N311" s="77"/>
      <c r="O311" s="77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92"/>
      <c r="AD311" s="92"/>
      <c r="AE311" s="92"/>
      <c r="AF311" s="92"/>
      <c r="AG311" s="92"/>
      <c r="AH311" s="92"/>
    </row>
    <row r="312" spans="4:34" s="57" customFormat="1" ht="16" customHeight="1" x14ac:dyDescent="0.25">
      <c r="D312" s="82"/>
      <c r="E312" s="82"/>
      <c r="F312" s="82"/>
      <c r="G312" s="82"/>
      <c r="H312" s="82"/>
      <c r="I312" s="79"/>
      <c r="J312" s="79"/>
      <c r="K312" s="81"/>
      <c r="L312" s="81"/>
      <c r="M312" s="80"/>
      <c r="N312" s="77"/>
      <c r="O312" s="77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92"/>
      <c r="AD312" s="92"/>
      <c r="AE312" s="92"/>
      <c r="AF312" s="92"/>
      <c r="AG312" s="92"/>
      <c r="AH312" s="92"/>
    </row>
    <row r="313" spans="4:34" s="57" customFormat="1" ht="16" customHeight="1" x14ac:dyDescent="0.25">
      <c r="D313" s="82"/>
      <c r="E313" s="82"/>
      <c r="F313" s="82"/>
      <c r="G313" s="82"/>
      <c r="H313" s="82"/>
      <c r="I313" s="79"/>
      <c r="J313" s="79"/>
      <c r="K313" s="81"/>
      <c r="L313" s="81"/>
      <c r="M313" s="80"/>
      <c r="N313" s="77"/>
      <c r="O313" s="77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92"/>
      <c r="AD313" s="92"/>
      <c r="AE313" s="92"/>
      <c r="AF313" s="92"/>
      <c r="AG313" s="92"/>
      <c r="AH313" s="92"/>
    </row>
    <row r="314" spans="4:34" s="57" customFormat="1" ht="16" customHeight="1" x14ac:dyDescent="0.25">
      <c r="D314" s="82"/>
      <c r="E314" s="82"/>
      <c r="F314" s="82"/>
      <c r="G314" s="82"/>
      <c r="H314" s="82"/>
      <c r="I314" s="79"/>
      <c r="J314" s="79"/>
      <c r="K314" s="81"/>
      <c r="L314" s="81"/>
      <c r="M314" s="80"/>
      <c r="N314" s="77"/>
      <c r="O314" s="77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92"/>
      <c r="AD314" s="92"/>
      <c r="AE314" s="92"/>
      <c r="AF314" s="92"/>
      <c r="AG314" s="92"/>
      <c r="AH314" s="92"/>
    </row>
    <row r="315" spans="4:34" s="57" customFormat="1" ht="16" customHeight="1" x14ac:dyDescent="0.25">
      <c r="D315" s="82"/>
      <c r="E315" s="82"/>
      <c r="F315" s="82"/>
      <c r="G315" s="82"/>
      <c r="H315" s="82"/>
      <c r="I315" s="79"/>
      <c r="J315" s="79"/>
      <c r="K315" s="77"/>
      <c r="L315" s="77"/>
      <c r="M315" s="80"/>
      <c r="N315" s="77"/>
      <c r="O315" s="77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92"/>
      <c r="AD315" s="92"/>
      <c r="AE315" s="92"/>
      <c r="AF315" s="92"/>
      <c r="AG315" s="92"/>
      <c r="AH315" s="92"/>
    </row>
    <row r="316" spans="4:34" s="57" customFormat="1" ht="16" customHeight="1" x14ac:dyDescent="0.25">
      <c r="D316" s="82"/>
      <c r="E316" s="82"/>
      <c r="F316" s="82"/>
      <c r="G316" s="82"/>
      <c r="H316" s="82"/>
      <c r="I316" s="79"/>
      <c r="J316" s="79"/>
      <c r="K316" s="77"/>
      <c r="L316" s="77"/>
      <c r="M316" s="80"/>
      <c r="N316" s="77"/>
      <c r="O316" s="77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92"/>
      <c r="AD316" s="92"/>
      <c r="AE316" s="92"/>
      <c r="AF316" s="92"/>
      <c r="AG316" s="92"/>
      <c r="AH316" s="92"/>
    </row>
    <row r="317" spans="4:34" s="57" customFormat="1" ht="16" customHeight="1" x14ac:dyDescent="0.25">
      <c r="D317" s="82"/>
      <c r="E317" s="82"/>
      <c r="F317" s="82"/>
      <c r="G317" s="82"/>
      <c r="H317" s="82"/>
      <c r="I317" s="79"/>
      <c r="J317" s="79"/>
      <c r="K317" s="77"/>
      <c r="L317" s="77"/>
      <c r="M317" s="80"/>
      <c r="N317" s="77"/>
      <c r="O317" s="77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92"/>
      <c r="AD317" s="92"/>
      <c r="AE317" s="92"/>
      <c r="AF317" s="92"/>
      <c r="AG317" s="92"/>
      <c r="AH317" s="92"/>
    </row>
    <row r="318" spans="4:34" s="57" customFormat="1" ht="16" customHeight="1" x14ac:dyDescent="0.25">
      <c r="D318" s="82"/>
      <c r="E318" s="82"/>
      <c r="F318" s="82"/>
      <c r="G318" s="82"/>
      <c r="H318" s="82"/>
      <c r="I318" s="79"/>
      <c r="J318" s="79"/>
      <c r="K318" s="77"/>
      <c r="L318" s="77"/>
      <c r="M318" s="80"/>
      <c r="N318" s="77"/>
      <c r="O318" s="77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92"/>
      <c r="AD318" s="92"/>
      <c r="AE318" s="92"/>
      <c r="AF318" s="92"/>
      <c r="AG318" s="92"/>
      <c r="AH318" s="92"/>
    </row>
    <row r="319" spans="4:34" s="57" customFormat="1" ht="16" customHeight="1" x14ac:dyDescent="0.25">
      <c r="D319" s="82"/>
      <c r="E319" s="82"/>
      <c r="F319" s="82"/>
      <c r="G319" s="82"/>
      <c r="H319" s="82"/>
      <c r="I319" s="79"/>
      <c r="J319" s="79"/>
      <c r="K319" s="77"/>
      <c r="L319" s="77"/>
      <c r="M319" s="80"/>
      <c r="N319" s="77"/>
      <c r="O319" s="77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92"/>
      <c r="AD319" s="92"/>
      <c r="AE319" s="92"/>
      <c r="AF319" s="92"/>
      <c r="AG319" s="92"/>
      <c r="AH319" s="92"/>
    </row>
    <row r="320" spans="4:34" s="57" customFormat="1" ht="16" customHeight="1" x14ac:dyDescent="0.25">
      <c r="D320" s="82"/>
      <c r="E320" s="82"/>
      <c r="F320" s="82"/>
      <c r="G320" s="82"/>
      <c r="H320" s="82"/>
      <c r="I320" s="79"/>
      <c r="J320" s="79"/>
      <c r="K320" s="77"/>
      <c r="L320" s="77"/>
      <c r="M320" s="80"/>
      <c r="N320" s="77"/>
      <c r="O320" s="77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92"/>
      <c r="AD320" s="92"/>
      <c r="AE320" s="92"/>
      <c r="AF320" s="92"/>
      <c r="AG320" s="92"/>
      <c r="AH320" s="92"/>
    </row>
    <row r="321" spans="4:34" s="57" customFormat="1" ht="16" customHeight="1" x14ac:dyDescent="0.25">
      <c r="D321" s="82"/>
      <c r="E321" s="82"/>
      <c r="F321" s="82"/>
      <c r="G321" s="82"/>
      <c r="H321" s="82"/>
      <c r="I321" s="79"/>
      <c r="J321" s="79"/>
      <c r="K321" s="77"/>
      <c r="L321" s="77"/>
      <c r="M321" s="80"/>
      <c r="N321" s="77"/>
      <c r="O321" s="77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92"/>
      <c r="AD321" s="92"/>
      <c r="AE321" s="92"/>
      <c r="AF321" s="92"/>
      <c r="AG321" s="92"/>
      <c r="AH321" s="92"/>
    </row>
    <row r="322" spans="4:34" s="57" customFormat="1" ht="16" customHeight="1" x14ac:dyDescent="0.25">
      <c r="D322" s="82"/>
      <c r="E322" s="82"/>
      <c r="F322" s="82"/>
      <c r="G322" s="82"/>
      <c r="H322" s="82"/>
      <c r="I322" s="79"/>
      <c r="J322" s="79"/>
      <c r="K322" s="77"/>
      <c r="L322" s="77"/>
      <c r="M322" s="80"/>
      <c r="N322" s="77"/>
      <c r="O322" s="77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92"/>
      <c r="AD322" s="92"/>
      <c r="AE322" s="92"/>
      <c r="AF322" s="92"/>
      <c r="AG322" s="92"/>
      <c r="AH322" s="92"/>
    </row>
    <row r="323" spans="4:34" s="57" customFormat="1" ht="16" customHeight="1" x14ac:dyDescent="0.25">
      <c r="D323" s="82"/>
      <c r="E323" s="82"/>
      <c r="F323" s="82"/>
      <c r="G323" s="82"/>
      <c r="H323" s="82"/>
      <c r="I323" s="79"/>
      <c r="J323" s="79"/>
      <c r="K323" s="77"/>
      <c r="L323" s="77"/>
      <c r="M323" s="80"/>
      <c r="N323" s="77"/>
      <c r="O323" s="77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92"/>
      <c r="AD323" s="92"/>
      <c r="AE323" s="92"/>
      <c r="AF323" s="92"/>
      <c r="AG323" s="92"/>
      <c r="AH323" s="92"/>
    </row>
    <row r="324" spans="4:34" s="57" customFormat="1" ht="16" customHeight="1" x14ac:dyDescent="0.25">
      <c r="D324" s="82"/>
      <c r="E324" s="82"/>
      <c r="F324" s="82"/>
      <c r="G324" s="82"/>
      <c r="H324" s="82"/>
      <c r="I324" s="79"/>
      <c r="J324" s="79"/>
      <c r="K324" s="77"/>
      <c r="L324" s="77"/>
      <c r="M324" s="80"/>
      <c r="N324" s="77"/>
      <c r="O324" s="77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92"/>
      <c r="AD324" s="92"/>
      <c r="AE324" s="92"/>
      <c r="AF324" s="92"/>
      <c r="AG324" s="92"/>
      <c r="AH324" s="92"/>
    </row>
    <row r="325" spans="4:34" s="57" customFormat="1" ht="16" customHeight="1" x14ac:dyDescent="0.25">
      <c r="D325" s="82"/>
      <c r="E325" s="82"/>
      <c r="F325" s="82"/>
      <c r="G325" s="82"/>
      <c r="H325" s="82"/>
      <c r="I325" s="79"/>
      <c r="J325" s="79"/>
      <c r="K325" s="77"/>
      <c r="L325" s="77"/>
      <c r="M325" s="80"/>
      <c r="N325" s="77"/>
      <c r="O325" s="77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92"/>
      <c r="AD325" s="92"/>
      <c r="AE325" s="92"/>
      <c r="AF325" s="92"/>
      <c r="AG325" s="92"/>
      <c r="AH325" s="92"/>
    </row>
    <row r="326" spans="4:34" s="57" customFormat="1" ht="16" customHeight="1" x14ac:dyDescent="0.25">
      <c r="D326" s="82"/>
      <c r="E326" s="82"/>
      <c r="F326" s="82"/>
      <c r="G326" s="82"/>
      <c r="H326" s="82"/>
      <c r="I326" s="79"/>
      <c r="J326" s="79"/>
      <c r="K326" s="77"/>
      <c r="L326" s="77"/>
      <c r="M326" s="80"/>
      <c r="N326" s="77"/>
      <c r="O326" s="77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92"/>
      <c r="AD326" s="92"/>
      <c r="AE326" s="92"/>
      <c r="AF326" s="92"/>
      <c r="AG326" s="92"/>
      <c r="AH326" s="92"/>
    </row>
    <row r="327" spans="4:34" s="57" customFormat="1" ht="16" customHeight="1" x14ac:dyDescent="0.25">
      <c r="D327" s="82"/>
      <c r="E327" s="82"/>
      <c r="F327" s="82"/>
      <c r="G327" s="82"/>
      <c r="H327" s="82"/>
      <c r="I327" s="79"/>
      <c r="J327" s="79"/>
      <c r="K327" s="77"/>
      <c r="L327" s="77"/>
      <c r="M327" s="80"/>
      <c r="N327" s="77"/>
      <c r="O327" s="77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92"/>
      <c r="AD327" s="92"/>
      <c r="AE327" s="92"/>
      <c r="AF327" s="92"/>
      <c r="AG327" s="92"/>
      <c r="AH327" s="92"/>
    </row>
    <row r="328" spans="4:34" s="57" customFormat="1" ht="16" customHeight="1" x14ac:dyDescent="0.25">
      <c r="D328" s="82"/>
      <c r="E328" s="82"/>
      <c r="F328" s="82"/>
      <c r="G328" s="82"/>
      <c r="H328" s="82"/>
      <c r="I328" s="79"/>
      <c r="J328" s="79"/>
      <c r="K328" s="77"/>
      <c r="L328" s="77"/>
      <c r="M328" s="80"/>
      <c r="N328" s="77"/>
      <c r="O328" s="77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92"/>
      <c r="AD328" s="92"/>
      <c r="AE328" s="92"/>
      <c r="AF328" s="92"/>
      <c r="AG328" s="92"/>
      <c r="AH328" s="92"/>
    </row>
    <row r="329" spans="4:34" s="57" customFormat="1" ht="16" customHeight="1" x14ac:dyDescent="0.25">
      <c r="D329" s="82"/>
      <c r="E329" s="82"/>
      <c r="F329" s="82"/>
      <c r="G329" s="82"/>
      <c r="H329" s="82"/>
      <c r="I329" s="79"/>
      <c r="J329" s="79"/>
      <c r="K329" s="77"/>
      <c r="L329" s="77"/>
      <c r="M329" s="80"/>
      <c r="N329" s="77"/>
      <c r="O329" s="77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92"/>
      <c r="AD329" s="92"/>
      <c r="AE329" s="92"/>
      <c r="AF329" s="92"/>
      <c r="AG329" s="92"/>
      <c r="AH329" s="92"/>
    </row>
    <row r="330" spans="4:34" s="57" customFormat="1" ht="16" customHeight="1" x14ac:dyDescent="0.25">
      <c r="D330" s="82"/>
      <c r="E330" s="82"/>
      <c r="F330" s="82"/>
      <c r="G330" s="82"/>
      <c r="H330" s="82"/>
      <c r="I330" s="79"/>
      <c r="J330" s="79"/>
      <c r="K330" s="77"/>
      <c r="L330" s="77"/>
      <c r="M330" s="80"/>
      <c r="N330" s="77"/>
      <c r="O330" s="77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92"/>
      <c r="AD330" s="92"/>
      <c r="AE330" s="92"/>
      <c r="AF330" s="92"/>
      <c r="AG330" s="92"/>
      <c r="AH330" s="92"/>
    </row>
    <row r="331" spans="4:34" s="57" customFormat="1" ht="16" customHeight="1" x14ac:dyDescent="0.25">
      <c r="D331" s="82"/>
      <c r="E331" s="82"/>
      <c r="F331" s="82"/>
      <c r="G331" s="82"/>
      <c r="H331" s="82"/>
      <c r="I331" s="79"/>
      <c r="J331" s="79"/>
      <c r="K331" s="77"/>
      <c r="L331" s="77"/>
      <c r="M331" s="80"/>
      <c r="N331" s="77"/>
      <c r="O331" s="77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92"/>
      <c r="AD331" s="92"/>
      <c r="AE331" s="92"/>
      <c r="AF331" s="92"/>
      <c r="AG331" s="92"/>
      <c r="AH331" s="92"/>
    </row>
    <row r="332" spans="4:34" s="57" customFormat="1" ht="16" customHeight="1" x14ac:dyDescent="0.25">
      <c r="D332" s="82"/>
      <c r="E332" s="82"/>
      <c r="F332" s="82"/>
      <c r="G332" s="82"/>
      <c r="H332" s="82"/>
      <c r="I332" s="79"/>
      <c r="J332" s="79"/>
      <c r="K332" s="81"/>
      <c r="L332" s="81"/>
      <c r="M332" s="80"/>
      <c r="N332" s="77"/>
      <c r="O332" s="77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92"/>
      <c r="AD332" s="92"/>
      <c r="AE332" s="92"/>
      <c r="AF332" s="92"/>
      <c r="AG332" s="92"/>
      <c r="AH332" s="92"/>
    </row>
    <row r="333" spans="4:34" s="57" customFormat="1" ht="16" customHeight="1" x14ac:dyDescent="0.25">
      <c r="D333" s="82"/>
      <c r="E333" s="82"/>
      <c r="F333" s="82"/>
      <c r="G333" s="82"/>
      <c r="H333" s="82"/>
      <c r="I333" s="79"/>
      <c r="J333" s="79"/>
      <c r="K333" s="81"/>
      <c r="L333" s="81"/>
      <c r="M333" s="80"/>
      <c r="N333" s="77"/>
      <c r="O333" s="77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92"/>
      <c r="AD333" s="92"/>
      <c r="AE333" s="92"/>
      <c r="AF333" s="92"/>
      <c r="AG333" s="92"/>
      <c r="AH333" s="92"/>
    </row>
    <row r="334" spans="4:34" s="57" customFormat="1" ht="16" customHeight="1" x14ac:dyDescent="0.25">
      <c r="D334" s="82"/>
      <c r="E334" s="82"/>
      <c r="F334" s="82"/>
      <c r="G334" s="82"/>
      <c r="H334" s="82"/>
      <c r="I334" s="79"/>
      <c r="J334" s="79"/>
      <c r="K334" s="81"/>
      <c r="L334" s="81"/>
      <c r="M334" s="80"/>
      <c r="N334" s="77"/>
      <c r="O334" s="77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92"/>
      <c r="AD334" s="92"/>
      <c r="AE334" s="92"/>
      <c r="AF334" s="92"/>
      <c r="AG334" s="92"/>
      <c r="AH334" s="92"/>
    </row>
    <row r="335" spans="4:34" s="57" customFormat="1" ht="16" customHeight="1" x14ac:dyDescent="0.25">
      <c r="D335" s="82"/>
      <c r="E335" s="82"/>
      <c r="F335" s="82"/>
      <c r="G335" s="82"/>
      <c r="H335" s="82"/>
      <c r="I335" s="79"/>
      <c r="J335" s="79"/>
      <c r="K335" s="81"/>
      <c r="L335" s="81"/>
      <c r="M335" s="80"/>
      <c r="N335" s="77"/>
      <c r="O335" s="77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92"/>
      <c r="AD335" s="92"/>
      <c r="AE335" s="92"/>
      <c r="AF335" s="92"/>
      <c r="AG335" s="92"/>
      <c r="AH335" s="92"/>
    </row>
    <row r="336" spans="4:34" s="57" customFormat="1" ht="16" customHeight="1" x14ac:dyDescent="0.25">
      <c r="D336" s="82"/>
      <c r="E336" s="82"/>
      <c r="F336" s="82"/>
      <c r="G336" s="82"/>
      <c r="H336" s="82"/>
      <c r="I336" s="79"/>
      <c r="J336" s="79"/>
      <c r="K336" s="81"/>
      <c r="L336" s="81"/>
      <c r="M336" s="80"/>
      <c r="N336" s="77"/>
      <c r="O336" s="77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92"/>
      <c r="AD336" s="92"/>
      <c r="AE336" s="92"/>
      <c r="AF336" s="92"/>
      <c r="AG336" s="92"/>
      <c r="AH336" s="92"/>
    </row>
    <row r="337" spans="4:34" s="57" customFormat="1" ht="16" customHeight="1" x14ac:dyDescent="0.25">
      <c r="D337" s="82"/>
      <c r="E337" s="82"/>
      <c r="F337" s="82"/>
      <c r="G337" s="82"/>
      <c r="H337" s="82"/>
      <c r="I337" s="79"/>
      <c r="J337" s="79"/>
      <c r="K337" s="81"/>
      <c r="L337" s="81"/>
      <c r="M337" s="80"/>
      <c r="N337" s="77"/>
      <c r="O337" s="77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92"/>
      <c r="AD337" s="92"/>
      <c r="AE337" s="92"/>
      <c r="AF337" s="92"/>
      <c r="AG337" s="92"/>
      <c r="AH337" s="92"/>
    </row>
    <row r="338" spans="4:34" s="57" customFormat="1" ht="16" customHeight="1" x14ac:dyDescent="0.25">
      <c r="D338" s="82"/>
      <c r="E338" s="82"/>
      <c r="F338" s="82"/>
      <c r="G338" s="82"/>
      <c r="H338" s="82"/>
      <c r="I338" s="79"/>
      <c r="J338" s="79"/>
      <c r="K338" s="81"/>
      <c r="L338" s="81"/>
      <c r="M338" s="80"/>
      <c r="N338" s="77"/>
      <c r="O338" s="77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92"/>
      <c r="AD338" s="92"/>
      <c r="AE338" s="92"/>
      <c r="AF338" s="92"/>
      <c r="AG338" s="92"/>
      <c r="AH338" s="92"/>
    </row>
    <row r="339" spans="4:34" s="57" customFormat="1" ht="16" customHeight="1" x14ac:dyDescent="0.25">
      <c r="D339" s="82"/>
      <c r="E339" s="82"/>
      <c r="F339" s="82"/>
      <c r="G339" s="82"/>
      <c r="H339" s="82"/>
      <c r="I339" s="79"/>
      <c r="J339" s="79"/>
      <c r="K339" s="77"/>
      <c r="L339" s="77"/>
      <c r="M339" s="80"/>
      <c r="N339" s="77"/>
      <c r="O339" s="77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92"/>
      <c r="AD339" s="92"/>
      <c r="AE339" s="92"/>
      <c r="AF339" s="92"/>
      <c r="AG339" s="92"/>
      <c r="AH339" s="92"/>
    </row>
    <row r="340" spans="4:34" s="57" customFormat="1" ht="16" customHeight="1" x14ac:dyDescent="0.25">
      <c r="D340" s="82"/>
      <c r="E340" s="82"/>
      <c r="F340" s="82"/>
      <c r="G340" s="82"/>
      <c r="H340" s="82"/>
      <c r="I340" s="79"/>
      <c r="J340" s="79"/>
      <c r="K340" s="77"/>
      <c r="L340" s="77"/>
      <c r="M340" s="80"/>
      <c r="N340" s="77"/>
      <c r="O340" s="77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92"/>
      <c r="AD340" s="92"/>
      <c r="AE340" s="92"/>
      <c r="AF340" s="92"/>
      <c r="AG340" s="92"/>
      <c r="AH340" s="92"/>
    </row>
    <row r="341" spans="4:34" s="57" customFormat="1" ht="16" customHeight="1" x14ac:dyDescent="0.25">
      <c r="D341" s="82"/>
      <c r="E341" s="82"/>
      <c r="F341" s="82"/>
      <c r="G341" s="82"/>
      <c r="H341" s="82"/>
      <c r="I341" s="79"/>
      <c r="J341" s="79"/>
      <c r="K341" s="77"/>
      <c r="L341" s="77"/>
      <c r="M341" s="80"/>
      <c r="N341" s="77"/>
      <c r="O341" s="77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92"/>
      <c r="AD341" s="92"/>
      <c r="AE341" s="92"/>
      <c r="AF341" s="92"/>
      <c r="AG341" s="92"/>
      <c r="AH341" s="92"/>
    </row>
    <row r="342" spans="4:34" s="57" customFormat="1" ht="16" customHeight="1" x14ac:dyDescent="0.25">
      <c r="D342" s="82"/>
      <c r="E342" s="82"/>
      <c r="F342" s="82"/>
      <c r="G342" s="82"/>
      <c r="H342" s="82"/>
      <c r="I342" s="79"/>
      <c r="J342" s="79"/>
      <c r="K342" s="77"/>
      <c r="L342" s="77"/>
      <c r="M342" s="80"/>
      <c r="N342" s="77"/>
      <c r="O342" s="77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92"/>
      <c r="AD342" s="92"/>
      <c r="AE342" s="92"/>
      <c r="AF342" s="92"/>
      <c r="AG342" s="92"/>
      <c r="AH342" s="92"/>
    </row>
    <row r="343" spans="4:34" s="57" customFormat="1" ht="16" customHeight="1" x14ac:dyDescent="0.25">
      <c r="D343" s="82"/>
      <c r="E343" s="82"/>
      <c r="F343" s="82"/>
      <c r="G343" s="82"/>
      <c r="H343" s="82"/>
      <c r="I343" s="79"/>
      <c r="J343" s="79"/>
      <c r="K343" s="77"/>
      <c r="L343" s="77"/>
      <c r="M343" s="80"/>
      <c r="N343" s="77"/>
      <c r="O343" s="77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92"/>
      <c r="AD343" s="92"/>
      <c r="AE343" s="92"/>
      <c r="AF343" s="92"/>
      <c r="AG343" s="92"/>
      <c r="AH343" s="92"/>
    </row>
    <row r="344" spans="4:34" s="57" customFormat="1" ht="16" customHeight="1" x14ac:dyDescent="0.25">
      <c r="D344" s="82"/>
      <c r="E344" s="82"/>
      <c r="F344" s="82"/>
      <c r="G344" s="82"/>
      <c r="H344" s="82"/>
      <c r="I344" s="79"/>
      <c r="J344" s="79"/>
      <c r="K344" s="77"/>
      <c r="L344" s="77"/>
      <c r="M344" s="80"/>
      <c r="N344" s="77"/>
      <c r="O344" s="77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92"/>
      <c r="AD344" s="92"/>
      <c r="AE344" s="92"/>
      <c r="AF344" s="92"/>
      <c r="AG344" s="92"/>
      <c r="AH344" s="92"/>
    </row>
    <row r="345" spans="4:34" s="57" customFormat="1" ht="16" customHeight="1" x14ac:dyDescent="0.25">
      <c r="D345" s="82"/>
      <c r="E345" s="82"/>
      <c r="F345" s="82"/>
      <c r="G345" s="82"/>
      <c r="H345" s="82"/>
      <c r="I345" s="79"/>
      <c r="J345" s="79"/>
      <c r="K345" s="77"/>
      <c r="L345" s="77"/>
      <c r="M345" s="80"/>
      <c r="N345" s="77"/>
      <c r="O345" s="77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92"/>
      <c r="AD345" s="92"/>
      <c r="AE345" s="92"/>
      <c r="AF345" s="92"/>
      <c r="AG345" s="92"/>
      <c r="AH345" s="92"/>
    </row>
    <row r="346" spans="4:34" s="57" customFormat="1" ht="16" customHeight="1" x14ac:dyDescent="0.25">
      <c r="D346" s="82"/>
      <c r="E346" s="82"/>
      <c r="F346" s="82"/>
      <c r="G346" s="82"/>
      <c r="H346" s="82"/>
      <c r="I346" s="79"/>
      <c r="J346" s="79"/>
      <c r="K346" s="77"/>
      <c r="L346" s="77"/>
      <c r="M346" s="80"/>
      <c r="N346" s="77"/>
      <c r="O346" s="77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92"/>
      <c r="AD346" s="92"/>
      <c r="AE346" s="92"/>
      <c r="AF346" s="92"/>
      <c r="AG346" s="92"/>
      <c r="AH346" s="92"/>
    </row>
    <row r="347" spans="4:34" s="57" customFormat="1" ht="16" customHeight="1" x14ac:dyDescent="0.25">
      <c r="D347" s="82"/>
      <c r="E347" s="82"/>
      <c r="F347" s="82"/>
      <c r="G347" s="82"/>
      <c r="H347" s="82"/>
      <c r="I347" s="79"/>
      <c r="J347" s="79"/>
      <c r="K347" s="77"/>
      <c r="L347" s="77"/>
      <c r="M347" s="80"/>
      <c r="N347" s="77"/>
      <c r="O347" s="77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92"/>
      <c r="AD347" s="92"/>
      <c r="AE347" s="92"/>
      <c r="AF347" s="92"/>
      <c r="AG347" s="92"/>
      <c r="AH347" s="92"/>
    </row>
    <row r="348" spans="4:34" s="57" customFormat="1" ht="16" customHeight="1" x14ac:dyDescent="0.25">
      <c r="D348" s="82"/>
      <c r="E348" s="82"/>
      <c r="F348" s="82"/>
      <c r="G348" s="82"/>
      <c r="H348" s="82"/>
      <c r="I348" s="79"/>
      <c r="J348" s="79"/>
      <c r="K348" s="77"/>
      <c r="L348" s="77"/>
      <c r="M348" s="80"/>
      <c r="N348" s="77"/>
      <c r="O348" s="77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92"/>
      <c r="AD348" s="92"/>
      <c r="AE348" s="92"/>
      <c r="AF348" s="92"/>
      <c r="AG348" s="92"/>
      <c r="AH348" s="92"/>
    </row>
    <row r="349" spans="4:34" s="57" customFormat="1" ht="16" customHeight="1" x14ac:dyDescent="0.25">
      <c r="D349" s="82"/>
      <c r="E349" s="82"/>
      <c r="F349" s="82"/>
      <c r="G349" s="82"/>
      <c r="H349" s="82"/>
      <c r="I349" s="79"/>
      <c r="J349" s="79"/>
      <c r="K349" s="77"/>
      <c r="L349" s="77"/>
      <c r="M349" s="80"/>
      <c r="N349" s="77"/>
      <c r="O349" s="77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92"/>
      <c r="AD349" s="92"/>
      <c r="AE349" s="92"/>
      <c r="AF349" s="92"/>
      <c r="AG349" s="92"/>
      <c r="AH349" s="92"/>
    </row>
    <row r="350" spans="4:34" s="57" customFormat="1" ht="16" customHeight="1" x14ac:dyDescent="0.25">
      <c r="D350" s="82"/>
      <c r="E350" s="82"/>
      <c r="F350" s="82"/>
      <c r="G350" s="82"/>
      <c r="H350" s="82"/>
      <c r="I350" s="79"/>
      <c r="J350" s="79"/>
      <c r="K350" s="77"/>
      <c r="L350" s="77"/>
      <c r="M350" s="80"/>
      <c r="N350" s="77"/>
      <c r="O350" s="77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92"/>
      <c r="AD350" s="92"/>
      <c r="AE350" s="92"/>
      <c r="AF350" s="92"/>
      <c r="AG350" s="92"/>
      <c r="AH350" s="92"/>
    </row>
    <row r="351" spans="4:34" s="57" customFormat="1" ht="16" customHeight="1" x14ac:dyDescent="0.25">
      <c r="D351" s="82"/>
      <c r="E351" s="82"/>
      <c r="F351" s="82"/>
      <c r="G351" s="82"/>
      <c r="H351" s="82"/>
      <c r="I351" s="79"/>
      <c r="J351" s="79"/>
      <c r="K351" s="77"/>
      <c r="L351" s="77"/>
      <c r="M351" s="80"/>
      <c r="N351" s="77"/>
      <c r="O351" s="77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92"/>
      <c r="AD351" s="92"/>
      <c r="AE351" s="92"/>
      <c r="AF351" s="92"/>
      <c r="AG351" s="92"/>
      <c r="AH351" s="92"/>
    </row>
    <row r="352" spans="4:34" s="57" customFormat="1" ht="16" customHeight="1" x14ac:dyDescent="0.25">
      <c r="D352" s="82"/>
      <c r="E352" s="82"/>
      <c r="F352" s="82"/>
      <c r="G352" s="82"/>
      <c r="H352" s="82"/>
      <c r="I352" s="79"/>
      <c r="J352" s="79"/>
      <c r="K352" s="77"/>
      <c r="L352" s="77"/>
      <c r="M352" s="80"/>
      <c r="N352" s="77"/>
      <c r="O352" s="77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92"/>
      <c r="AD352" s="92"/>
      <c r="AE352" s="92"/>
      <c r="AF352" s="92"/>
      <c r="AG352" s="92"/>
      <c r="AH352" s="92"/>
    </row>
    <row r="353" spans="4:34" s="57" customFormat="1" ht="16" customHeight="1" x14ac:dyDescent="0.25">
      <c r="D353" s="82"/>
      <c r="E353" s="82"/>
      <c r="F353" s="82"/>
      <c r="G353" s="82"/>
      <c r="H353" s="82"/>
      <c r="I353" s="79"/>
      <c r="J353" s="79"/>
      <c r="K353" s="77"/>
      <c r="L353" s="77"/>
      <c r="M353" s="80"/>
      <c r="N353" s="77"/>
      <c r="O353" s="77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92"/>
      <c r="AD353" s="92"/>
      <c r="AE353" s="92"/>
      <c r="AF353" s="92"/>
      <c r="AG353" s="92"/>
      <c r="AH353" s="92"/>
    </row>
    <row r="354" spans="4:34" s="57" customFormat="1" ht="16" customHeight="1" x14ac:dyDescent="0.25">
      <c r="D354" s="82"/>
      <c r="E354" s="82"/>
      <c r="F354" s="82"/>
      <c r="G354" s="82"/>
      <c r="H354" s="82"/>
      <c r="I354" s="79"/>
      <c r="J354" s="79"/>
      <c r="K354" s="77"/>
      <c r="L354" s="77"/>
      <c r="M354" s="80"/>
      <c r="N354" s="77"/>
      <c r="O354" s="77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92"/>
      <c r="AD354" s="92"/>
      <c r="AE354" s="92"/>
      <c r="AF354" s="92"/>
      <c r="AG354" s="92"/>
      <c r="AH354" s="92"/>
    </row>
    <row r="355" spans="4:34" s="57" customFormat="1" ht="16" customHeight="1" x14ac:dyDescent="0.25">
      <c r="D355" s="82"/>
      <c r="E355" s="82"/>
      <c r="F355" s="82"/>
      <c r="G355" s="82"/>
      <c r="H355" s="82"/>
      <c r="I355" s="79"/>
      <c r="J355" s="79"/>
      <c r="K355" s="77"/>
      <c r="L355" s="77"/>
      <c r="M355" s="80"/>
      <c r="N355" s="77"/>
      <c r="O355" s="77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92"/>
      <c r="AD355" s="92"/>
      <c r="AE355" s="92"/>
      <c r="AF355" s="92"/>
      <c r="AG355" s="92"/>
      <c r="AH355" s="92"/>
    </row>
    <row r="356" spans="4:34" s="57" customFormat="1" ht="16" customHeight="1" x14ac:dyDescent="0.25">
      <c r="D356" s="82"/>
      <c r="E356" s="82"/>
      <c r="F356" s="82"/>
      <c r="G356" s="82"/>
      <c r="H356" s="82"/>
      <c r="I356" s="79"/>
      <c r="J356" s="79"/>
      <c r="K356" s="81"/>
      <c r="L356" s="81"/>
      <c r="M356" s="80"/>
      <c r="N356" s="77"/>
      <c r="O356" s="77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92"/>
      <c r="AD356" s="92"/>
      <c r="AE356" s="92"/>
      <c r="AF356" s="92"/>
      <c r="AG356" s="92"/>
      <c r="AH356" s="92"/>
    </row>
    <row r="357" spans="4:34" s="57" customFormat="1" ht="16" customHeight="1" x14ac:dyDescent="0.25">
      <c r="D357" s="82"/>
      <c r="E357" s="82"/>
      <c r="F357" s="82"/>
      <c r="G357" s="82"/>
      <c r="H357" s="82"/>
      <c r="I357" s="79"/>
      <c r="J357" s="79"/>
      <c r="K357" s="81"/>
      <c r="L357" s="81"/>
      <c r="M357" s="80"/>
      <c r="N357" s="77"/>
      <c r="O357" s="77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92"/>
      <c r="AD357" s="92"/>
      <c r="AE357" s="92"/>
      <c r="AF357" s="92"/>
      <c r="AG357" s="92"/>
      <c r="AH357" s="92"/>
    </row>
    <row r="358" spans="4:34" s="57" customFormat="1" ht="16" customHeight="1" x14ac:dyDescent="0.25">
      <c r="D358" s="82"/>
      <c r="E358" s="82"/>
      <c r="F358" s="82"/>
      <c r="G358" s="82"/>
      <c r="H358" s="82"/>
      <c r="I358" s="79"/>
      <c r="J358" s="79"/>
      <c r="K358" s="81"/>
      <c r="L358" s="81"/>
      <c r="M358" s="80"/>
      <c r="N358" s="77"/>
      <c r="O358" s="77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92"/>
      <c r="AD358" s="92"/>
      <c r="AE358" s="92"/>
      <c r="AF358" s="92"/>
      <c r="AG358" s="92"/>
      <c r="AH358" s="92"/>
    </row>
    <row r="359" spans="4:34" s="57" customFormat="1" ht="16" customHeight="1" x14ac:dyDescent="0.25">
      <c r="D359" s="82"/>
      <c r="E359" s="82"/>
      <c r="F359" s="82"/>
      <c r="G359" s="82"/>
      <c r="H359" s="82"/>
      <c r="I359" s="79"/>
      <c r="J359" s="79"/>
      <c r="K359" s="81"/>
      <c r="L359" s="81"/>
      <c r="M359" s="80"/>
      <c r="N359" s="77"/>
      <c r="O359" s="77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92"/>
      <c r="AD359" s="92"/>
      <c r="AE359" s="92"/>
      <c r="AF359" s="92"/>
      <c r="AG359" s="92"/>
      <c r="AH359" s="92"/>
    </row>
    <row r="360" spans="4:34" s="57" customFormat="1" ht="16" customHeight="1" x14ac:dyDescent="0.25">
      <c r="D360" s="82"/>
      <c r="E360" s="82"/>
      <c r="F360" s="82"/>
      <c r="G360" s="82"/>
      <c r="H360" s="82"/>
      <c r="I360" s="79"/>
      <c r="J360" s="79"/>
      <c r="K360" s="81"/>
      <c r="L360" s="81"/>
      <c r="M360" s="80"/>
      <c r="N360" s="77"/>
      <c r="O360" s="77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92"/>
      <c r="AD360" s="92"/>
      <c r="AE360" s="92"/>
      <c r="AF360" s="92"/>
      <c r="AG360" s="92"/>
      <c r="AH360" s="92"/>
    </row>
    <row r="361" spans="4:34" s="57" customFormat="1" ht="16" customHeight="1" x14ac:dyDescent="0.25">
      <c r="D361" s="82"/>
      <c r="E361" s="82"/>
      <c r="F361" s="82"/>
      <c r="G361" s="82"/>
      <c r="H361" s="82"/>
      <c r="I361" s="79"/>
      <c r="J361" s="79"/>
      <c r="K361" s="81"/>
      <c r="L361" s="81"/>
      <c r="M361" s="80"/>
      <c r="N361" s="77"/>
      <c r="O361" s="77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92"/>
      <c r="AD361" s="92"/>
      <c r="AE361" s="92"/>
      <c r="AF361" s="92"/>
      <c r="AG361" s="92"/>
      <c r="AH361" s="92"/>
    </row>
    <row r="362" spans="4:34" s="57" customFormat="1" ht="16" customHeight="1" x14ac:dyDescent="0.25">
      <c r="D362" s="82"/>
      <c r="E362" s="82"/>
      <c r="F362" s="82"/>
      <c r="G362" s="82"/>
      <c r="H362" s="82"/>
      <c r="I362" s="79"/>
      <c r="J362" s="79"/>
      <c r="K362" s="81"/>
      <c r="L362" s="81"/>
      <c r="M362" s="80"/>
      <c r="N362" s="77"/>
      <c r="O362" s="77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92"/>
      <c r="AD362" s="92"/>
      <c r="AE362" s="92"/>
      <c r="AF362" s="92"/>
      <c r="AG362" s="92"/>
      <c r="AH362" s="92"/>
    </row>
    <row r="363" spans="4:34" s="57" customFormat="1" ht="16" customHeight="1" x14ac:dyDescent="0.25">
      <c r="D363" s="82"/>
      <c r="E363" s="82"/>
      <c r="F363" s="82"/>
      <c r="G363" s="82"/>
      <c r="H363" s="82"/>
      <c r="I363" s="79"/>
      <c r="J363" s="79"/>
      <c r="K363" s="77"/>
      <c r="L363" s="77"/>
      <c r="M363" s="80"/>
      <c r="N363" s="77"/>
      <c r="O363" s="77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92"/>
      <c r="AD363" s="92"/>
      <c r="AE363" s="92"/>
      <c r="AF363" s="92"/>
      <c r="AG363" s="92"/>
      <c r="AH363" s="92"/>
    </row>
    <row r="364" spans="4:34" s="57" customFormat="1" ht="16" customHeight="1" x14ac:dyDescent="0.25">
      <c r="D364" s="82"/>
      <c r="E364" s="82"/>
      <c r="F364" s="82"/>
      <c r="G364" s="82"/>
      <c r="H364" s="82"/>
      <c r="I364" s="79"/>
      <c r="J364" s="79"/>
      <c r="K364" s="77"/>
      <c r="L364" s="77"/>
      <c r="M364" s="80"/>
      <c r="N364" s="77"/>
      <c r="O364" s="77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92"/>
      <c r="AD364" s="92"/>
      <c r="AE364" s="92"/>
      <c r="AF364" s="92"/>
      <c r="AG364" s="92"/>
      <c r="AH364" s="92"/>
    </row>
    <row r="365" spans="4:34" s="57" customFormat="1" ht="16" customHeight="1" x14ac:dyDescent="0.25">
      <c r="D365" s="82"/>
      <c r="E365" s="82"/>
      <c r="F365" s="82"/>
      <c r="G365" s="82"/>
      <c r="H365" s="82"/>
      <c r="I365" s="79"/>
      <c r="J365" s="79"/>
      <c r="K365" s="77"/>
      <c r="L365" s="77"/>
      <c r="M365" s="80"/>
      <c r="N365" s="77"/>
      <c r="O365" s="77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92"/>
      <c r="AD365" s="92"/>
      <c r="AE365" s="92"/>
      <c r="AF365" s="92"/>
      <c r="AG365" s="92"/>
      <c r="AH365" s="92"/>
    </row>
    <row r="366" spans="4:34" s="57" customFormat="1" ht="16" customHeight="1" x14ac:dyDescent="0.25">
      <c r="D366" s="82"/>
      <c r="E366" s="82"/>
      <c r="F366" s="82"/>
      <c r="G366" s="82"/>
      <c r="H366" s="82"/>
      <c r="I366" s="79"/>
      <c r="J366" s="79"/>
      <c r="K366" s="77"/>
      <c r="L366" s="77"/>
      <c r="M366" s="80"/>
      <c r="N366" s="77"/>
      <c r="O366" s="77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92"/>
      <c r="AD366" s="92"/>
      <c r="AE366" s="92"/>
      <c r="AF366" s="92"/>
      <c r="AG366" s="92"/>
      <c r="AH366" s="92"/>
    </row>
    <row r="367" spans="4:34" s="57" customFormat="1" ht="16" customHeight="1" x14ac:dyDescent="0.25">
      <c r="D367" s="82"/>
      <c r="E367" s="82"/>
      <c r="F367" s="82"/>
      <c r="G367" s="82"/>
      <c r="H367" s="82"/>
      <c r="I367" s="79"/>
      <c r="J367" s="79"/>
      <c r="K367" s="77"/>
      <c r="L367" s="77"/>
      <c r="M367" s="80"/>
      <c r="N367" s="77"/>
      <c r="O367" s="77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92"/>
      <c r="AD367" s="92"/>
      <c r="AE367" s="92"/>
      <c r="AF367" s="92"/>
      <c r="AG367" s="92"/>
      <c r="AH367" s="92"/>
    </row>
    <row r="368" spans="4:34" s="57" customFormat="1" ht="16" customHeight="1" x14ac:dyDescent="0.25">
      <c r="D368" s="82"/>
      <c r="E368" s="82"/>
      <c r="F368" s="82"/>
      <c r="G368" s="82"/>
      <c r="H368" s="82"/>
      <c r="I368" s="79"/>
      <c r="J368" s="79"/>
      <c r="K368" s="77"/>
      <c r="L368" s="77"/>
      <c r="M368" s="80"/>
      <c r="N368" s="77"/>
      <c r="O368" s="77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92"/>
      <c r="AD368" s="92"/>
      <c r="AE368" s="92"/>
      <c r="AF368" s="92"/>
      <c r="AG368" s="92"/>
      <c r="AH368" s="92"/>
    </row>
    <row r="369" spans="4:34" s="57" customFormat="1" ht="16" customHeight="1" x14ac:dyDescent="0.25">
      <c r="D369" s="82"/>
      <c r="E369" s="82"/>
      <c r="F369" s="82"/>
      <c r="G369" s="82"/>
      <c r="H369" s="82"/>
      <c r="I369" s="79"/>
      <c r="J369" s="79"/>
      <c r="K369" s="77"/>
      <c r="L369" s="77"/>
      <c r="M369" s="80"/>
      <c r="N369" s="77"/>
      <c r="O369" s="77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92"/>
      <c r="AD369" s="92"/>
      <c r="AE369" s="92"/>
      <c r="AF369" s="92"/>
      <c r="AG369" s="92"/>
      <c r="AH369" s="92"/>
    </row>
    <row r="370" spans="4:34" s="57" customFormat="1" ht="16" customHeight="1" x14ac:dyDescent="0.25">
      <c r="D370" s="82"/>
      <c r="E370" s="82"/>
      <c r="F370" s="82"/>
      <c r="G370" s="82"/>
      <c r="H370" s="82"/>
      <c r="I370" s="79"/>
      <c r="J370" s="79"/>
      <c r="K370" s="77"/>
      <c r="L370" s="77"/>
      <c r="M370" s="80"/>
      <c r="N370" s="77"/>
      <c r="O370" s="77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92"/>
      <c r="AD370" s="92"/>
      <c r="AE370" s="92"/>
      <c r="AF370" s="92"/>
      <c r="AG370" s="92"/>
      <c r="AH370" s="92"/>
    </row>
    <row r="371" spans="4:34" s="57" customFormat="1" ht="16" customHeight="1" x14ac:dyDescent="0.25">
      <c r="D371" s="82"/>
      <c r="E371" s="82"/>
      <c r="F371" s="82"/>
      <c r="G371" s="82"/>
      <c r="H371" s="82"/>
      <c r="I371" s="79"/>
      <c r="J371" s="79"/>
      <c r="K371" s="77"/>
      <c r="L371" s="77"/>
      <c r="M371" s="80"/>
      <c r="N371" s="77"/>
      <c r="O371" s="77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92"/>
      <c r="AD371" s="92"/>
      <c r="AE371" s="92"/>
      <c r="AF371" s="92"/>
      <c r="AG371" s="92"/>
      <c r="AH371" s="92"/>
    </row>
    <row r="372" spans="4:34" s="57" customFormat="1" ht="16" customHeight="1" x14ac:dyDescent="0.25">
      <c r="D372" s="82"/>
      <c r="E372" s="82"/>
      <c r="F372" s="82"/>
      <c r="G372" s="82"/>
      <c r="H372" s="82"/>
      <c r="I372" s="79"/>
      <c r="J372" s="79"/>
      <c r="K372" s="77"/>
      <c r="L372" s="77"/>
      <c r="M372" s="80"/>
      <c r="N372" s="77"/>
      <c r="O372" s="77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92"/>
      <c r="AD372" s="92"/>
      <c r="AE372" s="92"/>
      <c r="AF372" s="92"/>
      <c r="AG372" s="92"/>
      <c r="AH372" s="92"/>
    </row>
    <row r="373" spans="4:34" s="57" customFormat="1" ht="16" customHeight="1" x14ac:dyDescent="0.25">
      <c r="D373" s="82"/>
      <c r="E373" s="82"/>
      <c r="F373" s="82"/>
      <c r="G373" s="82"/>
      <c r="H373" s="82"/>
      <c r="I373" s="79"/>
      <c r="J373" s="79"/>
      <c r="K373" s="77"/>
      <c r="L373" s="77"/>
      <c r="M373" s="80"/>
      <c r="N373" s="77"/>
      <c r="O373" s="77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92"/>
      <c r="AD373" s="92"/>
      <c r="AE373" s="92"/>
      <c r="AF373" s="92"/>
      <c r="AG373" s="92"/>
      <c r="AH373" s="92"/>
    </row>
    <row r="374" spans="4:34" s="57" customFormat="1" ht="16" customHeight="1" x14ac:dyDescent="0.25">
      <c r="D374" s="82"/>
      <c r="E374" s="82"/>
      <c r="F374" s="82"/>
      <c r="G374" s="82"/>
      <c r="H374" s="82"/>
      <c r="I374" s="79"/>
      <c r="J374" s="79"/>
      <c r="K374" s="77"/>
      <c r="L374" s="77"/>
      <c r="M374" s="80"/>
      <c r="N374" s="77"/>
      <c r="O374" s="77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92"/>
      <c r="AD374" s="92"/>
      <c r="AE374" s="92"/>
      <c r="AF374" s="92"/>
      <c r="AG374" s="92"/>
      <c r="AH374" s="92"/>
    </row>
    <row r="375" spans="4:34" s="57" customFormat="1" ht="16" customHeight="1" x14ac:dyDescent="0.25">
      <c r="D375" s="82"/>
      <c r="E375" s="82"/>
      <c r="F375" s="82"/>
      <c r="G375" s="82"/>
      <c r="H375" s="82"/>
      <c r="I375" s="79"/>
      <c r="J375" s="79"/>
      <c r="K375" s="77"/>
      <c r="L375" s="77"/>
      <c r="M375" s="80"/>
      <c r="N375" s="77"/>
      <c r="O375" s="77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92"/>
      <c r="AD375" s="92"/>
      <c r="AE375" s="92"/>
      <c r="AF375" s="92"/>
      <c r="AG375" s="92"/>
      <c r="AH375" s="92"/>
    </row>
    <row r="376" spans="4:34" s="57" customFormat="1" ht="16" customHeight="1" x14ac:dyDescent="0.25">
      <c r="D376" s="82"/>
      <c r="E376" s="82"/>
      <c r="F376" s="82"/>
      <c r="G376" s="82"/>
      <c r="H376" s="82"/>
      <c r="I376" s="79"/>
      <c r="J376" s="79"/>
      <c r="K376" s="77"/>
      <c r="L376" s="77"/>
      <c r="M376" s="80"/>
      <c r="N376" s="77"/>
      <c r="O376" s="77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92"/>
      <c r="AD376" s="92"/>
      <c r="AE376" s="92"/>
      <c r="AF376" s="92"/>
      <c r="AG376" s="92"/>
      <c r="AH376" s="92"/>
    </row>
    <row r="377" spans="4:34" s="57" customFormat="1" ht="16" customHeight="1" x14ac:dyDescent="0.25">
      <c r="D377" s="82"/>
      <c r="E377" s="82"/>
      <c r="F377" s="82"/>
      <c r="G377" s="82"/>
      <c r="H377" s="82"/>
      <c r="I377" s="79"/>
      <c r="J377" s="79"/>
      <c r="K377" s="77"/>
      <c r="L377" s="77"/>
      <c r="M377" s="80"/>
      <c r="N377" s="77"/>
      <c r="O377" s="77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92"/>
      <c r="AD377" s="92"/>
      <c r="AE377" s="92"/>
      <c r="AF377" s="92"/>
      <c r="AG377" s="92"/>
      <c r="AH377" s="92"/>
    </row>
    <row r="378" spans="4:34" s="57" customFormat="1" ht="16" customHeight="1" x14ac:dyDescent="0.25">
      <c r="D378" s="82"/>
      <c r="E378" s="82"/>
      <c r="F378" s="82"/>
      <c r="G378" s="82"/>
      <c r="H378" s="82"/>
      <c r="I378" s="79"/>
      <c r="J378" s="79"/>
      <c r="K378" s="77"/>
      <c r="L378" s="77"/>
      <c r="M378" s="80"/>
      <c r="N378" s="77"/>
      <c r="O378" s="77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92"/>
      <c r="AD378" s="92"/>
      <c r="AE378" s="92"/>
      <c r="AF378" s="92"/>
      <c r="AG378" s="92"/>
      <c r="AH378" s="92"/>
    </row>
    <row r="379" spans="4:34" s="57" customFormat="1" ht="16" customHeight="1" x14ac:dyDescent="0.25">
      <c r="D379" s="82"/>
      <c r="E379" s="82"/>
      <c r="F379" s="82"/>
      <c r="G379" s="82"/>
      <c r="H379" s="82"/>
      <c r="I379" s="79"/>
      <c r="J379" s="79"/>
      <c r="K379" s="77"/>
      <c r="L379" s="77"/>
      <c r="M379" s="80"/>
      <c r="N379" s="77"/>
      <c r="O379" s="77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92"/>
      <c r="AD379" s="92"/>
      <c r="AE379" s="92"/>
      <c r="AF379" s="92"/>
      <c r="AG379" s="92"/>
      <c r="AH379" s="92"/>
    </row>
    <row r="380" spans="4:34" s="57" customFormat="1" ht="16" customHeight="1" x14ac:dyDescent="0.25">
      <c r="D380" s="82"/>
      <c r="E380" s="82"/>
      <c r="F380" s="82"/>
      <c r="G380" s="82"/>
      <c r="H380" s="82"/>
      <c r="I380" s="79"/>
      <c r="J380" s="79"/>
      <c r="K380" s="81"/>
      <c r="L380" s="81"/>
      <c r="M380" s="80"/>
      <c r="N380" s="77"/>
      <c r="O380" s="77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92"/>
      <c r="AD380" s="92"/>
      <c r="AE380" s="92"/>
      <c r="AF380" s="92"/>
      <c r="AG380" s="92"/>
      <c r="AH380" s="92"/>
    </row>
    <row r="381" spans="4:34" s="57" customFormat="1" ht="16" customHeight="1" x14ac:dyDescent="0.25">
      <c r="D381" s="82"/>
      <c r="E381" s="82"/>
      <c r="F381" s="82"/>
      <c r="G381" s="82"/>
      <c r="H381" s="82"/>
      <c r="I381" s="79"/>
      <c r="J381" s="79"/>
      <c r="K381" s="81"/>
      <c r="L381" s="81"/>
      <c r="M381" s="80"/>
      <c r="N381" s="77"/>
      <c r="O381" s="77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92"/>
      <c r="AD381" s="92"/>
      <c r="AE381" s="92"/>
      <c r="AF381" s="92"/>
      <c r="AG381" s="92"/>
      <c r="AH381" s="92"/>
    </row>
    <row r="382" spans="4:34" s="57" customFormat="1" ht="16" customHeight="1" x14ac:dyDescent="0.25">
      <c r="D382" s="82"/>
      <c r="E382" s="82"/>
      <c r="F382" s="82"/>
      <c r="G382" s="82"/>
      <c r="H382" s="82"/>
      <c r="I382" s="79"/>
      <c r="J382" s="79"/>
      <c r="K382" s="81"/>
      <c r="L382" s="81"/>
      <c r="M382" s="80"/>
      <c r="N382" s="77"/>
      <c r="O382" s="77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92"/>
      <c r="AD382" s="92"/>
      <c r="AE382" s="92"/>
      <c r="AF382" s="92"/>
      <c r="AG382" s="92"/>
      <c r="AH382" s="92"/>
    </row>
    <row r="383" spans="4:34" s="57" customFormat="1" ht="16" customHeight="1" x14ac:dyDescent="0.25">
      <c r="D383" s="82"/>
      <c r="E383" s="82"/>
      <c r="F383" s="82"/>
      <c r="G383" s="82"/>
      <c r="H383" s="82"/>
      <c r="I383" s="79"/>
      <c r="J383" s="79"/>
      <c r="K383" s="81"/>
      <c r="L383" s="81"/>
      <c r="M383" s="80"/>
      <c r="N383" s="77"/>
      <c r="O383" s="77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92"/>
      <c r="AD383" s="92"/>
      <c r="AE383" s="92"/>
      <c r="AF383" s="92"/>
      <c r="AG383" s="92"/>
      <c r="AH383" s="92"/>
    </row>
    <row r="384" spans="4:34" s="57" customFormat="1" ht="16" customHeight="1" x14ac:dyDescent="0.25">
      <c r="D384" s="82"/>
      <c r="E384" s="82"/>
      <c r="F384" s="82"/>
      <c r="G384" s="82"/>
      <c r="H384" s="82"/>
      <c r="I384" s="79"/>
      <c r="J384" s="79"/>
      <c r="K384" s="81"/>
      <c r="L384" s="81"/>
      <c r="M384" s="80"/>
      <c r="N384" s="77"/>
      <c r="O384" s="77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92"/>
      <c r="AD384" s="92"/>
      <c r="AE384" s="92"/>
      <c r="AF384" s="92"/>
      <c r="AG384" s="92"/>
      <c r="AH384" s="92"/>
    </row>
    <row r="385" spans="4:34" s="57" customFormat="1" ht="16" customHeight="1" x14ac:dyDescent="0.25">
      <c r="D385" s="82"/>
      <c r="E385" s="82"/>
      <c r="F385" s="82"/>
      <c r="G385" s="82"/>
      <c r="H385" s="82"/>
      <c r="I385" s="79"/>
      <c r="J385" s="79"/>
      <c r="K385" s="81"/>
      <c r="L385" s="81"/>
      <c r="M385" s="80"/>
      <c r="N385" s="77"/>
      <c r="O385" s="77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92"/>
      <c r="AD385" s="92"/>
      <c r="AE385" s="92"/>
      <c r="AF385" s="92"/>
      <c r="AG385" s="92"/>
      <c r="AH385" s="92"/>
    </row>
    <row r="386" spans="4:34" s="57" customFormat="1" ht="16" customHeight="1" x14ac:dyDescent="0.25">
      <c r="D386" s="82"/>
      <c r="E386" s="82"/>
      <c r="F386" s="82"/>
      <c r="G386" s="82"/>
      <c r="H386" s="82"/>
      <c r="I386" s="79"/>
      <c r="J386" s="79"/>
      <c r="K386" s="81"/>
      <c r="L386" s="81"/>
      <c r="M386" s="80"/>
      <c r="N386" s="77"/>
      <c r="O386" s="77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92"/>
      <c r="AD386" s="92"/>
      <c r="AE386" s="92"/>
      <c r="AF386" s="92"/>
      <c r="AG386" s="92"/>
      <c r="AH386" s="92"/>
    </row>
    <row r="387" spans="4:34" s="57" customFormat="1" ht="16" customHeight="1" x14ac:dyDescent="0.25">
      <c r="D387" s="82"/>
      <c r="E387" s="82"/>
      <c r="F387" s="82"/>
      <c r="G387" s="82"/>
      <c r="H387" s="82"/>
      <c r="I387" s="79"/>
      <c r="J387" s="79"/>
      <c r="K387" s="77"/>
      <c r="L387" s="77"/>
      <c r="M387" s="80"/>
      <c r="N387" s="77"/>
      <c r="O387" s="77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92"/>
      <c r="AD387" s="92"/>
      <c r="AE387" s="92"/>
      <c r="AF387" s="92"/>
      <c r="AG387" s="92"/>
      <c r="AH387" s="92"/>
    </row>
    <row r="388" spans="4:34" s="57" customFormat="1" ht="16" customHeight="1" x14ac:dyDescent="0.25">
      <c r="D388" s="82"/>
      <c r="E388" s="82"/>
      <c r="F388" s="82"/>
      <c r="G388" s="82"/>
      <c r="H388" s="82"/>
      <c r="I388" s="79"/>
      <c r="J388" s="79"/>
      <c r="K388" s="77"/>
      <c r="L388" s="77"/>
      <c r="M388" s="80"/>
      <c r="N388" s="77"/>
      <c r="O388" s="77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92"/>
      <c r="AD388" s="92"/>
      <c r="AE388" s="92"/>
      <c r="AF388" s="92"/>
      <c r="AG388" s="92"/>
      <c r="AH388" s="92"/>
    </row>
    <row r="389" spans="4:34" s="57" customFormat="1" ht="16" customHeight="1" x14ac:dyDescent="0.25">
      <c r="D389" s="82"/>
      <c r="E389" s="82"/>
      <c r="F389" s="82"/>
      <c r="G389" s="82"/>
      <c r="H389" s="82"/>
      <c r="I389" s="79"/>
      <c r="J389" s="79"/>
      <c r="K389" s="77"/>
      <c r="L389" s="77"/>
      <c r="M389" s="80"/>
      <c r="N389" s="77"/>
      <c r="O389" s="77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92"/>
      <c r="AD389" s="92"/>
      <c r="AE389" s="92"/>
      <c r="AF389" s="92"/>
      <c r="AG389" s="92"/>
      <c r="AH389" s="92"/>
    </row>
    <row r="390" spans="4:34" s="57" customFormat="1" ht="16" customHeight="1" x14ac:dyDescent="0.25">
      <c r="D390" s="82"/>
      <c r="E390" s="82"/>
      <c r="F390" s="82"/>
      <c r="G390" s="82"/>
      <c r="H390" s="82"/>
      <c r="I390" s="79"/>
      <c r="J390" s="79"/>
      <c r="K390" s="77"/>
      <c r="L390" s="77"/>
      <c r="M390" s="80"/>
      <c r="N390" s="77"/>
      <c r="O390" s="77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92"/>
      <c r="AD390" s="92"/>
      <c r="AE390" s="92"/>
      <c r="AF390" s="92"/>
      <c r="AG390" s="92"/>
      <c r="AH390" s="92"/>
    </row>
    <row r="391" spans="4:34" s="57" customFormat="1" ht="16" customHeight="1" x14ac:dyDescent="0.25">
      <c r="D391" s="82"/>
      <c r="E391" s="82"/>
      <c r="F391" s="82"/>
      <c r="G391" s="82"/>
      <c r="H391" s="82"/>
      <c r="I391" s="79"/>
      <c r="J391" s="79"/>
      <c r="K391" s="77"/>
      <c r="L391" s="77"/>
      <c r="M391" s="80"/>
      <c r="N391" s="77"/>
      <c r="O391" s="77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92"/>
      <c r="AD391" s="92"/>
      <c r="AE391" s="92"/>
      <c r="AF391" s="92"/>
      <c r="AG391" s="92"/>
      <c r="AH391" s="92"/>
    </row>
    <row r="392" spans="4:34" s="57" customFormat="1" ht="16" customHeight="1" x14ac:dyDescent="0.25">
      <c r="D392" s="82"/>
      <c r="E392" s="82"/>
      <c r="F392" s="82"/>
      <c r="G392" s="82"/>
      <c r="H392" s="82"/>
      <c r="I392" s="79"/>
      <c r="J392" s="79"/>
      <c r="K392" s="77"/>
      <c r="L392" s="77"/>
      <c r="M392" s="80"/>
      <c r="N392" s="77"/>
      <c r="O392" s="77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92"/>
      <c r="AD392" s="92"/>
      <c r="AE392" s="92"/>
      <c r="AF392" s="92"/>
      <c r="AG392" s="92"/>
      <c r="AH392" s="92"/>
    </row>
    <row r="393" spans="4:34" s="57" customFormat="1" ht="16" customHeight="1" x14ac:dyDescent="0.25">
      <c r="D393" s="82"/>
      <c r="E393" s="82"/>
      <c r="F393" s="82"/>
      <c r="G393" s="82"/>
      <c r="H393" s="82"/>
      <c r="I393" s="79"/>
      <c r="J393" s="79"/>
      <c r="K393" s="77"/>
      <c r="L393" s="77"/>
      <c r="M393" s="80"/>
      <c r="N393" s="77"/>
      <c r="O393" s="77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92"/>
      <c r="AD393" s="92"/>
      <c r="AE393" s="92"/>
      <c r="AF393" s="92"/>
      <c r="AG393" s="92"/>
      <c r="AH393" s="92"/>
    </row>
    <row r="394" spans="4:34" s="57" customFormat="1" ht="16" customHeight="1" x14ac:dyDescent="0.25">
      <c r="D394" s="82"/>
      <c r="E394" s="82"/>
      <c r="F394" s="82"/>
      <c r="G394" s="82"/>
      <c r="H394" s="82"/>
      <c r="I394" s="79"/>
      <c r="J394" s="79"/>
      <c r="K394" s="77"/>
      <c r="L394" s="77"/>
      <c r="M394" s="80"/>
      <c r="N394" s="77"/>
      <c r="O394" s="77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92"/>
      <c r="AD394" s="92"/>
      <c r="AE394" s="92"/>
      <c r="AF394" s="92"/>
      <c r="AG394" s="92"/>
      <c r="AH394" s="92"/>
    </row>
    <row r="395" spans="4:34" s="57" customFormat="1" ht="16" customHeight="1" x14ac:dyDescent="0.25">
      <c r="D395" s="82"/>
      <c r="E395" s="82"/>
      <c r="F395" s="82"/>
      <c r="G395" s="82"/>
      <c r="H395" s="82"/>
      <c r="I395" s="79"/>
      <c r="J395" s="79"/>
      <c r="K395" s="77"/>
      <c r="L395" s="77"/>
      <c r="M395" s="80"/>
      <c r="N395" s="77"/>
      <c r="O395" s="77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92"/>
      <c r="AD395" s="92"/>
      <c r="AE395" s="92"/>
      <c r="AF395" s="92"/>
      <c r="AG395" s="92"/>
      <c r="AH395" s="92"/>
    </row>
    <row r="396" spans="4:34" s="57" customFormat="1" ht="16" customHeight="1" x14ac:dyDescent="0.25">
      <c r="D396" s="82"/>
      <c r="E396" s="82"/>
      <c r="F396" s="82"/>
      <c r="G396" s="82"/>
      <c r="H396" s="82"/>
      <c r="I396" s="79"/>
      <c r="J396" s="79"/>
      <c r="K396" s="77"/>
      <c r="L396" s="77"/>
      <c r="M396" s="80"/>
      <c r="N396" s="77"/>
      <c r="O396" s="77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92"/>
      <c r="AD396" s="92"/>
      <c r="AE396" s="92"/>
      <c r="AF396" s="92"/>
      <c r="AG396" s="92"/>
      <c r="AH396" s="92"/>
    </row>
    <row r="397" spans="4:34" s="57" customFormat="1" ht="16" customHeight="1" x14ac:dyDescent="0.25">
      <c r="D397" s="82"/>
      <c r="E397" s="82"/>
      <c r="F397" s="82"/>
      <c r="G397" s="82"/>
      <c r="H397" s="82"/>
      <c r="I397" s="79"/>
      <c r="J397" s="79"/>
      <c r="K397" s="77"/>
      <c r="L397" s="77"/>
      <c r="M397" s="80"/>
      <c r="N397" s="77"/>
      <c r="O397" s="77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92"/>
      <c r="AD397" s="92"/>
      <c r="AE397" s="92"/>
      <c r="AF397" s="92"/>
      <c r="AG397" s="92"/>
      <c r="AH397" s="92"/>
    </row>
    <row r="398" spans="4:34" s="57" customFormat="1" ht="16" customHeight="1" x14ac:dyDescent="0.25">
      <c r="D398" s="82"/>
      <c r="E398" s="82"/>
      <c r="F398" s="82"/>
      <c r="G398" s="82"/>
      <c r="H398" s="82"/>
      <c r="I398" s="79"/>
      <c r="J398" s="79"/>
      <c r="K398" s="77"/>
      <c r="L398" s="77"/>
      <c r="M398" s="80"/>
      <c r="N398" s="77"/>
      <c r="O398" s="77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92"/>
      <c r="AD398" s="92"/>
      <c r="AE398" s="92"/>
      <c r="AF398" s="92"/>
      <c r="AG398" s="92"/>
      <c r="AH398" s="92"/>
    </row>
    <row r="399" spans="4:34" s="57" customFormat="1" ht="16" customHeight="1" x14ac:dyDescent="0.25">
      <c r="D399" s="82"/>
      <c r="E399" s="82"/>
      <c r="F399" s="82"/>
      <c r="G399" s="82"/>
      <c r="H399" s="82"/>
      <c r="I399" s="79"/>
      <c r="J399" s="79"/>
      <c r="K399" s="77"/>
      <c r="L399" s="77"/>
      <c r="M399" s="80"/>
      <c r="N399" s="77"/>
      <c r="O399" s="77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92"/>
      <c r="AD399" s="92"/>
      <c r="AE399" s="92"/>
      <c r="AF399" s="92"/>
      <c r="AG399" s="92"/>
      <c r="AH399" s="92"/>
    </row>
    <row r="400" spans="4:34" s="57" customFormat="1" ht="16" customHeight="1" x14ac:dyDescent="0.25">
      <c r="D400" s="82"/>
      <c r="E400" s="82"/>
      <c r="F400" s="82"/>
      <c r="G400" s="82"/>
      <c r="H400" s="82"/>
      <c r="I400" s="79"/>
      <c r="J400" s="79"/>
      <c r="K400" s="77"/>
      <c r="L400" s="77"/>
      <c r="M400" s="80"/>
      <c r="N400" s="77"/>
      <c r="O400" s="77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92"/>
      <c r="AD400" s="92"/>
      <c r="AE400" s="92"/>
      <c r="AF400" s="92"/>
      <c r="AG400" s="92"/>
      <c r="AH400" s="92"/>
    </row>
    <row r="401" spans="4:34" s="57" customFormat="1" ht="16" customHeight="1" x14ac:dyDescent="0.25">
      <c r="D401" s="82"/>
      <c r="E401" s="82"/>
      <c r="F401" s="82"/>
      <c r="G401" s="82"/>
      <c r="H401" s="82"/>
      <c r="I401" s="79"/>
      <c r="J401" s="79"/>
      <c r="K401" s="77"/>
      <c r="L401" s="77"/>
      <c r="M401" s="80"/>
      <c r="N401" s="77"/>
      <c r="O401" s="77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92"/>
      <c r="AD401" s="92"/>
      <c r="AE401" s="92"/>
      <c r="AF401" s="92"/>
      <c r="AG401" s="92"/>
      <c r="AH401" s="92"/>
    </row>
    <row r="402" spans="4:34" s="57" customFormat="1" ht="16" customHeight="1" x14ac:dyDescent="0.25">
      <c r="D402" s="82"/>
      <c r="E402" s="82"/>
      <c r="F402" s="82"/>
      <c r="G402" s="82"/>
      <c r="H402" s="82"/>
      <c r="I402" s="79"/>
      <c r="J402" s="79"/>
      <c r="K402" s="77"/>
      <c r="L402" s="77"/>
      <c r="M402" s="80"/>
      <c r="N402" s="77"/>
      <c r="O402" s="77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92"/>
      <c r="AD402" s="92"/>
      <c r="AE402" s="92"/>
      <c r="AF402" s="92"/>
      <c r="AG402" s="92"/>
      <c r="AH402" s="92"/>
    </row>
    <row r="403" spans="4:34" s="57" customFormat="1" ht="16" customHeight="1" x14ac:dyDescent="0.25">
      <c r="D403" s="82"/>
      <c r="E403" s="82"/>
      <c r="F403" s="82"/>
      <c r="G403" s="82"/>
      <c r="H403" s="82"/>
      <c r="I403" s="79"/>
      <c r="J403" s="79"/>
      <c r="K403" s="77"/>
      <c r="L403" s="77"/>
      <c r="M403" s="80"/>
      <c r="N403" s="77"/>
      <c r="O403" s="77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92"/>
      <c r="AD403" s="92"/>
      <c r="AE403" s="92"/>
      <c r="AF403" s="92"/>
      <c r="AG403" s="92"/>
      <c r="AH403" s="92"/>
    </row>
    <row r="404" spans="4:34" s="57" customFormat="1" ht="16" customHeight="1" x14ac:dyDescent="0.25">
      <c r="D404" s="82"/>
      <c r="E404" s="82"/>
      <c r="F404" s="82"/>
      <c r="G404" s="82"/>
      <c r="H404" s="82"/>
      <c r="I404" s="79"/>
      <c r="J404" s="79"/>
      <c r="K404" s="81"/>
      <c r="L404" s="81"/>
      <c r="M404" s="80"/>
      <c r="N404" s="77"/>
      <c r="O404" s="77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92"/>
      <c r="AD404" s="92"/>
      <c r="AE404" s="92"/>
      <c r="AF404" s="92"/>
      <c r="AG404" s="92"/>
      <c r="AH404" s="92"/>
    </row>
    <row r="405" spans="4:34" s="57" customFormat="1" ht="16" customHeight="1" x14ac:dyDescent="0.25">
      <c r="D405" s="82"/>
      <c r="E405" s="82"/>
      <c r="F405" s="82"/>
      <c r="G405" s="82"/>
      <c r="H405" s="82"/>
      <c r="I405" s="79"/>
      <c r="J405" s="79"/>
      <c r="K405" s="81"/>
      <c r="L405" s="81"/>
      <c r="M405" s="80"/>
      <c r="N405" s="77"/>
      <c r="O405" s="77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92"/>
      <c r="AD405" s="92"/>
      <c r="AE405" s="92"/>
      <c r="AF405" s="92"/>
      <c r="AG405" s="92"/>
      <c r="AH405" s="92"/>
    </row>
    <row r="406" spans="4:34" s="57" customFormat="1" ht="16" customHeight="1" x14ac:dyDescent="0.25">
      <c r="D406" s="82"/>
      <c r="E406" s="82"/>
      <c r="F406" s="82"/>
      <c r="G406" s="82"/>
      <c r="H406" s="82"/>
      <c r="I406" s="79"/>
      <c r="J406" s="79"/>
      <c r="K406" s="81"/>
      <c r="L406" s="81"/>
      <c r="M406" s="80"/>
      <c r="N406" s="77"/>
      <c r="O406" s="77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92"/>
      <c r="AD406" s="92"/>
      <c r="AE406" s="92"/>
      <c r="AF406" s="92"/>
      <c r="AG406" s="92"/>
      <c r="AH406" s="92"/>
    </row>
    <row r="407" spans="4:34" s="57" customFormat="1" ht="16" customHeight="1" x14ac:dyDescent="0.25">
      <c r="D407" s="82"/>
      <c r="E407" s="82"/>
      <c r="F407" s="82"/>
      <c r="G407" s="82"/>
      <c r="H407" s="82"/>
      <c r="I407" s="79"/>
      <c r="J407" s="79"/>
      <c r="K407" s="81"/>
      <c r="L407" s="81"/>
      <c r="M407" s="80"/>
      <c r="N407" s="77"/>
      <c r="O407" s="77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92"/>
      <c r="AD407" s="92"/>
      <c r="AE407" s="92"/>
      <c r="AF407" s="92"/>
      <c r="AG407" s="92"/>
      <c r="AH407" s="92"/>
    </row>
    <row r="408" spans="4:34" s="57" customFormat="1" ht="16" customHeight="1" x14ac:dyDescent="0.25">
      <c r="D408" s="82"/>
      <c r="E408" s="82"/>
      <c r="F408" s="82"/>
      <c r="G408" s="82"/>
      <c r="H408" s="82"/>
      <c r="I408" s="79"/>
      <c r="J408" s="79"/>
      <c r="K408" s="81"/>
      <c r="L408" s="81"/>
      <c r="M408" s="80"/>
      <c r="N408" s="77"/>
      <c r="O408" s="77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92"/>
      <c r="AD408" s="92"/>
      <c r="AE408" s="92"/>
      <c r="AF408" s="92"/>
      <c r="AG408" s="92"/>
      <c r="AH408" s="92"/>
    </row>
    <row r="409" spans="4:34" s="57" customFormat="1" ht="16" customHeight="1" x14ac:dyDescent="0.25">
      <c r="D409" s="82"/>
      <c r="E409" s="82"/>
      <c r="F409" s="82"/>
      <c r="G409" s="82"/>
      <c r="H409" s="82"/>
      <c r="I409" s="79"/>
      <c r="J409" s="79"/>
      <c r="K409" s="81"/>
      <c r="L409" s="81"/>
      <c r="M409" s="80"/>
      <c r="N409" s="77"/>
      <c r="O409" s="77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92"/>
      <c r="AD409" s="92"/>
      <c r="AE409" s="92"/>
      <c r="AF409" s="92"/>
      <c r="AG409" s="92"/>
      <c r="AH409" s="92"/>
    </row>
    <row r="410" spans="4:34" s="57" customFormat="1" ht="16" customHeight="1" x14ac:dyDescent="0.25">
      <c r="D410" s="82"/>
      <c r="E410" s="82"/>
      <c r="F410" s="82"/>
      <c r="G410" s="82"/>
      <c r="H410" s="82"/>
      <c r="I410" s="79"/>
      <c r="J410" s="79"/>
      <c r="K410" s="81"/>
      <c r="L410" s="81"/>
      <c r="M410" s="80"/>
      <c r="N410" s="77"/>
      <c r="O410" s="77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92"/>
      <c r="AD410" s="92"/>
      <c r="AE410" s="92"/>
      <c r="AF410" s="92"/>
      <c r="AG410" s="92"/>
      <c r="AH410" s="92"/>
    </row>
    <row r="411" spans="4:34" s="57" customFormat="1" ht="16" customHeight="1" x14ac:dyDescent="0.25">
      <c r="D411" s="82"/>
      <c r="E411" s="82"/>
      <c r="F411" s="82"/>
      <c r="G411" s="82"/>
      <c r="H411" s="82"/>
      <c r="I411" s="79"/>
      <c r="J411" s="79"/>
      <c r="K411" s="77"/>
      <c r="L411" s="77"/>
      <c r="M411" s="80"/>
      <c r="N411" s="77"/>
      <c r="O411" s="77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92"/>
      <c r="AD411" s="92"/>
      <c r="AE411" s="92"/>
      <c r="AF411" s="92"/>
      <c r="AG411" s="92"/>
      <c r="AH411" s="92"/>
    </row>
    <row r="412" spans="4:34" s="57" customFormat="1" ht="16" customHeight="1" x14ac:dyDescent="0.25">
      <c r="D412" s="82"/>
      <c r="E412" s="82"/>
      <c r="F412" s="82"/>
      <c r="G412" s="82"/>
      <c r="H412" s="82"/>
      <c r="I412" s="79"/>
      <c r="J412" s="79"/>
      <c r="K412" s="77"/>
      <c r="L412" s="77"/>
      <c r="M412" s="80"/>
      <c r="N412" s="77"/>
      <c r="O412" s="77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92"/>
      <c r="AD412" s="92"/>
      <c r="AE412" s="92"/>
      <c r="AF412" s="92"/>
      <c r="AG412" s="92"/>
      <c r="AH412" s="92"/>
    </row>
    <row r="413" spans="4:34" s="57" customFormat="1" ht="16" customHeight="1" x14ac:dyDescent="0.25">
      <c r="D413" s="82"/>
      <c r="E413" s="82"/>
      <c r="F413" s="82"/>
      <c r="G413" s="82"/>
      <c r="H413" s="82"/>
      <c r="I413" s="79"/>
      <c r="J413" s="79"/>
      <c r="K413" s="77"/>
      <c r="L413" s="77"/>
      <c r="M413" s="80"/>
      <c r="N413" s="77"/>
      <c r="O413" s="77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92"/>
      <c r="AD413" s="92"/>
      <c r="AE413" s="92"/>
      <c r="AF413" s="92"/>
      <c r="AG413" s="92"/>
      <c r="AH413" s="92"/>
    </row>
    <row r="414" spans="4:34" s="57" customFormat="1" ht="16" customHeight="1" x14ac:dyDescent="0.25">
      <c r="D414" s="82"/>
      <c r="E414" s="82"/>
      <c r="F414" s="82"/>
      <c r="G414" s="82"/>
      <c r="H414" s="82"/>
      <c r="I414" s="79"/>
      <c r="J414" s="79"/>
      <c r="K414" s="77"/>
      <c r="L414" s="77"/>
      <c r="M414" s="80"/>
      <c r="N414" s="77"/>
      <c r="O414" s="77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92"/>
      <c r="AD414" s="92"/>
      <c r="AE414" s="92"/>
      <c r="AF414" s="92"/>
      <c r="AG414" s="92"/>
      <c r="AH414" s="92"/>
    </row>
    <row r="415" spans="4:34" s="57" customFormat="1" ht="16" customHeight="1" x14ac:dyDescent="0.25">
      <c r="D415" s="82"/>
      <c r="E415" s="82"/>
      <c r="F415" s="82"/>
      <c r="G415" s="82"/>
      <c r="H415" s="82"/>
      <c r="I415" s="79"/>
      <c r="J415" s="79"/>
      <c r="K415" s="77"/>
      <c r="L415" s="77"/>
      <c r="M415" s="80"/>
      <c r="N415" s="77"/>
      <c r="O415" s="77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92"/>
      <c r="AD415" s="92"/>
      <c r="AE415" s="92"/>
      <c r="AF415" s="92"/>
      <c r="AG415" s="92"/>
      <c r="AH415" s="92"/>
    </row>
    <row r="416" spans="4:34" s="57" customFormat="1" ht="16" customHeight="1" x14ac:dyDescent="0.25">
      <c r="D416" s="82"/>
      <c r="E416" s="82"/>
      <c r="F416" s="82"/>
      <c r="G416" s="82"/>
      <c r="H416" s="82"/>
      <c r="I416" s="79"/>
      <c r="J416" s="79"/>
      <c r="K416" s="77"/>
      <c r="L416" s="77"/>
      <c r="M416" s="80"/>
      <c r="N416" s="77"/>
      <c r="O416" s="77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92"/>
      <c r="AD416" s="92"/>
      <c r="AE416" s="92"/>
      <c r="AF416" s="92"/>
      <c r="AG416" s="92"/>
      <c r="AH416" s="92"/>
    </row>
    <row r="417" spans="4:34" s="57" customFormat="1" ht="16" customHeight="1" x14ac:dyDescent="0.25">
      <c r="D417" s="82"/>
      <c r="E417" s="82"/>
      <c r="F417" s="82"/>
      <c r="G417" s="82"/>
      <c r="H417" s="82"/>
      <c r="I417" s="79"/>
      <c r="J417" s="79"/>
      <c r="K417" s="77"/>
      <c r="L417" s="77"/>
      <c r="M417" s="80"/>
      <c r="N417" s="77"/>
      <c r="O417" s="77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92"/>
      <c r="AD417" s="92"/>
      <c r="AE417" s="92"/>
      <c r="AF417" s="92"/>
      <c r="AG417" s="92"/>
      <c r="AH417" s="92"/>
    </row>
    <row r="418" spans="4:34" s="57" customFormat="1" ht="16" customHeight="1" x14ac:dyDescent="0.25">
      <c r="D418" s="82"/>
      <c r="E418" s="82"/>
      <c r="F418" s="82"/>
      <c r="G418" s="82"/>
      <c r="H418" s="82"/>
      <c r="I418" s="79"/>
      <c r="J418" s="79"/>
      <c r="K418" s="77"/>
      <c r="L418" s="77"/>
      <c r="M418" s="80"/>
      <c r="N418" s="77"/>
      <c r="O418" s="77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92"/>
      <c r="AD418" s="92"/>
      <c r="AE418" s="92"/>
      <c r="AF418" s="92"/>
      <c r="AG418" s="92"/>
      <c r="AH418" s="92"/>
    </row>
    <row r="419" spans="4:34" s="57" customFormat="1" ht="16" customHeight="1" x14ac:dyDescent="0.25">
      <c r="D419" s="82"/>
      <c r="E419" s="82"/>
      <c r="F419" s="82"/>
      <c r="G419" s="82"/>
      <c r="H419" s="82"/>
      <c r="I419" s="79"/>
      <c r="J419" s="79"/>
      <c r="K419" s="77"/>
      <c r="L419" s="77"/>
      <c r="M419" s="80"/>
      <c r="N419" s="77"/>
      <c r="O419" s="77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92"/>
      <c r="AD419" s="92"/>
      <c r="AE419" s="92"/>
      <c r="AF419" s="92"/>
      <c r="AG419" s="92"/>
      <c r="AH419" s="92"/>
    </row>
    <row r="420" spans="4:34" s="57" customFormat="1" ht="16" customHeight="1" x14ac:dyDescent="0.25">
      <c r="D420" s="82"/>
      <c r="E420" s="82"/>
      <c r="F420" s="82"/>
      <c r="G420" s="82"/>
      <c r="H420" s="82"/>
      <c r="I420" s="79"/>
      <c r="J420" s="79"/>
      <c r="K420" s="77"/>
      <c r="L420" s="77"/>
      <c r="M420" s="80"/>
      <c r="N420" s="77"/>
      <c r="O420" s="77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92"/>
      <c r="AD420" s="92"/>
      <c r="AE420" s="92"/>
      <c r="AF420" s="92"/>
      <c r="AG420" s="92"/>
      <c r="AH420" s="92"/>
    </row>
    <row r="421" spans="4:34" s="57" customFormat="1" ht="16" customHeight="1" x14ac:dyDescent="0.25">
      <c r="D421" s="82"/>
      <c r="E421" s="82"/>
      <c r="F421" s="82"/>
      <c r="G421" s="82"/>
      <c r="H421" s="82"/>
      <c r="I421" s="79"/>
      <c r="J421" s="79"/>
      <c r="K421" s="77"/>
      <c r="L421" s="77"/>
      <c r="M421" s="80"/>
      <c r="N421" s="77"/>
      <c r="O421" s="77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92"/>
      <c r="AD421" s="92"/>
      <c r="AE421" s="92"/>
      <c r="AF421" s="92"/>
      <c r="AG421" s="92"/>
      <c r="AH421" s="92"/>
    </row>
    <row r="422" spans="4:34" s="57" customFormat="1" ht="16" customHeight="1" x14ac:dyDescent="0.25">
      <c r="D422" s="82"/>
      <c r="E422" s="82"/>
      <c r="F422" s="82"/>
      <c r="G422" s="82"/>
      <c r="H422" s="82"/>
      <c r="I422" s="79"/>
      <c r="J422" s="79"/>
      <c r="K422" s="77"/>
      <c r="L422" s="77"/>
      <c r="M422" s="80"/>
      <c r="N422" s="77"/>
      <c r="O422" s="77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92"/>
      <c r="AD422" s="92"/>
      <c r="AE422" s="92"/>
      <c r="AF422" s="92"/>
      <c r="AG422" s="92"/>
      <c r="AH422" s="92"/>
    </row>
    <row r="423" spans="4:34" s="57" customFormat="1" ht="16" customHeight="1" x14ac:dyDescent="0.25">
      <c r="D423" s="82"/>
      <c r="E423" s="82"/>
      <c r="F423" s="82"/>
      <c r="G423" s="82"/>
      <c r="H423" s="82"/>
      <c r="I423" s="79"/>
      <c r="J423" s="79"/>
      <c r="K423" s="77"/>
      <c r="L423" s="77"/>
      <c r="M423" s="80"/>
      <c r="N423" s="77"/>
      <c r="O423" s="77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92"/>
      <c r="AD423" s="92"/>
      <c r="AE423" s="92"/>
      <c r="AF423" s="92"/>
      <c r="AG423" s="92"/>
      <c r="AH423" s="92"/>
    </row>
    <row r="424" spans="4:34" s="57" customFormat="1" ht="16" customHeight="1" x14ac:dyDescent="0.25">
      <c r="D424" s="82"/>
      <c r="E424" s="82"/>
      <c r="F424" s="82"/>
      <c r="G424" s="82"/>
      <c r="H424" s="82"/>
      <c r="I424" s="79"/>
      <c r="J424" s="79"/>
      <c r="K424" s="77"/>
      <c r="L424" s="77"/>
      <c r="M424" s="80"/>
      <c r="N424" s="77"/>
      <c r="O424" s="77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92"/>
      <c r="AD424" s="92"/>
      <c r="AE424" s="92"/>
      <c r="AF424" s="92"/>
      <c r="AG424" s="92"/>
      <c r="AH424" s="92"/>
    </row>
    <row r="425" spans="4:34" s="57" customFormat="1" ht="16" customHeight="1" x14ac:dyDescent="0.25">
      <c r="D425" s="82"/>
      <c r="E425" s="82"/>
      <c r="F425" s="82"/>
      <c r="G425" s="82"/>
      <c r="H425" s="82"/>
      <c r="I425" s="79"/>
      <c r="J425" s="79"/>
      <c r="K425" s="77"/>
      <c r="L425" s="77"/>
      <c r="M425" s="80"/>
      <c r="N425" s="77"/>
      <c r="O425" s="77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92"/>
      <c r="AD425" s="92"/>
      <c r="AE425" s="92"/>
      <c r="AF425" s="92"/>
      <c r="AG425" s="92"/>
      <c r="AH425" s="92"/>
    </row>
    <row r="426" spans="4:34" s="57" customFormat="1" ht="16" customHeight="1" x14ac:dyDescent="0.25">
      <c r="D426" s="82"/>
      <c r="E426" s="82"/>
      <c r="F426" s="82"/>
      <c r="G426" s="82"/>
      <c r="H426" s="82"/>
      <c r="I426" s="79"/>
      <c r="J426" s="79"/>
      <c r="K426" s="77"/>
      <c r="L426" s="77"/>
      <c r="M426" s="80"/>
      <c r="N426" s="77"/>
      <c r="O426" s="77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92"/>
      <c r="AD426" s="92"/>
      <c r="AE426" s="92"/>
      <c r="AF426" s="92"/>
      <c r="AG426" s="92"/>
      <c r="AH426" s="92"/>
    </row>
    <row r="427" spans="4:34" s="57" customFormat="1" ht="16" customHeight="1" x14ac:dyDescent="0.25">
      <c r="D427" s="82"/>
      <c r="E427" s="82"/>
      <c r="F427" s="82"/>
      <c r="G427" s="82"/>
      <c r="H427" s="82"/>
      <c r="I427" s="79"/>
      <c r="J427" s="79"/>
      <c r="K427" s="77"/>
      <c r="L427" s="77"/>
      <c r="M427" s="80"/>
      <c r="N427" s="77"/>
      <c r="O427" s="77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92"/>
      <c r="AD427" s="92"/>
      <c r="AE427" s="92"/>
      <c r="AF427" s="92"/>
      <c r="AG427" s="92"/>
      <c r="AH427" s="92"/>
    </row>
    <row r="428" spans="4:34" s="57" customFormat="1" ht="16" customHeight="1" x14ac:dyDescent="0.25">
      <c r="D428" s="82"/>
      <c r="E428" s="82"/>
      <c r="F428" s="82"/>
      <c r="G428" s="82"/>
      <c r="H428" s="82"/>
      <c r="I428" s="79"/>
      <c r="J428" s="79"/>
      <c r="K428" s="81"/>
      <c r="L428" s="81"/>
      <c r="M428" s="80"/>
      <c r="N428" s="77"/>
      <c r="O428" s="77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92"/>
      <c r="AD428" s="92"/>
      <c r="AE428" s="92"/>
      <c r="AF428" s="92"/>
      <c r="AG428" s="92"/>
      <c r="AH428" s="92"/>
    </row>
    <row r="429" spans="4:34" s="57" customFormat="1" ht="16" customHeight="1" x14ac:dyDescent="0.25">
      <c r="D429" s="82"/>
      <c r="E429" s="82"/>
      <c r="F429" s="82"/>
      <c r="G429" s="82"/>
      <c r="H429" s="82"/>
      <c r="I429" s="79"/>
      <c r="J429" s="79"/>
      <c r="K429" s="81"/>
      <c r="L429" s="81"/>
      <c r="M429" s="80"/>
      <c r="N429" s="77"/>
      <c r="O429" s="77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92"/>
      <c r="AD429" s="92"/>
      <c r="AE429" s="92"/>
      <c r="AF429" s="92"/>
      <c r="AG429" s="92"/>
      <c r="AH429" s="92"/>
    </row>
    <row r="430" spans="4:34" s="57" customFormat="1" ht="16" customHeight="1" x14ac:dyDescent="0.25">
      <c r="D430" s="82"/>
      <c r="E430" s="82"/>
      <c r="F430" s="82"/>
      <c r="G430" s="82"/>
      <c r="H430" s="82"/>
      <c r="I430" s="79"/>
      <c r="J430" s="79"/>
      <c r="K430" s="81"/>
      <c r="L430" s="81"/>
      <c r="M430" s="80"/>
      <c r="N430" s="77"/>
      <c r="O430" s="77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92"/>
      <c r="AD430" s="92"/>
      <c r="AE430" s="92"/>
      <c r="AF430" s="92"/>
      <c r="AG430" s="92"/>
      <c r="AH430" s="92"/>
    </row>
    <row r="431" spans="4:34" s="57" customFormat="1" ht="16" customHeight="1" x14ac:dyDescent="0.25">
      <c r="D431" s="82"/>
      <c r="E431" s="82"/>
      <c r="F431" s="82"/>
      <c r="G431" s="82"/>
      <c r="H431" s="82"/>
      <c r="I431" s="79"/>
      <c r="J431" s="79"/>
      <c r="K431" s="81"/>
      <c r="L431" s="81"/>
      <c r="M431" s="80"/>
      <c r="N431" s="77"/>
      <c r="O431" s="77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92"/>
      <c r="AD431" s="92"/>
      <c r="AE431" s="92"/>
      <c r="AF431" s="92"/>
      <c r="AG431" s="92"/>
      <c r="AH431" s="92"/>
    </row>
    <row r="432" spans="4:34" s="57" customFormat="1" ht="16" customHeight="1" x14ac:dyDescent="0.25">
      <c r="D432" s="82"/>
      <c r="E432" s="82"/>
      <c r="F432" s="82"/>
      <c r="G432" s="82"/>
      <c r="H432" s="82"/>
      <c r="I432" s="79"/>
      <c r="J432" s="79"/>
      <c r="K432" s="81"/>
      <c r="L432" s="81"/>
      <c r="M432" s="80"/>
      <c r="N432" s="77"/>
      <c r="O432" s="77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92"/>
      <c r="AD432" s="92"/>
      <c r="AE432" s="92"/>
      <c r="AF432" s="92"/>
      <c r="AG432" s="92"/>
      <c r="AH432" s="92"/>
    </row>
    <row r="433" spans="4:34" s="57" customFormat="1" ht="16" customHeight="1" x14ac:dyDescent="0.25">
      <c r="D433" s="82"/>
      <c r="E433" s="82"/>
      <c r="F433" s="82"/>
      <c r="G433" s="82"/>
      <c r="H433" s="82"/>
      <c r="I433" s="79"/>
      <c r="J433" s="79"/>
      <c r="K433" s="81"/>
      <c r="L433" s="81"/>
      <c r="M433" s="80"/>
      <c r="N433" s="77"/>
      <c r="O433" s="77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92"/>
      <c r="AD433" s="92"/>
      <c r="AE433" s="92"/>
      <c r="AF433" s="92"/>
      <c r="AG433" s="92"/>
      <c r="AH433" s="92"/>
    </row>
    <row r="434" spans="4:34" s="57" customFormat="1" ht="16" customHeight="1" x14ac:dyDescent="0.25">
      <c r="D434" s="82"/>
      <c r="E434" s="82"/>
      <c r="F434" s="82"/>
      <c r="G434" s="82"/>
      <c r="H434" s="82"/>
      <c r="I434" s="79"/>
      <c r="J434" s="79"/>
      <c r="K434" s="81"/>
      <c r="L434" s="81"/>
      <c r="M434" s="80"/>
      <c r="N434" s="77"/>
      <c r="O434" s="77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92"/>
      <c r="AD434" s="92"/>
      <c r="AE434" s="92"/>
      <c r="AF434" s="92"/>
      <c r="AG434" s="92"/>
      <c r="AH434" s="92"/>
    </row>
    <row r="435" spans="4:34" s="57" customFormat="1" ht="16" customHeight="1" x14ac:dyDescent="0.25">
      <c r="D435" s="82"/>
      <c r="E435" s="82"/>
      <c r="F435" s="82"/>
      <c r="G435" s="82"/>
      <c r="H435" s="82"/>
      <c r="I435" s="79"/>
      <c r="J435" s="79"/>
      <c r="K435" s="77"/>
      <c r="L435" s="77"/>
      <c r="M435" s="80"/>
      <c r="N435" s="77"/>
      <c r="O435" s="77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92"/>
      <c r="AD435" s="92"/>
      <c r="AE435" s="92"/>
      <c r="AF435" s="92"/>
      <c r="AG435" s="92"/>
      <c r="AH435" s="92"/>
    </row>
    <row r="436" spans="4:34" s="57" customFormat="1" ht="16" customHeight="1" x14ac:dyDescent="0.25">
      <c r="D436" s="82"/>
      <c r="E436" s="82"/>
      <c r="F436" s="82"/>
      <c r="G436" s="82"/>
      <c r="H436" s="82"/>
      <c r="I436" s="79"/>
      <c r="J436" s="79"/>
      <c r="K436" s="77"/>
      <c r="L436" s="77"/>
      <c r="M436" s="80"/>
      <c r="N436" s="77"/>
      <c r="O436" s="77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92"/>
      <c r="AD436" s="92"/>
      <c r="AE436" s="92"/>
      <c r="AF436" s="92"/>
      <c r="AG436" s="92"/>
      <c r="AH436" s="92"/>
    </row>
    <row r="437" spans="4:34" s="57" customFormat="1" ht="16" customHeight="1" x14ac:dyDescent="0.25">
      <c r="D437" s="82"/>
      <c r="E437" s="82"/>
      <c r="F437" s="82"/>
      <c r="G437" s="82"/>
      <c r="H437" s="82"/>
      <c r="I437" s="79"/>
      <c r="J437" s="79"/>
      <c r="K437" s="77"/>
      <c r="L437" s="77"/>
      <c r="M437" s="80"/>
      <c r="N437" s="77"/>
      <c r="O437" s="77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92"/>
      <c r="AD437" s="92"/>
      <c r="AE437" s="92"/>
      <c r="AF437" s="92"/>
      <c r="AG437" s="92"/>
      <c r="AH437" s="92"/>
    </row>
    <row r="438" spans="4:34" s="57" customFormat="1" ht="16" customHeight="1" x14ac:dyDescent="0.25">
      <c r="D438" s="82"/>
      <c r="E438" s="82"/>
      <c r="F438" s="82"/>
      <c r="G438" s="82"/>
      <c r="H438" s="82"/>
      <c r="I438" s="79"/>
      <c r="J438" s="79"/>
      <c r="K438" s="77"/>
      <c r="L438" s="77"/>
      <c r="M438" s="80"/>
      <c r="N438" s="77"/>
      <c r="O438" s="77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92"/>
      <c r="AD438" s="92"/>
      <c r="AE438" s="92"/>
      <c r="AF438" s="92"/>
      <c r="AG438" s="92"/>
      <c r="AH438" s="92"/>
    </row>
    <row r="439" spans="4:34" s="57" customFormat="1" ht="16" customHeight="1" x14ac:dyDescent="0.25">
      <c r="D439" s="82"/>
      <c r="E439" s="82"/>
      <c r="F439" s="82"/>
      <c r="G439" s="82"/>
      <c r="H439" s="82"/>
      <c r="I439" s="79"/>
      <c r="J439" s="79"/>
      <c r="K439" s="77"/>
      <c r="L439" s="77"/>
      <c r="M439" s="80"/>
      <c r="N439" s="77"/>
      <c r="O439" s="77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92"/>
      <c r="AD439" s="92"/>
      <c r="AE439" s="92"/>
      <c r="AF439" s="92"/>
      <c r="AG439" s="92"/>
      <c r="AH439" s="92"/>
    </row>
    <row r="440" spans="4:34" s="57" customFormat="1" ht="16" customHeight="1" x14ac:dyDescent="0.25">
      <c r="D440" s="82"/>
      <c r="E440" s="82"/>
      <c r="F440" s="82"/>
      <c r="G440" s="82"/>
      <c r="H440" s="82"/>
      <c r="I440" s="79"/>
      <c r="J440" s="79"/>
      <c r="K440" s="77"/>
      <c r="L440" s="77"/>
      <c r="M440" s="80"/>
      <c r="N440" s="77"/>
      <c r="O440" s="77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92"/>
      <c r="AD440" s="92"/>
      <c r="AE440" s="92"/>
      <c r="AF440" s="92"/>
      <c r="AG440" s="92"/>
      <c r="AH440" s="92"/>
    </row>
    <row r="441" spans="4:34" s="57" customFormat="1" ht="16" customHeight="1" x14ac:dyDescent="0.25">
      <c r="D441" s="82"/>
      <c r="E441" s="82"/>
      <c r="F441" s="82"/>
      <c r="G441" s="82"/>
      <c r="H441" s="82"/>
      <c r="I441" s="79"/>
      <c r="J441" s="79"/>
      <c r="K441" s="77"/>
      <c r="L441" s="77"/>
      <c r="M441" s="80"/>
      <c r="N441" s="77"/>
      <c r="O441" s="77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92"/>
      <c r="AD441" s="92"/>
      <c r="AE441" s="92"/>
      <c r="AF441" s="92"/>
      <c r="AG441" s="92"/>
      <c r="AH441" s="92"/>
    </row>
    <row r="442" spans="4:34" s="57" customFormat="1" ht="16" customHeight="1" x14ac:dyDescent="0.25">
      <c r="D442" s="82"/>
      <c r="E442" s="82"/>
      <c r="F442" s="82"/>
      <c r="G442" s="82"/>
      <c r="H442" s="82"/>
      <c r="I442" s="79"/>
      <c r="J442" s="79"/>
      <c r="K442" s="77"/>
      <c r="L442" s="77"/>
      <c r="M442" s="80"/>
      <c r="N442" s="77"/>
      <c r="O442" s="77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92"/>
      <c r="AD442" s="92"/>
      <c r="AE442" s="92"/>
      <c r="AF442" s="92"/>
      <c r="AG442" s="92"/>
      <c r="AH442" s="92"/>
    </row>
    <row r="443" spans="4:34" s="57" customFormat="1" ht="16" customHeight="1" x14ac:dyDescent="0.25">
      <c r="D443" s="82"/>
      <c r="E443" s="82"/>
      <c r="F443" s="82"/>
      <c r="G443" s="82"/>
      <c r="H443" s="82"/>
      <c r="I443" s="79"/>
      <c r="J443" s="79"/>
      <c r="K443" s="77"/>
      <c r="L443" s="77"/>
      <c r="M443" s="80"/>
      <c r="N443" s="77"/>
      <c r="O443" s="77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92"/>
      <c r="AD443" s="92"/>
      <c r="AE443" s="92"/>
      <c r="AF443" s="92"/>
      <c r="AG443" s="92"/>
      <c r="AH443" s="92"/>
    </row>
    <row r="444" spans="4:34" s="57" customFormat="1" ht="16" customHeight="1" x14ac:dyDescent="0.25">
      <c r="D444" s="82"/>
      <c r="E444" s="82"/>
      <c r="F444" s="82"/>
      <c r="G444" s="82"/>
      <c r="H444" s="82"/>
      <c r="I444" s="79"/>
      <c r="J444" s="79"/>
      <c r="K444" s="77"/>
      <c r="L444" s="77"/>
      <c r="M444" s="80"/>
      <c r="N444" s="77"/>
      <c r="O444" s="77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92"/>
      <c r="AD444" s="92"/>
      <c r="AE444" s="92"/>
      <c r="AF444" s="92"/>
      <c r="AG444" s="92"/>
      <c r="AH444" s="92"/>
    </row>
    <row r="445" spans="4:34" s="57" customFormat="1" ht="16" customHeight="1" x14ac:dyDescent="0.25">
      <c r="D445" s="82"/>
      <c r="E445" s="82"/>
      <c r="F445" s="82"/>
      <c r="G445" s="82"/>
      <c r="H445" s="82"/>
      <c r="I445" s="79"/>
      <c r="J445" s="79"/>
      <c r="K445" s="77"/>
      <c r="L445" s="77"/>
      <c r="M445" s="80"/>
      <c r="N445" s="77"/>
      <c r="O445" s="77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92"/>
      <c r="AD445" s="92"/>
      <c r="AE445" s="92"/>
      <c r="AF445" s="92"/>
      <c r="AG445" s="92"/>
      <c r="AH445" s="92"/>
    </row>
    <row r="446" spans="4:34" s="57" customFormat="1" ht="16" customHeight="1" x14ac:dyDescent="0.25">
      <c r="D446" s="82"/>
      <c r="E446" s="82"/>
      <c r="F446" s="82"/>
      <c r="G446" s="82"/>
      <c r="H446" s="82"/>
      <c r="I446" s="79"/>
      <c r="J446" s="79"/>
      <c r="K446" s="77"/>
      <c r="L446" s="77"/>
      <c r="M446" s="80"/>
      <c r="N446" s="77"/>
      <c r="O446" s="77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92"/>
      <c r="AD446" s="92"/>
      <c r="AE446" s="92"/>
      <c r="AF446" s="92"/>
      <c r="AG446" s="92"/>
      <c r="AH446" s="92"/>
    </row>
    <row r="447" spans="4:34" s="57" customFormat="1" ht="16" customHeight="1" x14ac:dyDescent="0.25">
      <c r="D447" s="82"/>
      <c r="E447" s="82"/>
      <c r="F447" s="82"/>
      <c r="G447" s="82"/>
      <c r="H447" s="82"/>
      <c r="I447" s="79"/>
      <c r="J447" s="79"/>
      <c r="K447" s="77"/>
      <c r="L447" s="77"/>
      <c r="M447" s="80"/>
      <c r="N447" s="77"/>
      <c r="O447" s="77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92"/>
      <c r="AD447" s="92"/>
      <c r="AE447" s="92"/>
      <c r="AF447" s="92"/>
      <c r="AG447" s="92"/>
      <c r="AH447" s="92"/>
    </row>
    <row r="448" spans="4:34" s="57" customFormat="1" ht="16" customHeight="1" x14ac:dyDescent="0.25">
      <c r="D448" s="82"/>
      <c r="E448" s="82"/>
      <c r="F448" s="82"/>
      <c r="G448" s="82"/>
      <c r="H448" s="82"/>
      <c r="I448" s="79"/>
      <c r="J448" s="79"/>
      <c r="K448" s="77"/>
      <c r="L448" s="77"/>
      <c r="M448" s="80"/>
      <c r="N448" s="77"/>
      <c r="O448" s="77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92"/>
      <c r="AD448" s="92"/>
      <c r="AE448" s="92"/>
      <c r="AF448" s="92"/>
      <c r="AG448" s="92"/>
      <c r="AH448" s="92"/>
    </row>
    <row r="449" spans="4:34" s="57" customFormat="1" ht="16" customHeight="1" x14ac:dyDescent="0.25">
      <c r="D449" s="82"/>
      <c r="E449" s="82"/>
      <c r="F449" s="82"/>
      <c r="G449" s="82"/>
      <c r="H449" s="82"/>
      <c r="I449" s="79"/>
      <c r="J449" s="79"/>
      <c r="K449" s="77"/>
      <c r="L449" s="77"/>
      <c r="M449" s="80"/>
      <c r="N449" s="77"/>
      <c r="O449" s="77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92"/>
      <c r="AD449" s="92"/>
      <c r="AE449" s="92"/>
      <c r="AF449" s="92"/>
      <c r="AG449" s="92"/>
      <c r="AH449" s="92"/>
    </row>
    <row r="450" spans="4:34" s="57" customFormat="1" ht="16" customHeight="1" x14ac:dyDescent="0.25">
      <c r="D450" s="82"/>
      <c r="E450" s="82"/>
      <c r="F450" s="82"/>
      <c r="G450" s="82"/>
      <c r="H450" s="82"/>
      <c r="I450" s="79"/>
      <c r="J450" s="79"/>
      <c r="K450" s="77"/>
      <c r="L450" s="77"/>
      <c r="M450" s="80"/>
      <c r="N450" s="77"/>
      <c r="O450" s="77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92"/>
      <c r="AD450" s="92"/>
      <c r="AE450" s="92"/>
      <c r="AF450" s="92"/>
      <c r="AG450" s="92"/>
      <c r="AH450" s="92"/>
    </row>
    <row r="451" spans="4:34" s="57" customFormat="1" ht="16" customHeight="1" x14ac:dyDescent="0.25">
      <c r="D451" s="82"/>
      <c r="E451" s="82"/>
      <c r="F451" s="82"/>
      <c r="G451" s="82"/>
      <c r="H451" s="82"/>
      <c r="I451" s="79"/>
      <c r="J451" s="79"/>
      <c r="K451" s="77"/>
      <c r="L451" s="77"/>
      <c r="M451" s="80"/>
      <c r="N451" s="77"/>
      <c r="O451" s="77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92"/>
      <c r="AD451" s="92"/>
      <c r="AE451" s="92"/>
      <c r="AF451" s="92"/>
      <c r="AG451" s="92"/>
      <c r="AH451" s="92"/>
    </row>
    <row r="452" spans="4:34" s="57" customFormat="1" ht="16" customHeight="1" x14ac:dyDescent="0.25">
      <c r="D452" s="82"/>
      <c r="E452" s="82"/>
      <c r="F452" s="82"/>
      <c r="G452" s="82"/>
      <c r="H452" s="82"/>
      <c r="I452" s="79"/>
      <c r="J452" s="79"/>
      <c r="K452" s="81"/>
      <c r="L452" s="81"/>
      <c r="M452" s="80"/>
      <c r="N452" s="77"/>
      <c r="O452" s="77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92"/>
      <c r="AD452" s="92"/>
      <c r="AE452" s="92"/>
      <c r="AF452" s="92"/>
      <c r="AG452" s="92"/>
      <c r="AH452" s="92"/>
    </row>
    <row r="453" spans="4:34" s="57" customFormat="1" ht="16" customHeight="1" x14ac:dyDescent="0.25">
      <c r="D453" s="82"/>
      <c r="E453" s="82"/>
      <c r="F453" s="82"/>
      <c r="G453" s="82"/>
      <c r="H453" s="82"/>
      <c r="I453" s="79"/>
      <c r="J453" s="79"/>
      <c r="K453" s="81"/>
      <c r="L453" s="81"/>
      <c r="M453" s="80"/>
      <c r="N453" s="77"/>
      <c r="O453" s="77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92"/>
      <c r="AD453" s="92"/>
      <c r="AE453" s="92"/>
      <c r="AF453" s="92"/>
      <c r="AG453" s="92"/>
      <c r="AH453" s="92"/>
    </row>
    <row r="454" spans="4:34" s="57" customFormat="1" ht="16" customHeight="1" x14ac:dyDescent="0.25">
      <c r="D454" s="82"/>
      <c r="E454" s="82"/>
      <c r="F454" s="82"/>
      <c r="G454" s="82"/>
      <c r="H454" s="82"/>
      <c r="I454" s="79"/>
      <c r="J454" s="79"/>
      <c r="K454" s="81"/>
      <c r="L454" s="81"/>
      <c r="M454" s="80"/>
      <c r="N454" s="77"/>
      <c r="O454" s="77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92"/>
      <c r="AD454" s="92"/>
      <c r="AE454" s="92"/>
      <c r="AF454" s="92"/>
      <c r="AG454" s="92"/>
      <c r="AH454" s="92"/>
    </row>
    <row r="455" spans="4:34" s="57" customFormat="1" ht="16" customHeight="1" x14ac:dyDescent="0.25">
      <c r="D455" s="82"/>
      <c r="E455" s="82"/>
      <c r="F455" s="82"/>
      <c r="G455" s="82"/>
      <c r="H455" s="82"/>
      <c r="I455" s="79"/>
      <c r="J455" s="79"/>
      <c r="K455" s="81"/>
      <c r="L455" s="81"/>
      <c r="M455" s="80"/>
      <c r="N455" s="77"/>
      <c r="O455" s="77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92"/>
      <c r="AD455" s="92"/>
      <c r="AE455" s="92"/>
      <c r="AF455" s="92"/>
      <c r="AG455" s="92"/>
      <c r="AH455" s="92"/>
    </row>
    <row r="456" spans="4:34" s="57" customFormat="1" ht="16" customHeight="1" x14ac:dyDescent="0.25">
      <c r="D456" s="82"/>
      <c r="E456" s="82"/>
      <c r="F456" s="82"/>
      <c r="G456" s="82"/>
      <c r="H456" s="82"/>
      <c r="I456" s="79"/>
      <c r="J456" s="79"/>
      <c r="K456" s="81"/>
      <c r="L456" s="81"/>
      <c r="M456" s="80"/>
      <c r="N456" s="77"/>
      <c r="O456" s="77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92"/>
      <c r="AD456" s="92"/>
      <c r="AE456" s="92"/>
      <c r="AF456" s="92"/>
      <c r="AG456" s="92"/>
      <c r="AH456" s="92"/>
    </row>
    <row r="457" spans="4:34" s="57" customFormat="1" ht="16" customHeight="1" x14ac:dyDescent="0.25">
      <c r="D457" s="82"/>
      <c r="E457" s="82"/>
      <c r="F457" s="82"/>
      <c r="G457" s="82"/>
      <c r="H457" s="82"/>
      <c r="I457" s="79"/>
      <c r="J457" s="79"/>
      <c r="K457" s="81"/>
      <c r="L457" s="81"/>
      <c r="M457" s="80"/>
      <c r="N457" s="77"/>
      <c r="O457" s="77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92"/>
      <c r="AD457" s="92"/>
      <c r="AE457" s="92"/>
      <c r="AF457" s="92"/>
      <c r="AG457" s="92"/>
      <c r="AH457" s="92"/>
    </row>
    <row r="458" spans="4:34" s="57" customFormat="1" ht="16" customHeight="1" x14ac:dyDescent="0.25">
      <c r="D458" s="82"/>
      <c r="E458" s="82"/>
      <c r="F458" s="82"/>
      <c r="G458" s="82"/>
      <c r="H458" s="82"/>
      <c r="I458" s="79"/>
      <c r="J458" s="79"/>
      <c r="K458" s="81"/>
      <c r="L458" s="81"/>
      <c r="M458" s="80"/>
      <c r="N458" s="77"/>
      <c r="O458" s="77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92"/>
      <c r="AD458" s="92"/>
      <c r="AE458" s="92"/>
      <c r="AF458" s="92"/>
      <c r="AG458" s="92"/>
      <c r="AH458" s="92"/>
    </row>
    <row r="459" spans="4:34" s="57" customFormat="1" ht="16" customHeight="1" x14ac:dyDescent="0.25">
      <c r="D459" s="82"/>
      <c r="E459" s="82"/>
      <c r="F459" s="82"/>
      <c r="G459" s="82"/>
      <c r="H459" s="82"/>
      <c r="I459" s="79"/>
      <c r="J459" s="79"/>
      <c r="K459" s="77"/>
      <c r="L459" s="77"/>
      <c r="M459" s="80"/>
      <c r="N459" s="77"/>
      <c r="O459" s="77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92"/>
      <c r="AD459" s="92"/>
      <c r="AE459" s="92"/>
      <c r="AF459" s="92"/>
      <c r="AG459" s="92"/>
      <c r="AH459" s="92"/>
    </row>
    <row r="460" spans="4:34" s="57" customFormat="1" ht="16" customHeight="1" x14ac:dyDescent="0.25">
      <c r="D460" s="82"/>
      <c r="E460" s="82"/>
      <c r="F460" s="82"/>
      <c r="G460" s="82"/>
      <c r="H460" s="82"/>
      <c r="I460" s="79"/>
      <c r="J460" s="79"/>
      <c r="K460" s="77"/>
      <c r="L460" s="77"/>
      <c r="M460" s="80"/>
      <c r="N460" s="77"/>
      <c r="O460" s="77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92"/>
      <c r="AD460" s="92"/>
      <c r="AE460" s="92"/>
      <c r="AF460" s="92"/>
      <c r="AG460" s="92"/>
      <c r="AH460" s="92"/>
    </row>
    <row r="461" spans="4:34" s="57" customFormat="1" ht="16" customHeight="1" x14ac:dyDescent="0.25">
      <c r="D461" s="82"/>
      <c r="E461" s="82"/>
      <c r="F461" s="82"/>
      <c r="G461" s="82"/>
      <c r="H461" s="82"/>
      <c r="I461" s="79"/>
      <c r="J461" s="79"/>
      <c r="K461" s="77"/>
      <c r="L461" s="77"/>
      <c r="M461" s="80"/>
      <c r="N461" s="77"/>
      <c r="O461" s="77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92"/>
      <c r="AD461" s="92"/>
      <c r="AE461" s="92"/>
      <c r="AF461" s="92"/>
      <c r="AG461" s="92"/>
      <c r="AH461" s="92"/>
    </row>
    <row r="462" spans="4:34" s="57" customFormat="1" ht="16" customHeight="1" x14ac:dyDescent="0.25">
      <c r="D462" s="82"/>
      <c r="E462" s="82"/>
      <c r="F462" s="82"/>
      <c r="G462" s="82"/>
      <c r="H462" s="82"/>
      <c r="I462" s="79"/>
      <c r="J462" s="79"/>
      <c r="K462" s="77"/>
      <c r="L462" s="77"/>
      <c r="M462" s="80"/>
      <c r="N462" s="77"/>
      <c r="O462" s="77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92"/>
      <c r="AD462" s="92"/>
      <c r="AE462" s="92"/>
      <c r="AF462" s="92"/>
      <c r="AG462" s="92"/>
      <c r="AH462" s="92"/>
    </row>
    <row r="463" spans="4:34" s="57" customFormat="1" ht="16" customHeight="1" x14ac:dyDescent="0.25">
      <c r="D463" s="82"/>
      <c r="E463" s="82"/>
      <c r="F463" s="82"/>
      <c r="G463" s="82"/>
      <c r="H463" s="82"/>
      <c r="I463" s="79"/>
      <c r="J463" s="79"/>
      <c r="K463" s="77"/>
      <c r="L463" s="77"/>
      <c r="M463" s="80"/>
      <c r="N463" s="77"/>
      <c r="O463" s="77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92"/>
      <c r="AD463" s="92"/>
      <c r="AE463" s="92"/>
      <c r="AF463" s="92"/>
      <c r="AG463" s="92"/>
      <c r="AH463" s="92"/>
    </row>
    <row r="464" spans="4:34" s="57" customFormat="1" ht="16" customHeight="1" x14ac:dyDescent="0.25">
      <c r="D464" s="82"/>
      <c r="E464" s="82"/>
      <c r="F464" s="82"/>
      <c r="G464" s="82"/>
      <c r="H464" s="82"/>
      <c r="I464" s="79"/>
      <c r="J464" s="79"/>
      <c r="K464" s="77"/>
      <c r="L464" s="77"/>
      <c r="M464" s="80"/>
      <c r="N464" s="77"/>
      <c r="O464" s="77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92"/>
      <c r="AD464" s="92"/>
      <c r="AE464" s="92"/>
      <c r="AF464" s="92"/>
      <c r="AG464" s="92"/>
      <c r="AH464" s="92"/>
    </row>
    <row r="465" spans="4:34" s="57" customFormat="1" ht="16" customHeight="1" x14ac:dyDescent="0.25">
      <c r="D465" s="82"/>
      <c r="E465" s="82"/>
      <c r="F465" s="82"/>
      <c r="G465" s="82"/>
      <c r="H465" s="82"/>
      <c r="I465" s="79"/>
      <c r="J465" s="79"/>
      <c r="K465" s="77"/>
      <c r="L465" s="77"/>
      <c r="M465" s="80"/>
      <c r="N465" s="77"/>
      <c r="O465" s="77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92"/>
      <c r="AD465" s="92"/>
      <c r="AE465" s="92"/>
      <c r="AF465" s="92"/>
      <c r="AG465" s="92"/>
      <c r="AH465" s="92"/>
    </row>
    <row r="466" spans="4:34" s="57" customFormat="1" ht="16" customHeight="1" x14ac:dyDescent="0.25">
      <c r="D466" s="82"/>
      <c r="E466" s="82"/>
      <c r="F466" s="82"/>
      <c r="G466" s="82"/>
      <c r="H466" s="82"/>
      <c r="I466" s="79"/>
      <c r="J466" s="79"/>
      <c r="K466" s="77"/>
      <c r="L466" s="77"/>
      <c r="M466" s="80"/>
      <c r="N466" s="77"/>
      <c r="O466" s="77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92"/>
      <c r="AD466" s="92"/>
      <c r="AE466" s="92"/>
      <c r="AF466" s="92"/>
      <c r="AG466" s="92"/>
      <c r="AH466" s="92"/>
    </row>
    <row r="467" spans="4:34" s="57" customFormat="1" ht="16" customHeight="1" x14ac:dyDescent="0.25">
      <c r="D467" s="82"/>
      <c r="E467" s="82"/>
      <c r="F467" s="82"/>
      <c r="G467" s="82"/>
      <c r="H467" s="82"/>
      <c r="I467" s="79"/>
      <c r="J467" s="79"/>
      <c r="K467" s="77"/>
      <c r="L467" s="77"/>
      <c r="M467" s="80"/>
      <c r="N467" s="77"/>
      <c r="O467" s="77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92"/>
      <c r="AD467" s="92"/>
      <c r="AE467" s="92"/>
      <c r="AF467" s="92"/>
      <c r="AG467" s="92"/>
      <c r="AH467" s="92"/>
    </row>
    <row r="468" spans="4:34" s="57" customFormat="1" ht="16" customHeight="1" x14ac:dyDescent="0.25">
      <c r="D468" s="82"/>
      <c r="E468" s="82"/>
      <c r="F468" s="82"/>
      <c r="G468" s="82"/>
      <c r="H468" s="82"/>
      <c r="I468" s="79"/>
      <c r="J468" s="79"/>
      <c r="K468" s="77"/>
      <c r="L468" s="77"/>
      <c r="M468" s="80"/>
      <c r="N468" s="77"/>
      <c r="O468" s="77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92"/>
      <c r="AD468" s="92"/>
      <c r="AE468" s="92"/>
      <c r="AF468" s="92"/>
      <c r="AG468" s="92"/>
      <c r="AH468" s="92"/>
    </row>
    <row r="469" spans="4:34" s="57" customFormat="1" ht="16" customHeight="1" x14ac:dyDescent="0.25">
      <c r="D469" s="82"/>
      <c r="E469" s="82"/>
      <c r="F469" s="82"/>
      <c r="G469" s="82"/>
      <c r="H469" s="82"/>
      <c r="I469" s="79"/>
      <c r="J469" s="79"/>
      <c r="K469" s="77"/>
      <c r="L469" s="77"/>
      <c r="M469" s="80"/>
      <c r="N469" s="77"/>
      <c r="O469" s="77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92"/>
      <c r="AD469" s="92"/>
      <c r="AE469" s="92"/>
      <c r="AF469" s="92"/>
      <c r="AG469" s="92"/>
      <c r="AH469" s="92"/>
    </row>
    <row r="470" spans="4:34" s="57" customFormat="1" ht="16" customHeight="1" x14ac:dyDescent="0.25">
      <c r="D470" s="82"/>
      <c r="E470" s="82"/>
      <c r="F470" s="82"/>
      <c r="G470" s="82"/>
      <c r="H470" s="82"/>
      <c r="I470" s="79"/>
      <c r="J470" s="79"/>
      <c r="K470" s="77"/>
      <c r="L470" s="77"/>
      <c r="M470" s="80"/>
      <c r="N470" s="77"/>
      <c r="O470" s="77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92"/>
      <c r="AD470" s="92"/>
      <c r="AE470" s="92"/>
      <c r="AF470" s="92"/>
      <c r="AG470" s="92"/>
      <c r="AH470" s="92"/>
    </row>
    <row r="471" spans="4:34" s="57" customFormat="1" ht="16" customHeight="1" x14ac:dyDescent="0.25">
      <c r="D471" s="82"/>
      <c r="E471" s="82"/>
      <c r="F471" s="82"/>
      <c r="G471" s="82"/>
      <c r="H471" s="82"/>
      <c r="I471" s="79"/>
      <c r="J471" s="79"/>
      <c r="K471" s="77"/>
      <c r="L471" s="77"/>
      <c r="M471" s="80"/>
      <c r="N471" s="77"/>
      <c r="O471" s="77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92"/>
      <c r="AD471" s="92"/>
      <c r="AE471" s="92"/>
      <c r="AF471" s="92"/>
      <c r="AG471" s="92"/>
      <c r="AH471" s="92"/>
    </row>
    <row r="472" spans="4:34" s="57" customFormat="1" ht="16" customHeight="1" x14ac:dyDescent="0.25">
      <c r="D472" s="82"/>
      <c r="E472" s="82"/>
      <c r="F472" s="82"/>
      <c r="G472" s="82"/>
      <c r="H472" s="82"/>
      <c r="I472" s="79"/>
      <c r="J472" s="79"/>
      <c r="K472" s="77"/>
      <c r="L472" s="77"/>
      <c r="M472" s="80"/>
      <c r="N472" s="77"/>
      <c r="O472" s="77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92"/>
      <c r="AD472" s="92"/>
      <c r="AE472" s="92"/>
      <c r="AF472" s="92"/>
      <c r="AG472" s="92"/>
      <c r="AH472" s="92"/>
    </row>
    <row r="473" spans="4:34" s="57" customFormat="1" ht="16" customHeight="1" x14ac:dyDescent="0.25">
      <c r="D473" s="82"/>
      <c r="E473" s="82"/>
      <c r="F473" s="82"/>
      <c r="G473" s="82"/>
      <c r="H473" s="82"/>
      <c r="I473" s="79"/>
      <c r="J473" s="79"/>
      <c r="K473" s="77"/>
      <c r="L473" s="77"/>
      <c r="M473" s="80"/>
      <c r="N473" s="77"/>
      <c r="O473" s="77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92"/>
      <c r="AD473" s="92"/>
      <c r="AE473" s="92"/>
      <c r="AF473" s="92"/>
      <c r="AG473" s="92"/>
      <c r="AH473" s="92"/>
    </row>
    <row r="474" spans="4:34" s="57" customFormat="1" ht="16" customHeight="1" x14ac:dyDescent="0.25">
      <c r="D474" s="82"/>
      <c r="E474" s="82"/>
      <c r="F474" s="82"/>
      <c r="G474" s="82"/>
      <c r="H474" s="82"/>
      <c r="I474" s="79"/>
      <c r="J474" s="79"/>
      <c r="K474" s="77"/>
      <c r="L474" s="77"/>
      <c r="M474" s="80"/>
      <c r="N474" s="77"/>
      <c r="O474" s="77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92"/>
      <c r="AD474" s="92"/>
      <c r="AE474" s="92"/>
      <c r="AF474" s="92"/>
      <c r="AG474" s="92"/>
      <c r="AH474" s="92"/>
    </row>
    <row r="475" spans="4:34" s="57" customFormat="1" ht="16" customHeight="1" x14ac:dyDescent="0.25">
      <c r="D475" s="82"/>
      <c r="E475" s="82"/>
      <c r="F475" s="82"/>
      <c r="G475" s="82"/>
      <c r="H475" s="82"/>
      <c r="I475" s="79"/>
      <c r="J475" s="79"/>
      <c r="K475" s="77"/>
      <c r="L475" s="77"/>
      <c r="M475" s="80"/>
      <c r="N475" s="77"/>
      <c r="O475" s="77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92"/>
      <c r="AD475" s="92"/>
      <c r="AE475" s="92"/>
      <c r="AF475" s="92"/>
      <c r="AG475" s="92"/>
      <c r="AH475" s="92"/>
    </row>
    <row r="476" spans="4:34" s="57" customFormat="1" ht="16" customHeight="1" x14ac:dyDescent="0.25">
      <c r="D476" s="82"/>
      <c r="E476" s="82"/>
      <c r="F476" s="82"/>
      <c r="G476" s="82"/>
      <c r="H476" s="82"/>
      <c r="I476" s="79"/>
      <c r="J476" s="79"/>
      <c r="K476" s="81"/>
      <c r="L476" s="81"/>
      <c r="M476" s="80"/>
      <c r="N476" s="77"/>
      <c r="O476" s="77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92"/>
      <c r="AD476" s="92"/>
      <c r="AE476" s="92"/>
      <c r="AF476" s="92"/>
      <c r="AG476" s="92"/>
      <c r="AH476" s="92"/>
    </row>
    <row r="477" spans="4:34" s="57" customFormat="1" ht="16" customHeight="1" x14ac:dyDescent="0.25">
      <c r="D477" s="82"/>
      <c r="E477" s="82"/>
      <c r="F477" s="82"/>
      <c r="G477" s="82"/>
      <c r="H477" s="82"/>
      <c r="I477" s="79"/>
      <c r="J477" s="79"/>
      <c r="K477" s="81"/>
      <c r="L477" s="81"/>
      <c r="M477" s="80"/>
      <c r="N477" s="77"/>
      <c r="O477" s="77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92"/>
      <c r="AD477" s="92"/>
      <c r="AE477" s="92"/>
      <c r="AF477" s="92"/>
      <c r="AG477" s="92"/>
      <c r="AH477" s="92"/>
    </row>
    <row r="478" spans="4:34" s="57" customFormat="1" ht="16" customHeight="1" x14ac:dyDescent="0.25">
      <c r="D478" s="82"/>
      <c r="E478" s="82"/>
      <c r="F478" s="82"/>
      <c r="G478" s="82"/>
      <c r="H478" s="82"/>
      <c r="I478" s="79"/>
      <c r="J478" s="79"/>
      <c r="K478" s="81"/>
      <c r="L478" s="81"/>
      <c r="M478" s="80"/>
      <c r="N478" s="77"/>
      <c r="O478" s="77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92"/>
      <c r="AD478" s="92"/>
      <c r="AE478" s="92"/>
      <c r="AF478" s="92"/>
      <c r="AG478" s="92"/>
      <c r="AH478" s="92"/>
    </row>
    <row r="479" spans="4:34" s="57" customFormat="1" ht="16" customHeight="1" x14ac:dyDescent="0.25">
      <c r="D479" s="82"/>
      <c r="E479" s="82"/>
      <c r="F479" s="82"/>
      <c r="G479" s="82"/>
      <c r="H479" s="82"/>
      <c r="I479" s="79"/>
      <c r="J479" s="79"/>
      <c r="K479" s="81"/>
      <c r="L479" s="81"/>
      <c r="M479" s="80"/>
      <c r="N479" s="77"/>
      <c r="O479" s="77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92"/>
      <c r="AD479" s="92"/>
      <c r="AE479" s="92"/>
      <c r="AF479" s="92"/>
      <c r="AG479" s="92"/>
      <c r="AH479" s="92"/>
    </row>
    <row r="480" spans="4:34" s="57" customFormat="1" ht="16" customHeight="1" x14ac:dyDescent="0.25">
      <c r="D480" s="82"/>
      <c r="E480" s="82"/>
      <c r="F480" s="82"/>
      <c r="G480" s="82"/>
      <c r="H480" s="82"/>
      <c r="I480" s="79"/>
      <c r="J480" s="79"/>
      <c r="K480" s="81"/>
      <c r="L480" s="81"/>
      <c r="M480" s="80"/>
      <c r="N480" s="77"/>
      <c r="O480" s="77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92"/>
      <c r="AD480" s="92"/>
      <c r="AE480" s="92"/>
      <c r="AF480" s="92"/>
      <c r="AG480" s="92"/>
      <c r="AH480" s="92"/>
    </row>
    <row r="481" spans="4:34" s="57" customFormat="1" ht="16" customHeight="1" x14ac:dyDescent="0.25">
      <c r="D481" s="82"/>
      <c r="E481" s="82"/>
      <c r="F481" s="82"/>
      <c r="G481" s="82"/>
      <c r="H481" s="82"/>
      <c r="I481" s="79"/>
      <c r="J481" s="79"/>
      <c r="K481" s="81"/>
      <c r="L481" s="81"/>
      <c r="M481" s="80"/>
      <c r="N481" s="77"/>
      <c r="O481" s="77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92"/>
      <c r="AD481" s="92"/>
      <c r="AE481" s="92"/>
      <c r="AF481" s="92"/>
      <c r="AG481" s="92"/>
      <c r="AH481" s="92"/>
    </row>
    <row r="482" spans="4:34" s="57" customFormat="1" ht="16" customHeight="1" x14ac:dyDescent="0.25">
      <c r="D482" s="82"/>
      <c r="E482" s="82"/>
      <c r="F482" s="82"/>
      <c r="G482" s="82"/>
      <c r="H482" s="82"/>
      <c r="I482" s="79"/>
      <c r="J482" s="79"/>
      <c r="K482" s="81"/>
      <c r="L482" s="81"/>
      <c r="M482" s="80"/>
      <c r="N482" s="77"/>
      <c r="O482" s="77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92"/>
      <c r="AD482" s="92"/>
      <c r="AE482" s="92"/>
      <c r="AF482" s="92"/>
      <c r="AG482" s="92"/>
      <c r="AH482" s="92"/>
    </row>
    <row r="483" spans="4:34" s="57" customFormat="1" ht="16" customHeight="1" x14ac:dyDescent="0.25">
      <c r="D483" s="82"/>
      <c r="E483" s="82"/>
      <c r="F483" s="82"/>
      <c r="G483" s="82"/>
      <c r="H483" s="82"/>
      <c r="I483" s="79"/>
      <c r="J483" s="79"/>
      <c r="K483" s="77"/>
      <c r="L483" s="77"/>
      <c r="M483" s="80"/>
      <c r="N483" s="77"/>
      <c r="O483" s="77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92"/>
      <c r="AD483" s="92"/>
      <c r="AE483" s="92"/>
      <c r="AF483" s="92"/>
      <c r="AG483" s="92"/>
      <c r="AH483" s="92"/>
    </row>
    <row r="484" spans="4:34" s="57" customFormat="1" ht="16" customHeight="1" x14ac:dyDescent="0.25">
      <c r="D484" s="82"/>
      <c r="E484" s="82"/>
      <c r="F484" s="82"/>
      <c r="G484" s="82"/>
      <c r="H484" s="82"/>
      <c r="I484" s="79"/>
      <c r="J484" s="79"/>
      <c r="K484" s="77"/>
      <c r="L484" s="77"/>
      <c r="M484" s="80"/>
      <c r="N484" s="77"/>
      <c r="O484" s="77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92"/>
      <c r="AD484" s="92"/>
      <c r="AE484" s="92"/>
      <c r="AF484" s="92"/>
      <c r="AG484" s="92"/>
      <c r="AH484" s="92"/>
    </row>
    <row r="485" spans="4:34" s="57" customFormat="1" ht="16" customHeight="1" x14ac:dyDescent="0.25">
      <c r="D485" s="82"/>
      <c r="E485" s="82"/>
      <c r="F485" s="82"/>
      <c r="G485" s="82"/>
      <c r="H485" s="82"/>
      <c r="I485" s="79"/>
      <c r="J485" s="79"/>
      <c r="K485" s="77"/>
      <c r="L485" s="77"/>
      <c r="M485" s="80"/>
      <c r="N485" s="77"/>
      <c r="O485" s="77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92"/>
      <c r="AD485" s="92"/>
      <c r="AE485" s="92"/>
      <c r="AF485" s="92"/>
      <c r="AG485" s="92"/>
      <c r="AH485" s="92"/>
    </row>
    <row r="486" spans="4:34" s="57" customFormat="1" ht="16" customHeight="1" x14ac:dyDescent="0.25">
      <c r="D486" s="82"/>
      <c r="E486" s="82"/>
      <c r="F486" s="82"/>
      <c r="G486" s="82"/>
      <c r="H486" s="82"/>
      <c r="I486" s="79"/>
      <c r="J486" s="79"/>
      <c r="K486" s="77"/>
      <c r="L486" s="77"/>
      <c r="M486" s="80"/>
      <c r="N486" s="77"/>
      <c r="O486" s="77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92"/>
      <c r="AD486" s="92"/>
      <c r="AE486" s="92"/>
      <c r="AF486" s="92"/>
      <c r="AG486" s="92"/>
      <c r="AH486" s="92"/>
    </row>
    <row r="487" spans="4:34" s="57" customFormat="1" ht="16" customHeight="1" x14ac:dyDescent="0.25">
      <c r="D487" s="82"/>
      <c r="E487" s="82"/>
      <c r="F487" s="82"/>
      <c r="G487" s="82"/>
      <c r="H487" s="82"/>
      <c r="I487" s="79"/>
      <c r="J487" s="79"/>
      <c r="K487" s="77"/>
      <c r="L487" s="77"/>
      <c r="M487" s="80"/>
      <c r="N487" s="77"/>
      <c r="O487" s="77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92"/>
      <c r="AD487" s="92"/>
      <c r="AE487" s="92"/>
      <c r="AF487" s="92"/>
      <c r="AG487" s="92"/>
      <c r="AH487" s="92"/>
    </row>
    <row r="488" spans="4:34" s="57" customFormat="1" ht="16" customHeight="1" x14ac:dyDescent="0.25">
      <c r="D488" s="82"/>
      <c r="E488" s="82"/>
      <c r="F488" s="82"/>
      <c r="G488" s="82"/>
      <c r="H488" s="82"/>
      <c r="I488" s="79"/>
      <c r="J488" s="79"/>
      <c r="K488" s="77"/>
      <c r="L488" s="77"/>
      <c r="M488" s="80"/>
      <c r="N488" s="77"/>
      <c r="O488" s="77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92"/>
      <c r="AD488" s="92"/>
      <c r="AE488" s="92"/>
      <c r="AF488" s="92"/>
      <c r="AG488" s="92"/>
      <c r="AH488" s="92"/>
    </row>
    <row r="489" spans="4:34" s="57" customFormat="1" ht="16" customHeight="1" x14ac:dyDescent="0.25">
      <c r="D489" s="82"/>
      <c r="E489" s="82"/>
      <c r="F489" s="82"/>
      <c r="G489" s="82"/>
      <c r="H489" s="82"/>
      <c r="I489" s="79"/>
      <c r="J489" s="79"/>
      <c r="K489" s="77"/>
      <c r="L489" s="77"/>
      <c r="M489" s="80"/>
      <c r="N489" s="77"/>
      <c r="O489" s="77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92"/>
      <c r="AD489" s="92"/>
      <c r="AE489" s="92"/>
      <c r="AF489" s="92"/>
      <c r="AG489" s="92"/>
      <c r="AH489" s="92"/>
    </row>
    <row r="490" spans="4:34" s="57" customFormat="1" ht="16" customHeight="1" x14ac:dyDescent="0.25">
      <c r="D490" s="82"/>
      <c r="E490" s="82"/>
      <c r="F490" s="82"/>
      <c r="G490" s="82"/>
      <c r="H490" s="82"/>
      <c r="I490" s="79"/>
      <c r="J490" s="79"/>
      <c r="K490" s="77"/>
      <c r="L490" s="77"/>
      <c r="M490" s="80"/>
      <c r="N490" s="77"/>
      <c r="O490" s="77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92"/>
      <c r="AD490" s="92"/>
      <c r="AE490" s="92"/>
      <c r="AF490" s="92"/>
      <c r="AG490" s="92"/>
      <c r="AH490" s="92"/>
    </row>
    <row r="491" spans="4:34" s="57" customFormat="1" ht="16" customHeight="1" x14ac:dyDescent="0.25">
      <c r="D491" s="82"/>
      <c r="E491" s="82"/>
      <c r="F491" s="82"/>
      <c r="G491" s="82"/>
      <c r="H491" s="82"/>
      <c r="I491" s="79"/>
      <c r="J491" s="79"/>
      <c r="K491" s="77"/>
      <c r="L491" s="77"/>
      <c r="M491" s="80"/>
      <c r="N491" s="77"/>
      <c r="O491" s="77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92"/>
      <c r="AD491" s="92"/>
      <c r="AE491" s="92"/>
      <c r="AF491" s="92"/>
      <c r="AG491" s="92"/>
      <c r="AH491" s="92"/>
    </row>
    <row r="492" spans="4:34" s="57" customFormat="1" ht="16" customHeight="1" x14ac:dyDescent="0.25">
      <c r="D492" s="82"/>
      <c r="E492" s="82"/>
      <c r="F492" s="82"/>
      <c r="G492" s="82"/>
      <c r="H492" s="82"/>
      <c r="I492" s="79"/>
      <c r="J492" s="79"/>
      <c r="K492" s="77"/>
      <c r="L492" s="77"/>
      <c r="M492" s="80"/>
      <c r="N492" s="77"/>
      <c r="O492" s="77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92"/>
      <c r="AD492" s="92"/>
      <c r="AE492" s="92"/>
      <c r="AF492" s="92"/>
      <c r="AG492" s="92"/>
      <c r="AH492" s="92"/>
    </row>
    <row r="493" spans="4:34" s="57" customFormat="1" ht="16" customHeight="1" x14ac:dyDescent="0.25">
      <c r="D493" s="82"/>
      <c r="E493" s="82"/>
      <c r="F493" s="82"/>
      <c r="G493" s="82"/>
      <c r="H493" s="82"/>
      <c r="I493" s="79"/>
      <c r="J493" s="79"/>
      <c r="K493" s="77"/>
      <c r="L493" s="77"/>
      <c r="M493" s="80"/>
      <c r="N493" s="77"/>
      <c r="O493" s="77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92"/>
      <c r="AD493" s="92"/>
      <c r="AE493" s="92"/>
      <c r="AF493" s="92"/>
      <c r="AG493" s="92"/>
      <c r="AH493" s="92"/>
    </row>
    <row r="494" spans="4:34" s="57" customFormat="1" ht="16" customHeight="1" x14ac:dyDescent="0.25">
      <c r="D494" s="82"/>
      <c r="E494" s="82"/>
      <c r="F494" s="82"/>
      <c r="G494" s="82"/>
      <c r="H494" s="82"/>
      <c r="I494" s="79"/>
      <c r="J494" s="79"/>
      <c r="K494" s="77"/>
      <c r="L494" s="77"/>
      <c r="M494" s="80"/>
      <c r="N494" s="77"/>
      <c r="O494" s="77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92"/>
      <c r="AD494" s="92"/>
      <c r="AE494" s="92"/>
      <c r="AF494" s="92"/>
      <c r="AG494" s="92"/>
      <c r="AH494" s="92"/>
    </row>
    <row r="495" spans="4:34" s="57" customFormat="1" ht="16" customHeight="1" x14ac:dyDescent="0.25">
      <c r="D495" s="82"/>
      <c r="E495" s="82"/>
      <c r="F495" s="82"/>
      <c r="G495" s="82"/>
      <c r="H495" s="82"/>
      <c r="I495" s="79"/>
      <c r="J495" s="79"/>
      <c r="K495" s="77"/>
      <c r="L495" s="77"/>
      <c r="M495" s="80"/>
      <c r="N495" s="77"/>
      <c r="O495" s="77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92"/>
      <c r="AD495" s="92"/>
      <c r="AE495" s="92"/>
      <c r="AF495" s="92"/>
      <c r="AG495" s="92"/>
      <c r="AH495" s="92"/>
    </row>
    <row r="496" spans="4:34" s="57" customFormat="1" ht="16" customHeight="1" x14ac:dyDescent="0.25">
      <c r="D496" s="82"/>
      <c r="E496" s="82"/>
      <c r="F496" s="82"/>
      <c r="G496" s="82"/>
      <c r="H496" s="82"/>
      <c r="I496" s="79"/>
      <c r="J496" s="79"/>
      <c r="K496" s="77"/>
      <c r="L496" s="77"/>
      <c r="M496" s="80"/>
      <c r="N496" s="77"/>
      <c r="O496" s="77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92"/>
      <c r="AD496" s="92"/>
      <c r="AE496" s="92"/>
      <c r="AF496" s="92"/>
      <c r="AG496" s="92"/>
      <c r="AH496" s="92"/>
    </row>
    <row r="497" spans="4:34" s="57" customFormat="1" ht="16" customHeight="1" x14ac:dyDescent="0.25">
      <c r="D497" s="82"/>
      <c r="E497" s="82"/>
      <c r="F497" s="82"/>
      <c r="G497" s="82"/>
      <c r="H497" s="82"/>
      <c r="I497" s="79"/>
      <c r="J497" s="79"/>
      <c r="K497" s="77"/>
      <c r="L497" s="77"/>
      <c r="M497" s="80"/>
      <c r="N497" s="77"/>
      <c r="O497" s="77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92"/>
      <c r="AD497" s="92"/>
      <c r="AE497" s="92"/>
      <c r="AF497" s="92"/>
      <c r="AG497" s="92"/>
      <c r="AH497" s="92"/>
    </row>
    <row r="498" spans="4:34" s="57" customFormat="1" ht="16" customHeight="1" x14ac:dyDescent="0.25">
      <c r="D498" s="82"/>
      <c r="E498" s="82"/>
      <c r="F498" s="82"/>
      <c r="G498" s="82"/>
      <c r="H498" s="82"/>
      <c r="I498" s="79"/>
      <c r="J498" s="79"/>
      <c r="K498" s="77"/>
      <c r="L498" s="77"/>
      <c r="M498" s="80"/>
      <c r="N498" s="77"/>
      <c r="O498" s="77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92"/>
      <c r="AD498" s="92"/>
      <c r="AE498" s="92"/>
      <c r="AF498" s="92"/>
      <c r="AG498" s="92"/>
      <c r="AH498" s="92"/>
    </row>
    <row r="499" spans="4:34" s="57" customFormat="1" ht="16" customHeight="1" x14ac:dyDescent="0.25">
      <c r="D499" s="82"/>
      <c r="E499" s="82"/>
      <c r="F499" s="82"/>
      <c r="G499" s="82"/>
      <c r="H499" s="82"/>
      <c r="I499" s="79"/>
      <c r="J499" s="79"/>
      <c r="K499" s="77"/>
      <c r="L499" s="77"/>
      <c r="M499" s="80"/>
      <c r="N499" s="77"/>
      <c r="O499" s="77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92"/>
      <c r="AD499" s="92"/>
      <c r="AE499" s="92"/>
      <c r="AF499" s="92"/>
      <c r="AG499" s="92"/>
      <c r="AH499" s="92"/>
    </row>
    <row r="500" spans="4:34" s="57" customFormat="1" ht="16" customHeight="1" x14ac:dyDescent="0.25">
      <c r="D500" s="82"/>
      <c r="E500" s="82"/>
      <c r="F500" s="82"/>
      <c r="G500" s="82"/>
      <c r="H500" s="82"/>
      <c r="I500" s="79"/>
      <c r="J500" s="79"/>
      <c r="K500" s="81"/>
      <c r="L500" s="81"/>
      <c r="M500" s="80"/>
      <c r="N500" s="77"/>
      <c r="O500" s="77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92"/>
      <c r="AD500" s="92"/>
      <c r="AE500" s="92"/>
      <c r="AF500" s="92"/>
      <c r="AG500" s="92"/>
      <c r="AH500" s="92"/>
    </row>
    <row r="501" spans="4:34" s="57" customFormat="1" ht="16" customHeight="1" x14ac:dyDescent="0.25">
      <c r="D501" s="82"/>
      <c r="E501" s="82"/>
      <c r="F501" s="82"/>
      <c r="G501" s="82"/>
      <c r="H501" s="82"/>
      <c r="I501" s="79"/>
      <c r="J501" s="79"/>
      <c r="K501" s="81"/>
      <c r="L501" s="81"/>
      <c r="M501" s="80"/>
      <c r="N501" s="77"/>
      <c r="O501" s="77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92"/>
      <c r="AD501" s="92"/>
      <c r="AE501" s="92"/>
      <c r="AF501" s="92"/>
      <c r="AG501" s="92"/>
      <c r="AH501" s="92"/>
    </row>
    <row r="502" spans="4:34" s="57" customFormat="1" ht="16" customHeight="1" x14ac:dyDescent="0.25">
      <c r="D502" s="82"/>
      <c r="E502" s="82"/>
      <c r="F502" s="82"/>
      <c r="G502" s="82"/>
      <c r="H502" s="82"/>
      <c r="I502" s="79"/>
      <c r="J502" s="79"/>
      <c r="K502" s="81"/>
      <c r="L502" s="81"/>
      <c r="M502" s="80"/>
      <c r="N502" s="77"/>
      <c r="O502" s="77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92"/>
      <c r="AD502" s="92"/>
      <c r="AE502" s="92"/>
      <c r="AF502" s="92"/>
      <c r="AG502" s="92"/>
      <c r="AH502" s="92"/>
    </row>
    <row r="503" spans="4:34" s="57" customFormat="1" ht="16" customHeight="1" x14ac:dyDescent="0.25">
      <c r="D503" s="82"/>
      <c r="E503" s="82"/>
      <c r="F503" s="82"/>
      <c r="G503" s="82"/>
      <c r="H503" s="82"/>
      <c r="I503" s="79"/>
      <c r="J503" s="79"/>
      <c r="K503" s="81"/>
      <c r="L503" s="81"/>
      <c r="M503" s="80"/>
      <c r="N503" s="77"/>
      <c r="O503" s="77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92"/>
      <c r="AD503" s="92"/>
      <c r="AE503" s="92"/>
      <c r="AF503" s="92"/>
      <c r="AG503" s="92"/>
      <c r="AH503" s="92"/>
    </row>
    <row r="504" spans="4:34" s="57" customFormat="1" ht="16" customHeight="1" x14ac:dyDescent="0.25">
      <c r="D504" s="82"/>
      <c r="E504" s="82"/>
      <c r="F504" s="82"/>
      <c r="G504" s="82"/>
      <c r="H504" s="82"/>
      <c r="I504" s="79"/>
      <c r="J504" s="79"/>
      <c r="K504" s="81"/>
      <c r="L504" s="81"/>
      <c r="M504" s="80"/>
      <c r="N504" s="77"/>
      <c r="O504" s="77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92"/>
      <c r="AD504" s="92"/>
      <c r="AE504" s="92"/>
      <c r="AF504" s="92"/>
      <c r="AG504" s="92"/>
      <c r="AH504" s="92"/>
    </row>
    <row r="505" spans="4:34" s="57" customFormat="1" ht="16" customHeight="1" x14ac:dyDescent="0.25">
      <c r="D505" s="82"/>
      <c r="E505" s="82"/>
      <c r="F505" s="82"/>
      <c r="G505" s="82"/>
      <c r="H505" s="82"/>
      <c r="I505" s="79"/>
      <c r="J505" s="79"/>
      <c r="K505" s="81"/>
      <c r="L505" s="81"/>
      <c r="M505" s="80"/>
      <c r="N505" s="77"/>
      <c r="O505" s="77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92"/>
      <c r="AD505" s="92"/>
      <c r="AE505" s="92"/>
      <c r="AF505" s="92"/>
      <c r="AG505" s="92"/>
      <c r="AH505" s="92"/>
    </row>
    <row r="506" spans="4:34" s="57" customFormat="1" ht="16" customHeight="1" x14ac:dyDescent="0.25">
      <c r="D506" s="82"/>
      <c r="E506" s="82"/>
      <c r="F506" s="82"/>
      <c r="G506" s="82"/>
      <c r="H506" s="82"/>
      <c r="I506" s="79"/>
      <c r="J506" s="79"/>
      <c r="K506" s="81"/>
      <c r="L506" s="81"/>
      <c r="M506" s="80"/>
      <c r="N506" s="77"/>
      <c r="O506" s="77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92"/>
      <c r="AD506" s="92"/>
      <c r="AE506" s="92"/>
      <c r="AF506" s="92"/>
      <c r="AG506" s="92"/>
      <c r="AH506" s="92"/>
    </row>
    <row r="507" spans="4:34" s="57" customFormat="1" ht="16" customHeight="1" x14ac:dyDescent="0.25">
      <c r="D507" s="82"/>
      <c r="E507" s="82"/>
      <c r="F507" s="82"/>
      <c r="G507" s="82"/>
      <c r="H507" s="82"/>
      <c r="I507" s="79"/>
      <c r="J507" s="79"/>
      <c r="K507" s="77"/>
      <c r="L507" s="77"/>
      <c r="M507" s="80"/>
      <c r="N507" s="77"/>
      <c r="O507" s="77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92"/>
      <c r="AD507" s="92"/>
      <c r="AE507" s="92"/>
      <c r="AF507" s="92"/>
      <c r="AG507" s="92"/>
      <c r="AH507" s="92"/>
    </row>
    <row r="508" spans="4:34" s="57" customFormat="1" ht="16" customHeight="1" x14ac:dyDescent="0.25">
      <c r="D508" s="82"/>
      <c r="E508" s="82"/>
      <c r="F508" s="82"/>
      <c r="G508" s="82"/>
      <c r="H508" s="82"/>
      <c r="I508" s="79"/>
      <c r="J508" s="79"/>
      <c r="K508" s="77"/>
      <c r="L508" s="77"/>
      <c r="M508" s="80"/>
      <c r="N508" s="77"/>
      <c r="O508" s="77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92"/>
      <c r="AD508" s="92"/>
      <c r="AE508" s="92"/>
      <c r="AF508" s="92"/>
      <c r="AG508" s="92"/>
      <c r="AH508" s="92"/>
    </row>
    <row r="509" spans="4:34" s="57" customFormat="1" ht="16" customHeight="1" x14ac:dyDescent="0.25">
      <c r="D509" s="82"/>
      <c r="E509" s="82"/>
      <c r="F509" s="82"/>
      <c r="G509" s="82"/>
      <c r="H509" s="82"/>
      <c r="I509" s="79"/>
      <c r="J509" s="79"/>
      <c r="K509" s="77"/>
      <c r="L509" s="77"/>
      <c r="M509" s="80"/>
      <c r="N509" s="77"/>
      <c r="O509" s="77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92"/>
      <c r="AD509" s="92"/>
      <c r="AE509" s="92"/>
      <c r="AF509" s="92"/>
      <c r="AG509" s="92"/>
      <c r="AH509" s="92"/>
    </row>
    <row r="510" spans="4:34" s="57" customFormat="1" ht="16" customHeight="1" x14ac:dyDescent="0.25">
      <c r="D510" s="82"/>
      <c r="E510" s="82"/>
      <c r="F510" s="82"/>
      <c r="G510" s="82"/>
      <c r="H510" s="82"/>
      <c r="I510" s="79"/>
      <c r="J510" s="79"/>
      <c r="K510" s="77"/>
      <c r="L510" s="77"/>
      <c r="M510" s="80"/>
      <c r="N510" s="77"/>
      <c r="O510" s="77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92"/>
      <c r="AD510" s="92"/>
      <c r="AE510" s="92"/>
      <c r="AF510" s="92"/>
      <c r="AG510" s="92"/>
      <c r="AH510" s="92"/>
    </row>
    <row r="511" spans="4:34" s="57" customFormat="1" ht="16" customHeight="1" x14ac:dyDescent="0.25">
      <c r="D511" s="82"/>
      <c r="E511" s="82"/>
      <c r="F511" s="82"/>
      <c r="G511" s="82"/>
      <c r="H511" s="82"/>
      <c r="I511" s="79"/>
      <c r="J511" s="79"/>
      <c r="K511" s="77"/>
      <c r="L511" s="77"/>
      <c r="M511" s="80"/>
      <c r="N511" s="77"/>
      <c r="O511" s="77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92"/>
      <c r="AD511" s="92"/>
      <c r="AE511" s="92"/>
      <c r="AF511" s="92"/>
      <c r="AG511" s="92"/>
      <c r="AH511" s="92"/>
    </row>
    <row r="512" spans="4:34" s="57" customFormat="1" ht="16" customHeight="1" x14ac:dyDescent="0.25">
      <c r="D512" s="82"/>
      <c r="E512" s="82"/>
      <c r="F512" s="82"/>
      <c r="G512" s="82"/>
      <c r="H512" s="82"/>
      <c r="I512" s="79"/>
      <c r="J512" s="79"/>
      <c r="K512" s="77"/>
      <c r="L512" s="77"/>
      <c r="M512" s="80"/>
      <c r="N512" s="77"/>
      <c r="O512" s="77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92"/>
      <c r="AD512" s="92"/>
      <c r="AE512" s="92"/>
      <c r="AF512" s="92"/>
      <c r="AG512" s="92"/>
      <c r="AH512" s="92"/>
    </row>
    <row r="513" spans="4:34" s="57" customFormat="1" ht="16" customHeight="1" x14ac:dyDescent="0.25">
      <c r="D513" s="82"/>
      <c r="E513" s="82"/>
      <c r="F513" s="82"/>
      <c r="G513" s="82"/>
      <c r="H513" s="82"/>
      <c r="I513" s="79"/>
      <c r="J513" s="79"/>
      <c r="K513" s="77"/>
      <c r="L513" s="77"/>
      <c r="M513" s="80"/>
      <c r="N513" s="77"/>
      <c r="O513" s="77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92"/>
      <c r="AD513" s="92"/>
      <c r="AE513" s="92"/>
      <c r="AF513" s="92"/>
      <c r="AG513" s="92"/>
      <c r="AH513" s="92"/>
    </row>
    <row r="514" spans="4:34" s="57" customFormat="1" ht="16" customHeight="1" x14ac:dyDescent="0.25">
      <c r="D514" s="82"/>
      <c r="E514" s="82"/>
      <c r="F514" s="82"/>
      <c r="G514" s="82"/>
      <c r="H514" s="82"/>
      <c r="I514" s="79"/>
      <c r="J514" s="79"/>
      <c r="K514" s="77"/>
      <c r="L514" s="77"/>
      <c r="M514" s="80"/>
      <c r="N514" s="77"/>
      <c r="O514" s="77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92"/>
      <c r="AD514" s="92"/>
      <c r="AE514" s="92"/>
      <c r="AF514" s="92"/>
      <c r="AG514" s="92"/>
      <c r="AH514" s="92"/>
    </row>
    <row r="515" spans="4:34" s="57" customFormat="1" ht="16" customHeight="1" x14ac:dyDescent="0.25">
      <c r="D515" s="82"/>
      <c r="E515" s="82"/>
      <c r="F515" s="82"/>
      <c r="G515" s="82"/>
      <c r="H515" s="82"/>
      <c r="I515" s="79"/>
      <c r="J515" s="79"/>
      <c r="K515" s="77"/>
      <c r="L515" s="77"/>
      <c r="M515" s="80"/>
      <c r="N515" s="77"/>
      <c r="O515" s="77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92"/>
      <c r="AD515" s="92"/>
      <c r="AE515" s="92"/>
      <c r="AF515" s="92"/>
      <c r="AG515" s="92"/>
      <c r="AH515" s="92"/>
    </row>
    <row r="516" spans="4:34" s="57" customFormat="1" ht="16" customHeight="1" x14ac:dyDescent="0.25">
      <c r="D516" s="82"/>
      <c r="E516" s="82"/>
      <c r="F516" s="82"/>
      <c r="G516" s="82"/>
      <c r="H516" s="82"/>
      <c r="I516" s="79"/>
      <c r="J516" s="79"/>
      <c r="K516" s="77"/>
      <c r="L516" s="77"/>
      <c r="M516" s="80"/>
      <c r="N516" s="77"/>
      <c r="O516" s="77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92"/>
      <c r="AD516" s="92"/>
      <c r="AE516" s="92"/>
      <c r="AF516" s="92"/>
      <c r="AG516" s="92"/>
      <c r="AH516" s="92"/>
    </row>
    <row r="517" spans="4:34" s="57" customFormat="1" ht="16" customHeight="1" x14ac:dyDescent="0.25">
      <c r="D517" s="82"/>
      <c r="E517" s="82"/>
      <c r="F517" s="82"/>
      <c r="G517" s="82"/>
      <c r="H517" s="82"/>
      <c r="I517" s="79"/>
      <c r="J517" s="79"/>
      <c r="K517" s="77"/>
      <c r="L517" s="77"/>
      <c r="M517" s="80"/>
      <c r="N517" s="77"/>
      <c r="O517" s="77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92"/>
      <c r="AD517" s="92"/>
      <c r="AE517" s="92"/>
      <c r="AF517" s="92"/>
      <c r="AG517" s="92"/>
      <c r="AH517" s="92"/>
    </row>
    <row r="518" spans="4:34" s="57" customFormat="1" ht="16" customHeight="1" x14ac:dyDescent="0.25">
      <c r="D518" s="82"/>
      <c r="E518" s="82"/>
      <c r="F518" s="82"/>
      <c r="G518" s="82"/>
      <c r="H518" s="82"/>
      <c r="I518" s="79"/>
      <c r="J518" s="79"/>
      <c r="K518" s="77"/>
      <c r="L518" s="77"/>
      <c r="M518" s="80"/>
      <c r="N518" s="77"/>
      <c r="O518" s="77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92"/>
      <c r="AD518" s="92"/>
      <c r="AE518" s="92"/>
      <c r="AF518" s="92"/>
      <c r="AG518" s="92"/>
      <c r="AH518" s="92"/>
    </row>
    <row r="519" spans="4:34" s="57" customFormat="1" ht="16" customHeight="1" x14ac:dyDescent="0.25">
      <c r="D519" s="82"/>
      <c r="E519" s="82"/>
      <c r="F519" s="82"/>
      <c r="G519" s="82"/>
      <c r="H519" s="82"/>
      <c r="I519" s="79"/>
      <c r="J519" s="79"/>
      <c r="K519" s="77"/>
      <c r="L519" s="77"/>
      <c r="M519" s="80"/>
      <c r="N519" s="77"/>
      <c r="O519" s="77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92"/>
      <c r="AD519" s="92"/>
      <c r="AE519" s="92"/>
      <c r="AF519" s="92"/>
      <c r="AG519" s="92"/>
      <c r="AH519" s="92"/>
    </row>
    <row r="520" spans="4:34" s="57" customFormat="1" ht="16" customHeight="1" x14ac:dyDescent="0.25">
      <c r="D520" s="82"/>
      <c r="E520" s="82"/>
      <c r="F520" s="82"/>
      <c r="G520" s="82"/>
      <c r="H520" s="82"/>
      <c r="I520" s="79"/>
      <c r="J520" s="79"/>
      <c r="K520" s="77"/>
      <c r="L520" s="77"/>
      <c r="M520" s="80"/>
      <c r="N520" s="77"/>
      <c r="O520" s="77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92"/>
      <c r="AD520" s="92"/>
      <c r="AE520" s="92"/>
      <c r="AF520" s="92"/>
      <c r="AG520" s="92"/>
      <c r="AH520" s="92"/>
    </row>
    <row r="521" spans="4:34" s="57" customFormat="1" ht="16" customHeight="1" x14ac:dyDescent="0.25">
      <c r="D521" s="82"/>
      <c r="E521" s="82"/>
      <c r="F521" s="82"/>
      <c r="G521" s="82"/>
      <c r="H521" s="82"/>
      <c r="I521" s="79"/>
      <c r="J521" s="79"/>
      <c r="K521" s="77"/>
      <c r="L521" s="77"/>
      <c r="M521" s="80"/>
      <c r="N521" s="77"/>
      <c r="O521" s="77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92"/>
      <c r="AD521" s="92"/>
      <c r="AE521" s="92"/>
      <c r="AF521" s="92"/>
      <c r="AG521" s="92"/>
      <c r="AH521" s="92"/>
    </row>
    <row r="522" spans="4:34" s="57" customFormat="1" ht="16" customHeight="1" x14ac:dyDescent="0.25">
      <c r="D522" s="82"/>
      <c r="E522" s="82"/>
      <c r="F522" s="82"/>
      <c r="G522" s="82"/>
      <c r="H522" s="82"/>
      <c r="I522" s="79"/>
      <c r="J522" s="79"/>
      <c r="K522" s="77"/>
      <c r="L522" s="77"/>
      <c r="M522" s="80"/>
      <c r="N522" s="77"/>
      <c r="O522" s="77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92"/>
      <c r="AD522" s="92"/>
      <c r="AE522" s="92"/>
      <c r="AF522" s="92"/>
      <c r="AG522" s="92"/>
      <c r="AH522" s="92"/>
    </row>
    <row r="523" spans="4:34" s="57" customFormat="1" ht="16" customHeight="1" x14ac:dyDescent="0.25">
      <c r="D523" s="82"/>
      <c r="E523" s="82"/>
      <c r="F523" s="82"/>
      <c r="G523" s="82"/>
      <c r="H523" s="82"/>
      <c r="I523" s="79"/>
      <c r="J523" s="79"/>
      <c r="K523" s="77"/>
      <c r="L523" s="77"/>
      <c r="M523" s="80"/>
      <c r="N523" s="77"/>
      <c r="O523" s="77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92"/>
      <c r="AD523" s="92"/>
      <c r="AE523" s="92"/>
      <c r="AF523" s="92"/>
      <c r="AG523" s="92"/>
      <c r="AH523" s="92"/>
    </row>
    <row r="524" spans="4:34" s="57" customFormat="1" ht="16" customHeight="1" x14ac:dyDescent="0.25">
      <c r="D524" s="82"/>
      <c r="E524" s="82"/>
      <c r="F524" s="82"/>
      <c r="G524" s="82"/>
      <c r="H524" s="82"/>
      <c r="I524" s="79"/>
      <c r="J524" s="79"/>
      <c r="K524" s="81"/>
      <c r="L524" s="81"/>
      <c r="M524" s="80"/>
      <c r="N524" s="77"/>
      <c r="O524" s="77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92"/>
      <c r="AD524" s="92"/>
      <c r="AE524" s="92"/>
      <c r="AF524" s="92"/>
      <c r="AG524" s="92"/>
      <c r="AH524" s="92"/>
    </row>
    <row r="525" spans="4:34" s="57" customFormat="1" ht="16" customHeight="1" x14ac:dyDescent="0.25">
      <c r="D525" s="82"/>
      <c r="E525" s="82"/>
      <c r="F525" s="82"/>
      <c r="G525" s="82"/>
      <c r="H525" s="82"/>
      <c r="I525" s="79"/>
      <c r="J525" s="79"/>
      <c r="K525" s="81"/>
      <c r="L525" s="81"/>
      <c r="M525" s="80"/>
      <c r="N525" s="77"/>
      <c r="O525" s="77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92"/>
      <c r="AD525" s="92"/>
      <c r="AE525" s="92"/>
      <c r="AF525" s="92"/>
      <c r="AG525" s="92"/>
      <c r="AH525" s="92"/>
    </row>
    <row r="526" spans="4:34" s="57" customFormat="1" ht="16" customHeight="1" x14ac:dyDescent="0.25">
      <c r="D526" s="82"/>
      <c r="E526" s="82"/>
      <c r="F526" s="82"/>
      <c r="G526" s="82"/>
      <c r="H526" s="82"/>
      <c r="I526" s="79"/>
      <c r="J526" s="79"/>
      <c r="K526" s="81"/>
      <c r="L526" s="81"/>
      <c r="M526" s="80"/>
      <c r="N526" s="77"/>
      <c r="O526" s="77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92"/>
      <c r="AD526" s="92"/>
      <c r="AE526" s="92"/>
      <c r="AF526" s="92"/>
      <c r="AG526" s="92"/>
      <c r="AH526" s="92"/>
    </row>
    <row r="527" spans="4:34" s="57" customFormat="1" ht="16" customHeight="1" x14ac:dyDescent="0.25">
      <c r="D527" s="82"/>
      <c r="E527" s="82"/>
      <c r="F527" s="82"/>
      <c r="G527" s="82"/>
      <c r="H527" s="82"/>
      <c r="I527" s="79"/>
      <c r="J527" s="79"/>
      <c r="K527" s="81"/>
      <c r="L527" s="81"/>
      <c r="M527" s="80"/>
      <c r="N527" s="77"/>
      <c r="O527" s="77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92"/>
      <c r="AD527" s="92"/>
      <c r="AE527" s="92"/>
      <c r="AF527" s="92"/>
      <c r="AG527" s="92"/>
      <c r="AH527" s="92"/>
    </row>
    <row r="528" spans="4:34" s="57" customFormat="1" ht="16" customHeight="1" x14ac:dyDescent="0.25">
      <c r="D528" s="82"/>
      <c r="E528" s="82"/>
      <c r="F528" s="82"/>
      <c r="G528" s="82"/>
      <c r="H528" s="82"/>
      <c r="I528" s="79"/>
      <c r="J528" s="79"/>
      <c r="K528" s="81"/>
      <c r="L528" s="81"/>
      <c r="M528" s="80"/>
      <c r="N528" s="77"/>
      <c r="O528" s="77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92"/>
      <c r="AD528" s="92"/>
      <c r="AE528" s="92"/>
      <c r="AF528" s="92"/>
      <c r="AG528" s="92"/>
      <c r="AH528" s="92"/>
    </row>
    <row r="529" spans="4:34" s="57" customFormat="1" ht="16" customHeight="1" x14ac:dyDescent="0.25">
      <c r="D529" s="82"/>
      <c r="E529" s="82"/>
      <c r="F529" s="82"/>
      <c r="G529" s="82"/>
      <c r="H529" s="82"/>
      <c r="I529" s="79"/>
      <c r="J529" s="79"/>
      <c r="K529" s="81"/>
      <c r="L529" s="81"/>
      <c r="M529" s="80"/>
      <c r="N529" s="77"/>
      <c r="O529" s="77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92"/>
      <c r="AD529" s="92"/>
      <c r="AE529" s="92"/>
      <c r="AF529" s="92"/>
      <c r="AG529" s="92"/>
      <c r="AH529" s="92"/>
    </row>
    <row r="530" spans="4:34" s="57" customFormat="1" ht="16" customHeight="1" x14ac:dyDescent="0.25">
      <c r="D530" s="82"/>
      <c r="E530" s="82"/>
      <c r="F530" s="82"/>
      <c r="G530" s="82"/>
      <c r="H530" s="82"/>
      <c r="I530" s="79"/>
      <c r="J530" s="79"/>
      <c r="K530" s="81"/>
      <c r="L530" s="81"/>
      <c r="M530" s="80"/>
      <c r="N530" s="77"/>
      <c r="O530" s="77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92"/>
      <c r="AD530" s="92"/>
      <c r="AE530" s="92"/>
      <c r="AF530" s="92"/>
      <c r="AG530" s="92"/>
      <c r="AH530" s="92"/>
    </row>
    <row r="531" spans="4:34" s="57" customFormat="1" ht="16" customHeight="1" x14ac:dyDescent="0.25">
      <c r="D531" s="82"/>
      <c r="E531" s="82"/>
      <c r="F531" s="82"/>
      <c r="G531" s="82"/>
      <c r="H531" s="82"/>
      <c r="I531" s="79"/>
      <c r="J531" s="79"/>
      <c r="K531" s="77"/>
      <c r="L531" s="77"/>
      <c r="M531" s="80"/>
      <c r="N531" s="77"/>
      <c r="O531" s="77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92"/>
      <c r="AD531" s="92"/>
      <c r="AE531" s="92"/>
      <c r="AF531" s="92"/>
      <c r="AG531" s="92"/>
      <c r="AH531" s="92"/>
    </row>
    <row r="532" spans="4:34" s="57" customFormat="1" ht="16" customHeight="1" x14ac:dyDescent="0.25">
      <c r="D532" s="82"/>
      <c r="E532" s="82"/>
      <c r="F532" s="82"/>
      <c r="G532" s="82"/>
      <c r="H532" s="82"/>
      <c r="I532" s="79"/>
      <c r="J532" s="79"/>
      <c r="K532" s="77"/>
      <c r="L532" s="77"/>
      <c r="M532" s="80"/>
      <c r="N532" s="77"/>
      <c r="O532" s="77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92"/>
      <c r="AD532" s="92"/>
      <c r="AE532" s="92"/>
      <c r="AF532" s="92"/>
      <c r="AG532" s="92"/>
      <c r="AH532" s="92"/>
    </row>
    <row r="533" spans="4:34" s="57" customFormat="1" ht="16" customHeight="1" x14ac:dyDescent="0.25">
      <c r="D533" s="82"/>
      <c r="E533" s="82"/>
      <c r="F533" s="82"/>
      <c r="G533" s="82"/>
      <c r="H533" s="82"/>
      <c r="I533" s="79"/>
      <c r="J533" s="79"/>
      <c r="K533" s="77"/>
      <c r="L533" s="77"/>
      <c r="M533" s="80"/>
      <c r="N533" s="77"/>
      <c r="O533" s="77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92"/>
      <c r="AD533" s="92"/>
      <c r="AE533" s="92"/>
      <c r="AF533" s="92"/>
      <c r="AG533" s="92"/>
      <c r="AH533" s="92"/>
    </row>
    <row r="534" spans="4:34" s="57" customFormat="1" ht="16" customHeight="1" x14ac:dyDescent="0.25">
      <c r="D534" s="82"/>
      <c r="E534" s="82"/>
      <c r="F534" s="82"/>
      <c r="G534" s="82"/>
      <c r="H534" s="82"/>
      <c r="I534" s="79"/>
      <c r="J534" s="79"/>
      <c r="K534" s="77"/>
      <c r="L534" s="77"/>
      <c r="M534" s="80"/>
      <c r="N534" s="77"/>
      <c r="O534" s="77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92"/>
      <c r="AD534" s="92"/>
      <c r="AE534" s="92"/>
      <c r="AF534" s="92"/>
      <c r="AG534" s="92"/>
      <c r="AH534" s="92"/>
    </row>
    <row r="535" spans="4:34" s="57" customFormat="1" ht="16" customHeight="1" x14ac:dyDescent="0.25">
      <c r="D535" s="82"/>
      <c r="E535" s="82"/>
      <c r="F535" s="82"/>
      <c r="G535" s="82"/>
      <c r="H535" s="82"/>
      <c r="I535" s="79"/>
      <c r="J535" s="79"/>
      <c r="K535" s="77"/>
      <c r="L535" s="77"/>
      <c r="M535" s="80"/>
      <c r="N535" s="77"/>
      <c r="O535" s="77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92"/>
      <c r="AD535" s="92"/>
      <c r="AE535" s="92"/>
      <c r="AF535" s="92"/>
      <c r="AG535" s="92"/>
      <c r="AH535" s="92"/>
    </row>
    <row r="536" spans="4:34" s="57" customFormat="1" ht="16" customHeight="1" x14ac:dyDescent="0.25">
      <c r="D536" s="82"/>
      <c r="E536" s="82"/>
      <c r="F536" s="82"/>
      <c r="G536" s="82"/>
      <c r="H536" s="82"/>
      <c r="I536" s="79"/>
      <c r="J536" s="79"/>
      <c r="K536" s="77"/>
      <c r="L536" s="77"/>
      <c r="M536" s="80"/>
      <c r="N536" s="77"/>
      <c r="O536" s="77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92"/>
      <c r="AD536" s="92"/>
      <c r="AE536" s="92"/>
      <c r="AF536" s="92"/>
      <c r="AG536" s="92"/>
      <c r="AH536" s="92"/>
    </row>
    <row r="537" spans="4:34" s="57" customFormat="1" ht="16" customHeight="1" x14ac:dyDescent="0.25">
      <c r="D537" s="82"/>
      <c r="E537" s="82"/>
      <c r="F537" s="82"/>
      <c r="G537" s="82"/>
      <c r="H537" s="82"/>
      <c r="I537" s="79"/>
      <c r="J537" s="79"/>
      <c r="K537" s="77"/>
      <c r="L537" s="77"/>
      <c r="M537" s="80"/>
      <c r="N537" s="77"/>
      <c r="O537" s="77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92"/>
      <c r="AD537" s="92"/>
      <c r="AE537" s="92"/>
      <c r="AF537" s="92"/>
      <c r="AG537" s="92"/>
      <c r="AH537" s="92"/>
    </row>
    <row r="538" spans="4:34" s="57" customFormat="1" ht="16" customHeight="1" x14ac:dyDescent="0.25">
      <c r="D538" s="82"/>
      <c r="E538" s="82"/>
      <c r="F538" s="82"/>
      <c r="G538" s="82"/>
      <c r="H538" s="82"/>
      <c r="I538" s="79"/>
      <c r="J538" s="79"/>
      <c r="K538" s="77"/>
      <c r="L538" s="77"/>
      <c r="M538" s="80"/>
      <c r="N538" s="77"/>
      <c r="O538" s="77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92"/>
      <c r="AD538" s="92"/>
      <c r="AE538" s="92"/>
      <c r="AF538" s="92"/>
      <c r="AG538" s="92"/>
      <c r="AH538" s="92"/>
    </row>
    <row r="539" spans="4:34" s="57" customFormat="1" ht="16" customHeight="1" x14ac:dyDescent="0.25">
      <c r="D539" s="82"/>
      <c r="E539" s="82"/>
      <c r="F539" s="82"/>
      <c r="G539" s="82"/>
      <c r="H539" s="82"/>
      <c r="I539" s="79"/>
      <c r="J539" s="79"/>
      <c r="K539" s="77"/>
      <c r="L539" s="77"/>
      <c r="M539" s="80"/>
      <c r="N539" s="77"/>
      <c r="O539" s="77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92"/>
      <c r="AD539" s="92"/>
      <c r="AE539" s="92"/>
      <c r="AF539" s="92"/>
      <c r="AG539" s="92"/>
      <c r="AH539" s="92"/>
    </row>
    <row r="540" spans="4:34" s="57" customFormat="1" ht="16" customHeight="1" x14ac:dyDescent="0.25">
      <c r="D540" s="82"/>
      <c r="E540" s="82"/>
      <c r="F540" s="82"/>
      <c r="G540" s="82"/>
      <c r="H540" s="82"/>
      <c r="I540" s="79"/>
      <c r="J540" s="79"/>
      <c r="K540" s="77"/>
      <c r="L540" s="77"/>
      <c r="M540" s="80"/>
      <c r="N540" s="77"/>
      <c r="O540" s="77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92"/>
      <c r="AD540" s="92"/>
      <c r="AE540" s="92"/>
      <c r="AF540" s="92"/>
      <c r="AG540" s="92"/>
      <c r="AH540" s="92"/>
    </row>
    <row r="541" spans="4:34" s="57" customFormat="1" ht="16" customHeight="1" x14ac:dyDescent="0.25">
      <c r="D541" s="82"/>
      <c r="E541" s="82"/>
      <c r="F541" s="82"/>
      <c r="G541" s="82"/>
      <c r="H541" s="82"/>
      <c r="I541" s="79"/>
      <c r="J541" s="79"/>
      <c r="K541" s="77"/>
      <c r="L541" s="77"/>
      <c r="M541" s="80"/>
      <c r="N541" s="77"/>
      <c r="O541" s="77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92"/>
      <c r="AD541" s="92"/>
      <c r="AE541" s="92"/>
      <c r="AF541" s="92"/>
      <c r="AG541" s="92"/>
      <c r="AH541" s="92"/>
    </row>
    <row r="542" spans="4:34" s="57" customFormat="1" ht="16" customHeight="1" x14ac:dyDescent="0.25">
      <c r="D542" s="82"/>
      <c r="E542" s="82"/>
      <c r="F542" s="82"/>
      <c r="G542" s="82"/>
      <c r="H542" s="82"/>
      <c r="I542" s="79"/>
      <c r="J542" s="79"/>
      <c r="K542" s="77"/>
      <c r="L542" s="77"/>
      <c r="M542" s="80"/>
      <c r="N542" s="77"/>
      <c r="O542" s="77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92"/>
      <c r="AD542" s="92"/>
      <c r="AE542" s="92"/>
      <c r="AF542" s="92"/>
      <c r="AG542" s="92"/>
      <c r="AH542" s="92"/>
    </row>
    <row r="543" spans="4:34" s="57" customFormat="1" ht="16" customHeight="1" x14ac:dyDescent="0.25">
      <c r="D543" s="82"/>
      <c r="E543" s="82"/>
      <c r="F543" s="82"/>
      <c r="G543" s="82"/>
      <c r="H543" s="82"/>
      <c r="I543" s="79"/>
      <c r="J543" s="79"/>
      <c r="K543" s="77"/>
      <c r="L543" s="77"/>
      <c r="M543" s="80"/>
      <c r="N543" s="77"/>
      <c r="O543" s="77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92"/>
      <c r="AD543" s="92"/>
      <c r="AE543" s="92"/>
      <c r="AF543" s="92"/>
      <c r="AG543" s="92"/>
      <c r="AH543" s="92"/>
    </row>
    <row r="544" spans="4:34" s="57" customFormat="1" ht="16" customHeight="1" x14ac:dyDescent="0.25">
      <c r="D544" s="82"/>
      <c r="E544" s="82"/>
      <c r="F544" s="82"/>
      <c r="G544" s="82"/>
      <c r="H544" s="82"/>
      <c r="I544" s="79"/>
      <c r="J544" s="79"/>
      <c r="K544" s="77"/>
      <c r="L544" s="77"/>
      <c r="M544" s="80"/>
      <c r="N544" s="77"/>
      <c r="O544" s="77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92"/>
      <c r="AD544" s="92"/>
      <c r="AE544" s="92"/>
      <c r="AF544" s="92"/>
      <c r="AG544" s="92"/>
      <c r="AH544" s="92"/>
    </row>
    <row r="545" spans="4:34" s="57" customFormat="1" ht="16" customHeight="1" x14ac:dyDescent="0.25">
      <c r="D545" s="82"/>
      <c r="E545" s="82"/>
      <c r="F545" s="82"/>
      <c r="G545" s="82"/>
      <c r="H545" s="82"/>
      <c r="I545" s="79"/>
      <c r="J545" s="79"/>
      <c r="K545" s="77"/>
      <c r="L545" s="77"/>
      <c r="M545" s="80"/>
      <c r="N545" s="77"/>
      <c r="O545" s="77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92"/>
      <c r="AD545" s="92"/>
      <c r="AE545" s="92"/>
      <c r="AF545" s="92"/>
      <c r="AG545" s="92"/>
      <c r="AH545" s="92"/>
    </row>
    <row r="546" spans="4:34" s="57" customFormat="1" ht="16" customHeight="1" x14ac:dyDescent="0.25">
      <c r="D546" s="82"/>
      <c r="E546" s="82"/>
      <c r="F546" s="82"/>
      <c r="G546" s="82"/>
      <c r="H546" s="82"/>
      <c r="I546" s="79"/>
      <c r="J546" s="79"/>
      <c r="K546" s="77"/>
      <c r="L546" s="77"/>
      <c r="M546" s="80"/>
      <c r="N546" s="77"/>
      <c r="O546" s="77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92"/>
      <c r="AD546" s="92"/>
      <c r="AE546" s="92"/>
      <c r="AF546" s="92"/>
      <c r="AG546" s="92"/>
      <c r="AH546" s="92"/>
    </row>
    <row r="547" spans="4:34" s="57" customFormat="1" ht="16" customHeight="1" x14ac:dyDescent="0.25">
      <c r="D547" s="82"/>
      <c r="E547" s="82"/>
      <c r="F547" s="82"/>
      <c r="G547" s="82"/>
      <c r="H547" s="82"/>
      <c r="I547" s="79"/>
      <c r="J547" s="79"/>
      <c r="K547" s="77"/>
      <c r="L547" s="77"/>
      <c r="M547" s="80"/>
      <c r="N547" s="77"/>
      <c r="O547" s="77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92"/>
      <c r="AD547" s="92"/>
      <c r="AE547" s="92"/>
      <c r="AF547" s="92"/>
      <c r="AG547" s="92"/>
      <c r="AH547" s="92"/>
    </row>
    <row r="548" spans="4:34" s="57" customFormat="1" ht="16" customHeight="1" x14ac:dyDescent="0.25">
      <c r="D548" s="82"/>
      <c r="E548" s="82"/>
      <c r="F548" s="82"/>
      <c r="G548" s="82"/>
      <c r="H548" s="82"/>
      <c r="I548" s="79"/>
      <c r="J548" s="79"/>
      <c r="K548" s="81"/>
      <c r="L548" s="81"/>
      <c r="M548" s="80"/>
      <c r="N548" s="77"/>
      <c r="O548" s="77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92"/>
      <c r="AD548" s="92"/>
      <c r="AE548" s="92"/>
      <c r="AF548" s="92"/>
      <c r="AG548" s="92"/>
      <c r="AH548" s="92"/>
    </row>
    <row r="549" spans="4:34" s="57" customFormat="1" ht="16" customHeight="1" x14ac:dyDescent="0.25">
      <c r="D549" s="82"/>
      <c r="E549" s="82"/>
      <c r="F549" s="82"/>
      <c r="G549" s="82"/>
      <c r="H549" s="82"/>
      <c r="I549" s="79"/>
      <c r="J549" s="79"/>
      <c r="K549" s="81"/>
      <c r="L549" s="81"/>
      <c r="M549" s="80"/>
      <c r="N549" s="77"/>
      <c r="O549" s="77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92"/>
      <c r="AD549" s="92"/>
      <c r="AE549" s="92"/>
      <c r="AF549" s="92"/>
      <c r="AG549" s="92"/>
      <c r="AH549" s="92"/>
    </row>
    <row r="550" spans="4:34" s="57" customFormat="1" ht="16" customHeight="1" x14ac:dyDescent="0.25">
      <c r="D550" s="82"/>
      <c r="E550" s="82"/>
      <c r="F550" s="82"/>
      <c r="G550" s="82"/>
      <c r="H550" s="82"/>
      <c r="I550" s="79"/>
      <c r="J550" s="79"/>
      <c r="K550" s="81"/>
      <c r="L550" s="81"/>
      <c r="M550" s="80"/>
      <c r="N550" s="77"/>
      <c r="O550" s="77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92"/>
      <c r="AD550" s="92"/>
      <c r="AE550" s="92"/>
      <c r="AF550" s="92"/>
      <c r="AG550" s="92"/>
      <c r="AH550" s="92"/>
    </row>
    <row r="551" spans="4:34" s="57" customFormat="1" ht="16" customHeight="1" x14ac:dyDescent="0.25">
      <c r="D551" s="82"/>
      <c r="E551" s="82"/>
      <c r="F551" s="82"/>
      <c r="G551" s="82"/>
      <c r="H551" s="82"/>
      <c r="I551" s="79"/>
      <c r="J551" s="79"/>
      <c r="K551" s="81"/>
      <c r="L551" s="81"/>
      <c r="M551" s="80"/>
      <c r="N551" s="77"/>
      <c r="O551" s="77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92"/>
      <c r="AD551" s="92"/>
      <c r="AE551" s="92"/>
      <c r="AF551" s="92"/>
      <c r="AG551" s="92"/>
      <c r="AH551" s="92"/>
    </row>
    <row r="552" spans="4:34" s="57" customFormat="1" ht="16" customHeight="1" x14ac:dyDescent="0.25">
      <c r="D552" s="82"/>
      <c r="E552" s="82"/>
      <c r="F552" s="82"/>
      <c r="G552" s="82"/>
      <c r="H552" s="82"/>
      <c r="I552" s="79"/>
      <c r="J552" s="79"/>
      <c r="K552" s="81"/>
      <c r="L552" s="81"/>
      <c r="M552" s="80"/>
      <c r="N552" s="77"/>
      <c r="O552" s="77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92"/>
      <c r="AD552" s="92"/>
      <c r="AE552" s="92"/>
      <c r="AF552" s="92"/>
      <c r="AG552" s="92"/>
      <c r="AH552" s="92"/>
    </row>
    <row r="553" spans="4:34" s="57" customFormat="1" ht="16" customHeight="1" x14ac:dyDescent="0.25">
      <c r="D553" s="82"/>
      <c r="E553" s="82"/>
      <c r="F553" s="82"/>
      <c r="G553" s="82"/>
      <c r="H553" s="82"/>
      <c r="I553" s="79"/>
      <c r="J553" s="79"/>
      <c r="K553" s="81"/>
      <c r="L553" s="81"/>
      <c r="M553" s="80"/>
      <c r="N553" s="77"/>
      <c r="O553" s="77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92"/>
      <c r="AD553" s="92"/>
      <c r="AE553" s="92"/>
      <c r="AF553" s="92"/>
      <c r="AG553" s="92"/>
      <c r="AH553" s="92"/>
    </row>
    <row r="554" spans="4:34" s="57" customFormat="1" ht="16" customHeight="1" x14ac:dyDescent="0.25">
      <c r="D554" s="82"/>
      <c r="E554" s="82"/>
      <c r="F554" s="82"/>
      <c r="G554" s="82"/>
      <c r="H554" s="82"/>
      <c r="I554" s="79"/>
      <c r="J554" s="79"/>
      <c r="K554" s="81"/>
      <c r="L554" s="81"/>
      <c r="M554" s="80"/>
      <c r="N554" s="77"/>
      <c r="O554" s="77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92"/>
      <c r="AD554" s="92"/>
      <c r="AE554" s="92"/>
      <c r="AF554" s="92"/>
      <c r="AG554" s="92"/>
      <c r="AH554" s="92"/>
    </row>
    <row r="555" spans="4:34" s="57" customFormat="1" ht="16" customHeight="1" x14ac:dyDescent="0.25">
      <c r="D555" s="82"/>
      <c r="E555" s="82"/>
      <c r="F555" s="82"/>
      <c r="G555" s="82"/>
      <c r="H555" s="82"/>
      <c r="I555" s="79"/>
      <c r="J555" s="79"/>
      <c r="K555" s="77"/>
      <c r="L555" s="77"/>
      <c r="M555" s="80"/>
      <c r="N555" s="77"/>
      <c r="O555" s="77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92"/>
      <c r="AD555" s="92"/>
      <c r="AE555" s="92"/>
      <c r="AF555" s="92"/>
      <c r="AG555" s="92"/>
      <c r="AH555" s="92"/>
    </row>
    <row r="556" spans="4:34" s="57" customFormat="1" ht="16" customHeight="1" x14ac:dyDescent="0.25">
      <c r="D556" s="82"/>
      <c r="E556" s="82"/>
      <c r="F556" s="82"/>
      <c r="G556" s="82"/>
      <c r="H556" s="82"/>
      <c r="I556" s="79"/>
      <c r="J556" s="79"/>
      <c r="K556" s="77"/>
      <c r="L556" s="77"/>
      <c r="M556" s="80"/>
      <c r="N556" s="77"/>
      <c r="O556" s="77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92"/>
      <c r="AD556" s="92"/>
      <c r="AE556" s="92"/>
      <c r="AF556" s="92"/>
      <c r="AG556" s="92"/>
      <c r="AH556" s="92"/>
    </row>
    <row r="557" spans="4:34" s="57" customFormat="1" ht="16" customHeight="1" x14ac:dyDescent="0.25">
      <c r="D557" s="82"/>
      <c r="E557" s="82"/>
      <c r="F557" s="82"/>
      <c r="G557" s="82"/>
      <c r="H557" s="82"/>
      <c r="I557" s="79"/>
      <c r="J557" s="79"/>
      <c r="K557" s="77"/>
      <c r="L557" s="77"/>
      <c r="M557" s="80"/>
      <c r="N557" s="77"/>
      <c r="O557" s="77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92"/>
      <c r="AD557" s="92"/>
      <c r="AE557" s="92"/>
      <c r="AF557" s="92"/>
      <c r="AG557" s="92"/>
      <c r="AH557" s="92"/>
    </row>
    <row r="558" spans="4:34" s="57" customFormat="1" ht="16" customHeight="1" x14ac:dyDescent="0.25">
      <c r="D558" s="82"/>
      <c r="E558" s="82"/>
      <c r="F558" s="82"/>
      <c r="G558" s="82"/>
      <c r="H558" s="82"/>
      <c r="I558" s="79"/>
      <c r="J558" s="79"/>
      <c r="K558" s="77"/>
      <c r="L558" s="77"/>
      <c r="M558" s="80"/>
      <c r="N558" s="77"/>
      <c r="O558" s="77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92"/>
      <c r="AD558" s="92"/>
      <c r="AE558" s="92"/>
      <c r="AF558" s="92"/>
      <c r="AG558" s="92"/>
      <c r="AH558" s="92"/>
    </row>
    <row r="559" spans="4:34" s="57" customFormat="1" ht="16" customHeight="1" x14ac:dyDescent="0.25">
      <c r="D559" s="82"/>
      <c r="E559" s="82"/>
      <c r="F559" s="82"/>
      <c r="G559" s="82"/>
      <c r="H559" s="82"/>
      <c r="I559" s="79"/>
      <c r="J559" s="79"/>
      <c r="K559" s="77"/>
      <c r="L559" s="77"/>
      <c r="M559" s="80"/>
      <c r="N559" s="77"/>
      <c r="O559" s="77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92"/>
      <c r="AD559" s="92"/>
      <c r="AE559" s="92"/>
      <c r="AF559" s="92"/>
      <c r="AG559" s="92"/>
      <c r="AH559" s="92"/>
    </row>
    <row r="560" spans="4:34" s="57" customFormat="1" ht="16" customHeight="1" x14ac:dyDescent="0.25">
      <c r="D560" s="82"/>
      <c r="E560" s="82"/>
      <c r="F560" s="82"/>
      <c r="G560" s="82"/>
      <c r="H560" s="82"/>
      <c r="I560" s="79"/>
      <c r="J560" s="79"/>
      <c r="K560" s="77"/>
      <c r="L560" s="77"/>
      <c r="M560" s="80"/>
      <c r="N560" s="77"/>
      <c r="O560" s="77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92"/>
      <c r="AD560" s="92"/>
      <c r="AE560" s="92"/>
      <c r="AF560" s="92"/>
      <c r="AG560" s="92"/>
      <c r="AH560" s="92"/>
    </row>
    <row r="561" spans="4:34" s="57" customFormat="1" ht="16" customHeight="1" x14ac:dyDescent="0.25">
      <c r="D561" s="82"/>
      <c r="E561" s="82"/>
      <c r="F561" s="82"/>
      <c r="G561" s="82"/>
      <c r="H561" s="82"/>
      <c r="I561" s="79"/>
      <c r="J561" s="79"/>
      <c r="K561" s="77"/>
      <c r="L561" s="77"/>
      <c r="M561" s="80"/>
      <c r="N561" s="77"/>
      <c r="O561" s="77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92"/>
      <c r="AD561" s="92"/>
      <c r="AE561" s="92"/>
      <c r="AF561" s="92"/>
      <c r="AG561" s="92"/>
      <c r="AH561" s="92"/>
    </row>
    <row r="562" spans="4:34" s="57" customFormat="1" ht="16" customHeight="1" x14ac:dyDescent="0.25">
      <c r="D562" s="82"/>
      <c r="E562" s="82"/>
      <c r="F562" s="82"/>
      <c r="G562" s="82"/>
      <c r="H562" s="82"/>
      <c r="I562" s="79"/>
      <c r="J562" s="79"/>
      <c r="K562" s="77"/>
      <c r="L562" s="77"/>
      <c r="M562" s="80"/>
      <c r="N562" s="77"/>
      <c r="O562" s="77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92"/>
      <c r="AD562" s="92"/>
      <c r="AE562" s="92"/>
      <c r="AF562" s="92"/>
      <c r="AG562" s="92"/>
      <c r="AH562" s="92"/>
    </row>
    <row r="563" spans="4:34" s="57" customFormat="1" ht="16" customHeight="1" x14ac:dyDescent="0.25">
      <c r="D563" s="82"/>
      <c r="E563" s="82"/>
      <c r="F563" s="82"/>
      <c r="G563" s="82"/>
      <c r="H563" s="82"/>
      <c r="I563" s="79"/>
      <c r="J563" s="79"/>
      <c r="K563" s="77"/>
      <c r="L563" s="77"/>
      <c r="M563" s="80"/>
      <c r="N563" s="77"/>
      <c r="O563" s="77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92"/>
      <c r="AD563" s="92"/>
      <c r="AE563" s="92"/>
      <c r="AF563" s="92"/>
      <c r="AG563" s="92"/>
      <c r="AH563" s="92"/>
    </row>
    <row r="564" spans="4:34" s="57" customFormat="1" ht="16" customHeight="1" x14ac:dyDescent="0.25">
      <c r="D564" s="82"/>
      <c r="E564" s="82"/>
      <c r="F564" s="82"/>
      <c r="G564" s="82"/>
      <c r="H564" s="82"/>
      <c r="I564" s="79"/>
      <c r="J564" s="79"/>
      <c r="K564" s="77"/>
      <c r="L564" s="77"/>
      <c r="M564" s="80"/>
      <c r="N564" s="77"/>
      <c r="O564" s="77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92"/>
      <c r="AD564" s="92"/>
      <c r="AE564" s="92"/>
      <c r="AF564" s="92"/>
      <c r="AG564" s="92"/>
      <c r="AH564" s="92"/>
    </row>
    <row r="565" spans="4:34" s="57" customFormat="1" ht="16" customHeight="1" x14ac:dyDescent="0.25">
      <c r="D565" s="82"/>
      <c r="E565" s="82"/>
      <c r="F565" s="82"/>
      <c r="G565" s="82"/>
      <c r="H565" s="82"/>
      <c r="I565" s="79"/>
      <c r="J565" s="79"/>
      <c r="K565" s="77"/>
      <c r="L565" s="77"/>
      <c r="M565" s="80"/>
      <c r="N565" s="77"/>
      <c r="O565" s="77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92"/>
      <c r="AD565" s="92"/>
      <c r="AE565" s="92"/>
      <c r="AF565" s="92"/>
      <c r="AG565" s="92"/>
      <c r="AH565" s="92"/>
    </row>
    <row r="566" spans="4:34" s="57" customFormat="1" ht="16" customHeight="1" x14ac:dyDescent="0.25">
      <c r="D566" s="82"/>
      <c r="E566" s="82"/>
      <c r="F566" s="82"/>
      <c r="G566" s="82"/>
      <c r="H566" s="82"/>
      <c r="I566" s="79"/>
      <c r="J566" s="79"/>
      <c r="K566" s="77"/>
      <c r="L566" s="77"/>
      <c r="M566" s="80"/>
      <c r="N566" s="77"/>
      <c r="O566" s="77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92"/>
      <c r="AD566" s="92"/>
      <c r="AE566" s="92"/>
      <c r="AF566" s="92"/>
      <c r="AG566" s="92"/>
      <c r="AH566" s="92"/>
    </row>
    <row r="567" spans="4:34" s="57" customFormat="1" ht="16" customHeight="1" x14ac:dyDescent="0.25">
      <c r="D567" s="82"/>
      <c r="E567" s="82"/>
      <c r="F567" s="82"/>
      <c r="G567" s="82"/>
      <c r="H567" s="82"/>
      <c r="I567" s="79"/>
      <c r="J567" s="79"/>
      <c r="K567" s="77"/>
      <c r="L567" s="77"/>
      <c r="M567" s="80"/>
      <c r="N567" s="77"/>
      <c r="O567" s="77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92"/>
      <c r="AD567" s="92"/>
      <c r="AE567" s="92"/>
      <c r="AF567" s="92"/>
      <c r="AG567" s="92"/>
      <c r="AH567" s="92"/>
    </row>
    <row r="568" spans="4:34" s="57" customFormat="1" ht="16" customHeight="1" x14ac:dyDescent="0.25">
      <c r="D568" s="82"/>
      <c r="E568" s="82"/>
      <c r="F568" s="82"/>
      <c r="G568" s="82"/>
      <c r="H568" s="82"/>
      <c r="I568" s="79"/>
      <c r="J568" s="79"/>
      <c r="K568" s="77"/>
      <c r="L568" s="77"/>
      <c r="M568" s="80"/>
      <c r="N568" s="77"/>
      <c r="O568" s="77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92"/>
      <c r="AD568" s="92"/>
      <c r="AE568" s="92"/>
      <c r="AF568" s="92"/>
      <c r="AG568" s="92"/>
      <c r="AH568" s="92"/>
    </row>
    <row r="569" spans="4:34" s="57" customFormat="1" ht="16" customHeight="1" x14ac:dyDescent="0.25">
      <c r="D569" s="82"/>
      <c r="E569" s="82"/>
      <c r="F569" s="82"/>
      <c r="G569" s="82"/>
      <c r="H569" s="82"/>
      <c r="I569" s="79"/>
      <c r="J569" s="79"/>
      <c r="K569" s="77"/>
      <c r="L569" s="77"/>
      <c r="M569" s="80"/>
      <c r="N569" s="77"/>
      <c r="O569" s="77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92"/>
      <c r="AD569" s="92"/>
      <c r="AE569" s="92"/>
      <c r="AF569" s="92"/>
      <c r="AG569" s="92"/>
      <c r="AH569" s="92"/>
    </row>
    <row r="570" spans="4:34" s="57" customFormat="1" ht="16" customHeight="1" x14ac:dyDescent="0.25">
      <c r="D570" s="82"/>
      <c r="E570" s="82"/>
      <c r="F570" s="82"/>
      <c r="G570" s="82"/>
      <c r="H570" s="82"/>
      <c r="I570" s="79"/>
      <c r="J570" s="79"/>
      <c r="K570" s="77"/>
      <c r="L570" s="77"/>
      <c r="M570" s="80"/>
      <c r="N570" s="77"/>
      <c r="O570" s="77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92"/>
      <c r="AD570" s="92"/>
      <c r="AE570" s="92"/>
      <c r="AF570" s="92"/>
      <c r="AG570" s="92"/>
      <c r="AH570" s="92"/>
    </row>
    <row r="571" spans="4:34" s="57" customFormat="1" ht="16" customHeight="1" x14ac:dyDescent="0.25">
      <c r="D571" s="82"/>
      <c r="E571" s="82"/>
      <c r="F571" s="82"/>
      <c r="G571" s="82"/>
      <c r="H571" s="82"/>
      <c r="I571" s="79"/>
      <c r="J571" s="79"/>
      <c r="K571" s="77"/>
      <c r="L571" s="77"/>
      <c r="M571" s="80"/>
      <c r="N571" s="77"/>
      <c r="O571" s="77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92"/>
      <c r="AD571" s="92"/>
      <c r="AE571" s="92"/>
      <c r="AF571" s="92"/>
      <c r="AG571" s="92"/>
      <c r="AH571" s="92"/>
    </row>
    <row r="572" spans="4:34" s="57" customFormat="1" ht="16" customHeight="1" x14ac:dyDescent="0.25">
      <c r="D572" s="82"/>
      <c r="E572" s="82"/>
      <c r="F572" s="82"/>
      <c r="G572" s="82"/>
      <c r="H572" s="82"/>
      <c r="I572" s="79"/>
      <c r="J572" s="79"/>
      <c r="K572" s="81"/>
      <c r="L572" s="81"/>
      <c r="M572" s="80"/>
      <c r="N572" s="77"/>
      <c r="O572" s="77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92"/>
      <c r="AD572" s="92"/>
      <c r="AE572" s="92"/>
      <c r="AF572" s="92"/>
      <c r="AG572" s="92"/>
      <c r="AH572" s="92"/>
    </row>
    <row r="573" spans="4:34" s="57" customFormat="1" ht="16" customHeight="1" x14ac:dyDescent="0.25">
      <c r="D573" s="82"/>
      <c r="E573" s="82"/>
      <c r="F573" s="82"/>
      <c r="G573" s="82"/>
      <c r="H573" s="82"/>
      <c r="I573" s="79"/>
      <c r="J573" s="79"/>
      <c r="K573" s="81"/>
      <c r="L573" s="81"/>
      <c r="M573" s="80"/>
      <c r="N573" s="77"/>
      <c r="O573" s="77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92"/>
      <c r="AD573" s="92"/>
      <c r="AE573" s="92"/>
      <c r="AF573" s="92"/>
      <c r="AG573" s="92"/>
      <c r="AH573" s="92"/>
    </row>
    <row r="574" spans="4:34" s="57" customFormat="1" ht="16" customHeight="1" x14ac:dyDescent="0.25">
      <c r="D574" s="82"/>
      <c r="E574" s="82"/>
      <c r="F574" s="82"/>
      <c r="G574" s="82"/>
      <c r="H574" s="82"/>
      <c r="I574" s="79"/>
      <c r="J574" s="79"/>
      <c r="K574" s="81"/>
      <c r="L574" s="81"/>
      <c r="M574" s="80"/>
      <c r="N574" s="77"/>
      <c r="O574" s="77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92"/>
      <c r="AD574" s="92"/>
      <c r="AE574" s="92"/>
      <c r="AF574" s="92"/>
      <c r="AG574" s="92"/>
      <c r="AH574" s="92"/>
    </row>
    <row r="575" spans="4:34" s="57" customFormat="1" ht="16" customHeight="1" x14ac:dyDescent="0.25">
      <c r="D575" s="82"/>
      <c r="E575" s="82"/>
      <c r="F575" s="82"/>
      <c r="G575" s="82"/>
      <c r="H575" s="82"/>
      <c r="I575" s="79"/>
      <c r="J575" s="79"/>
      <c r="K575" s="81"/>
      <c r="L575" s="81"/>
      <c r="M575" s="80"/>
      <c r="N575" s="77"/>
      <c r="O575" s="77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92"/>
      <c r="AD575" s="92"/>
      <c r="AE575" s="92"/>
      <c r="AF575" s="92"/>
      <c r="AG575" s="92"/>
      <c r="AH575" s="92"/>
    </row>
    <row r="576" spans="4:34" s="57" customFormat="1" ht="16" customHeight="1" x14ac:dyDescent="0.25">
      <c r="D576" s="82"/>
      <c r="E576" s="82"/>
      <c r="F576" s="82"/>
      <c r="G576" s="82"/>
      <c r="H576" s="82"/>
      <c r="I576" s="79"/>
      <c r="J576" s="79"/>
      <c r="K576" s="81"/>
      <c r="L576" s="81"/>
      <c r="M576" s="80"/>
      <c r="N576" s="77"/>
      <c r="O576" s="77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92"/>
      <c r="AD576" s="92"/>
      <c r="AE576" s="92"/>
      <c r="AF576" s="92"/>
      <c r="AG576" s="92"/>
      <c r="AH576" s="92"/>
    </row>
    <row r="577" spans="4:34" s="57" customFormat="1" ht="16" customHeight="1" x14ac:dyDescent="0.25">
      <c r="D577" s="82"/>
      <c r="E577" s="82"/>
      <c r="F577" s="82"/>
      <c r="G577" s="82"/>
      <c r="H577" s="82"/>
      <c r="I577" s="79"/>
      <c r="J577" s="79"/>
      <c r="K577" s="81"/>
      <c r="L577" s="81"/>
      <c r="M577" s="80"/>
      <c r="N577" s="77"/>
      <c r="O577" s="77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92"/>
      <c r="AD577" s="92"/>
      <c r="AE577" s="92"/>
      <c r="AF577" s="92"/>
      <c r="AG577" s="92"/>
      <c r="AH577" s="92"/>
    </row>
    <row r="578" spans="4:34" s="57" customFormat="1" ht="16" customHeight="1" x14ac:dyDescent="0.25">
      <c r="D578" s="82"/>
      <c r="E578" s="82"/>
      <c r="F578" s="82"/>
      <c r="G578" s="82"/>
      <c r="H578" s="82"/>
      <c r="I578" s="79"/>
      <c r="J578" s="79"/>
      <c r="K578" s="81"/>
      <c r="L578" s="81"/>
      <c r="M578" s="80"/>
      <c r="N578" s="77"/>
      <c r="O578" s="77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92"/>
      <c r="AD578" s="92"/>
      <c r="AE578" s="92"/>
      <c r="AF578" s="92"/>
      <c r="AG578" s="92"/>
      <c r="AH578" s="92"/>
    </row>
    <row r="579" spans="4:34" s="57" customFormat="1" ht="16" customHeight="1" x14ac:dyDescent="0.25">
      <c r="D579" s="82"/>
      <c r="E579" s="82"/>
      <c r="F579" s="82"/>
      <c r="G579" s="82"/>
      <c r="H579" s="82"/>
      <c r="I579" s="79"/>
      <c r="J579" s="79"/>
      <c r="K579" s="77"/>
      <c r="L579" s="77"/>
      <c r="M579" s="80"/>
      <c r="N579" s="77"/>
      <c r="O579" s="77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92"/>
      <c r="AD579" s="92"/>
      <c r="AE579" s="92"/>
      <c r="AF579" s="92"/>
      <c r="AG579" s="92"/>
      <c r="AH579" s="92"/>
    </row>
    <row r="580" spans="4:34" s="57" customFormat="1" ht="16" customHeight="1" x14ac:dyDescent="0.25">
      <c r="D580" s="82"/>
      <c r="E580" s="82"/>
      <c r="F580" s="82"/>
      <c r="G580" s="82"/>
      <c r="H580" s="82"/>
      <c r="I580" s="79"/>
      <c r="J580" s="79"/>
      <c r="K580" s="77"/>
      <c r="L580" s="77"/>
      <c r="M580" s="80"/>
      <c r="N580" s="77"/>
      <c r="O580" s="77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92"/>
      <c r="AD580" s="92"/>
      <c r="AE580" s="92"/>
      <c r="AF580" s="92"/>
      <c r="AG580" s="92"/>
      <c r="AH580" s="92"/>
    </row>
    <row r="581" spans="4:34" s="57" customFormat="1" ht="16" customHeight="1" x14ac:dyDescent="0.25">
      <c r="D581" s="82"/>
      <c r="E581" s="82"/>
      <c r="F581" s="82"/>
      <c r="G581" s="82"/>
      <c r="H581" s="82"/>
      <c r="I581" s="79"/>
      <c r="J581" s="79"/>
      <c r="K581" s="77"/>
      <c r="L581" s="77"/>
      <c r="M581" s="80"/>
      <c r="N581" s="77"/>
      <c r="O581" s="77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92"/>
      <c r="AD581" s="92"/>
      <c r="AE581" s="92"/>
      <c r="AF581" s="92"/>
      <c r="AG581" s="92"/>
      <c r="AH581" s="92"/>
    </row>
    <row r="582" spans="4:34" s="57" customFormat="1" ht="16" customHeight="1" x14ac:dyDescent="0.25">
      <c r="D582" s="82"/>
      <c r="E582" s="82"/>
      <c r="F582" s="82"/>
      <c r="G582" s="82"/>
      <c r="H582" s="82"/>
      <c r="I582" s="79"/>
      <c r="J582" s="79"/>
      <c r="K582" s="77"/>
      <c r="L582" s="77"/>
      <c r="M582" s="80"/>
      <c r="N582" s="77"/>
      <c r="O582" s="77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92"/>
      <c r="AD582" s="92"/>
      <c r="AE582" s="92"/>
      <c r="AF582" s="92"/>
      <c r="AG582" s="92"/>
      <c r="AH582" s="92"/>
    </row>
    <row r="583" spans="4:34" s="57" customFormat="1" ht="16" customHeight="1" x14ac:dyDescent="0.25">
      <c r="D583" s="82"/>
      <c r="E583" s="82"/>
      <c r="F583" s="82"/>
      <c r="G583" s="82"/>
      <c r="H583" s="82"/>
      <c r="I583" s="79"/>
      <c r="J583" s="79"/>
      <c r="K583" s="77"/>
      <c r="L583" s="77"/>
      <c r="M583" s="80"/>
      <c r="N583" s="77"/>
      <c r="O583" s="77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92"/>
      <c r="AD583" s="92"/>
      <c r="AE583" s="92"/>
      <c r="AF583" s="92"/>
      <c r="AG583" s="92"/>
      <c r="AH583" s="92"/>
    </row>
    <row r="584" spans="4:34" s="57" customFormat="1" ht="16" customHeight="1" x14ac:dyDescent="0.25">
      <c r="D584" s="82"/>
      <c r="E584" s="82"/>
      <c r="F584" s="82"/>
      <c r="G584" s="82"/>
      <c r="H584" s="82"/>
      <c r="I584" s="79"/>
      <c r="J584" s="79"/>
      <c r="K584" s="77"/>
      <c r="L584" s="77"/>
      <c r="M584" s="80"/>
      <c r="N584" s="77"/>
      <c r="O584" s="77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92"/>
      <c r="AD584" s="92"/>
      <c r="AE584" s="92"/>
      <c r="AF584" s="92"/>
      <c r="AG584" s="92"/>
      <c r="AH584" s="92"/>
    </row>
    <row r="585" spans="4:34" s="57" customFormat="1" ht="16" customHeight="1" x14ac:dyDescent="0.25">
      <c r="D585" s="82"/>
      <c r="E585" s="82"/>
      <c r="F585" s="82"/>
      <c r="G585" s="82"/>
      <c r="H585" s="82"/>
      <c r="I585" s="79"/>
      <c r="J585" s="79"/>
      <c r="K585" s="77"/>
      <c r="L585" s="77"/>
      <c r="M585" s="80"/>
      <c r="N585" s="77"/>
      <c r="O585" s="77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92"/>
      <c r="AD585" s="92"/>
      <c r="AE585" s="92"/>
      <c r="AF585" s="92"/>
      <c r="AG585" s="92"/>
      <c r="AH585" s="92"/>
    </row>
    <row r="586" spans="4:34" s="57" customFormat="1" ht="16" customHeight="1" x14ac:dyDescent="0.25">
      <c r="D586" s="82"/>
      <c r="E586" s="82"/>
      <c r="F586" s="82"/>
      <c r="G586" s="82"/>
      <c r="H586" s="82"/>
      <c r="I586" s="79"/>
      <c r="J586" s="79"/>
      <c r="K586" s="77"/>
      <c r="L586" s="77"/>
      <c r="M586" s="80"/>
      <c r="N586" s="77"/>
      <c r="O586" s="77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92"/>
      <c r="AD586" s="92"/>
      <c r="AE586" s="92"/>
      <c r="AF586" s="92"/>
      <c r="AG586" s="92"/>
      <c r="AH586" s="92"/>
    </row>
    <row r="587" spans="4:34" s="57" customFormat="1" ht="16" customHeight="1" x14ac:dyDescent="0.25">
      <c r="D587" s="82"/>
      <c r="E587" s="82"/>
      <c r="F587" s="82"/>
      <c r="G587" s="82"/>
      <c r="H587" s="82"/>
      <c r="I587" s="79"/>
      <c r="J587" s="79"/>
      <c r="K587" s="77"/>
      <c r="L587" s="77"/>
      <c r="M587" s="80"/>
      <c r="N587" s="77"/>
      <c r="O587" s="77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92"/>
      <c r="AD587" s="92"/>
      <c r="AE587" s="92"/>
      <c r="AF587" s="92"/>
      <c r="AG587" s="92"/>
      <c r="AH587" s="92"/>
    </row>
    <row r="588" spans="4:34" s="57" customFormat="1" ht="16" customHeight="1" x14ac:dyDescent="0.25">
      <c r="D588" s="82"/>
      <c r="E588" s="82"/>
      <c r="F588" s="82"/>
      <c r="G588" s="82"/>
      <c r="H588" s="82"/>
      <c r="I588" s="79"/>
      <c r="J588" s="79"/>
      <c r="K588" s="77"/>
      <c r="L588" s="77"/>
      <c r="M588" s="80"/>
      <c r="N588" s="77"/>
      <c r="O588" s="77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92"/>
      <c r="AD588" s="92"/>
      <c r="AE588" s="92"/>
      <c r="AF588" s="92"/>
      <c r="AG588" s="92"/>
      <c r="AH588" s="92"/>
    </row>
    <row r="589" spans="4:34" s="57" customFormat="1" ht="16" customHeight="1" x14ac:dyDescent="0.25">
      <c r="D589" s="82"/>
      <c r="E589" s="82"/>
      <c r="F589" s="82"/>
      <c r="G589" s="82"/>
      <c r="H589" s="82"/>
      <c r="I589" s="79"/>
      <c r="J589" s="79"/>
      <c r="K589" s="77"/>
      <c r="L589" s="77"/>
      <c r="M589" s="80"/>
      <c r="N589" s="77"/>
      <c r="O589" s="77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92"/>
      <c r="AD589" s="92"/>
      <c r="AE589" s="92"/>
      <c r="AF589" s="92"/>
      <c r="AG589" s="92"/>
      <c r="AH589" s="92"/>
    </row>
    <row r="590" spans="4:34" s="57" customFormat="1" ht="16" customHeight="1" x14ac:dyDescent="0.25">
      <c r="D590" s="82"/>
      <c r="E590" s="82"/>
      <c r="F590" s="82"/>
      <c r="G590" s="82"/>
      <c r="H590" s="82"/>
      <c r="I590" s="79"/>
      <c r="J590" s="79"/>
      <c r="K590" s="77"/>
      <c r="L590" s="77"/>
      <c r="M590" s="80"/>
      <c r="N590" s="77"/>
      <c r="O590" s="77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92"/>
      <c r="AD590" s="92"/>
      <c r="AE590" s="92"/>
      <c r="AF590" s="92"/>
      <c r="AG590" s="92"/>
      <c r="AH590" s="92"/>
    </row>
    <row r="591" spans="4:34" s="57" customFormat="1" ht="16" customHeight="1" x14ac:dyDescent="0.25">
      <c r="D591" s="82"/>
      <c r="E591" s="82"/>
      <c r="F591" s="82"/>
      <c r="G591" s="82"/>
      <c r="H591" s="82"/>
      <c r="I591" s="79"/>
      <c r="J591" s="79"/>
      <c r="K591" s="77"/>
      <c r="L591" s="77"/>
      <c r="M591" s="80"/>
      <c r="N591" s="77"/>
      <c r="O591" s="77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92"/>
      <c r="AD591" s="92"/>
      <c r="AE591" s="92"/>
      <c r="AF591" s="92"/>
      <c r="AG591" s="92"/>
      <c r="AH591" s="92"/>
    </row>
    <row r="592" spans="4:34" s="57" customFormat="1" ht="16" customHeight="1" x14ac:dyDescent="0.25">
      <c r="D592" s="82"/>
      <c r="E592" s="82"/>
      <c r="F592" s="82"/>
      <c r="G592" s="82"/>
      <c r="H592" s="82"/>
      <c r="I592" s="79"/>
      <c r="J592" s="79"/>
      <c r="K592" s="77"/>
      <c r="L592" s="77"/>
      <c r="M592" s="80"/>
      <c r="N592" s="77"/>
      <c r="O592" s="77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92"/>
      <c r="AD592" s="92"/>
      <c r="AE592" s="92"/>
      <c r="AF592" s="92"/>
      <c r="AG592" s="92"/>
      <c r="AH592" s="92"/>
    </row>
    <row r="593" spans="4:34" s="57" customFormat="1" ht="16" customHeight="1" x14ac:dyDescent="0.25">
      <c r="D593" s="82"/>
      <c r="E593" s="82"/>
      <c r="F593" s="82"/>
      <c r="G593" s="82"/>
      <c r="H593" s="82"/>
      <c r="I593" s="79"/>
      <c r="J593" s="79"/>
      <c r="K593" s="77"/>
      <c r="L593" s="77"/>
      <c r="M593" s="80"/>
      <c r="N593" s="77"/>
      <c r="O593" s="77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92"/>
      <c r="AD593" s="92"/>
      <c r="AE593" s="92"/>
      <c r="AF593" s="92"/>
      <c r="AG593" s="92"/>
      <c r="AH593" s="92"/>
    </row>
    <row r="594" spans="4:34" s="57" customFormat="1" ht="16" customHeight="1" x14ac:dyDescent="0.25">
      <c r="D594" s="82"/>
      <c r="E594" s="82"/>
      <c r="F594" s="82"/>
      <c r="G594" s="82"/>
      <c r="H594" s="82"/>
      <c r="I594" s="79"/>
      <c r="J594" s="79"/>
      <c r="K594" s="77"/>
      <c r="L594" s="77"/>
      <c r="M594" s="80"/>
      <c r="N594" s="77"/>
      <c r="O594" s="77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92"/>
      <c r="AD594" s="92"/>
      <c r="AE594" s="92"/>
      <c r="AF594" s="92"/>
      <c r="AG594" s="92"/>
      <c r="AH594" s="92"/>
    </row>
    <row r="595" spans="4:34" s="57" customFormat="1" ht="16" customHeight="1" x14ac:dyDescent="0.25">
      <c r="D595" s="82"/>
      <c r="E595" s="82"/>
      <c r="F595" s="82"/>
      <c r="G595" s="82"/>
      <c r="H595" s="82"/>
      <c r="I595" s="79"/>
      <c r="J595" s="79"/>
      <c r="K595" s="77"/>
      <c r="L595" s="77"/>
      <c r="M595" s="80"/>
      <c r="N595" s="77"/>
      <c r="O595" s="77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92"/>
      <c r="AD595" s="92"/>
      <c r="AE595" s="92"/>
      <c r="AF595" s="92"/>
      <c r="AG595" s="92"/>
      <c r="AH595" s="92"/>
    </row>
    <row r="596" spans="4:34" s="57" customFormat="1" ht="16" customHeight="1" x14ac:dyDescent="0.25">
      <c r="D596" s="82"/>
      <c r="E596" s="82"/>
      <c r="F596" s="82"/>
      <c r="G596" s="82"/>
      <c r="H596" s="82"/>
      <c r="I596" s="79"/>
      <c r="J596" s="79"/>
      <c r="K596" s="81"/>
      <c r="L596" s="81"/>
      <c r="M596" s="80"/>
      <c r="N596" s="77"/>
      <c r="O596" s="77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92"/>
      <c r="AD596" s="92"/>
      <c r="AE596" s="92"/>
      <c r="AF596" s="92"/>
      <c r="AG596" s="92"/>
      <c r="AH596" s="92"/>
    </row>
    <row r="597" spans="4:34" s="57" customFormat="1" ht="16" customHeight="1" x14ac:dyDescent="0.25">
      <c r="D597" s="82"/>
      <c r="E597" s="82"/>
      <c r="F597" s="82"/>
      <c r="G597" s="82"/>
      <c r="H597" s="82"/>
      <c r="I597" s="79"/>
      <c r="J597" s="79"/>
      <c r="K597" s="81"/>
      <c r="L597" s="81"/>
      <c r="M597" s="80"/>
      <c r="N597" s="77"/>
      <c r="O597" s="77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92"/>
      <c r="AD597" s="92"/>
      <c r="AE597" s="92"/>
      <c r="AF597" s="92"/>
      <c r="AG597" s="92"/>
      <c r="AH597" s="92"/>
    </row>
    <row r="598" spans="4:34" s="57" customFormat="1" ht="16" customHeight="1" x14ac:dyDescent="0.25">
      <c r="D598" s="82"/>
      <c r="E598" s="82"/>
      <c r="F598" s="82"/>
      <c r="G598" s="82"/>
      <c r="H598" s="82"/>
      <c r="I598" s="79"/>
      <c r="J598" s="79"/>
      <c r="K598" s="81"/>
      <c r="L598" s="81"/>
      <c r="M598" s="80"/>
      <c r="N598" s="77"/>
      <c r="O598" s="77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92"/>
      <c r="AD598" s="92"/>
      <c r="AE598" s="92"/>
      <c r="AF598" s="92"/>
      <c r="AG598" s="92"/>
      <c r="AH598" s="92"/>
    </row>
    <row r="599" spans="4:34" s="57" customFormat="1" ht="16" customHeight="1" x14ac:dyDescent="0.25">
      <c r="D599" s="82"/>
      <c r="E599" s="82"/>
      <c r="F599" s="82"/>
      <c r="G599" s="82"/>
      <c r="H599" s="82"/>
      <c r="I599" s="79"/>
      <c r="J599" s="79"/>
      <c r="K599" s="81"/>
      <c r="L599" s="81"/>
      <c r="M599" s="80"/>
      <c r="N599" s="77"/>
      <c r="O599" s="77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92"/>
      <c r="AD599" s="92"/>
      <c r="AE599" s="92"/>
      <c r="AF599" s="92"/>
      <c r="AG599" s="92"/>
      <c r="AH599" s="92"/>
    </row>
    <row r="600" spans="4:34" s="57" customFormat="1" ht="16" customHeight="1" x14ac:dyDescent="0.25">
      <c r="D600" s="82"/>
      <c r="E600" s="82"/>
      <c r="F600" s="82"/>
      <c r="G600" s="82"/>
      <c r="H600" s="82"/>
      <c r="I600" s="79"/>
      <c r="J600" s="79"/>
      <c r="K600" s="81"/>
      <c r="L600" s="81"/>
      <c r="M600" s="80"/>
      <c r="N600" s="77"/>
      <c r="O600" s="77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92"/>
      <c r="AD600" s="92"/>
      <c r="AE600" s="92"/>
      <c r="AF600" s="92"/>
      <c r="AG600" s="92"/>
      <c r="AH600" s="92"/>
    </row>
    <row r="601" spans="4:34" s="57" customFormat="1" ht="16" customHeight="1" x14ac:dyDescent="0.25">
      <c r="D601" s="82"/>
      <c r="E601" s="82"/>
      <c r="F601" s="82"/>
      <c r="G601" s="82"/>
      <c r="H601" s="82"/>
      <c r="I601" s="79"/>
      <c r="J601" s="79"/>
      <c r="K601" s="81"/>
      <c r="L601" s="81"/>
      <c r="M601" s="80"/>
      <c r="N601" s="77"/>
      <c r="O601" s="77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92"/>
      <c r="AD601" s="92"/>
      <c r="AE601" s="92"/>
      <c r="AF601" s="92"/>
      <c r="AG601" s="92"/>
      <c r="AH601" s="92"/>
    </row>
    <row r="602" spans="4:34" s="57" customFormat="1" ht="16" customHeight="1" x14ac:dyDescent="0.25">
      <c r="D602" s="82"/>
      <c r="E602" s="82"/>
      <c r="F602" s="82"/>
      <c r="G602" s="82"/>
      <c r="H602" s="82"/>
      <c r="I602" s="79"/>
      <c r="J602" s="79"/>
      <c r="K602" s="81"/>
      <c r="L602" s="81"/>
      <c r="M602" s="80"/>
      <c r="N602" s="77"/>
      <c r="O602" s="77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92"/>
      <c r="AD602" s="92"/>
      <c r="AE602" s="92"/>
      <c r="AF602" s="92"/>
      <c r="AG602" s="92"/>
      <c r="AH602" s="92"/>
    </row>
    <row r="603" spans="4:34" s="57" customFormat="1" ht="16" customHeight="1" x14ac:dyDescent="0.25">
      <c r="D603" s="82"/>
      <c r="E603" s="82"/>
      <c r="F603" s="82"/>
      <c r="G603" s="82"/>
      <c r="H603" s="82"/>
      <c r="I603" s="79"/>
      <c r="J603" s="79"/>
      <c r="K603" s="77"/>
      <c r="L603" s="77"/>
      <c r="M603" s="80"/>
      <c r="N603" s="77"/>
      <c r="O603" s="77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92"/>
      <c r="AD603" s="92"/>
      <c r="AE603" s="92"/>
      <c r="AF603" s="92"/>
      <c r="AG603" s="92"/>
      <c r="AH603" s="92"/>
    </row>
    <row r="604" spans="4:34" s="57" customFormat="1" ht="16" customHeight="1" x14ac:dyDescent="0.25">
      <c r="D604" s="82"/>
      <c r="E604" s="82"/>
      <c r="F604" s="82"/>
      <c r="G604" s="82"/>
      <c r="H604" s="82"/>
      <c r="I604" s="79"/>
      <c r="J604" s="79"/>
      <c r="K604" s="77"/>
      <c r="L604" s="77"/>
      <c r="M604" s="80"/>
      <c r="N604" s="77"/>
      <c r="O604" s="77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92"/>
      <c r="AD604" s="92"/>
      <c r="AE604" s="92"/>
      <c r="AF604" s="92"/>
      <c r="AG604" s="92"/>
      <c r="AH604" s="92"/>
    </row>
    <row r="605" spans="4:34" s="57" customFormat="1" ht="16" customHeight="1" x14ac:dyDescent="0.25">
      <c r="D605" s="82"/>
      <c r="E605" s="82"/>
      <c r="F605" s="82"/>
      <c r="G605" s="82"/>
      <c r="H605" s="82"/>
      <c r="I605" s="79"/>
      <c r="J605" s="79"/>
      <c r="K605" s="77"/>
      <c r="L605" s="77"/>
      <c r="M605" s="80"/>
      <c r="N605" s="77"/>
      <c r="O605" s="77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92"/>
      <c r="AD605" s="92"/>
      <c r="AE605" s="92"/>
      <c r="AF605" s="92"/>
      <c r="AG605" s="92"/>
      <c r="AH605" s="92"/>
    </row>
    <row r="606" spans="4:34" s="57" customFormat="1" ht="16" customHeight="1" x14ac:dyDescent="0.25">
      <c r="D606" s="82"/>
      <c r="E606" s="82"/>
      <c r="F606" s="82"/>
      <c r="G606" s="82"/>
      <c r="H606" s="82"/>
      <c r="I606" s="79"/>
      <c r="J606" s="79"/>
      <c r="K606" s="77"/>
      <c r="L606" s="77"/>
      <c r="M606" s="80"/>
      <c r="N606" s="77"/>
      <c r="O606" s="77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92"/>
      <c r="AD606" s="92"/>
      <c r="AE606" s="92"/>
      <c r="AF606" s="92"/>
      <c r="AG606" s="92"/>
      <c r="AH606" s="92"/>
    </row>
    <row r="607" spans="4:34" s="57" customFormat="1" ht="16" customHeight="1" x14ac:dyDescent="0.25">
      <c r="D607" s="82"/>
      <c r="E607" s="82"/>
      <c r="F607" s="82"/>
      <c r="G607" s="82"/>
      <c r="H607" s="82"/>
      <c r="I607" s="79"/>
      <c r="J607" s="79"/>
      <c r="K607" s="77"/>
      <c r="L607" s="77"/>
      <c r="M607" s="80"/>
      <c r="N607" s="77"/>
      <c r="O607" s="77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92"/>
      <c r="AD607" s="92"/>
      <c r="AE607" s="92"/>
      <c r="AF607" s="92"/>
      <c r="AG607" s="92"/>
      <c r="AH607" s="92"/>
    </row>
    <row r="608" spans="4:34" s="57" customFormat="1" ht="16" customHeight="1" x14ac:dyDescent="0.25">
      <c r="D608" s="82"/>
      <c r="E608" s="82"/>
      <c r="F608" s="82"/>
      <c r="G608" s="82"/>
      <c r="H608" s="82"/>
      <c r="I608" s="79"/>
      <c r="J608" s="79"/>
      <c r="K608" s="77"/>
      <c r="L608" s="77"/>
      <c r="M608" s="80"/>
      <c r="N608" s="77"/>
      <c r="O608" s="77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92"/>
      <c r="AD608" s="92"/>
      <c r="AE608" s="92"/>
      <c r="AF608" s="92"/>
      <c r="AG608" s="92"/>
      <c r="AH608" s="92"/>
    </row>
    <row r="609" spans="4:34" s="57" customFormat="1" ht="16" customHeight="1" x14ac:dyDescent="0.25">
      <c r="D609" s="82"/>
      <c r="E609" s="82"/>
      <c r="F609" s="82"/>
      <c r="G609" s="82"/>
      <c r="H609" s="82"/>
      <c r="I609" s="79"/>
      <c r="J609" s="79"/>
      <c r="K609" s="77"/>
      <c r="L609" s="77"/>
      <c r="M609" s="80"/>
      <c r="N609" s="77"/>
      <c r="O609" s="77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92"/>
      <c r="AD609" s="92"/>
      <c r="AE609" s="92"/>
      <c r="AF609" s="92"/>
      <c r="AG609" s="92"/>
      <c r="AH609" s="92"/>
    </row>
    <row r="610" spans="4:34" s="57" customFormat="1" ht="16" customHeight="1" x14ac:dyDescent="0.25">
      <c r="D610" s="82"/>
      <c r="E610" s="82"/>
      <c r="F610" s="82"/>
      <c r="G610" s="82"/>
      <c r="H610" s="82"/>
      <c r="I610" s="79"/>
      <c r="J610" s="79"/>
      <c r="K610" s="77"/>
      <c r="L610" s="77"/>
      <c r="M610" s="80"/>
      <c r="N610" s="77"/>
      <c r="O610" s="77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92"/>
      <c r="AD610" s="92"/>
      <c r="AE610" s="92"/>
      <c r="AF610" s="92"/>
      <c r="AG610" s="92"/>
      <c r="AH610" s="92"/>
    </row>
    <row r="611" spans="4:34" s="57" customFormat="1" ht="16" customHeight="1" x14ac:dyDescent="0.25">
      <c r="D611" s="82"/>
      <c r="E611" s="82"/>
      <c r="F611" s="82"/>
      <c r="G611" s="82"/>
      <c r="H611" s="82"/>
      <c r="I611" s="79"/>
      <c r="J611" s="79"/>
      <c r="K611" s="77"/>
      <c r="L611" s="77"/>
      <c r="M611" s="80"/>
      <c r="N611" s="77"/>
      <c r="O611" s="77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92"/>
      <c r="AD611" s="92"/>
      <c r="AE611" s="92"/>
      <c r="AF611" s="92"/>
      <c r="AG611" s="92"/>
      <c r="AH611" s="92"/>
    </row>
    <row r="612" spans="4:34" s="57" customFormat="1" ht="16" customHeight="1" x14ac:dyDescent="0.25">
      <c r="D612" s="82"/>
      <c r="E612" s="82"/>
      <c r="F612" s="82"/>
      <c r="G612" s="82"/>
      <c r="H612" s="82"/>
      <c r="I612" s="79"/>
      <c r="J612" s="79"/>
      <c r="K612" s="77"/>
      <c r="L612" s="77"/>
      <c r="M612" s="80"/>
      <c r="N612" s="77"/>
      <c r="O612" s="77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92"/>
      <c r="AD612" s="92"/>
      <c r="AE612" s="92"/>
      <c r="AF612" s="92"/>
      <c r="AG612" s="92"/>
      <c r="AH612" s="92"/>
    </row>
    <row r="613" spans="4:34" s="57" customFormat="1" ht="16" customHeight="1" x14ac:dyDescent="0.25">
      <c r="D613" s="82"/>
      <c r="E613" s="82"/>
      <c r="F613" s="82"/>
      <c r="G613" s="82"/>
      <c r="H613" s="82"/>
      <c r="I613" s="79"/>
      <c r="J613" s="79"/>
      <c r="K613" s="77"/>
      <c r="L613" s="77"/>
      <c r="M613" s="80"/>
      <c r="N613" s="77"/>
      <c r="O613" s="77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92"/>
      <c r="AD613" s="92"/>
      <c r="AE613" s="92"/>
      <c r="AF613" s="92"/>
      <c r="AG613" s="92"/>
      <c r="AH613" s="92"/>
    </row>
    <row r="614" spans="4:34" s="57" customFormat="1" ht="16" customHeight="1" x14ac:dyDescent="0.25">
      <c r="D614" s="82"/>
      <c r="E614" s="82"/>
      <c r="F614" s="82"/>
      <c r="G614" s="82"/>
      <c r="H614" s="82"/>
      <c r="I614" s="79"/>
      <c r="J614" s="79"/>
      <c r="K614" s="77"/>
      <c r="L614" s="77"/>
      <c r="M614" s="80"/>
      <c r="N614" s="77"/>
      <c r="O614" s="77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92"/>
      <c r="AD614" s="92"/>
      <c r="AE614" s="92"/>
      <c r="AF614" s="92"/>
      <c r="AG614" s="92"/>
      <c r="AH614" s="92"/>
    </row>
    <row r="615" spans="4:34" s="57" customFormat="1" ht="16" customHeight="1" x14ac:dyDescent="0.25">
      <c r="D615" s="82"/>
      <c r="E615" s="82"/>
      <c r="F615" s="82"/>
      <c r="G615" s="82"/>
      <c r="H615" s="82"/>
      <c r="I615" s="79"/>
      <c r="J615" s="79"/>
      <c r="K615" s="77"/>
      <c r="L615" s="77"/>
      <c r="M615" s="80"/>
      <c r="N615" s="77"/>
      <c r="O615" s="77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92"/>
      <c r="AD615" s="92"/>
      <c r="AE615" s="92"/>
      <c r="AF615" s="92"/>
      <c r="AG615" s="92"/>
      <c r="AH615" s="92"/>
    </row>
    <row r="616" spans="4:34" s="57" customFormat="1" ht="16" customHeight="1" x14ac:dyDescent="0.25">
      <c r="D616" s="82"/>
      <c r="E616" s="82"/>
      <c r="F616" s="82"/>
      <c r="G616" s="82"/>
      <c r="H616" s="82"/>
      <c r="I616" s="79"/>
      <c r="J616" s="79"/>
      <c r="K616" s="77"/>
      <c r="L616" s="77"/>
      <c r="M616" s="80"/>
      <c r="N616" s="77"/>
      <c r="O616" s="77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92"/>
      <c r="AD616" s="92"/>
      <c r="AE616" s="92"/>
      <c r="AF616" s="92"/>
      <c r="AG616" s="92"/>
      <c r="AH616" s="92"/>
    </row>
    <row r="617" spans="4:34" s="57" customFormat="1" ht="16" customHeight="1" x14ac:dyDescent="0.25">
      <c r="D617" s="82"/>
      <c r="E617" s="82"/>
      <c r="F617" s="82"/>
      <c r="G617" s="82"/>
      <c r="H617" s="82"/>
      <c r="I617" s="79"/>
      <c r="J617" s="79"/>
      <c r="K617" s="77"/>
      <c r="L617" s="77"/>
      <c r="M617" s="80"/>
      <c r="N617" s="77"/>
      <c r="O617" s="77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92"/>
      <c r="AD617" s="92"/>
      <c r="AE617" s="92"/>
      <c r="AF617" s="92"/>
      <c r="AG617" s="92"/>
      <c r="AH617" s="92"/>
    </row>
    <row r="618" spans="4:34" s="57" customFormat="1" ht="16" customHeight="1" x14ac:dyDescent="0.25">
      <c r="D618" s="82"/>
      <c r="E618" s="82"/>
      <c r="F618" s="82"/>
      <c r="G618" s="82"/>
      <c r="H618" s="82"/>
      <c r="I618" s="79"/>
      <c r="J618" s="79"/>
      <c r="K618" s="77"/>
      <c r="L618" s="77"/>
      <c r="M618" s="80"/>
      <c r="N618" s="77"/>
      <c r="O618" s="77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92"/>
      <c r="AD618" s="92"/>
      <c r="AE618" s="92"/>
      <c r="AF618" s="92"/>
      <c r="AG618" s="92"/>
      <c r="AH618" s="92"/>
    </row>
    <row r="619" spans="4:34" s="57" customFormat="1" ht="16" customHeight="1" x14ac:dyDescent="0.25">
      <c r="D619" s="82"/>
      <c r="E619" s="82"/>
      <c r="F619" s="82"/>
      <c r="G619" s="82"/>
      <c r="H619" s="82"/>
      <c r="I619" s="79"/>
      <c r="J619" s="79"/>
      <c r="K619" s="77"/>
      <c r="L619" s="77"/>
      <c r="M619" s="80"/>
      <c r="N619" s="77"/>
      <c r="O619" s="77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92"/>
      <c r="AD619" s="92"/>
      <c r="AE619" s="92"/>
      <c r="AF619" s="92"/>
      <c r="AG619" s="92"/>
      <c r="AH619" s="92"/>
    </row>
    <row r="620" spans="4:34" s="57" customFormat="1" ht="16" customHeight="1" x14ac:dyDescent="0.25">
      <c r="D620" s="82"/>
      <c r="E620" s="82"/>
      <c r="F620" s="82"/>
      <c r="G620" s="82"/>
      <c r="H620" s="82"/>
      <c r="I620" s="79"/>
      <c r="J620" s="79"/>
      <c r="K620" s="81"/>
      <c r="L620" s="81"/>
      <c r="M620" s="80"/>
      <c r="N620" s="77"/>
      <c r="O620" s="77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92"/>
      <c r="AD620" s="92"/>
      <c r="AE620" s="92"/>
      <c r="AF620" s="92"/>
      <c r="AG620" s="92"/>
      <c r="AH620" s="92"/>
    </row>
    <row r="621" spans="4:34" s="57" customFormat="1" ht="16" customHeight="1" x14ac:dyDescent="0.25">
      <c r="D621" s="82"/>
      <c r="E621" s="82"/>
      <c r="F621" s="82"/>
      <c r="G621" s="82"/>
      <c r="H621" s="82"/>
      <c r="I621" s="79"/>
      <c r="J621" s="79"/>
      <c r="K621" s="81"/>
      <c r="L621" s="81"/>
      <c r="M621" s="80"/>
      <c r="N621" s="77"/>
      <c r="O621" s="77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92"/>
      <c r="AD621" s="92"/>
      <c r="AE621" s="92"/>
      <c r="AF621" s="92"/>
      <c r="AG621" s="92"/>
      <c r="AH621" s="92"/>
    </row>
    <row r="622" spans="4:34" s="57" customFormat="1" ht="16" customHeight="1" x14ac:dyDescent="0.25">
      <c r="D622" s="82"/>
      <c r="E622" s="82"/>
      <c r="F622" s="82"/>
      <c r="G622" s="82"/>
      <c r="H622" s="82"/>
      <c r="I622" s="79"/>
      <c r="J622" s="79"/>
      <c r="K622" s="81"/>
      <c r="L622" s="81"/>
      <c r="M622" s="80"/>
      <c r="N622" s="77"/>
      <c r="O622" s="77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92"/>
      <c r="AD622" s="92"/>
      <c r="AE622" s="92"/>
      <c r="AF622" s="92"/>
      <c r="AG622" s="92"/>
      <c r="AH622" s="92"/>
    </row>
    <row r="623" spans="4:34" s="57" customFormat="1" ht="16" customHeight="1" x14ac:dyDescent="0.25">
      <c r="D623" s="82"/>
      <c r="E623" s="82"/>
      <c r="F623" s="82"/>
      <c r="G623" s="82"/>
      <c r="H623" s="82"/>
      <c r="I623" s="79"/>
      <c r="J623" s="79"/>
      <c r="K623" s="81"/>
      <c r="L623" s="81"/>
      <c r="M623" s="80"/>
      <c r="N623" s="77"/>
      <c r="O623" s="77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92"/>
      <c r="AD623" s="92"/>
      <c r="AE623" s="92"/>
      <c r="AF623" s="92"/>
      <c r="AG623" s="92"/>
      <c r="AH623" s="92"/>
    </row>
    <row r="624" spans="4:34" s="57" customFormat="1" ht="16" customHeight="1" x14ac:dyDescent="0.25">
      <c r="D624" s="82"/>
      <c r="E624" s="82"/>
      <c r="F624" s="82"/>
      <c r="G624" s="82"/>
      <c r="H624" s="82"/>
      <c r="I624" s="79"/>
      <c r="J624" s="79"/>
      <c r="K624" s="81"/>
      <c r="L624" s="81"/>
      <c r="M624" s="80"/>
      <c r="N624" s="77"/>
      <c r="O624" s="77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92"/>
      <c r="AD624" s="92"/>
      <c r="AE624" s="92"/>
      <c r="AF624" s="92"/>
      <c r="AG624" s="92"/>
      <c r="AH624" s="92"/>
    </row>
    <row r="625" spans="4:34" s="57" customFormat="1" ht="16" customHeight="1" x14ac:dyDescent="0.25">
      <c r="D625" s="82"/>
      <c r="E625" s="82"/>
      <c r="F625" s="82"/>
      <c r="G625" s="82"/>
      <c r="H625" s="82"/>
      <c r="I625" s="79"/>
      <c r="J625" s="79"/>
      <c r="K625" s="81"/>
      <c r="L625" s="81"/>
      <c r="M625" s="80"/>
      <c r="N625" s="77"/>
      <c r="O625" s="77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92"/>
      <c r="AD625" s="92"/>
      <c r="AE625" s="92"/>
      <c r="AF625" s="92"/>
      <c r="AG625" s="92"/>
      <c r="AH625" s="92"/>
    </row>
    <row r="626" spans="4:34" s="57" customFormat="1" ht="16" customHeight="1" x14ac:dyDescent="0.25">
      <c r="D626" s="82"/>
      <c r="E626" s="82"/>
      <c r="F626" s="82"/>
      <c r="G626" s="82"/>
      <c r="H626" s="82"/>
      <c r="I626" s="79"/>
      <c r="J626" s="79"/>
      <c r="K626" s="81"/>
      <c r="L626" s="81"/>
      <c r="M626" s="80"/>
      <c r="N626" s="77"/>
      <c r="O626" s="77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92"/>
      <c r="AD626" s="92"/>
      <c r="AE626" s="92"/>
      <c r="AF626" s="92"/>
      <c r="AG626" s="92"/>
      <c r="AH626" s="92"/>
    </row>
    <row r="627" spans="4:34" s="57" customFormat="1" ht="16" customHeight="1" x14ac:dyDescent="0.25">
      <c r="D627" s="82"/>
      <c r="E627" s="82"/>
      <c r="F627" s="82"/>
      <c r="G627" s="82"/>
      <c r="H627" s="82"/>
      <c r="I627" s="79"/>
      <c r="J627" s="79"/>
      <c r="K627" s="77"/>
      <c r="L627" s="77"/>
      <c r="M627" s="80"/>
      <c r="N627" s="77"/>
      <c r="O627" s="77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92"/>
      <c r="AD627" s="92"/>
      <c r="AE627" s="92"/>
      <c r="AF627" s="92"/>
      <c r="AG627" s="92"/>
      <c r="AH627" s="92"/>
    </row>
    <row r="628" spans="4:34" s="57" customFormat="1" ht="16" customHeight="1" x14ac:dyDescent="0.25">
      <c r="D628" s="82"/>
      <c r="E628" s="82"/>
      <c r="F628" s="82"/>
      <c r="G628" s="82"/>
      <c r="H628" s="82"/>
      <c r="I628" s="79"/>
      <c r="J628" s="79"/>
      <c r="K628" s="77"/>
      <c r="L628" s="77"/>
      <c r="M628" s="80"/>
      <c r="N628" s="77"/>
      <c r="O628" s="77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92"/>
      <c r="AD628" s="92"/>
      <c r="AE628" s="92"/>
      <c r="AF628" s="92"/>
      <c r="AG628" s="92"/>
      <c r="AH628" s="92"/>
    </row>
    <row r="629" spans="4:34" s="57" customFormat="1" ht="16" customHeight="1" x14ac:dyDescent="0.25">
      <c r="D629" s="82"/>
      <c r="E629" s="82"/>
      <c r="F629" s="82"/>
      <c r="G629" s="82"/>
      <c r="H629" s="82"/>
      <c r="I629" s="79"/>
      <c r="J629" s="79"/>
      <c r="K629" s="77"/>
      <c r="L629" s="77"/>
      <c r="M629" s="80"/>
      <c r="N629" s="77"/>
      <c r="O629" s="77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92"/>
      <c r="AD629" s="92"/>
      <c r="AE629" s="92"/>
      <c r="AF629" s="92"/>
      <c r="AG629" s="92"/>
      <c r="AH629" s="92"/>
    </row>
    <row r="630" spans="4:34" s="57" customFormat="1" ht="16" customHeight="1" x14ac:dyDescent="0.25">
      <c r="D630" s="82"/>
      <c r="E630" s="82"/>
      <c r="F630" s="82"/>
      <c r="G630" s="82"/>
      <c r="H630" s="82"/>
      <c r="I630" s="79"/>
      <c r="J630" s="79"/>
      <c r="K630" s="77"/>
      <c r="L630" s="77"/>
      <c r="M630" s="80"/>
      <c r="N630" s="77"/>
      <c r="O630" s="77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92"/>
      <c r="AD630" s="92"/>
      <c r="AE630" s="92"/>
      <c r="AF630" s="92"/>
      <c r="AG630" s="92"/>
      <c r="AH630" s="92"/>
    </row>
    <row r="631" spans="4:34" s="57" customFormat="1" ht="16" customHeight="1" x14ac:dyDescent="0.25">
      <c r="D631" s="82"/>
      <c r="E631" s="82"/>
      <c r="F631" s="82"/>
      <c r="G631" s="82"/>
      <c r="H631" s="82"/>
      <c r="I631" s="79"/>
      <c r="J631" s="79"/>
      <c r="K631" s="77"/>
      <c r="L631" s="77"/>
      <c r="M631" s="80"/>
      <c r="N631" s="77"/>
      <c r="O631" s="77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92"/>
      <c r="AD631" s="92"/>
      <c r="AE631" s="92"/>
      <c r="AF631" s="92"/>
      <c r="AG631" s="92"/>
      <c r="AH631" s="92"/>
    </row>
    <row r="632" spans="4:34" s="57" customFormat="1" ht="16" customHeight="1" x14ac:dyDescent="0.25">
      <c r="D632" s="82"/>
      <c r="E632" s="82"/>
      <c r="F632" s="82"/>
      <c r="G632" s="82"/>
      <c r="H632" s="82"/>
      <c r="I632" s="79"/>
      <c r="J632" s="79"/>
      <c r="K632" s="77"/>
      <c r="L632" s="77"/>
      <c r="M632" s="80"/>
      <c r="N632" s="77"/>
      <c r="O632" s="77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92"/>
      <c r="AD632" s="92"/>
      <c r="AE632" s="92"/>
      <c r="AF632" s="92"/>
      <c r="AG632" s="92"/>
      <c r="AH632" s="92"/>
    </row>
    <row r="633" spans="4:34" s="57" customFormat="1" ht="16" customHeight="1" x14ac:dyDescent="0.25">
      <c r="D633" s="82"/>
      <c r="E633" s="82"/>
      <c r="F633" s="82"/>
      <c r="G633" s="82"/>
      <c r="H633" s="82"/>
      <c r="I633" s="79"/>
      <c r="J633" s="79"/>
      <c r="K633" s="77"/>
      <c r="L633" s="77"/>
      <c r="M633" s="80"/>
      <c r="N633" s="77"/>
      <c r="O633" s="77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92"/>
      <c r="AD633" s="92"/>
      <c r="AE633" s="92"/>
      <c r="AF633" s="92"/>
      <c r="AG633" s="92"/>
      <c r="AH633" s="92"/>
    </row>
    <row r="634" spans="4:34" s="57" customFormat="1" ht="16" customHeight="1" x14ac:dyDescent="0.25">
      <c r="D634" s="82"/>
      <c r="E634" s="82"/>
      <c r="F634" s="82"/>
      <c r="G634" s="82"/>
      <c r="H634" s="82"/>
      <c r="I634" s="79"/>
      <c r="J634" s="79"/>
      <c r="K634" s="77"/>
      <c r="L634" s="77"/>
      <c r="M634" s="80"/>
      <c r="N634" s="77"/>
      <c r="O634" s="77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92"/>
      <c r="AD634" s="92"/>
      <c r="AE634" s="92"/>
      <c r="AF634" s="92"/>
      <c r="AG634" s="92"/>
      <c r="AH634" s="92"/>
    </row>
    <row r="635" spans="4:34" s="57" customFormat="1" ht="16" customHeight="1" x14ac:dyDescent="0.25">
      <c r="D635" s="82"/>
      <c r="E635" s="82"/>
      <c r="F635" s="82"/>
      <c r="G635" s="82"/>
      <c r="H635" s="82"/>
      <c r="I635" s="79"/>
      <c r="J635" s="79"/>
      <c r="K635" s="77"/>
      <c r="L635" s="77"/>
      <c r="M635" s="80"/>
      <c r="N635" s="77"/>
      <c r="O635" s="77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92"/>
      <c r="AD635" s="92"/>
      <c r="AE635" s="92"/>
      <c r="AF635" s="92"/>
      <c r="AG635" s="92"/>
      <c r="AH635" s="92"/>
    </row>
    <row r="636" spans="4:34" s="57" customFormat="1" ht="16" customHeight="1" x14ac:dyDescent="0.25">
      <c r="D636" s="82"/>
      <c r="E636" s="82"/>
      <c r="F636" s="82"/>
      <c r="G636" s="82"/>
      <c r="H636" s="82"/>
      <c r="I636" s="79"/>
      <c r="J636" s="79"/>
      <c r="K636" s="77"/>
      <c r="L636" s="77"/>
      <c r="M636" s="80"/>
      <c r="N636" s="77"/>
      <c r="O636" s="77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92"/>
      <c r="AD636" s="92"/>
      <c r="AE636" s="92"/>
      <c r="AF636" s="92"/>
      <c r="AG636" s="92"/>
      <c r="AH636" s="92"/>
    </row>
    <row r="637" spans="4:34" s="57" customFormat="1" ht="16" customHeight="1" x14ac:dyDescent="0.25">
      <c r="D637" s="82"/>
      <c r="E637" s="82"/>
      <c r="F637" s="82"/>
      <c r="G637" s="82"/>
      <c r="H637" s="82"/>
      <c r="I637" s="79"/>
      <c r="J637" s="79"/>
      <c r="K637" s="77"/>
      <c r="L637" s="77"/>
      <c r="M637" s="80"/>
      <c r="N637" s="77"/>
      <c r="O637" s="77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92"/>
      <c r="AD637" s="92"/>
      <c r="AE637" s="92"/>
      <c r="AF637" s="92"/>
      <c r="AG637" s="92"/>
      <c r="AH637" s="92"/>
    </row>
    <row r="638" spans="4:34" s="57" customFormat="1" ht="16" customHeight="1" x14ac:dyDescent="0.25">
      <c r="D638" s="82"/>
      <c r="E638" s="82"/>
      <c r="F638" s="82"/>
      <c r="G638" s="82"/>
      <c r="H638" s="82"/>
      <c r="I638" s="79"/>
      <c r="J638" s="79"/>
      <c r="K638" s="77"/>
      <c r="L638" s="77"/>
      <c r="M638" s="80"/>
      <c r="N638" s="77"/>
      <c r="O638" s="77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92"/>
      <c r="AD638" s="92"/>
      <c r="AE638" s="92"/>
      <c r="AF638" s="92"/>
      <c r="AG638" s="92"/>
      <c r="AH638" s="92"/>
    </row>
    <row r="639" spans="4:34" s="57" customFormat="1" ht="16" customHeight="1" x14ac:dyDescent="0.25">
      <c r="D639" s="82"/>
      <c r="E639" s="82"/>
      <c r="F639" s="82"/>
      <c r="G639" s="82"/>
      <c r="H639" s="82"/>
      <c r="I639" s="79"/>
      <c r="J639" s="79"/>
      <c r="K639" s="77"/>
      <c r="L639" s="77"/>
      <c r="M639" s="80"/>
      <c r="N639" s="77"/>
      <c r="O639" s="77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92"/>
      <c r="AD639" s="92"/>
      <c r="AE639" s="92"/>
      <c r="AF639" s="92"/>
      <c r="AG639" s="92"/>
      <c r="AH639" s="92"/>
    </row>
    <row r="640" spans="4:34" s="57" customFormat="1" ht="16" customHeight="1" x14ac:dyDescent="0.25">
      <c r="D640" s="82"/>
      <c r="E640" s="82"/>
      <c r="F640" s="82"/>
      <c r="G640" s="82"/>
      <c r="H640" s="82"/>
      <c r="I640" s="79"/>
      <c r="J640" s="79"/>
      <c r="K640" s="77"/>
      <c r="L640" s="77"/>
      <c r="M640" s="80"/>
      <c r="N640" s="77"/>
      <c r="O640" s="77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92"/>
      <c r="AD640" s="92"/>
      <c r="AE640" s="92"/>
      <c r="AF640" s="92"/>
      <c r="AG640" s="92"/>
      <c r="AH640" s="92"/>
    </row>
    <row r="641" spans="4:34" s="57" customFormat="1" ht="16" customHeight="1" x14ac:dyDescent="0.25">
      <c r="D641" s="82"/>
      <c r="E641" s="82"/>
      <c r="F641" s="82"/>
      <c r="G641" s="82"/>
      <c r="H641" s="82"/>
      <c r="I641" s="79"/>
      <c r="J641" s="79"/>
      <c r="K641" s="77"/>
      <c r="L641" s="77"/>
      <c r="M641" s="80"/>
      <c r="N641" s="77"/>
      <c r="O641" s="77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92"/>
      <c r="AD641" s="92"/>
      <c r="AE641" s="92"/>
      <c r="AF641" s="92"/>
      <c r="AG641" s="92"/>
      <c r="AH641" s="92"/>
    </row>
    <row r="642" spans="4:34" s="57" customFormat="1" ht="16" customHeight="1" x14ac:dyDescent="0.25">
      <c r="D642" s="82"/>
      <c r="E642" s="82"/>
      <c r="F642" s="82"/>
      <c r="G642" s="82"/>
      <c r="H642" s="82"/>
      <c r="I642" s="79"/>
      <c r="J642" s="79"/>
      <c r="K642" s="77"/>
      <c r="L642" s="77"/>
      <c r="M642" s="80"/>
      <c r="N642" s="77"/>
      <c r="O642" s="77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92"/>
      <c r="AD642" s="92"/>
      <c r="AE642" s="92"/>
      <c r="AF642" s="92"/>
      <c r="AG642" s="92"/>
      <c r="AH642" s="92"/>
    </row>
    <row r="643" spans="4:34" s="57" customFormat="1" ht="16" customHeight="1" x14ac:dyDescent="0.25">
      <c r="D643" s="82"/>
      <c r="E643" s="82"/>
      <c r="F643" s="82"/>
      <c r="G643" s="82"/>
      <c r="H643" s="82"/>
      <c r="I643" s="79"/>
      <c r="J643" s="79"/>
      <c r="K643" s="77"/>
      <c r="L643" s="77"/>
      <c r="M643" s="80"/>
      <c r="N643" s="77"/>
      <c r="O643" s="77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92"/>
      <c r="AD643" s="92"/>
      <c r="AE643" s="92"/>
      <c r="AF643" s="92"/>
      <c r="AG643" s="92"/>
      <c r="AH643" s="92"/>
    </row>
    <row r="644" spans="4:34" s="57" customFormat="1" ht="16" customHeight="1" x14ac:dyDescent="0.25">
      <c r="D644" s="82"/>
      <c r="E644" s="82"/>
      <c r="F644" s="82"/>
      <c r="G644" s="82"/>
      <c r="H644" s="82"/>
      <c r="I644" s="79"/>
      <c r="J644" s="79"/>
      <c r="K644" s="81"/>
      <c r="L644" s="81"/>
      <c r="M644" s="80"/>
      <c r="N644" s="77"/>
      <c r="O644" s="77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92"/>
      <c r="AD644" s="92"/>
      <c r="AE644" s="92"/>
      <c r="AF644" s="92"/>
      <c r="AG644" s="92"/>
      <c r="AH644" s="92"/>
    </row>
    <row r="645" spans="4:34" s="57" customFormat="1" ht="16" customHeight="1" x14ac:dyDescent="0.25">
      <c r="D645" s="82"/>
      <c r="E645" s="82"/>
      <c r="F645" s="82"/>
      <c r="G645" s="82"/>
      <c r="H645" s="82"/>
      <c r="I645" s="79"/>
      <c r="J645" s="79"/>
      <c r="K645" s="81"/>
      <c r="L645" s="81"/>
      <c r="M645" s="80"/>
      <c r="N645" s="77"/>
      <c r="O645" s="77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92"/>
      <c r="AD645" s="92"/>
      <c r="AE645" s="92"/>
      <c r="AF645" s="92"/>
      <c r="AG645" s="92"/>
      <c r="AH645" s="92"/>
    </row>
    <row r="646" spans="4:34" s="57" customFormat="1" ht="16" customHeight="1" x14ac:dyDescent="0.25">
      <c r="D646" s="82"/>
      <c r="E646" s="82"/>
      <c r="F646" s="82"/>
      <c r="G646" s="82"/>
      <c r="H646" s="82"/>
      <c r="I646" s="79"/>
      <c r="J646" s="79"/>
      <c r="K646" s="81"/>
      <c r="L646" s="81"/>
      <c r="M646" s="80"/>
      <c r="N646" s="77"/>
      <c r="O646" s="77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92"/>
      <c r="AD646" s="92"/>
      <c r="AE646" s="92"/>
      <c r="AF646" s="92"/>
      <c r="AG646" s="92"/>
      <c r="AH646" s="92"/>
    </row>
    <row r="647" spans="4:34" s="57" customFormat="1" ht="16" customHeight="1" x14ac:dyDescent="0.25">
      <c r="D647" s="82"/>
      <c r="E647" s="82"/>
      <c r="F647" s="82"/>
      <c r="G647" s="82"/>
      <c r="H647" s="82"/>
      <c r="I647" s="79"/>
      <c r="J647" s="79"/>
      <c r="K647" s="81"/>
      <c r="L647" s="81"/>
      <c r="M647" s="80"/>
      <c r="N647" s="77"/>
      <c r="O647" s="77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92"/>
      <c r="AD647" s="92"/>
      <c r="AE647" s="92"/>
      <c r="AF647" s="92"/>
      <c r="AG647" s="92"/>
      <c r="AH647" s="92"/>
    </row>
    <row r="648" spans="4:34" s="57" customFormat="1" ht="16" customHeight="1" x14ac:dyDescent="0.25">
      <c r="D648" s="82"/>
      <c r="E648" s="82"/>
      <c r="F648" s="82"/>
      <c r="G648" s="82"/>
      <c r="H648" s="82"/>
      <c r="I648" s="79"/>
      <c r="J648" s="79"/>
      <c r="K648" s="81"/>
      <c r="L648" s="81"/>
      <c r="M648" s="80"/>
      <c r="N648" s="77"/>
      <c r="O648" s="77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92"/>
      <c r="AD648" s="92"/>
      <c r="AE648" s="92"/>
      <c r="AF648" s="92"/>
      <c r="AG648" s="92"/>
      <c r="AH648" s="92"/>
    </row>
    <row r="649" spans="4:34" s="57" customFormat="1" ht="16" customHeight="1" x14ac:dyDescent="0.25">
      <c r="D649" s="82"/>
      <c r="E649" s="82"/>
      <c r="F649" s="82"/>
      <c r="G649" s="82"/>
      <c r="H649" s="82"/>
      <c r="I649" s="79"/>
      <c r="J649" s="79"/>
      <c r="K649" s="81"/>
      <c r="L649" s="81"/>
      <c r="M649" s="80"/>
      <c r="N649" s="77"/>
      <c r="O649" s="77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92"/>
      <c r="AD649" s="92"/>
      <c r="AE649" s="92"/>
      <c r="AF649" s="92"/>
      <c r="AG649" s="92"/>
      <c r="AH649" s="92"/>
    </row>
    <row r="650" spans="4:34" s="57" customFormat="1" ht="16" customHeight="1" x14ac:dyDescent="0.25">
      <c r="D650" s="82"/>
      <c r="E650" s="82"/>
      <c r="F650" s="82"/>
      <c r="G650" s="82"/>
      <c r="H650" s="82"/>
      <c r="I650" s="79"/>
      <c r="J650" s="79"/>
      <c r="K650" s="81"/>
      <c r="L650" s="81"/>
      <c r="M650" s="80"/>
      <c r="N650" s="77"/>
      <c r="O650" s="77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92"/>
      <c r="AD650" s="92"/>
      <c r="AE650" s="92"/>
      <c r="AF650" s="92"/>
      <c r="AG650" s="92"/>
      <c r="AH650" s="92"/>
    </row>
    <row r="651" spans="4:34" s="57" customFormat="1" ht="16" customHeight="1" x14ac:dyDescent="0.25">
      <c r="D651" s="82"/>
      <c r="E651" s="82"/>
      <c r="F651" s="82"/>
      <c r="G651" s="82"/>
      <c r="H651" s="82"/>
      <c r="I651" s="79"/>
      <c r="J651" s="79"/>
      <c r="K651" s="77"/>
      <c r="L651" s="77"/>
      <c r="M651" s="80"/>
      <c r="N651" s="77"/>
      <c r="O651" s="77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92"/>
      <c r="AD651" s="92"/>
      <c r="AE651" s="92"/>
      <c r="AF651" s="92"/>
      <c r="AG651" s="92"/>
      <c r="AH651" s="92"/>
    </row>
    <row r="652" spans="4:34" s="57" customFormat="1" ht="16" customHeight="1" x14ac:dyDescent="0.25">
      <c r="D652" s="82"/>
      <c r="E652" s="82"/>
      <c r="F652" s="82"/>
      <c r="G652" s="82"/>
      <c r="H652" s="82"/>
      <c r="I652" s="79"/>
      <c r="J652" s="79"/>
      <c r="K652" s="77"/>
      <c r="L652" s="77"/>
      <c r="M652" s="80"/>
      <c r="N652" s="77"/>
      <c r="O652" s="77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92"/>
      <c r="AD652" s="92"/>
      <c r="AE652" s="92"/>
      <c r="AF652" s="92"/>
      <c r="AG652" s="92"/>
      <c r="AH652" s="92"/>
    </row>
    <row r="653" spans="4:34" s="57" customFormat="1" ht="16" customHeight="1" x14ac:dyDescent="0.25">
      <c r="D653" s="82"/>
      <c r="E653" s="82"/>
      <c r="F653" s="82"/>
      <c r="G653" s="82"/>
      <c r="H653" s="82"/>
      <c r="I653" s="79"/>
      <c r="J653" s="79"/>
      <c r="K653" s="77"/>
      <c r="L653" s="77"/>
      <c r="M653" s="80"/>
      <c r="N653" s="77"/>
      <c r="O653" s="77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92"/>
      <c r="AD653" s="92"/>
      <c r="AE653" s="92"/>
      <c r="AF653" s="92"/>
      <c r="AG653" s="92"/>
      <c r="AH653" s="92"/>
    </row>
    <row r="654" spans="4:34" s="57" customFormat="1" ht="16" customHeight="1" x14ac:dyDescent="0.25">
      <c r="D654" s="82"/>
      <c r="E654" s="82"/>
      <c r="F654" s="82"/>
      <c r="G654" s="82"/>
      <c r="H654" s="82"/>
      <c r="I654" s="79"/>
      <c r="J654" s="79"/>
      <c r="K654" s="77"/>
      <c r="L654" s="77"/>
      <c r="M654" s="80"/>
      <c r="N654" s="77"/>
      <c r="O654" s="77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92"/>
      <c r="AD654" s="92"/>
      <c r="AE654" s="92"/>
      <c r="AF654" s="92"/>
      <c r="AG654" s="92"/>
      <c r="AH654" s="92"/>
    </row>
    <row r="655" spans="4:34" s="57" customFormat="1" ht="16" customHeight="1" x14ac:dyDescent="0.25">
      <c r="D655" s="82"/>
      <c r="E655" s="82"/>
      <c r="F655" s="82"/>
      <c r="G655" s="82"/>
      <c r="H655" s="82"/>
      <c r="I655" s="79"/>
      <c r="J655" s="79"/>
      <c r="K655" s="77"/>
      <c r="L655" s="77"/>
      <c r="M655" s="80"/>
      <c r="N655" s="77"/>
      <c r="O655" s="77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92"/>
      <c r="AD655" s="92"/>
      <c r="AE655" s="92"/>
      <c r="AF655" s="92"/>
      <c r="AG655" s="92"/>
      <c r="AH655" s="92"/>
    </row>
    <row r="656" spans="4:34" s="57" customFormat="1" ht="16" customHeight="1" x14ac:dyDescent="0.25">
      <c r="D656" s="82"/>
      <c r="E656" s="82"/>
      <c r="F656" s="82"/>
      <c r="G656" s="82"/>
      <c r="H656" s="82"/>
      <c r="I656" s="79"/>
      <c r="J656" s="79"/>
      <c r="K656" s="77"/>
      <c r="L656" s="77"/>
      <c r="M656" s="80"/>
      <c r="N656" s="77"/>
      <c r="O656" s="77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92"/>
      <c r="AD656" s="92"/>
      <c r="AE656" s="92"/>
      <c r="AF656" s="92"/>
      <c r="AG656" s="92"/>
      <c r="AH656" s="92"/>
    </row>
    <row r="657" spans="4:34" s="57" customFormat="1" ht="16" customHeight="1" x14ac:dyDescent="0.25">
      <c r="D657" s="82"/>
      <c r="E657" s="82"/>
      <c r="F657" s="82"/>
      <c r="G657" s="82"/>
      <c r="H657" s="82"/>
      <c r="I657" s="79"/>
      <c r="J657" s="79"/>
      <c r="K657" s="77"/>
      <c r="L657" s="77"/>
      <c r="M657" s="80"/>
      <c r="N657" s="77"/>
      <c r="O657" s="77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92"/>
      <c r="AD657" s="92"/>
      <c r="AE657" s="92"/>
      <c r="AF657" s="92"/>
      <c r="AG657" s="92"/>
      <c r="AH657" s="92"/>
    </row>
    <row r="658" spans="4:34" s="57" customFormat="1" ht="16" customHeight="1" x14ac:dyDescent="0.25">
      <c r="D658" s="82"/>
      <c r="E658" s="82"/>
      <c r="F658" s="82"/>
      <c r="G658" s="82"/>
      <c r="H658" s="82"/>
      <c r="I658" s="79"/>
      <c r="J658" s="79"/>
      <c r="K658" s="77"/>
      <c r="L658" s="77"/>
      <c r="M658" s="80"/>
      <c r="N658" s="77"/>
      <c r="O658" s="77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92"/>
      <c r="AD658" s="92"/>
      <c r="AE658" s="92"/>
      <c r="AF658" s="92"/>
      <c r="AG658" s="92"/>
      <c r="AH658" s="92"/>
    </row>
    <row r="659" spans="4:34" s="57" customFormat="1" ht="16" customHeight="1" x14ac:dyDescent="0.25">
      <c r="D659" s="82"/>
      <c r="E659" s="82"/>
      <c r="F659" s="82"/>
      <c r="G659" s="82"/>
      <c r="H659" s="82"/>
      <c r="I659" s="79"/>
      <c r="J659" s="79"/>
      <c r="K659" s="77"/>
      <c r="L659" s="77"/>
      <c r="M659" s="80"/>
      <c r="N659" s="77"/>
      <c r="O659" s="77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92"/>
      <c r="AD659" s="92"/>
      <c r="AE659" s="92"/>
      <c r="AF659" s="92"/>
      <c r="AG659" s="92"/>
      <c r="AH659" s="92"/>
    </row>
    <row r="660" spans="4:34" s="57" customFormat="1" ht="16" customHeight="1" x14ac:dyDescent="0.25">
      <c r="D660" s="82"/>
      <c r="E660" s="82"/>
      <c r="F660" s="82"/>
      <c r="G660" s="82"/>
      <c r="H660" s="82"/>
      <c r="I660" s="79"/>
      <c r="J660" s="79"/>
      <c r="K660" s="77"/>
      <c r="L660" s="77"/>
      <c r="M660" s="80"/>
      <c r="N660" s="77"/>
      <c r="O660" s="77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92"/>
      <c r="AD660" s="92"/>
      <c r="AE660" s="92"/>
      <c r="AF660" s="92"/>
      <c r="AG660" s="92"/>
      <c r="AH660" s="92"/>
    </row>
    <row r="661" spans="4:34" s="57" customFormat="1" ht="16" customHeight="1" x14ac:dyDescent="0.25">
      <c r="D661" s="82"/>
      <c r="E661" s="82"/>
      <c r="F661" s="82"/>
      <c r="G661" s="82"/>
      <c r="H661" s="82"/>
      <c r="I661" s="79"/>
      <c r="J661" s="79"/>
      <c r="K661" s="77"/>
      <c r="L661" s="77"/>
      <c r="M661" s="80"/>
      <c r="N661" s="77"/>
      <c r="O661" s="77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92"/>
      <c r="AD661" s="92"/>
      <c r="AE661" s="92"/>
      <c r="AF661" s="92"/>
      <c r="AG661" s="92"/>
      <c r="AH661" s="92"/>
    </row>
    <row r="662" spans="4:34" s="57" customFormat="1" ht="16" customHeight="1" x14ac:dyDescent="0.25">
      <c r="D662" s="82"/>
      <c r="E662" s="82"/>
      <c r="F662" s="82"/>
      <c r="G662" s="82"/>
      <c r="H662" s="82"/>
      <c r="I662" s="79"/>
      <c r="J662" s="79"/>
      <c r="K662" s="77"/>
      <c r="L662" s="77"/>
      <c r="M662" s="80"/>
      <c r="N662" s="77"/>
      <c r="O662" s="77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92"/>
      <c r="AD662" s="92"/>
      <c r="AE662" s="92"/>
      <c r="AF662" s="92"/>
      <c r="AG662" s="92"/>
      <c r="AH662" s="92"/>
    </row>
    <row r="663" spans="4:34" s="57" customFormat="1" ht="16" customHeight="1" x14ac:dyDescent="0.25">
      <c r="D663" s="82"/>
      <c r="E663" s="82"/>
      <c r="F663" s="82"/>
      <c r="G663" s="82"/>
      <c r="H663" s="82"/>
      <c r="I663" s="79"/>
      <c r="J663" s="79"/>
      <c r="K663" s="77"/>
      <c r="L663" s="77"/>
      <c r="M663" s="80"/>
      <c r="N663" s="77"/>
      <c r="O663" s="77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92"/>
      <c r="AD663" s="92"/>
      <c r="AE663" s="92"/>
      <c r="AF663" s="92"/>
      <c r="AG663" s="92"/>
      <c r="AH663" s="92"/>
    </row>
    <row r="664" spans="4:34" s="57" customFormat="1" ht="16" customHeight="1" x14ac:dyDescent="0.25">
      <c r="D664" s="82"/>
      <c r="E664" s="82"/>
      <c r="F664" s="82"/>
      <c r="G664" s="82"/>
      <c r="H664" s="82"/>
      <c r="I664" s="79"/>
      <c r="J664" s="79"/>
      <c r="K664" s="77"/>
      <c r="L664" s="77"/>
      <c r="M664" s="80"/>
      <c r="N664" s="77"/>
      <c r="O664" s="77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92"/>
      <c r="AD664" s="92"/>
      <c r="AE664" s="92"/>
      <c r="AF664" s="92"/>
      <c r="AG664" s="92"/>
      <c r="AH664" s="92"/>
    </row>
    <row r="665" spans="4:34" s="57" customFormat="1" ht="16" customHeight="1" x14ac:dyDescent="0.25">
      <c r="D665" s="82"/>
      <c r="E665" s="82"/>
      <c r="F665" s="82"/>
      <c r="G665" s="82"/>
      <c r="H665" s="82"/>
      <c r="I665" s="79"/>
      <c r="J665" s="79"/>
      <c r="K665" s="77"/>
      <c r="L665" s="77"/>
      <c r="M665" s="80"/>
      <c r="N665" s="77"/>
      <c r="O665" s="77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92"/>
      <c r="AD665" s="92"/>
      <c r="AE665" s="92"/>
      <c r="AF665" s="92"/>
      <c r="AG665" s="92"/>
      <c r="AH665" s="92"/>
    </row>
    <row r="666" spans="4:34" s="57" customFormat="1" ht="16" customHeight="1" x14ac:dyDescent="0.25">
      <c r="D666" s="82"/>
      <c r="E666" s="82"/>
      <c r="F666" s="82"/>
      <c r="G666" s="82"/>
      <c r="H666" s="82"/>
      <c r="I666" s="79"/>
      <c r="J666" s="79"/>
      <c r="K666" s="77"/>
      <c r="L666" s="77"/>
      <c r="M666" s="80"/>
      <c r="N666" s="77"/>
      <c r="O666" s="77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92"/>
      <c r="AD666" s="92"/>
      <c r="AE666" s="92"/>
      <c r="AF666" s="92"/>
      <c r="AG666" s="92"/>
      <c r="AH666" s="92"/>
    </row>
    <row r="667" spans="4:34" s="57" customFormat="1" ht="16" customHeight="1" x14ac:dyDescent="0.25">
      <c r="D667" s="82"/>
      <c r="E667" s="82"/>
      <c r="F667" s="82"/>
      <c r="G667" s="82"/>
      <c r="H667" s="82"/>
      <c r="I667" s="79"/>
      <c r="J667" s="79"/>
      <c r="K667" s="77"/>
      <c r="L667" s="77"/>
      <c r="M667" s="80"/>
      <c r="N667" s="77"/>
      <c r="O667" s="77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92"/>
      <c r="AD667" s="92"/>
      <c r="AE667" s="92"/>
      <c r="AF667" s="92"/>
      <c r="AG667" s="92"/>
      <c r="AH667" s="92"/>
    </row>
    <row r="668" spans="4:34" s="57" customFormat="1" ht="16" customHeight="1" x14ac:dyDescent="0.25">
      <c r="D668" s="82"/>
      <c r="E668" s="82"/>
      <c r="F668" s="82"/>
      <c r="G668" s="82"/>
      <c r="H668" s="82"/>
      <c r="I668" s="79"/>
      <c r="J668" s="79"/>
      <c r="K668" s="81"/>
      <c r="L668" s="81"/>
      <c r="M668" s="80"/>
      <c r="N668" s="77"/>
      <c r="O668" s="77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92"/>
      <c r="AD668" s="92"/>
      <c r="AE668" s="92"/>
      <c r="AF668" s="92"/>
      <c r="AG668" s="92"/>
      <c r="AH668" s="92"/>
    </row>
    <row r="669" spans="4:34" s="57" customFormat="1" ht="16" customHeight="1" x14ac:dyDescent="0.25">
      <c r="D669" s="82"/>
      <c r="E669" s="82"/>
      <c r="F669" s="82"/>
      <c r="G669" s="82"/>
      <c r="H669" s="82"/>
      <c r="I669" s="79"/>
      <c r="J669" s="79"/>
      <c r="K669" s="81"/>
      <c r="L669" s="81"/>
      <c r="M669" s="80"/>
      <c r="N669" s="77"/>
      <c r="O669" s="77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92"/>
      <c r="AD669" s="92"/>
      <c r="AE669" s="92"/>
      <c r="AF669" s="92"/>
      <c r="AG669" s="92"/>
      <c r="AH669" s="92"/>
    </row>
    <row r="670" spans="4:34" s="57" customFormat="1" ht="16" customHeight="1" x14ac:dyDescent="0.25">
      <c r="D670" s="82"/>
      <c r="E670" s="82"/>
      <c r="F670" s="82"/>
      <c r="G670" s="82"/>
      <c r="H670" s="82"/>
      <c r="I670" s="79"/>
      <c r="J670" s="79"/>
      <c r="K670" s="81"/>
      <c r="L670" s="81"/>
      <c r="M670" s="80"/>
      <c r="N670" s="77"/>
      <c r="O670" s="77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92"/>
      <c r="AD670" s="92"/>
      <c r="AE670" s="92"/>
      <c r="AF670" s="92"/>
      <c r="AG670" s="92"/>
      <c r="AH670" s="92"/>
    </row>
    <row r="671" spans="4:34" s="57" customFormat="1" ht="16" customHeight="1" x14ac:dyDescent="0.25">
      <c r="D671" s="82"/>
      <c r="E671" s="82"/>
      <c r="F671" s="82"/>
      <c r="G671" s="82"/>
      <c r="H671" s="82"/>
      <c r="I671" s="79"/>
      <c r="J671" s="79"/>
      <c r="K671" s="81"/>
      <c r="L671" s="81"/>
      <c r="M671" s="80"/>
      <c r="N671" s="77"/>
      <c r="O671" s="77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92"/>
      <c r="AD671" s="92"/>
      <c r="AE671" s="92"/>
      <c r="AF671" s="92"/>
      <c r="AG671" s="92"/>
      <c r="AH671" s="92"/>
    </row>
    <row r="672" spans="4:34" s="57" customFormat="1" ht="16" customHeight="1" x14ac:dyDescent="0.25">
      <c r="D672" s="82"/>
      <c r="E672" s="82"/>
      <c r="F672" s="82"/>
      <c r="G672" s="82"/>
      <c r="H672" s="82"/>
      <c r="I672" s="79"/>
      <c r="J672" s="79"/>
      <c r="K672" s="81"/>
      <c r="L672" s="81"/>
      <c r="M672" s="80"/>
      <c r="N672" s="77"/>
      <c r="O672" s="77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92"/>
      <c r="AD672" s="92"/>
      <c r="AE672" s="92"/>
      <c r="AF672" s="92"/>
      <c r="AG672" s="92"/>
      <c r="AH672" s="92"/>
    </row>
    <row r="673" spans="4:34" s="57" customFormat="1" ht="16" customHeight="1" x14ac:dyDescent="0.25">
      <c r="D673" s="82"/>
      <c r="E673" s="82"/>
      <c r="F673" s="82"/>
      <c r="G673" s="82"/>
      <c r="H673" s="82"/>
      <c r="I673" s="79"/>
      <c r="J673" s="79"/>
      <c r="K673" s="81"/>
      <c r="L673" s="81"/>
      <c r="M673" s="80"/>
      <c r="N673" s="77"/>
      <c r="O673" s="77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92"/>
      <c r="AD673" s="92"/>
      <c r="AE673" s="92"/>
      <c r="AF673" s="92"/>
      <c r="AG673" s="92"/>
      <c r="AH673" s="92"/>
    </row>
    <row r="674" spans="4:34" s="57" customFormat="1" ht="16" customHeight="1" x14ac:dyDescent="0.25">
      <c r="D674" s="82"/>
      <c r="E674" s="82"/>
      <c r="F674" s="82"/>
      <c r="G674" s="82"/>
      <c r="H674" s="82"/>
      <c r="I674" s="79"/>
      <c r="J674" s="79"/>
      <c r="K674" s="81"/>
      <c r="L674" s="81"/>
      <c r="M674" s="80"/>
      <c r="N674" s="77"/>
      <c r="O674" s="77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92"/>
      <c r="AD674" s="92"/>
      <c r="AE674" s="92"/>
      <c r="AF674" s="92"/>
      <c r="AG674" s="92"/>
      <c r="AH674" s="92"/>
    </row>
    <row r="675" spans="4:34" s="57" customFormat="1" ht="16" customHeight="1" x14ac:dyDescent="0.25">
      <c r="D675" s="82"/>
      <c r="E675" s="82"/>
      <c r="F675" s="82"/>
      <c r="G675" s="82"/>
      <c r="H675" s="82"/>
      <c r="I675" s="79"/>
      <c r="J675" s="79"/>
      <c r="K675" s="77"/>
      <c r="L675" s="77"/>
      <c r="M675" s="80"/>
      <c r="N675" s="77"/>
      <c r="O675" s="77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92"/>
      <c r="AD675" s="92"/>
      <c r="AE675" s="92"/>
      <c r="AF675" s="92"/>
      <c r="AG675" s="92"/>
      <c r="AH675" s="92"/>
    </row>
    <row r="676" spans="4:34" s="57" customFormat="1" ht="16" customHeight="1" x14ac:dyDescent="0.25">
      <c r="D676" s="82"/>
      <c r="E676" s="82"/>
      <c r="F676" s="82"/>
      <c r="G676" s="82"/>
      <c r="H676" s="82"/>
      <c r="I676" s="79"/>
      <c r="J676" s="79"/>
      <c r="K676" s="77"/>
      <c r="L676" s="77"/>
      <c r="M676" s="80"/>
      <c r="N676" s="77"/>
      <c r="O676" s="77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92"/>
      <c r="AD676" s="92"/>
      <c r="AE676" s="92"/>
      <c r="AF676" s="92"/>
      <c r="AG676" s="92"/>
      <c r="AH676" s="92"/>
    </row>
    <row r="677" spans="4:34" s="57" customFormat="1" ht="16" customHeight="1" x14ac:dyDescent="0.25">
      <c r="D677" s="82"/>
      <c r="E677" s="82"/>
      <c r="F677" s="82"/>
      <c r="G677" s="82"/>
      <c r="H677" s="82"/>
      <c r="I677" s="79"/>
      <c r="J677" s="79"/>
      <c r="K677" s="77"/>
      <c r="L677" s="77"/>
      <c r="M677" s="80"/>
      <c r="N677" s="77"/>
      <c r="O677" s="77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92"/>
      <c r="AD677" s="92"/>
      <c r="AE677" s="92"/>
      <c r="AF677" s="92"/>
      <c r="AG677" s="92"/>
      <c r="AH677" s="92"/>
    </row>
    <row r="678" spans="4:34" s="57" customFormat="1" ht="16" customHeight="1" x14ac:dyDescent="0.25">
      <c r="D678" s="82"/>
      <c r="E678" s="82"/>
      <c r="F678" s="82"/>
      <c r="G678" s="82"/>
      <c r="H678" s="82"/>
      <c r="I678" s="79"/>
      <c r="J678" s="79"/>
      <c r="K678" s="77"/>
      <c r="L678" s="77"/>
      <c r="M678" s="80"/>
      <c r="N678" s="77"/>
      <c r="O678" s="77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92"/>
      <c r="AD678" s="92"/>
      <c r="AE678" s="92"/>
      <c r="AF678" s="92"/>
      <c r="AG678" s="92"/>
      <c r="AH678" s="92"/>
    </row>
    <row r="679" spans="4:34" s="57" customFormat="1" ht="16" customHeight="1" x14ac:dyDescent="0.25">
      <c r="D679" s="82"/>
      <c r="E679" s="82"/>
      <c r="F679" s="82"/>
      <c r="G679" s="82"/>
      <c r="H679" s="82"/>
      <c r="I679" s="79"/>
      <c r="J679" s="79"/>
      <c r="K679" s="77"/>
      <c r="L679" s="77"/>
      <c r="M679" s="80"/>
      <c r="N679" s="77"/>
      <c r="O679" s="77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92"/>
      <c r="AD679" s="92"/>
      <c r="AE679" s="92"/>
      <c r="AF679" s="92"/>
      <c r="AG679" s="92"/>
      <c r="AH679" s="92"/>
    </row>
    <row r="680" spans="4:34" s="57" customFormat="1" ht="16" customHeight="1" x14ac:dyDescent="0.25">
      <c r="D680" s="82"/>
      <c r="E680" s="82"/>
      <c r="F680" s="82"/>
      <c r="G680" s="82"/>
      <c r="H680" s="82"/>
      <c r="I680" s="79"/>
      <c r="J680" s="79"/>
      <c r="K680" s="77"/>
      <c r="L680" s="77"/>
      <c r="M680" s="80"/>
      <c r="N680" s="77"/>
      <c r="O680" s="77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92"/>
      <c r="AD680" s="92"/>
      <c r="AE680" s="92"/>
      <c r="AF680" s="92"/>
      <c r="AG680" s="92"/>
      <c r="AH680" s="92"/>
    </row>
    <row r="681" spans="4:34" s="57" customFormat="1" ht="16" customHeight="1" x14ac:dyDescent="0.25">
      <c r="D681" s="82"/>
      <c r="E681" s="82"/>
      <c r="F681" s="82"/>
      <c r="G681" s="82"/>
      <c r="H681" s="82"/>
      <c r="I681" s="79"/>
      <c r="J681" s="79"/>
      <c r="K681" s="77"/>
      <c r="L681" s="77"/>
      <c r="M681" s="80"/>
      <c r="N681" s="77"/>
      <c r="O681" s="77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92"/>
      <c r="AD681" s="92"/>
      <c r="AE681" s="92"/>
      <c r="AF681" s="92"/>
      <c r="AG681" s="92"/>
      <c r="AH681" s="92"/>
    </row>
    <row r="682" spans="4:34" s="57" customFormat="1" ht="16" customHeight="1" x14ac:dyDescent="0.25">
      <c r="D682" s="82"/>
      <c r="E682" s="82"/>
      <c r="F682" s="82"/>
      <c r="G682" s="82"/>
      <c r="H682" s="82"/>
      <c r="I682" s="79"/>
      <c r="J682" s="79"/>
      <c r="K682" s="77"/>
      <c r="L682" s="77"/>
      <c r="M682" s="80"/>
      <c r="N682" s="77"/>
      <c r="O682" s="77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92"/>
      <c r="AD682" s="92"/>
      <c r="AE682" s="92"/>
      <c r="AF682" s="92"/>
      <c r="AG682" s="92"/>
      <c r="AH682" s="92"/>
    </row>
    <row r="683" spans="4:34" s="57" customFormat="1" ht="16" customHeight="1" x14ac:dyDescent="0.25">
      <c r="D683" s="82"/>
      <c r="E683" s="82"/>
      <c r="F683" s="82"/>
      <c r="G683" s="82"/>
      <c r="H683" s="82"/>
      <c r="I683" s="79"/>
      <c r="J683" s="79"/>
      <c r="K683" s="77"/>
      <c r="L683" s="77"/>
      <c r="M683" s="80"/>
      <c r="N683" s="77"/>
      <c r="O683" s="77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92"/>
      <c r="AD683" s="92"/>
      <c r="AE683" s="92"/>
      <c r="AF683" s="92"/>
      <c r="AG683" s="92"/>
      <c r="AH683" s="92"/>
    </row>
    <row r="684" spans="4:34" s="57" customFormat="1" ht="16" customHeight="1" x14ac:dyDescent="0.25">
      <c r="D684" s="82"/>
      <c r="E684" s="82"/>
      <c r="F684" s="82"/>
      <c r="G684" s="82"/>
      <c r="H684" s="82"/>
      <c r="I684" s="79"/>
      <c r="J684" s="79"/>
      <c r="K684" s="77"/>
      <c r="L684" s="77"/>
      <c r="M684" s="80"/>
      <c r="N684" s="77"/>
      <c r="O684" s="77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92"/>
      <c r="AD684" s="92"/>
      <c r="AE684" s="92"/>
      <c r="AF684" s="92"/>
      <c r="AG684" s="92"/>
      <c r="AH684" s="92"/>
    </row>
    <row r="685" spans="4:34" s="57" customFormat="1" ht="16" customHeight="1" x14ac:dyDescent="0.25">
      <c r="D685" s="82"/>
      <c r="E685" s="82"/>
      <c r="F685" s="82"/>
      <c r="G685" s="82"/>
      <c r="H685" s="82"/>
      <c r="I685" s="79"/>
      <c r="J685" s="79"/>
      <c r="K685" s="77"/>
      <c r="L685" s="77"/>
      <c r="M685" s="80"/>
      <c r="N685" s="77"/>
      <c r="O685" s="77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92"/>
      <c r="AD685" s="92"/>
      <c r="AE685" s="92"/>
      <c r="AF685" s="92"/>
      <c r="AG685" s="92"/>
      <c r="AH685" s="92"/>
    </row>
    <row r="686" spans="4:34" s="57" customFormat="1" ht="16" customHeight="1" x14ac:dyDescent="0.25">
      <c r="D686" s="82"/>
      <c r="E686" s="82"/>
      <c r="F686" s="82"/>
      <c r="G686" s="82"/>
      <c r="H686" s="82"/>
      <c r="I686" s="79"/>
      <c r="J686" s="79"/>
      <c r="K686" s="77"/>
      <c r="L686" s="77"/>
      <c r="M686" s="80"/>
      <c r="N686" s="77"/>
      <c r="O686" s="77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92"/>
      <c r="AD686" s="92"/>
      <c r="AE686" s="92"/>
      <c r="AF686" s="92"/>
      <c r="AG686" s="92"/>
      <c r="AH686" s="92"/>
    </row>
    <row r="687" spans="4:34" s="57" customFormat="1" ht="16" customHeight="1" x14ac:dyDescent="0.25">
      <c r="D687" s="82"/>
      <c r="E687" s="82"/>
      <c r="F687" s="82"/>
      <c r="G687" s="82"/>
      <c r="H687" s="82"/>
      <c r="I687" s="79"/>
      <c r="J687" s="79"/>
      <c r="K687" s="77"/>
      <c r="L687" s="77"/>
      <c r="M687" s="80"/>
      <c r="N687" s="77"/>
      <c r="O687" s="77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92"/>
      <c r="AD687" s="92"/>
      <c r="AE687" s="92"/>
      <c r="AF687" s="92"/>
      <c r="AG687" s="92"/>
      <c r="AH687" s="92"/>
    </row>
    <row r="688" spans="4:34" s="57" customFormat="1" ht="16" customHeight="1" x14ac:dyDescent="0.25">
      <c r="D688" s="82"/>
      <c r="E688" s="82"/>
      <c r="F688" s="82"/>
      <c r="G688" s="82"/>
      <c r="H688" s="82"/>
      <c r="I688" s="79"/>
      <c r="J688" s="79"/>
      <c r="K688" s="77"/>
      <c r="L688" s="77"/>
      <c r="M688" s="80"/>
      <c r="N688" s="77"/>
      <c r="O688" s="77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92"/>
      <c r="AD688" s="92"/>
      <c r="AE688" s="92"/>
      <c r="AF688" s="92"/>
      <c r="AG688" s="92"/>
      <c r="AH688" s="92"/>
    </row>
    <row r="689" spans="4:34" s="57" customFormat="1" ht="16" customHeight="1" x14ac:dyDescent="0.25">
      <c r="D689" s="82"/>
      <c r="E689" s="82"/>
      <c r="F689" s="82"/>
      <c r="G689" s="82"/>
      <c r="H689" s="82"/>
      <c r="I689" s="79"/>
      <c r="J689" s="79"/>
      <c r="K689" s="77"/>
      <c r="L689" s="77"/>
      <c r="M689" s="80"/>
      <c r="N689" s="77"/>
      <c r="O689" s="77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92"/>
      <c r="AD689" s="92"/>
      <c r="AE689" s="92"/>
      <c r="AF689" s="92"/>
      <c r="AG689" s="92"/>
      <c r="AH689" s="92"/>
    </row>
    <row r="690" spans="4:34" s="57" customFormat="1" ht="16" customHeight="1" x14ac:dyDescent="0.25">
      <c r="D690" s="82"/>
      <c r="E690" s="82"/>
      <c r="F690" s="82"/>
      <c r="G690" s="82"/>
      <c r="H690" s="82"/>
      <c r="I690" s="79"/>
      <c r="J690" s="79"/>
      <c r="K690" s="77"/>
      <c r="L690" s="77"/>
      <c r="M690" s="80"/>
      <c r="N690" s="77"/>
      <c r="O690" s="77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92"/>
      <c r="AD690" s="92"/>
      <c r="AE690" s="92"/>
      <c r="AF690" s="92"/>
      <c r="AG690" s="92"/>
      <c r="AH690" s="92"/>
    </row>
    <row r="691" spans="4:34" s="57" customFormat="1" ht="16" customHeight="1" x14ac:dyDescent="0.25">
      <c r="D691" s="82"/>
      <c r="E691" s="82"/>
      <c r="F691" s="82"/>
      <c r="G691" s="82"/>
      <c r="H691" s="82"/>
      <c r="I691" s="79"/>
      <c r="J691" s="79"/>
      <c r="K691" s="77"/>
      <c r="L691" s="77"/>
      <c r="M691" s="80"/>
      <c r="N691" s="77"/>
      <c r="O691" s="77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92"/>
      <c r="AD691" s="92"/>
      <c r="AE691" s="92"/>
      <c r="AF691" s="92"/>
      <c r="AG691" s="92"/>
      <c r="AH691" s="92"/>
    </row>
    <row r="692" spans="4:34" s="57" customFormat="1" ht="16" customHeight="1" x14ac:dyDescent="0.25">
      <c r="D692" s="82"/>
      <c r="E692" s="82"/>
      <c r="F692" s="82"/>
      <c r="G692" s="82"/>
      <c r="H692" s="82"/>
      <c r="I692" s="79"/>
      <c r="J692" s="79"/>
      <c r="K692" s="81"/>
      <c r="L692" s="81"/>
      <c r="M692" s="80"/>
      <c r="N692" s="77"/>
      <c r="O692" s="77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92"/>
      <c r="AD692" s="92"/>
      <c r="AE692" s="92"/>
      <c r="AF692" s="92"/>
      <c r="AG692" s="92"/>
      <c r="AH692" s="92"/>
    </row>
    <row r="693" spans="4:34" s="57" customFormat="1" ht="16" customHeight="1" x14ac:dyDescent="0.25">
      <c r="D693" s="82"/>
      <c r="E693" s="82"/>
      <c r="F693" s="82"/>
      <c r="G693" s="82"/>
      <c r="H693" s="82"/>
      <c r="I693" s="79"/>
      <c r="J693" s="79"/>
      <c r="K693" s="81"/>
      <c r="L693" s="81"/>
      <c r="M693" s="80"/>
      <c r="N693" s="77"/>
      <c r="O693" s="77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92"/>
      <c r="AD693" s="92"/>
      <c r="AE693" s="92"/>
      <c r="AF693" s="92"/>
      <c r="AG693" s="92"/>
      <c r="AH693" s="92"/>
    </row>
    <row r="694" spans="4:34" s="57" customFormat="1" ht="16" customHeight="1" x14ac:dyDescent="0.25">
      <c r="D694" s="82"/>
      <c r="E694" s="82"/>
      <c r="F694" s="82"/>
      <c r="G694" s="82"/>
      <c r="H694" s="82"/>
      <c r="I694" s="79"/>
      <c r="J694" s="79"/>
      <c r="K694" s="81"/>
      <c r="L694" s="81"/>
      <c r="M694" s="80"/>
      <c r="N694" s="77"/>
      <c r="O694" s="77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92"/>
      <c r="AD694" s="92"/>
      <c r="AE694" s="92"/>
      <c r="AF694" s="92"/>
      <c r="AG694" s="92"/>
      <c r="AH694" s="92"/>
    </row>
    <row r="695" spans="4:34" s="57" customFormat="1" ht="16" customHeight="1" x14ac:dyDescent="0.25">
      <c r="D695" s="82"/>
      <c r="E695" s="82"/>
      <c r="F695" s="82"/>
      <c r="G695" s="82"/>
      <c r="H695" s="82"/>
      <c r="I695" s="79"/>
      <c r="J695" s="79"/>
      <c r="K695" s="81"/>
      <c r="L695" s="81"/>
      <c r="M695" s="80"/>
      <c r="N695" s="77"/>
      <c r="O695" s="77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92"/>
      <c r="AD695" s="92"/>
      <c r="AE695" s="92"/>
      <c r="AF695" s="92"/>
      <c r="AG695" s="92"/>
      <c r="AH695" s="92"/>
    </row>
    <row r="696" spans="4:34" s="57" customFormat="1" ht="16" customHeight="1" x14ac:dyDescent="0.25">
      <c r="D696" s="82"/>
      <c r="E696" s="82"/>
      <c r="F696" s="82"/>
      <c r="G696" s="82"/>
      <c r="H696" s="82"/>
      <c r="I696" s="79"/>
      <c r="J696" s="79"/>
      <c r="K696" s="81"/>
      <c r="L696" s="81"/>
      <c r="M696" s="80"/>
      <c r="N696" s="77"/>
      <c r="O696" s="77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92"/>
      <c r="AD696" s="92"/>
      <c r="AE696" s="92"/>
      <c r="AF696" s="92"/>
      <c r="AG696" s="92"/>
      <c r="AH696" s="92"/>
    </row>
    <row r="697" spans="4:34" s="57" customFormat="1" ht="16" customHeight="1" x14ac:dyDescent="0.25">
      <c r="D697" s="82"/>
      <c r="E697" s="82"/>
      <c r="F697" s="82"/>
      <c r="G697" s="82"/>
      <c r="H697" s="82"/>
      <c r="I697" s="79"/>
      <c r="J697" s="79"/>
      <c r="K697" s="81"/>
      <c r="L697" s="81"/>
      <c r="M697" s="80"/>
      <c r="N697" s="77"/>
      <c r="O697" s="77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92"/>
      <c r="AD697" s="92"/>
      <c r="AE697" s="92"/>
      <c r="AF697" s="92"/>
      <c r="AG697" s="92"/>
      <c r="AH697" s="92"/>
    </row>
    <row r="698" spans="4:34" s="57" customFormat="1" ht="16" customHeight="1" x14ac:dyDescent="0.25">
      <c r="D698" s="82"/>
      <c r="E698" s="82"/>
      <c r="F698" s="82"/>
      <c r="G698" s="82"/>
      <c r="H698" s="82"/>
      <c r="I698" s="79"/>
      <c r="J698" s="79"/>
      <c r="K698" s="81"/>
      <c r="L698" s="81"/>
      <c r="M698" s="80"/>
      <c r="N698" s="77"/>
      <c r="O698" s="77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92"/>
      <c r="AD698" s="92"/>
      <c r="AE698" s="92"/>
      <c r="AF698" s="92"/>
      <c r="AG698" s="92"/>
      <c r="AH698" s="92"/>
    </row>
    <row r="699" spans="4:34" s="57" customFormat="1" ht="16" customHeight="1" x14ac:dyDescent="0.25">
      <c r="D699" s="82"/>
      <c r="E699" s="82"/>
      <c r="F699" s="82"/>
      <c r="G699" s="82"/>
      <c r="H699" s="82"/>
      <c r="I699" s="79"/>
      <c r="J699" s="79"/>
      <c r="K699" s="77"/>
      <c r="L699" s="77"/>
      <c r="M699" s="80"/>
      <c r="N699" s="77"/>
      <c r="O699" s="77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92"/>
      <c r="AD699" s="92"/>
      <c r="AE699" s="92"/>
      <c r="AF699" s="92"/>
      <c r="AG699" s="92"/>
      <c r="AH699" s="92"/>
    </row>
    <row r="700" spans="4:34" s="57" customFormat="1" ht="16" customHeight="1" x14ac:dyDescent="0.25">
      <c r="D700" s="82"/>
      <c r="E700" s="82"/>
      <c r="F700" s="82"/>
      <c r="G700" s="82"/>
      <c r="H700" s="82"/>
      <c r="I700" s="79"/>
      <c r="J700" s="79"/>
      <c r="K700" s="77"/>
      <c r="L700" s="77"/>
      <c r="M700" s="80"/>
      <c r="N700" s="77"/>
      <c r="O700" s="77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92"/>
      <c r="AD700" s="92"/>
      <c r="AE700" s="92"/>
      <c r="AF700" s="92"/>
      <c r="AG700" s="92"/>
      <c r="AH700" s="92"/>
    </row>
    <row r="701" spans="4:34" s="57" customFormat="1" ht="16" customHeight="1" x14ac:dyDescent="0.25">
      <c r="D701" s="82"/>
      <c r="E701" s="82"/>
      <c r="F701" s="82"/>
      <c r="G701" s="82"/>
      <c r="H701" s="82"/>
      <c r="I701" s="79"/>
      <c r="J701" s="79"/>
      <c r="K701" s="77"/>
      <c r="L701" s="77"/>
      <c r="M701" s="80"/>
      <c r="N701" s="77"/>
      <c r="O701" s="77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92"/>
      <c r="AD701" s="92"/>
      <c r="AE701" s="92"/>
      <c r="AF701" s="92"/>
      <c r="AG701" s="92"/>
      <c r="AH701" s="92"/>
    </row>
    <row r="702" spans="4:34" s="57" customFormat="1" ht="16" customHeight="1" x14ac:dyDescent="0.25">
      <c r="D702" s="82"/>
      <c r="E702" s="82"/>
      <c r="F702" s="82"/>
      <c r="G702" s="82"/>
      <c r="H702" s="82"/>
      <c r="I702" s="79"/>
      <c r="J702" s="79"/>
      <c r="K702" s="77"/>
      <c r="L702" s="77"/>
      <c r="M702" s="80"/>
      <c r="N702" s="77"/>
      <c r="O702" s="77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92"/>
      <c r="AD702" s="92"/>
      <c r="AE702" s="92"/>
      <c r="AF702" s="92"/>
      <c r="AG702" s="92"/>
      <c r="AH702" s="92"/>
    </row>
    <row r="703" spans="4:34" s="57" customFormat="1" ht="16" customHeight="1" x14ac:dyDescent="0.25">
      <c r="D703" s="82"/>
      <c r="E703" s="82"/>
      <c r="F703" s="82"/>
      <c r="G703" s="82"/>
      <c r="H703" s="82"/>
      <c r="I703" s="79"/>
      <c r="J703" s="79"/>
      <c r="K703" s="77"/>
      <c r="L703" s="77"/>
      <c r="M703" s="80"/>
      <c r="N703" s="77"/>
      <c r="O703" s="77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92"/>
      <c r="AD703" s="92"/>
      <c r="AE703" s="92"/>
      <c r="AF703" s="92"/>
      <c r="AG703" s="92"/>
      <c r="AH703" s="92"/>
    </row>
    <row r="704" spans="4:34" s="57" customFormat="1" ht="16" customHeight="1" x14ac:dyDescent="0.25">
      <c r="D704" s="82"/>
      <c r="E704" s="82"/>
      <c r="F704" s="82"/>
      <c r="G704" s="82"/>
      <c r="H704" s="82"/>
      <c r="I704" s="79"/>
      <c r="J704" s="79"/>
      <c r="K704" s="77"/>
      <c r="L704" s="77"/>
      <c r="M704" s="80"/>
      <c r="N704" s="77"/>
      <c r="O704" s="77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92"/>
      <c r="AD704" s="92"/>
      <c r="AE704" s="92"/>
      <c r="AF704" s="92"/>
      <c r="AG704" s="92"/>
      <c r="AH704" s="92"/>
    </row>
    <row r="705" spans="4:34" s="57" customFormat="1" ht="16" customHeight="1" x14ac:dyDescent="0.25">
      <c r="D705" s="82"/>
      <c r="E705" s="82"/>
      <c r="F705" s="82"/>
      <c r="G705" s="82"/>
      <c r="H705" s="82"/>
      <c r="I705" s="79"/>
      <c r="J705" s="79"/>
      <c r="K705" s="77"/>
      <c r="L705" s="77"/>
      <c r="M705" s="80"/>
      <c r="N705" s="77"/>
      <c r="O705" s="77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92"/>
      <c r="AD705" s="92"/>
      <c r="AE705" s="92"/>
      <c r="AF705" s="92"/>
      <c r="AG705" s="92"/>
      <c r="AH705" s="92"/>
    </row>
    <row r="706" spans="4:34" s="57" customFormat="1" ht="16" customHeight="1" x14ac:dyDescent="0.25">
      <c r="D706" s="82"/>
      <c r="E706" s="82"/>
      <c r="F706" s="82"/>
      <c r="G706" s="82"/>
      <c r="H706" s="82"/>
      <c r="I706" s="79"/>
      <c r="J706" s="79"/>
      <c r="K706" s="77"/>
      <c r="L706" s="77"/>
      <c r="M706" s="80"/>
      <c r="N706" s="77"/>
      <c r="O706" s="77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92"/>
      <c r="AD706" s="92"/>
      <c r="AE706" s="92"/>
      <c r="AF706" s="92"/>
      <c r="AG706" s="92"/>
      <c r="AH706" s="92"/>
    </row>
    <row r="707" spans="4:34" s="57" customFormat="1" ht="16" customHeight="1" x14ac:dyDescent="0.25">
      <c r="D707" s="82"/>
      <c r="E707" s="82"/>
      <c r="F707" s="82"/>
      <c r="G707" s="82"/>
      <c r="H707" s="82"/>
      <c r="I707" s="79"/>
      <c r="J707" s="79"/>
      <c r="K707" s="77"/>
      <c r="L707" s="77"/>
      <c r="M707" s="80"/>
      <c r="N707" s="77"/>
      <c r="O707" s="77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92"/>
      <c r="AD707" s="92"/>
      <c r="AE707" s="92"/>
      <c r="AF707" s="92"/>
      <c r="AG707" s="92"/>
      <c r="AH707" s="92"/>
    </row>
    <row r="708" spans="4:34" s="57" customFormat="1" ht="16" customHeight="1" x14ac:dyDescent="0.25">
      <c r="D708" s="82"/>
      <c r="E708" s="82"/>
      <c r="F708" s="82"/>
      <c r="G708" s="82"/>
      <c r="H708" s="82"/>
      <c r="I708" s="79"/>
      <c r="J708" s="79"/>
      <c r="K708" s="77"/>
      <c r="L708" s="77"/>
      <c r="M708" s="80"/>
      <c r="N708" s="77"/>
      <c r="O708" s="77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92"/>
      <c r="AD708" s="92"/>
      <c r="AE708" s="92"/>
      <c r="AF708" s="92"/>
      <c r="AG708" s="92"/>
      <c r="AH708" s="92"/>
    </row>
    <row r="709" spans="4:34" s="57" customFormat="1" ht="16" customHeight="1" x14ac:dyDescent="0.25">
      <c r="D709" s="82"/>
      <c r="E709" s="82"/>
      <c r="F709" s="82"/>
      <c r="G709" s="82"/>
      <c r="H709" s="82"/>
      <c r="I709" s="79"/>
      <c r="J709" s="79"/>
      <c r="K709" s="77"/>
      <c r="L709" s="77"/>
      <c r="M709" s="80"/>
      <c r="N709" s="77"/>
      <c r="O709" s="77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92"/>
      <c r="AD709" s="92"/>
      <c r="AE709" s="92"/>
      <c r="AF709" s="92"/>
      <c r="AG709" s="92"/>
      <c r="AH709" s="92"/>
    </row>
    <row r="710" spans="4:34" s="57" customFormat="1" ht="16" customHeight="1" x14ac:dyDescent="0.25">
      <c r="D710" s="82"/>
      <c r="E710" s="82"/>
      <c r="F710" s="82"/>
      <c r="G710" s="82"/>
      <c r="H710" s="82"/>
      <c r="I710" s="79"/>
      <c r="J710" s="79"/>
      <c r="K710" s="77"/>
      <c r="L710" s="77"/>
      <c r="M710" s="80"/>
      <c r="N710" s="77"/>
      <c r="O710" s="77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92"/>
      <c r="AD710" s="92"/>
      <c r="AE710" s="92"/>
      <c r="AF710" s="92"/>
      <c r="AG710" s="92"/>
      <c r="AH710" s="92"/>
    </row>
    <row r="711" spans="4:34" s="57" customFormat="1" ht="16" customHeight="1" x14ac:dyDescent="0.25">
      <c r="D711" s="82"/>
      <c r="E711" s="82"/>
      <c r="F711" s="82"/>
      <c r="G711" s="82"/>
      <c r="H711" s="82"/>
      <c r="I711" s="79"/>
      <c r="J711" s="79"/>
      <c r="K711" s="77"/>
      <c r="L711" s="77"/>
      <c r="M711" s="80"/>
      <c r="N711" s="77"/>
      <c r="O711" s="77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92"/>
      <c r="AD711" s="92"/>
      <c r="AE711" s="92"/>
      <c r="AF711" s="92"/>
      <c r="AG711" s="92"/>
      <c r="AH711" s="92"/>
    </row>
    <row r="712" spans="4:34" s="57" customFormat="1" ht="16" customHeight="1" x14ac:dyDescent="0.25">
      <c r="D712" s="82"/>
      <c r="E712" s="82"/>
      <c r="F712" s="82"/>
      <c r="G712" s="82"/>
      <c r="H712" s="82"/>
      <c r="I712" s="79"/>
      <c r="J712" s="79"/>
      <c r="K712" s="77"/>
      <c r="L712" s="77"/>
      <c r="M712" s="80"/>
      <c r="N712" s="77"/>
      <c r="O712" s="77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92"/>
      <c r="AD712" s="92"/>
      <c r="AE712" s="92"/>
      <c r="AF712" s="92"/>
      <c r="AG712" s="92"/>
      <c r="AH712" s="92"/>
    </row>
    <row r="713" spans="4:34" s="57" customFormat="1" ht="16" customHeight="1" x14ac:dyDescent="0.25">
      <c r="D713" s="82"/>
      <c r="E713" s="82"/>
      <c r="F713" s="82"/>
      <c r="G713" s="82"/>
      <c r="H713" s="82"/>
      <c r="I713" s="79"/>
      <c r="J713" s="79"/>
      <c r="K713" s="77"/>
      <c r="L713" s="77"/>
      <c r="M713" s="80"/>
      <c r="N713" s="77"/>
      <c r="O713" s="77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92"/>
      <c r="AD713" s="92"/>
      <c r="AE713" s="92"/>
      <c r="AF713" s="92"/>
      <c r="AG713" s="92"/>
      <c r="AH713" s="92"/>
    </row>
    <row r="714" spans="4:34" s="57" customFormat="1" ht="16" customHeight="1" x14ac:dyDescent="0.25">
      <c r="D714" s="82"/>
      <c r="E714" s="82"/>
      <c r="F714" s="82"/>
      <c r="G714" s="82"/>
      <c r="H714" s="82"/>
      <c r="I714" s="79"/>
      <c r="J714" s="79"/>
      <c r="K714" s="77"/>
      <c r="L714" s="77"/>
      <c r="M714" s="80"/>
      <c r="N714" s="77"/>
      <c r="O714" s="77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92"/>
      <c r="AD714" s="92"/>
      <c r="AE714" s="92"/>
      <c r="AF714" s="92"/>
      <c r="AG714" s="92"/>
      <c r="AH714" s="92"/>
    </row>
    <row r="715" spans="4:34" s="57" customFormat="1" ht="16" customHeight="1" x14ac:dyDescent="0.25">
      <c r="D715" s="82"/>
      <c r="E715" s="82"/>
      <c r="F715" s="82"/>
      <c r="G715" s="82"/>
      <c r="H715" s="82"/>
      <c r="I715" s="79"/>
      <c r="J715" s="79"/>
      <c r="K715" s="77"/>
      <c r="L715" s="77"/>
      <c r="M715" s="80"/>
      <c r="N715" s="77"/>
      <c r="O715" s="77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92"/>
      <c r="AD715" s="92"/>
      <c r="AE715" s="92"/>
      <c r="AF715" s="92"/>
      <c r="AG715" s="92"/>
      <c r="AH715" s="92"/>
    </row>
    <row r="716" spans="4:34" s="57" customFormat="1" ht="16" customHeight="1" x14ac:dyDescent="0.25">
      <c r="D716" s="82"/>
      <c r="E716" s="82"/>
      <c r="F716" s="82"/>
      <c r="G716" s="82"/>
      <c r="H716" s="82"/>
      <c r="I716" s="79"/>
      <c r="J716" s="79"/>
      <c r="K716" s="81"/>
      <c r="L716" s="81"/>
      <c r="M716" s="80"/>
      <c r="N716" s="77"/>
      <c r="O716" s="77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92"/>
      <c r="AD716" s="92"/>
      <c r="AE716" s="92"/>
      <c r="AF716" s="92"/>
      <c r="AG716" s="92"/>
      <c r="AH716" s="92"/>
    </row>
    <row r="717" spans="4:34" s="57" customFormat="1" ht="16" customHeight="1" x14ac:dyDescent="0.25">
      <c r="D717" s="82"/>
      <c r="E717" s="82"/>
      <c r="F717" s="82"/>
      <c r="G717" s="82"/>
      <c r="H717" s="82"/>
      <c r="I717" s="79"/>
      <c r="J717" s="79"/>
      <c r="K717" s="81"/>
      <c r="L717" s="81"/>
      <c r="M717" s="80"/>
      <c r="N717" s="77"/>
      <c r="O717" s="77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92"/>
      <c r="AD717" s="92"/>
      <c r="AE717" s="92"/>
      <c r="AF717" s="92"/>
      <c r="AG717" s="92"/>
      <c r="AH717" s="92"/>
    </row>
    <row r="718" spans="4:34" s="57" customFormat="1" ht="16" customHeight="1" x14ac:dyDescent="0.25">
      <c r="D718" s="82"/>
      <c r="E718" s="82"/>
      <c r="F718" s="82"/>
      <c r="G718" s="82"/>
      <c r="H718" s="82"/>
      <c r="I718" s="79"/>
      <c r="J718" s="79"/>
      <c r="K718" s="81"/>
      <c r="L718" s="81"/>
      <c r="M718" s="80"/>
      <c r="N718" s="77"/>
      <c r="O718" s="77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92"/>
      <c r="AD718" s="92"/>
      <c r="AE718" s="92"/>
      <c r="AF718" s="92"/>
      <c r="AG718" s="92"/>
      <c r="AH718" s="92"/>
    </row>
    <row r="719" spans="4:34" s="57" customFormat="1" ht="16" customHeight="1" x14ac:dyDescent="0.25">
      <c r="D719" s="82"/>
      <c r="E719" s="82"/>
      <c r="F719" s="82"/>
      <c r="G719" s="82"/>
      <c r="H719" s="82"/>
      <c r="I719" s="79"/>
      <c r="J719" s="79"/>
      <c r="K719" s="81"/>
      <c r="L719" s="81"/>
      <c r="M719" s="80"/>
      <c r="N719" s="77"/>
      <c r="O719" s="77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92"/>
      <c r="AD719" s="92"/>
      <c r="AE719" s="92"/>
      <c r="AF719" s="92"/>
      <c r="AG719" s="92"/>
      <c r="AH719" s="92"/>
    </row>
    <row r="720" spans="4:34" s="57" customFormat="1" ht="16" customHeight="1" x14ac:dyDescent="0.25">
      <c r="D720" s="82"/>
      <c r="E720" s="82"/>
      <c r="F720" s="82"/>
      <c r="G720" s="82"/>
      <c r="H720" s="82"/>
      <c r="I720" s="79"/>
      <c r="J720" s="79"/>
      <c r="K720" s="81"/>
      <c r="L720" s="81"/>
      <c r="M720" s="80"/>
      <c r="N720" s="77"/>
      <c r="O720" s="77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92"/>
      <c r="AD720" s="92"/>
      <c r="AE720" s="92"/>
      <c r="AF720" s="92"/>
      <c r="AG720" s="92"/>
      <c r="AH720" s="92"/>
    </row>
    <row r="721" spans="4:34" s="57" customFormat="1" ht="16" customHeight="1" x14ac:dyDescent="0.25">
      <c r="D721" s="82"/>
      <c r="E721" s="82"/>
      <c r="F721" s="82"/>
      <c r="G721" s="82"/>
      <c r="H721" s="82"/>
      <c r="I721" s="79"/>
      <c r="J721" s="79"/>
      <c r="K721" s="81"/>
      <c r="L721" s="81"/>
      <c r="M721" s="80"/>
      <c r="N721" s="77"/>
      <c r="O721" s="77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92"/>
      <c r="AD721" s="92"/>
      <c r="AE721" s="92"/>
      <c r="AF721" s="92"/>
      <c r="AG721" s="92"/>
      <c r="AH721" s="92"/>
    </row>
    <row r="722" spans="4:34" s="57" customFormat="1" ht="16" customHeight="1" x14ac:dyDescent="0.25">
      <c r="D722" s="82"/>
      <c r="E722" s="82"/>
      <c r="F722" s="82"/>
      <c r="G722" s="82"/>
      <c r="H722" s="82"/>
      <c r="I722" s="79"/>
      <c r="J722" s="79"/>
      <c r="K722" s="81"/>
      <c r="L722" s="81"/>
      <c r="M722" s="80"/>
      <c r="N722" s="77"/>
      <c r="O722" s="77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92"/>
      <c r="AD722" s="92"/>
      <c r="AE722" s="92"/>
      <c r="AF722" s="92"/>
      <c r="AG722" s="92"/>
      <c r="AH722" s="92"/>
    </row>
    <row r="723" spans="4:34" s="57" customFormat="1" ht="16" customHeight="1" x14ac:dyDescent="0.25">
      <c r="D723" s="82"/>
      <c r="E723" s="82"/>
      <c r="F723" s="82"/>
      <c r="G723" s="82"/>
      <c r="H723" s="82"/>
      <c r="I723" s="79"/>
      <c r="J723" s="79"/>
      <c r="K723" s="77"/>
      <c r="L723" s="77"/>
      <c r="M723" s="80"/>
      <c r="N723" s="77"/>
      <c r="O723" s="77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92"/>
      <c r="AD723" s="92"/>
      <c r="AE723" s="92"/>
      <c r="AF723" s="92"/>
      <c r="AG723" s="92"/>
      <c r="AH723" s="92"/>
    </row>
    <row r="724" spans="4:34" s="57" customFormat="1" ht="16" customHeight="1" x14ac:dyDescent="0.25">
      <c r="D724" s="82"/>
      <c r="E724" s="82"/>
      <c r="F724" s="82"/>
      <c r="G724" s="82"/>
      <c r="H724" s="82"/>
      <c r="I724" s="79"/>
      <c r="J724" s="79"/>
      <c r="K724" s="77"/>
      <c r="L724" s="77"/>
      <c r="M724" s="80"/>
      <c r="N724" s="77"/>
      <c r="O724" s="77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92"/>
      <c r="AD724" s="92"/>
      <c r="AE724" s="92"/>
      <c r="AF724" s="92"/>
      <c r="AG724" s="92"/>
      <c r="AH724" s="92"/>
    </row>
    <row r="725" spans="4:34" s="57" customFormat="1" ht="16" customHeight="1" x14ac:dyDescent="0.25">
      <c r="D725" s="82"/>
      <c r="E725" s="82"/>
      <c r="F725" s="82"/>
      <c r="G725" s="82"/>
      <c r="H725" s="82"/>
      <c r="I725" s="79"/>
      <c r="J725" s="79"/>
      <c r="K725" s="77"/>
      <c r="L725" s="77"/>
      <c r="M725" s="80"/>
      <c r="N725" s="77"/>
      <c r="O725" s="77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92"/>
      <c r="AD725" s="92"/>
      <c r="AE725" s="92"/>
      <c r="AF725" s="92"/>
      <c r="AG725" s="92"/>
      <c r="AH725" s="92"/>
    </row>
    <row r="726" spans="4:34" s="57" customFormat="1" ht="16" customHeight="1" x14ac:dyDescent="0.25">
      <c r="D726" s="82"/>
      <c r="E726" s="82"/>
      <c r="F726" s="82"/>
      <c r="G726" s="82"/>
      <c r="H726" s="82"/>
      <c r="I726" s="79"/>
      <c r="J726" s="79"/>
      <c r="K726" s="77"/>
      <c r="L726" s="77"/>
      <c r="M726" s="80"/>
      <c r="N726" s="77"/>
      <c r="O726" s="77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92"/>
      <c r="AD726" s="92"/>
      <c r="AE726" s="92"/>
      <c r="AF726" s="92"/>
      <c r="AG726" s="92"/>
      <c r="AH726" s="92"/>
    </row>
    <row r="727" spans="4:34" s="57" customFormat="1" ht="16" customHeight="1" x14ac:dyDescent="0.25">
      <c r="D727" s="82"/>
      <c r="E727" s="82"/>
      <c r="F727" s="82"/>
      <c r="G727" s="82"/>
      <c r="H727" s="82"/>
      <c r="I727" s="79"/>
      <c r="J727" s="79"/>
      <c r="K727" s="77"/>
      <c r="L727" s="77"/>
      <c r="M727" s="80"/>
      <c r="N727" s="77"/>
      <c r="O727" s="77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92"/>
      <c r="AD727" s="92"/>
      <c r="AE727" s="92"/>
      <c r="AF727" s="92"/>
      <c r="AG727" s="92"/>
      <c r="AH727" s="92"/>
    </row>
    <row r="728" spans="4:34" s="57" customFormat="1" ht="16" customHeight="1" x14ac:dyDescent="0.25">
      <c r="D728" s="82"/>
      <c r="E728" s="82"/>
      <c r="F728" s="82"/>
      <c r="G728" s="82"/>
      <c r="H728" s="82"/>
      <c r="I728" s="79"/>
      <c r="J728" s="79"/>
      <c r="K728" s="77"/>
      <c r="L728" s="77"/>
      <c r="M728" s="80"/>
      <c r="N728" s="77"/>
      <c r="O728" s="77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92"/>
      <c r="AD728" s="92"/>
      <c r="AE728" s="92"/>
      <c r="AF728" s="92"/>
      <c r="AG728" s="92"/>
      <c r="AH728" s="92"/>
    </row>
    <row r="729" spans="4:34" s="57" customFormat="1" ht="16" customHeight="1" x14ac:dyDescent="0.25">
      <c r="D729" s="82"/>
      <c r="E729" s="82"/>
      <c r="F729" s="82"/>
      <c r="G729" s="82"/>
      <c r="H729" s="82"/>
      <c r="I729" s="79"/>
      <c r="J729" s="79"/>
      <c r="K729" s="77"/>
      <c r="L729" s="77"/>
      <c r="M729" s="80"/>
      <c r="N729" s="77"/>
      <c r="O729" s="77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92"/>
      <c r="AD729" s="92"/>
      <c r="AE729" s="92"/>
      <c r="AF729" s="92"/>
      <c r="AG729" s="92"/>
      <c r="AH729" s="92"/>
    </row>
    <row r="730" spans="4:34" s="57" customFormat="1" ht="16" customHeight="1" x14ac:dyDescent="0.25">
      <c r="D730" s="82"/>
      <c r="E730" s="82"/>
      <c r="F730" s="82"/>
      <c r="G730" s="82"/>
      <c r="H730" s="82"/>
      <c r="I730" s="79"/>
      <c r="J730" s="79"/>
      <c r="K730" s="77"/>
      <c r="L730" s="77"/>
      <c r="M730" s="80"/>
      <c r="N730" s="77"/>
      <c r="O730" s="77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92"/>
      <c r="AD730" s="92"/>
      <c r="AE730" s="92"/>
      <c r="AF730" s="92"/>
      <c r="AG730" s="92"/>
      <c r="AH730" s="92"/>
    </row>
    <row r="731" spans="4:34" s="57" customFormat="1" ht="16" customHeight="1" x14ac:dyDescent="0.25">
      <c r="D731" s="82"/>
      <c r="E731" s="82"/>
      <c r="F731" s="82"/>
      <c r="G731" s="82"/>
      <c r="H731" s="82"/>
      <c r="I731" s="79"/>
      <c r="J731" s="79"/>
      <c r="K731" s="77"/>
      <c r="L731" s="77"/>
      <c r="M731" s="80"/>
      <c r="N731" s="77"/>
      <c r="O731" s="77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92"/>
      <c r="AD731" s="92"/>
      <c r="AE731" s="92"/>
      <c r="AF731" s="92"/>
      <c r="AG731" s="92"/>
      <c r="AH731" s="92"/>
    </row>
    <row r="732" spans="4:34" s="57" customFormat="1" ht="16" customHeight="1" x14ac:dyDescent="0.25">
      <c r="D732" s="82"/>
      <c r="E732" s="82"/>
      <c r="F732" s="82"/>
      <c r="G732" s="82"/>
      <c r="H732" s="82"/>
      <c r="I732" s="79"/>
      <c r="J732" s="79"/>
      <c r="K732" s="77"/>
      <c r="L732" s="77"/>
      <c r="M732" s="80"/>
      <c r="N732" s="77"/>
      <c r="O732" s="77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92"/>
      <c r="AD732" s="92"/>
      <c r="AE732" s="92"/>
      <c r="AF732" s="92"/>
      <c r="AG732" s="92"/>
      <c r="AH732" s="92"/>
    </row>
    <row r="733" spans="4:34" s="57" customFormat="1" ht="16" customHeight="1" x14ac:dyDescent="0.25">
      <c r="D733" s="82"/>
      <c r="E733" s="82"/>
      <c r="F733" s="82"/>
      <c r="G733" s="82"/>
      <c r="H733" s="82"/>
      <c r="I733" s="79"/>
      <c r="J733" s="79"/>
      <c r="K733" s="77"/>
      <c r="L733" s="77"/>
      <c r="M733" s="80"/>
      <c r="N733" s="77"/>
      <c r="O733" s="77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92"/>
      <c r="AD733" s="92"/>
      <c r="AE733" s="92"/>
      <c r="AF733" s="92"/>
      <c r="AG733" s="92"/>
      <c r="AH733" s="92"/>
    </row>
    <row r="734" spans="4:34" s="57" customFormat="1" ht="16" customHeight="1" x14ac:dyDescent="0.25">
      <c r="D734" s="82"/>
      <c r="E734" s="82"/>
      <c r="F734" s="82"/>
      <c r="G734" s="82"/>
      <c r="H734" s="82"/>
      <c r="I734" s="79"/>
      <c r="J734" s="79"/>
      <c r="K734" s="77"/>
      <c r="L734" s="77"/>
      <c r="M734" s="80"/>
      <c r="N734" s="77"/>
      <c r="O734" s="77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92"/>
      <c r="AD734" s="92"/>
      <c r="AE734" s="92"/>
      <c r="AF734" s="92"/>
      <c r="AG734" s="92"/>
      <c r="AH734" s="92"/>
    </row>
    <row r="735" spans="4:34" s="57" customFormat="1" ht="16" customHeight="1" x14ac:dyDescent="0.25">
      <c r="D735" s="82"/>
      <c r="E735" s="82"/>
      <c r="F735" s="82"/>
      <c r="G735" s="82"/>
      <c r="H735" s="82"/>
      <c r="I735" s="79"/>
      <c r="J735" s="79"/>
      <c r="K735" s="77"/>
      <c r="L735" s="77"/>
      <c r="M735" s="80"/>
      <c r="N735" s="77"/>
      <c r="O735" s="77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92"/>
      <c r="AD735" s="92"/>
      <c r="AE735" s="92"/>
      <c r="AF735" s="92"/>
      <c r="AG735" s="92"/>
      <c r="AH735" s="92"/>
    </row>
    <row r="736" spans="4:34" s="57" customFormat="1" ht="16" customHeight="1" x14ac:dyDescent="0.25">
      <c r="D736" s="82"/>
      <c r="E736" s="82"/>
      <c r="F736" s="82"/>
      <c r="G736" s="82"/>
      <c r="H736" s="82"/>
      <c r="I736" s="79"/>
      <c r="J736" s="79"/>
      <c r="K736" s="77"/>
      <c r="L736" s="77"/>
      <c r="M736" s="80"/>
      <c r="N736" s="77"/>
      <c r="O736" s="77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92"/>
      <c r="AD736" s="92"/>
      <c r="AE736" s="92"/>
      <c r="AF736" s="92"/>
      <c r="AG736" s="92"/>
      <c r="AH736" s="92"/>
    </row>
    <row r="737" spans="4:34" s="57" customFormat="1" ht="16" customHeight="1" x14ac:dyDescent="0.25">
      <c r="D737" s="82"/>
      <c r="E737" s="82"/>
      <c r="F737" s="82"/>
      <c r="G737" s="82"/>
      <c r="H737" s="82"/>
      <c r="I737" s="79"/>
      <c r="J737" s="79"/>
      <c r="K737" s="77"/>
      <c r="L737" s="77"/>
      <c r="M737" s="80"/>
      <c r="N737" s="77"/>
      <c r="O737" s="77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92"/>
      <c r="AD737" s="92"/>
      <c r="AE737" s="92"/>
      <c r="AF737" s="92"/>
      <c r="AG737" s="92"/>
      <c r="AH737" s="92"/>
    </row>
    <row r="738" spans="4:34" s="57" customFormat="1" ht="16" customHeight="1" x14ac:dyDescent="0.25">
      <c r="D738" s="82"/>
      <c r="E738" s="82"/>
      <c r="F738" s="82"/>
      <c r="G738" s="82"/>
      <c r="H738" s="82"/>
      <c r="I738" s="79"/>
      <c r="J738" s="79"/>
      <c r="K738" s="77"/>
      <c r="L738" s="77"/>
      <c r="M738" s="80"/>
      <c r="N738" s="77"/>
      <c r="O738" s="77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92"/>
      <c r="AD738" s="92"/>
      <c r="AE738" s="92"/>
      <c r="AF738" s="92"/>
      <c r="AG738" s="92"/>
      <c r="AH738" s="92"/>
    </row>
    <row r="739" spans="4:34" s="57" customFormat="1" ht="16" customHeight="1" x14ac:dyDescent="0.25">
      <c r="D739" s="82"/>
      <c r="E739" s="82"/>
      <c r="F739" s="82"/>
      <c r="G739" s="82"/>
      <c r="H739" s="82"/>
      <c r="I739" s="79"/>
      <c r="J739" s="79"/>
      <c r="K739" s="77"/>
      <c r="L739" s="77"/>
      <c r="M739" s="80"/>
      <c r="N739" s="77"/>
      <c r="O739" s="77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92"/>
      <c r="AD739" s="92"/>
      <c r="AE739" s="92"/>
      <c r="AF739" s="92"/>
      <c r="AG739" s="92"/>
      <c r="AH739" s="92"/>
    </row>
    <row r="740" spans="4:34" s="57" customFormat="1" ht="16" customHeight="1" x14ac:dyDescent="0.25">
      <c r="D740" s="82"/>
      <c r="E740" s="82"/>
      <c r="F740" s="82"/>
      <c r="G740" s="82"/>
      <c r="H740" s="82"/>
      <c r="I740" s="79"/>
      <c r="J740" s="79"/>
      <c r="K740" s="81"/>
      <c r="L740" s="81"/>
      <c r="M740" s="80"/>
      <c r="N740" s="77"/>
      <c r="O740" s="77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92"/>
      <c r="AD740" s="92"/>
      <c r="AE740" s="92"/>
      <c r="AF740" s="92"/>
      <c r="AG740" s="92"/>
      <c r="AH740" s="92"/>
    </row>
    <row r="741" spans="4:34" s="57" customFormat="1" ht="16" customHeight="1" x14ac:dyDescent="0.25">
      <c r="D741" s="82"/>
      <c r="E741" s="82"/>
      <c r="F741" s="82"/>
      <c r="G741" s="82"/>
      <c r="H741" s="82"/>
      <c r="I741" s="79"/>
      <c r="J741" s="79"/>
      <c r="K741" s="81"/>
      <c r="L741" s="81"/>
      <c r="M741" s="80"/>
      <c r="N741" s="77"/>
      <c r="O741" s="77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92"/>
      <c r="AD741" s="92"/>
      <c r="AE741" s="92"/>
      <c r="AF741" s="92"/>
      <c r="AG741" s="92"/>
      <c r="AH741" s="92"/>
    </row>
    <row r="742" spans="4:34" s="57" customFormat="1" ht="16" customHeight="1" x14ac:dyDescent="0.25">
      <c r="D742" s="82"/>
      <c r="E742" s="82"/>
      <c r="F742" s="82"/>
      <c r="G742" s="82"/>
      <c r="H742" s="82"/>
      <c r="I742" s="79"/>
      <c r="J742" s="79"/>
      <c r="K742" s="81"/>
      <c r="L742" s="81"/>
      <c r="M742" s="80"/>
      <c r="N742" s="77"/>
      <c r="O742" s="77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92"/>
      <c r="AD742" s="92"/>
      <c r="AE742" s="92"/>
      <c r="AF742" s="92"/>
      <c r="AG742" s="92"/>
      <c r="AH742" s="92"/>
    </row>
    <row r="743" spans="4:34" s="57" customFormat="1" ht="16" customHeight="1" x14ac:dyDescent="0.25">
      <c r="D743" s="82"/>
      <c r="E743" s="82"/>
      <c r="F743" s="82"/>
      <c r="G743" s="82"/>
      <c r="H743" s="82"/>
      <c r="I743" s="79"/>
      <c r="J743" s="79"/>
      <c r="K743" s="81"/>
      <c r="L743" s="81"/>
      <c r="M743" s="80"/>
      <c r="N743" s="77"/>
      <c r="O743" s="77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92"/>
      <c r="AD743" s="92"/>
      <c r="AE743" s="92"/>
      <c r="AF743" s="92"/>
      <c r="AG743" s="92"/>
      <c r="AH743" s="92"/>
    </row>
    <row r="744" spans="4:34" s="57" customFormat="1" ht="16" customHeight="1" x14ac:dyDescent="0.25">
      <c r="D744" s="82"/>
      <c r="E744" s="82"/>
      <c r="F744" s="82"/>
      <c r="G744" s="82"/>
      <c r="H744" s="82"/>
      <c r="I744" s="79"/>
      <c r="J744" s="79"/>
      <c r="K744" s="81"/>
      <c r="L744" s="81"/>
      <c r="M744" s="80"/>
      <c r="N744" s="77"/>
      <c r="O744" s="77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92"/>
      <c r="AD744" s="92"/>
      <c r="AE744" s="92"/>
      <c r="AF744" s="92"/>
      <c r="AG744" s="92"/>
      <c r="AH744" s="92"/>
    </row>
    <row r="745" spans="4:34" s="57" customFormat="1" ht="16" customHeight="1" x14ac:dyDescent="0.25">
      <c r="D745" s="82"/>
      <c r="E745" s="82"/>
      <c r="F745" s="82"/>
      <c r="G745" s="82"/>
      <c r="H745" s="82"/>
      <c r="I745" s="79"/>
      <c r="J745" s="79"/>
      <c r="K745" s="81"/>
      <c r="L745" s="81"/>
      <c r="M745" s="80"/>
      <c r="N745" s="77"/>
      <c r="O745" s="77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92"/>
      <c r="AD745" s="92"/>
      <c r="AE745" s="92"/>
      <c r="AF745" s="92"/>
      <c r="AG745" s="92"/>
      <c r="AH745" s="92"/>
    </row>
    <row r="746" spans="4:34" s="57" customFormat="1" ht="16" customHeight="1" x14ac:dyDescent="0.25">
      <c r="D746" s="82"/>
      <c r="E746" s="82"/>
      <c r="F746" s="82"/>
      <c r="G746" s="82"/>
      <c r="H746" s="82"/>
      <c r="I746" s="79"/>
      <c r="J746" s="79"/>
      <c r="K746" s="81"/>
      <c r="L746" s="81"/>
      <c r="M746" s="80"/>
      <c r="N746" s="77"/>
      <c r="O746" s="77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92"/>
      <c r="AD746" s="92"/>
      <c r="AE746" s="92"/>
      <c r="AF746" s="92"/>
      <c r="AG746" s="92"/>
      <c r="AH746" s="92"/>
    </row>
    <row r="747" spans="4:34" s="57" customFormat="1" ht="16" customHeight="1" x14ac:dyDescent="0.25">
      <c r="D747" s="82"/>
      <c r="E747" s="82"/>
      <c r="F747" s="82"/>
      <c r="G747" s="82"/>
      <c r="H747" s="82"/>
      <c r="I747" s="79"/>
      <c r="J747" s="79"/>
      <c r="K747" s="77"/>
      <c r="L747" s="77"/>
      <c r="M747" s="80"/>
      <c r="N747" s="77"/>
      <c r="O747" s="77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92"/>
      <c r="AD747" s="92"/>
      <c r="AE747" s="92"/>
      <c r="AF747" s="92"/>
      <c r="AG747" s="92"/>
      <c r="AH747" s="92"/>
    </row>
    <row r="748" spans="4:34" s="57" customFormat="1" ht="16" customHeight="1" x14ac:dyDescent="0.25">
      <c r="D748" s="82"/>
      <c r="E748" s="82"/>
      <c r="F748" s="82"/>
      <c r="G748" s="82"/>
      <c r="H748" s="82"/>
      <c r="I748" s="79"/>
      <c r="J748" s="79"/>
      <c r="K748" s="77"/>
      <c r="L748" s="77"/>
      <c r="M748" s="80"/>
      <c r="N748" s="77"/>
      <c r="O748" s="77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92"/>
      <c r="AD748" s="92"/>
      <c r="AE748" s="92"/>
      <c r="AF748" s="92"/>
      <c r="AG748" s="92"/>
      <c r="AH748" s="92"/>
    </row>
    <row r="749" spans="4:34" s="57" customFormat="1" ht="16" customHeight="1" x14ac:dyDescent="0.25">
      <c r="D749" s="82"/>
      <c r="E749" s="82"/>
      <c r="F749" s="82"/>
      <c r="G749" s="82"/>
      <c r="H749" s="82"/>
      <c r="I749" s="79"/>
      <c r="J749" s="79"/>
      <c r="K749" s="77"/>
      <c r="L749" s="77"/>
      <c r="M749" s="80"/>
      <c r="N749" s="77"/>
      <c r="O749" s="77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92"/>
      <c r="AD749" s="92"/>
      <c r="AE749" s="92"/>
      <c r="AF749" s="92"/>
      <c r="AG749" s="92"/>
      <c r="AH749" s="92"/>
    </row>
    <row r="750" spans="4:34" s="57" customFormat="1" ht="16" customHeight="1" x14ac:dyDescent="0.25">
      <c r="D750" s="82"/>
      <c r="E750" s="82"/>
      <c r="F750" s="82"/>
      <c r="G750" s="82"/>
      <c r="H750" s="82"/>
      <c r="I750" s="79"/>
      <c r="J750" s="79"/>
      <c r="K750" s="77"/>
      <c r="L750" s="77"/>
      <c r="M750" s="80"/>
      <c r="N750" s="77"/>
      <c r="O750" s="77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92"/>
      <c r="AD750" s="92"/>
      <c r="AE750" s="92"/>
      <c r="AF750" s="92"/>
      <c r="AG750" s="92"/>
      <c r="AH750" s="92"/>
    </row>
    <row r="751" spans="4:34" s="57" customFormat="1" ht="16" customHeight="1" x14ac:dyDescent="0.25">
      <c r="D751" s="82"/>
      <c r="E751" s="82"/>
      <c r="F751" s="82"/>
      <c r="G751" s="82"/>
      <c r="H751" s="82"/>
      <c r="I751" s="79"/>
      <c r="J751" s="79"/>
      <c r="K751" s="77"/>
      <c r="L751" s="77"/>
      <c r="M751" s="80"/>
      <c r="N751" s="77"/>
      <c r="O751" s="77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92"/>
      <c r="AD751" s="92"/>
      <c r="AE751" s="92"/>
      <c r="AF751" s="92"/>
      <c r="AG751" s="92"/>
      <c r="AH751" s="92"/>
    </row>
    <row r="752" spans="4:34" s="57" customFormat="1" ht="16" customHeight="1" x14ac:dyDescent="0.25">
      <c r="D752" s="82"/>
      <c r="E752" s="82"/>
      <c r="F752" s="82"/>
      <c r="G752" s="82"/>
      <c r="H752" s="82"/>
      <c r="I752" s="79"/>
      <c r="J752" s="79"/>
      <c r="K752" s="77"/>
      <c r="L752" s="77"/>
      <c r="M752" s="80"/>
      <c r="N752" s="77"/>
      <c r="O752" s="77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92"/>
      <c r="AD752" s="92"/>
      <c r="AE752" s="92"/>
      <c r="AF752" s="92"/>
      <c r="AG752" s="92"/>
      <c r="AH752" s="92"/>
    </row>
    <row r="753" spans="4:34" s="57" customFormat="1" ht="16" customHeight="1" x14ac:dyDescent="0.25">
      <c r="D753" s="82"/>
      <c r="E753" s="82"/>
      <c r="F753" s="82"/>
      <c r="G753" s="82"/>
      <c r="H753" s="82"/>
      <c r="I753" s="79"/>
      <c r="J753" s="79"/>
      <c r="K753" s="77"/>
      <c r="L753" s="77"/>
      <c r="M753" s="80"/>
      <c r="N753" s="77"/>
      <c r="O753" s="77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92"/>
      <c r="AD753" s="92"/>
      <c r="AE753" s="92"/>
      <c r="AF753" s="92"/>
      <c r="AG753" s="92"/>
      <c r="AH753" s="92"/>
    </row>
    <row r="754" spans="4:34" s="57" customFormat="1" ht="16" customHeight="1" x14ac:dyDescent="0.25">
      <c r="D754" s="82"/>
      <c r="E754" s="82"/>
      <c r="F754" s="82"/>
      <c r="G754" s="82"/>
      <c r="H754" s="82"/>
      <c r="I754" s="79"/>
      <c r="J754" s="79"/>
      <c r="K754" s="77"/>
      <c r="L754" s="77"/>
      <c r="M754" s="80"/>
      <c r="N754" s="77"/>
      <c r="O754" s="77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92"/>
      <c r="AD754" s="92"/>
      <c r="AE754" s="92"/>
      <c r="AF754" s="92"/>
      <c r="AG754" s="92"/>
      <c r="AH754" s="92"/>
    </row>
    <row r="755" spans="4:34" s="57" customFormat="1" ht="16" customHeight="1" x14ac:dyDescent="0.25">
      <c r="D755" s="82"/>
      <c r="E755" s="82"/>
      <c r="F755" s="82"/>
      <c r="G755" s="82"/>
      <c r="H755" s="82"/>
      <c r="I755" s="79"/>
      <c r="J755" s="79"/>
      <c r="K755" s="77"/>
      <c r="L755" s="77"/>
      <c r="M755" s="80"/>
      <c r="N755" s="77"/>
      <c r="O755" s="77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92"/>
      <c r="AD755" s="92"/>
      <c r="AE755" s="92"/>
      <c r="AF755" s="92"/>
      <c r="AG755" s="92"/>
      <c r="AH755" s="92"/>
    </row>
    <row r="756" spans="4:34" s="57" customFormat="1" ht="16" customHeight="1" x14ac:dyDescent="0.25">
      <c r="D756" s="82"/>
      <c r="E756" s="82"/>
      <c r="F756" s="82"/>
      <c r="G756" s="82"/>
      <c r="H756" s="82"/>
      <c r="I756" s="79"/>
      <c r="J756" s="79"/>
      <c r="K756" s="77"/>
      <c r="L756" s="77"/>
      <c r="M756" s="80"/>
      <c r="N756" s="77"/>
      <c r="O756" s="77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92"/>
      <c r="AD756" s="92"/>
      <c r="AE756" s="92"/>
      <c r="AF756" s="92"/>
      <c r="AG756" s="92"/>
      <c r="AH756" s="92"/>
    </row>
    <row r="757" spans="4:34" s="57" customFormat="1" ht="16" customHeight="1" x14ac:dyDescent="0.25">
      <c r="D757" s="82"/>
      <c r="E757" s="82"/>
      <c r="F757" s="82"/>
      <c r="G757" s="82"/>
      <c r="H757" s="82"/>
      <c r="I757" s="79"/>
      <c r="J757" s="79"/>
      <c r="K757" s="77"/>
      <c r="L757" s="77"/>
      <c r="M757" s="80"/>
      <c r="N757" s="77"/>
      <c r="O757" s="77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92"/>
      <c r="AD757" s="92"/>
      <c r="AE757" s="92"/>
      <c r="AF757" s="92"/>
      <c r="AG757" s="92"/>
      <c r="AH757" s="92"/>
    </row>
    <row r="758" spans="4:34" s="57" customFormat="1" ht="16" customHeight="1" x14ac:dyDescent="0.25">
      <c r="D758" s="82"/>
      <c r="E758" s="82"/>
      <c r="F758" s="82"/>
      <c r="G758" s="82"/>
      <c r="H758" s="82"/>
      <c r="I758" s="79"/>
      <c r="J758" s="79"/>
      <c r="K758" s="77"/>
      <c r="L758" s="77"/>
      <c r="M758" s="80"/>
      <c r="N758" s="77"/>
      <c r="O758" s="77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92"/>
      <c r="AD758" s="92"/>
      <c r="AE758" s="92"/>
      <c r="AF758" s="92"/>
      <c r="AG758" s="92"/>
      <c r="AH758" s="92"/>
    </row>
    <row r="759" spans="4:34" s="57" customFormat="1" ht="16" customHeight="1" x14ac:dyDescent="0.25">
      <c r="D759" s="82"/>
      <c r="E759" s="82"/>
      <c r="F759" s="82"/>
      <c r="G759" s="82"/>
      <c r="H759" s="82"/>
      <c r="I759" s="79"/>
      <c r="J759" s="79"/>
      <c r="K759" s="77"/>
      <c r="L759" s="77"/>
      <c r="M759" s="80"/>
      <c r="N759" s="77"/>
      <c r="O759" s="77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92"/>
      <c r="AD759" s="92"/>
      <c r="AE759" s="92"/>
      <c r="AF759" s="92"/>
      <c r="AG759" s="92"/>
      <c r="AH759" s="92"/>
    </row>
    <row r="760" spans="4:34" s="57" customFormat="1" ht="16" customHeight="1" x14ac:dyDescent="0.25">
      <c r="D760" s="82"/>
      <c r="E760" s="82"/>
      <c r="F760" s="82"/>
      <c r="G760" s="82"/>
      <c r="H760" s="82"/>
      <c r="I760" s="79"/>
      <c r="J760" s="79"/>
      <c r="K760" s="77"/>
      <c r="L760" s="77"/>
      <c r="M760" s="80"/>
      <c r="N760" s="77"/>
      <c r="O760" s="77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92"/>
      <c r="AD760" s="92"/>
      <c r="AE760" s="92"/>
      <c r="AF760" s="92"/>
      <c r="AG760" s="92"/>
      <c r="AH760" s="92"/>
    </row>
    <row r="761" spans="4:34" s="57" customFormat="1" ht="16" customHeight="1" x14ac:dyDescent="0.25">
      <c r="D761" s="82"/>
      <c r="E761" s="82"/>
      <c r="F761" s="82"/>
      <c r="G761" s="82"/>
      <c r="H761" s="82"/>
      <c r="I761" s="79"/>
      <c r="J761" s="79"/>
      <c r="K761" s="77"/>
      <c r="L761" s="77"/>
      <c r="M761" s="80"/>
      <c r="N761" s="77"/>
      <c r="O761" s="77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92"/>
      <c r="AD761" s="92"/>
      <c r="AE761" s="92"/>
      <c r="AF761" s="92"/>
      <c r="AG761" s="92"/>
      <c r="AH761" s="92"/>
    </row>
    <row r="762" spans="4:34" s="57" customFormat="1" ht="16" customHeight="1" x14ac:dyDescent="0.25">
      <c r="D762" s="82"/>
      <c r="E762" s="82"/>
      <c r="F762" s="82"/>
      <c r="G762" s="82"/>
      <c r="H762" s="82"/>
      <c r="I762" s="79"/>
      <c r="J762" s="79"/>
      <c r="K762" s="77"/>
      <c r="L762" s="77"/>
      <c r="M762" s="80"/>
      <c r="N762" s="77"/>
      <c r="O762" s="77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92"/>
      <c r="AD762" s="92"/>
      <c r="AE762" s="92"/>
      <c r="AF762" s="92"/>
      <c r="AG762" s="92"/>
      <c r="AH762" s="92"/>
    </row>
    <row r="763" spans="4:34" s="57" customFormat="1" ht="16" customHeight="1" x14ac:dyDescent="0.25">
      <c r="D763" s="82"/>
      <c r="E763" s="82"/>
      <c r="F763" s="82"/>
      <c r="G763" s="82"/>
      <c r="H763" s="82"/>
      <c r="I763" s="79"/>
      <c r="J763" s="79"/>
      <c r="K763" s="77"/>
      <c r="L763" s="77"/>
      <c r="M763" s="80"/>
      <c r="N763" s="77"/>
      <c r="O763" s="77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92"/>
      <c r="AD763" s="92"/>
      <c r="AE763" s="92"/>
      <c r="AF763" s="92"/>
      <c r="AG763" s="92"/>
      <c r="AH763" s="92"/>
    </row>
    <row r="764" spans="4:34" s="57" customFormat="1" ht="16" customHeight="1" x14ac:dyDescent="0.25">
      <c r="D764" s="82"/>
      <c r="E764" s="82"/>
      <c r="F764" s="82"/>
      <c r="G764" s="82"/>
      <c r="H764" s="82"/>
      <c r="I764" s="79"/>
      <c r="J764" s="79"/>
      <c r="K764" s="81"/>
      <c r="L764" s="81"/>
      <c r="M764" s="80"/>
      <c r="N764" s="77"/>
      <c r="O764" s="77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92"/>
      <c r="AD764" s="92"/>
      <c r="AE764" s="92"/>
      <c r="AF764" s="92"/>
      <c r="AG764" s="92"/>
      <c r="AH764" s="92"/>
    </row>
    <row r="765" spans="4:34" s="57" customFormat="1" ht="16" customHeight="1" x14ac:dyDescent="0.25">
      <c r="D765" s="82"/>
      <c r="E765" s="82"/>
      <c r="F765" s="82"/>
      <c r="G765" s="82"/>
      <c r="H765" s="82"/>
      <c r="I765" s="79"/>
      <c r="J765" s="79"/>
      <c r="K765" s="81"/>
      <c r="L765" s="81"/>
      <c r="M765" s="80"/>
      <c r="N765" s="77"/>
      <c r="O765" s="77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92"/>
      <c r="AD765" s="92"/>
      <c r="AE765" s="92"/>
      <c r="AF765" s="92"/>
      <c r="AG765" s="92"/>
      <c r="AH765" s="92"/>
    </row>
    <row r="766" spans="4:34" s="57" customFormat="1" ht="16" customHeight="1" x14ac:dyDescent="0.25">
      <c r="D766" s="82"/>
      <c r="E766" s="82"/>
      <c r="F766" s="82"/>
      <c r="G766" s="82"/>
      <c r="H766" s="82"/>
      <c r="I766" s="79"/>
      <c r="J766" s="79"/>
      <c r="K766" s="81"/>
      <c r="L766" s="81"/>
      <c r="M766" s="80"/>
      <c r="N766" s="77"/>
      <c r="O766" s="77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92"/>
      <c r="AD766" s="92"/>
      <c r="AE766" s="92"/>
      <c r="AF766" s="92"/>
      <c r="AG766" s="92"/>
      <c r="AH766" s="92"/>
    </row>
    <row r="767" spans="4:34" s="57" customFormat="1" ht="16" customHeight="1" x14ac:dyDescent="0.25">
      <c r="D767" s="82"/>
      <c r="E767" s="82"/>
      <c r="F767" s="82"/>
      <c r="G767" s="82"/>
      <c r="H767" s="82"/>
      <c r="I767" s="79"/>
      <c r="J767" s="79"/>
      <c r="K767" s="81"/>
      <c r="L767" s="81"/>
      <c r="M767" s="80"/>
      <c r="N767" s="77"/>
      <c r="O767" s="77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92"/>
      <c r="AD767" s="92"/>
      <c r="AE767" s="92"/>
      <c r="AF767" s="92"/>
      <c r="AG767" s="92"/>
      <c r="AH767" s="92"/>
    </row>
    <row r="768" spans="4:34" s="57" customFormat="1" ht="16" customHeight="1" x14ac:dyDescent="0.25">
      <c r="D768" s="82"/>
      <c r="E768" s="82"/>
      <c r="F768" s="82"/>
      <c r="G768" s="82"/>
      <c r="H768" s="82"/>
      <c r="I768" s="79"/>
      <c r="J768" s="79"/>
      <c r="K768" s="81"/>
      <c r="L768" s="81"/>
      <c r="M768" s="80"/>
      <c r="N768" s="77"/>
      <c r="O768" s="77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92"/>
      <c r="AD768" s="92"/>
      <c r="AE768" s="92"/>
      <c r="AF768" s="92"/>
      <c r="AG768" s="92"/>
      <c r="AH768" s="92"/>
    </row>
    <row r="769" spans="4:34" s="57" customFormat="1" ht="16" customHeight="1" x14ac:dyDescent="0.25">
      <c r="D769" s="82"/>
      <c r="E769" s="82"/>
      <c r="F769" s="82"/>
      <c r="G769" s="82"/>
      <c r="H769" s="82"/>
      <c r="I769" s="79"/>
      <c r="J769" s="79"/>
      <c r="K769" s="81"/>
      <c r="L769" s="81"/>
      <c r="M769" s="80"/>
      <c r="N769" s="77"/>
      <c r="O769" s="77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92"/>
      <c r="AD769" s="92"/>
      <c r="AE769" s="92"/>
      <c r="AF769" s="92"/>
      <c r="AG769" s="92"/>
      <c r="AH769" s="92"/>
    </row>
    <row r="770" spans="4:34" s="57" customFormat="1" ht="16" customHeight="1" x14ac:dyDescent="0.25">
      <c r="D770" s="82"/>
      <c r="E770" s="82"/>
      <c r="F770" s="82"/>
      <c r="G770" s="82"/>
      <c r="H770" s="82"/>
      <c r="I770" s="79"/>
      <c r="J770" s="79"/>
      <c r="K770" s="81"/>
      <c r="L770" s="81"/>
      <c r="M770" s="80"/>
      <c r="N770" s="77"/>
      <c r="O770" s="77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92"/>
      <c r="AD770" s="92"/>
      <c r="AE770" s="92"/>
      <c r="AF770" s="92"/>
      <c r="AG770" s="92"/>
      <c r="AH770" s="92"/>
    </row>
    <row r="771" spans="4:34" s="57" customFormat="1" ht="16" customHeight="1" x14ac:dyDescent="0.25">
      <c r="D771" s="82"/>
      <c r="E771" s="82"/>
      <c r="F771" s="82"/>
      <c r="G771" s="82"/>
      <c r="H771" s="82"/>
      <c r="I771" s="79"/>
      <c r="J771" s="79"/>
      <c r="K771" s="77"/>
      <c r="L771" s="77"/>
      <c r="M771" s="80"/>
      <c r="N771" s="77"/>
      <c r="O771" s="77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92"/>
      <c r="AD771" s="92"/>
      <c r="AE771" s="92"/>
      <c r="AF771" s="92"/>
      <c r="AG771" s="92"/>
      <c r="AH771" s="92"/>
    </row>
    <row r="772" spans="4:34" s="57" customFormat="1" ht="16" customHeight="1" x14ac:dyDescent="0.25">
      <c r="D772" s="82"/>
      <c r="E772" s="82"/>
      <c r="F772" s="82"/>
      <c r="G772" s="82"/>
      <c r="H772" s="82"/>
      <c r="I772" s="79"/>
      <c r="J772" s="79"/>
      <c r="K772" s="77"/>
      <c r="L772" s="77"/>
      <c r="M772" s="80"/>
      <c r="N772" s="77"/>
      <c r="O772" s="77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92"/>
      <c r="AD772" s="92"/>
      <c r="AE772" s="92"/>
      <c r="AF772" s="92"/>
      <c r="AG772" s="92"/>
      <c r="AH772" s="92"/>
    </row>
    <row r="773" spans="4:34" s="57" customFormat="1" ht="16" customHeight="1" x14ac:dyDescent="0.25">
      <c r="D773" s="82"/>
      <c r="E773" s="82"/>
      <c r="F773" s="82"/>
      <c r="G773" s="82"/>
      <c r="H773" s="82"/>
      <c r="I773" s="79"/>
      <c r="J773" s="79"/>
      <c r="K773" s="77"/>
      <c r="L773" s="77"/>
      <c r="M773" s="80"/>
      <c r="N773" s="77"/>
      <c r="O773" s="77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92"/>
      <c r="AD773" s="92"/>
      <c r="AE773" s="92"/>
      <c r="AF773" s="92"/>
      <c r="AG773" s="92"/>
      <c r="AH773" s="92"/>
    </row>
    <row r="774" spans="4:34" s="57" customFormat="1" ht="16" customHeight="1" x14ac:dyDescent="0.25">
      <c r="D774" s="82"/>
      <c r="E774" s="82"/>
      <c r="F774" s="82"/>
      <c r="G774" s="82"/>
      <c r="H774" s="82"/>
      <c r="I774" s="79"/>
      <c r="J774" s="79"/>
      <c r="K774" s="77"/>
      <c r="L774" s="77"/>
      <c r="M774" s="80"/>
      <c r="N774" s="77"/>
      <c r="O774" s="77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92"/>
      <c r="AD774" s="92"/>
      <c r="AE774" s="92"/>
      <c r="AF774" s="92"/>
      <c r="AG774" s="92"/>
      <c r="AH774" s="92"/>
    </row>
    <row r="775" spans="4:34" s="57" customFormat="1" ht="16" customHeight="1" x14ac:dyDescent="0.25">
      <c r="D775" s="82"/>
      <c r="E775" s="82"/>
      <c r="F775" s="82"/>
      <c r="G775" s="82"/>
      <c r="H775" s="82"/>
      <c r="I775" s="79"/>
      <c r="J775" s="79"/>
      <c r="K775" s="77"/>
      <c r="L775" s="77"/>
      <c r="M775" s="80"/>
      <c r="N775" s="77"/>
      <c r="O775" s="77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92"/>
      <c r="AD775" s="92"/>
      <c r="AE775" s="92"/>
      <c r="AF775" s="92"/>
      <c r="AG775" s="92"/>
      <c r="AH775" s="92"/>
    </row>
    <row r="776" spans="4:34" s="57" customFormat="1" ht="16" customHeight="1" x14ac:dyDescent="0.25">
      <c r="D776" s="82"/>
      <c r="E776" s="82"/>
      <c r="F776" s="82"/>
      <c r="G776" s="82"/>
      <c r="H776" s="82"/>
      <c r="I776" s="79"/>
      <c r="J776" s="79"/>
      <c r="K776" s="77"/>
      <c r="L776" s="77"/>
      <c r="M776" s="80"/>
      <c r="N776" s="77"/>
      <c r="O776" s="77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92"/>
      <c r="AD776" s="92"/>
      <c r="AE776" s="92"/>
      <c r="AF776" s="92"/>
      <c r="AG776" s="92"/>
      <c r="AH776" s="92"/>
    </row>
    <row r="777" spans="4:34" s="57" customFormat="1" ht="16" customHeight="1" x14ac:dyDescent="0.25">
      <c r="D777" s="82"/>
      <c r="E777" s="82"/>
      <c r="F777" s="82"/>
      <c r="G777" s="82"/>
      <c r="H777" s="82"/>
      <c r="I777" s="79"/>
      <c r="J777" s="79"/>
      <c r="K777" s="77"/>
      <c r="L777" s="77"/>
      <c r="M777" s="80"/>
      <c r="N777" s="77"/>
      <c r="O777" s="77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92"/>
      <c r="AD777" s="92"/>
      <c r="AE777" s="92"/>
      <c r="AF777" s="92"/>
      <c r="AG777" s="92"/>
      <c r="AH777" s="92"/>
    </row>
    <row r="778" spans="4:34" s="57" customFormat="1" ht="16" customHeight="1" x14ac:dyDescent="0.25">
      <c r="D778" s="82"/>
      <c r="E778" s="82"/>
      <c r="F778" s="82"/>
      <c r="G778" s="82"/>
      <c r="H778" s="82"/>
      <c r="I778" s="79"/>
      <c r="J778" s="79"/>
      <c r="K778" s="77"/>
      <c r="L778" s="77"/>
      <c r="M778" s="80"/>
      <c r="N778" s="77"/>
      <c r="O778" s="77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92"/>
      <c r="AD778" s="92"/>
      <c r="AE778" s="92"/>
      <c r="AF778" s="92"/>
      <c r="AG778" s="92"/>
      <c r="AH778" s="92"/>
    </row>
    <row r="779" spans="4:34" s="57" customFormat="1" ht="16" customHeight="1" x14ac:dyDescent="0.25">
      <c r="D779" s="82"/>
      <c r="E779" s="82"/>
      <c r="F779" s="82"/>
      <c r="G779" s="82"/>
      <c r="H779" s="82"/>
      <c r="I779" s="79"/>
      <c r="J779" s="79"/>
      <c r="K779" s="77"/>
      <c r="L779" s="77"/>
      <c r="M779" s="80"/>
      <c r="N779" s="77"/>
      <c r="O779" s="77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92"/>
      <c r="AD779" s="92"/>
      <c r="AE779" s="92"/>
      <c r="AF779" s="92"/>
      <c r="AG779" s="92"/>
      <c r="AH779" s="92"/>
    </row>
    <row r="780" spans="4:34" s="57" customFormat="1" ht="16" customHeight="1" x14ac:dyDescent="0.25">
      <c r="D780" s="82"/>
      <c r="E780" s="82"/>
      <c r="F780" s="82"/>
      <c r="G780" s="82"/>
      <c r="H780" s="82"/>
      <c r="I780" s="79"/>
      <c r="J780" s="79"/>
      <c r="K780" s="77"/>
      <c r="L780" s="77"/>
      <c r="M780" s="80"/>
      <c r="N780" s="77"/>
      <c r="O780" s="77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92"/>
      <c r="AD780" s="92"/>
      <c r="AE780" s="92"/>
      <c r="AF780" s="92"/>
      <c r="AG780" s="92"/>
      <c r="AH780" s="92"/>
    </row>
    <row r="781" spans="4:34" s="57" customFormat="1" ht="16" customHeight="1" x14ac:dyDescent="0.25">
      <c r="D781" s="82"/>
      <c r="E781" s="82"/>
      <c r="F781" s="82"/>
      <c r="G781" s="82"/>
      <c r="H781" s="82"/>
      <c r="I781" s="79"/>
      <c r="J781" s="79"/>
      <c r="K781" s="77"/>
      <c r="L781" s="77"/>
      <c r="M781" s="80"/>
      <c r="N781" s="77"/>
      <c r="O781" s="77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92"/>
      <c r="AD781" s="92"/>
      <c r="AE781" s="92"/>
      <c r="AF781" s="92"/>
      <c r="AG781" s="92"/>
      <c r="AH781" s="92"/>
    </row>
    <row r="782" spans="4:34" s="57" customFormat="1" ht="16" customHeight="1" x14ac:dyDescent="0.25">
      <c r="D782" s="82"/>
      <c r="E782" s="82"/>
      <c r="F782" s="82"/>
      <c r="G782" s="82"/>
      <c r="H782" s="82"/>
      <c r="I782" s="79"/>
      <c r="J782" s="79"/>
      <c r="K782" s="77"/>
      <c r="L782" s="77"/>
      <c r="M782" s="80"/>
      <c r="N782" s="77"/>
      <c r="O782" s="77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92"/>
      <c r="AD782" s="92"/>
      <c r="AE782" s="92"/>
      <c r="AF782" s="92"/>
      <c r="AG782" s="92"/>
      <c r="AH782" s="92"/>
    </row>
    <row r="783" spans="4:34" s="57" customFormat="1" ht="16" customHeight="1" x14ac:dyDescent="0.25">
      <c r="D783" s="82"/>
      <c r="E783" s="82"/>
      <c r="F783" s="82"/>
      <c r="G783" s="82"/>
      <c r="H783" s="82"/>
      <c r="I783" s="79"/>
      <c r="J783" s="79"/>
      <c r="K783" s="77"/>
      <c r="L783" s="77"/>
      <c r="M783" s="80"/>
      <c r="N783" s="77"/>
      <c r="O783" s="77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92"/>
      <c r="AD783" s="92"/>
      <c r="AE783" s="92"/>
      <c r="AF783" s="92"/>
      <c r="AG783" s="92"/>
      <c r="AH783" s="92"/>
    </row>
    <row r="784" spans="4:34" s="57" customFormat="1" ht="16" customHeight="1" x14ac:dyDescent="0.25">
      <c r="D784" s="82"/>
      <c r="E784" s="82"/>
      <c r="F784" s="82"/>
      <c r="G784" s="82"/>
      <c r="H784" s="82"/>
      <c r="I784" s="79"/>
      <c r="J784" s="79"/>
      <c r="K784" s="77"/>
      <c r="L784" s="77"/>
      <c r="M784" s="80"/>
      <c r="N784" s="77"/>
      <c r="O784" s="77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92"/>
      <c r="AD784" s="92"/>
      <c r="AE784" s="92"/>
      <c r="AF784" s="92"/>
      <c r="AG784" s="92"/>
      <c r="AH784" s="92"/>
    </row>
    <row r="785" spans="4:34" s="57" customFormat="1" ht="16" customHeight="1" x14ac:dyDescent="0.25">
      <c r="D785" s="82"/>
      <c r="E785" s="82"/>
      <c r="F785" s="82"/>
      <c r="G785" s="82"/>
      <c r="H785" s="82"/>
      <c r="I785" s="79"/>
      <c r="J785" s="79"/>
      <c r="K785" s="77"/>
      <c r="L785" s="77"/>
      <c r="M785" s="80"/>
      <c r="N785" s="77"/>
      <c r="O785" s="77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92"/>
      <c r="AD785" s="92"/>
      <c r="AE785" s="92"/>
      <c r="AF785" s="92"/>
      <c r="AG785" s="92"/>
      <c r="AH785" s="92"/>
    </row>
    <row r="786" spans="4:34" s="57" customFormat="1" ht="16" customHeight="1" x14ac:dyDescent="0.25">
      <c r="D786" s="82"/>
      <c r="E786" s="82"/>
      <c r="F786" s="82"/>
      <c r="G786" s="82"/>
      <c r="H786" s="82"/>
      <c r="I786" s="79"/>
      <c r="J786" s="79"/>
      <c r="K786" s="77"/>
      <c r="L786" s="77"/>
      <c r="M786" s="80"/>
      <c r="N786" s="77"/>
      <c r="O786" s="77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92"/>
      <c r="AD786" s="92"/>
      <c r="AE786" s="92"/>
      <c r="AF786" s="92"/>
      <c r="AG786" s="92"/>
      <c r="AH786" s="92"/>
    </row>
    <row r="787" spans="4:34" s="57" customFormat="1" ht="16" customHeight="1" x14ac:dyDescent="0.25">
      <c r="D787" s="82"/>
      <c r="E787" s="82"/>
      <c r="F787" s="82"/>
      <c r="G787" s="82"/>
      <c r="H787" s="82"/>
      <c r="I787" s="79"/>
      <c r="J787" s="79"/>
      <c r="K787" s="77"/>
      <c r="L787" s="77"/>
      <c r="M787" s="80"/>
      <c r="N787" s="77"/>
      <c r="O787" s="77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92"/>
      <c r="AD787" s="92"/>
      <c r="AE787" s="92"/>
      <c r="AF787" s="92"/>
      <c r="AG787" s="92"/>
      <c r="AH787" s="92"/>
    </row>
    <row r="788" spans="4:34" s="57" customFormat="1" ht="16" customHeight="1" x14ac:dyDescent="0.25">
      <c r="D788" s="82"/>
      <c r="E788" s="82"/>
      <c r="F788" s="82"/>
      <c r="G788" s="82"/>
      <c r="H788" s="82"/>
      <c r="I788" s="79"/>
      <c r="J788" s="79"/>
      <c r="K788" s="81"/>
      <c r="L788" s="81"/>
      <c r="M788" s="80"/>
      <c r="N788" s="77"/>
      <c r="O788" s="77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92"/>
      <c r="AD788" s="92"/>
      <c r="AE788" s="92"/>
      <c r="AF788" s="92"/>
      <c r="AG788" s="92"/>
      <c r="AH788" s="92"/>
    </row>
    <row r="789" spans="4:34" s="57" customFormat="1" ht="16" customHeight="1" x14ac:dyDescent="0.25">
      <c r="D789" s="82"/>
      <c r="E789" s="82"/>
      <c r="F789" s="82"/>
      <c r="G789" s="82"/>
      <c r="H789" s="82"/>
      <c r="I789" s="79"/>
      <c r="J789" s="79"/>
      <c r="K789" s="81"/>
      <c r="L789" s="81"/>
      <c r="M789" s="80"/>
      <c r="N789" s="77"/>
      <c r="O789" s="77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92"/>
      <c r="AD789" s="92"/>
      <c r="AE789" s="92"/>
      <c r="AF789" s="92"/>
      <c r="AG789" s="92"/>
      <c r="AH789" s="92"/>
    </row>
    <row r="790" spans="4:34" s="57" customFormat="1" ht="16" customHeight="1" x14ac:dyDescent="0.25">
      <c r="D790" s="82"/>
      <c r="E790" s="82"/>
      <c r="F790" s="82"/>
      <c r="G790" s="82"/>
      <c r="H790" s="82"/>
      <c r="I790" s="79"/>
      <c r="J790" s="79"/>
      <c r="K790" s="81"/>
      <c r="L790" s="81"/>
      <c r="M790" s="80"/>
      <c r="N790" s="77"/>
      <c r="O790" s="77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92"/>
      <c r="AD790" s="92"/>
      <c r="AE790" s="92"/>
      <c r="AF790" s="92"/>
      <c r="AG790" s="92"/>
      <c r="AH790" s="92"/>
    </row>
    <row r="791" spans="4:34" s="57" customFormat="1" ht="16" customHeight="1" x14ac:dyDescent="0.25">
      <c r="D791" s="82"/>
      <c r="E791" s="82"/>
      <c r="F791" s="82"/>
      <c r="G791" s="82"/>
      <c r="H791" s="82"/>
      <c r="I791" s="79"/>
      <c r="J791" s="79"/>
      <c r="K791" s="81"/>
      <c r="L791" s="81"/>
      <c r="M791" s="80"/>
      <c r="N791" s="77"/>
      <c r="O791" s="77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92"/>
      <c r="AD791" s="92"/>
      <c r="AE791" s="92"/>
      <c r="AF791" s="92"/>
      <c r="AG791" s="92"/>
      <c r="AH791" s="92"/>
    </row>
    <row r="792" spans="4:34" s="57" customFormat="1" ht="16" customHeight="1" x14ac:dyDescent="0.25">
      <c r="D792" s="82"/>
      <c r="E792" s="82"/>
      <c r="F792" s="82"/>
      <c r="G792" s="82"/>
      <c r="H792" s="82"/>
      <c r="I792" s="79"/>
      <c r="J792" s="79"/>
      <c r="K792" s="81"/>
      <c r="L792" s="81"/>
      <c r="M792" s="80"/>
      <c r="N792" s="77"/>
      <c r="O792" s="77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92"/>
      <c r="AD792" s="92"/>
      <c r="AE792" s="92"/>
      <c r="AF792" s="92"/>
      <c r="AG792" s="92"/>
      <c r="AH792" s="92"/>
    </row>
    <row r="793" spans="4:34" s="57" customFormat="1" ht="16" customHeight="1" x14ac:dyDescent="0.25">
      <c r="D793" s="82"/>
      <c r="E793" s="82"/>
      <c r="F793" s="82"/>
      <c r="G793" s="82"/>
      <c r="H793" s="82"/>
      <c r="I793" s="79"/>
      <c r="J793" s="79"/>
      <c r="K793" s="81"/>
      <c r="L793" s="81"/>
      <c r="M793" s="80"/>
      <c r="N793" s="77"/>
      <c r="O793" s="77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92"/>
      <c r="AD793" s="92"/>
      <c r="AE793" s="92"/>
      <c r="AF793" s="92"/>
      <c r="AG793" s="92"/>
      <c r="AH793" s="92"/>
    </row>
    <row r="794" spans="4:34" s="57" customFormat="1" ht="16" customHeight="1" x14ac:dyDescent="0.25">
      <c r="D794" s="82"/>
      <c r="E794" s="82"/>
      <c r="F794" s="82"/>
      <c r="G794" s="82"/>
      <c r="H794" s="82"/>
      <c r="I794" s="79"/>
      <c r="J794" s="79"/>
      <c r="K794" s="81"/>
      <c r="L794" s="81"/>
      <c r="M794" s="80"/>
      <c r="N794" s="77"/>
      <c r="O794" s="77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92"/>
      <c r="AD794" s="92"/>
      <c r="AE794" s="92"/>
      <c r="AF794" s="92"/>
      <c r="AG794" s="92"/>
      <c r="AH794" s="92"/>
    </row>
    <row r="795" spans="4:34" s="57" customFormat="1" ht="16" customHeight="1" x14ac:dyDescent="0.25">
      <c r="D795" s="82"/>
      <c r="E795" s="82"/>
      <c r="F795" s="82"/>
      <c r="G795" s="82"/>
      <c r="H795" s="82"/>
      <c r="I795" s="79"/>
      <c r="J795" s="79"/>
      <c r="K795" s="77"/>
      <c r="L795" s="77"/>
      <c r="M795" s="80"/>
      <c r="N795" s="77"/>
      <c r="O795" s="77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92"/>
      <c r="AD795" s="92"/>
      <c r="AE795" s="92"/>
      <c r="AF795" s="92"/>
      <c r="AG795" s="92"/>
      <c r="AH795" s="92"/>
    </row>
    <row r="796" spans="4:34" s="57" customFormat="1" ht="16" customHeight="1" x14ac:dyDescent="0.25">
      <c r="D796" s="82"/>
      <c r="E796" s="82"/>
      <c r="F796" s="82"/>
      <c r="G796" s="82"/>
      <c r="H796" s="82"/>
      <c r="I796" s="79"/>
      <c r="J796" s="79"/>
      <c r="K796" s="77"/>
      <c r="L796" s="77"/>
      <c r="M796" s="80"/>
      <c r="N796" s="77"/>
      <c r="O796" s="77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92"/>
      <c r="AD796" s="92"/>
      <c r="AE796" s="92"/>
      <c r="AF796" s="92"/>
      <c r="AG796" s="92"/>
      <c r="AH796" s="92"/>
    </row>
    <row r="797" spans="4:34" s="57" customFormat="1" ht="16" customHeight="1" x14ac:dyDescent="0.25">
      <c r="D797" s="82"/>
      <c r="E797" s="82"/>
      <c r="F797" s="82"/>
      <c r="G797" s="82"/>
      <c r="H797" s="82"/>
      <c r="I797" s="79"/>
      <c r="J797" s="79"/>
      <c r="K797" s="77"/>
      <c r="L797" s="77"/>
      <c r="M797" s="80"/>
      <c r="N797" s="77"/>
      <c r="O797" s="77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92"/>
      <c r="AD797" s="92"/>
      <c r="AE797" s="92"/>
      <c r="AF797" s="92"/>
      <c r="AG797" s="92"/>
      <c r="AH797" s="92"/>
    </row>
    <row r="798" spans="4:34" s="57" customFormat="1" ht="16" customHeight="1" x14ac:dyDescent="0.25">
      <c r="D798" s="82"/>
      <c r="E798" s="82"/>
      <c r="F798" s="82"/>
      <c r="G798" s="82"/>
      <c r="H798" s="82"/>
      <c r="I798" s="79"/>
      <c r="J798" s="79"/>
      <c r="K798" s="77"/>
      <c r="L798" s="77"/>
      <c r="M798" s="80"/>
      <c r="N798" s="77"/>
      <c r="O798" s="77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92"/>
      <c r="AD798" s="92"/>
      <c r="AE798" s="92"/>
      <c r="AF798" s="92"/>
      <c r="AG798" s="92"/>
      <c r="AH798" s="92"/>
    </row>
    <row r="799" spans="4:34" s="57" customFormat="1" ht="16" customHeight="1" x14ac:dyDescent="0.25">
      <c r="D799" s="82"/>
      <c r="E799" s="82"/>
      <c r="F799" s="82"/>
      <c r="G799" s="82"/>
      <c r="H799" s="82"/>
      <c r="I799" s="79"/>
      <c r="J799" s="79"/>
      <c r="K799" s="77"/>
      <c r="L799" s="77"/>
      <c r="M799" s="80"/>
      <c r="N799" s="77"/>
      <c r="O799" s="77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92"/>
      <c r="AD799" s="92"/>
      <c r="AE799" s="92"/>
      <c r="AF799" s="92"/>
      <c r="AG799" s="92"/>
      <c r="AH799" s="92"/>
    </row>
    <row r="800" spans="4:34" s="57" customFormat="1" ht="16" customHeight="1" x14ac:dyDescent="0.25">
      <c r="D800" s="82"/>
      <c r="E800" s="82"/>
      <c r="F800" s="82"/>
      <c r="G800" s="82"/>
      <c r="H800" s="82"/>
      <c r="I800" s="79"/>
      <c r="J800" s="79"/>
      <c r="K800" s="77"/>
      <c r="L800" s="77"/>
      <c r="M800" s="80"/>
      <c r="N800" s="77"/>
      <c r="O800" s="77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92"/>
      <c r="AD800" s="92"/>
      <c r="AE800" s="92"/>
      <c r="AF800" s="92"/>
      <c r="AG800" s="92"/>
      <c r="AH800" s="92"/>
    </row>
    <row r="801" spans="4:34" s="57" customFormat="1" ht="16" customHeight="1" x14ac:dyDescent="0.25">
      <c r="D801" s="82"/>
      <c r="E801" s="82"/>
      <c r="F801" s="82"/>
      <c r="G801" s="82"/>
      <c r="H801" s="82"/>
      <c r="I801" s="79"/>
      <c r="J801" s="79"/>
      <c r="K801" s="77"/>
      <c r="L801" s="77"/>
      <c r="M801" s="80"/>
      <c r="N801" s="77"/>
      <c r="O801" s="77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92"/>
      <c r="AD801" s="92"/>
      <c r="AE801" s="92"/>
      <c r="AF801" s="92"/>
      <c r="AG801" s="92"/>
      <c r="AH801" s="92"/>
    </row>
    <row r="802" spans="4:34" s="57" customFormat="1" ht="16" customHeight="1" x14ac:dyDescent="0.25">
      <c r="D802" s="82"/>
      <c r="E802" s="82"/>
      <c r="F802" s="82"/>
      <c r="G802" s="82"/>
      <c r="H802" s="82"/>
      <c r="I802" s="79"/>
      <c r="J802" s="79"/>
      <c r="K802" s="77"/>
      <c r="L802" s="77"/>
      <c r="M802" s="80"/>
      <c r="N802" s="77"/>
      <c r="O802" s="77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92"/>
      <c r="AD802" s="92"/>
      <c r="AE802" s="92"/>
      <c r="AF802" s="92"/>
      <c r="AG802" s="92"/>
      <c r="AH802" s="92"/>
    </row>
    <row r="803" spans="4:34" s="57" customFormat="1" ht="16" customHeight="1" x14ac:dyDescent="0.25">
      <c r="D803" s="82"/>
      <c r="E803" s="82"/>
      <c r="F803" s="82"/>
      <c r="G803" s="82"/>
      <c r="H803" s="82"/>
      <c r="I803" s="79"/>
      <c r="J803" s="79"/>
      <c r="K803" s="77"/>
      <c r="L803" s="77"/>
      <c r="M803" s="80"/>
      <c r="N803" s="77"/>
      <c r="O803" s="77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92"/>
      <c r="AD803" s="92"/>
      <c r="AE803" s="92"/>
      <c r="AF803" s="92"/>
      <c r="AG803" s="92"/>
      <c r="AH803" s="92"/>
    </row>
    <row r="804" spans="4:34" s="57" customFormat="1" ht="16" customHeight="1" x14ac:dyDescent="0.25">
      <c r="D804" s="82"/>
      <c r="E804" s="82"/>
      <c r="F804" s="82"/>
      <c r="G804" s="82"/>
      <c r="H804" s="82"/>
      <c r="I804" s="79"/>
      <c r="J804" s="79"/>
      <c r="K804" s="77"/>
      <c r="L804" s="77"/>
      <c r="M804" s="80"/>
      <c r="N804" s="77"/>
      <c r="O804" s="77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92"/>
      <c r="AD804" s="92"/>
      <c r="AE804" s="92"/>
      <c r="AF804" s="92"/>
      <c r="AG804" s="92"/>
      <c r="AH804" s="92"/>
    </row>
    <row r="805" spans="4:34" s="57" customFormat="1" ht="16" customHeight="1" x14ac:dyDescent="0.25">
      <c r="D805" s="82"/>
      <c r="E805" s="82"/>
      <c r="F805" s="82"/>
      <c r="G805" s="82"/>
      <c r="H805" s="82"/>
      <c r="I805" s="79"/>
      <c r="J805" s="79"/>
      <c r="K805" s="77"/>
      <c r="L805" s="77"/>
      <c r="M805" s="80"/>
      <c r="N805" s="77"/>
      <c r="O805" s="77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92"/>
      <c r="AD805" s="92"/>
      <c r="AE805" s="92"/>
      <c r="AF805" s="92"/>
      <c r="AG805" s="92"/>
      <c r="AH805" s="92"/>
    </row>
    <row r="806" spans="4:34" s="57" customFormat="1" ht="16" customHeight="1" x14ac:dyDescent="0.25">
      <c r="D806" s="82"/>
      <c r="E806" s="82"/>
      <c r="F806" s="82"/>
      <c r="G806" s="82"/>
      <c r="H806" s="82"/>
      <c r="I806" s="79"/>
      <c r="J806" s="79"/>
      <c r="K806" s="77"/>
      <c r="L806" s="77"/>
      <c r="M806" s="80"/>
      <c r="N806" s="77"/>
      <c r="O806" s="77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92"/>
      <c r="AD806" s="92"/>
      <c r="AE806" s="92"/>
      <c r="AF806" s="92"/>
      <c r="AG806" s="92"/>
      <c r="AH806" s="92"/>
    </row>
    <row r="807" spans="4:34" s="57" customFormat="1" ht="16" customHeight="1" x14ac:dyDescent="0.25">
      <c r="D807" s="82"/>
      <c r="E807" s="82"/>
      <c r="F807" s="82"/>
      <c r="G807" s="82"/>
      <c r="H807" s="82"/>
      <c r="I807" s="79"/>
      <c r="J807" s="79"/>
      <c r="K807" s="77"/>
      <c r="L807" s="77"/>
      <c r="M807" s="80"/>
      <c r="N807" s="77"/>
      <c r="O807" s="77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92"/>
      <c r="AD807" s="92"/>
      <c r="AE807" s="92"/>
      <c r="AF807" s="92"/>
      <c r="AG807" s="92"/>
      <c r="AH807" s="92"/>
    </row>
    <row r="808" spans="4:34" s="57" customFormat="1" ht="16" customHeight="1" x14ac:dyDescent="0.25">
      <c r="D808" s="82"/>
      <c r="E808" s="82"/>
      <c r="F808" s="82"/>
      <c r="G808" s="82"/>
      <c r="H808" s="82"/>
      <c r="I808" s="79"/>
      <c r="J808" s="79"/>
      <c r="K808" s="77"/>
      <c r="L808" s="77"/>
      <c r="M808" s="80"/>
      <c r="N808" s="77"/>
      <c r="O808" s="77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92"/>
      <c r="AD808" s="92"/>
      <c r="AE808" s="92"/>
      <c r="AF808" s="92"/>
      <c r="AG808" s="92"/>
      <c r="AH808" s="92"/>
    </row>
    <row r="809" spans="4:34" s="57" customFormat="1" ht="16" customHeight="1" x14ac:dyDescent="0.25">
      <c r="D809" s="82"/>
      <c r="E809" s="82"/>
      <c r="F809" s="82"/>
      <c r="G809" s="82"/>
      <c r="H809" s="82"/>
      <c r="I809" s="79"/>
      <c r="J809" s="79"/>
      <c r="K809" s="77"/>
      <c r="L809" s="77"/>
      <c r="M809" s="80"/>
      <c r="N809" s="77"/>
      <c r="O809" s="77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92"/>
      <c r="AD809" s="92"/>
      <c r="AE809" s="92"/>
      <c r="AF809" s="92"/>
      <c r="AG809" s="92"/>
      <c r="AH809" s="92"/>
    </row>
    <row r="810" spans="4:34" s="57" customFormat="1" ht="16" customHeight="1" x14ac:dyDescent="0.25">
      <c r="D810" s="82"/>
      <c r="E810" s="82"/>
      <c r="F810" s="82"/>
      <c r="G810" s="82"/>
      <c r="H810" s="82"/>
      <c r="I810" s="79"/>
      <c r="J810" s="79"/>
      <c r="K810" s="77"/>
      <c r="L810" s="77"/>
      <c r="M810" s="80"/>
      <c r="N810" s="77"/>
      <c r="O810" s="77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92"/>
      <c r="AD810" s="92"/>
      <c r="AE810" s="92"/>
      <c r="AF810" s="92"/>
      <c r="AG810" s="92"/>
      <c r="AH810" s="92"/>
    </row>
    <row r="811" spans="4:34" s="57" customFormat="1" ht="16" customHeight="1" x14ac:dyDescent="0.25">
      <c r="D811" s="82"/>
      <c r="E811" s="82"/>
      <c r="F811" s="82"/>
      <c r="G811" s="82"/>
      <c r="H811" s="82"/>
      <c r="I811" s="79"/>
      <c r="J811" s="79"/>
      <c r="K811" s="77"/>
      <c r="L811" s="77"/>
      <c r="M811" s="80"/>
      <c r="N811" s="77"/>
      <c r="O811" s="77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92"/>
      <c r="AD811" s="92"/>
      <c r="AE811" s="92"/>
      <c r="AF811" s="92"/>
      <c r="AG811" s="92"/>
      <c r="AH811" s="92"/>
    </row>
    <row r="812" spans="4:34" s="57" customFormat="1" ht="16" customHeight="1" x14ac:dyDescent="0.25">
      <c r="D812" s="82"/>
      <c r="E812" s="82"/>
      <c r="F812" s="82"/>
      <c r="G812" s="82"/>
      <c r="H812" s="82"/>
      <c r="I812" s="79"/>
      <c r="J812" s="79"/>
      <c r="K812" s="81"/>
      <c r="L812" s="81"/>
      <c r="M812" s="80"/>
      <c r="N812" s="77"/>
      <c r="O812" s="77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92"/>
      <c r="AD812" s="92"/>
      <c r="AE812" s="92"/>
      <c r="AF812" s="92"/>
      <c r="AG812" s="92"/>
      <c r="AH812" s="92"/>
    </row>
    <row r="813" spans="4:34" s="57" customFormat="1" ht="16" customHeight="1" x14ac:dyDescent="0.25">
      <c r="D813" s="82"/>
      <c r="E813" s="82"/>
      <c r="F813" s="82"/>
      <c r="G813" s="82"/>
      <c r="H813" s="82"/>
      <c r="I813" s="79"/>
      <c r="J813" s="79"/>
      <c r="K813" s="81"/>
      <c r="L813" s="81"/>
      <c r="M813" s="80"/>
      <c r="N813" s="77"/>
      <c r="O813" s="77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92"/>
      <c r="AD813" s="92"/>
      <c r="AE813" s="92"/>
      <c r="AF813" s="92"/>
      <c r="AG813" s="92"/>
      <c r="AH813" s="92"/>
    </row>
    <row r="814" spans="4:34" s="57" customFormat="1" ht="16" customHeight="1" x14ac:dyDescent="0.25">
      <c r="D814" s="82"/>
      <c r="E814" s="82"/>
      <c r="F814" s="82"/>
      <c r="G814" s="82"/>
      <c r="H814" s="82"/>
      <c r="I814" s="79"/>
      <c r="J814" s="79"/>
      <c r="K814" s="81"/>
      <c r="L814" s="81"/>
      <c r="M814" s="80"/>
      <c r="N814" s="77"/>
      <c r="O814" s="77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92"/>
      <c r="AD814" s="92"/>
      <c r="AE814" s="92"/>
      <c r="AF814" s="92"/>
      <c r="AG814" s="92"/>
      <c r="AH814" s="92"/>
    </row>
    <row r="815" spans="4:34" s="57" customFormat="1" ht="16" customHeight="1" x14ac:dyDescent="0.25">
      <c r="D815" s="82"/>
      <c r="E815" s="82"/>
      <c r="F815" s="82"/>
      <c r="G815" s="82"/>
      <c r="H815" s="82"/>
      <c r="I815" s="79"/>
      <c r="J815" s="79"/>
      <c r="K815" s="81"/>
      <c r="L815" s="81"/>
      <c r="M815" s="80"/>
      <c r="N815" s="77"/>
      <c r="O815" s="77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92"/>
      <c r="AD815" s="92"/>
      <c r="AE815" s="92"/>
      <c r="AF815" s="92"/>
      <c r="AG815" s="92"/>
      <c r="AH815" s="92"/>
    </row>
    <row r="816" spans="4:34" s="57" customFormat="1" ht="16" customHeight="1" x14ac:dyDescent="0.25">
      <c r="D816" s="82"/>
      <c r="E816" s="82"/>
      <c r="F816" s="82"/>
      <c r="G816" s="82"/>
      <c r="H816" s="82"/>
      <c r="I816" s="79"/>
      <c r="J816" s="79"/>
      <c r="K816" s="81"/>
      <c r="L816" s="81"/>
      <c r="M816" s="80"/>
      <c r="N816" s="77"/>
      <c r="O816" s="77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92"/>
      <c r="AD816" s="92"/>
      <c r="AE816" s="92"/>
      <c r="AF816" s="92"/>
      <c r="AG816" s="92"/>
      <c r="AH816" s="92"/>
    </row>
    <row r="817" spans="4:34" s="57" customFormat="1" ht="16" customHeight="1" x14ac:dyDescent="0.25">
      <c r="D817" s="82"/>
      <c r="E817" s="82"/>
      <c r="F817" s="82"/>
      <c r="G817" s="82"/>
      <c r="H817" s="82"/>
      <c r="I817" s="79"/>
      <c r="J817" s="79"/>
      <c r="K817" s="81"/>
      <c r="L817" s="81"/>
      <c r="M817" s="80"/>
      <c r="N817" s="77"/>
      <c r="O817" s="77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92"/>
      <c r="AD817" s="92"/>
      <c r="AE817" s="92"/>
      <c r="AF817" s="92"/>
      <c r="AG817" s="92"/>
      <c r="AH817" s="92"/>
    </row>
    <row r="818" spans="4:34" s="57" customFormat="1" ht="16" customHeight="1" x14ac:dyDescent="0.25">
      <c r="D818" s="82"/>
      <c r="E818" s="82"/>
      <c r="F818" s="82"/>
      <c r="G818" s="82"/>
      <c r="H818" s="82"/>
      <c r="I818" s="79"/>
      <c r="J818" s="79"/>
      <c r="K818" s="81"/>
      <c r="L818" s="81"/>
      <c r="M818" s="80"/>
      <c r="N818" s="77"/>
      <c r="O818" s="77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92"/>
      <c r="AD818" s="92"/>
      <c r="AE818" s="92"/>
      <c r="AF818" s="92"/>
      <c r="AG818" s="92"/>
      <c r="AH818" s="92"/>
    </row>
    <row r="819" spans="4:34" s="57" customFormat="1" ht="16" customHeight="1" x14ac:dyDescent="0.25">
      <c r="D819" s="82"/>
      <c r="E819" s="82"/>
      <c r="F819" s="82"/>
      <c r="G819" s="82"/>
      <c r="H819" s="82"/>
      <c r="I819" s="79"/>
      <c r="J819" s="79"/>
      <c r="K819" s="77"/>
      <c r="L819" s="77"/>
      <c r="M819" s="80"/>
      <c r="N819" s="77"/>
      <c r="O819" s="77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92"/>
      <c r="AD819" s="92"/>
      <c r="AE819" s="92"/>
      <c r="AF819" s="92"/>
      <c r="AG819" s="92"/>
      <c r="AH819" s="92"/>
    </row>
    <row r="820" spans="4:34" s="57" customFormat="1" ht="16" customHeight="1" x14ac:dyDescent="0.25">
      <c r="D820" s="82"/>
      <c r="E820" s="82"/>
      <c r="F820" s="82"/>
      <c r="G820" s="82"/>
      <c r="H820" s="82"/>
      <c r="I820" s="79"/>
      <c r="J820" s="79"/>
      <c r="K820" s="77"/>
      <c r="L820" s="77"/>
      <c r="M820" s="80"/>
      <c r="N820" s="77"/>
      <c r="O820" s="77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92"/>
      <c r="AD820" s="92"/>
      <c r="AE820" s="92"/>
      <c r="AF820" s="92"/>
      <c r="AG820" s="92"/>
      <c r="AH820" s="92"/>
    </row>
    <row r="821" spans="4:34" s="57" customFormat="1" ht="16" customHeight="1" x14ac:dyDescent="0.25">
      <c r="D821" s="82"/>
      <c r="E821" s="82"/>
      <c r="F821" s="82"/>
      <c r="G821" s="82"/>
      <c r="H821" s="82"/>
      <c r="I821" s="79"/>
      <c r="J821" s="79"/>
      <c r="K821" s="77"/>
      <c r="L821" s="77"/>
      <c r="M821" s="80"/>
      <c r="N821" s="77"/>
      <c r="O821" s="77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92"/>
      <c r="AD821" s="92"/>
      <c r="AE821" s="92"/>
      <c r="AF821" s="92"/>
      <c r="AG821" s="92"/>
      <c r="AH821" s="92"/>
    </row>
    <row r="822" spans="4:34" s="57" customFormat="1" ht="16" customHeight="1" x14ac:dyDescent="0.25">
      <c r="D822" s="82"/>
      <c r="E822" s="82"/>
      <c r="F822" s="82"/>
      <c r="G822" s="82"/>
      <c r="H822" s="82"/>
      <c r="I822" s="79"/>
      <c r="J822" s="79"/>
      <c r="K822" s="77"/>
      <c r="L822" s="77"/>
      <c r="M822" s="80"/>
      <c r="N822" s="77"/>
      <c r="O822" s="77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92"/>
      <c r="AD822" s="92"/>
      <c r="AE822" s="92"/>
      <c r="AF822" s="92"/>
      <c r="AG822" s="92"/>
      <c r="AH822" s="92"/>
    </row>
    <row r="823" spans="4:34" s="57" customFormat="1" ht="16" customHeight="1" x14ac:dyDescent="0.25">
      <c r="D823" s="82"/>
      <c r="E823" s="82"/>
      <c r="F823" s="82"/>
      <c r="G823" s="82"/>
      <c r="H823" s="82"/>
      <c r="I823" s="79"/>
      <c r="J823" s="79"/>
      <c r="K823" s="77"/>
      <c r="L823" s="77"/>
      <c r="M823" s="80"/>
      <c r="N823" s="77"/>
      <c r="O823" s="77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92"/>
      <c r="AD823" s="92"/>
      <c r="AE823" s="92"/>
      <c r="AF823" s="92"/>
      <c r="AG823" s="92"/>
      <c r="AH823" s="92"/>
    </row>
    <row r="824" spans="4:34" s="57" customFormat="1" ht="16" customHeight="1" x14ac:dyDescent="0.25">
      <c r="D824" s="82"/>
      <c r="E824" s="82"/>
      <c r="F824" s="82"/>
      <c r="G824" s="82"/>
      <c r="H824" s="82"/>
      <c r="I824" s="79"/>
      <c r="J824" s="79"/>
      <c r="K824" s="77"/>
      <c r="L824" s="77"/>
      <c r="M824" s="80"/>
      <c r="N824" s="77"/>
      <c r="O824" s="77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92"/>
      <c r="AD824" s="92"/>
      <c r="AE824" s="92"/>
      <c r="AF824" s="92"/>
      <c r="AG824" s="92"/>
      <c r="AH824" s="92"/>
    </row>
    <row r="825" spans="4:34" s="57" customFormat="1" ht="16" customHeight="1" x14ac:dyDescent="0.25">
      <c r="D825" s="82"/>
      <c r="E825" s="82"/>
      <c r="F825" s="82"/>
      <c r="G825" s="82"/>
      <c r="H825" s="82"/>
      <c r="I825" s="79"/>
      <c r="J825" s="79"/>
      <c r="K825" s="77"/>
      <c r="L825" s="77"/>
      <c r="M825" s="80"/>
      <c r="N825" s="77"/>
      <c r="O825" s="77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92"/>
      <c r="AD825" s="92"/>
      <c r="AE825" s="92"/>
      <c r="AF825" s="92"/>
      <c r="AG825" s="92"/>
      <c r="AH825" s="92"/>
    </row>
    <row r="826" spans="4:34" s="57" customFormat="1" ht="16" customHeight="1" x14ac:dyDescent="0.25">
      <c r="D826" s="82"/>
      <c r="E826" s="82"/>
      <c r="F826" s="82"/>
      <c r="G826" s="82"/>
      <c r="H826" s="82"/>
      <c r="I826" s="79"/>
      <c r="J826" s="79"/>
      <c r="K826" s="77"/>
      <c r="L826" s="77"/>
      <c r="M826" s="80"/>
      <c r="N826" s="77"/>
      <c r="O826" s="77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92"/>
      <c r="AD826" s="92"/>
      <c r="AE826" s="92"/>
      <c r="AF826" s="92"/>
      <c r="AG826" s="92"/>
      <c r="AH826" s="92"/>
    </row>
    <row r="827" spans="4:34" s="57" customFormat="1" ht="16" customHeight="1" x14ac:dyDescent="0.25">
      <c r="D827" s="82"/>
      <c r="E827" s="82"/>
      <c r="F827" s="82"/>
      <c r="G827" s="82"/>
      <c r="H827" s="82"/>
      <c r="I827" s="79"/>
      <c r="J827" s="79"/>
      <c r="K827" s="77"/>
      <c r="L827" s="77"/>
      <c r="M827" s="80"/>
      <c r="N827" s="77"/>
      <c r="O827" s="77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92"/>
      <c r="AD827" s="92"/>
      <c r="AE827" s="92"/>
      <c r="AF827" s="92"/>
      <c r="AG827" s="92"/>
      <c r="AH827" s="92"/>
    </row>
    <row r="828" spans="4:34" s="57" customFormat="1" ht="16" customHeight="1" x14ac:dyDescent="0.25">
      <c r="D828" s="82"/>
      <c r="E828" s="82"/>
      <c r="F828" s="82"/>
      <c r="G828" s="82"/>
      <c r="H828" s="82"/>
      <c r="I828" s="79"/>
      <c r="J828" s="79"/>
      <c r="K828" s="77"/>
      <c r="L828" s="77"/>
      <c r="M828" s="80"/>
      <c r="N828" s="77"/>
      <c r="O828" s="77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92"/>
      <c r="AD828" s="92"/>
      <c r="AE828" s="92"/>
      <c r="AF828" s="92"/>
      <c r="AG828" s="92"/>
      <c r="AH828" s="92"/>
    </row>
    <row r="829" spans="4:34" s="57" customFormat="1" ht="16" customHeight="1" x14ac:dyDescent="0.25">
      <c r="D829" s="82"/>
      <c r="E829" s="82"/>
      <c r="F829" s="82"/>
      <c r="G829" s="82"/>
      <c r="H829" s="82"/>
      <c r="I829" s="79"/>
      <c r="J829" s="79"/>
      <c r="K829" s="77"/>
      <c r="L829" s="77"/>
      <c r="M829" s="80"/>
      <c r="N829" s="77"/>
      <c r="O829" s="77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92"/>
      <c r="AD829" s="92"/>
      <c r="AE829" s="92"/>
      <c r="AF829" s="92"/>
      <c r="AG829" s="92"/>
      <c r="AH829" s="92"/>
    </row>
    <row r="830" spans="4:34" s="57" customFormat="1" ht="16" customHeight="1" x14ac:dyDescent="0.25">
      <c r="D830" s="82"/>
      <c r="E830" s="82"/>
      <c r="F830" s="82"/>
      <c r="G830" s="82"/>
      <c r="H830" s="82"/>
      <c r="I830" s="79"/>
      <c r="J830" s="79"/>
      <c r="K830" s="77"/>
      <c r="L830" s="77"/>
      <c r="M830" s="80"/>
      <c r="N830" s="77"/>
      <c r="O830" s="77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92"/>
      <c r="AD830" s="92"/>
      <c r="AE830" s="92"/>
      <c r="AF830" s="92"/>
      <c r="AG830" s="92"/>
      <c r="AH830" s="92"/>
    </row>
    <row r="831" spans="4:34" s="57" customFormat="1" ht="16" customHeight="1" x14ac:dyDescent="0.25">
      <c r="D831" s="82"/>
      <c r="E831" s="82"/>
      <c r="F831" s="82"/>
      <c r="G831" s="82"/>
      <c r="H831" s="82"/>
      <c r="I831" s="79"/>
      <c r="J831" s="79"/>
      <c r="K831" s="77"/>
      <c r="L831" s="77"/>
      <c r="M831" s="80"/>
      <c r="N831" s="77"/>
      <c r="O831" s="77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92"/>
      <c r="AD831" s="92"/>
      <c r="AE831" s="92"/>
      <c r="AF831" s="92"/>
      <c r="AG831" s="92"/>
      <c r="AH831" s="92"/>
    </row>
    <row r="832" spans="4:34" s="57" customFormat="1" ht="16" customHeight="1" x14ac:dyDescent="0.25">
      <c r="D832" s="82"/>
      <c r="E832" s="82"/>
      <c r="F832" s="82"/>
      <c r="G832" s="82"/>
      <c r="H832" s="82"/>
      <c r="I832" s="79"/>
      <c r="J832" s="79"/>
      <c r="K832" s="77"/>
      <c r="L832" s="77"/>
      <c r="M832" s="80"/>
      <c r="N832" s="77"/>
      <c r="O832" s="77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92"/>
      <c r="AD832" s="92"/>
      <c r="AE832" s="92"/>
      <c r="AF832" s="92"/>
      <c r="AG832" s="92"/>
      <c r="AH832" s="92"/>
    </row>
    <row r="833" spans="4:34" s="57" customFormat="1" ht="16" customHeight="1" x14ac:dyDescent="0.25">
      <c r="D833" s="82"/>
      <c r="E833" s="82"/>
      <c r="F833" s="82"/>
      <c r="G833" s="82"/>
      <c r="H833" s="82"/>
      <c r="I833" s="79"/>
      <c r="J833" s="79"/>
      <c r="K833" s="77"/>
      <c r="L833" s="77"/>
      <c r="M833" s="80"/>
      <c r="N833" s="77"/>
      <c r="O833" s="77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92"/>
      <c r="AD833" s="92"/>
      <c r="AE833" s="92"/>
      <c r="AF833" s="92"/>
      <c r="AG833" s="92"/>
      <c r="AH833" s="92"/>
    </row>
    <row r="834" spans="4:34" s="57" customFormat="1" ht="16" customHeight="1" x14ac:dyDescent="0.25">
      <c r="D834" s="82"/>
      <c r="E834" s="82"/>
      <c r="F834" s="82"/>
      <c r="G834" s="82"/>
      <c r="H834" s="82"/>
      <c r="I834" s="79"/>
      <c r="J834" s="79"/>
      <c r="K834" s="77"/>
      <c r="L834" s="77"/>
      <c r="M834" s="80"/>
      <c r="N834" s="77"/>
      <c r="O834" s="77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92"/>
      <c r="AD834" s="92"/>
      <c r="AE834" s="92"/>
      <c r="AF834" s="92"/>
      <c r="AG834" s="92"/>
      <c r="AH834" s="92"/>
    </row>
    <row r="835" spans="4:34" s="57" customFormat="1" ht="16" customHeight="1" x14ac:dyDescent="0.25">
      <c r="D835" s="82"/>
      <c r="E835" s="82"/>
      <c r="F835" s="82"/>
      <c r="G835" s="82"/>
      <c r="H835" s="82"/>
      <c r="I835" s="79"/>
      <c r="J835" s="79"/>
      <c r="K835" s="77"/>
      <c r="L835" s="77"/>
      <c r="M835" s="80"/>
      <c r="N835" s="77"/>
      <c r="O835" s="77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92"/>
      <c r="AD835" s="92"/>
      <c r="AE835" s="92"/>
      <c r="AF835" s="92"/>
      <c r="AG835" s="92"/>
      <c r="AH835" s="92"/>
    </row>
    <row r="836" spans="4:34" s="57" customFormat="1" ht="16" customHeight="1" x14ac:dyDescent="0.25">
      <c r="D836" s="82"/>
      <c r="E836" s="82"/>
      <c r="F836" s="82"/>
      <c r="G836" s="82"/>
      <c r="H836" s="82"/>
      <c r="I836" s="79"/>
      <c r="J836" s="79"/>
      <c r="K836" s="81"/>
      <c r="L836" s="81"/>
      <c r="M836" s="80"/>
      <c r="N836" s="77"/>
      <c r="O836" s="77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92"/>
      <c r="AD836" s="92"/>
      <c r="AE836" s="92"/>
      <c r="AF836" s="92"/>
      <c r="AG836" s="92"/>
      <c r="AH836" s="92"/>
    </row>
    <row r="837" spans="4:34" s="57" customFormat="1" ht="16" customHeight="1" x14ac:dyDescent="0.25">
      <c r="D837" s="82"/>
      <c r="E837" s="82"/>
      <c r="F837" s="82"/>
      <c r="G837" s="82"/>
      <c r="H837" s="82"/>
      <c r="I837" s="79"/>
      <c r="J837" s="79"/>
      <c r="K837" s="81"/>
      <c r="L837" s="81"/>
      <c r="M837" s="80"/>
      <c r="N837" s="77"/>
      <c r="O837" s="77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92"/>
      <c r="AD837" s="92"/>
      <c r="AE837" s="92"/>
      <c r="AF837" s="92"/>
      <c r="AG837" s="92"/>
      <c r="AH837" s="92"/>
    </row>
    <row r="838" spans="4:34" s="57" customFormat="1" ht="16" customHeight="1" x14ac:dyDescent="0.25">
      <c r="D838" s="82"/>
      <c r="E838" s="82"/>
      <c r="F838" s="82"/>
      <c r="G838" s="82"/>
      <c r="H838" s="82"/>
      <c r="I838" s="79"/>
      <c r="J838" s="79"/>
      <c r="K838" s="81"/>
      <c r="L838" s="81"/>
      <c r="M838" s="80"/>
      <c r="N838" s="77"/>
      <c r="O838" s="77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92"/>
      <c r="AD838" s="92"/>
      <c r="AE838" s="92"/>
      <c r="AF838" s="92"/>
      <c r="AG838" s="92"/>
      <c r="AH838" s="92"/>
    </row>
    <row r="839" spans="4:34" s="57" customFormat="1" ht="16" customHeight="1" x14ac:dyDescent="0.25">
      <c r="D839" s="82"/>
      <c r="E839" s="82"/>
      <c r="F839" s="82"/>
      <c r="G839" s="82"/>
      <c r="H839" s="82"/>
      <c r="I839" s="79"/>
      <c r="J839" s="79"/>
      <c r="K839" s="81"/>
      <c r="L839" s="81"/>
      <c r="M839" s="80"/>
      <c r="N839" s="77"/>
      <c r="O839" s="77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92"/>
      <c r="AD839" s="92"/>
      <c r="AE839" s="92"/>
      <c r="AF839" s="92"/>
      <c r="AG839" s="92"/>
      <c r="AH839" s="92"/>
    </row>
    <row r="840" spans="4:34" s="57" customFormat="1" ht="16" customHeight="1" x14ac:dyDescent="0.25">
      <c r="D840" s="82"/>
      <c r="E840" s="82"/>
      <c r="F840" s="82"/>
      <c r="G840" s="82"/>
      <c r="H840" s="82"/>
      <c r="I840" s="79"/>
      <c r="J840" s="79"/>
      <c r="K840" s="81"/>
      <c r="L840" s="81"/>
      <c r="M840" s="80"/>
      <c r="N840" s="77"/>
      <c r="O840" s="77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92"/>
      <c r="AD840" s="92"/>
      <c r="AE840" s="92"/>
      <c r="AF840" s="92"/>
      <c r="AG840" s="92"/>
      <c r="AH840" s="92"/>
    </row>
    <row r="841" spans="4:34" s="57" customFormat="1" ht="16" customHeight="1" x14ac:dyDescent="0.25">
      <c r="D841" s="82"/>
      <c r="E841" s="82"/>
      <c r="F841" s="82"/>
      <c r="G841" s="82"/>
      <c r="H841" s="82"/>
      <c r="I841" s="79"/>
      <c r="J841" s="79"/>
      <c r="K841" s="81"/>
      <c r="L841" s="81"/>
      <c r="M841" s="80"/>
      <c r="N841" s="77"/>
      <c r="O841" s="77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92"/>
      <c r="AD841" s="92"/>
      <c r="AE841" s="92"/>
      <c r="AF841" s="92"/>
      <c r="AG841" s="92"/>
      <c r="AH841" s="92"/>
    </row>
    <row r="842" spans="4:34" s="57" customFormat="1" ht="16" customHeight="1" x14ac:dyDescent="0.25">
      <c r="D842" s="82"/>
      <c r="E842" s="82"/>
      <c r="F842" s="82"/>
      <c r="G842" s="82"/>
      <c r="H842" s="82"/>
      <c r="I842" s="79"/>
      <c r="J842" s="79"/>
      <c r="K842" s="81"/>
      <c r="L842" s="81"/>
      <c r="M842" s="80"/>
      <c r="N842" s="77"/>
      <c r="O842" s="77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92"/>
      <c r="AD842" s="92"/>
      <c r="AE842" s="92"/>
      <c r="AF842" s="92"/>
      <c r="AG842" s="92"/>
      <c r="AH842" s="92"/>
    </row>
    <row r="843" spans="4:34" s="57" customFormat="1" ht="16" customHeight="1" x14ac:dyDescent="0.25">
      <c r="D843" s="82"/>
      <c r="E843" s="82"/>
      <c r="F843" s="82"/>
      <c r="G843" s="82"/>
      <c r="H843" s="82"/>
      <c r="I843" s="79"/>
      <c r="J843" s="79"/>
      <c r="K843" s="77"/>
      <c r="L843" s="77"/>
      <c r="M843" s="80"/>
      <c r="N843" s="77"/>
      <c r="O843" s="77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92"/>
      <c r="AD843" s="92"/>
      <c r="AE843" s="92"/>
      <c r="AF843" s="92"/>
      <c r="AG843" s="92"/>
      <c r="AH843" s="92"/>
    </row>
    <row r="844" spans="4:34" s="57" customFormat="1" ht="16" customHeight="1" x14ac:dyDescent="0.25">
      <c r="D844" s="82"/>
      <c r="E844" s="82"/>
      <c r="F844" s="82"/>
      <c r="G844" s="82"/>
      <c r="H844" s="82"/>
      <c r="I844" s="79"/>
      <c r="J844" s="79"/>
      <c r="K844" s="77"/>
      <c r="L844" s="77"/>
      <c r="M844" s="80"/>
      <c r="N844" s="77"/>
      <c r="O844" s="77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92"/>
      <c r="AD844" s="92"/>
      <c r="AE844" s="92"/>
      <c r="AF844" s="92"/>
      <c r="AG844" s="92"/>
      <c r="AH844" s="92"/>
    </row>
    <row r="845" spans="4:34" s="57" customFormat="1" ht="16" customHeight="1" x14ac:dyDescent="0.25">
      <c r="D845" s="82"/>
      <c r="E845" s="82"/>
      <c r="F845" s="82"/>
      <c r="G845" s="82"/>
      <c r="H845" s="82"/>
      <c r="I845" s="79"/>
      <c r="J845" s="79"/>
      <c r="K845" s="77"/>
      <c r="L845" s="77"/>
      <c r="M845" s="80"/>
      <c r="N845" s="77"/>
      <c r="O845" s="77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92"/>
      <c r="AD845" s="92"/>
      <c r="AE845" s="92"/>
      <c r="AF845" s="92"/>
      <c r="AG845" s="92"/>
      <c r="AH845" s="92"/>
    </row>
    <row r="846" spans="4:34" s="57" customFormat="1" ht="16" customHeight="1" x14ac:dyDescent="0.25">
      <c r="D846" s="82"/>
      <c r="E846" s="82"/>
      <c r="F846" s="82"/>
      <c r="G846" s="82"/>
      <c r="H846" s="82"/>
      <c r="I846" s="79"/>
      <c r="J846" s="79"/>
      <c r="K846" s="77"/>
      <c r="L846" s="77"/>
      <c r="M846" s="80"/>
      <c r="N846" s="77"/>
      <c r="O846" s="77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92"/>
      <c r="AD846" s="92"/>
      <c r="AE846" s="92"/>
      <c r="AF846" s="92"/>
      <c r="AG846" s="92"/>
      <c r="AH846" s="92"/>
    </row>
    <row r="847" spans="4:34" s="57" customFormat="1" ht="16" customHeight="1" x14ac:dyDescent="0.25">
      <c r="D847" s="82"/>
      <c r="E847" s="82"/>
      <c r="F847" s="82"/>
      <c r="G847" s="82"/>
      <c r="H847" s="82"/>
      <c r="I847" s="79"/>
      <c r="J847" s="79"/>
      <c r="K847" s="77"/>
      <c r="L847" s="77"/>
      <c r="M847" s="80"/>
      <c r="N847" s="77"/>
      <c r="O847" s="77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92"/>
      <c r="AD847" s="92"/>
      <c r="AE847" s="92"/>
      <c r="AF847" s="92"/>
      <c r="AG847" s="92"/>
      <c r="AH847" s="92"/>
    </row>
    <row r="848" spans="4:34" s="57" customFormat="1" ht="16" customHeight="1" x14ac:dyDescent="0.25">
      <c r="D848" s="82"/>
      <c r="E848" s="82"/>
      <c r="F848" s="82"/>
      <c r="G848" s="82"/>
      <c r="H848" s="82"/>
      <c r="I848" s="79"/>
      <c r="J848" s="79"/>
      <c r="K848" s="77"/>
      <c r="L848" s="77"/>
      <c r="M848" s="80"/>
      <c r="N848" s="77"/>
      <c r="O848" s="77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92"/>
      <c r="AD848" s="92"/>
      <c r="AE848" s="92"/>
      <c r="AF848" s="92"/>
      <c r="AG848" s="92"/>
      <c r="AH848" s="92"/>
    </row>
    <row r="849" spans="4:34" s="57" customFormat="1" ht="16" customHeight="1" x14ac:dyDescent="0.25">
      <c r="D849" s="82"/>
      <c r="E849" s="82"/>
      <c r="F849" s="82"/>
      <c r="G849" s="82"/>
      <c r="H849" s="82"/>
      <c r="I849" s="79"/>
      <c r="J849" s="79"/>
      <c r="K849" s="77"/>
      <c r="L849" s="77"/>
      <c r="M849" s="80"/>
      <c r="N849" s="77"/>
      <c r="O849" s="77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92"/>
      <c r="AD849" s="92"/>
      <c r="AE849" s="92"/>
      <c r="AF849" s="92"/>
      <c r="AG849" s="92"/>
      <c r="AH849" s="92"/>
    </row>
    <row r="850" spans="4:34" s="57" customFormat="1" ht="16" customHeight="1" x14ac:dyDescent="0.25">
      <c r="D850" s="82"/>
      <c r="E850" s="82"/>
      <c r="F850" s="82"/>
      <c r="G850" s="82"/>
      <c r="H850" s="82"/>
      <c r="I850" s="79"/>
      <c r="J850" s="79"/>
      <c r="K850" s="77"/>
      <c r="L850" s="77"/>
      <c r="M850" s="80"/>
      <c r="N850" s="77"/>
      <c r="O850" s="77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92"/>
      <c r="AD850" s="92"/>
      <c r="AE850" s="92"/>
      <c r="AF850" s="92"/>
      <c r="AG850" s="92"/>
      <c r="AH850" s="92"/>
    </row>
    <row r="851" spans="4:34" s="57" customFormat="1" ht="16" customHeight="1" x14ac:dyDescent="0.25">
      <c r="D851" s="82"/>
      <c r="E851" s="82"/>
      <c r="F851" s="82"/>
      <c r="G851" s="82"/>
      <c r="H851" s="82"/>
      <c r="I851" s="79"/>
      <c r="J851" s="79"/>
      <c r="K851" s="77"/>
      <c r="L851" s="77"/>
      <c r="M851" s="80"/>
      <c r="N851" s="77"/>
      <c r="O851" s="77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92"/>
      <c r="AD851" s="92"/>
      <c r="AE851" s="92"/>
      <c r="AF851" s="92"/>
      <c r="AG851" s="92"/>
      <c r="AH851" s="92"/>
    </row>
    <row r="852" spans="4:34" s="57" customFormat="1" ht="16" customHeight="1" x14ac:dyDescent="0.25">
      <c r="D852" s="82"/>
      <c r="E852" s="82"/>
      <c r="F852" s="82"/>
      <c r="G852" s="82"/>
      <c r="H852" s="82"/>
      <c r="I852" s="79"/>
      <c r="J852" s="79"/>
      <c r="K852" s="77"/>
      <c r="L852" s="77"/>
      <c r="M852" s="80"/>
      <c r="N852" s="77"/>
      <c r="O852" s="77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92"/>
      <c r="AD852" s="92"/>
      <c r="AE852" s="92"/>
      <c r="AF852" s="92"/>
      <c r="AG852" s="92"/>
      <c r="AH852" s="92"/>
    </row>
    <row r="853" spans="4:34" s="57" customFormat="1" ht="16" customHeight="1" x14ac:dyDescent="0.25">
      <c r="D853" s="82"/>
      <c r="E853" s="82"/>
      <c r="F853" s="82"/>
      <c r="G853" s="82"/>
      <c r="H853" s="82"/>
      <c r="I853" s="79"/>
      <c r="J853" s="79"/>
      <c r="K853" s="77"/>
      <c r="L853" s="77"/>
      <c r="M853" s="80"/>
      <c r="N853" s="77"/>
      <c r="O853" s="77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92"/>
      <c r="AD853" s="92"/>
      <c r="AE853" s="92"/>
      <c r="AF853" s="92"/>
      <c r="AG853" s="92"/>
      <c r="AH853" s="92"/>
    </row>
    <row r="854" spans="4:34" s="57" customFormat="1" ht="16" customHeight="1" x14ac:dyDescent="0.25">
      <c r="D854" s="82"/>
      <c r="E854" s="82"/>
      <c r="F854" s="82"/>
      <c r="G854" s="82"/>
      <c r="H854" s="82"/>
      <c r="I854" s="79"/>
      <c r="J854" s="79"/>
      <c r="K854" s="77"/>
      <c r="L854" s="77"/>
      <c r="M854" s="80"/>
      <c r="N854" s="77"/>
      <c r="O854" s="77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92"/>
      <c r="AD854" s="92"/>
      <c r="AE854" s="92"/>
      <c r="AF854" s="92"/>
      <c r="AG854" s="92"/>
      <c r="AH854" s="92"/>
    </row>
    <row r="855" spans="4:34" s="57" customFormat="1" ht="16" customHeight="1" x14ac:dyDescent="0.25">
      <c r="D855" s="82"/>
      <c r="E855" s="82"/>
      <c r="F855" s="82"/>
      <c r="G855" s="82"/>
      <c r="H855" s="82"/>
      <c r="I855" s="79"/>
      <c r="J855" s="79"/>
      <c r="K855" s="77"/>
      <c r="L855" s="77"/>
      <c r="M855" s="80"/>
      <c r="N855" s="77"/>
      <c r="O855" s="77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92"/>
      <c r="AD855" s="92"/>
      <c r="AE855" s="92"/>
      <c r="AF855" s="92"/>
      <c r="AG855" s="92"/>
      <c r="AH855" s="92"/>
    </row>
    <row r="856" spans="4:34" s="57" customFormat="1" ht="16" customHeight="1" x14ac:dyDescent="0.25">
      <c r="D856" s="82"/>
      <c r="E856" s="82"/>
      <c r="F856" s="82"/>
      <c r="G856" s="82"/>
      <c r="H856" s="82"/>
      <c r="I856" s="79"/>
      <c r="J856" s="79"/>
      <c r="K856" s="77"/>
      <c r="L856" s="77"/>
      <c r="M856" s="80"/>
      <c r="N856" s="77"/>
      <c r="O856" s="77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92"/>
      <c r="AD856" s="92"/>
      <c r="AE856" s="92"/>
      <c r="AF856" s="92"/>
      <c r="AG856" s="92"/>
      <c r="AH856" s="92"/>
    </row>
    <row r="857" spans="4:34" s="57" customFormat="1" ht="16" customHeight="1" x14ac:dyDescent="0.25">
      <c r="D857" s="82"/>
      <c r="E857" s="82"/>
      <c r="F857" s="82"/>
      <c r="G857" s="82"/>
      <c r="H857" s="82"/>
      <c r="I857" s="79"/>
      <c r="J857" s="79"/>
      <c r="K857" s="77"/>
      <c r="L857" s="77"/>
      <c r="M857" s="80"/>
      <c r="N857" s="77"/>
      <c r="O857" s="77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92"/>
      <c r="AD857" s="92"/>
      <c r="AE857" s="92"/>
      <c r="AF857" s="92"/>
      <c r="AG857" s="92"/>
      <c r="AH857" s="92"/>
    </row>
    <row r="858" spans="4:34" s="57" customFormat="1" ht="16" customHeight="1" x14ac:dyDescent="0.25">
      <c r="D858" s="82"/>
      <c r="E858" s="82"/>
      <c r="F858" s="82"/>
      <c r="G858" s="82"/>
      <c r="H858" s="82"/>
      <c r="I858" s="79"/>
      <c r="J858" s="79"/>
      <c r="K858" s="77"/>
      <c r="L858" s="77"/>
      <c r="M858" s="80"/>
      <c r="N858" s="77"/>
      <c r="O858" s="77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92"/>
      <c r="AD858" s="92"/>
      <c r="AE858" s="92"/>
      <c r="AF858" s="92"/>
      <c r="AG858" s="92"/>
      <c r="AH858" s="92"/>
    </row>
    <row r="859" spans="4:34" s="57" customFormat="1" ht="16" customHeight="1" x14ac:dyDescent="0.25">
      <c r="D859" s="82"/>
      <c r="E859" s="82"/>
      <c r="F859" s="82"/>
      <c r="G859" s="82"/>
      <c r="H859" s="82"/>
      <c r="I859" s="79"/>
      <c r="J859" s="79"/>
      <c r="K859" s="77"/>
      <c r="L859" s="77"/>
      <c r="M859" s="80"/>
      <c r="N859" s="77"/>
      <c r="O859" s="77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92"/>
      <c r="AD859" s="92"/>
      <c r="AE859" s="92"/>
      <c r="AF859" s="92"/>
      <c r="AG859" s="92"/>
      <c r="AH859" s="92"/>
    </row>
    <row r="860" spans="4:34" s="57" customFormat="1" ht="16" customHeight="1" x14ac:dyDescent="0.25">
      <c r="D860" s="82"/>
      <c r="E860" s="82"/>
      <c r="F860" s="82"/>
      <c r="G860" s="82"/>
      <c r="H860" s="82"/>
      <c r="I860" s="79"/>
      <c r="J860" s="79"/>
      <c r="K860" s="81"/>
      <c r="L860" s="81"/>
      <c r="M860" s="80"/>
      <c r="N860" s="77"/>
      <c r="O860" s="77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92"/>
      <c r="AD860" s="92"/>
      <c r="AE860" s="92"/>
      <c r="AF860" s="92"/>
      <c r="AG860" s="92"/>
      <c r="AH860" s="92"/>
    </row>
    <row r="861" spans="4:34" s="57" customFormat="1" ht="16" customHeight="1" x14ac:dyDescent="0.25">
      <c r="D861" s="82"/>
      <c r="E861" s="82"/>
      <c r="F861" s="82"/>
      <c r="G861" s="82"/>
      <c r="H861" s="82"/>
      <c r="I861" s="79"/>
      <c r="J861" s="79"/>
      <c r="K861" s="81"/>
      <c r="L861" s="81"/>
      <c r="M861" s="80"/>
      <c r="N861" s="77"/>
      <c r="O861" s="77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92"/>
      <c r="AD861" s="92"/>
      <c r="AE861" s="92"/>
      <c r="AF861" s="92"/>
      <c r="AG861" s="92"/>
      <c r="AH861" s="92"/>
    </row>
    <row r="862" spans="4:34" s="57" customFormat="1" ht="16" customHeight="1" x14ac:dyDescent="0.25">
      <c r="D862" s="82"/>
      <c r="E862" s="82"/>
      <c r="F862" s="82"/>
      <c r="G862" s="82"/>
      <c r="H862" s="82"/>
      <c r="I862" s="79"/>
      <c r="J862" s="79"/>
      <c r="K862" s="81"/>
      <c r="L862" s="81"/>
      <c r="M862" s="80"/>
      <c r="N862" s="77"/>
      <c r="O862" s="77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92"/>
      <c r="AD862" s="92"/>
      <c r="AE862" s="92"/>
      <c r="AF862" s="92"/>
      <c r="AG862" s="92"/>
      <c r="AH862" s="92"/>
    </row>
    <row r="863" spans="4:34" s="57" customFormat="1" ht="16" customHeight="1" x14ac:dyDescent="0.25">
      <c r="D863" s="82"/>
      <c r="E863" s="82"/>
      <c r="F863" s="82"/>
      <c r="G863" s="82"/>
      <c r="H863" s="82"/>
      <c r="I863" s="79"/>
      <c r="J863" s="79"/>
      <c r="K863" s="81"/>
      <c r="L863" s="81"/>
      <c r="M863" s="80"/>
      <c r="N863" s="77"/>
      <c r="O863" s="77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92"/>
      <c r="AD863" s="92"/>
      <c r="AE863" s="92"/>
      <c r="AF863" s="92"/>
      <c r="AG863" s="92"/>
      <c r="AH863" s="92"/>
    </row>
    <row r="864" spans="4:34" s="57" customFormat="1" ht="16" customHeight="1" x14ac:dyDescent="0.25">
      <c r="D864" s="82"/>
      <c r="E864" s="82"/>
      <c r="F864" s="82"/>
      <c r="G864" s="82"/>
      <c r="H864" s="82"/>
      <c r="I864" s="79"/>
      <c r="J864" s="79"/>
      <c r="K864" s="81"/>
      <c r="L864" s="81"/>
      <c r="M864" s="80"/>
      <c r="N864" s="77"/>
      <c r="O864" s="77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92"/>
      <c r="AD864" s="92"/>
      <c r="AE864" s="92"/>
      <c r="AF864" s="92"/>
      <c r="AG864" s="92"/>
      <c r="AH864" s="92"/>
    </row>
    <row r="865" spans="4:34" s="57" customFormat="1" ht="16" customHeight="1" x14ac:dyDescent="0.25">
      <c r="D865" s="82"/>
      <c r="E865" s="82"/>
      <c r="F865" s="82"/>
      <c r="G865" s="82"/>
      <c r="H865" s="82"/>
      <c r="I865" s="79"/>
      <c r="J865" s="79"/>
      <c r="K865" s="81"/>
      <c r="L865" s="81"/>
      <c r="M865" s="80"/>
      <c r="N865" s="77"/>
      <c r="O865" s="77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92"/>
      <c r="AD865" s="92"/>
      <c r="AE865" s="92"/>
      <c r="AF865" s="92"/>
      <c r="AG865" s="92"/>
      <c r="AH865" s="92"/>
    </row>
    <row r="866" spans="4:34" s="57" customFormat="1" ht="16" customHeight="1" x14ac:dyDescent="0.25">
      <c r="D866" s="82"/>
      <c r="E866" s="82"/>
      <c r="F866" s="82"/>
      <c r="G866" s="82"/>
      <c r="H866" s="82"/>
      <c r="I866" s="79"/>
      <c r="J866" s="79"/>
      <c r="K866" s="81"/>
      <c r="L866" s="81"/>
      <c r="M866" s="80"/>
      <c r="N866" s="77"/>
      <c r="O866" s="77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92"/>
      <c r="AD866" s="92"/>
      <c r="AE866" s="92"/>
      <c r="AF866" s="92"/>
      <c r="AG866" s="92"/>
      <c r="AH866" s="92"/>
    </row>
    <row r="867" spans="4:34" s="57" customFormat="1" ht="16" customHeight="1" x14ac:dyDescent="0.25">
      <c r="D867" s="82"/>
      <c r="E867" s="82"/>
      <c r="F867" s="82"/>
      <c r="G867" s="82"/>
      <c r="H867" s="82"/>
      <c r="I867" s="79"/>
      <c r="J867" s="79"/>
      <c r="K867" s="77"/>
      <c r="L867" s="77"/>
      <c r="M867" s="80"/>
      <c r="N867" s="77"/>
      <c r="O867" s="77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92"/>
      <c r="AD867" s="92"/>
      <c r="AE867" s="92"/>
      <c r="AF867" s="92"/>
      <c r="AG867" s="92"/>
      <c r="AH867" s="92"/>
    </row>
    <row r="868" spans="4:34" s="57" customFormat="1" ht="16" customHeight="1" x14ac:dyDescent="0.25">
      <c r="D868" s="82"/>
      <c r="E868" s="82"/>
      <c r="F868" s="82"/>
      <c r="G868" s="82"/>
      <c r="H868" s="82"/>
      <c r="I868" s="79"/>
      <c r="J868" s="79"/>
      <c r="K868" s="77"/>
      <c r="L868" s="77"/>
      <c r="M868" s="80"/>
      <c r="N868" s="77"/>
      <c r="O868" s="77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92"/>
      <c r="AD868" s="92"/>
      <c r="AE868" s="92"/>
      <c r="AF868" s="92"/>
      <c r="AG868" s="92"/>
      <c r="AH868" s="92"/>
    </row>
    <row r="869" spans="4:34" s="57" customFormat="1" ht="16" customHeight="1" x14ac:dyDescent="0.25">
      <c r="D869" s="82"/>
      <c r="E869" s="82"/>
      <c r="F869" s="82"/>
      <c r="G869" s="82"/>
      <c r="H869" s="82"/>
      <c r="I869" s="79"/>
      <c r="J869" s="79"/>
      <c r="K869" s="77"/>
      <c r="L869" s="77"/>
      <c r="M869" s="80"/>
      <c r="N869" s="77"/>
      <c r="O869" s="77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92"/>
      <c r="AD869" s="92"/>
      <c r="AE869" s="92"/>
      <c r="AF869" s="92"/>
      <c r="AG869" s="92"/>
      <c r="AH869" s="92"/>
    </row>
    <row r="870" spans="4:34" s="57" customFormat="1" ht="16" customHeight="1" x14ac:dyDescent="0.25">
      <c r="D870" s="82"/>
      <c r="E870" s="82"/>
      <c r="F870" s="82"/>
      <c r="G870" s="82"/>
      <c r="H870" s="82"/>
      <c r="I870" s="79"/>
      <c r="J870" s="79"/>
      <c r="K870" s="77"/>
      <c r="L870" s="77"/>
      <c r="M870" s="80"/>
      <c r="N870" s="77"/>
      <c r="O870" s="77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92"/>
      <c r="AD870" s="92"/>
      <c r="AE870" s="92"/>
      <c r="AF870" s="92"/>
      <c r="AG870" s="92"/>
      <c r="AH870" s="92"/>
    </row>
    <row r="871" spans="4:34" s="57" customFormat="1" ht="16" customHeight="1" x14ac:dyDescent="0.25">
      <c r="D871" s="82"/>
      <c r="E871" s="82"/>
      <c r="F871" s="82"/>
      <c r="G871" s="82"/>
      <c r="H871" s="82"/>
      <c r="I871" s="79"/>
      <c r="J871" s="79"/>
      <c r="K871" s="77"/>
      <c r="L871" s="77"/>
      <c r="M871" s="80"/>
      <c r="N871" s="77"/>
      <c r="O871" s="77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92"/>
      <c r="AD871" s="92"/>
      <c r="AE871" s="92"/>
      <c r="AF871" s="92"/>
      <c r="AG871" s="92"/>
      <c r="AH871" s="92"/>
    </row>
    <row r="872" spans="4:34" s="57" customFormat="1" ht="16" customHeight="1" x14ac:dyDescent="0.25">
      <c r="D872" s="82"/>
      <c r="E872" s="82"/>
      <c r="F872" s="82"/>
      <c r="G872" s="82"/>
      <c r="H872" s="82"/>
      <c r="I872" s="79"/>
      <c r="J872" s="79"/>
      <c r="K872" s="77"/>
      <c r="L872" s="77"/>
      <c r="M872" s="80"/>
      <c r="N872" s="77"/>
      <c r="O872" s="77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92"/>
      <c r="AD872" s="92"/>
      <c r="AE872" s="92"/>
      <c r="AF872" s="92"/>
      <c r="AG872" s="92"/>
      <c r="AH872" s="92"/>
    </row>
    <row r="873" spans="4:34" s="57" customFormat="1" ht="16" customHeight="1" x14ac:dyDescent="0.25">
      <c r="D873" s="82"/>
      <c r="E873" s="82"/>
      <c r="F873" s="82"/>
      <c r="G873" s="82"/>
      <c r="H873" s="82"/>
      <c r="I873" s="79"/>
      <c r="J873" s="79"/>
      <c r="K873" s="77"/>
      <c r="L873" s="77"/>
      <c r="M873" s="80"/>
      <c r="N873" s="77"/>
      <c r="O873" s="77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92"/>
      <c r="AD873" s="92"/>
      <c r="AE873" s="92"/>
      <c r="AF873" s="92"/>
      <c r="AG873" s="92"/>
      <c r="AH873" s="92"/>
    </row>
    <row r="874" spans="4:34" s="57" customFormat="1" ht="16" customHeight="1" x14ac:dyDescent="0.25">
      <c r="D874" s="82"/>
      <c r="E874" s="82"/>
      <c r="F874" s="82"/>
      <c r="G874" s="82"/>
      <c r="H874" s="82"/>
      <c r="I874" s="79"/>
      <c r="J874" s="79"/>
      <c r="K874" s="77"/>
      <c r="L874" s="77"/>
      <c r="M874" s="80"/>
      <c r="N874" s="77"/>
      <c r="O874" s="77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92"/>
      <c r="AD874" s="92"/>
      <c r="AE874" s="92"/>
      <c r="AF874" s="92"/>
      <c r="AG874" s="92"/>
      <c r="AH874" s="92"/>
    </row>
    <row r="875" spans="4:34" s="57" customFormat="1" ht="16" customHeight="1" x14ac:dyDescent="0.25">
      <c r="D875" s="82"/>
      <c r="E875" s="82"/>
      <c r="F875" s="82"/>
      <c r="G875" s="82"/>
      <c r="H875" s="82"/>
      <c r="I875" s="79"/>
      <c r="J875" s="79"/>
      <c r="K875" s="77"/>
      <c r="L875" s="77"/>
      <c r="M875" s="80"/>
      <c r="N875" s="77"/>
      <c r="O875" s="77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92"/>
      <c r="AD875" s="92"/>
      <c r="AE875" s="92"/>
      <c r="AF875" s="92"/>
      <c r="AG875" s="92"/>
      <c r="AH875" s="92"/>
    </row>
    <row r="876" spans="4:34" s="57" customFormat="1" ht="16" customHeight="1" x14ac:dyDescent="0.25">
      <c r="D876" s="82"/>
      <c r="E876" s="82"/>
      <c r="F876" s="82"/>
      <c r="G876" s="82"/>
      <c r="H876" s="82"/>
      <c r="I876" s="79"/>
      <c r="J876" s="79"/>
      <c r="K876" s="77"/>
      <c r="L876" s="77"/>
      <c r="M876" s="80"/>
      <c r="N876" s="77"/>
      <c r="O876" s="77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92"/>
      <c r="AD876" s="92"/>
      <c r="AE876" s="92"/>
      <c r="AF876" s="92"/>
      <c r="AG876" s="92"/>
      <c r="AH876" s="92"/>
    </row>
    <row r="877" spans="4:34" s="57" customFormat="1" ht="16" customHeight="1" x14ac:dyDescent="0.25">
      <c r="D877" s="82"/>
      <c r="E877" s="82"/>
      <c r="F877" s="82"/>
      <c r="G877" s="82"/>
      <c r="H877" s="82"/>
      <c r="I877" s="79"/>
      <c r="J877" s="79"/>
      <c r="K877" s="77"/>
      <c r="L877" s="77"/>
      <c r="M877" s="80"/>
      <c r="N877" s="77"/>
      <c r="O877" s="77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92"/>
      <c r="AD877" s="92"/>
      <c r="AE877" s="92"/>
      <c r="AF877" s="92"/>
      <c r="AG877" s="92"/>
      <c r="AH877" s="92"/>
    </row>
    <row r="878" spans="4:34" s="57" customFormat="1" ht="16" customHeight="1" x14ac:dyDescent="0.25">
      <c r="D878" s="82"/>
      <c r="E878" s="82"/>
      <c r="F878" s="82"/>
      <c r="G878" s="82"/>
      <c r="H878" s="82"/>
      <c r="I878" s="79"/>
      <c r="J878" s="79"/>
      <c r="K878" s="77"/>
      <c r="L878" s="77"/>
      <c r="M878" s="80"/>
      <c r="N878" s="77"/>
      <c r="O878" s="77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92"/>
      <c r="AD878" s="92"/>
      <c r="AE878" s="92"/>
      <c r="AF878" s="92"/>
      <c r="AG878" s="92"/>
      <c r="AH878" s="92"/>
    </row>
    <row r="879" spans="4:34" s="57" customFormat="1" ht="16" customHeight="1" x14ac:dyDescent="0.25">
      <c r="D879" s="82"/>
      <c r="E879" s="82"/>
      <c r="F879" s="82"/>
      <c r="G879" s="82"/>
      <c r="H879" s="82"/>
      <c r="I879" s="79"/>
      <c r="J879" s="79"/>
      <c r="K879" s="77"/>
      <c r="L879" s="77"/>
      <c r="M879" s="80"/>
      <c r="N879" s="77"/>
      <c r="O879" s="77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92"/>
      <c r="AD879" s="92"/>
      <c r="AE879" s="92"/>
      <c r="AF879" s="92"/>
      <c r="AG879" s="92"/>
      <c r="AH879" s="92"/>
    </row>
    <row r="880" spans="4:34" s="57" customFormat="1" ht="16" customHeight="1" x14ac:dyDescent="0.25">
      <c r="D880" s="82"/>
      <c r="E880" s="82"/>
      <c r="F880" s="82"/>
      <c r="G880" s="82"/>
      <c r="H880" s="82"/>
      <c r="I880" s="79"/>
      <c r="J880" s="79"/>
      <c r="K880" s="77"/>
      <c r="L880" s="77"/>
      <c r="M880" s="80"/>
      <c r="N880" s="77"/>
      <c r="O880" s="77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92"/>
      <c r="AD880" s="92"/>
      <c r="AE880" s="92"/>
      <c r="AF880" s="92"/>
      <c r="AG880" s="92"/>
      <c r="AH880" s="92"/>
    </row>
    <row r="881" spans="4:34" s="57" customFormat="1" ht="16" customHeight="1" x14ac:dyDescent="0.25">
      <c r="D881" s="82"/>
      <c r="E881" s="82"/>
      <c r="F881" s="82"/>
      <c r="G881" s="82"/>
      <c r="H881" s="82"/>
      <c r="I881" s="79"/>
      <c r="J881" s="79"/>
      <c r="K881" s="77"/>
      <c r="L881" s="77"/>
      <c r="M881" s="80"/>
      <c r="N881" s="77"/>
      <c r="O881" s="77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92"/>
      <c r="AD881" s="92"/>
      <c r="AE881" s="92"/>
      <c r="AF881" s="92"/>
      <c r="AG881" s="92"/>
      <c r="AH881" s="92"/>
    </row>
    <row r="882" spans="4:34" s="57" customFormat="1" ht="16" customHeight="1" x14ac:dyDescent="0.25">
      <c r="D882" s="82"/>
      <c r="E882" s="82"/>
      <c r="F882" s="82"/>
      <c r="G882" s="82"/>
      <c r="H882" s="82"/>
      <c r="I882" s="79"/>
      <c r="J882" s="79"/>
      <c r="K882" s="77"/>
      <c r="L882" s="77"/>
      <c r="M882" s="80"/>
      <c r="N882" s="77"/>
      <c r="O882" s="77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92"/>
      <c r="AD882" s="92"/>
      <c r="AE882" s="92"/>
      <c r="AF882" s="92"/>
      <c r="AG882" s="92"/>
      <c r="AH882" s="92"/>
    </row>
    <row r="883" spans="4:34" s="57" customFormat="1" ht="16" customHeight="1" x14ac:dyDescent="0.25">
      <c r="D883" s="82"/>
      <c r="E883" s="82"/>
      <c r="F883" s="82"/>
      <c r="G883" s="82"/>
      <c r="H883" s="82"/>
      <c r="I883" s="79"/>
      <c r="J883" s="79"/>
      <c r="K883" s="77"/>
      <c r="L883" s="77"/>
      <c r="M883" s="80"/>
      <c r="N883" s="77"/>
      <c r="O883" s="77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92"/>
      <c r="AD883" s="92"/>
      <c r="AE883" s="92"/>
      <c r="AF883" s="92"/>
      <c r="AG883" s="92"/>
      <c r="AH883" s="92"/>
    </row>
    <row r="884" spans="4:34" s="57" customFormat="1" ht="16" customHeight="1" x14ac:dyDescent="0.25">
      <c r="D884" s="82"/>
      <c r="E884" s="82"/>
      <c r="F884" s="82"/>
      <c r="G884" s="82"/>
      <c r="H884" s="82"/>
      <c r="I884" s="79"/>
      <c r="J884" s="79"/>
      <c r="K884" s="81"/>
      <c r="L884" s="81"/>
      <c r="M884" s="80"/>
      <c r="N884" s="77"/>
      <c r="O884" s="77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92"/>
      <c r="AD884" s="92"/>
      <c r="AE884" s="92"/>
      <c r="AF884" s="92"/>
      <c r="AG884" s="92"/>
      <c r="AH884" s="92"/>
    </row>
    <row r="885" spans="4:34" s="57" customFormat="1" ht="16" customHeight="1" x14ac:dyDescent="0.25">
      <c r="D885" s="82"/>
      <c r="E885" s="82"/>
      <c r="F885" s="82"/>
      <c r="G885" s="82"/>
      <c r="H885" s="82"/>
      <c r="I885" s="79"/>
      <c r="J885" s="79"/>
      <c r="K885" s="81"/>
      <c r="L885" s="81"/>
      <c r="M885" s="80"/>
      <c r="N885" s="77"/>
      <c r="O885" s="77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92"/>
      <c r="AD885" s="92"/>
      <c r="AE885" s="92"/>
      <c r="AF885" s="92"/>
      <c r="AG885" s="92"/>
      <c r="AH885" s="92"/>
    </row>
    <row r="886" spans="4:34" s="57" customFormat="1" ht="16" customHeight="1" x14ac:dyDescent="0.25">
      <c r="D886" s="82"/>
      <c r="E886" s="82"/>
      <c r="F886" s="82"/>
      <c r="G886" s="82"/>
      <c r="H886" s="82"/>
      <c r="I886" s="79"/>
      <c r="J886" s="79"/>
      <c r="K886" s="81"/>
      <c r="L886" s="81"/>
      <c r="M886" s="80"/>
      <c r="N886" s="77"/>
      <c r="O886" s="77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92"/>
      <c r="AD886" s="92"/>
      <c r="AE886" s="92"/>
      <c r="AF886" s="92"/>
      <c r="AG886" s="92"/>
      <c r="AH886" s="92"/>
    </row>
    <row r="887" spans="4:34" s="57" customFormat="1" ht="16" customHeight="1" x14ac:dyDescent="0.25">
      <c r="D887" s="82"/>
      <c r="E887" s="82"/>
      <c r="F887" s="82"/>
      <c r="G887" s="82"/>
      <c r="H887" s="82"/>
      <c r="I887" s="79"/>
      <c r="J887" s="79"/>
      <c r="K887" s="81"/>
      <c r="L887" s="81"/>
      <c r="M887" s="80"/>
      <c r="N887" s="77"/>
      <c r="O887" s="77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92"/>
      <c r="AD887" s="92"/>
      <c r="AE887" s="92"/>
      <c r="AF887" s="92"/>
      <c r="AG887" s="92"/>
      <c r="AH887" s="92"/>
    </row>
    <row r="888" spans="4:34" s="57" customFormat="1" ht="16" customHeight="1" x14ac:dyDescent="0.25">
      <c r="D888" s="82"/>
      <c r="E888" s="82"/>
      <c r="F888" s="82"/>
      <c r="G888" s="82"/>
      <c r="H888" s="82"/>
      <c r="I888" s="79"/>
      <c r="J888" s="79"/>
      <c r="K888" s="81"/>
      <c r="L888" s="81"/>
      <c r="M888" s="80"/>
      <c r="N888" s="77"/>
      <c r="O888" s="77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92"/>
      <c r="AD888" s="92"/>
      <c r="AE888" s="92"/>
      <c r="AF888" s="92"/>
      <c r="AG888" s="92"/>
      <c r="AH888" s="92"/>
    </row>
    <row r="889" spans="4:34" s="57" customFormat="1" ht="16" customHeight="1" x14ac:dyDescent="0.25">
      <c r="D889" s="82"/>
      <c r="E889" s="82"/>
      <c r="F889" s="82"/>
      <c r="G889" s="82"/>
      <c r="H889" s="82"/>
      <c r="I889" s="79"/>
      <c r="J889" s="79"/>
      <c r="K889" s="81"/>
      <c r="L889" s="81"/>
      <c r="M889" s="80"/>
      <c r="N889" s="77"/>
      <c r="O889" s="77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92"/>
      <c r="AD889" s="92"/>
      <c r="AE889" s="92"/>
      <c r="AF889" s="92"/>
      <c r="AG889" s="92"/>
      <c r="AH889" s="92"/>
    </row>
    <row r="890" spans="4:34" s="57" customFormat="1" ht="16" customHeight="1" x14ac:dyDescent="0.25">
      <c r="D890" s="82"/>
      <c r="E890" s="82"/>
      <c r="F890" s="82"/>
      <c r="G890" s="82"/>
      <c r="H890" s="82"/>
      <c r="I890" s="79"/>
      <c r="J890" s="79"/>
      <c r="K890" s="81"/>
      <c r="L890" s="81"/>
      <c r="M890" s="80"/>
      <c r="N890" s="77"/>
      <c r="O890" s="77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92"/>
      <c r="AD890" s="92"/>
      <c r="AE890" s="92"/>
      <c r="AF890" s="92"/>
      <c r="AG890" s="92"/>
      <c r="AH890" s="92"/>
    </row>
    <row r="891" spans="4:34" s="57" customFormat="1" ht="16" customHeight="1" x14ac:dyDescent="0.25">
      <c r="D891" s="82"/>
      <c r="E891" s="82"/>
      <c r="F891" s="82"/>
      <c r="G891" s="82"/>
      <c r="H891" s="82"/>
      <c r="I891" s="79"/>
      <c r="J891" s="79"/>
      <c r="K891" s="77"/>
      <c r="L891" s="77"/>
      <c r="M891" s="80"/>
      <c r="N891" s="77"/>
      <c r="O891" s="77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92"/>
      <c r="AD891" s="92"/>
      <c r="AE891" s="92"/>
      <c r="AF891" s="92"/>
      <c r="AG891" s="92"/>
      <c r="AH891" s="92"/>
    </row>
    <row r="892" spans="4:34" s="57" customFormat="1" ht="16" customHeight="1" x14ac:dyDescent="0.25">
      <c r="D892" s="82"/>
      <c r="E892" s="82"/>
      <c r="F892" s="82"/>
      <c r="G892" s="82"/>
      <c r="H892" s="82"/>
      <c r="I892" s="79"/>
      <c r="J892" s="79"/>
      <c r="K892" s="77"/>
      <c r="L892" s="77"/>
      <c r="M892" s="80"/>
      <c r="N892" s="77"/>
      <c r="O892" s="77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92"/>
      <c r="AD892" s="92"/>
      <c r="AE892" s="92"/>
      <c r="AF892" s="92"/>
      <c r="AG892" s="92"/>
      <c r="AH892" s="92"/>
    </row>
    <row r="893" spans="4:34" s="57" customFormat="1" ht="16" customHeight="1" x14ac:dyDescent="0.25">
      <c r="D893" s="82"/>
      <c r="E893" s="82"/>
      <c r="F893" s="82"/>
      <c r="G893" s="82"/>
      <c r="H893" s="82"/>
      <c r="I893" s="79"/>
      <c r="J893" s="79"/>
      <c r="K893" s="77"/>
      <c r="L893" s="77"/>
      <c r="M893" s="80"/>
      <c r="N893" s="77"/>
      <c r="O893" s="77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92"/>
      <c r="AD893" s="92"/>
      <c r="AE893" s="92"/>
      <c r="AF893" s="92"/>
      <c r="AG893" s="92"/>
      <c r="AH893" s="92"/>
    </row>
    <row r="894" spans="4:34" s="57" customFormat="1" ht="16" customHeight="1" x14ac:dyDescent="0.25">
      <c r="D894" s="82"/>
      <c r="E894" s="82"/>
      <c r="F894" s="82"/>
      <c r="G894" s="82"/>
      <c r="H894" s="82"/>
      <c r="I894" s="79"/>
      <c r="J894" s="79"/>
      <c r="K894" s="77"/>
      <c r="L894" s="77"/>
      <c r="M894" s="80"/>
      <c r="N894" s="77"/>
      <c r="O894" s="77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92"/>
      <c r="AD894" s="92"/>
      <c r="AE894" s="92"/>
      <c r="AF894" s="92"/>
      <c r="AG894" s="92"/>
      <c r="AH894" s="92"/>
    </row>
    <row r="895" spans="4:34" s="57" customFormat="1" ht="16" customHeight="1" x14ac:dyDescent="0.25">
      <c r="D895" s="82"/>
      <c r="E895" s="82"/>
      <c r="F895" s="82"/>
      <c r="G895" s="82"/>
      <c r="H895" s="82"/>
      <c r="I895" s="79"/>
      <c r="J895" s="79"/>
      <c r="K895" s="77"/>
      <c r="L895" s="77"/>
      <c r="M895" s="80"/>
      <c r="N895" s="77"/>
      <c r="O895" s="77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92"/>
      <c r="AD895" s="92"/>
      <c r="AE895" s="92"/>
      <c r="AF895" s="92"/>
      <c r="AG895" s="92"/>
      <c r="AH895" s="92"/>
    </row>
    <row r="896" spans="4:34" s="57" customFormat="1" ht="16" customHeight="1" x14ac:dyDescent="0.25">
      <c r="D896" s="82"/>
      <c r="E896" s="82"/>
      <c r="F896" s="82"/>
      <c r="G896" s="82"/>
      <c r="H896" s="82"/>
      <c r="I896" s="79"/>
      <c r="J896" s="79"/>
      <c r="K896" s="77"/>
      <c r="L896" s="77"/>
      <c r="M896" s="80"/>
      <c r="N896" s="77"/>
      <c r="O896" s="77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92"/>
      <c r="AD896" s="92"/>
      <c r="AE896" s="92"/>
      <c r="AF896" s="92"/>
      <c r="AG896" s="92"/>
      <c r="AH896" s="92"/>
    </row>
    <row r="897" spans="4:34" s="57" customFormat="1" ht="16" customHeight="1" x14ac:dyDescent="0.25">
      <c r="D897" s="82"/>
      <c r="E897" s="82"/>
      <c r="F897" s="82"/>
      <c r="G897" s="82"/>
      <c r="H897" s="82"/>
      <c r="I897" s="79"/>
      <c r="J897" s="79"/>
      <c r="K897" s="77"/>
      <c r="L897" s="77"/>
      <c r="M897" s="80"/>
      <c r="N897" s="77"/>
      <c r="O897" s="77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92"/>
      <c r="AD897" s="92"/>
      <c r="AE897" s="92"/>
      <c r="AF897" s="92"/>
      <c r="AG897" s="92"/>
      <c r="AH897" s="92"/>
    </row>
    <row r="898" spans="4:34" s="57" customFormat="1" ht="16" customHeight="1" x14ac:dyDescent="0.25">
      <c r="D898" s="82"/>
      <c r="E898" s="82"/>
      <c r="F898" s="82"/>
      <c r="G898" s="82"/>
      <c r="H898" s="82"/>
      <c r="I898" s="79"/>
      <c r="J898" s="79"/>
      <c r="K898" s="77"/>
      <c r="L898" s="77"/>
      <c r="M898" s="80"/>
      <c r="N898" s="77"/>
      <c r="O898" s="77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92"/>
      <c r="AD898" s="92"/>
      <c r="AE898" s="92"/>
      <c r="AF898" s="92"/>
      <c r="AG898" s="92"/>
      <c r="AH898" s="92"/>
    </row>
    <row r="899" spans="4:34" s="57" customFormat="1" ht="16" customHeight="1" x14ac:dyDescent="0.25">
      <c r="D899" s="82"/>
      <c r="E899" s="82"/>
      <c r="F899" s="82"/>
      <c r="G899" s="82"/>
      <c r="H899" s="82"/>
      <c r="I899" s="79"/>
      <c r="J899" s="79"/>
      <c r="K899" s="77"/>
      <c r="L899" s="77"/>
      <c r="M899" s="80"/>
      <c r="N899" s="77"/>
      <c r="O899" s="77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92"/>
      <c r="AD899" s="92"/>
      <c r="AE899" s="92"/>
      <c r="AF899" s="92"/>
      <c r="AG899" s="92"/>
      <c r="AH899" s="92"/>
    </row>
    <row r="900" spans="4:34" s="57" customFormat="1" ht="16" customHeight="1" x14ac:dyDescent="0.25">
      <c r="D900" s="82"/>
      <c r="E900" s="82"/>
      <c r="F900" s="82"/>
      <c r="G900" s="82"/>
      <c r="H900" s="82"/>
      <c r="I900" s="79"/>
      <c r="J900" s="79"/>
      <c r="K900" s="77"/>
      <c r="L900" s="77"/>
      <c r="M900" s="80"/>
      <c r="N900" s="77"/>
      <c r="O900" s="77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92"/>
      <c r="AD900" s="92"/>
      <c r="AE900" s="92"/>
      <c r="AF900" s="92"/>
      <c r="AG900" s="92"/>
      <c r="AH900" s="92"/>
    </row>
    <row r="901" spans="4:34" s="57" customFormat="1" ht="16" customHeight="1" x14ac:dyDescent="0.25">
      <c r="D901" s="82"/>
      <c r="E901" s="82"/>
      <c r="F901" s="82"/>
      <c r="G901" s="82"/>
      <c r="H901" s="82"/>
      <c r="I901" s="79"/>
      <c r="J901" s="79"/>
      <c r="K901" s="77"/>
      <c r="L901" s="77"/>
      <c r="M901" s="80"/>
      <c r="N901" s="77"/>
      <c r="O901" s="77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92"/>
      <c r="AD901" s="92"/>
      <c r="AE901" s="92"/>
      <c r="AF901" s="92"/>
      <c r="AG901" s="92"/>
      <c r="AH901" s="92"/>
    </row>
    <row r="902" spans="4:34" s="57" customFormat="1" ht="16" customHeight="1" x14ac:dyDescent="0.25">
      <c r="D902" s="82"/>
      <c r="E902" s="82"/>
      <c r="F902" s="82"/>
      <c r="G902" s="82"/>
      <c r="H902" s="82"/>
      <c r="I902" s="79"/>
      <c r="J902" s="79"/>
      <c r="K902" s="77"/>
      <c r="L902" s="77"/>
      <c r="M902" s="80"/>
      <c r="N902" s="77"/>
      <c r="O902" s="77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92"/>
      <c r="AD902" s="92"/>
      <c r="AE902" s="92"/>
      <c r="AF902" s="92"/>
      <c r="AG902" s="92"/>
      <c r="AH902" s="92"/>
    </row>
    <row r="903" spans="4:34" s="57" customFormat="1" ht="16" customHeight="1" x14ac:dyDescent="0.25">
      <c r="D903" s="82"/>
      <c r="E903" s="82"/>
      <c r="F903" s="82"/>
      <c r="G903" s="82"/>
      <c r="H903" s="82"/>
      <c r="I903" s="79"/>
      <c r="J903" s="79"/>
      <c r="K903" s="77"/>
      <c r="L903" s="77"/>
      <c r="M903" s="80"/>
      <c r="N903" s="77"/>
      <c r="O903" s="77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92"/>
      <c r="AD903" s="92"/>
      <c r="AE903" s="92"/>
      <c r="AF903" s="92"/>
      <c r="AG903" s="92"/>
      <c r="AH903" s="92"/>
    </row>
    <row r="904" spans="4:34" s="57" customFormat="1" ht="16" customHeight="1" x14ac:dyDescent="0.25">
      <c r="D904" s="82"/>
      <c r="E904" s="82"/>
      <c r="F904" s="82"/>
      <c r="G904" s="82"/>
      <c r="H904" s="82"/>
      <c r="I904" s="79"/>
      <c r="J904" s="79"/>
      <c r="K904" s="77"/>
      <c r="L904" s="77"/>
      <c r="M904" s="80"/>
      <c r="N904" s="77"/>
      <c r="O904" s="77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92"/>
      <c r="AD904" s="92"/>
      <c r="AE904" s="92"/>
      <c r="AF904" s="92"/>
      <c r="AG904" s="92"/>
      <c r="AH904" s="92"/>
    </row>
    <row r="905" spans="4:34" s="57" customFormat="1" ht="16" customHeight="1" x14ac:dyDescent="0.25">
      <c r="D905" s="82"/>
      <c r="E905" s="82"/>
      <c r="F905" s="82"/>
      <c r="G905" s="82"/>
      <c r="H905" s="82"/>
      <c r="I905" s="79"/>
      <c r="J905" s="79"/>
      <c r="K905" s="77"/>
      <c r="L905" s="77"/>
      <c r="M905" s="80"/>
      <c r="N905" s="77"/>
      <c r="O905" s="77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92"/>
      <c r="AD905" s="92"/>
      <c r="AE905" s="92"/>
      <c r="AF905" s="92"/>
      <c r="AG905" s="92"/>
      <c r="AH905" s="92"/>
    </row>
    <row r="906" spans="4:34" s="57" customFormat="1" ht="16" customHeight="1" x14ac:dyDescent="0.25">
      <c r="D906" s="82"/>
      <c r="E906" s="82"/>
      <c r="F906" s="82"/>
      <c r="G906" s="82"/>
      <c r="H906" s="82"/>
      <c r="I906" s="79"/>
      <c r="J906" s="79"/>
      <c r="K906" s="77"/>
      <c r="L906" s="77"/>
      <c r="M906" s="80"/>
      <c r="N906" s="77"/>
      <c r="O906" s="77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92"/>
      <c r="AD906" s="92"/>
      <c r="AE906" s="92"/>
      <c r="AF906" s="92"/>
      <c r="AG906" s="92"/>
      <c r="AH906" s="92"/>
    </row>
    <row r="907" spans="4:34" s="57" customFormat="1" ht="16" customHeight="1" x14ac:dyDescent="0.25">
      <c r="D907" s="82"/>
      <c r="E907" s="82"/>
      <c r="F907" s="82"/>
      <c r="G907" s="82"/>
      <c r="H907" s="82"/>
      <c r="I907" s="79"/>
      <c r="J907" s="79"/>
      <c r="K907" s="77"/>
      <c r="L907" s="77"/>
      <c r="M907" s="80"/>
      <c r="N907" s="77"/>
      <c r="O907" s="77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92"/>
      <c r="AD907" s="92"/>
      <c r="AE907" s="92"/>
      <c r="AF907" s="92"/>
      <c r="AG907" s="92"/>
      <c r="AH907" s="92"/>
    </row>
    <row r="908" spans="4:34" s="57" customFormat="1" ht="16" customHeight="1" x14ac:dyDescent="0.25">
      <c r="D908" s="82"/>
      <c r="E908" s="82"/>
      <c r="F908" s="82"/>
      <c r="G908" s="82"/>
      <c r="H908" s="82"/>
      <c r="I908" s="79"/>
      <c r="J908" s="79"/>
      <c r="K908" s="81"/>
      <c r="L908" s="81"/>
      <c r="M908" s="80"/>
      <c r="N908" s="77"/>
      <c r="O908" s="77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92"/>
      <c r="AD908" s="92"/>
      <c r="AE908" s="92"/>
      <c r="AF908" s="92"/>
      <c r="AG908" s="92"/>
      <c r="AH908" s="92"/>
    </row>
    <row r="909" spans="4:34" s="57" customFormat="1" ht="16" customHeight="1" x14ac:dyDescent="0.25">
      <c r="D909" s="82"/>
      <c r="E909" s="82"/>
      <c r="F909" s="82"/>
      <c r="G909" s="82"/>
      <c r="H909" s="82"/>
      <c r="I909" s="79"/>
      <c r="J909" s="79"/>
      <c r="K909" s="81"/>
      <c r="L909" s="81"/>
      <c r="M909" s="80"/>
      <c r="N909" s="77"/>
      <c r="O909" s="77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92"/>
      <c r="AD909" s="92"/>
      <c r="AE909" s="92"/>
      <c r="AF909" s="92"/>
      <c r="AG909" s="92"/>
      <c r="AH909" s="92"/>
    </row>
    <row r="910" spans="4:34" s="57" customFormat="1" ht="16" customHeight="1" x14ac:dyDescent="0.25">
      <c r="D910" s="82"/>
      <c r="E910" s="82"/>
      <c r="F910" s="82"/>
      <c r="G910" s="82"/>
      <c r="H910" s="82"/>
      <c r="I910" s="79"/>
      <c r="J910" s="79"/>
      <c r="K910" s="81"/>
      <c r="L910" s="81"/>
      <c r="M910" s="80"/>
      <c r="N910" s="77"/>
      <c r="O910" s="77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92"/>
      <c r="AD910" s="92"/>
      <c r="AE910" s="92"/>
      <c r="AF910" s="92"/>
      <c r="AG910" s="92"/>
      <c r="AH910" s="92"/>
    </row>
    <row r="911" spans="4:34" s="57" customFormat="1" ht="16" customHeight="1" x14ac:dyDescent="0.25">
      <c r="D911" s="82"/>
      <c r="E911" s="82"/>
      <c r="F911" s="82"/>
      <c r="G911" s="82"/>
      <c r="H911" s="82"/>
      <c r="I911" s="79"/>
      <c r="J911" s="79"/>
      <c r="K911" s="81"/>
      <c r="L911" s="81"/>
      <c r="M911" s="80"/>
      <c r="N911" s="77"/>
      <c r="O911" s="77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92"/>
      <c r="AD911" s="92"/>
      <c r="AE911" s="92"/>
      <c r="AF911" s="92"/>
      <c r="AG911" s="92"/>
      <c r="AH911" s="92"/>
    </row>
    <row r="912" spans="4:34" s="57" customFormat="1" ht="16" customHeight="1" x14ac:dyDescent="0.25">
      <c r="D912" s="82"/>
      <c r="E912" s="82"/>
      <c r="F912" s="82"/>
      <c r="G912" s="82"/>
      <c r="H912" s="82"/>
      <c r="I912" s="79"/>
      <c r="J912" s="79"/>
      <c r="K912" s="81"/>
      <c r="L912" s="81"/>
      <c r="M912" s="80"/>
      <c r="N912" s="77"/>
      <c r="O912" s="77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92"/>
      <c r="AD912" s="92"/>
      <c r="AE912" s="92"/>
      <c r="AF912" s="92"/>
      <c r="AG912" s="92"/>
      <c r="AH912" s="92"/>
    </row>
    <row r="913" spans="4:34" s="57" customFormat="1" ht="16" customHeight="1" x14ac:dyDescent="0.25">
      <c r="D913" s="82"/>
      <c r="E913" s="82"/>
      <c r="F913" s="82"/>
      <c r="G913" s="82"/>
      <c r="H913" s="82"/>
      <c r="I913" s="79"/>
      <c r="J913" s="79"/>
      <c r="K913" s="81"/>
      <c r="L913" s="81"/>
      <c r="M913" s="80"/>
      <c r="N913" s="77"/>
      <c r="O913" s="77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92"/>
      <c r="AD913" s="92"/>
      <c r="AE913" s="92"/>
      <c r="AF913" s="92"/>
      <c r="AG913" s="92"/>
      <c r="AH913" s="92"/>
    </row>
    <row r="914" spans="4:34" s="57" customFormat="1" ht="16" customHeight="1" x14ac:dyDescent="0.25">
      <c r="D914" s="82"/>
      <c r="E914" s="82"/>
      <c r="F914" s="82"/>
      <c r="G914" s="82"/>
      <c r="H914" s="82"/>
      <c r="I914" s="79"/>
      <c r="J914" s="79"/>
      <c r="K914" s="81"/>
      <c r="L914" s="81"/>
      <c r="M914" s="80"/>
      <c r="N914" s="77"/>
      <c r="O914" s="77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92"/>
      <c r="AD914" s="92"/>
      <c r="AE914" s="92"/>
      <c r="AF914" s="92"/>
      <c r="AG914" s="92"/>
      <c r="AH914" s="92"/>
    </row>
    <row r="915" spans="4:34" s="57" customFormat="1" ht="16" customHeight="1" x14ac:dyDescent="0.25">
      <c r="D915" s="82"/>
      <c r="E915" s="82"/>
      <c r="F915" s="82"/>
      <c r="G915" s="82"/>
      <c r="H915" s="82"/>
      <c r="I915" s="79"/>
      <c r="J915" s="79"/>
      <c r="K915" s="77"/>
      <c r="L915" s="77"/>
      <c r="M915" s="80"/>
      <c r="N915" s="77"/>
      <c r="O915" s="77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92"/>
      <c r="AD915" s="92"/>
      <c r="AE915" s="92"/>
      <c r="AF915" s="92"/>
      <c r="AG915" s="92"/>
      <c r="AH915" s="92"/>
    </row>
    <row r="916" spans="4:34" s="57" customFormat="1" ht="16" customHeight="1" x14ac:dyDescent="0.25">
      <c r="D916" s="82"/>
      <c r="E916" s="82"/>
      <c r="F916" s="82"/>
      <c r="G916" s="82"/>
      <c r="H916" s="82"/>
      <c r="I916" s="79"/>
      <c r="J916" s="79"/>
      <c r="K916" s="77"/>
      <c r="L916" s="77"/>
      <c r="M916" s="80"/>
      <c r="N916" s="77"/>
      <c r="O916" s="77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92"/>
      <c r="AD916" s="92"/>
      <c r="AE916" s="92"/>
      <c r="AF916" s="92"/>
      <c r="AG916" s="92"/>
      <c r="AH916" s="92"/>
    </row>
    <row r="917" spans="4:34" s="57" customFormat="1" ht="16" customHeight="1" x14ac:dyDescent="0.25">
      <c r="D917" s="82"/>
      <c r="E917" s="82"/>
      <c r="F917" s="82"/>
      <c r="G917" s="82"/>
      <c r="H917" s="82"/>
      <c r="I917" s="79"/>
      <c r="J917" s="79"/>
      <c r="K917" s="77"/>
      <c r="L917" s="77"/>
      <c r="M917" s="80"/>
      <c r="N917" s="77"/>
      <c r="O917" s="77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92"/>
      <c r="AD917" s="92"/>
      <c r="AE917" s="92"/>
      <c r="AF917" s="92"/>
      <c r="AG917" s="92"/>
      <c r="AH917" s="92"/>
    </row>
    <row r="918" spans="4:34" s="57" customFormat="1" ht="16" customHeight="1" x14ac:dyDescent="0.25">
      <c r="D918" s="82"/>
      <c r="E918" s="82"/>
      <c r="F918" s="82"/>
      <c r="G918" s="82"/>
      <c r="H918" s="82"/>
      <c r="I918" s="79"/>
      <c r="J918" s="79"/>
      <c r="K918" s="77"/>
      <c r="L918" s="77"/>
      <c r="M918" s="80"/>
      <c r="N918" s="77"/>
      <c r="O918" s="77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92"/>
      <c r="AD918" s="92"/>
      <c r="AE918" s="92"/>
      <c r="AF918" s="92"/>
      <c r="AG918" s="92"/>
      <c r="AH918" s="92"/>
    </row>
    <row r="919" spans="4:34" s="57" customFormat="1" ht="16" customHeight="1" x14ac:dyDescent="0.25">
      <c r="D919" s="82"/>
      <c r="E919" s="82"/>
      <c r="F919" s="82"/>
      <c r="G919" s="82"/>
      <c r="H919" s="82"/>
      <c r="I919" s="79"/>
      <c r="J919" s="79"/>
      <c r="K919" s="77"/>
      <c r="L919" s="77"/>
      <c r="M919" s="80"/>
      <c r="N919" s="77"/>
      <c r="O919" s="77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92"/>
      <c r="AD919" s="92"/>
      <c r="AE919" s="92"/>
      <c r="AF919" s="92"/>
      <c r="AG919" s="92"/>
      <c r="AH919" s="92"/>
    </row>
    <row r="920" spans="4:34" s="57" customFormat="1" ht="16" customHeight="1" x14ac:dyDescent="0.25">
      <c r="D920" s="82"/>
      <c r="E920" s="82"/>
      <c r="F920" s="82"/>
      <c r="G920" s="82"/>
      <c r="H920" s="82"/>
      <c r="I920" s="79"/>
      <c r="J920" s="79"/>
      <c r="K920" s="77"/>
      <c r="L920" s="77"/>
      <c r="M920" s="80"/>
      <c r="N920" s="77"/>
      <c r="O920" s="77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92"/>
      <c r="AD920" s="92"/>
      <c r="AE920" s="92"/>
      <c r="AF920" s="92"/>
      <c r="AG920" s="92"/>
      <c r="AH920" s="92"/>
    </row>
    <row r="921" spans="4:34" s="57" customFormat="1" ht="16" customHeight="1" x14ac:dyDescent="0.25">
      <c r="D921" s="82"/>
      <c r="E921" s="82"/>
      <c r="F921" s="82"/>
      <c r="G921" s="82"/>
      <c r="H921" s="82"/>
      <c r="I921" s="79"/>
      <c r="J921" s="79"/>
      <c r="K921" s="77"/>
      <c r="L921" s="77"/>
      <c r="M921" s="80"/>
      <c r="N921" s="77"/>
      <c r="O921" s="77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92"/>
      <c r="AD921" s="92"/>
      <c r="AE921" s="92"/>
      <c r="AF921" s="92"/>
      <c r="AG921" s="92"/>
      <c r="AH921" s="92"/>
    </row>
    <row r="922" spans="4:34" s="57" customFormat="1" ht="16" customHeight="1" x14ac:dyDescent="0.25">
      <c r="D922" s="82"/>
      <c r="E922" s="82"/>
      <c r="F922" s="82"/>
      <c r="G922" s="82"/>
      <c r="H922" s="82"/>
      <c r="I922" s="79"/>
      <c r="J922" s="79"/>
      <c r="K922" s="77"/>
      <c r="L922" s="77"/>
      <c r="M922" s="80"/>
      <c r="N922" s="77"/>
      <c r="O922" s="77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92"/>
      <c r="AD922" s="92"/>
      <c r="AE922" s="92"/>
      <c r="AF922" s="92"/>
      <c r="AG922" s="92"/>
      <c r="AH922" s="92"/>
    </row>
    <row r="923" spans="4:34" s="57" customFormat="1" ht="16" customHeight="1" x14ac:dyDescent="0.25">
      <c r="D923" s="82"/>
      <c r="E923" s="82"/>
      <c r="F923" s="82"/>
      <c r="G923" s="82"/>
      <c r="H923" s="82"/>
      <c r="I923" s="79"/>
      <c r="J923" s="79"/>
      <c r="K923" s="77"/>
      <c r="L923" s="77"/>
      <c r="M923" s="80"/>
      <c r="N923" s="77"/>
      <c r="O923" s="77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92"/>
      <c r="AD923" s="92"/>
      <c r="AE923" s="92"/>
      <c r="AF923" s="92"/>
      <c r="AG923" s="92"/>
      <c r="AH923" s="92"/>
    </row>
    <row r="924" spans="4:34" s="57" customFormat="1" ht="16" customHeight="1" x14ac:dyDescent="0.25">
      <c r="D924" s="82"/>
      <c r="E924" s="82"/>
      <c r="F924" s="82"/>
      <c r="G924" s="82"/>
      <c r="H924" s="82"/>
      <c r="I924" s="79"/>
      <c r="J924" s="79"/>
      <c r="K924" s="77"/>
      <c r="L924" s="77"/>
      <c r="M924" s="80"/>
      <c r="N924" s="77"/>
      <c r="O924" s="77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92"/>
      <c r="AD924" s="92"/>
      <c r="AE924" s="92"/>
      <c r="AF924" s="92"/>
      <c r="AG924" s="92"/>
      <c r="AH924" s="92"/>
    </row>
    <row r="925" spans="4:34" s="57" customFormat="1" ht="16" customHeight="1" x14ac:dyDescent="0.25">
      <c r="D925" s="82"/>
      <c r="E925" s="82"/>
      <c r="F925" s="82"/>
      <c r="G925" s="82"/>
      <c r="H925" s="82"/>
      <c r="I925" s="79"/>
      <c r="J925" s="79"/>
      <c r="K925" s="77"/>
      <c r="L925" s="77"/>
      <c r="M925" s="80"/>
      <c r="N925" s="77"/>
      <c r="O925" s="77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92"/>
      <c r="AD925" s="92"/>
      <c r="AE925" s="92"/>
      <c r="AF925" s="92"/>
      <c r="AG925" s="92"/>
      <c r="AH925" s="92"/>
    </row>
    <row r="926" spans="4:34" s="57" customFormat="1" ht="16" customHeight="1" x14ac:dyDescent="0.25">
      <c r="D926" s="82"/>
      <c r="E926" s="82"/>
      <c r="F926" s="82"/>
      <c r="G926" s="82"/>
      <c r="H926" s="82"/>
      <c r="I926" s="79"/>
      <c r="J926" s="79"/>
      <c r="K926" s="77"/>
      <c r="L926" s="77"/>
      <c r="M926" s="80"/>
      <c r="N926" s="77"/>
      <c r="O926" s="77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92"/>
      <c r="AD926" s="92"/>
      <c r="AE926" s="92"/>
      <c r="AF926" s="92"/>
      <c r="AG926" s="92"/>
      <c r="AH926" s="92"/>
    </row>
    <row r="927" spans="4:34" s="57" customFormat="1" ht="16" customHeight="1" x14ac:dyDescent="0.25">
      <c r="D927" s="82"/>
      <c r="E927" s="82"/>
      <c r="F927" s="82"/>
      <c r="G927" s="82"/>
      <c r="H927" s="82"/>
      <c r="I927" s="79"/>
      <c r="J927" s="79"/>
      <c r="K927" s="77"/>
      <c r="L927" s="77"/>
      <c r="M927" s="80"/>
      <c r="N927" s="77"/>
      <c r="O927" s="77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92"/>
      <c r="AD927" s="92"/>
      <c r="AE927" s="92"/>
      <c r="AF927" s="92"/>
      <c r="AG927" s="92"/>
      <c r="AH927" s="92"/>
    </row>
    <row r="928" spans="4:34" s="57" customFormat="1" ht="16" customHeight="1" x14ac:dyDescent="0.25">
      <c r="D928" s="82"/>
      <c r="E928" s="82"/>
      <c r="F928" s="82"/>
      <c r="G928" s="82"/>
      <c r="H928" s="82"/>
      <c r="I928" s="79"/>
      <c r="J928" s="79"/>
      <c r="K928" s="77"/>
      <c r="L928" s="77"/>
      <c r="M928" s="80"/>
      <c r="N928" s="77"/>
      <c r="O928" s="77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92"/>
      <c r="AD928" s="92"/>
      <c r="AE928" s="92"/>
      <c r="AF928" s="92"/>
      <c r="AG928" s="92"/>
      <c r="AH928" s="92"/>
    </row>
    <row r="929" spans="4:34" s="57" customFormat="1" ht="16" customHeight="1" x14ac:dyDescent="0.25">
      <c r="D929" s="82"/>
      <c r="E929" s="82"/>
      <c r="F929" s="82"/>
      <c r="G929" s="82"/>
      <c r="H929" s="82"/>
      <c r="I929" s="79"/>
      <c r="J929" s="79"/>
      <c r="K929" s="77"/>
      <c r="L929" s="77"/>
      <c r="M929" s="80"/>
      <c r="N929" s="77"/>
      <c r="O929" s="77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92"/>
      <c r="AD929" s="92"/>
      <c r="AE929" s="92"/>
      <c r="AF929" s="92"/>
      <c r="AG929" s="92"/>
      <c r="AH929" s="92"/>
    </row>
    <row r="930" spans="4:34" s="57" customFormat="1" ht="16" customHeight="1" x14ac:dyDescent="0.25">
      <c r="D930" s="82"/>
      <c r="E930" s="82"/>
      <c r="F930" s="82"/>
      <c r="G930" s="82"/>
      <c r="H930" s="82"/>
      <c r="I930" s="79"/>
      <c r="J930" s="79"/>
      <c r="K930" s="77"/>
      <c r="L930" s="77"/>
      <c r="M930" s="80"/>
      <c r="N930" s="77"/>
      <c r="O930" s="77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92"/>
      <c r="AD930" s="92"/>
      <c r="AE930" s="92"/>
      <c r="AF930" s="92"/>
      <c r="AG930" s="92"/>
      <c r="AH930" s="92"/>
    </row>
    <row r="931" spans="4:34" s="57" customFormat="1" ht="16" customHeight="1" x14ac:dyDescent="0.25">
      <c r="D931" s="82"/>
      <c r="E931" s="82"/>
      <c r="F931" s="82"/>
      <c r="G931" s="82"/>
      <c r="H931" s="82"/>
      <c r="I931" s="79"/>
      <c r="J931" s="79"/>
      <c r="K931" s="77"/>
      <c r="L931" s="77"/>
      <c r="M931" s="80"/>
      <c r="N931" s="77"/>
      <c r="O931" s="77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92"/>
      <c r="AD931" s="92"/>
      <c r="AE931" s="92"/>
      <c r="AF931" s="92"/>
      <c r="AG931" s="92"/>
      <c r="AH931" s="92"/>
    </row>
    <row r="932" spans="4:34" s="57" customFormat="1" ht="16" customHeight="1" x14ac:dyDescent="0.25">
      <c r="D932" s="82"/>
      <c r="E932" s="82"/>
      <c r="F932" s="82"/>
      <c r="G932" s="82"/>
      <c r="H932" s="82"/>
      <c r="I932" s="79"/>
      <c r="J932" s="79"/>
      <c r="K932" s="81"/>
      <c r="L932" s="81"/>
      <c r="M932" s="80"/>
      <c r="N932" s="77"/>
      <c r="O932" s="77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92"/>
      <c r="AD932" s="92"/>
      <c r="AE932" s="92"/>
      <c r="AF932" s="92"/>
      <c r="AG932" s="92"/>
      <c r="AH932" s="92"/>
    </row>
    <row r="933" spans="4:34" s="57" customFormat="1" ht="16" customHeight="1" x14ac:dyDescent="0.25">
      <c r="D933" s="82"/>
      <c r="E933" s="82"/>
      <c r="F933" s="82"/>
      <c r="G933" s="82"/>
      <c r="H933" s="82"/>
      <c r="I933" s="79"/>
      <c r="J933" s="79"/>
      <c r="K933" s="81"/>
      <c r="L933" s="81"/>
      <c r="M933" s="80"/>
      <c r="N933" s="77"/>
      <c r="O933" s="77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92"/>
      <c r="AD933" s="92"/>
      <c r="AE933" s="92"/>
      <c r="AF933" s="92"/>
      <c r="AG933" s="92"/>
      <c r="AH933" s="92"/>
    </row>
    <row r="934" spans="4:34" s="57" customFormat="1" ht="16" customHeight="1" x14ac:dyDescent="0.25">
      <c r="D934" s="82"/>
      <c r="E934" s="82"/>
      <c r="F934" s="82"/>
      <c r="G934" s="82"/>
      <c r="H934" s="82"/>
      <c r="I934" s="79"/>
      <c r="J934" s="79"/>
      <c r="K934" s="81"/>
      <c r="L934" s="81"/>
      <c r="M934" s="80"/>
      <c r="N934" s="77"/>
      <c r="O934" s="77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92"/>
      <c r="AD934" s="92"/>
      <c r="AE934" s="92"/>
      <c r="AF934" s="92"/>
      <c r="AG934" s="92"/>
      <c r="AH934" s="92"/>
    </row>
    <row r="935" spans="4:34" s="57" customFormat="1" ht="16" customHeight="1" x14ac:dyDescent="0.25">
      <c r="D935" s="82"/>
      <c r="E935" s="82"/>
      <c r="F935" s="82"/>
      <c r="G935" s="82"/>
      <c r="H935" s="82"/>
      <c r="I935" s="79"/>
      <c r="J935" s="79"/>
      <c r="K935" s="81"/>
      <c r="L935" s="81"/>
      <c r="M935" s="80"/>
      <c r="N935" s="77"/>
      <c r="O935" s="77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92"/>
      <c r="AD935" s="92"/>
      <c r="AE935" s="92"/>
      <c r="AF935" s="92"/>
      <c r="AG935" s="92"/>
      <c r="AH935" s="92"/>
    </row>
    <row r="936" spans="4:34" s="57" customFormat="1" ht="16" customHeight="1" x14ac:dyDescent="0.25">
      <c r="D936" s="82"/>
      <c r="E936" s="82"/>
      <c r="F936" s="82"/>
      <c r="G936" s="82"/>
      <c r="H936" s="82"/>
      <c r="I936" s="79"/>
      <c r="J936" s="79"/>
      <c r="K936" s="81"/>
      <c r="L936" s="81"/>
      <c r="M936" s="80"/>
      <c r="N936" s="77"/>
      <c r="O936" s="77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92"/>
      <c r="AD936" s="92"/>
      <c r="AE936" s="92"/>
      <c r="AF936" s="92"/>
      <c r="AG936" s="92"/>
      <c r="AH936" s="92"/>
    </row>
    <row r="937" spans="4:34" s="57" customFormat="1" ht="16" customHeight="1" x14ac:dyDescent="0.25">
      <c r="D937" s="82"/>
      <c r="E937" s="82"/>
      <c r="F937" s="82"/>
      <c r="G937" s="82"/>
      <c r="H937" s="82"/>
      <c r="I937" s="79"/>
      <c r="J937" s="79"/>
      <c r="K937" s="81"/>
      <c r="L937" s="81"/>
      <c r="M937" s="80"/>
      <c r="N937" s="77"/>
      <c r="O937" s="77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92"/>
      <c r="AD937" s="92"/>
      <c r="AE937" s="92"/>
      <c r="AF937" s="92"/>
      <c r="AG937" s="92"/>
      <c r="AH937" s="92"/>
    </row>
    <row r="938" spans="4:34" s="57" customFormat="1" ht="16" customHeight="1" x14ac:dyDescent="0.25">
      <c r="D938" s="82"/>
      <c r="E938" s="82"/>
      <c r="F938" s="82"/>
      <c r="G938" s="82"/>
      <c r="H938" s="82"/>
      <c r="I938" s="79"/>
      <c r="J938" s="79"/>
      <c r="K938" s="81"/>
      <c r="L938" s="81"/>
      <c r="M938" s="80"/>
      <c r="N938" s="77"/>
      <c r="O938" s="77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92"/>
      <c r="AD938" s="92"/>
      <c r="AE938" s="92"/>
      <c r="AF938" s="92"/>
      <c r="AG938" s="92"/>
      <c r="AH938" s="92"/>
    </row>
    <row r="939" spans="4:34" s="57" customFormat="1" ht="16" customHeight="1" x14ac:dyDescent="0.25">
      <c r="D939" s="82"/>
      <c r="E939" s="82"/>
      <c r="F939" s="82"/>
      <c r="G939" s="82"/>
      <c r="H939" s="82"/>
      <c r="I939" s="79"/>
      <c r="J939" s="79"/>
      <c r="K939" s="77"/>
      <c r="L939" s="77"/>
      <c r="M939" s="80"/>
      <c r="N939" s="77"/>
      <c r="O939" s="77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92"/>
      <c r="AD939" s="92"/>
      <c r="AE939" s="92"/>
      <c r="AF939" s="92"/>
      <c r="AG939" s="92"/>
      <c r="AH939" s="92"/>
    </row>
    <row r="940" spans="4:34" s="57" customFormat="1" ht="16" customHeight="1" x14ac:dyDescent="0.25">
      <c r="D940" s="82"/>
      <c r="E940" s="82"/>
      <c r="F940" s="82"/>
      <c r="G940" s="82"/>
      <c r="H940" s="82"/>
      <c r="I940" s="79"/>
      <c r="J940" s="79"/>
      <c r="K940" s="77"/>
      <c r="L940" s="77"/>
      <c r="M940" s="80"/>
      <c r="N940" s="77"/>
      <c r="O940" s="77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92"/>
      <c r="AD940" s="92"/>
      <c r="AE940" s="92"/>
      <c r="AF940" s="92"/>
      <c r="AG940" s="92"/>
      <c r="AH940" s="92"/>
    </row>
    <row r="941" spans="4:34" s="57" customFormat="1" ht="16" customHeight="1" x14ac:dyDescent="0.25">
      <c r="D941" s="82"/>
      <c r="E941" s="82"/>
      <c r="F941" s="82"/>
      <c r="G941" s="82"/>
      <c r="H941" s="82"/>
      <c r="I941" s="79"/>
      <c r="J941" s="79"/>
      <c r="K941" s="77"/>
      <c r="L941" s="77"/>
      <c r="M941" s="80"/>
      <c r="N941" s="77"/>
      <c r="O941" s="77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92"/>
      <c r="AD941" s="92"/>
      <c r="AE941" s="92"/>
      <c r="AF941" s="92"/>
      <c r="AG941" s="92"/>
      <c r="AH941" s="92"/>
    </row>
    <row r="942" spans="4:34" s="57" customFormat="1" ht="16" customHeight="1" x14ac:dyDescent="0.25">
      <c r="D942" s="82"/>
      <c r="E942" s="82"/>
      <c r="F942" s="82"/>
      <c r="G942" s="82"/>
      <c r="H942" s="82"/>
      <c r="I942" s="79"/>
      <c r="J942" s="79"/>
      <c r="K942" s="77"/>
      <c r="L942" s="77"/>
      <c r="M942" s="80"/>
      <c r="N942" s="77"/>
      <c r="O942" s="77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92"/>
      <c r="AD942" s="92"/>
      <c r="AE942" s="92"/>
      <c r="AF942" s="92"/>
      <c r="AG942" s="92"/>
      <c r="AH942" s="92"/>
    </row>
    <row r="943" spans="4:34" s="57" customFormat="1" ht="16" customHeight="1" x14ac:dyDescent="0.25">
      <c r="D943" s="82"/>
      <c r="E943" s="82"/>
      <c r="F943" s="82"/>
      <c r="G943" s="82"/>
      <c r="H943" s="82"/>
      <c r="I943" s="79"/>
      <c r="J943" s="79"/>
      <c r="K943" s="77"/>
      <c r="L943" s="77"/>
      <c r="M943" s="80"/>
      <c r="N943" s="77"/>
      <c r="O943" s="77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92"/>
      <c r="AD943" s="92"/>
      <c r="AE943" s="92"/>
      <c r="AF943" s="92"/>
      <c r="AG943" s="92"/>
      <c r="AH943" s="92"/>
    </row>
    <row r="944" spans="4:34" s="57" customFormat="1" ht="16" customHeight="1" x14ac:dyDescent="0.25">
      <c r="D944" s="82"/>
      <c r="E944" s="82"/>
      <c r="F944" s="82"/>
      <c r="G944" s="82"/>
      <c r="H944" s="82"/>
      <c r="I944" s="79"/>
      <c r="J944" s="79"/>
      <c r="K944" s="77"/>
      <c r="L944" s="77"/>
      <c r="M944" s="80"/>
      <c r="N944" s="77"/>
      <c r="O944" s="77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92"/>
      <c r="AD944" s="92"/>
      <c r="AE944" s="92"/>
      <c r="AF944" s="92"/>
      <c r="AG944" s="92"/>
      <c r="AH944" s="92"/>
    </row>
    <row r="945" spans="4:34" s="57" customFormat="1" ht="16" customHeight="1" x14ac:dyDescent="0.25">
      <c r="D945" s="82"/>
      <c r="E945" s="82"/>
      <c r="F945" s="82"/>
      <c r="G945" s="82"/>
      <c r="H945" s="82"/>
      <c r="I945" s="79"/>
      <c r="J945" s="79"/>
      <c r="K945" s="77"/>
      <c r="L945" s="77"/>
      <c r="M945" s="80"/>
      <c r="N945" s="77"/>
      <c r="O945" s="77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92"/>
      <c r="AD945" s="92"/>
      <c r="AE945" s="92"/>
      <c r="AF945" s="92"/>
      <c r="AG945" s="92"/>
      <c r="AH945" s="92"/>
    </row>
    <row r="946" spans="4:34" s="57" customFormat="1" ht="16" customHeight="1" x14ac:dyDescent="0.25">
      <c r="D946" s="82"/>
      <c r="E946" s="82"/>
      <c r="F946" s="82"/>
      <c r="G946" s="82"/>
      <c r="H946" s="82"/>
      <c r="I946" s="79"/>
      <c r="J946" s="79"/>
      <c r="K946" s="77"/>
      <c r="L946" s="77"/>
      <c r="M946" s="80"/>
      <c r="N946" s="77"/>
      <c r="O946" s="77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92"/>
      <c r="AD946" s="92"/>
      <c r="AE946" s="92"/>
      <c r="AF946" s="92"/>
      <c r="AG946" s="92"/>
      <c r="AH946" s="92"/>
    </row>
    <row r="947" spans="4:34" s="57" customFormat="1" ht="16" customHeight="1" x14ac:dyDescent="0.25">
      <c r="D947" s="82"/>
      <c r="E947" s="82"/>
      <c r="F947" s="82"/>
      <c r="G947" s="82"/>
      <c r="H947" s="82"/>
      <c r="I947" s="79"/>
      <c r="J947" s="79"/>
      <c r="K947" s="77"/>
      <c r="L947" s="77"/>
      <c r="M947" s="80"/>
      <c r="N947" s="77"/>
      <c r="O947" s="77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92"/>
      <c r="AD947" s="92"/>
      <c r="AE947" s="92"/>
      <c r="AF947" s="92"/>
      <c r="AG947" s="92"/>
      <c r="AH947" s="92"/>
    </row>
    <row r="948" spans="4:34" s="57" customFormat="1" ht="16" customHeight="1" x14ac:dyDescent="0.25">
      <c r="D948" s="82"/>
      <c r="E948" s="82"/>
      <c r="F948" s="82"/>
      <c r="G948" s="82"/>
      <c r="H948" s="82"/>
      <c r="I948" s="79"/>
      <c r="J948" s="79"/>
      <c r="K948" s="77"/>
      <c r="L948" s="77"/>
      <c r="M948" s="80"/>
      <c r="N948" s="77"/>
      <c r="O948" s="77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92"/>
      <c r="AD948" s="92"/>
      <c r="AE948" s="92"/>
      <c r="AF948" s="92"/>
      <c r="AG948" s="92"/>
      <c r="AH948" s="92"/>
    </row>
    <row r="949" spans="4:34" s="57" customFormat="1" ht="16" customHeight="1" x14ac:dyDescent="0.25">
      <c r="D949" s="82"/>
      <c r="E949" s="82"/>
      <c r="F949" s="82"/>
      <c r="G949" s="82"/>
      <c r="H949" s="82"/>
      <c r="I949" s="79"/>
      <c r="J949" s="79"/>
      <c r="K949" s="77"/>
      <c r="L949" s="77"/>
      <c r="M949" s="80"/>
      <c r="N949" s="77"/>
      <c r="O949" s="77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92"/>
      <c r="AD949" s="92"/>
      <c r="AE949" s="92"/>
      <c r="AF949" s="92"/>
      <c r="AG949" s="92"/>
      <c r="AH949" s="92"/>
    </row>
    <row r="950" spans="4:34" s="57" customFormat="1" ht="16" customHeight="1" x14ac:dyDescent="0.25">
      <c r="D950" s="82"/>
      <c r="E950" s="82"/>
      <c r="F950" s="82"/>
      <c r="G950" s="82"/>
      <c r="H950" s="82"/>
      <c r="I950" s="79"/>
      <c r="J950" s="79"/>
      <c r="K950" s="77"/>
      <c r="L950" s="77"/>
      <c r="M950" s="80"/>
      <c r="N950" s="77"/>
      <c r="O950" s="77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92"/>
      <c r="AD950" s="92"/>
      <c r="AE950" s="92"/>
      <c r="AF950" s="92"/>
      <c r="AG950" s="92"/>
      <c r="AH950" s="92"/>
    </row>
    <row r="951" spans="4:34" s="57" customFormat="1" ht="16" customHeight="1" x14ac:dyDescent="0.25">
      <c r="D951" s="82"/>
      <c r="E951" s="82"/>
      <c r="F951" s="82"/>
      <c r="G951" s="82"/>
      <c r="H951" s="82"/>
      <c r="I951" s="79"/>
      <c r="J951" s="79"/>
      <c r="K951" s="77"/>
      <c r="L951" s="77"/>
      <c r="M951" s="80"/>
      <c r="N951" s="77"/>
      <c r="O951" s="77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92"/>
      <c r="AD951" s="92"/>
      <c r="AE951" s="92"/>
      <c r="AF951" s="92"/>
      <c r="AG951" s="92"/>
      <c r="AH951" s="92"/>
    </row>
    <row r="952" spans="4:34" s="57" customFormat="1" ht="16" customHeight="1" x14ac:dyDescent="0.25">
      <c r="D952" s="82"/>
      <c r="E952" s="82"/>
      <c r="F952" s="82"/>
      <c r="G952" s="82"/>
      <c r="H952" s="82"/>
      <c r="I952" s="79"/>
      <c r="J952" s="79"/>
      <c r="K952" s="77"/>
      <c r="L952" s="77"/>
      <c r="M952" s="80"/>
      <c r="N952" s="77"/>
      <c r="O952" s="77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92"/>
      <c r="AD952" s="92"/>
      <c r="AE952" s="92"/>
      <c r="AF952" s="92"/>
      <c r="AG952" s="92"/>
      <c r="AH952" s="92"/>
    </row>
    <row r="953" spans="4:34" s="57" customFormat="1" ht="16" customHeight="1" x14ac:dyDescent="0.25">
      <c r="D953" s="82"/>
      <c r="E953" s="82"/>
      <c r="F953" s="82"/>
      <c r="G953" s="82"/>
      <c r="H953" s="82"/>
      <c r="I953" s="79"/>
      <c r="J953" s="79"/>
      <c r="K953" s="77"/>
      <c r="L953" s="77"/>
      <c r="M953" s="80"/>
      <c r="N953" s="77"/>
      <c r="O953" s="77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92"/>
      <c r="AD953" s="92"/>
      <c r="AE953" s="92"/>
      <c r="AF953" s="92"/>
      <c r="AG953" s="92"/>
      <c r="AH953" s="92"/>
    </row>
    <row r="954" spans="4:34" s="57" customFormat="1" ht="16" customHeight="1" x14ac:dyDescent="0.25">
      <c r="D954" s="82"/>
      <c r="E954" s="82"/>
      <c r="F954" s="82"/>
      <c r="G954" s="82"/>
      <c r="H954" s="82"/>
      <c r="I954" s="79"/>
      <c r="J954" s="79"/>
      <c r="K954" s="77"/>
      <c r="L954" s="77"/>
      <c r="M954" s="80"/>
      <c r="N954" s="77"/>
      <c r="O954" s="77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92"/>
      <c r="AD954" s="92"/>
      <c r="AE954" s="92"/>
      <c r="AF954" s="92"/>
      <c r="AG954" s="92"/>
      <c r="AH954" s="92"/>
    </row>
    <row r="955" spans="4:34" s="57" customFormat="1" ht="16" customHeight="1" x14ac:dyDescent="0.25">
      <c r="D955" s="82"/>
      <c r="E955" s="82"/>
      <c r="F955" s="82"/>
      <c r="G955" s="82"/>
      <c r="H955" s="82"/>
      <c r="I955" s="79"/>
      <c r="J955" s="79"/>
      <c r="K955" s="77"/>
      <c r="L955" s="77"/>
      <c r="M955" s="80"/>
      <c r="N955" s="77"/>
      <c r="O955" s="77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92"/>
      <c r="AD955" s="92"/>
      <c r="AE955" s="92"/>
      <c r="AF955" s="92"/>
      <c r="AG955" s="92"/>
      <c r="AH955" s="92"/>
    </row>
    <row r="956" spans="4:34" s="57" customFormat="1" ht="16" customHeight="1" x14ac:dyDescent="0.25">
      <c r="D956" s="82"/>
      <c r="E956" s="82"/>
      <c r="F956" s="82"/>
      <c r="G956" s="82"/>
      <c r="H956" s="82"/>
      <c r="I956" s="79"/>
      <c r="J956" s="79"/>
      <c r="K956" s="81"/>
      <c r="L956" s="81"/>
      <c r="M956" s="80"/>
      <c r="N956" s="77"/>
      <c r="O956" s="77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92"/>
      <c r="AD956" s="92"/>
      <c r="AE956" s="92"/>
      <c r="AF956" s="92"/>
      <c r="AG956" s="92"/>
      <c r="AH956" s="92"/>
    </row>
    <row r="957" spans="4:34" s="57" customFormat="1" ht="16" customHeight="1" x14ac:dyDescent="0.25">
      <c r="D957" s="82"/>
      <c r="E957" s="82"/>
      <c r="F957" s="82"/>
      <c r="G957" s="82"/>
      <c r="H957" s="82"/>
      <c r="I957" s="79"/>
      <c r="J957" s="79"/>
      <c r="K957" s="81"/>
      <c r="L957" s="81"/>
      <c r="M957" s="80"/>
      <c r="N957" s="77"/>
      <c r="O957" s="77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92"/>
      <c r="AD957" s="92"/>
      <c r="AE957" s="92"/>
      <c r="AF957" s="92"/>
      <c r="AG957" s="92"/>
      <c r="AH957" s="92"/>
    </row>
    <row r="958" spans="4:34" s="57" customFormat="1" ht="16" customHeight="1" x14ac:dyDescent="0.25">
      <c r="D958" s="82"/>
      <c r="E958" s="82"/>
      <c r="F958" s="82"/>
      <c r="G958" s="82"/>
      <c r="H958" s="82"/>
      <c r="I958" s="79"/>
      <c r="J958" s="79"/>
      <c r="K958" s="81"/>
      <c r="L958" s="81"/>
      <c r="M958" s="80"/>
      <c r="N958" s="77"/>
      <c r="O958" s="77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92"/>
      <c r="AD958" s="92"/>
      <c r="AE958" s="92"/>
      <c r="AF958" s="92"/>
      <c r="AG958" s="92"/>
      <c r="AH958" s="92"/>
    </row>
    <row r="959" spans="4:34" s="57" customFormat="1" ht="16" customHeight="1" x14ac:dyDescent="0.25">
      <c r="D959" s="82"/>
      <c r="E959" s="82"/>
      <c r="F959" s="82"/>
      <c r="G959" s="82"/>
      <c r="H959" s="82"/>
      <c r="I959" s="79"/>
      <c r="J959" s="79"/>
      <c r="K959" s="81"/>
      <c r="L959" s="81"/>
      <c r="M959" s="80"/>
      <c r="N959" s="77"/>
      <c r="O959" s="77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92"/>
      <c r="AD959" s="92"/>
      <c r="AE959" s="92"/>
      <c r="AF959" s="92"/>
      <c r="AG959" s="92"/>
      <c r="AH959" s="92"/>
    </row>
    <row r="960" spans="4:34" s="57" customFormat="1" ht="16" customHeight="1" x14ac:dyDescent="0.25">
      <c r="D960" s="82"/>
      <c r="E960" s="82"/>
      <c r="F960" s="82"/>
      <c r="G960" s="82"/>
      <c r="H960" s="82"/>
      <c r="I960" s="79"/>
      <c r="J960" s="79"/>
      <c r="K960" s="81"/>
      <c r="L960" s="81"/>
      <c r="M960" s="80"/>
      <c r="N960" s="77"/>
      <c r="O960" s="77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92"/>
      <c r="AD960" s="92"/>
      <c r="AE960" s="92"/>
      <c r="AF960" s="92"/>
      <c r="AG960" s="92"/>
      <c r="AH960" s="92"/>
    </row>
    <row r="961" spans="4:34" s="57" customFormat="1" ht="16" customHeight="1" x14ac:dyDescent="0.25">
      <c r="D961" s="82"/>
      <c r="E961" s="82"/>
      <c r="F961" s="82"/>
      <c r="G961" s="82"/>
      <c r="H961" s="82"/>
      <c r="I961" s="79"/>
      <c r="J961" s="79"/>
      <c r="K961" s="81"/>
      <c r="L961" s="81"/>
      <c r="M961" s="80"/>
      <c r="N961" s="77"/>
      <c r="O961" s="77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92"/>
      <c r="AD961" s="92"/>
      <c r="AE961" s="92"/>
      <c r="AF961" s="92"/>
      <c r="AG961" s="92"/>
      <c r="AH961" s="92"/>
    </row>
    <row r="962" spans="4:34" s="57" customFormat="1" ht="16" customHeight="1" x14ac:dyDescent="0.25">
      <c r="D962" s="82"/>
      <c r="E962" s="82"/>
      <c r="F962" s="82"/>
      <c r="G962" s="82"/>
      <c r="H962" s="82"/>
      <c r="I962" s="79"/>
      <c r="J962" s="79"/>
      <c r="K962" s="81"/>
      <c r="L962" s="81"/>
      <c r="M962" s="80"/>
      <c r="N962" s="77"/>
      <c r="O962" s="77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92"/>
      <c r="AD962" s="92"/>
      <c r="AE962" s="92"/>
      <c r="AF962" s="92"/>
      <c r="AG962" s="92"/>
      <c r="AH962" s="92"/>
    </row>
    <row r="963" spans="4:34" s="57" customFormat="1" ht="16" customHeight="1" x14ac:dyDescent="0.25">
      <c r="D963" s="82"/>
      <c r="E963" s="82"/>
      <c r="F963" s="82"/>
      <c r="G963" s="82"/>
      <c r="H963" s="82"/>
      <c r="I963" s="79"/>
      <c r="J963" s="79"/>
      <c r="K963" s="77"/>
      <c r="L963" s="77"/>
      <c r="M963" s="80"/>
      <c r="N963" s="77"/>
      <c r="O963" s="77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92"/>
      <c r="AD963" s="92"/>
      <c r="AE963" s="92"/>
      <c r="AF963" s="92"/>
      <c r="AG963" s="92"/>
      <c r="AH963" s="92"/>
    </row>
    <row r="964" spans="4:34" s="57" customFormat="1" ht="16" customHeight="1" x14ac:dyDescent="0.25">
      <c r="D964" s="82"/>
      <c r="E964" s="82"/>
      <c r="F964" s="82"/>
      <c r="G964" s="82"/>
      <c r="H964" s="82"/>
      <c r="I964" s="79"/>
      <c r="J964" s="79"/>
      <c r="K964" s="77"/>
      <c r="L964" s="77"/>
      <c r="M964" s="80"/>
      <c r="N964" s="77"/>
      <c r="O964" s="77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92"/>
      <c r="AD964" s="92"/>
      <c r="AE964" s="92"/>
      <c r="AF964" s="92"/>
      <c r="AG964" s="92"/>
      <c r="AH964" s="92"/>
    </row>
    <row r="965" spans="4:34" s="57" customFormat="1" ht="16" customHeight="1" x14ac:dyDescent="0.25">
      <c r="D965" s="82"/>
      <c r="E965" s="82"/>
      <c r="F965" s="82"/>
      <c r="G965" s="82"/>
      <c r="H965" s="82"/>
      <c r="I965" s="79"/>
      <c r="J965" s="79"/>
      <c r="K965" s="77"/>
      <c r="L965" s="77"/>
      <c r="M965" s="80"/>
      <c r="N965" s="77"/>
      <c r="O965" s="77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92"/>
      <c r="AD965" s="92"/>
      <c r="AE965" s="92"/>
      <c r="AF965" s="92"/>
      <c r="AG965" s="92"/>
      <c r="AH965" s="92"/>
    </row>
    <row r="966" spans="4:34" s="57" customFormat="1" ht="16" customHeight="1" x14ac:dyDescent="0.25">
      <c r="D966" s="82"/>
      <c r="E966" s="82"/>
      <c r="F966" s="82"/>
      <c r="G966" s="82"/>
      <c r="H966" s="82"/>
      <c r="I966" s="79"/>
      <c r="J966" s="79"/>
      <c r="K966" s="77"/>
      <c r="L966" s="77"/>
      <c r="M966" s="80"/>
      <c r="N966" s="77"/>
      <c r="O966" s="77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92"/>
      <c r="AD966" s="92"/>
      <c r="AE966" s="92"/>
      <c r="AF966" s="92"/>
      <c r="AG966" s="92"/>
      <c r="AH966" s="92"/>
    </row>
    <row r="967" spans="4:34" s="57" customFormat="1" ht="16" customHeight="1" x14ac:dyDescent="0.25">
      <c r="D967" s="82"/>
      <c r="E967" s="82"/>
      <c r="F967" s="82"/>
      <c r="G967" s="82"/>
      <c r="H967" s="82"/>
      <c r="I967" s="79"/>
      <c r="J967" s="79"/>
      <c r="K967" s="77"/>
      <c r="L967" s="77"/>
      <c r="M967" s="80"/>
      <c r="N967" s="77"/>
      <c r="O967" s="77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92"/>
      <c r="AD967" s="92"/>
      <c r="AE967" s="92"/>
      <c r="AF967" s="92"/>
      <c r="AG967" s="92"/>
      <c r="AH967" s="92"/>
    </row>
    <row r="968" spans="4:34" s="57" customFormat="1" ht="16" customHeight="1" x14ac:dyDescent="0.25">
      <c r="D968" s="82"/>
      <c r="E968" s="82"/>
      <c r="F968" s="82"/>
      <c r="G968" s="82"/>
      <c r="H968" s="82"/>
      <c r="I968" s="79"/>
      <c r="J968" s="79"/>
      <c r="K968" s="77"/>
      <c r="L968" s="77"/>
      <c r="M968" s="80"/>
      <c r="N968" s="77"/>
      <c r="O968" s="77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92"/>
      <c r="AD968" s="92"/>
      <c r="AE968" s="92"/>
      <c r="AF968" s="92"/>
      <c r="AG968" s="92"/>
      <c r="AH968" s="92"/>
    </row>
    <row r="969" spans="4:34" s="57" customFormat="1" ht="16" customHeight="1" x14ac:dyDescent="0.25">
      <c r="D969" s="82"/>
      <c r="E969" s="82"/>
      <c r="F969" s="82"/>
      <c r="G969" s="82"/>
      <c r="H969" s="82"/>
      <c r="I969" s="79"/>
      <c r="J969" s="79"/>
      <c r="K969" s="77"/>
      <c r="L969" s="77"/>
      <c r="M969" s="80"/>
      <c r="N969" s="77"/>
      <c r="O969" s="77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92"/>
      <c r="AD969" s="92"/>
      <c r="AE969" s="92"/>
      <c r="AF969" s="92"/>
      <c r="AG969" s="92"/>
      <c r="AH969" s="92"/>
    </row>
    <row r="970" spans="4:34" s="57" customFormat="1" ht="16" customHeight="1" x14ac:dyDescent="0.25">
      <c r="D970" s="82"/>
      <c r="E970" s="82"/>
      <c r="F970" s="82"/>
      <c r="G970" s="82"/>
      <c r="H970" s="82"/>
      <c r="I970" s="79"/>
      <c r="J970" s="79"/>
      <c r="K970" s="77"/>
      <c r="L970" s="77"/>
      <c r="M970" s="80"/>
      <c r="N970" s="77"/>
      <c r="O970" s="77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92"/>
      <c r="AD970" s="92"/>
      <c r="AE970" s="92"/>
      <c r="AF970" s="92"/>
      <c r="AG970" s="92"/>
      <c r="AH970" s="92"/>
    </row>
    <row r="971" spans="4:34" s="57" customFormat="1" ht="16" customHeight="1" x14ac:dyDescent="0.25">
      <c r="D971" s="82"/>
      <c r="E971" s="82"/>
      <c r="F971" s="82"/>
      <c r="G971" s="82"/>
      <c r="H971" s="82"/>
      <c r="I971" s="79"/>
      <c r="J971" s="79"/>
      <c r="K971" s="77"/>
      <c r="L971" s="77"/>
      <c r="M971" s="80"/>
      <c r="N971" s="77"/>
      <c r="O971" s="77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92"/>
      <c r="AD971" s="92"/>
      <c r="AE971" s="92"/>
      <c r="AF971" s="92"/>
      <c r="AG971" s="92"/>
      <c r="AH971" s="92"/>
    </row>
    <row r="972" spans="4:34" s="57" customFormat="1" ht="16" customHeight="1" x14ac:dyDescent="0.25">
      <c r="D972" s="82"/>
      <c r="E972" s="82"/>
      <c r="F972" s="82"/>
      <c r="G972" s="82"/>
      <c r="H972" s="82"/>
      <c r="I972" s="79"/>
      <c r="J972" s="79"/>
      <c r="K972" s="77"/>
      <c r="L972" s="77"/>
      <c r="M972" s="80"/>
      <c r="N972" s="77"/>
      <c r="O972" s="77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92"/>
      <c r="AD972" s="92"/>
      <c r="AE972" s="92"/>
      <c r="AF972" s="92"/>
      <c r="AG972" s="92"/>
      <c r="AH972" s="92"/>
    </row>
    <row r="973" spans="4:34" s="57" customFormat="1" ht="16" customHeight="1" x14ac:dyDescent="0.25">
      <c r="D973" s="82"/>
      <c r="E973" s="82"/>
      <c r="F973" s="82"/>
      <c r="G973" s="82"/>
      <c r="H973" s="82"/>
      <c r="I973" s="79"/>
      <c r="J973" s="79"/>
      <c r="K973" s="77"/>
      <c r="L973" s="77"/>
      <c r="M973" s="80"/>
      <c r="N973" s="77"/>
      <c r="O973" s="77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92"/>
      <c r="AD973" s="92"/>
      <c r="AE973" s="92"/>
      <c r="AF973" s="92"/>
      <c r="AG973" s="92"/>
      <c r="AH973" s="92"/>
    </row>
    <row r="974" spans="4:34" s="57" customFormat="1" ht="16" customHeight="1" x14ac:dyDescent="0.25">
      <c r="D974" s="82"/>
      <c r="E974" s="82"/>
      <c r="F974" s="82"/>
      <c r="G974" s="82"/>
      <c r="H974" s="82"/>
      <c r="I974" s="79"/>
      <c r="J974" s="79"/>
      <c r="K974" s="77"/>
      <c r="L974" s="77"/>
      <c r="M974" s="80"/>
      <c r="N974" s="77"/>
      <c r="O974" s="77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92"/>
      <c r="AD974" s="92"/>
      <c r="AE974" s="92"/>
      <c r="AF974" s="92"/>
      <c r="AG974" s="92"/>
      <c r="AH974" s="92"/>
    </row>
    <row r="975" spans="4:34" s="57" customFormat="1" ht="16" customHeight="1" x14ac:dyDescent="0.25">
      <c r="D975" s="82"/>
      <c r="E975" s="82"/>
      <c r="F975" s="82"/>
      <c r="G975" s="82"/>
      <c r="H975" s="82"/>
      <c r="I975" s="79"/>
      <c r="J975" s="79"/>
      <c r="K975" s="77"/>
      <c r="L975" s="77"/>
      <c r="M975" s="80"/>
      <c r="N975" s="77"/>
      <c r="O975" s="77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92"/>
      <c r="AD975" s="92"/>
      <c r="AE975" s="92"/>
      <c r="AF975" s="92"/>
      <c r="AG975" s="92"/>
      <c r="AH975" s="92"/>
    </row>
    <row r="976" spans="4:34" s="57" customFormat="1" ht="16" customHeight="1" x14ac:dyDescent="0.25">
      <c r="D976" s="82"/>
      <c r="E976" s="82"/>
      <c r="F976" s="82"/>
      <c r="G976" s="82"/>
      <c r="H976" s="82"/>
      <c r="I976" s="79"/>
      <c r="J976" s="79"/>
      <c r="K976" s="77"/>
      <c r="L976" s="77"/>
      <c r="M976" s="80"/>
      <c r="N976" s="77"/>
      <c r="O976" s="77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92"/>
      <c r="AD976" s="92"/>
      <c r="AE976" s="92"/>
      <c r="AF976" s="92"/>
      <c r="AG976" s="92"/>
      <c r="AH976" s="92"/>
    </row>
    <row r="977" spans="4:34" s="57" customFormat="1" ht="16" customHeight="1" x14ac:dyDescent="0.25">
      <c r="D977" s="82"/>
      <c r="E977" s="82"/>
      <c r="F977" s="82"/>
      <c r="G977" s="82"/>
      <c r="H977" s="82"/>
      <c r="I977" s="79"/>
      <c r="J977" s="79"/>
      <c r="K977" s="77"/>
      <c r="L977" s="77"/>
      <c r="M977" s="80"/>
      <c r="N977" s="77"/>
      <c r="O977" s="77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92"/>
      <c r="AD977" s="92"/>
      <c r="AE977" s="92"/>
      <c r="AF977" s="92"/>
      <c r="AG977" s="92"/>
      <c r="AH977" s="92"/>
    </row>
    <row r="978" spans="4:34" s="57" customFormat="1" ht="16" customHeight="1" x14ac:dyDescent="0.25">
      <c r="D978" s="82"/>
      <c r="E978" s="82"/>
      <c r="F978" s="82"/>
      <c r="G978" s="82"/>
      <c r="H978" s="82"/>
      <c r="I978" s="79"/>
      <c r="J978" s="79"/>
      <c r="K978" s="77"/>
      <c r="L978" s="77"/>
      <c r="M978" s="80"/>
      <c r="N978" s="77"/>
      <c r="O978" s="77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92"/>
      <c r="AD978" s="92"/>
      <c r="AE978" s="92"/>
      <c r="AF978" s="92"/>
      <c r="AG978" s="92"/>
      <c r="AH978" s="92"/>
    </row>
    <row r="979" spans="4:34" s="57" customFormat="1" ht="16" customHeight="1" x14ac:dyDescent="0.25">
      <c r="D979" s="82"/>
      <c r="E979" s="82"/>
      <c r="F979" s="82"/>
      <c r="G979" s="82"/>
      <c r="H979" s="82"/>
      <c r="I979" s="79"/>
      <c r="J979" s="79"/>
      <c r="K979" s="77"/>
      <c r="L979" s="77"/>
      <c r="M979" s="80"/>
      <c r="N979" s="77"/>
      <c r="O979" s="77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92"/>
      <c r="AD979" s="92"/>
      <c r="AE979" s="92"/>
      <c r="AF979" s="92"/>
      <c r="AG979" s="92"/>
      <c r="AH979" s="92"/>
    </row>
    <row r="980" spans="4:34" s="57" customFormat="1" ht="16" customHeight="1" x14ac:dyDescent="0.25">
      <c r="D980" s="82"/>
      <c r="E980" s="82"/>
      <c r="F980" s="82"/>
      <c r="G980" s="82"/>
      <c r="H980" s="82"/>
      <c r="I980" s="79"/>
      <c r="J980" s="79"/>
      <c r="K980" s="81"/>
      <c r="L980" s="81"/>
      <c r="M980" s="80"/>
      <c r="N980" s="77"/>
      <c r="O980" s="77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92"/>
      <c r="AD980" s="92"/>
      <c r="AE980" s="92"/>
      <c r="AF980" s="92"/>
      <c r="AG980" s="92"/>
      <c r="AH980" s="92"/>
    </row>
    <row r="981" spans="4:34" s="57" customFormat="1" ht="16" customHeight="1" x14ac:dyDescent="0.25">
      <c r="D981" s="82"/>
      <c r="E981" s="82"/>
      <c r="F981" s="82"/>
      <c r="G981" s="82"/>
      <c r="H981" s="82"/>
      <c r="I981" s="79"/>
      <c r="J981" s="79"/>
      <c r="K981" s="81"/>
      <c r="L981" s="81"/>
      <c r="M981" s="80"/>
      <c r="N981" s="77"/>
      <c r="O981" s="77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92"/>
      <c r="AD981" s="92"/>
      <c r="AE981" s="92"/>
      <c r="AF981" s="92"/>
      <c r="AG981" s="92"/>
      <c r="AH981" s="92"/>
    </row>
    <row r="982" spans="4:34" s="57" customFormat="1" ht="16" customHeight="1" x14ac:dyDescent="0.25">
      <c r="D982" s="82"/>
      <c r="E982" s="82"/>
      <c r="F982" s="82"/>
      <c r="G982" s="82"/>
      <c r="H982" s="82"/>
      <c r="I982" s="79"/>
      <c r="J982" s="79"/>
      <c r="K982" s="81"/>
      <c r="L982" s="81"/>
      <c r="M982" s="80"/>
      <c r="N982" s="77"/>
      <c r="O982" s="77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92"/>
      <c r="AD982" s="92"/>
      <c r="AE982" s="92"/>
      <c r="AF982" s="92"/>
      <c r="AG982" s="92"/>
      <c r="AH982" s="92"/>
    </row>
    <row r="983" spans="4:34" s="57" customFormat="1" ht="16" customHeight="1" x14ac:dyDescent="0.25">
      <c r="D983" s="82"/>
      <c r="E983" s="82"/>
      <c r="F983" s="82"/>
      <c r="G983" s="82"/>
      <c r="H983" s="82"/>
      <c r="I983" s="79"/>
      <c r="J983" s="79"/>
      <c r="K983" s="81"/>
      <c r="L983" s="81"/>
      <c r="M983" s="80"/>
      <c r="N983" s="77"/>
      <c r="O983" s="77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92"/>
      <c r="AD983" s="92"/>
      <c r="AE983" s="92"/>
      <c r="AF983" s="92"/>
      <c r="AG983" s="92"/>
      <c r="AH983" s="92"/>
    </row>
    <row r="984" spans="4:34" s="57" customFormat="1" ht="16" customHeight="1" x14ac:dyDescent="0.25">
      <c r="D984" s="82"/>
      <c r="E984" s="82"/>
      <c r="F984" s="82"/>
      <c r="G984" s="82"/>
      <c r="H984" s="82"/>
      <c r="I984" s="79"/>
      <c r="J984" s="79"/>
      <c r="K984" s="81"/>
      <c r="L984" s="81"/>
      <c r="M984" s="80"/>
      <c r="N984" s="77"/>
      <c r="O984" s="77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92"/>
      <c r="AD984" s="92"/>
      <c r="AE984" s="92"/>
      <c r="AF984" s="92"/>
      <c r="AG984" s="92"/>
      <c r="AH984" s="92"/>
    </row>
    <row r="985" spans="4:34" s="57" customFormat="1" ht="16" customHeight="1" x14ac:dyDescent="0.25">
      <c r="D985" s="82"/>
      <c r="E985" s="82"/>
      <c r="F985" s="82"/>
      <c r="G985" s="82"/>
      <c r="H985" s="82"/>
      <c r="I985" s="79"/>
      <c r="J985" s="79"/>
      <c r="K985" s="81"/>
      <c r="L985" s="81"/>
      <c r="M985" s="80"/>
      <c r="N985" s="77"/>
      <c r="O985" s="77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92"/>
      <c r="AD985" s="92"/>
      <c r="AE985" s="92"/>
      <c r="AF985" s="92"/>
      <c r="AG985" s="92"/>
      <c r="AH985" s="92"/>
    </row>
    <row r="986" spans="4:34" s="57" customFormat="1" ht="16" customHeight="1" x14ac:dyDescent="0.25">
      <c r="D986" s="82"/>
      <c r="E986" s="82"/>
      <c r="F986" s="82"/>
      <c r="G986" s="82"/>
      <c r="H986" s="82"/>
      <c r="I986" s="79"/>
      <c r="J986" s="79"/>
      <c r="K986" s="81"/>
      <c r="L986" s="81"/>
      <c r="M986" s="80"/>
      <c r="N986" s="77"/>
      <c r="O986" s="77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92"/>
      <c r="AD986" s="92"/>
      <c r="AE986" s="92"/>
      <c r="AF986" s="92"/>
      <c r="AG986" s="92"/>
      <c r="AH986" s="92"/>
    </row>
    <row r="987" spans="4:34" s="57" customFormat="1" ht="16" customHeight="1" x14ac:dyDescent="0.25">
      <c r="D987" s="82"/>
      <c r="E987" s="82"/>
      <c r="F987" s="82"/>
      <c r="G987" s="82"/>
      <c r="H987" s="82"/>
      <c r="I987" s="79"/>
      <c r="J987" s="79"/>
      <c r="K987" s="77"/>
      <c r="L987" s="77"/>
      <c r="M987" s="80"/>
      <c r="N987" s="77"/>
      <c r="O987" s="77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92"/>
      <c r="AD987" s="92"/>
      <c r="AE987" s="92"/>
      <c r="AF987" s="92"/>
      <c r="AG987" s="92"/>
      <c r="AH987" s="92"/>
    </row>
    <row r="988" spans="4:34" s="57" customFormat="1" ht="16" customHeight="1" x14ac:dyDescent="0.25">
      <c r="D988" s="82"/>
      <c r="E988" s="82"/>
      <c r="F988" s="82"/>
      <c r="G988" s="82"/>
      <c r="H988" s="82"/>
      <c r="I988" s="79"/>
      <c r="J988" s="79"/>
      <c r="K988" s="77"/>
      <c r="L988" s="77"/>
      <c r="M988" s="80"/>
      <c r="N988" s="77"/>
      <c r="O988" s="77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92"/>
      <c r="AD988" s="92"/>
      <c r="AE988" s="92"/>
      <c r="AF988" s="92"/>
      <c r="AG988" s="92"/>
      <c r="AH988" s="92"/>
    </row>
    <row r="989" spans="4:34" s="57" customFormat="1" ht="16" customHeight="1" x14ac:dyDescent="0.25">
      <c r="D989" s="82"/>
      <c r="E989" s="82"/>
      <c r="F989" s="82"/>
      <c r="G989" s="82"/>
      <c r="H989" s="82"/>
      <c r="I989" s="79"/>
      <c r="J989" s="79"/>
      <c r="K989" s="77"/>
      <c r="L989" s="77"/>
      <c r="M989" s="80"/>
      <c r="N989" s="77"/>
      <c r="O989" s="77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92"/>
      <c r="AD989" s="92"/>
      <c r="AE989" s="92"/>
      <c r="AF989" s="92"/>
      <c r="AG989" s="92"/>
      <c r="AH989" s="92"/>
    </row>
    <row r="990" spans="4:34" s="57" customFormat="1" ht="16" customHeight="1" x14ac:dyDescent="0.25">
      <c r="D990" s="82"/>
      <c r="E990" s="82"/>
      <c r="F990" s="82"/>
      <c r="G990" s="82"/>
      <c r="H990" s="82"/>
      <c r="I990" s="79"/>
      <c r="J990" s="79"/>
      <c r="K990" s="77"/>
      <c r="L990" s="77"/>
      <c r="M990" s="80"/>
      <c r="N990" s="77"/>
      <c r="O990" s="77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92"/>
      <c r="AD990" s="92"/>
      <c r="AE990" s="92"/>
      <c r="AF990" s="92"/>
      <c r="AG990" s="92"/>
      <c r="AH990" s="92"/>
    </row>
    <row r="991" spans="4:34" s="57" customFormat="1" ht="16" customHeight="1" x14ac:dyDescent="0.25">
      <c r="D991" s="82"/>
      <c r="E991" s="82"/>
      <c r="F991" s="82"/>
      <c r="G991" s="82"/>
      <c r="H991" s="82"/>
      <c r="I991" s="79"/>
      <c r="J991" s="79"/>
      <c r="K991" s="77"/>
      <c r="L991" s="77"/>
      <c r="M991" s="80"/>
      <c r="N991" s="77"/>
      <c r="O991" s="77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92"/>
      <c r="AD991" s="92"/>
      <c r="AE991" s="92"/>
      <c r="AF991" s="92"/>
      <c r="AG991" s="92"/>
      <c r="AH991" s="92"/>
    </row>
    <row r="992" spans="4:34" s="57" customFormat="1" ht="16" customHeight="1" x14ac:dyDescent="0.25">
      <c r="D992" s="82"/>
      <c r="E992" s="82"/>
      <c r="F992" s="82"/>
      <c r="G992" s="82"/>
      <c r="H992" s="82"/>
      <c r="I992" s="79"/>
      <c r="J992" s="79"/>
      <c r="K992" s="77"/>
      <c r="L992" s="77"/>
      <c r="M992" s="80"/>
      <c r="N992" s="77"/>
      <c r="O992" s="77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92"/>
      <c r="AD992" s="92"/>
      <c r="AE992" s="92"/>
      <c r="AF992" s="92"/>
      <c r="AG992" s="92"/>
      <c r="AH992" s="92"/>
    </row>
    <row r="993" spans="4:34" s="57" customFormat="1" ht="16" customHeight="1" x14ac:dyDescent="0.25">
      <c r="D993" s="82"/>
      <c r="E993" s="82"/>
      <c r="F993" s="82"/>
      <c r="G993" s="82"/>
      <c r="H993" s="82"/>
      <c r="I993" s="79"/>
      <c r="J993" s="79"/>
      <c r="K993" s="77"/>
      <c r="L993" s="77"/>
      <c r="M993" s="80"/>
      <c r="N993" s="77"/>
      <c r="O993" s="77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92"/>
      <c r="AD993" s="92"/>
      <c r="AE993" s="92"/>
      <c r="AF993" s="92"/>
      <c r="AG993" s="92"/>
      <c r="AH993" s="92"/>
    </row>
    <row r="994" spans="4:34" s="57" customFormat="1" ht="16" customHeight="1" x14ac:dyDescent="0.25">
      <c r="D994" s="82"/>
      <c r="E994" s="82"/>
      <c r="F994" s="82"/>
      <c r="G994" s="82"/>
      <c r="H994" s="82"/>
      <c r="I994" s="79"/>
      <c r="J994" s="79"/>
      <c r="K994" s="77"/>
      <c r="L994" s="77"/>
      <c r="M994" s="80"/>
      <c r="N994" s="77"/>
      <c r="O994" s="77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92"/>
      <c r="AD994" s="92"/>
      <c r="AE994" s="92"/>
      <c r="AF994" s="92"/>
      <c r="AG994" s="92"/>
      <c r="AH994" s="92"/>
    </row>
    <row r="995" spans="4:34" s="57" customFormat="1" ht="16" customHeight="1" x14ac:dyDescent="0.25">
      <c r="D995" s="82"/>
      <c r="E995" s="82"/>
      <c r="F995" s="82"/>
      <c r="G995" s="82"/>
      <c r="H995" s="82"/>
      <c r="I995" s="79"/>
      <c r="J995" s="79"/>
      <c r="K995" s="77"/>
      <c r="L995" s="77"/>
      <c r="M995" s="80"/>
      <c r="N995" s="77"/>
      <c r="O995" s="77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92"/>
      <c r="AD995" s="92"/>
      <c r="AE995" s="92"/>
      <c r="AF995" s="92"/>
      <c r="AG995" s="92"/>
      <c r="AH995" s="92"/>
    </row>
    <row r="996" spans="4:34" s="57" customFormat="1" ht="16" customHeight="1" x14ac:dyDescent="0.25">
      <c r="D996" s="82"/>
      <c r="E996" s="82"/>
      <c r="F996" s="82"/>
      <c r="G996" s="82"/>
      <c r="H996" s="82"/>
      <c r="I996" s="79"/>
      <c r="J996" s="79"/>
      <c r="K996" s="77"/>
      <c r="L996" s="77"/>
      <c r="M996" s="80"/>
      <c r="N996" s="77"/>
      <c r="O996" s="77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92"/>
      <c r="AD996" s="92"/>
      <c r="AE996" s="92"/>
      <c r="AF996" s="92"/>
      <c r="AG996" s="92"/>
      <c r="AH996" s="92"/>
    </row>
    <row r="997" spans="4:34" s="57" customFormat="1" ht="16" customHeight="1" x14ac:dyDescent="0.25">
      <c r="D997" s="82"/>
      <c r="E997" s="82"/>
      <c r="F997" s="82"/>
      <c r="G997" s="82"/>
      <c r="H997" s="82"/>
      <c r="I997" s="79"/>
      <c r="J997" s="79"/>
      <c r="K997" s="77"/>
      <c r="L997" s="77"/>
      <c r="M997" s="80"/>
      <c r="N997" s="77"/>
      <c r="O997" s="77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92"/>
      <c r="AD997" s="92"/>
      <c r="AE997" s="92"/>
      <c r="AF997" s="92"/>
      <c r="AG997" s="92"/>
      <c r="AH997" s="92"/>
    </row>
    <row r="998" spans="4:34" s="57" customFormat="1" ht="16" customHeight="1" x14ac:dyDescent="0.25">
      <c r="D998" s="82"/>
      <c r="E998" s="82"/>
      <c r="F998" s="82"/>
      <c r="G998" s="82"/>
      <c r="H998" s="82"/>
      <c r="I998" s="79"/>
      <c r="J998" s="79"/>
      <c r="K998" s="77"/>
      <c r="L998" s="77"/>
      <c r="M998" s="80"/>
      <c r="N998" s="77"/>
      <c r="O998" s="77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92"/>
      <c r="AD998" s="92"/>
      <c r="AE998" s="92"/>
      <c r="AF998" s="92"/>
      <c r="AG998" s="92"/>
      <c r="AH998" s="92"/>
    </row>
    <row r="999" spans="4:34" s="57" customFormat="1" ht="16" customHeight="1" x14ac:dyDescent="0.25">
      <c r="D999" s="82"/>
      <c r="E999" s="82"/>
      <c r="F999" s="82"/>
      <c r="G999" s="82"/>
      <c r="H999" s="82"/>
      <c r="I999" s="79"/>
      <c r="J999" s="79"/>
      <c r="K999" s="77"/>
      <c r="L999" s="77"/>
      <c r="M999" s="80"/>
      <c r="N999" s="77"/>
      <c r="O999" s="77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92"/>
      <c r="AD999" s="92"/>
      <c r="AE999" s="92"/>
      <c r="AF999" s="92"/>
      <c r="AG999" s="92"/>
      <c r="AH999" s="92"/>
    </row>
    <row r="1000" spans="4:34" s="57" customFormat="1" ht="16" customHeight="1" x14ac:dyDescent="0.25">
      <c r="D1000" s="82"/>
      <c r="E1000" s="82"/>
      <c r="F1000" s="82"/>
      <c r="G1000" s="82"/>
      <c r="H1000" s="82"/>
      <c r="I1000" s="79"/>
      <c r="J1000" s="79"/>
      <c r="K1000" s="77"/>
      <c r="L1000" s="77"/>
      <c r="M1000" s="80"/>
      <c r="N1000" s="77"/>
      <c r="O1000" s="77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92"/>
      <c r="AD1000" s="92"/>
      <c r="AE1000" s="92"/>
      <c r="AF1000" s="92"/>
      <c r="AG1000" s="92"/>
      <c r="AH1000" s="92"/>
    </row>
    <row r="1001" spans="4:34" s="57" customFormat="1" ht="16" customHeight="1" x14ac:dyDescent="0.25">
      <c r="D1001" s="82"/>
      <c r="E1001" s="82"/>
      <c r="F1001" s="82"/>
      <c r="G1001" s="82"/>
      <c r="H1001" s="82"/>
      <c r="I1001" s="79"/>
      <c r="J1001" s="79"/>
      <c r="K1001" s="77"/>
      <c r="L1001" s="77"/>
      <c r="M1001" s="80"/>
      <c r="N1001" s="77"/>
      <c r="O1001" s="77"/>
      <c r="Q1001" s="72"/>
      <c r="R1001" s="72"/>
      <c r="S1001" s="72"/>
      <c r="T1001" s="72"/>
      <c r="U1001" s="72"/>
      <c r="V1001" s="72"/>
      <c r="W1001" s="72"/>
      <c r="X1001" s="72"/>
      <c r="Y1001" s="72"/>
      <c r="Z1001" s="72"/>
      <c r="AA1001" s="72"/>
      <c r="AB1001" s="72"/>
      <c r="AC1001" s="92"/>
      <c r="AD1001" s="92"/>
      <c r="AE1001" s="92"/>
      <c r="AF1001" s="92"/>
      <c r="AG1001" s="92"/>
      <c r="AH1001" s="92"/>
    </row>
    <row r="1002" spans="4:34" s="57" customFormat="1" ht="16" customHeight="1" x14ac:dyDescent="0.25">
      <c r="D1002" s="82"/>
      <c r="E1002" s="82"/>
      <c r="F1002" s="82"/>
      <c r="G1002" s="82"/>
      <c r="H1002" s="82"/>
      <c r="I1002" s="79"/>
      <c r="J1002" s="79"/>
      <c r="K1002" s="77"/>
      <c r="L1002" s="77"/>
      <c r="M1002" s="80"/>
      <c r="N1002" s="77"/>
      <c r="O1002" s="77"/>
      <c r="Q1002" s="72"/>
      <c r="R1002" s="72"/>
      <c r="S1002" s="72"/>
      <c r="T1002" s="72"/>
      <c r="U1002" s="72"/>
      <c r="V1002" s="72"/>
      <c r="W1002" s="72"/>
      <c r="X1002" s="72"/>
      <c r="Y1002" s="72"/>
      <c r="Z1002" s="72"/>
      <c r="AA1002" s="72"/>
      <c r="AB1002" s="72"/>
      <c r="AC1002" s="92"/>
      <c r="AD1002" s="92"/>
      <c r="AE1002" s="92"/>
      <c r="AF1002" s="92"/>
      <c r="AG1002" s="92"/>
      <c r="AH1002" s="92"/>
    </row>
    <row r="1003" spans="4:34" s="57" customFormat="1" ht="16" customHeight="1" x14ac:dyDescent="0.25">
      <c r="D1003" s="82"/>
      <c r="E1003" s="82"/>
      <c r="F1003" s="82"/>
      <c r="G1003" s="82"/>
      <c r="H1003" s="82"/>
      <c r="I1003" s="79"/>
      <c r="J1003" s="79"/>
      <c r="K1003" s="77"/>
      <c r="L1003" s="77"/>
      <c r="M1003" s="80"/>
      <c r="N1003" s="77"/>
      <c r="O1003" s="77"/>
      <c r="Q1003" s="72"/>
      <c r="R1003" s="72"/>
      <c r="S1003" s="72"/>
      <c r="T1003" s="72"/>
      <c r="U1003" s="72"/>
      <c r="V1003" s="72"/>
      <c r="W1003" s="72"/>
      <c r="X1003" s="72"/>
      <c r="Y1003" s="72"/>
      <c r="Z1003" s="72"/>
      <c r="AA1003" s="72"/>
      <c r="AB1003" s="72"/>
      <c r="AC1003" s="92"/>
      <c r="AD1003" s="92"/>
      <c r="AE1003" s="92"/>
      <c r="AF1003" s="92"/>
      <c r="AG1003" s="92"/>
      <c r="AH1003" s="92"/>
    </row>
    <row r="1004" spans="4:34" s="57" customFormat="1" ht="16" customHeight="1" x14ac:dyDescent="0.25">
      <c r="D1004" s="82"/>
      <c r="E1004" s="82"/>
      <c r="F1004" s="82"/>
      <c r="G1004" s="82"/>
      <c r="H1004" s="82"/>
      <c r="I1004" s="79"/>
      <c r="J1004" s="79"/>
      <c r="K1004" s="81"/>
      <c r="L1004" s="81"/>
      <c r="M1004" s="80"/>
      <c r="N1004" s="77"/>
      <c r="O1004" s="77"/>
      <c r="Q1004" s="72"/>
      <c r="R1004" s="72"/>
      <c r="S1004" s="72"/>
      <c r="T1004" s="72"/>
      <c r="U1004" s="72"/>
      <c r="V1004" s="72"/>
      <c r="W1004" s="72"/>
      <c r="X1004" s="72"/>
      <c r="Y1004" s="72"/>
      <c r="Z1004" s="72"/>
      <c r="AA1004" s="72"/>
      <c r="AB1004" s="72"/>
      <c r="AC1004" s="92"/>
      <c r="AD1004" s="92"/>
      <c r="AE1004" s="92"/>
      <c r="AF1004" s="92"/>
      <c r="AG1004" s="92"/>
      <c r="AH1004" s="92"/>
    </row>
    <row r="1005" spans="4:34" s="57" customFormat="1" ht="16" customHeight="1" x14ac:dyDescent="0.25">
      <c r="D1005" s="82"/>
      <c r="E1005" s="82"/>
      <c r="F1005" s="82"/>
      <c r="G1005" s="82"/>
      <c r="H1005" s="82"/>
      <c r="I1005" s="79"/>
      <c r="J1005" s="79"/>
      <c r="K1005" s="81"/>
      <c r="L1005" s="81"/>
      <c r="M1005" s="80"/>
      <c r="N1005" s="77"/>
      <c r="O1005" s="77"/>
      <c r="Q1005" s="72"/>
      <c r="R1005" s="72"/>
      <c r="S1005" s="72"/>
      <c r="T1005" s="72"/>
      <c r="U1005" s="72"/>
      <c r="V1005" s="72"/>
      <c r="W1005" s="72"/>
      <c r="X1005" s="72"/>
      <c r="Y1005" s="72"/>
      <c r="Z1005" s="72"/>
      <c r="AA1005" s="72"/>
      <c r="AB1005" s="72"/>
      <c r="AC1005" s="92"/>
      <c r="AD1005" s="92"/>
      <c r="AE1005" s="92"/>
      <c r="AF1005" s="92"/>
      <c r="AG1005" s="92"/>
      <c r="AH1005" s="92"/>
    </row>
    <row r="1006" spans="4:34" s="57" customFormat="1" ht="16" customHeight="1" x14ac:dyDescent="0.25">
      <c r="D1006" s="82"/>
      <c r="E1006" s="82"/>
      <c r="F1006" s="82"/>
      <c r="G1006" s="82"/>
      <c r="H1006" s="82"/>
      <c r="I1006" s="79"/>
      <c r="J1006" s="79"/>
      <c r="K1006" s="81"/>
      <c r="L1006" s="81"/>
      <c r="M1006" s="80"/>
      <c r="N1006" s="77"/>
      <c r="O1006" s="77"/>
      <c r="Q1006" s="72"/>
      <c r="R1006" s="72"/>
      <c r="S1006" s="72"/>
      <c r="T1006" s="72"/>
      <c r="U1006" s="72"/>
      <c r="V1006" s="72"/>
      <c r="W1006" s="72"/>
      <c r="X1006" s="72"/>
      <c r="Y1006" s="72"/>
      <c r="Z1006" s="72"/>
      <c r="AA1006" s="72"/>
      <c r="AB1006" s="72"/>
      <c r="AC1006" s="92"/>
      <c r="AD1006" s="92"/>
      <c r="AE1006" s="92"/>
      <c r="AF1006" s="92"/>
      <c r="AG1006" s="92"/>
      <c r="AH1006" s="92"/>
    </row>
    <row r="1007" spans="4:34" s="57" customFormat="1" ht="16" customHeight="1" x14ac:dyDescent="0.25">
      <c r="D1007" s="82"/>
      <c r="E1007" s="82"/>
      <c r="F1007" s="82"/>
      <c r="G1007" s="82"/>
      <c r="H1007" s="82"/>
      <c r="I1007" s="79"/>
      <c r="J1007" s="79"/>
      <c r="K1007" s="81"/>
      <c r="L1007" s="81"/>
      <c r="M1007" s="80"/>
      <c r="N1007" s="77"/>
      <c r="O1007" s="77"/>
      <c r="Q1007" s="72"/>
      <c r="R1007" s="72"/>
      <c r="S1007" s="72"/>
      <c r="T1007" s="72"/>
      <c r="U1007" s="72"/>
      <c r="V1007" s="72"/>
      <c r="W1007" s="72"/>
      <c r="X1007" s="72"/>
      <c r="Y1007" s="72"/>
      <c r="Z1007" s="72"/>
      <c r="AA1007" s="72"/>
      <c r="AB1007" s="72"/>
      <c r="AC1007" s="92"/>
      <c r="AD1007" s="92"/>
      <c r="AE1007" s="92"/>
      <c r="AF1007" s="92"/>
      <c r="AG1007" s="92"/>
      <c r="AH1007" s="92"/>
    </row>
    <row r="1008" spans="4:34" s="57" customFormat="1" ht="16" customHeight="1" x14ac:dyDescent="0.25">
      <c r="D1008" s="82"/>
      <c r="E1008" s="82"/>
      <c r="F1008" s="82"/>
      <c r="G1008" s="82"/>
      <c r="H1008" s="82"/>
      <c r="I1008" s="79"/>
      <c r="J1008" s="79"/>
      <c r="K1008" s="81"/>
      <c r="L1008" s="81"/>
      <c r="M1008" s="80"/>
      <c r="N1008" s="77"/>
      <c r="O1008" s="77"/>
      <c r="Q1008" s="72"/>
      <c r="R1008" s="72"/>
      <c r="S1008" s="72"/>
      <c r="T1008" s="72"/>
      <c r="U1008" s="72"/>
      <c r="V1008" s="72"/>
      <c r="W1008" s="72"/>
      <c r="X1008" s="72"/>
      <c r="Y1008" s="72"/>
      <c r="Z1008" s="72"/>
      <c r="AA1008" s="72"/>
      <c r="AB1008" s="72"/>
      <c r="AC1008" s="92"/>
      <c r="AD1008" s="92"/>
      <c r="AE1008" s="92"/>
      <c r="AF1008" s="92"/>
      <c r="AG1008" s="92"/>
      <c r="AH1008" s="92"/>
    </row>
    <row r="1009" spans="4:34" s="57" customFormat="1" ht="16" customHeight="1" x14ac:dyDescent="0.25">
      <c r="D1009" s="82"/>
      <c r="E1009" s="82"/>
      <c r="F1009" s="82"/>
      <c r="G1009" s="82"/>
      <c r="H1009" s="82"/>
      <c r="I1009" s="79"/>
      <c r="J1009" s="79"/>
      <c r="K1009" s="81"/>
      <c r="L1009" s="81"/>
      <c r="M1009" s="80"/>
      <c r="N1009" s="77"/>
      <c r="O1009" s="77"/>
      <c r="Q1009" s="72"/>
      <c r="R1009" s="72"/>
      <c r="S1009" s="72"/>
      <c r="T1009" s="72"/>
      <c r="U1009" s="72"/>
      <c r="V1009" s="72"/>
      <c r="W1009" s="72"/>
      <c r="X1009" s="72"/>
      <c r="Y1009" s="72"/>
      <c r="Z1009" s="72"/>
      <c r="AA1009" s="72"/>
      <c r="AB1009" s="72"/>
      <c r="AC1009" s="92"/>
      <c r="AD1009" s="92"/>
      <c r="AE1009" s="92"/>
      <c r="AF1009" s="92"/>
      <c r="AG1009" s="92"/>
      <c r="AH1009" s="92"/>
    </row>
    <row r="1010" spans="4:34" s="57" customFormat="1" ht="16" customHeight="1" x14ac:dyDescent="0.25">
      <c r="D1010" s="82"/>
      <c r="E1010" s="82"/>
      <c r="F1010" s="82"/>
      <c r="G1010" s="82"/>
      <c r="H1010" s="82"/>
      <c r="I1010" s="79"/>
      <c r="J1010" s="79"/>
      <c r="K1010" s="81"/>
      <c r="L1010" s="81"/>
      <c r="M1010" s="80"/>
      <c r="N1010" s="77"/>
      <c r="O1010" s="77"/>
      <c r="Q1010" s="72"/>
      <c r="R1010" s="72"/>
      <c r="S1010" s="72"/>
      <c r="T1010" s="72"/>
      <c r="U1010" s="72"/>
      <c r="V1010" s="72"/>
      <c r="W1010" s="72"/>
      <c r="X1010" s="72"/>
      <c r="Y1010" s="72"/>
      <c r="Z1010" s="72"/>
      <c r="AA1010" s="72"/>
      <c r="AB1010" s="72"/>
      <c r="AC1010" s="92"/>
      <c r="AD1010" s="92"/>
      <c r="AE1010" s="92"/>
      <c r="AF1010" s="92"/>
      <c r="AG1010" s="92"/>
      <c r="AH1010" s="92"/>
    </row>
    <row r="1011" spans="4:34" s="57" customFormat="1" ht="16" customHeight="1" x14ac:dyDescent="0.25">
      <c r="D1011" s="82"/>
      <c r="E1011" s="82"/>
      <c r="F1011" s="82"/>
      <c r="G1011" s="82"/>
      <c r="H1011" s="82"/>
      <c r="I1011" s="79"/>
      <c r="J1011" s="79"/>
      <c r="K1011" s="77"/>
      <c r="L1011" s="77"/>
      <c r="M1011" s="80"/>
      <c r="N1011" s="77"/>
      <c r="O1011" s="77"/>
      <c r="Q1011" s="72"/>
      <c r="R1011" s="72"/>
      <c r="S1011" s="72"/>
      <c r="T1011" s="72"/>
      <c r="U1011" s="72"/>
      <c r="V1011" s="72"/>
      <c r="W1011" s="72"/>
      <c r="X1011" s="72"/>
      <c r="Y1011" s="72"/>
      <c r="Z1011" s="72"/>
      <c r="AA1011" s="72"/>
      <c r="AB1011" s="72"/>
      <c r="AC1011" s="92"/>
      <c r="AD1011" s="92"/>
      <c r="AE1011" s="92"/>
      <c r="AF1011" s="92"/>
      <c r="AG1011" s="92"/>
      <c r="AH1011" s="92"/>
    </row>
    <row r="1012" spans="4:34" s="57" customFormat="1" ht="16" customHeight="1" x14ac:dyDescent="0.25">
      <c r="D1012" s="82"/>
      <c r="E1012" s="82"/>
      <c r="F1012" s="82"/>
      <c r="G1012" s="82"/>
      <c r="H1012" s="82"/>
      <c r="I1012" s="79"/>
      <c r="J1012" s="79"/>
      <c r="K1012" s="77"/>
      <c r="L1012" s="77"/>
      <c r="M1012" s="80"/>
      <c r="N1012" s="77"/>
      <c r="O1012" s="77"/>
      <c r="Q1012" s="72"/>
      <c r="R1012" s="72"/>
      <c r="S1012" s="72"/>
      <c r="T1012" s="72"/>
      <c r="U1012" s="72"/>
      <c r="V1012" s="72"/>
      <c r="W1012" s="72"/>
      <c r="X1012" s="72"/>
      <c r="Y1012" s="72"/>
      <c r="Z1012" s="72"/>
      <c r="AA1012" s="72"/>
      <c r="AB1012" s="72"/>
      <c r="AC1012" s="92"/>
      <c r="AD1012" s="92"/>
      <c r="AE1012" s="92"/>
      <c r="AF1012" s="92"/>
      <c r="AG1012" s="92"/>
      <c r="AH1012" s="92"/>
    </row>
    <row r="1013" spans="4:34" s="57" customFormat="1" ht="16" customHeight="1" x14ac:dyDescent="0.25">
      <c r="D1013" s="82"/>
      <c r="E1013" s="82"/>
      <c r="F1013" s="82"/>
      <c r="G1013" s="82"/>
      <c r="H1013" s="82"/>
      <c r="I1013" s="79"/>
      <c r="J1013" s="79"/>
      <c r="K1013" s="77"/>
      <c r="L1013" s="77"/>
      <c r="M1013" s="80"/>
      <c r="N1013" s="77"/>
      <c r="O1013" s="77"/>
      <c r="Q1013" s="72"/>
      <c r="R1013" s="72"/>
      <c r="S1013" s="72"/>
      <c r="T1013" s="72"/>
      <c r="U1013" s="72"/>
      <c r="V1013" s="72"/>
      <c r="W1013" s="72"/>
      <c r="X1013" s="72"/>
      <c r="Y1013" s="72"/>
      <c r="Z1013" s="72"/>
      <c r="AA1013" s="72"/>
      <c r="AB1013" s="72"/>
      <c r="AC1013" s="92"/>
      <c r="AD1013" s="92"/>
      <c r="AE1013" s="92"/>
      <c r="AF1013" s="92"/>
      <c r="AG1013" s="92"/>
      <c r="AH1013" s="92"/>
    </row>
    <row r="1014" spans="4:34" s="57" customFormat="1" ht="16" customHeight="1" x14ac:dyDescent="0.25">
      <c r="D1014" s="82"/>
      <c r="E1014" s="82"/>
      <c r="F1014" s="82"/>
      <c r="G1014" s="82"/>
      <c r="H1014" s="82"/>
      <c r="I1014" s="79"/>
      <c r="J1014" s="79"/>
      <c r="K1014" s="77"/>
      <c r="L1014" s="77"/>
      <c r="M1014" s="80"/>
      <c r="N1014" s="77"/>
      <c r="O1014" s="77"/>
      <c r="Q1014" s="72"/>
      <c r="R1014" s="72"/>
      <c r="S1014" s="72"/>
      <c r="T1014" s="72"/>
      <c r="U1014" s="72"/>
      <c r="V1014" s="72"/>
      <c r="W1014" s="72"/>
      <c r="X1014" s="72"/>
      <c r="Y1014" s="72"/>
      <c r="Z1014" s="72"/>
      <c r="AA1014" s="72"/>
      <c r="AB1014" s="72"/>
      <c r="AC1014" s="92"/>
      <c r="AD1014" s="92"/>
      <c r="AE1014" s="92"/>
      <c r="AF1014" s="92"/>
      <c r="AG1014" s="92"/>
      <c r="AH1014" s="92"/>
    </row>
    <row r="1015" spans="4:34" s="57" customFormat="1" ht="16" customHeight="1" x14ac:dyDescent="0.25">
      <c r="D1015" s="82"/>
      <c r="E1015" s="82"/>
      <c r="F1015" s="82"/>
      <c r="G1015" s="82"/>
      <c r="H1015" s="82"/>
      <c r="I1015" s="79"/>
      <c r="J1015" s="79"/>
      <c r="K1015" s="77"/>
      <c r="L1015" s="77"/>
      <c r="M1015" s="80"/>
      <c r="N1015" s="77"/>
      <c r="O1015" s="77"/>
      <c r="Q1015" s="72"/>
      <c r="R1015" s="72"/>
      <c r="S1015" s="72"/>
      <c r="T1015" s="72"/>
      <c r="U1015" s="72"/>
      <c r="V1015" s="72"/>
      <c r="W1015" s="72"/>
      <c r="X1015" s="72"/>
      <c r="Y1015" s="72"/>
      <c r="Z1015" s="72"/>
      <c r="AA1015" s="72"/>
      <c r="AB1015" s="72"/>
      <c r="AC1015" s="92"/>
      <c r="AD1015" s="92"/>
      <c r="AE1015" s="92"/>
      <c r="AF1015" s="92"/>
      <c r="AG1015" s="92"/>
      <c r="AH1015" s="92"/>
    </row>
    <row r="1016" spans="4:34" s="57" customFormat="1" ht="16" customHeight="1" x14ac:dyDescent="0.25">
      <c r="D1016" s="82"/>
      <c r="E1016" s="82"/>
      <c r="F1016" s="82"/>
      <c r="G1016" s="82"/>
      <c r="H1016" s="82"/>
      <c r="I1016" s="79"/>
      <c r="J1016" s="79"/>
      <c r="K1016" s="77"/>
      <c r="L1016" s="77"/>
      <c r="M1016" s="80"/>
      <c r="N1016" s="77"/>
      <c r="O1016" s="77"/>
      <c r="Q1016" s="72"/>
      <c r="R1016" s="72"/>
      <c r="S1016" s="72"/>
      <c r="T1016" s="72"/>
      <c r="U1016" s="72"/>
      <c r="V1016" s="72"/>
      <c r="W1016" s="72"/>
      <c r="X1016" s="72"/>
      <c r="Y1016" s="72"/>
      <c r="Z1016" s="72"/>
      <c r="AA1016" s="72"/>
      <c r="AB1016" s="72"/>
      <c r="AC1016" s="92"/>
      <c r="AD1016" s="92"/>
      <c r="AE1016" s="92"/>
      <c r="AF1016" s="92"/>
      <c r="AG1016" s="92"/>
      <c r="AH1016" s="92"/>
    </row>
    <row r="1017" spans="4:34" s="57" customFormat="1" ht="16" customHeight="1" x14ac:dyDescent="0.25">
      <c r="D1017" s="82"/>
      <c r="E1017" s="82"/>
      <c r="F1017" s="82"/>
      <c r="G1017" s="82"/>
      <c r="H1017" s="82"/>
      <c r="I1017" s="79"/>
      <c r="J1017" s="79"/>
      <c r="K1017" s="77"/>
      <c r="L1017" s="77"/>
      <c r="M1017" s="80"/>
      <c r="N1017" s="77"/>
      <c r="O1017" s="77"/>
      <c r="Q1017" s="72"/>
      <c r="R1017" s="72"/>
      <c r="S1017" s="72"/>
      <c r="T1017" s="72"/>
      <c r="U1017" s="72"/>
      <c r="V1017" s="72"/>
      <c r="W1017" s="72"/>
      <c r="X1017" s="72"/>
      <c r="Y1017" s="72"/>
      <c r="Z1017" s="72"/>
      <c r="AA1017" s="72"/>
      <c r="AB1017" s="72"/>
      <c r="AC1017" s="92"/>
      <c r="AD1017" s="92"/>
      <c r="AE1017" s="92"/>
      <c r="AF1017" s="92"/>
      <c r="AG1017" s="92"/>
      <c r="AH1017" s="92"/>
    </row>
    <row r="1018" spans="4:34" s="57" customFormat="1" ht="16" customHeight="1" x14ac:dyDescent="0.25">
      <c r="D1018" s="82"/>
      <c r="E1018" s="82"/>
      <c r="F1018" s="82"/>
      <c r="G1018" s="82"/>
      <c r="H1018" s="82"/>
      <c r="I1018" s="79"/>
      <c r="J1018" s="79"/>
      <c r="K1018" s="77"/>
      <c r="L1018" s="77"/>
      <c r="M1018" s="80"/>
      <c r="N1018" s="77"/>
      <c r="O1018" s="77"/>
      <c r="Q1018" s="72"/>
      <c r="R1018" s="72"/>
      <c r="S1018" s="72"/>
      <c r="T1018" s="72"/>
      <c r="U1018" s="72"/>
      <c r="V1018" s="72"/>
      <c r="W1018" s="72"/>
      <c r="X1018" s="72"/>
      <c r="Y1018" s="72"/>
      <c r="Z1018" s="72"/>
      <c r="AA1018" s="72"/>
      <c r="AB1018" s="72"/>
      <c r="AC1018" s="92"/>
      <c r="AD1018" s="92"/>
      <c r="AE1018" s="92"/>
      <c r="AF1018" s="92"/>
      <c r="AG1018" s="92"/>
      <c r="AH1018" s="92"/>
    </row>
    <row r="1019" spans="4:34" s="57" customFormat="1" ht="16" customHeight="1" x14ac:dyDescent="0.25">
      <c r="D1019" s="82"/>
      <c r="E1019" s="82"/>
      <c r="F1019" s="82"/>
      <c r="G1019" s="82"/>
      <c r="H1019" s="82"/>
      <c r="I1019" s="79"/>
      <c r="J1019" s="79"/>
      <c r="K1019" s="77"/>
      <c r="L1019" s="77"/>
      <c r="M1019" s="80"/>
      <c r="N1019" s="77"/>
      <c r="O1019" s="77"/>
      <c r="Q1019" s="72"/>
      <c r="R1019" s="72"/>
      <c r="S1019" s="72"/>
      <c r="T1019" s="72"/>
      <c r="U1019" s="72"/>
      <c r="V1019" s="72"/>
      <c r="W1019" s="72"/>
      <c r="X1019" s="72"/>
      <c r="Y1019" s="72"/>
      <c r="Z1019" s="72"/>
      <c r="AA1019" s="72"/>
      <c r="AB1019" s="72"/>
      <c r="AC1019" s="92"/>
      <c r="AD1019" s="92"/>
      <c r="AE1019" s="92"/>
      <c r="AF1019" s="92"/>
      <c r="AG1019" s="92"/>
      <c r="AH1019" s="92"/>
    </row>
    <row r="1020" spans="4:34" s="57" customFormat="1" ht="16" customHeight="1" x14ac:dyDescent="0.25">
      <c r="D1020" s="82"/>
      <c r="E1020" s="82"/>
      <c r="F1020" s="82"/>
      <c r="G1020" s="82"/>
      <c r="H1020" s="82"/>
      <c r="I1020" s="79"/>
      <c r="J1020" s="79"/>
      <c r="K1020" s="77"/>
      <c r="L1020" s="77"/>
      <c r="M1020" s="80"/>
      <c r="N1020" s="77"/>
      <c r="O1020" s="77"/>
      <c r="Q1020" s="72"/>
      <c r="R1020" s="72"/>
      <c r="S1020" s="72"/>
      <c r="T1020" s="72"/>
      <c r="U1020" s="72"/>
      <c r="V1020" s="72"/>
      <c r="W1020" s="72"/>
      <c r="X1020" s="72"/>
      <c r="Y1020" s="72"/>
      <c r="Z1020" s="72"/>
      <c r="AA1020" s="72"/>
      <c r="AB1020" s="72"/>
      <c r="AC1020" s="92"/>
      <c r="AD1020" s="92"/>
      <c r="AE1020" s="92"/>
      <c r="AF1020" s="92"/>
      <c r="AG1020" s="92"/>
      <c r="AH1020" s="92"/>
    </row>
    <row r="1021" spans="4:34" s="57" customFormat="1" ht="16" customHeight="1" x14ac:dyDescent="0.25">
      <c r="D1021" s="82"/>
      <c r="E1021" s="82"/>
      <c r="F1021" s="82"/>
      <c r="G1021" s="82"/>
      <c r="H1021" s="82"/>
      <c r="I1021" s="79"/>
      <c r="J1021" s="79"/>
      <c r="K1021" s="77"/>
      <c r="L1021" s="77"/>
      <c r="M1021" s="80"/>
      <c r="N1021" s="77"/>
      <c r="O1021" s="77"/>
      <c r="Q1021" s="72"/>
      <c r="R1021" s="72"/>
      <c r="S1021" s="72"/>
      <c r="T1021" s="72"/>
      <c r="U1021" s="72"/>
      <c r="V1021" s="72"/>
      <c r="W1021" s="72"/>
      <c r="X1021" s="72"/>
      <c r="Y1021" s="72"/>
      <c r="Z1021" s="72"/>
      <c r="AA1021" s="72"/>
      <c r="AB1021" s="72"/>
      <c r="AC1021" s="92"/>
      <c r="AD1021" s="92"/>
      <c r="AE1021" s="92"/>
      <c r="AF1021" s="92"/>
      <c r="AG1021" s="92"/>
      <c r="AH1021" s="92"/>
    </row>
    <row r="1022" spans="4:34" s="57" customFormat="1" ht="16" customHeight="1" x14ac:dyDescent="0.25">
      <c r="D1022" s="82"/>
      <c r="E1022" s="82"/>
      <c r="F1022" s="82"/>
      <c r="G1022" s="82"/>
      <c r="H1022" s="82"/>
      <c r="I1022" s="79"/>
      <c r="J1022" s="79"/>
      <c r="K1022" s="77"/>
      <c r="L1022" s="77"/>
      <c r="M1022" s="80"/>
      <c r="N1022" s="77"/>
      <c r="O1022" s="77"/>
      <c r="Q1022" s="72"/>
      <c r="R1022" s="72"/>
      <c r="S1022" s="72"/>
      <c r="T1022" s="72"/>
      <c r="U1022" s="72"/>
      <c r="V1022" s="72"/>
      <c r="W1022" s="72"/>
      <c r="X1022" s="72"/>
      <c r="Y1022" s="72"/>
      <c r="Z1022" s="72"/>
      <c r="AA1022" s="72"/>
      <c r="AB1022" s="72"/>
      <c r="AC1022" s="92"/>
      <c r="AD1022" s="92"/>
      <c r="AE1022" s="92"/>
      <c r="AF1022" s="92"/>
      <c r="AG1022" s="92"/>
      <c r="AH1022" s="92"/>
    </row>
    <row r="1023" spans="4:34" s="57" customFormat="1" ht="16" customHeight="1" x14ac:dyDescent="0.25">
      <c r="D1023" s="82"/>
      <c r="E1023" s="82"/>
      <c r="F1023" s="82"/>
      <c r="G1023" s="82"/>
      <c r="H1023" s="82"/>
      <c r="I1023" s="79"/>
      <c r="J1023" s="79"/>
      <c r="K1023" s="77"/>
      <c r="L1023" s="77"/>
      <c r="M1023" s="80"/>
      <c r="N1023" s="77"/>
      <c r="O1023" s="77"/>
      <c r="Q1023" s="72"/>
      <c r="R1023" s="72"/>
      <c r="S1023" s="72"/>
      <c r="T1023" s="72"/>
      <c r="U1023" s="72"/>
      <c r="V1023" s="72"/>
      <c r="W1023" s="72"/>
      <c r="X1023" s="72"/>
      <c r="Y1023" s="72"/>
      <c r="Z1023" s="72"/>
      <c r="AA1023" s="72"/>
      <c r="AB1023" s="72"/>
      <c r="AC1023" s="92"/>
      <c r="AD1023" s="92"/>
      <c r="AE1023" s="92"/>
      <c r="AF1023" s="92"/>
      <c r="AG1023" s="92"/>
      <c r="AH1023" s="92"/>
    </row>
    <row r="1024" spans="4:34" s="57" customFormat="1" ht="16" customHeight="1" x14ac:dyDescent="0.25">
      <c r="D1024" s="82"/>
      <c r="E1024" s="82"/>
      <c r="F1024" s="82"/>
      <c r="G1024" s="82"/>
      <c r="H1024" s="82"/>
      <c r="I1024" s="79"/>
      <c r="J1024" s="79"/>
      <c r="K1024" s="77"/>
      <c r="L1024" s="77"/>
      <c r="M1024" s="80"/>
      <c r="N1024" s="77"/>
      <c r="O1024" s="77"/>
      <c r="Q1024" s="72"/>
      <c r="R1024" s="72"/>
      <c r="S1024" s="72"/>
      <c r="T1024" s="72"/>
      <c r="U1024" s="72"/>
      <c r="V1024" s="72"/>
      <c r="W1024" s="72"/>
      <c r="X1024" s="72"/>
      <c r="Y1024" s="72"/>
      <c r="Z1024" s="72"/>
      <c r="AA1024" s="72"/>
      <c r="AB1024" s="72"/>
      <c r="AC1024" s="92"/>
      <c r="AD1024" s="92"/>
      <c r="AE1024" s="92"/>
      <c r="AF1024" s="92"/>
      <c r="AG1024" s="92"/>
      <c r="AH1024" s="92"/>
    </row>
    <row r="1025" spans="4:34" s="57" customFormat="1" ht="16" customHeight="1" x14ac:dyDescent="0.25">
      <c r="D1025" s="82"/>
      <c r="E1025" s="82"/>
      <c r="F1025" s="82"/>
      <c r="G1025" s="82"/>
      <c r="H1025" s="82"/>
      <c r="I1025" s="79"/>
      <c r="J1025" s="79"/>
      <c r="K1025" s="77"/>
      <c r="L1025" s="77"/>
      <c r="M1025" s="80"/>
      <c r="N1025" s="77"/>
      <c r="O1025" s="77"/>
      <c r="Q1025" s="72"/>
      <c r="R1025" s="72"/>
      <c r="S1025" s="72"/>
      <c r="T1025" s="72"/>
      <c r="U1025" s="72"/>
      <c r="V1025" s="72"/>
      <c r="W1025" s="72"/>
      <c r="X1025" s="72"/>
      <c r="Y1025" s="72"/>
      <c r="Z1025" s="72"/>
      <c r="AA1025" s="72"/>
      <c r="AB1025" s="72"/>
      <c r="AC1025" s="92"/>
      <c r="AD1025" s="92"/>
      <c r="AE1025" s="92"/>
      <c r="AF1025" s="92"/>
      <c r="AG1025" s="92"/>
      <c r="AH1025" s="92"/>
    </row>
    <row r="1026" spans="4:34" s="57" customFormat="1" ht="16" customHeight="1" x14ac:dyDescent="0.25">
      <c r="D1026" s="82"/>
      <c r="E1026" s="82"/>
      <c r="F1026" s="82"/>
      <c r="G1026" s="82"/>
      <c r="H1026" s="82"/>
      <c r="I1026" s="79"/>
      <c r="J1026" s="79"/>
      <c r="K1026" s="77"/>
      <c r="L1026" s="77"/>
      <c r="M1026" s="80"/>
      <c r="N1026" s="77"/>
      <c r="O1026" s="77"/>
      <c r="Q1026" s="72"/>
      <c r="R1026" s="72"/>
      <c r="S1026" s="72"/>
      <c r="T1026" s="72"/>
      <c r="U1026" s="72"/>
      <c r="V1026" s="72"/>
      <c r="W1026" s="72"/>
      <c r="X1026" s="72"/>
      <c r="Y1026" s="72"/>
      <c r="Z1026" s="72"/>
      <c r="AA1026" s="72"/>
      <c r="AB1026" s="72"/>
      <c r="AC1026" s="92"/>
      <c r="AD1026" s="92"/>
      <c r="AE1026" s="92"/>
      <c r="AF1026" s="92"/>
      <c r="AG1026" s="92"/>
      <c r="AH1026" s="92"/>
    </row>
    <row r="1027" spans="4:34" s="57" customFormat="1" ht="16" customHeight="1" x14ac:dyDescent="0.25">
      <c r="D1027" s="82"/>
      <c r="E1027" s="82"/>
      <c r="F1027" s="82"/>
      <c r="G1027" s="82"/>
      <c r="H1027" s="82"/>
      <c r="I1027" s="79"/>
      <c r="J1027" s="79"/>
      <c r="K1027" s="77"/>
      <c r="L1027" s="77"/>
      <c r="M1027" s="80"/>
      <c r="N1027" s="77"/>
      <c r="O1027" s="77"/>
      <c r="Q1027" s="72"/>
      <c r="R1027" s="72"/>
      <c r="S1027" s="72"/>
      <c r="T1027" s="72"/>
      <c r="U1027" s="72"/>
      <c r="V1027" s="72"/>
      <c r="W1027" s="72"/>
      <c r="X1027" s="72"/>
      <c r="Y1027" s="72"/>
      <c r="Z1027" s="72"/>
      <c r="AA1027" s="72"/>
      <c r="AB1027" s="72"/>
      <c r="AC1027" s="92"/>
      <c r="AD1027" s="92"/>
      <c r="AE1027" s="92"/>
      <c r="AF1027" s="92"/>
      <c r="AG1027" s="92"/>
      <c r="AH1027" s="92"/>
    </row>
    <row r="1028" spans="4:34" s="57" customFormat="1" ht="16" customHeight="1" x14ac:dyDescent="0.25">
      <c r="D1028" s="82"/>
      <c r="E1028" s="82"/>
      <c r="F1028" s="82"/>
      <c r="G1028" s="82"/>
      <c r="H1028" s="82"/>
      <c r="I1028" s="79"/>
      <c r="J1028" s="79"/>
      <c r="K1028" s="81"/>
      <c r="L1028" s="81"/>
      <c r="M1028" s="80"/>
      <c r="N1028" s="77"/>
      <c r="O1028" s="77"/>
      <c r="Q1028" s="72"/>
      <c r="R1028" s="72"/>
      <c r="S1028" s="72"/>
      <c r="T1028" s="72"/>
      <c r="U1028" s="72"/>
      <c r="V1028" s="72"/>
      <c r="W1028" s="72"/>
      <c r="X1028" s="72"/>
      <c r="Y1028" s="72"/>
      <c r="Z1028" s="72"/>
      <c r="AA1028" s="72"/>
      <c r="AB1028" s="72"/>
      <c r="AC1028" s="92"/>
      <c r="AD1028" s="92"/>
      <c r="AE1028" s="92"/>
      <c r="AF1028" s="92"/>
      <c r="AG1028" s="92"/>
      <c r="AH1028" s="92"/>
    </row>
    <row r="1029" spans="4:34" s="57" customFormat="1" ht="16" customHeight="1" x14ac:dyDescent="0.25">
      <c r="D1029" s="82"/>
      <c r="E1029" s="82"/>
      <c r="F1029" s="82"/>
      <c r="G1029" s="82"/>
      <c r="H1029" s="82"/>
      <c r="I1029" s="79"/>
      <c r="J1029" s="79"/>
      <c r="K1029" s="81"/>
      <c r="L1029" s="81"/>
      <c r="M1029" s="80"/>
      <c r="N1029" s="77"/>
      <c r="O1029" s="77"/>
      <c r="Q1029" s="72"/>
      <c r="R1029" s="72"/>
      <c r="S1029" s="72"/>
      <c r="T1029" s="72"/>
      <c r="U1029" s="72"/>
      <c r="V1029" s="72"/>
      <c r="W1029" s="72"/>
      <c r="X1029" s="72"/>
      <c r="Y1029" s="72"/>
      <c r="Z1029" s="72"/>
      <c r="AA1029" s="72"/>
      <c r="AB1029" s="72"/>
      <c r="AC1029" s="92"/>
      <c r="AD1029" s="92"/>
      <c r="AE1029" s="92"/>
      <c r="AF1029" s="92"/>
      <c r="AG1029" s="92"/>
      <c r="AH1029" s="92"/>
    </row>
    <row r="1030" spans="4:34" s="57" customFormat="1" ht="16" customHeight="1" x14ac:dyDescent="0.25">
      <c r="D1030" s="82"/>
      <c r="E1030" s="82"/>
      <c r="F1030" s="82"/>
      <c r="G1030" s="82"/>
      <c r="H1030" s="82"/>
      <c r="I1030" s="79"/>
      <c r="J1030" s="79"/>
      <c r="K1030" s="81"/>
      <c r="L1030" s="81"/>
      <c r="M1030" s="80"/>
      <c r="N1030" s="77"/>
      <c r="O1030" s="77"/>
      <c r="Q1030" s="72"/>
      <c r="R1030" s="72"/>
      <c r="S1030" s="72"/>
      <c r="T1030" s="72"/>
      <c r="U1030" s="72"/>
      <c r="V1030" s="72"/>
      <c r="W1030" s="72"/>
      <c r="X1030" s="72"/>
      <c r="Y1030" s="72"/>
      <c r="Z1030" s="72"/>
      <c r="AA1030" s="72"/>
      <c r="AB1030" s="72"/>
      <c r="AC1030" s="92"/>
      <c r="AD1030" s="92"/>
      <c r="AE1030" s="92"/>
      <c r="AF1030" s="92"/>
      <c r="AG1030" s="92"/>
      <c r="AH1030" s="92"/>
    </row>
    <row r="1031" spans="4:34" s="57" customFormat="1" ht="16" customHeight="1" x14ac:dyDescent="0.25">
      <c r="D1031" s="82"/>
      <c r="E1031" s="82"/>
      <c r="F1031" s="82"/>
      <c r="G1031" s="82"/>
      <c r="H1031" s="82"/>
      <c r="I1031" s="79"/>
      <c r="J1031" s="79"/>
      <c r="K1031" s="81"/>
      <c r="L1031" s="81"/>
      <c r="M1031" s="80"/>
      <c r="N1031" s="77"/>
      <c r="O1031" s="77"/>
      <c r="Q1031" s="72"/>
      <c r="R1031" s="72"/>
      <c r="S1031" s="72"/>
      <c r="T1031" s="72"/>
      <c r="U1031" s="72"/>
      <c r="V1031" s="72"/>
      <c r="W1031" s="72"/>
      <c r="X1031" s="72"/>
      <c r="Y1031" s="72"/>
      <c r="Z1031" s="72"/>
      <c r="AA1031" s="72"/>
      <c r="AB1031" s="72"/>
      <c r="AC1031" s="92"/>
      <c r="AD1031" s="92"/>
      <c r="AE1031" s="92"/>
      <c r="AF1031" s="92"/>
      <c r="AG1031" s="92"/>
      <c r="AH1031" s="92"/>
    </row>
    <row r="1032" spans="4:34" s="57" customFormat="1" ht="16" customHeight="1" x14ac:dyDescent="0.25">
      <c r="D1032" s="82"/>
      <c r="E1032" s="82"/>
      <c r="F1032" s="82"/>
      <c r="G1032" s="82"/>
      <c r="H1032" s="82"/>
      <c r="I1032" s="79"/>
      <c r="J1032" s="79"/>
      <c r="K1032" s="81"/>
      <c r="L1032" s="81"/>
      <c r="M1032" s="80"/>
      <c r="N1032" s="77"/>
      <c r="O1032" s="77"/>
      <c r="Q1032" s="72"/>
      <c r="R1032" s="72"/>
      <c r="S1032" s="72"/>
      <c r="T1032" s="72"/>
      <c r="U1032" s="72"/>
      <c r="V1032" s="72"/>
      <c r="W1032" s="72"/>
      <c r="X1032" s="72"/>
      <c r="Y1032" s="72"/>
      <c r="Z1032" s="72"/>
      <c r="AA1032" s="72"/>
      <c r="AB1032" s="72"/>
      <c r="AC1032" s="92"/>
      <c r="AD1032" s="92"/>
      <c r="AE1032" s="92"/>
      <c r="AF1032" s="92"/>
      <c r="AG1032" s="92"/>
      <c r="AH1032" s="92"/>
    </row>
    <row r="1033" spans="4:34" s="57" customFormat="1" ht="16" customHeight="1" x14ac:dyDescent="0.25">
      <c r="D1033" s="82"/>
      <c r="E1033" s="82"/>
      <c r="F1033" s="82"/>
      <c r="G1033" s="82"/>
      <c r="H1033" s="82"/>
      <c r="I1033" s="79"/>
      <c r="J1033" s="79"/>
      <c r="K1033" s="81"/>
      <c r="L1033" s="81"/>
      <c r="M1033" s="80"/>
      <c r="N1033" s="77"/>
      <c r="O1033" s="77"/>
      <c r="Q1033" s="72"/>
      <c r="R1033" s="72"/>
      <c r="S1033" s="72"/>
      <c r="T1033" s="72"/>
      <c r="U1033" s="72"/>
      <c r="V1033" s="72"/>
      <c r="W1033" s="72"/>
      <c r="X1033" s="72"/>
      <c r="Y1033" s="72"/>
      <c r="Z1033" s="72"/>
      <c r="AA1033" s="72"/>
      <c r="AB1033" s="72"/>
      <c r="AC1033" s="92"/>
      <c r="AD1033" s="92"/>
      <c r="AE1033" s="92"/>
      <c r="AF1033" s="92"/>
      <c r="AG1033" s="92"/>
      <c r="AH1033" s="92"/>
    </row>
    <row r="1034" spans="4:34" s="57" customFormat="1" ht="16" customHeight="1" x14ac:dyDescent="0.25">
      <c r="D1034" s="82"/>
      <c r="E1034" s="82"/>
      <c r="F1034" s="82"/>
      <c r="G1034" s="82"/>
      <c r="H1034" s="82"/>
      <c r="I1034" s="79"/>
      <c r="J1034" s="79"/>
      <c r="K1034" s="81"/>
      <c r="L1034" s="81"/>
      <c r="M1034" s="80"/>
      <c r="N1034" s="77"/>
      <c r="O1034" s="77"/>
      <c r="Q1034" s="72"/>
      <c r="R1034" s="72"/>
      <c r="S1034" s="72"/>
      <c r="T1034" s="72"/>
      <c r="U1034" s="72"/>
      <c r="V1034" s="72"/>
      <c r="W1034" s="72"/>
      <c r="X1034" s="72"/>
      <c r="Y1034" s="72"/>
      <c r="Z1034" s="72"/>
      <c r="AA1034" s="72"/>
      <c r="AB1034" s="72"/>
      <c r="AC1034" s="92"/>
      <c r="AD1034" s="92"/>
      <c r="AE1034" s="92"/>
      <c r="AF1034" s="92"/>
      <c r="AG1034" s="92"/>
      <c r="AH1034" s="92"/>
    </row>
    <row r="1035" spans="4:34" s="57" customFormat="1" ht="16" customHeight="1" x14ac:dyDescent="0.25">
      <c r="D1035" s="82"/>
      <c r="E1035" s="82"/>
      <c r="F1035" s="82"/>
      <c r="G1035" s="82"/>
      <c r="H1035" s="82"/>
      <c r="I1035" s="79"/>
      <c r="J1035" s="79"/>
      <c r="K1035" s="77"/>
      <c r="L1035" s="77"/>
      <c r="M1035" s="80"/>
      <c r="N1035" s="77"/>
      <c r="O1035" s="77"/>
      <c r="Q1035" s="72"/>
      <c r="R1035" s="72"/>
      <c r="S1035" s="72"/>
      <c r="T1035" s="72"/>
      <c r="U1035" s="72"/>
      <c r="V1035" s="72"/>
      <c r="W1035" s="72"/>
      <c r="X1035" s="72"/>
      <c r="Y1035" s="72"/>
      <c r="Z1035" s="72"/>
      <c r="AA1035" s="72"/>
      <c r="AB1035" s="72"/>
      <c r="AC1035" s="92"/>
      <c r="AD1035" s="92"/>
      <c r="AE1035" s="92"/>
      <c r="AF1035" s="92"/>
      <c r="AG1035" s="92"/>
      <c r="AH1035" s="92"/>
    </row>
    <row r="1036" spans="4:34" s="57" customFormat="1" ht="16" customHeight="1" x14ac:dyDescent="0.25">
      <c r="D1036" s="82"/>
      <c r="E1036" s="82"/>
      <c r="F1036" s="82"/>
      <c r="G1036" s="82"/>
      <c r="H1036" s="82"/>
      <c r="I1036" s="79"/>
      <c r="J1036" s="79"/>
      <c r="K1036" s="77"/>
      <c r="L1036" s="77"/>
      <c r="M1036" s="80"/>
      <c r="N1036" s="77"/>
      <c r="O1036" s="77"/>
      <c r="Q1036" s="72"/>
      <c r="R1036" s="72"/>
      <c r="S1036" s="72"/>
      <c r="T1036" s="72"/>
      <c r="U1036" s="72"/>
      <c r="V1036" s="72"/>
      <c r="W1036" s="72"/>
      <c r="X1036" s="72"/>
      <c r="Y1036" s="72"/>
      <c r="Z1036" s="72"/>
      <c r="AA1036" s="72"/>
      <c r="AB1036" s="72"/>
      <c r="AC1036" s="92"/>
      <c r="AD1036" s="92"/>
      <c r="AE1036" s="92"/>
      <c r="AF1036" s="92"/>
      <c r="AG1036" s="92"/>
      <c r="AH1036" s="92"/>
    </row>
    <row r="1037" spans="4:34" s="57" customFormat="1" ht="16" customHeight="1" x14ac:dyDescent="0.25">
      <c r="D1037" s="82"/>
      <c r="E1037" s="82"/>
      <c r="F1037" s="82"/>
      <c r="G1037" s="82"/>
      <c r="H1037" s="82"/>
      <c r="I1037" s="79"/>
      <c r="J1037" s="79"/>
      <c r="K1037" s="77"/>
      <c r="L1037" s="77"/>
      <c r="M1037" s="80"/>
      <c r="N1037" s="77"/>
      <c r="O1037" s="77"/>
      <c r="Q1037" s="72"/>
      <c r="R1037" s="72"/>
      <c r="S1037" s="72"/>
      <c r="T1037" s="72"/>
      <c r="U1037" s="72"/>
      <c r="V1037" s="72"/>
      <c r="W1037" s="72"/>
      <c r="X1037" s="72"/>
      <c r="Y1037" s="72"/>
      <c r="Z1037" s="72"/>
      <c r="AA1037" s="72"/>
      <c r="AB1037" s="72"/>
      <c r="AC1037" s="92"/>
      <c r="AD1037" s="92"/>
      <c r="AE1037" s="92"/>
      <c r="AF1037" s="92"/>
      <c r="AG1037" s="92"/>
      <c r="AH1037" s="92"/>
    </row>
    <row r="1038" spans="4:34" s="57" customFormat="1" ht="16" customHeight="1" x14ac:dyDescent="0.25">
      <c r="D1038" s="82"/>
      <c r="E1038" s="82"/>
      <c r="F1038" s="82"/>
      <c r="G1038" s="82"/>
      <c r="H1038" s="82"/>
      <c r="I1038" s="79"/>
      <c r="J1038" s="79"/>
      <c r="K1038" s="77"/>
      <c r="L1038" s="77"/>
      <c r="M1038" s="80"/>
      <c r="N1038" s="77"/>
      <c r="O1038" s="77"/>
      <c r="Q1038" s="72"/>
      <c r="R1038" s="72"/>
      <c r="S1038" s="72"/>
      <c r="T1038" s="72"/>
      <c r="U1038" s="72"/>
      <c r="V1038" s="72"/>
      <c r="W1038" s="72"/>
      <c r="X1038" s="72"/>
      <c r="Y1038" s="72"/>
      <c r="Z1038" s="72"/>
      <c r="AA1038" s="72"/>
      <c r="AB1038" s="72"/>
      <c r="AC1038" s="92"/>
      <c r="AD1038" s="92"/>
      <c r="AE1038" s="92"/>
      <c r="AF1038" s="92"/>
      <c r="AG1038" s="92"/>
      <c r="AH1038" s="92"/>
    </row>
    <row r="1039" spans="4:34" s="57" customFormat="1" ht="16" customHeight="1" x14ac:dyDescent="0.25">
      <c r="D1039" s="82"/>
      <c r="E1039" s="82"/>
      <c r="F1039" s="82"/>
      <c r="G1039" s="82"/>
      <c r="H1039" s="82"/>
      <c r="I1039" s="79"/>
      <c r="J1039" s="79"/>
      <c r="K1039" s="77"/>
      <c r="L1039" s="77"/>
      <c r="M1039" s="80"/>
      <c r="N1039" s="77"/>
      <c r="O1039" s="77"/>
      <c r="Q1039" s="72"/>
      <c r="R1039" s="72"/>
      <c r="S1039" s="72"/>
      <c r="T1039" s="72"/>
      <c r="U1039" s="72"/>
      <c r="V1039" s="72"/>
      <c r="W1039" s="72"/>
      <c r="X1039" s="72"/>
      <c r="Y1039" s="72"/>
      <c r="Z1039" s="72"/>
      <c r="AA1039" s="72"/>
      <c r="AB1039" s="72"/>
      <c r="AC1039" s="92"/>
      <c r="AD1039" s="92"/>
      <c r="AE1039" s="92"/>
      <c r="AF1039" s="92"/>
      <c r="AG1039" s="92"/>
      <c r="AH1039" s="92"/>
    </row>
    <row r="1040" spans="4:34" s="57" customFormat="1" ht="16" customHeight="1" x14ac:dyDescent="0.25">
      <c r="D1040" s="82"/>
      <c r="E1040" s="82"/>
      <c r="F1040" s="82"/>
      <c r="G1040" s="82"/>
      <c r="H1040" s="82"/>
      <c r="I1040" s="79"/>
      <c r="J1040" s="79"/>
      <c r="K1040" s="77"/>
      <c r="L1040" s="77"/>
      <c r="M1040" s="80"/>
      <c r="N1040" s="77"/>
      <c r="O1040" s="77"/>
      <c r="Q1040" s="72"/>
      <c r="R1040" s="72"/>
      <c r="S1040" s="72"/>
      <c r="T1040" s="72"/>
      <c r="U1040" s="72"/>
      <c r="V1040" s="72"/>
      <c r="W1040" s="72"/>
      <c r="X1040" s="72"/>
      <c r="Y1040" s="72"/>
      <c r="Z1040" s="72"/>
      <c r="AA1040" s="72"/>
      <c r="AB1040" s="72"/>
      <c r="AC1040" s="92"/>
      <c r="AD1040" s="92"/>
      <c r="AE1040" s="92"/>
      <c r="AF1040" s="92"/>
      <c r="AG1040" s="92"/>
      <c r="AH1040" s="92"/>
    </row>
    <row r="1041" spans="4:34" s="57" customFormat="1" ht="16" customHeight="1" x14ac:dyDescent="0.25">
      <c r="D1041" s="82"/>
      <c r="E1041" s="82"/>
      <c r="F1041" s="82"/>
      <c r="G1041" s="82"/>
      <c r="H1041" s="82"/>
      <c r="I1041" s="79"/>
      <c r="J1041" s="79"/>
      <c r="K1041" s="77"/>
      <c r="L1041" s="77"/>
      <c r="M1041" s="80"/>
      <c r="N1041" s="77"/>
      <c r="O1041" s="77"/>
      <c r="Q1041" s="72"/>
      <c r="R1041" s="72"/>
      <c r="S1041" s="72"/>
      <c r="T1041" s="72"/>
      <c r="U1041" s="72"/>
      <c r="V1041" s="72"/>
      <c r="W1041" s="72"/>
      <c r="X1041" s="72"/>
      <c r="Y1041" s="72"/>
      <c r="Z1041" s="72"/>
      <c r="AA1041" s="72"/>
      <c r="AB1041" s="72"/>
      <c r="AC1041" s="92"/>
      <c r="AD1041" s="92"/>
      <c r="AE1041" s="92"/>
      <c r="AF1041" s="92"/>
      <c r="AG1041" s="92"/>
      <c r="AH1041" s="92"/>
    </row>
    <row r="1042" spans="4:34" s="57" customFormat="1" ht="16" customHeight="1" x14ac:dyDescent="0.25">
      <c r="D1042" s="82"/>
      <c r="E1042" s="82"/>
      <c r="F1042" s="82"/>
      <c r="G1042" s="82"/>
      <c r="H1042" s="82"/>
      <c r="I1042" s="79"/>
      <c r="J1042" s="79"/>
      <c r="K1042" s="77"/>
      <c r="L1042" s="77"/>
      <c r="M1042" s="80"/>
      <c r="N1042" s="77"/>
      <c r="O1042" s="77"/>
      <c r="Q1042" s="72"/>
      <c r="R1042" s="72"/>
      <c r="S1042" s="72"/>
      <c r="T1042" s="72"/>
      <c r="U1042" s="72"/>
      <c r="V1042" s="72"/>
      <c r="W1042" s="72"/>
      <c r="X1042" s="72"/>
      <c r="Y1042" s="72"/>
      <c r="Z1042" s="72"/>
      <c r="AA1042" s="72"/>
      <c r="AB1042" s="72"/>
      <c r="AC1042" s="92"/>
      <c r="AD1042" s="92"/>
      <c r="AE1042" s="92"/>
      <c r="AF1042" s="92"/>
      <c r="AG1042" s="92"/>
      <c r="AH1042" s="92"/>
    </row>
    <row r="1043" spans="4:34" s="57" customFormat="1" ht="16" customHeight="1" x14ac:dyDescent="0.25">
      <c r="D1043" s="82"/>
      <c r="E1043" s="82"/>
      <c r="F1043" s="82"/>
      <c r="G1043" s="82"/>
      <c r="H1043" s="82"/>
      <c r="I1043" s="79"/>
      <c r="J1043" s="79"/>
      <c r="K1043" s="77"/>
      <c r="L1043" s="77"/>
      <c r="M1043" s="80"/>
      <c r="N1043" s="77"/>
      <c r="O1043" s="77"/>
      <c r="Q1043" s="72"/>
      <c r="R1043" s="72"/>
      <c r="S1043" s="72"/>
      <c r="T1043" s="72"/>
      <c r="U1043" s="72"/>
      <c r="V1043" s="72"/>
      <c r="W1043" s="72"/>
      <c r="X1043" s="72"/>
      <c r="Y1043" s="72"/>
      <c r="Z1043" s="72"/>
      <c r="AA1043" s="72"/>
      <c r="AB1043" s="72"/>
      <c r="AC1043" s="92"/>
      <c r="AD1043" s="92"/>
      <c r="AE1043" s="92"/>
      <c r="AF1043" s="92"/>
      <c r="AG1043" s="92"/>
      <c r="AH1043" s="92"/>
    </row>
    <row r="1044" spans="4:34" s="57" customFormat="1" ht="16" customHeight="1" x14ac:dyDescent="0.25">
      <c r="D1044" s="82"/>
      <c r="E1044" s="82"/>
      <c r="F1044" s="82"/>
      <c r="G1044" s="82"/>
      <c r="H1044" s="82"/>
      <c r="I1044" s="79"/>
      <c r="J1044" s="79"/>
      <c r="K1044" s="77"/>
      <c r="L1044" s="77"/>
      <c r="M1044" s="80"/>
      <c r="N1044" s="77"/>
      <c r="O1044" s="77"/>
      <c r="Q1044" s="72"/>
      <c r="R1044" s="72"/>
      <c r="S1044" s="72"/>
      <c r="T1044" s="72"/>
      <c r="U1044" s="72"/>
      <c r="V1044" s="72"/>
      <c r="W1044" s="72"/>
      <c r="X1044" s="72"/>
      <c r="Y1044" s="72"/>
      <c r="Z1044" s="72"/>
      <c r="AA1044" s="72"/>
      <c r="AB1044" s="72"/>
      <c r="AC1044" s="92"/>
      <c r="AD1044" s="92"/>
      <c r="AE1044" s="92"/>
      <c r="AF1044" s="92"/>
      <c r="AG1044" s="92"/>
      <c r="AH1044" s="92"/>
    </row>
    <row r="1045" spans="4:34" s="57" customFormat="1" ht="16" customHeight="1" x14ac:dyDescent="0.25">
      <c r="D1045" s="82"/>
      <c r="E1045" s="82"/>
      <c r="F1045" s="82"/>
      <c r="G1045" s="82"/>
      <c r="H1045" s="82"/>
      <c r="I1045" s="79"/>
      <c r="J1045" s="79"/>
      <c r="K1045" s="77"/>
      <c r="L1045" s="77"/>
      <c r="M1045" s="80"/>
      <c r="N1045" s="77"/>
      <c r="O1045" s="77"/>
      <c r="Q1045" s="72"/>
      <c r="R1045" s="72"/>
      <c r="S1045" s="72"/>
      <c r="T1045" s="72"/>
      <c r="U1045" s="72"/>
      <c r="V1045" s="72"/>
      <c r="W1045" s="72"/>
      <c r="X1045" s="72"/>
      <c r="Y1045" s="72"/>
      <c r="Z1045" s="72"/>
      <c r="AA1045" s="72"/>
      <c r="AB1045" s="72"/>
      <c r="AC1045" s="92"/>
      <c r="AD1045" s="92"/>
      <c r="AE1045" s="92"/>
      <c r="AF1045" s="92"/>
      <c r="AG1045" s="92"/>
      <c r="AH1045" s="92"/>
    </row>
    <row r="1046" spans="4:34" s="57" customFormat="1" ht="16" customHeight="1" x14ac:dyDescent="0.25">
      <c r="D1046" s="82"/>
      <c r="E1046" s="82"/>
      <c r="F1046" s="82"/>
      <c r="G1046" s="82"/>
      <c r="H1046" s="82"/>
      <c r="I1046" s="79"/>
      <c r="J1046" s="79"/>
      <c r="K1046" s="77"/>
      <c r="L1046" s="77"/>
      <c r="M1046" s="80"/>
      <c r="N1046" s="77"/>
      <c r="O1046" s="77"/>
      <c r="Q1046" s="72"/>
      <c r="R1046" s="72"/>
      <c r="S1046" s="72"/>
      <c r="T1046" s="72"/>
      <c r="U1046" s="72"/>
      <c r="V1046" s="72"/>
      <c r="W1046" s="72"/>
      <c r="X1046" s="72"/>
      <c r="Y1046" s="72"/>
      <c r="Z1046" s="72"/>
      <c r="AA1046" s="72"/>
      <c r="AB1046" s="72"/>
      <c r="AC1046" s="92"/>
      <c r="AD1046" s="92"/>
      <c r="AE1046" s="92"/>
      <c r="AF1046" s="92"/>
      <c r="AG1046" s="92"/>
      <c r="AH1046" s="92"/>
    </row>
    <row r="1047" spans="4:34" s="57" customFormat="1" ht="16" customHeight="1" x14ac:dyDescent="0.25">
      <c r="D1047" s="82"/>
      <c r="E1047" s="82"/>
      <c r="F1047" s="82"/>
      <c r="G1047" s="82"/>
      <c r="H1047" s="82"/>
      <c r="I1047" s="79"/>
      <c r="J1047" s="79"/>
      <c r="K1047" s="77"/>
      <c r="L1047" s="77"/>
      <c r="M1047" s="80"/>
      <c r="N1047" s="77"/>
      <c r="O1047" s="77"/>
      <c r="Q1047" s="72"/>
      <c r="R1047" s="72"/>
      <c r="S1047" s="72"/>
      <c r="T1047" s="72"/>
      <c r="U1047" s="72"/>
      <c r="V1047" s="72"/>
      <c r="W1047" s="72"/>
      <c r="X1047" s="72"/>
      <c r="Y1047" s="72"/>
      <c r="Z1047" s="72"/>
      <c r="AA1047" s="72"/>
      <c r="AB1047" s="72"/>
      <c r="AC1047" s="92"/>
      <c r="AD1047" s="92"/>
      <c r="AE1047" s="92"/>
      <c r="AF1047" s="92"/>
      <c r="AG1047" s="92"/>
      <c r="AH1047" s="92"/>
    </row>
    <row r="1048" spans="4:34" s="57" customFormat="1" ht="16" customHeight="1" x14ac:dyDescent="0.25">
      <c r="D1048" s="82"/>
      <c r="E1048" s="82"/>
      <c r="F1048" s="82"/>
      <c r="G1048" s="82"/>
      <c r="H1048" s="82"/>
      <c r="I1048" s="79"/>
      <c r="J1048" s="79"/>
      <c r="K1048" s="77"/>
      <c r="L1048" s="77"/>
      <c r="M1048" s="80"/>
      <c r="N1048" s="77"/>
      <c r="O1048" s="77"/>
      <c r="Q1048" s="72"/>
      <c r="R1048" s="72"/>
      <c r="S1048" s="72"/>
      <c r="T1048" s="72"/>
      <c r="U1048" s="72"/>
      <c r="V1048" s="72"/>
      <c r="W1048" s="72"/>
      <c r="X1048" s="72"/>
      <c r="Y1048" s="72"/>
      <c r="Z1048" s="72"/>
      <c r="AA1048" s="72"/>
      <c r="AB1048" s="72"/>
      <c r="AC1048" s="92"/>
      <c r="AD1048" s="92"/>
      <c r="AE1048" s="92"/>
      <c r="AF1048" s="92"/>
      <c r="AG1048" s="92"/>
      <c r="AH1048" s="92"/>
    </row>
    <row r="1049" spans="4:34" s="57" customFormat="1" ht="16" customHeight="1" x14ac:dyDescent="0.25">
      <c r="D1049" s="82"/>
      <c r="E1049" s="82"/>
      <c r="F1049" s="82"/>
      <c r="G1049" s="82"/>
      <c r="H1049" s="82"/>
      <c r="I1049" s="79"/>
      <c r="J1049" s="79"/>
      <c r="K1049" s="77"/>
      <c r="L1049" s="77"/>
      <c r="M1049" s="80"/>
      <c r="N1049" s="77"/>
      <c r="O1049" s="77"/>
      <c r="Q1049" s="72"/>
      <c r="R1049" s="72"/>
      <c r="S1049" s="72"/>
      <c r="T1049" s="72"/>
      <c r="U1049" s="72"/>
      <c r="V1049" s="72"/>
      <c r="W1049" s="72"/>
      <c r="X1049" s="72"/>
      <c r="Y1049" s="72"/>
      <c r="Z1049" s="72"/>
      <c r="AA1049" s="72"/>
      <c r="AB1049" s="72"/>
      <c r="AC1049" s="92"/>
      <c r="AD1049" s="92"/>
      <c r="AE1049" s="92"/>
      <c r="AF1049" s="92"/>
      <c r="AG1049" s="92"/>
      <c r="AH1049" s="92"/>
    </row>
    <row r="1050" spans="4:34" s="57" customFormat="1" ht="16" customHeight="1" x14ac:dyDescent="0.25">
      <c r="D1050" s="82"/>
      <c r="E1050" s="82"/>
      <c r="F1050" s="82"/>
      <c r="G1050" s="82"/>
      <c r="H1050" s="82"/>
      <c r="I1050" s="79"/>
      <c r="J1050" s="79"/>
      <c r="K1050" s="77"/>
      <c r="L1050" s="77"/>
      <c r="M1050" s="80"/>
      <c r="N1050" s="77"/>
      <c r="O1050" s="77"/>
      <c r="Q1050" s="72"/>
      <c r="R1050" s="72"/>
      <c r="S1050" s="72"/>
      <c r="T1050" s="72"/>
      <c r="U1050" s="72"/>
      <c r="V1050" s="72"/>
      <c r="W1050" s="72"/>
      <c r="X1050" s="72"/>
      <c r="Y1050" s="72"/>
      <c r="Z1050" s="72"/>
      <c r="AA1050" s="72"/>
      <c r="AB1050" s="72"/>
      <c r="AC1050" s="92"/>
      <c r="AD1050" s="92"/>
      <c r="AE1050" s="92"/>
      <c r="AF1050" s="92"/>
      <c r="AG1050" s="92"/>
      <c r="AH1050" s="92"/>
    </row>
    <row r="1051" spans="4:34" s="57" customFormat="1" ht="16" customHeight="1" x14ac:dyDescent="0.25">
      <c r="D1051" s="82"/>
      <c r="E1051" s="82"/>
      <c r="F1051" s="82"/>
      <c r="G1051" s="82"/>
      <c r="H1051" s="82"/>
      <c r="I1051" s="79"/>
      <c r="J1051" s="79"/>
      <c r="K1051" s="77"/>
      <c r="L1051" s="77"/>
      <c r="M1051" s="80"/>
      <c r="N1051" s="77"/>
      <c r="O1051" s="77"/>
      <c r="Q1051" s="72"/>
      <c r="R1051" s="72"/>
      <c r="S1051" s="72"/>
      <c r="T1051" s="72"/>
      <c r="U1051" s="72"/>
      <c r="V1051" s="72"/>
      <c r="W1051" s="72"/>
      <c r="X1051" s="72"/>
      <c r="Y1051" s="72"/>
      <c r="Z1051" s="72"/>
      <c r="AA1051" s="72"/>
      <c r="AB1051" s="72"/>
      <c r="AC1051" s="92"/>
      <c r="AD1051" s="92"/>
      <c r="AE1051" s="92"/>
      <c r="AF1051" s="92"/>
      <c r="AG1051" s="92"/>
      <c r="AH1051" s="92"/>
    </row>
    <row r="1052" spans="4:34" s="57" customFormat="1" ht="16" customHeight="1" x14ac:dyDescent="0.25">
      <c r="D1052" s="82"/>
      <c r="E1052" s="82"/>
      <c r="F1052" s="82"/>
      <c r="G1052" s="82"/>
      <c r="H1052" s="82"/>
      <c r="I1052" s="79"/>
      <c r="J1052" s="79"/>
      <c r="K1052" s="81"/>
      <c r="L1052" s="81"/>
      <c r="M1052" s="80"/>
      <c r="N1052" s="77"/>
      <c r="O1052" s="77"/>
      <c r="Q1052" s="72"/>
      <c r="R1052" s="72"/>
      <c r="S1052" s="72"/>
      <c r="T1052" s="72"/>
      <c r="U1052" s="72"/>
      <c r="V1052" s="72"/>
      <c r="W1052" s="72"/>
      <c r="X1052" s="72"/>
      <c r="Y1052" s="72"/>
      <c r="Z1052" s="72"/>
      <c r="AA1052" s="72"/>
      <c r="AB1052" s="72"/>
      <c r="AC1052" s="92"/>
      <c r="AD1052" s="92"/>
      <c r="AE1052" s="92"/>
      <c r="AF1052" s="92"/>
      <c r="AG1052" s="92"/>
      <c r="AH1052" s="92"/>
    </row>
    <row r="1053" spans="4:34" s="57" customFormat="1" ht="16" customHeight="1" x14ac:dyDescent="0.25">
      <c r="D1053" s="82"/>
      <c r="E1053" s="82"/>
      <c r="F1053" s="82"/>
      <c r="G1053" s="82"/>
      <c r="H1053" s="82"/>
      <c r="I1053" s="79"/>
      <c r="J1053" s="79"/>
      <c r="K1053" s="81"/>
      <c r="L1053" s="81"/>
      <c r="M1053" s="80"/>
      <c r="N1053" s="77"/>
      <c r="O1053" s="77"/>
      <c r="Q1053" s="72"/>
      <c r="R1053" s="72"/>
      <c r="S1053" s="72"/>
      <c r="T1053" s="72"/>
      <c r="U1053" s="72"/>
      <c r="V1053" s="72"/>
      <c r="W1053" s="72"/>
      <c r="X1053" s="72"/>
      <c r="Y1053" s="72"/>
      <c r="Z1053" s="72"/>
      <c r="AA1053" s="72"/>
      <c r="AB1053" s="72"/>
      <c r="AC1053" s="92"/>
      <c r="AD1053" s="92"/>
      <c r="AE1053" s="92"/>
      <c r="AF1053" s="92"/>
      <c r="AG1053" s="92"/>
      <c r="AH1053" s="92"/>
    </row>
    <row r="1054" spans="4:34" s="57" customFormat="1" ht="16" customHeight="1" x14ac:dyDescent="0.25">
      <c r="D1054" s="82"/>
      <c r="E1054" s="82"/>
      <c r="F1054" s="82"/>
      <c r="G1054" s="82"/>
      <c r="H1054" s="82"/>
      <c r="I1054" s="79"/>
      <c r="J1054" s="79"/>
      <c r="K1054" s="81"/>
      <c r="L1054" s="81"/>
      <c r="M1054" s="80"/>
      <c r="N1054" s="77"/>
      <c r="O1054" s="77"/>
      <c r="Q1054" s="72"/>
      <c r="R1054" s="72"/>
      <c r="S1054" s="72"/>
      <c r="T1054" s="72"/>
      <c r="U1054" s="72"/>
      <c r="V1054" s="72"/>
      <c r="W1054" s="72"/>
      <c r="X1054" s="72"/>
      <c r="Y1054" s="72"/>
      <c r="Z1054" s="72"/>
      <c r="AA1054" s="72"/>
      <c r="AB1054" s="72"/>
      <c r="AC1054" s="92"/>
      <c r="AD1054" s="92"/>
      <c r="AE1054" s="92"/>
      <c r="AF1054" s="92"/>
      <c r="AG1054" s="92"/>
      <c r="AH1054" s="92"/>
    </row>
    <row r="1055" spans="4:34" s="57" customFormat="1" ht="16" customHeight="1" x14ac:dyDescent="0.25">
      <c r="D1055" s="82"/>
      <c r="E1055" s="82"/>
      <c r="F1055" s="82"/>
      <c r="G1055" s="82"/>
      <c r="H1055" s="82"/>
      <c r="I1055" s="79"/>
      <c r="J1055" s="79"/>
      <c r="K1055" s="81"/>
      <c r="L1055" s="81"/>
      <c r="M1055" s="80"/>
      <c r="N1055" s="77"/>
      <c r="O1055" s="77"/>
      <c r="Q1055" s="72"/>
      <c r="R1055" s="72"/>
      <c r="S1055" s="72"/>
      <c r="T1055" s="72"/>
      <c r="U1055" s="72"/>
      <c r="V1055" s="72"/>
      <c r="W1055" s="72"/>
      <c r="X1055" s="72"/>
      <c r="Y1055" s="72"/>
      <c r="Z1055" s="72"/>
      <c r="AA1055" s="72"/>
      <c r="AB1055" s="72"/>
      <c r="AC1055" s="92"/>
      <c r="AD1055" s="92"/>
      <c r="AE1055" s="92"/>
      <c r="AF1055" s="92"/>
      <c r="AG1055" s="92"/>
      <c r="AH1055" s="92"/>
    </row>
    <row r="1056" spans="4:34" s="57" customFormat="1" ht="16" customHeight="1" x14ac:dyDescent="0.25">
      <c r="D1056" s="82"/>
      <c r="E1056" s="82"/>
      <c r="F1056" s="82"/>
      <c r="G1056" s="82"/>
      <c r="H1056" s="82"/>
      <c r="I1056" s="79"/>
      <c r="J1056" s="79"/>
      <c r="K1056" s="81"/>
      <c r="L1056" s="81"/>
      <c r="M1056" s="80"/>
      <c r="N1056" s="77"/>
      <c r="O1056" s="77"/>
      <c r="Q1056" s="72"/>
      <c r="R1056" s="72"/>
      <c r="S1056" s="72"/>
      <c r="T1056" s="72"/>
      <c r="U1056" s="72"/>
      <c r="V1056" s="72"/>
      <c r="W1056" s="72"/>
      <c r="X1056" s="72"/>
      <c r="Y1056" s="72"/>
      <c r="Z1056" s="72"/>
      <c r="AA1056" s="72"/>
      <c r="AB1056" s="72"/>
      <c r="AC1056" s="92"/>
      <c r="AD1056" s="92"/>
      <c r="AE1056" s="92"/>
      <c r="AF1056" s="92"/>
      <c r="AG1056" s="92"/>
      <c r="AH1056" s="92"/>
    </row>
    <row r="1057" spans="4:34" s="57" customFormat="1" ht="16" customHeight="1" x14ac:dyDescent="0.25">
      <c r="D1057" s="82"/>
      <c r="E1057" s="82"/>
      <c r="F1057" s="82"/>
      <c r="G1057" s="82"/>
      <c r="H1057" s="82"/>
      <c r="I1057" s="79"/>
      <c r="J1057" s="79"/>
      <c r="K1057" s="81"/>
      <c r="L1057" s="81"/>
      <c r="M1057" s="80"/>
      <c r="N1057" s="77"/>
      <c r="O1057" s="77"/>
      <c r="Q1057" s="72"/>
      <c r="R1057" s="72"/>
      <c r="S1057" s="72"/>
      <c r="T1057" s="72"/>
      <c r="U1057" s="72"/>
      <c r="V1057" s="72"/>
      <c r="W1057" s="72"/>
      <c r="X1057" s="72"/>
      <c r="Y1057" s="72"/>
      <c r="Z1057" s="72"/>
      <c r="AA1057" s="72"/>
      <c r="AB1057" s="72"/>
      <c r="AC1057" s="92"/>
      <c r="AD1057" s="92"/>
      <c r="AE1057" s="92"/>
      <c r="AF1057" s="92"/>
      <c r="AG1057" s="92"/>
      <c r="AH1057" s="92"/>
    </row>
    <row r="1058" spans="4:34" s="57" customFormat="1" ht="16" customHeight="1" x14ac:dyDescent="0.25">
      <c r="D1058" s="82"/>
      <c r="E1058" s="82"/>
      <c r="F1058" s="82"/>
      <c r="G1058" s="82"/>
      <c r="H1058" s="82"/>
      <c r="I1058" s="79"/>
      <c r="J1058" s="79"/>
      <c r="K1058" s="81"/>
      <c r="L1058" s="81"/>
      <c r="M1058" s="80"/>
      <c r="N1058" s="77"/>
      <c r="O1058" s="77"/>
      <c r="Q1058" s="72"/>
      <c r="R1058" s="72"/>
      <c r="S1058" s="72"/>
      <c r="T1058" s="72"/>
      <c r="U1058" s="72"/>
      <c r="V1058" s="72"/>
      <c r="W1058" s="72"/>
      <c r="X1058" s="72"/>
      <c r="Y1058" s="72"/>
      <c r="Z1058" s="72"/>
      <c r="AA1058" s="72"/>
      <c r="AB1058" s="72"/>
      <c r="AC1058" s="92"/>
      <c r="AD1058" s="92"/>
      <c r="AE1058" s="92"/>
      <c r="AF1058" s="92"/>
      <c r="AG1058" s="92"/>
      <c r="AH1058" s="92"/>
    </row>
    <row r="1059" spans="4:34" s="57" customFormat="1" ht="16" customHeight="1" x14ac:dyDescent="0.25">
      <c r="D1059" s="82"/>
      <c r="E1059" s="82"/>
      <c r="F1059" s="82"/>
      <c r="G1059" s="82"/>
      <c r="H1059" s="82"/>
      <c r="I1059" s="79"/>
      <c r="J1059" s="79"/>
      <c r="K1059" s="77"/>
      <c r="L1059" s="77"/>
      <c r="M1059" s="80"/>
      <c r="N1059" s="77"/>
      <c r="O1059" s="77"/>
      <c r="Q1059" s="72"/>
      <c r="R1059" s="72"/>
      <c r="S1059" s="72"/>
      <c r="T1059" s="72"/>
      <c r="U1059" s="72"/>
      <c r="V1059" s="72"/>
      <c r="W1059" s="72"/>
      <c r="X1059" s="72"/>
      <c r="Y1059" s="72"/>
      <c r="Z1059" s="72"/>
      <c r="AA1059" s="72"/>
      <c r="AB1059" s="72"/>
      <c r="AC1059" s="92"/>
      <c r="AD1059" s="92"/>
      <c r="AE1059" s="92"/>
      <c r="AF1059" s="92"/>
      <c r="AG1059" s="92"/>
      <c r="AH1059" s="92"/>
    </row>
    <row r="1060" spans="4:34" s="57" customFormat="1" ht="16" customHeight="1" x14ac:dyDescent="0.25">
      <c r="D1060" s="82"/>
      <c r="E1060" s="82"/>
      <c r="F1060" s="82"/>
      <c r="G1060" s="82"/>
      <c r="H1060" s="82"/>
      <c r="I1060" s="79"/>
      <c r="J1060" s="79"/>
      <c r="K1060" s="77"/>
      <c r="L1060" s="77"/>
      <c r="M1060" s="80"/>
      <c r="N1060" s="77"/>
      <c r="O1060" s="77"/>
      <c r="Q1060" s="72"/>
      <c r="R1060" s="72"/>
      <c r="S1060" s="72"/>
      <c r="T1060" s="72"/>
      <c r="U1060" s="72"/>
      <c r="V1060" s="72"/>
      <c r="W1060" s="72"/>
      <c r="X1060" s="72"/>
      <c r="Y1060" s="72"/>
      <c r="Z1060" s="72"/>
      <c r="AA1060" s="72"/>
      <c r="AB1060" s="72"/>
      <c r="AC1060" s="92"/>
      <c r="AD1060" s="92"/>
      <c r="AE1060" s="92"/>
      <c r="AF1060" s="92"/>
      <c r="AG1060" s="92"/>
      <c r="AH1060" s="92"/>
    </row>
    <row r="1061" spans="4:34" s="57" customFormat="1" ht="16" customHeight="1" x14ac:dyDescent="0.25">
      <c r="D1061" s="82"/>
      <c r="E1061" s="82"/>
      <c r="F1061" s="82"/>
      <c r="G1061" s="82"/>
      <c r="H1061" s="82"/>
      <c r="I1061" s="79"/>
      <c r="J1061" s="79"/>
      <c r="K1061" s="77"/>
      <c r="L1061" s="77"/>
      <c r="M1061" s="80"/>
      <c r="N1061" s="77"/>
      <c r="O1061" s="77"/>
      <c r="Q1061" s="72"/>
      <c r="R1061" s="72"/>
      <c r="S1061" s="72"/>
      <c r="T1061" s="72"/>
      <c r="U1061" s="72"/>
      <c r="V1061" s="72"/>
      <c r="W1061" s="72"/>
      <c r="X1061" s="72"/>
      <c r="Y1061" s="72"/>
      <c r="Z1061" s="72"/>
      <c r="AA1061" s="72"/>
      <c r="AB1061" s="72"/>
      <c r="AC1061" s="92"/>
      <c r="AD1061" s="92"/>
      <c r="AE1061" s="92"/>
      <c r="AF1061" s="92"/>
      <c r="AG1061" s="92"/>
      <c r="AH1061" s="92"/>
    </row>
    <row r="1062" spans="4:34" s="57" customFormat="1" ht="16" customHeight="1" x14ac:dyDescent="0.25">
      <c r="D1062" s="82"/>
      <c r="E1062" s="82"/>
      <c r="F1062" s="82"/>
      <c r="G1062" s="82"/>
      <c r="H1062" s="82"/>
      <c r="I1062" s="79"/>
      <c r="J1062" s="79"/>
      <c r="K1062" s="77"/>
      <c r="L1062" s="77"/>
      <c r="M1062" s="80"/>
      <c r="N1062" s="77"/>
      <c r="O1062" s="77"/>
      <c r="Q1062" s="72"/>
      <c r="R1062" s="72"/>
      <c r="S1062" s="72"/>
      <c r="T1062" s="72"/>
      <c r="U1062" s="72"/>
      <c r="V1062" s="72"/>
      <c r="W1062" s="72"/>
      <c r="X1062" s="72"/>
      <c r="Y1062" s="72"/>
      <c r="Z1062" s="72"/>
      <c r="AA1062" s="72"/>
      <c r="AB1062" s="72"/>
      <c r="AC1062" s="92"/>
      <c r="AD1062" s="92"/>
      <c r="AE1062" s="92"/>
      <c r="AF1062" s="92"/>
      <c r="AG1062" s="92"/>
      <c r="AH1062" s="92"/>
    </row>
    <row r="1063" spans="4:34" s="57" customFormat="1" ht="16" customHeight="1" x14ac:dyDescent="0.25">
      <c r="D1063" s="82"/>
      <c r="E1063" s="82"/>
      <c r="F1063" s="82"/>
      <c r="G1063" s="82"/>
      <c r="H1063" s="82"/>
      <c r="I1063" s="79"/>
      <c r="J1063" s="79"/>
      <c r="K1063" s="77"/>
      <c r="L1063" s="77"/>
      <c r="M1063" s="80"/>
      <c r="N1063" s="77"/>
      <c r="O1063" s="77"/>
      <c r="Q1063" s="72"/>
      <c r="R1063" s="72"/>
      <c r="S1063" s="72"/>
      <c r="T1063" s="72"/>
      <c r="U1063" s="72"/>
      <c r="V1063" s="72"/>
      <c r="W1063" s="72"/>
      <c r="X1063" s="72"/>
      <c r="Y1063" s="72"/>
      <c r="Z1063" s="72"/>
      <c r="AA1063" s="72"/>
      <c r="AB1063" s="72"/>
      <c r="AC1063" s="92"/>
      <c r="AD1063" s="92"/>
      <c r="AE1063" s="92"/>
      <c r="AF1063" s="92"/>
      <c r="AG1063" s="92"/>
      <c r="AH1063" s="92"/>
    </row>
    <row r="1064" spans="4:34" s="57" customFormat="1" ht="16" customHeight="1" x14ac:dyDescent="0.25">
      <c r="D1064" s="82"/>
      <c r="E1064" s="82"/>
      <c r="F1064" s="82"/>
      <c r="G1064" s="82"/>
      <c r="H1064" s="82"/>
      <c r="I1064" s="79"/>
      <c r="J1064" s="79"/>
      <c r="K1064" s="77"/>
      <c r="L1064" s="77"/>
      <c r="M1064" s="80"/>
      <c r="N1064" s="77"/>
      <c r="O1064" s="77"/>
      <c r="Q1064" s="72"/>
      <c r="R1064" s="72"/>
      <c r="S1064" s="72"/>
      <c r="T1064" s="72"/>
      <c r="U1064" s="72"/>
      <c r="V1064" s="72"/>
      <c r="W1064" s="72"/>
      <c r="X1064" s="72"/>
      <c r="Y1064" s="72"/>
      <c r="Z1064" s="72"/>
      <c r="AA1064" s="72"/>
      <c r="AB1064" s="72"/>
      <c r="AC1064" s="92"/>
      <c r="AD1064" s="92"/>
      <c r="AE1064" s="92"/>
      <c r="AF1064" s="92"/>
      <c r="AG1064" s="92"/>
      <c r="AH1064" s="92"/>
    </row>
    <row r="1065" spans="4:34" s="57" customFormat="1" ht="16" customHeight="1" x14ac:dyDescent="0.25">
      <c r="D1065" s="82"/>
      <c r="E1065" s="82"/>
      <c r="F1065" s="82"/>
      <c r="G1065" s="82"/>
      <c r="H1065" s="82"/>
      <c r="I1065" s="79"/>
      <c r="J1065" s="79"/>
      <c r="K1065" s="77"/>
      <c r="L1065" s="77"/>
      <c r="M1065" s="80"/>
      <c r="N1065" s="77"/>
      <c r="O1065" s="77"/>
      <c r="Q1065" s="72"/>
      <c r="R1065" s="72"/>
      <c r="S1065" s="72"/>
      <c r="T1065" s="72"/>
      <c r="U1065" s="72"/>
      <c r="V1065" s="72"/>
      <c r="W1065" s="72"/>
      <c r="X1065" s="72"/>
      <c r="Y1065" s="72"/>
      <c r="Z1065" s="72"/>
      <c r="AA1065" s="72"/>
      <c r="AB1065" s="72"/>
      <c r="AC1065" s="92"/>
      <c r="AD1065" s="92"/>
      <c r="AE1065" s="92"/>
      <c r="AF1065" s="92"/>
      <c r="AG1065" s="92"/>
      <c r="AH1065" s="92"/>
    </row>
    <row r="1066" spans="4:34" s="57" customFormat="1" ht="16" customHeight="1" x14ac:dyDescent="0.25">
      <c r="D1066" s="82"/>
      <c r="E1066" s="82"/>
      <c r="F1066" s="82"/>
      <c r="G1066" s="82"/>
      <c r="H1066" s="82"/>
      <c r="I1066" s="79"/>
      <c r="J1066" s="79"/>
      <c r="K1066" s="77"/>
      <c r="L1066" s="77"/>
      <c r="M1066" s="80"/>
      <c r="N1066" s="77"/>
      <c r="O1066" s="77"/>
      <c r="Q1066" s="72"/>
      <c r="R1066" s="72"/>
      <c r="S1066" s="72"/>
      <c r="T1066" s="72"/>
      <c r="U1066" s="72"/>
      <c r="V1066" s="72"/>
      <c r="W1066" s="72"/>
      <c r="X1066" s="72"/>
      <c r="Y1066" s="72"/>
      <c r="Z1066" s="72"/>
      <c r="AA1066" s="72"/>
      <c r="AB1066" s="72"/>
      <c r="AC1066" s="92"/>
      <c r="AD1066" s="92"/>
      <c r="AE1066" s="92"/>
      <c r="AF1066" s="92"/>
      <c r="AG1066" s="92"/>
      <c r="AH1066" s="92"/>
    </row>
    <row r="1067" spans="4:34" s="57" customFormat="1" ht="16" customHeight="1" x14ac:dyDescent="0.25">
      <c r="D1067" s="82"/>
      <c r="E1067" s="82"/>
      <c r="F1067" s="82"/>
      <c r="G1067" s="82"/>
      <c r="H1067" s="82"/>
      <c r="I1067" s="79"/>
      <c r="J1067" s="79"/>
      <c r="K1067" s="77"/>
      <c r="L1067" s="77"/>
      <c r="M1067" s="80"/>
      <c r="N1067" s="77"/>
      <c r="O1067" s="77"/>
      <c r="Q1067" s="72"/>
      <c r="R1067" s="72"/>
      <c r="S1067" s="72"/>
      <c r="T1067" s="72"/>
      <c r="U1067" s="72"/>
      <c r="V1067" s="72"/>
      <c r="W1067" s="72"/>
      <c r="X1067" s="72"/>
      <c r="Y1067" s="72"/>
      <c r="Z1067" s="72"/>
      <c r="AA1067" s="72"/>
      <c r="AB1067" s="72"/>
      <c r="AC1067" s="92"/>
      <c r="AD1067" s="92"/>
      <c r="AE1067" s="92"/>
      <c r="AF1067" s="92"/>
      <c r="AG1067" s="92"/>
      <c r="AH1067" s="92"/>
    </row>
    <row r="1068" spans="4:34" s="57" customFormat="1" ht="16" customHeight="1" x14ac:dyDescent="0.25">
      <c r="D1068" s="82"/>
      <c r="E1068" s="82"/>
      <c r="F1068" s="82"/>
      <c r="G1068" s="82"/>
      <c r="H1068" s="82"/>
      <c r="I1068" s="79"/>
      <c r="J1068" s="79"/>
      <c r="K1068" s="77"/>
      <c r="L1068" s="77"/>
      <c r="M1068" s="80"/>
      <c r="N1068" s="77"/>
      <c r="O1068" s="77"/>
      <c r="Q1068" s="72"/>
      <c r="R1068" s="72"/>
      <c r="S1068" s="72"/>
      <c r="T1068" s="72"/>
      <c r="U1068" s="72"/>
      <c r="V1068" s="72"/>
      <c r="W1068" s="72"/>
      <c r="X1068" s="72"/>
      <c r="Y1068" s="72"/>
      <c r="Z1068" s="72"/>
      <c r="AA1068" s="72"/>
      <c r="AB1068" s="72"/>
      <c r="AC1068" s="92"/>
      <c r="AD1068" s="92"/>
      <c r="AE1068" s="92"/>
      <c r="AF1068" s="92"/>
      <c r="AG1068" s="92"/>
      <c r="AH1068" s="92"/>
    </row>
    <row r="1069" spans="4:34" s="57" customFormat="1" ht="16" customHeight="1" x14ac:dyDescent="0.25">
      <c r="D1069" s="82"/>
      <c r="E1069" s="82"/>
      <c r="F1069" s="82"/>
      <c r="G1069" s="82"/>
      <c r="H1069" s="82"/>
      <c r="I1069" s="79"/>
      <c r="J1069" s="79"/>
      <c r="K1069" s="77"/>
      <c r="L1069" s="77"/>
      <c r="M1069" s="80"/>
      <c r="N1069" s="77"/>
      <c r="O1069" s="77"/>
      <c r="Q1069" s="72"/>
      <c r="R1069" s="72"/>
      <c r="S1069" s="72"/>
      <c r="T1069" s="72"/>
      <c r="U1069" s="72"/>
      <c r="V1069" s="72"/>
      <c r="W1069" s="72"/>
      <c r="X1069" s="72"/>
      <c r="Y1069" s="72"/>
      <c r="Z1069" s="72"/>
      <c r="AA1069" s="72"/>
      <c r="AB1069" s="72"/>
      <c r="AC1069" s="92"/>
      <c r="AD1069" s="92"/>
      <c r="AE1069" s="92"/>
      <c r="AF1069" s="92"/>
      <c r="AG1069" s="92"/>
      <c r="AH1069" s="92"/>
    </row>
    <row r="1070" spans="4:34" s="57" customFormat="1" ht="16" customHeight="1" x14ac:dyDescent="0.25">
      <c r="D1070" s="82"/>
      <c r="E1070" s="82"/>
      <c r="F1070" s="82"/>
      <c r="G1070" s="82"/>
      <c r="H1070" s="82"/>
      <c r="I1070" s="79"/>
      <c r="J1070" s="79"/>
      <c r="K1070" s="77"/>
      <c r="L1070" s="77"/>
      <c r="M1070" s="80"/>
      <c r="N1070" s="77"/>
      <c r="O1070" s="77"/>
      <c r="Q1070" s="72"/>
      <c r="R1070" s="72"/>
      <c r="S1070" s="72"/>
      <c r="T1070" s="72"/>
      <c r="U1070" s="72"/>
      <c r="V1070" s="72"/>
      <c r="W1070" s="72"/>
      <c r="X1070" s="72"/>
      <c r="Y1070" s="72"/>
      <c r="Z1070" s="72"/>
      <c r="AA1070" s="72"/>
      <c r="AB1070" s="72"/>
      <c r="AC1070" s="92"/>
      <c r="AD1070" s="92"/>
      <c r="AE1070" s="92"/>
      <c r="AF1070" s="92"/>
      <c r="AG1070" s="92"/>
      <c r="AH1070" s="92"/>
    </row>
    <row r="1071" spans="4:34" s="57" customFormat="1" ht="16" customHeight="1" x14ac:dyDescent="0.25">
      <c r="D1071" s="82"/>
      <c r="E1071" s="82"/>
      <c r="F1071" s="82"/>
      <c r="G1071" s="82"/>
      <c r="H1071" s="82"/>
      <c r="I1071" s="79"/>
      <c r="J1071" s="79"/>
      <c r="K1071" s="77"/>
      <c r="L1071" s="77"/>
      <c r="M1071" s="80"/>
      <c r="N1071" s="77"/>
      <c r="O1071" s="77"/>
      <c r="Q1071" s="72"/>
      <c r="R1071" s="72"/>
      <c r="S1071" s="72"/>
      <c r="T1071" s="72"/>
      <c r="U1071" s="72"/>
      <c r="V1071" s="72"/>
      <c r="W1071" s="72"/>
      <c r="X1071" s="72"/>
      <c r="Y1071" s="72"/>
      <c r="Z1071" s="72"/>
      <c r="AA1071" s="72"/>
      <c r="AB1071" s="72"/>
      <c r="AC1071" s="92"/>
      <c r="AD1071" s="92"/>
      <c r="AE1071" s="92"/>
      <c r="AF1071" s="92"/>
      <c r="AG1071" s="92"/>
      <c r="AH1071" s="92"/>
    </row>
    <row r="1072" spans="4:34" s="57" customFormat="1" ht="16" customHeight="1" x14ac:dyDescent="0.25">
      <c r="D1072" s="82"/>
      <c r="E1072" s="82"/>
      <c r="F1072" s="82"/>
      <c r="G1072" s="82"/>
      <c r="H1072" s="82"/>
      <c r="I1072" s="79"/>
      <c r="J1072" s="79"/>
      <c r="K1072" s="77"/>
      <c r="L1072" s="77"/>
      <c r="M1072" s="80"/>
      <c r="N1072" s="77"/>
      <c r="O1072" s="77"/>
      <c r="Q1072" s="72"/>
      <c r="R1072" s="72"/>
      <c r="S1072" s="72"/>
      <c r="T1072" s="72"/>
      <c r="U1072" s="72"/>
      <c r="V1072" s="72"/>
      <c r="W1072" s="72"/>
      <c r="X1072" s="72"/>
      <c r="Y1072" s="72"/>
      <c r="Z1072" s="72"/>
      <c r="AA1072" s="72"/>
      <c r="AB1072" s="72"/>
      <c r="AC1072" s="92"/>
      <c r="AD1072" s="92"/>
      <c r="AE1072" s="92"/>
      <c r="AF1072" s="92"/>
      <c r="AG1072" s="92"/>
      <c r="AH1072" s="92"/>
    </row>
    <row r="1073" spans="4:34" s="57" customFormat="1" ht="16" customHeight="1" x14ac:dyDescent="0.25">
      <c r="D1073" s="82"/>
      <c r="E1073" s="82"/>
      <c r="F1073" s="82"/>
      <c r="G1073" s="82"/>
      <c r="H1073" s="82"/>
      <c r="I1073" s="79"/>
      <c r="J1073" s="79"/>
      <c r="K1073" s="77"/>
      <c r="L1073" s="77"/>
      <c r="M1073" s="80"/>
      <c r="N1073" s="77"/>
      <c r="O1073" s="77"/>
      <c r="Q1073" s="72"/>
      <c r="R1073" s="72"/>
      <c r="S1073" s="72"/>
      <c r="T1073" s="72"/>
      <c r="U1073" s="72"/>
      <c r="V1073" s="72"/>
      <c r="W1073" s="72"/>
      <c r="X1073" s="72"/>
      <c r="Y1073" s="72"/>
      <c r="Z1073" s="72"/>
      <c r="AA1073" s="72"/>
      <c r="AB1073" s="72"/>
      <c r="AC1073" s="92"/>
      <c r="AD1073" s="92"/>
      <c r="AE1073" s="92"/>
      <c r="AF1073" s="92"/>
      <c r="AG1073" s="92"/>
      <c r="AH1073" s="92"/>
    </row>
    <row r="1074" spans="4:34" s="57" customFormat="1" ht="16" customHeight="1" x14ac:dyDescent="0.25">
      <c r="D1074" s="82"/>
      <c r="E1074" s="82"/>
      <c r="F1074" s="82"/>
      <c r="G1074" s="82"/>
      <c r="H1074" s="82"/>
      <c r="I1074" s="79"/>
      <c r="J1074" s="79"/>
      <c r="K1074" s="77"/>
      <c r="L1074" s="77"/>
      <c r="M1074" s="80"/>
      <c r="N1074" s="77"/>
      <c r="O1074" s="77"/>
      <c r="Q1074" s="72"/>
      <c r="R1074" s="72"/>
      <c r="S1074" s="72"/>
      <c r="T1074" s="72"/>
      <c r="U1074" s="72"/>
      <c r="V1074" s="72"/>
      <c r="W1074" s="72"/>
      <c r="X1074" s="72"/>
      <c r="Y1074" s="72"/>
      <c r="Z1074" s="72"/>
      <c r="AA1074" s="72"/>
      <c r="AB1074" s="72"/>
      <c r="AC1074" s="92"/>
      <c r="AD1074" s="92"/>
      <c r="AE1074" s="92"/>
      <c r="AF1074" s="92"/>
      <c r="AG1074" s="92"/>
      <c r="AH1074" s="92"/>
    </row>
    <row r="1075" spans="4:34" s="57" customFormat="1" ht="16" customHeight="1" x14ac:dyDescent="0.25">
      <c r="D1075" s="82"/>
      <c r="E1075" s="82"/>
      <c r="F1075" s="82"/>
      <c r="G1075" s="82"/>
      <c r="H1075" s="82"/>
      <c r="I1075" s="79"/>
      <c r="J1075" s="79"/>
      <c r="K1075" s="77"/>
      <c r="L1075" s="77"/>
      <c r="M1075" s="80"/>
      <c r="N1075" s="77"/>
      <c r="O1075" s="77"/>
      <c r="Q1075" s="72"/>
      <c r="R1075" s="72"/>
      <c r="S1075" s="72"/>
      <c r="T1075" s="72"/>
      <c r="U1075" s="72"/>
      <c r="V1075" s="72"/>
      <c r="W1075" s="72"/>
      <c r="X1075" s="72"/>
      <c r="Y1075" s="72"/>
      <c r="Z1075" s="72"/>
      <c r="AA1075" s="72"/>
      <c r="AB1075" s="72"/>
      <c r="AC1075" s="92"/>
      <c r="AD1075" s="92"/>
      <c r="AE1075" s="92"/>
      <c r="AF1075" s="92"/>
      <c r="AG1075" s="92"/>
      <c r="AH1075" s="92"/>
    </row>
    <row r="1076" spans="4:34" s="57" customFormat="1" ht="16" customHeight="1" x14ac:dyDescent="0.25">
      <c r="D1076" s="82"/>
      <c r="E1076" s="82"/>
      <c r="F1076" s="82"/>
      <c r="G1076" s="82"/>
      <c r="H1076" s="82"/>
      <c r="I1076" s="79"/>
      <c r="J1076" s="79"/>
      <c r="K1076" s="81"/>
      <c r="L1076" s="81"/>
      <c r="M1076" s="80"/>
      <c r="N1076" s="77"/>
      <c r="O1076" s="77"/>
      <c r="Q1076" s="72"/>
      <c r="R1076" s="72"/>
      <c r="S1076" s="72"/>
      <c r="T1076" s="72"/>
      <c r="U1076" s="72"/>
      <c r="V1076" s="72"/>
      <c r="W1076" s="72"/>
      <c r="X1076" s="72"/>
      <c r="Y1076" s="72"/>
      <c r="Z1076" s="72"/>
      <c r="AA1076" s="72"/>
      <c r="AB1076" s="72"/>
      <c r="AC1076" s="92"/>
      <c r="AD1076" s="92"/>
      <c r="AE1076" s="92"/>
      <c r="AF1076" s="92"/>
      <c r="AG1076" s="92"/>
      <c r="AH1076" s="92"/>
    </row>
    <row r="1077" spans="4:34" s="57" customFormat="1" ht="16" customHeight="1" x14ac:dyDescent="0.25">
      <c r="D1077" s="82"/>
      <c r="E1077" s="82"/>
      <c r="F1077" s="82"/>
      <c r="G1077" s="82"/>
      <c r="H1077" s="82"/>
      <c r="I1077" s="79"/>
      <c r="J1077" s="79"/>
      <c r="K1077" s="81"/>
      <c r="L1077" s="81"/>
      <c r="M1077" s="80"/>
      <c r="N1077" s="77"/>
      <c r="O1077" s="77"/>
      <c r="Q1077" s="72"/>
      <c r="R1077" s="72"/>
      <c r="S1077" s="72"/>
      <c r="T1077" s="72"/>
      <c r="U1077" s="72"/>
      <c r="V1077" s="72"/>
      <c r="W1077" s="72"/>
      <c r="X1077" s="72"/>
      <c r="Y1077" s="72"/>
      <c r="Z1077" s="72"/>
      <c r="AA1077" s="72"/>
      <c r="AB1077" s="72"/>
      <c r="AC1077" s="92"/>
      <c r="AD1077" s="92"/>
      <c r="AE1077" s="92"/>
      <c r="AF1077" s="92"/>
      <c r="AG1077" s="92"/>
      <c r="AH1077" s="92"/>
    </row>
    <row r="1078" spans="4:34" s="57" customFormat="1" ht="16" customHeight="1" x14ac:dyDescent="0.25">
      <c r="D1078" s="82"/>
      <c r="E1078" s="82"/>
      <c r="F1078" s="82"/>
      <c r="G1078" s="82"/>
      <c r="H1078" s="82"/>
      <c r="I1078" s="79"/>
      <c r="J1078" s="79"/>
      <c r="K1078" s="81"/>
      <c r="L1078" s="81"/>
      <c r="M1078" s="80"/>
      <c r="N1078" s="77"/>
      <c r="O1078" s="77"/>
      <c r="Q1078" s="72"/>
      <c r="R1078" s="72"/>
      <c r="S1078" s="72"/>
      <c r="T1078" s="72"/>
      <c r="U1078" s="72"/>
      <c r="V1078" s="72"/>
      <c r="W1078" s="72"/>
      <c r="X1078" s="72"/>
      <c r="Y1078" s="72"/>
      <c r="Z1078" s="72"/>
      <c r="AA1078" s="72"/>
      <c r="AB1078" s="72"/>
      <c r="AC1078" s="92"/>
      <c r="AD1078" s="92"/>
      <c r="AE1078" s="92"/>
      <c r="AF1078" s="92"/>
      <c r="AG1078" s="92"/>
      <c r="AH1078" s="92"/>
    </row>
    <row r="1079" spans="4:34" s="57" customFormat="1" ht="16" customHeight="1" x14ac:dyDescent="0.25">
      <c r="D1079" s="82"/>
      <c r="E1079" s="82"/>
      <c r="F1079" s="82"/>
      <c r="G1079" s="82"/>
      <c r="H1079" s="82"/>
      <c r="I1079" s="79"/>
      <c r="J1079" s="79"/>
      <c r="K1079" s="81"/>
      <c r="L1079" s="81"/>
      <c r="M1079" s="80"/>
      <c r="N1079" s="77"/>
      <c r="O1079" s="77"/>
      <c r="Q1079" s="72"/>
      <c r="R1079" s="72"/>
      <c r="S1079" s="72"/>
      <c r="T1079" s="72"/>
      <c r="U1079" s="72"/>
      <c r="V1079" s="72"/>
      <c r="W1079" s="72"/>
      <c r="X1079" s="72"/>
      <c r="Y1079" s="72"/>
      <c r="Z1079" s="72"/>
      <c r="AA1079" s="72"/>
      <c r="AB1079" s="72"/>
      <c r="AC1079" s="92"/>
      <c r="AD1079" s="92"/>
      <c r="AE1079" s="92"/>
      <c r="AF1079" s="92"/>
      <c r="AG1079" s="92"/>
      <c r="AH1079" s="92"/>
    </row>
    <row r="1080" spans="4:34" s="57" customFormat="1" ht="16" customHeight="1" x14ac:dyDescent="0.25">
      <c r="D1080" s="82"/>
      <c r="E1080" s="82"/>
      <c r="F1080" s="82"/>
      <c r="G1080" s="82"/>
      <c r="H1080" s="82"/>
      <c r="I1080" s="79"/>
      <c r="J1080" s="79"/>
      <c r="K1080" s="81"/>
      <c r="L1080" s="81"/>
      <c r="M1080" s="80"/>
      <c r="N1080" s="77"/>
      <c r="O1080" s="77"/>
      <c r="Q1080" s="72"/>
      <c r="R1080" s="72"/>
      <c r="S1080" s="72"/>
      <c r="T1080" s="72"/>
      <c r="U1080" s="72"/>
      <c r="V1080" s="72"/>
      <c r="W1080" s="72"/>
      <c r="X1080" s="72"/>
      <c r="Y1080" s="72"/>
      <c r="Z1080" s="72"/>
      <c r="AA1080" s="72"/>
      <c r="AB1080" s="72"/>
      <c r="AC1080" s="92"/>
      <c r="AD1080" s="92"/>
      <c r="AE1080" s="92"/>
      <c r="AF1080" s="92"/>
      <c r="AG1080" s="92"/>
      <c r="AH1080" s="92"/>
    </row>
    <row r="1081" spans="4:34" s="57" customFormat="1" ht="16" customHeight="1" x14ac:dyDescent="0.25">
      <c r="D1081" s="82"/>
      <c r="E1081" s="82"/>
      <c r="F1081" s="82"/>
      <c r="G1081" s="82"/>
      <c r="H1081" s="82"/>
      <c r="I1081" s="79"/>
      <c r="J1081" s="79"/>
      <c r="K1081" s="81"/>
      <c r="L1081" s="81"/>
      <c r="M1081" s="80"/>
      <c r="N1081" s="77"/>
      <c r="O1081" s="77"/>
      <c r="Q1081" s="72"/>
      <c r="R1081" s="72"/>
      <c r="S1081" s="72"/>
      <c r="T1081" s="72"/>
      <c r="U1081" s="72"/>
      <c r="V1081" s="72"/>
      <c r="W1081" s="72"/>
      <c r="X1081" s="72"/>
      <c r="Y1081" s="72"/>
      <c r="Z1081" s="72"/>
      <c r="AA1081" s="72"/>
      <c r="AB1081" s="72"/>
      <c r="AC1081" s="92"/>
      <c r="AD1081" s="92"/>
      <c r="AE1081" s="92"/>
      <c r="AF1081" s="92"/>
      <c r="AG1081" s="92"/>
      <c r="AH1081" s="92"/>
    </row>
    <row r="1082" spans="4:34" s="57" customFormat="1" ht="16" customHeight="1" x14ac:dyDescent="0.25">
      <c r="D1082" s="82"/>
      <c r="E1082" s="82"/>
      <c r="F1082" s="82"/>
      <c r="G1082" s="82"/>
      <c r="H1082" s="82"/>
      <c r="I1082" s="79"/>
      <c r="J1082" s="79"/>
      <c r="K1082" s="81"/>
      <c r="L1082" s="81"/>
      <c r="M1082" s="80"/>
      <c r="N1082" s="77"/>
      <c r="O1082" s="77"/>
      <c r="Q1082" s="72"/>
      <c r="R1082" s="72"/>
      <c r="S1082" s="72"/>
      <c r="T1082" s="72"/>
      <c r="U1082" s="72"/>
      <c r="V1082" s="72"/>
      <c r="W1082" s="72"/>
      <c r="X1082" s="72"/>
      <c r="Y1082" s="72"/>
      <c r="Z1082" s="72"/>
      <c r="AA1082" s="72"/>
      <c r="AB1082" s="72"/>
      <c r="AC1082" s="92"/>
      <c r="AD1082" s="92"/>
      <c r="AE1082" s="92"/>
      <c r="AF1082" s="92"/>
      <c r="AG1082" s="92"/>
      <c r="AH1082" s="92"/>
    </row>
    <row r="1083" spans="4:34" s="57" customFormat="1" ht="16" customHeight="1" x14ac:dyDescent="0.25">
      <c r="D1083" s="82"/>
      <c r="E1083" s="82"/>
      <c r="F1083" s="82"/>
      <c r="G1083" s="82"/>
      <c r="H1083" s="82"/>
      <c r="I1083" s="79"/>
      <c r="J1083" s="79"/>
      <c r="K1083" s="77"/>
      <c r="L1083" s="77"/>
      <c r="M1083" s="80"/>
      <c r="N1083" s="77"/>
      <c r="O1083" s="77"/>
      <c r="Q1083" s="72"/>
      <c r="R1083" s="72"/>
      <c r="S1083" s="72"/>
      <c r="T1083" s="72"/>
      <c r="U1083" s="72"/>
      <c r="V1083" s="72"/>
      <c r="W1083" s="72"/>
      <c r="X1083" s="72"/>
      <c r="Y1083" s="72"/>
      <c r="Z1083" s="72"/>
      <c r="AA1083" s="72"/>
      <c r="AB1083" s="72"/>
      <c r="AC1083" s="92"/>
      <c r="AD1083" s="92"/>
      <c r="AE1083" s="92"/>
      <c r="AF1083" s="92"/>
      <c r="AG1083" s="92"/>
      <c r="AH1083" s="92"/>
    </row>
    <row r="1084" spans="4:34" s="57" customFormat="1" ht="16" customHeight="1" x14ac:dyDescent="0.25">
      <c r="D1084" s="82"/>
      <c r="E1084" s="82"/>
      <c r="F1084" s="82"/>
      <c r="G1084" s="82"/>
      <c r="H1084" s="82"/>
      <c r="I1084" s="79"/>
      <c r="J1084" s="79"/>
      <c r="K1084" s="77"/>
      <c r="L1084" s="77"/>
      <c r="M1084" s="80"/>
      <c r="N1084" s="77"/>
      <c r="O1084" s="77"/>
      <c r="Q1084" s="72"/>
      <c r="R1084" s="72"/>
      <c r="S1084" s="72"/>
      <c r="T1084" s="72"/>
      <c r="U1084" s="72"/>
      <c r="V1084" s="72"/>
      <c r="W1084" s="72"/>
      <c r="X1084" s="72"/>
      <c r="Y1084" s="72"/>
      <c r="Z1084" s="72"/>
      <c r="AA1084" s="72"/>
      <c r="AB1084" s="72"/>
      <c r="AC1084" s="92"/>
      <c r="AD1084" s="92"/>
      <c r="AE1084" s="92"/>
      <c r="AF1084" s="92"/>
      <c r="AG1084" s="92"/>
      <c r="AH1084" s="92"/>
    </row>
    <row r="1085" spans="4:34" s="57" customFormat="1" ht="16" customHeight="1" x14ac:dyDescent="0.25">
      <c r="D1085" s="82"/>
      <c r="E1085" s="82"/>
      <c r="F1085" s="82"/>
      <c r="G1085" s="82"/>
      <c r="H1085" s="82"/>
      <c r="I1085" s="79"/>
      <c r="J1085" s="79"/>
      <c r="K1085" s="77"/>
      <c r="L1085" s="77"/>
      <c r="M1085" s="80"/>
      <c r="N1085" s="77"/>
      <c r="O1085" s="77"/>
      <c r="Q1085" s="72"/>
      <c r="R1085" s="72"/>
      <c r="S1085" s="72"/>
      <c r="T1085" s="72"/>
      <c r="U1085" s="72"/>
      <c r="V1085" s="72"/>
      <c r="W1085" s="72"/>
      <c r="X1085" s="72"/>
      <c r="Y1085" s="72"/>
      <c r="Z1085" s="72"/>
      <c r="AA1085" s="72"/>
      <c r="AB1085" s="72"/>
      <c r="AC1085" s="92"/>
      <c r="AD1085" s="92"/>
      <c r="AE1085" s="92"/>
      <c r="AF1085" s="92"/>
      <c r="AG1085" s="92"/>
      <c r="AH1085" s="92"/>
    </row>
    <row r="1086" spans="4:34" s="57" customFormat="1" ht="16" customHeight="1" x14ac:dyDescent="0.25">
      <c r="D1086" s="82"/>
      <c r="E1086" s="82"/>
      <c r="F1086" s="82"/>
      <c r="G1086" s="82"/>
      <c r="H1086" s="82"/>
      <c r="I1086" s="79"/>
      <c r="J1086" s="79"/>
      <c r="K1086" s="77"/>
      <c r="L1086" s="77"/>
      <c r="M1086" s="80"/>
      <c r="N1086" s="77"/>
      <c r="O1086" s="77"/>
      <c r="Q1086" s="72"/>
      <c r="R1086" s="72"/>
      <c r="S1086" s="72"/>
      <c r="T1086" s="72"/>
      <c r="U1086" s="72"/>
      <c r="V1086" s="72"/>
      <c r="W1086" s="72"/>
      <c r="X1086" s="72"/>
      <c r="Y1086" s="72"/>
      <c r="Z1086" s="72"/>
      <c r="AA1086" s="72"/>
      <c r="AB1086" s="72"/>
      <c r="AC1086" s="92"/>
      <c r="AD1086" s="92"/>
      <c r="AE1086" s="92"/>
      <c r="AF1086" s="92"/>
      <c r="AG1086" s="92"/>
      <c r="AH1086" s="92"/>
    </row>
    <row r="1087" spans="4:34" s="57" customFormat="1" ht="16" customHeight="1" x14ac:dyDescent="0.25">
      <c r="D1087" s="82"/>
      <c r="E1087" s="82"/>
      <c r="F1087" s="82"/>
      <c r="G1087" s="82"/>
      <c r="H1087" s="82"/>
      <c r="I1087" s="79"/>
      <c r="J1087" s="79"/>
      <c r="K1087" s="77"/>
      <c r="L1087" s="77"/>
      <c r="M1087" s="80"/>
      <c r="N1087" s="77"/>
      <c r="O1087" s="77"/>
      <c r="Q1087" s="72"/>
      <c r="R1087" s="72"/>
      <c r="S1087" s="72"/>
      <c r="T1087" s="72"/>
      <c r="U1087" s="72"/>
      <c r="V1087" s="72"/>
      <c r="W1087" s="72"/>
      <c r="X1087" s="72"/>
      <c r="Y1087" s="72"/>
      <c r="Z1087" s="72"/>
      <c r="AA1087" s="72"/>
      <c r="AB1087" s="72"/>
      <c r="AC1087" s="92"/>
      <c r="AD1087" s="92"/>
      <c r="AE1087" s="92"/>
      <c r="AF1087" s="92"/>
      <c r="AG1087" s="92"/>
      <c r="AH1087" s="92"/>
    </row>
    <row r="1088" spans="4:34" s="57" customFormat="1" ht="16" customHeight="1" x14ac:dyDescent="0.25">
      <c r="D1088" s="82"/>
      <c r="E1088" s="82"/>
      <c r="F1088" s="82"/>
      <c r="G1088" s="82"/>
      <c r="H1088" s="82"/>
      <c r="I1088" s="79"/>
      <c r="J1088" s="79"/>
      <c r="K1088" s="77"/>
      <c r="L1088" s="77"/>
      <c r="M1088" s="80"/>
      <c r="N1088" s="77"/>
      <c r="O1088" s="77"/>
      <c r="Q1088" s="72"/>
      <c r="R1088" s="72"/>
      <c r="S1088" s="72"/>
      <c r="T1088" s="72"/>
      <c r="U1088" s="72"/>
      <c r="V1088" s="72"/>
      <c r="W1088" s="72"/>
      <c r="X1088" s="72"/>
      <c r="Y1088" s="72"/>
      <c r="Z1088" s="72"/>
      <c r="AA1088" s="72"/>
      <c r="AB1088" s="72"/>
      <c r="AC1088" s="92"/>
      <c r="AD1088" s="92"/>
      <c r="AE1088" s="92"/>
      <c r="AF1088" s="92"/>
      <c r="AG1088" s="92"/>
      <c r="AH1088" s="92"/>
    </row>
    <row r="1089" spans="4:34" s="57" customFormat="1" ht="16" customHeight="1" x14ac:dyDescent="0.25">
      <c r="D1089" s="82"/>
      <c r="E1089" s="82"/>
      <c r="F1089" s="82"/>
      <c r="G1089" s="82"/>
      <c r="H1089" s="82"/>
      <c r="I1089" s="79"/>
      <c r="J1089" s="79"/>
      <c r="K1089" s="77"/>
      <c r="L1089" s="77"/>
      <c r="M1089" s="80"/>
      <c r="N1089" s="77"/>
      <c r="O1089" s="77"/>
      <c r="Q1089" s="72"/>
      <c r="R1089" s="72"/>
      <c r="S1089" s="72"/>
      <c r="T1089" s="72"/>
      <c r="U1089" s="72"/>
      <c r="V1089" s="72"/>
      <c r="W1089" s="72"/>
      <c r="X1089" s="72"/>
      <c r="Y1089" s="72"/>
      <c r="Z1089" s="72"/>
      <c r="AA1089" s="72"/>
      <c r="AB1089" s="72"/>
      <c r="AC1089" s="92"/>
      <c r="AD1089" s="92"/>
      <c r="AE1089" s="92"/>
      <c r="AF1089" s="92"/>
      <c r="AG1089" s="92"/>
      <c r="AH1089" s="92"/>
    </row>
    <row r="1090" spans="4:34" s="57" customFormat="1" ht="16" customHeight="1" x14ac:dyDescent="0.25">
      <c r="D1090" s="82"/>
      <c r="E1090" s="82"/>
      <c r="F1090" s="82"/>
      <c r="G1090" s="82"/>
      <c r="H1090" s="82"/>
      <c r="I1090" s="79"/>
      <c r="J1090" s="79"/>
      <c r="K1090" s="77"/>
      <c r="L1090" s="77"/>
      <c r="M1090" s="80"/>
      <c r="N1090" s="77"/>
      <c r="O1090" s="77"/>
      <c r="Q1090" s="72"/>
      <c r="R1090" s="72"/>
      <c r="S1090" s="72"/>
      <c r="T1090" s="72"/>
      <c r="U1090" s="72"/>
      <c r="V1090" s="72"/>
      <c r="W1090" s="72"/>
      <c r="X1090" s="72"/>
      <c r="Y1090" s="72"/>
      <c r="Z1090" s="72"/>
      <c r="AA1090" s="72"/>
      <c r="AB1090" s="72"/>
      <c r="AC1090" s="92"/>
      <c r="AD1090" s="92"/>
      <c r="AE1090" s="92"/>
      <c r="AF1090" s="92"/>
      <c r="AG1090" s="92"/>
      <c r="AH1090" s="92"/>
    </row>
    <row r="1091" spans="4:34" s="57" customFormat="1" ht="16" customHeight="1" x14ac:dyDescent="0.25">
      <c r="D1091" s="82"/>
      <c r="E1091" s="82"/>
      <c r="F1091" s="82"/>
      <c r="G1091" s="82"/>
      <c r="H1091" s="82"/>
      <c r="I1091" s="79"/>
      <c r="J1091" s="79"/>
      <c r="K1091" s="77"/>
      <c r="L1091" s="77"/>
      <c r="M1091" s="80"/>
      <c r="N1091" s="77"/>
      <c r="O1091" s="77"/>
      <c r="Q1091" s="72"/>
      <c r="R1091" s="72"/>
      <c r="S1091" s="72"/>
      <c r="T1091" s="72"/>
      <c r="U1091" s="72"/>
      <c r="V1091" s="72"/>
      <c r="W1091" s="72"/>
      <c r="X1091" s="72"/>
      <c r="Y1091" s="72"/>
      <c r="Z1091" s="72"/>
      <c r="AA1091" s="72"/>
      <c r="AB1091" s="72"/>
      <c r="AC1091" s="92"/>
      <c r="AD1091" s="92"/>
      <c r="AE1091" s="92"/>
      <c r="AF1091" s="92"/>
      <c r="AG1091" s="92"/>
      <c r="AH1091" s="92"/>
    </row>
    <row r="1092" spans="4:34" s="57" customFormat="1" ht="16" customHeight="1" x14ac:dyDescent="0.25">
      <c r="D1092" s="82"/>
      <c r="E1092" s="82"/>
      <c r="F1092" s="82"/>
      <c r="G1092" s="82"/>
      <c r="H1092" s="82"/>
      <c r="I1092" s="79"/>
      <c r="J1092" s="79"/>
      <c r="K1092" s="77"/>
      <c r="L1092" s="77"/>
      <c r="M1092" s="80"/>
      <c r="N1092" s="77"/>
      <c r="O1092" s="77"/>
      <c r="Q1092" s="72"/>
      <c r="R1092" s="72"/>
      <c r="S1092" s="72"/>
      <c r="T1092" s="72"/>
      <c r="U1092" s="72"/>
      <c r="V1092" s="72"/>
      <c r="W1092" s="72"/>
      <c r="X1092" s="72"/>
      <c r="Y1092" s="72"/>
      <c r="Z1092" s="72"/>
      <c r="AA1092" s="72"/>
      <c r="AB1092" s="72"/>
      <c r="AC1092" s="92"/>
      <c r="AD1092" s="92"/>
      <c r="AE1092" s="92"/>
      <c r="AF1092" s="92"/>
      <c r="AG1092" s="92"/>
      <c r="AH1092" s="92"/>
    </row>
    <row r="1093" spans="4:34" s="57" customFormat="1" ht="16" customHeight="1" x14ac:dyDescent="0.25">
      <c r="D1093" s="82"/>
      <c r="E1093" s="82"/>
      <c r="F1093" s="82"/>
      <c r="G1093" s="82"/>
      <c r="H1093" s="82"/>
      <c r="I1093" s="79"/>
      <c r="J1093" s="79"/>
      <c r="K1093" s="77"/>
      <c r="L1093" s="77"/>
      <c r="M1093" s="80"/>
      <c r="N1093" s="77"/>
      <c r="O1093" s="77"/>
      <c r="Q1093" s="72"/>
      <c r="R1093" s="72"/>
      <c r="S1093" s="72"/>
      <c r="T1093" s="72"/>
      <c r="U1093" s="72"/>
      <c r="V1093" s="72"/>
      <c r="W1093" s="72"/>
      <c r="X1093" s="72"/>
      <c r="Y1093" s="72"/>
      <c r="Z1093" s="72"/>
      <c r="AA1093" s="72"/>
      <c r="AB1093" s="72"/>
      <c r="AC1093" s="92"/>
      <c r="AD1093" s="92"/>
      <c r="AE1093" s="92"/>
      <c r="AF1093" s="92"/>
      <c r="AG1093" s="92"/>
      <c r="AH1093" s="92"/>
    </row>
    <row r="1094" spans="4:34" s="57" customFormat="1" ht="16" customHeight="1" x14ac:dyDescent="0.25">
      <c r="D1094" s="82"/>
      <c r="E1094" s="82"/>
      <c r="F1094" s="82"/>
      <c r="G1094" s="82"/>
      <c r="H1094" s="82"/>
      <c r="I1094" s="79"/>
      <c r="J1094" s="79"/>
      <c r="K1094" s="77"/>
      <c r="L1094" s="77"/>
      <c r="M1094" s="80"/>
      <c r="N1094" s="77"/>
      <c r="O1094" s="77"/>
      <c r="Q1094" s="72"/>
      <c r="R1094" s="72"/>
      <c r="S1094" s="72"/>
      <c r="T1094" s="72"/>
      <c r="U1094" s="72"/>
      <c r="V1094" s="72"/>
      <c r="W1094" s="72"/>
      <c r="X1094" s="72"/>
      <c r="Y1094" s="72"/>
      <c r="Z1094" s="72"/>
      <c r="AA1094" s="72"/>
      <c r="AB1094" s="72"/>
      <c r="AC1094" s="92"/>
      <c r="AD1094" s="92"/>
      <c r="AE1094" s="92"/>
      <c r="AF1094" s="92"/>
      <c r="AG1094" s="92"/>
      <c r="AH1094" s="92"/>
    </row>
    <row r="1095" spans="4:34" s="57" customFormat="1" ht="16" customHeight="1" x14ac:dyDescent="0.25">
      <c r="D1095" s="82"/>
      <c r="E1095" s="82"/>
      <c r="F1095" s="82"/>
      <c r="G1095" s="82"/>
      <c r="H1095" s="82"/>
      <c r="I1095" s="79"/>
      <c r="J1095" s="79"/>
      <c r="K1095" s="77"/>
      <c r="L1095" s="77"/>
      <c r="M1095" s="80"/>
      <c r="N1095" s="77"/>
      <c r="O1095" s="77"/>
      <c r="Q1095" s="72"/>
      <c r="R1095" s="72"/>
      <c r="S1095" s="72"/>
      <c r="T1095" s="72"/>
      <c r="U1095" s="72"/>
      <c r="V1095" s="72"/>
      <c r="W1095" s="72"/>
      <c r="X1095" s="72"/>
      <c r="Y1095" s="72"/>
      <c r="Z1095" s="72"/>
      <c r="AA1095" s="72"/>
      <c r="AB1095" s="72"/>
      <c r="AC1095" s="92"/>
      <c r="AD1095" s="92"/>
      <c r="AE1095" s="92"/>
      <c r="AF1095" s="92"/>
      <c r="AG1095" s="92"/>
      <c r="AH1095" s="92"/>
    </row>
    <row r="1096" spans="4:34" s="57" customFormat="1" ht="16" customHeight="1" x14ac:dyDescent="0.25">
      <c r="D1096" s="82"/>
      <c r="E1096" s="82"/>
      <c r="F1096" s="82"/>
      <c r="G1096" s="82"/>
      <c r="H1096" s="82"/>
      <c r="I1096" s="79"/>
      <c r="J1096" s="79"/>
      <c r="K1096" s="77"/>
      <c r="L1096" s="77"/>
      <c r="M1096" s="80"/>
      <c r="N1096" s="77"/>
      <c r="O1096" s="77"/>
      <c r="Q1096" s="72"/>
      <c r="R1096" s="72"/>
      <c r="S1096" s="72"/>
      <c r="T1096" s="72"/>
      <c r="U1096" s="72"/>
      <c r="V1096" s="72"/>
      <c r="W1096" s="72"/>
      <c r="X1096" s="72"/>
      <c r="Y1096" s="72"/>
      <c r="Z1096" s="72"/>
      <c r="AA1096" s="72"/>
      <c r="AB1096" s="72"/>
      <c r="AC1096" s="92"/>
      <c r="AD1096" s="92"/>
      <c r="AE1096" s="92"/>
      <c r="AF1096" s="92"/>
      <c r="AG1096" s="92"/>
      <c r="AH1096" s="92"/>
    </row>
    <row r="1097" spans="4:34" s="57" customFormat="1" ht="16" customHeight="1" x14ac:dyDescent="0.25">
      <c r="D1097" s="82"/>
      <c r="E1097" s="82"/>
      <c r="F1097" s="82"/>
      <c r="G1097" s="82"/>
      <c r="H1097" s="82"/>
      <c r="I1097" s="79"/>
      <c r="J1097" s="79"/>
      <c r="K1097" s="77"/>
      <c r="L1097" s="77"/>
      <c r="M1097" s="80"/>
      <c r="N1097" s="77"/>
      <c r="O1097" s="77"/>
      <c r="Q1097" s="72"/>
      <c r="R1097" s="72"/>
      <c r="S1097" s="72"/>
      <c r="T1097" s="72"/>
      <c r="U1097" s="72"/>
      <c r="V1097" s="72"/>
      <c r="W1097" s="72"/>
      <c r="X1097" s="72"/>
      <c r="Y1097" s="72"/>
      <c r="Z1097" s="72"/>
      <c r="AA1097" s="72"/>
      <c r="AB1097" s="72"/>
      <c r="AC1097" s="92"/>
      <c r="AD1097" s="92"/>
      <c r="AE1097" s="92"/>
      <c r="AF1097" s="92"/>
      <c r="AG1097" s="92"/>
      <c r="AH1097" s="92"/>
    </row>
    <row r="1098" spans="4:34" s="57" customFormat="1" ht="16" customHeight="1" x14ac:dyDescent="0.25">
      <c r="D1098" s="82"/>
      <c r="E1098" s="82"/>
      <c r="F1098" s="82"/>
      <c r="G1098" s="82"/>
      <c r="H1098" s="82"/>
      <c r="I1098" s="79"/>
      <c r="J1098" s="79"/>
      <c r="K1098" s="77"/>
      <c r="L1098" s="77"/>
      <c r="M1098" s="80"/>
      <c r="N1098" s="77"/>
      <c r="O1098" s="77"/>
      <c r="Q1098" s="72"/>
      <c r="R1098" s="72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72"/>
      <c r="AC1098" s="92"/>
      <c r="AD1098" s="92"/>
      <c r="AE1098" s="92"/>
      <c r="AF1098" s="92"/>
      <c r="AG1098" s="92"/>
      <c r="AH1098" s="92"/>
    </row>
    <row r="1099" spans="4:34" s="57" customFormat="1" ht="16" customHeight="1" x14ac:dyDescent="0.25">
      <c r="D1099" s="82"/>
      <c r="E1099" s="82"/>
      <c r="F1099" s="82"/>
      <c r="G1099" s="82"/>
      <c r="H1099" s="82"/>
      <c r="I1099" s="79"/>
      <c r="J1099" s="79"/>
      <c r="K1099" s="77"/>
      <c r="L1099" s="77"/>
      <c r="M1099" s="80"/>
      <c r="N1099" s="77"/>
      <c r="O1099" s="77"/>
      <c r="Q1099" s="72"/>
      <c r="R1099" s="72"/>
      <c r="S1099" s="72"/>
      <c r="T1099" s="72"/>
      <c r="U1099" s="72"/>
      <c r="V1099" s="72"/>
      <c r="W1099" s="72"/>
      <c r="X1099" s="72"/>
      <c r="Y1099" s="72"/>
      <c r="Z1099" s="72"/>
      <c r="AA1099" s="72"/>
      <c r="AB1099" s="72"/>
      <c r="AC1099" s="92"/>
      <c r="AD1099" s="92"/>
      <c r="AE1099" s="92"/>
      <c r="AF1099" s="92"/>
      <c r="AG1099" s="92"/>
      <c r="AH1099" s="92"/>
    </row>
    <row r="1100" spans="4:34" s="57" customFormat="1" ht="16" customHeight="1" x14ac:dyDescent="0.25">
      <c r="D1100" s="82"/>
      <c r="E1100" s="82"/>
      <c r="F1100" s="82"/>
      <c r="G1100" s="82"/>
      <c r="H1100" s="82"/>
      <c r="I1100" s="79"/>
      <c r="J1100" s="79"/>
      <c r="K1100" s="81"/>
      <c r="L1100" s="81"/>
      <c r="M1100" s="80"/>
      <c r="N1100" s="77"/>
      <c r="O1100" s="77"/>
      <c r="Q1100" s="72"/>
      <c r="R1100" s="72"/>
      <c r="S1100" s="72"/>
      <c r="T1100" s="72"/>
      <c r="U1100" s="72"/>
      <c r="V1100" s="72"/>
      <c r="W1100" s="72"/>
      <c r="X1100" s="72"/>
      <c r="Y1100" s="72"/>
      <c r="Z1100" s="72"/>
      <c r="AA1100" s="72"/>
      <c r="AB1100" s="72"/>
      <c r="AC1100" s="92"/>
      <c r="AD1100" s="92"/>
      <c r="AE1100" s="92"/>
      <c r="AF1100" s="92"/>
      <c r="AG1100" s="92"/>
      <c r="AH1100" s="92"/>
    </row>
    <row r="1101" spans="4:34" s="57" customFormat="1" ht="16" customHeight="1" x14ac:dyDescent="0.25">
      <c r="D1101" s="82"/>
      <c r="E1101" s="82"/>
      <c r="F1101" s="82"/>
      <c r="G1101" s="82"/>
      <c r="H1101" s="82"/>
      <c r="I1101" s="79"/>
      <c r="J1101" s="79"/>
      <c r="K1101" s="81"/>
      <c r="L1101" s="81"/>
      <c r="M1101" s="80"/>
      <c r="N1101" s="77"/>
      <c r="O1101" s="77"/>
      <c r="Q1101" s="72"/>
      <c r="R1101" s="72"/>
      <c r="S1101" s="72"/>
      <c r="T1101" s="72"/>
      <c r="U1101" s="72"/>
      <c r="V1101" s="72"/>
      <c r="W1101" s="72"/>
      <c r="X1101" s="72"/>
      <c r="Y1101" s="72"/>
      <c r="Z1101" s="72"/>
      <c r="AA1101" s="72"/>
      <c r="AB1101" s="72"/>
      <c r="AC1101" s="92"/>
      <c r="AD1101" s="92"/>
      <c r="AE1101" s="92"/>
      <c r="AF1101" s="92"/>
      <c r="AG1101" s="92"/>
      <c r="AH1101" s="92"/>
    </row>
    <row r="1102" spans="4:34" s="57" customFormat="1" ht="16" customHeight="1" x14ac:dyDescent="0.25">
      <c r="D1102" s="82"/>
      <c r="E1102" s="82"/>
      <c r="F1102" s="82"/>
      <c r="G1102" s="82"/>
      <c r="H1102" s="82"/>
      <c r="I1102" s="79"/>
      <c r="J1102" s="79"/>
      <c r="K1102" s="81"/>
      <c r="L1102" s="81"/>
      <c r="M1102" s="80"/>
      <c r="N1102" s="77"/>
      <c r="O1102" s="77"/>
      <c r="Q1102" s="72"/>
      <c r="R1102" s="72"/>
      <c r="S1102" s="72"/>
      <c r="T1102" s="72"/>
      <c r="U1102" s="72"/>
      <c r="V1102" s="72"/>
      <c r="W1102" s="72"/>
      <c r="X1102" s="72"/>
      <c r="Y1102" s="72"/>
      <c r="Z1102" s="72"/>
      <c r="AA1102" s="72"/>
      <c r="AB1102" s="72"/>
      <c r="AC1102" s="92"/>
      <c r="AD1102" s="92"/>
      <c r="AE1102" s="92"/>
      <c r="AF1102" s="92"/>
      <c r="AG1102" s="92"/>
      <c r="AH1102" s="92"/>
    </row>
    <row r="1103" spans="4:34" s="57" customFormat="1" ht="16" customHeight="1" x14ac:dyDescent="0.25">
      <c r="D1103" s="82"/>
      <c r="E1103" s="82"/>
      <c r="F1103" s="82"/>
      <c r="G1103" s="82"/>
      <c r="H1103" s="82"/>
      <c r="I1103" s="79"/>
      <c r="J1103" s="79"/>
      <c r="K1103" s="81"/>
      <c r="L1103" s="81"/>
      <c r="M1103" s="80"/>
      <c r="N1103" s="77"/>
      <c r="O1103" s="77"/>
      <c r="Q1103" s="72"/>
      <c r="R1103" s="72"/>
      <c r="S1103" s="72"/>
      <c r="T1103" s="72"/>
      <c r="U1103" s="72"/>
      <c r="V1103" s="72"/>
      <c r="W1103" s="72"/>
      <c r="X1103" s="72"/>
      <c r="Y1103" s="72"/>
      <c r="Z1103" s="72"/>
      <c r="AA1103" s="72"/>
      <c r="AB1103" s="72"/>
      <c r="AC1103" s="92"/>
      <c r="AD1103" s="92"/>
      <c r="AE1103" s="92"/>
      <c r="AF1103" s="92"/>
      <c r="AG1103" s="92"/>
      <c r="AH1103" s="92"/>
    </row>
    <row r="1104" spans="4:34" s="57" customFormat="1" ht="16" customHeight="1" x14ac:dyDescent="0.25">
      <c r="D1104" s="82"/>
      <c r="E1104" s="82"/>
      <c r="F1104" s="82"/>
      <c r="G1104" s="82"/>
      <c r="H1104" s="82"/>
      <c r="I1104" s="79"/>
      <c r="J1104" s="79"/>
      <c r="K1104" s="81"/>
      <c r="L1104" s="81"/>
      <c r="M1104" s="80"/>
      <c r="N1104" s="77"/>
      <c r="O1104" s="77"/>
      <c r="Q1104" s="72"/>
      <c r="R1104" s="72"/>
      <c r="S1104" s="72"/>
      <c r="T1104" s="72"/>
      <c r="U1104" s="72"/>
      <c r="V1104" s="72"/>
      <c r="W1104" s="72"/>
      <c r="X1104" s="72"/>
      <c r="Y1104" s="72"/>
      <c r="Z1104" s="72"/>
      <c r="AA1104" s="72"/>
      <c r="AB1104" s="72"/>
      <c r="AC1104" s="92"/>
      <c r="AD1104" s="92"/>
      <c r="AE1104" s="92"/>
      <c r="AF1104" s="92"/>
      <c r="AG1104" s="92"/>
      <c r="AH1104" s="92"/>
    </row>
    <row r="1105" spans="4:34" s="57" customFormat="1" ht="16" customHeight="1" x14ac:dyDescent="0.25">
      <c r="D1105" s="82"/>
      <c r="E1105" s="82"/>
      <c r="F1105" s="82"/>
      <c r="G1105" s="82"/>
      <c r="H1105" s="82"/>
      <c r="I1105" s="79"/>
      <c r="J1105" s="79"/>
      <c r="K1105" s="81"/>
      <c r="L1105" s="81"/>
      <c r="M1105" s="80"/>
      <c r="N1105" s="77"/>
      <c r="O1105" s="77"/>
      <c r="Q1105" s="72"/>
      <c r="R1105" s="72"/>
      <c r="S1105" s="72"/>
      <c r="T1105" s="72"/>
      <c r="U1105" s="72"/>
      <c r="V1105" s="72"/>
      <c r="W1105" s="72"/>
      <c r="X1105" s="72"/>
      <c r="Y1105" s="72"/>
      <c r="Z1105" s="72"/>
      <c r="AA1105" s="72"/>
      <c r="AB1105" s="72"/>
      <c r="AC1105" s="92"/>
      <c r="AD1105" s="92"/>
      <c r="AE1105" s="92"/>
      <c r="AF1105" s="92"/>
      <c r="AG1105" s="92"/>
      <c r="AH1105" s="92"/>
    </row>
    <row r="1106" spans="4:34" s="57" customFormat="1" ht="16" customHeight="1" x14ac:dyDescent="0.25">
      <c r="D1106" s="82"/>
      <c r="E1106" s="82"/>
      <c r="F1106" s="82"/>
      <c r="G1106" s="82"/>
      <c r="H1106" s="82"/>
      <c r="I1106" s="79"/>
      <c r="J1106" s="79"/>
      <c r="K1106" s="81"/>
      <c r="L1106" s="81"/>
      <c r="M1106" s="80"/>
      <c r="N1106" s="77"/>
      <c r="O1106" s="77"/>
      <c r="Q1106" s="72"/>
      <c r="R1106" s="72"/>
      <c r="S1106" s="72"/>
      <c r="T1106" s="72"/>
      <c r="U1106" s="72"/>
      <c r="V1106" s="72"/>
      <c r="W1106" s="72"/>
      <c r="X1106" s="72"/>
      <c r="Y1106" s="72"/>
      <c r="Z1106" s="72"/>
      <c r="AA1106" s="72"/>
      <c r="AB1106" s="72"/>
      <c r="AC1106" s="92"/>
      <c r="AD1106" s="92"/>
      <c r="AE1106" s="92"/>
      <c r="AF1106" s="92"/>
      <c r="AG1106" s="92"/>
      <c r="AH1106" s="92"/>
    </row>
    <row r="1107" spans="4:34" s="57" customFormat="1" ht="16" customHeight="1" x14ac:dyDescent="0.25">
      <c r="D1107" s="82"/>
      <c r="E1107" s="82"/>
      <c r="F1107" s="82"/>
      <c r="G1107" s="82"/>
      <c r="H1107" s="82"/>
      <c r="I1107" s="79"/>
      <c r="J1107" s="79"/>
      <c r="K1107" s="77"/>
      <c r="L1107" s="77"/>
      <c r="M1107" s="80"/>
      <c r="N1107" s="77"/>
      <c r="O1107" s="77"/>
      <c r="Q1107" s="72"/>
      <c r="R1107" s="72"/>
      <c r="S1107" s="72"/>
      <c r="T1107" s="72"/>
      <c r="U1107" s="72"/>
      <c r="V1107" s="72"/>
      <c r="W1107" s="72"/>
      <c r="X1107" s="72"/>
      <c r="Y1107" s="72"/>
      <c r="Z1107" s="72"/>
      <c r="AA1107" s="72"/>
      <c r="AB1107" s="72"/>
      <c r="AC1107" s="92"/>
      <c r="AD1107" s="92"/>
      <c r="AE1107" s="92"/>
      <c r="AF1107" s="92"/>
      <c r="AG1107" s="92"/>
      <c r="AH1107" s="92"/>
    </row>
    <row r="1108" spans="4:34" s="57" customFormat="1" ht="16" customHeight="1" x14ac:dyDescent="0.25">
      <c r="D1108" s="82"/>
      <c r="E1108" s="82"/>
      <c r="F1108" s="82"/>
      <c r="G1108" s="82"/>
      <c r="H1108" s="82"/>
      <c r="I1108" s="79"/>
      <c r="J1108" s="79"/>
      <c r="K1108" s="77"/>
      <c r="L1108" s="77"/>
      <c r="M1108" s="80"/>
      <c r="N1108" s="77"/>
      <c r="O1108" s="77"/>
      <c r="Q1108" s="72"/>
      <c r="R1108" s="72"/>
      <c r="S1108" s="72"/>
      <c r="T1108" s="72"/>
      <c r="U1108" s="72"/>
      <c r="V1108" s="72"/>
      <c r="W1108" s="72"/>
      <c r="X1108" s="72"/>
      <c r="Y1108" s="72"/>
      <c r="Z1108" s="72"/>
      <c r="AA1108" s="72"/>
      <c r="AB1108" s="72"/>
      <c r="AC1108" s="92"/>
      <c r="AD1108" s="92"/>
      <c r="AE1108" s="92"/>
      <c r="AF1108" s="92"/>
      <c r="AG1108" s="92"/>
      <c r="AH1108" s="92"/>
    </row>
    <row r="1109" spans="4:34" s="57" customFormat="1" ht="16" customHeight="1" x14ac:dyDescent="0.25">
      <c r="D1109" s="82"/>
      <c r="E1109" s="82"/>
      <c r="F1109" s="82"/>
      <c r="G1109" s="82"/>
      <c r="H1109" s="82"/>
      <c r="I1109" s="79"/>
      <c r="J1109" s="79"/>
      <c r="K1109" s="77"/>
      <c r="L1109" s="77"/>
      <c r="M1109" s="80"/>
      <c r="N1109" s="77"/>
      <c r="O1109" s="77"/>
      <c r="Q1109" s="72"/>
      <c r="R1109" s="72"/>
      <c r="S1109" s="72"/>
      <c r="T1109" s="72"/>
      <c r="U1109" s="72"/>
      <c r="V1109" s="72"/>
      <c r="W1109" s="72"/>
      <c r="X1109" s="72"/>
      <c r="Y1109" s="72"/>
      <c r="Z1109" s="72"/>
      <c r="AA1109" s="72"/>
      <c r="AB1109" s="72"/>
      <c r="AC1109" s="92"/>
      <c r="AD1109" s="92"/>
      <c r="AE1109" s="92"/>
      <c r="AF1109" s="92"/>
      <c r="AG1109" s="92"/>
      <c r="AH1109" s="92"/>
    </row>
    <row r="1110" spans="4:34" s="57" customFormat="1" ht="16" customHeight="1" x14ac:dyDescent="0.25">
      <c r="D1110" s="82"/>
      <c r="E1110" s="82"/>
      <c r="F1110" s="82"/>
      <c r="G1110" s="82"/>
      <c r="H1110" s="82"/>
      <c r="I1110" s="79"/>
      <c r="J1110" s="79"/>
      <c r="K1110" s="77"/>
      <c r="L1110" s="77"/>
      <c r="M1110" s="80"/>
      <c r="N1110" s="77"/>
      <c r="O1110" s="77"/>
      <c r="Q1110" s="72"/>
      <c r="R1110" s="72"/>
      <c r="S1110" s="72"/>
      <c r="T1110" s="72"/>
      <c r="U1110" s="72"/>
      <c r="V1110" s="72"/>
      <c r="W1110" s="72"/>
      <c r="X1110" s="72"/>
      <c r="Y1110" s="72"/>
      <c r="Z1110" s="72"/>
      <c r="AA1110" s="72"/>
      <c r="AB1110" s="72"/>
      <c r="AC1110" s="92"/>
      <c r="AD1110" s="92"/>
      <c r="AE1110" s="92"/>
      <c r="AF1110" s="92"/>
      <c r="AG1110" s="92"/>
      <c r="AH1110" s="92"/>
    </row>
    <row r="1111" spans="4:34" s="57" customFormat="1" ht="16" customHeight="1" x14ac:dyDescent="0.25">
      <c r="D1111" s="82"/>
      <c r="E1111" s="82"/>
      <c r="F1111" s="82"/>
      <c r="G1111" s="82"/>
      <c r="H1111" s="82"/>
      <c r="I1111" s="79"/>
      <c r="J1111" s="79"/>
      <c r="K1111" s="77"/>
      <c r="L1111" s="77"/>
      <c r="M1111" s="80"/>
      <c r="N1111" s="77"/>
      <c r="O1111" s="77"/>
      <c r="Q1111" s="72"/>
      <c r="R1111" s="72"/>
      <c r="S1111" s="72"/>
      <c r="T1111" s="72"/>
      <c r="U1111" s="72"/>
      <c r="V1111" s="72"/>
      <c r="W1111" s="72"/>
      <c r="X1111" s="72"/>
      <c r="Y1111" s="72"/>
      <c r="Z1111" s="72"/>
      <c r="AA1111" s="72"/>
      <c r="AB1111" s="72"/>
      <c r="AC1111" s="92"/>
      <c r="AD1111" s="92"/>
      <c r="AE1111" s="92"/>
      <c r="AF1111" s="92"/>
      <c r="AG1111" s="92"/>
      <c r="AH1111" s="92"/>
    </row>
    <row r="1112" spans="4:34" s="57" customFormat="1" ht="16" customHeight="1" x14ac:dyDescent="0.25">
      <c r="D1112" s="82"/>
      <c r="E1112" s="82"/>
      <c r="F1112" s="82"/>
      <c r="G1112" s="82"/>
      <c r="H1112" s="82"/>
      <c r="I1112" s="79"/>
      <c r="J1112" s="79"/>
      <c r="K1112" s="77"/>
      <c r="L1112" s="77"/>
      <c r="M1112" s="80"/>
      <c r="N1112" s="77"/>
      <c r="O1112" s="77"/>
      <c r="Q1112" s="72"/>
      <c r="R1112" s="72"/>
      <c r="S1112" s="72"/>
      <c r="T1112" s="72"/>
      <c r="U1112" s="72"/>
      <c r="V1112" s="72"/>
      <c r="W1112" s="72"/>
      <c r="X1112" s="72"/>
      <c r="Y1112" s="72"/>
      <c r="Z1112" s="72"/>
      <c r="AA1112" s="72"/>
      <c r="AB1112" s="72"/>
      <c r="AC1112" s="92"/>
      <c r="AD1112" s="92"/>
      <c r="AE1112" s="92"/>
      <c r="AF1112" s="92"/>
      <c r="AG1112" s="92"/>
      <c r="AH1112" s="92"/>
    </row>
    <row r="1113" spans="4:34" s="57" customFormat="1" ht="16" customHeight="1" x14ac:dyDescent="0.25">
      <c r="D1113" s="82"/>
      <c r="E1113" s="82"/>
      <c r="F1113" s="82"/>
      <c r="G1113" s="82"/>
      <c r="H1113" s="82"/>
      <c r="I1113" s="79"/>
      <c r="J1113" s="79"/>
      <c r="K1113" s="77"/>
      <c r="L1113" s="77"/>
      <c r="M1113" s="80"/>
      <c r="N1113" s="77"/>
      <c r="O1113" s="77"/>
      <c r="Q1113" s="72"/>
      <c r="R1113" s="72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72"/>
      <c r="AC1113" s="92"/>
      <c r="AD1113" s="92"/>
      <c r="AE1113" s="92"/>
      <c r="AF1113" s="92"/>
      <c r="AG1113" s="92"/>
      <c r="AH1113" s="92"/>
    </row>
    <row r="1114" spans="4:34" s="57" customFormat="1" ht="16" customHeight="1" x14ac:dyDescent="0.25">
      <c r="D1114" s="82"/>
      <c r="E1114" s="82"/>
      <c r="F1114" s="82"/>
      <c r="G1114" s="82"/>
      <c r="H1114" s="82"/>
      <c r="I1114" s="79"/>
      <c r="J1114" s="79"/>
      <c r="K1114" s="77"/>
      <c r="L1114" s="77"/>
      <c r="M1114" s="80"/>
      <c r="N1114" s="77"/>
      <c r="O1114" s="77"/>
      <c r="Q1114" s="72"/>
      <c r="R1114" s="72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72"/>
      <c r="AC1114" s="92"/>
      <c r="AD1114" s="92"/>
      <c r="AE1114" s="92"/>
      <c r="AF1114" s="92"/>
      <c r="AG1114" s="92"/>
      <c r="AH1114" s="92"/>
    </row>
    <row r="1115" spans="4:34" s="57" customFormat="1" ht="16" customHeight="1" x14ac:dyDescent="0.25">
      <c r="D1115" s="82"/>
      <c r="E1115" s="82"/>
      <c r="F1115" s="82"/>
      <c r="G1115" s="82"/>
      <c r="H1115" s="82"/>
      <c r="I1115" s="79"/>
      <c r="J1115" s="79"/>
      <c r="K1115" s="77"/>
      <c r="L1115" s="77"/>
      <c r="M1115" s="80"/>
      <c r="N1115" s="77"/>
      <c r="O1115" s="77"/>
      <c r="Q1115" s="72"/>
      <c r="R1115" s="72"/>
      <c r="S1115" s="72"/>
      <c r="T1115" s="72"/>
      <c r="U1115" s="72"/>
      <c r="V1115" s="72"/>
      <c r="W1115" s="72"/>
      <c r="X1115" s="72"/>
      <c r="Y1115" s="72"/>
      <c r="Z1115" s="72"/>
      <c r="AA1115" s="72"/>
      <c r="AB1115" s="72"/>
      <c r="AC1115" s="92"/>
      <c r="AD1115" s="92"/>
      <c r="AE1115" s="92"/>
      <c r="AF1115" s="92"/>
      <c r="AG1115" s="92"/>
      <c r="AH1115" s="92"/>
    </row>
    <row r="1116" spans="4:34" s="57" customFormat="1" ht="16" customHeight="1" x14ac:dyDescent="0.25">
      <c r="D1116" s="82"/>
      <c r="E1116" s="82"/>
      <c r="F1116" s="82"/>
      <c r="G1116" s="82"/>
      <c r="H1116" s="82"/>
      <c r="I1116" s="79"/>
      <c r="J1116" s="79"/>
      <c r="K1116" s="77"/>
      <c r="L1116" s="77"/>
      <c r="M1116" s="80"/>
      <c r="N1116" s="77"/>
      <c r="O1116" s="77"/>
      <c r="Q1116" s="72"/>
      <c r="R1116" s="72"/>
      <c r="S1116" s="72"/>
      <c r="T1116" s="72"/>
      <c r="U1116" s="72"/>
      <c r="V1116" s="72"/>
      <c r="W1116" s="72"/>
      <c r="X1116" s="72"/>
      <c r="Y1116" s="72"/>
      <c r="Z1116" s="72"/>
      <c r="AA1116" s="72"/>
      <c r="AB1116" s="72"/>
      <c r="AC1116" s="92"/>
      <c r="AD1116" s="92"/>
      <c r="AE1116" s="92"/>
      <c r="AF1116" s="92"/>
      <c r="AG1116" s="92"/>
      <c r="AH1116" s="92"/>
    </row>
    <row r="1117" spans="4:34" s="57" customFormat="1" ht="16" customHeight="1" x14ac:dyDescent="0.25">
      <c r="D1117" s="82"/>
      <c r="E1117" s="82"/>
      <c r="F1117" s="82"/>
      <c r="G1117" s="82"/>
      <c r="H1117" s="82"/>
      <c r="I1117" s="79"/>
      <c r="J1117" s="79"/>
      <c r="K1117" s="77"/>
      <c r="L1117" s="77"/>
      <c r="M1117" s="80"/>
      <c r="N1117" s="77"/>
      <c r="O1117" s="77"/>
      <c r="Q1117" s="72"/>
      <c r="R1117" s="72"/>
      <c r="S1117" s="72"/>
      <c r="T1117" s="72"/>
      <c r="U1117" s="72"/>
      <c r="V1117" s="72"/>
      <c r="W1117" s="72"/>
      <c r="X1117" s="72"/>
      <c r="Y1117" s="72"/>
      <c r="Z1117" s="72"/>
      <c r="AA1117" s="72"/>
      <c r="AB1117" s="72"/>
      <c r="AC1117" s="92"/>
      <c r="AD1117" s="92"/>
      <c r="AE1117" s="92"/>
      <c r="AF1117" s="92"/>
      <c r="AG1117" s="92"/>
      <c r="AH1117" s="92"/>
    </row>
    <row r="1118" spans="4:34" s="57" customFormat="1" ht="16" customHeight="1" x14ac:dyDescent="0.25">
      <c r="D1118" s="82"/>
      <c r="E1118" s="82"/>
      <c r="F1118" s="82"/>
      <c r="G1118" s="82"/>
      <c r="H1118" s="82"/>
      <c r="I1118" s="79"/>
      <c r="J1118" s="79"/>
      <c r="K1118" s="77"/>
      <c r="L1118" s="77"/>
      <c r="M1118" s="80"/>
      <c r="N1118" s="77"/>
      <c r="O1118" s="77"/>
      <c r="Q1118" s="72"/>
      <c r="R1118" s="72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72"/>
      <c r="AC1118" s="92"/>
      <c r="AD1118" s="92"/>
      <c r="AE1118" s="92"/>
      <c r="AF1118" s="92"/>
      <c r="AG1118" s="92"/>
      <c r="AH1118" s="92"/>
    </row>
    <row r="1119" spans="4:34" s="57" customFormat="1" ht="16" customHeight="1" x14ac:dyDescent="0.25">
      <c r="D1119" s="82"/>
      <c r="E1119" s="82"/>
      <c r="F1119" s="82"/>
      <c r="G1119" s="82"/>
      <c r="H1119" s="82"/>
      <c r="I1119" s="79"/>
      <c r="J1119" s="79"/>
      <c r="K1119" s="77"/>
      <c r="L1119" s="77"/>
      <c r="M1119" s="80"/>
      <c r="N1119" s="77"/>
      <c r="O1119" s="77"/>
      <c r="Q1119" s="72"/>
      <c r="R1119" s="72"/>
      <c r="S1119" s="72"/>
      <c r="T1119" s="72"/>
      <c r="U1119" s="72"/>
      <c r="V1119" s="72"/>
      <c r="W1119" s="72"/>
      <c r="X1119" s="72"/>
      <c r="Y1119" s="72"/>
      <c r="Z1119" s="72"/>
      <c r="AA1119" s="72"/>
      <c r="AB1119" s="72"/>
      <c r="AC1119" s="92"/>
      <c r="AD1119" s="92"/>
      <c r="AE1119" s="92"/>
      <c r="AF1119" s="92"/>
      <c r="AG1119" s="92"/>
      <c r="AH1119" s="92"/>
    </row>
    <row r="1120" spans="4:34" s="57" customFormat="1" ht="16" customHeight="1" x14ac:dyDescent="0.25">
      <c r="D1120" s="82"/>
      <c r="E1120" s="82"/>
      <c r="F1120" s="82"/>
      <c r="G1120" s="82"/>
      <c r="H1120" s="82"/>
      <c r="I1120" s="79"/>
      <c r="J1120" s="79"/>
      <c r="K1120" s="77"/>
      <c r="L1120" s="77"/>
      <c r="M1120" s="80"/>
      <c r="N1120" s="77"/>
      <c r="O1120" s="77"/>
      <c r="Q1120" s="72"/>
      <c r="R1120" s="72"/>
      <c r="S1120" s="72"/>
      <c r="T1120" s="72"/>
      <c r="U1120" s="72"/>
      <c r="V1120" s="72"/>
      <c r="W1120" s="72"/>
      <c r="X1120" s="72"/>
      <c r="Y1120" s="72"/>
      <c r="Z1120" s="72"/>
      <c r="AA1120" s="72"/>
      <c r="AB1120" s="72"/>
      <c r="AC1120" s="92"/>
      <c r="AD1120" s="92"/>
      <c r="AE1120" s="92"/>
      <c r="AF1120" s="92"/>
      <c r="AG1120" s="92"/>
      <c r="AH1120" s="92"/>
    </row>
    <row r="1121" spans="4:34" s="57" customFormat="1" ht="16" customHeight="1" x14ac:dyDescent="0.25">
      <c r="D1121" s="82"/>
      <c r="E1121" s="82"/>
      <c r="F1121" s="82"/>
      <c r="G1121" s="82"/>
      <c r="H1121" s="82"/>
      <c r="I1121" s="79"/>
      <c r="J1121" s="79"/>
      <c r="K1121" s="77"/>
      <c r="L1121" s="77"/>
      <c r="M1121" s="80"/>
      <c r="N1121" s="77"/>
      <c r="O1121" s="77"/>
      <c r="Q1121" s="72"/>
      <c r="R1121" s="72"/>
      <c r="S1121" s="72"/>
      <c r="T1121" s="72"/>
      <c r="U1121" s="72"/>
      <c r="V1121" s="72"/>
      <c r="W1121" s="72"/>
      <c r="X1121" s="72"/>
      <c r="Y1121" s="72"/>
      <c r="Z1121" s="72"/>
      <c r="AA1121" s="72"/>
      <c r="AB1121" s="72"/>
      <c r="AC1121" s="92"/>
      <c r="AD1121" s="92"/>
      <c r="AE1121" s="92"/>
      <c r="AF1121" s="92"/>
      <c r="AG1121" s="92"/>
      <c r="AH1121" s="92"/>
    </row>
    <row r="1122" spans="4:34" s="57" customFormat="1" ht="16" customHeight="1" x14ac:dyDescent="0.25">
      <c r="D1122" s="82"/>
      <c r="E1122" s="82"/>
      <c r="F1122" s="82"/>
      <c r="G1122" s="82"/>
      <c r="H1122" s="82"/>
      <c r="I1122" s="79"/>
      <c r="J1122" s="79"/>
      <c r="K1122" s="77"/>
      <c r="L1122" s="77"/>
      <c r="M1122" s="80"/>
      <c r="N1122" s="77"/>
      <c r="O1122" s="77"/>
      <c r="Q1122" s="72"/>
      <c r="R1122" s="72"/>
      <c r="S1122" s="72"/>
      <c r="T1122" s="72"/>
      <c r="U1122" s="72"/>
      <c r="V1122" s="72"/>
      <c r="W1122" s="72"/>
      <c r="X1122" s="72"/>
      <c r="Y1122" s="72"/>
      <c r="Z1122" s="72"/>
      <c r="AA1122" s="72"/>
      <c r="AB1122" s="72"/>
      <c r="AC1122" s="92"/>
      <c r="AD1122" s="92"/>
      <c r="AE1122" s="92"/>
      <c r="AF1122" s="92"/>
      <c r="AG1122" s="92"/>
      <c r="AH1122" s="92"/>
    </row>
    <row r="1123" spans="4:34" s="57" customFormat="1" ht="16" customHeight="1" x14ac:dyDescent="0.25">
      <c r="D1123" s="82"/>
      <c r="E1123" s="82"/>
      <c r="F1123" s="82"/>
      <c r="G1123" s="82"/>
      <c r="H1123" s="82"/>
      <c r="I1123" s="79"/>
      <c r="J1123" s="79"/>
      <c r="K1123" s="77"/>
      <c r="L1123" s="77"/>
      <c r="M1123" s="80"/>
      <c r="N1123" s="77"/>
      <c r="O1123" s="77"/>
      <c r="Q1123" s="72"/>
      <c r="R1123" s="72"/>
      <c r="S1123" s="72"/>
      <c r="T1123" s="72"/>
      <c r="U1123" s="72"/>
      <c r="V1123" s="72"/>
      <c r="W1123" s="72"/>
      <c r="X1123" s="72"/>
      <c r="Y1123" s="72"/>
      <c r="Z1123" s="72"/>
      <c r="AA1123" s="72"/>
      <c r="AB1123" s="72"/>
      <c r="AC1123" s="92"/>
      <c r="AD1123" s="92"/>
      <c r="AE1123" s="92"/>
      <c r="AF1123" s="92"/>
      <c r="AG1123" s="92"/>
      <c r="AH1123" s="92"/>
    </row>
    <row r="1124" spans="4:34" s="57" customFormat="1" ht="16" customHeight="1" x14ac:dyDescent="0.25">
      <c r="D1124" s="82"/>
      <c r="E1124" s="82"/>
      <c r="F1124" s="82"/>
      <c r="G1124" s="82"/>
      <c r="H1124" s="82"/>
      <c r="I1124" s="79"/>
      <c r="J1124" s="79"/>
      <c r="K1124" s="81"/>
      <c r="L1124" s="81"/>
      <c r="M1124" s="80"/>
      <c r="N1124" s="77"/>
      <c r="O1124" s="77"/>
      <c r="Q1124" s="72"/>
      <c r="R1124" s="72"/>
      <c r="S1124" s="72"/>
      <c r="T1124" s="72"/>
      <c r="U1124" s="72"/>
      <c r="V1124" s="72"/>
      <c r="W1124" s="72"/>
      <c r="X1124" s="72"/>
      <c r="Y1124" s="72"/>
      <c r="Z1124" s="72"/>
      <c r="AA1124" s="72"/>
      <c r="AB1124" s="72"/>
      <c r="AC1124" s="92"/>
      <c r="AD1124" s="92"/>
      <c r="AE1124" s="92"/>
      <c r="AF1124" s="92"/>
      <c r="AG1124" s="92"/>
      <c r="AH1124" s="92"/>
    </row>
    <row r="1125" spans="4:34" s="57" customFormat="1" ht="16" customHeight="1" x14ac:dyDescent="0.25">
      <c r="D1125" s="82"/>
      <c r="E1125" s="82"/>
      <c r="F1125" s="82"/>
      <c r="G1125" s="82"/>
      <c r="H1125" s="82"/>
      <c r="I1125" s="79"/>
      <c r="J1125" s="79"/>
      <c r="K1125" s="81"/>
      <c r="L1125" s="81"/>
      <c r="M1125" s="80"/>
      <c r="N1125" s="77"/>
      <c r="O1125" s="77"/>
      <c r="Q1125" s="72"/>
      <c r="R1125" s="72"/>
      <c r="S1125" s="72"/>
      <c r="T1125" s="72"/>
      <c r="U1125" s="72"/>
      <c r="V1125" s="72"/>
      <c r="W1125" s="72"/>
      <c r="X1125" s="72"/>
      <c r="Y1125" s="72"/>
      <c r="Z1125" s="72"/>
      <c r="AA1125" s="72"/>
      <c r="AB1125" s="72"/>
      <c r="AC1125" s="92"/>
      <c r="AD1125" s="92"/>
      <c r="AE1125" s="92"/>
      <c r="AF1125" s="92"/>
      <c r="AG1125" s="92"/>
      <c r="AH1125" s="92"/>
    </row>
    <row r="1126" spans="4:34" s="57" customFormat="1" ht="16" customHeight="1" x14ac:dyDescent="0.25">
      <c r="D1126" s="82"/>
      <c r="E1126" s="82"/>
      <c r="F1126" s="82"/>
      <c r="G1126" s="82"/>
      <c r="H1126" s="82"/>
      <c r="I1126" s="79"/>
      <c r="J1126" s="79"/>
      <c r="K1126" s="81"/>
      <c r="L1126" s="81"/>
      <c r="M1126" s="80"/>
      <c r="N1126" s="77"/>
      <c r="O1126" s="77"/>
      <c r="Q1126" s="72"/>
      <c r="R1126" s="72"/>
      <c r="S1126" s="72"/>
      <c r="T1126" s="72"/>
      <c r="U1126" s="72"/>
      <c r="V1126" s="72"/>
      <c r="W1126" s="72"/>
      <c r="X1126" s="72"/>
      <c r="Y1126" s="72"/>
      <c r="Z1126" s="72"/>
      <c r="AA1126" s="72"/>
      <c r="AB1126" s="72"/>
      <c r="AC1126" s="92"/>
      <c r="AD1126" s="92"/>
      <c r="AE1126" s="92"/>
      <c r="AF1126" s="92"/>
      <c r="AG1126" s="92"/>
      <c r="AH1126" s="92"/>
    </row>
    <row r="1127" spans="4:34" s="57" customFormat="1" ht="16" customHeight="1" x14ac:dyDescent="0.25">
      <c r="D1127" s="82"/>
      <c r="E1127" s="82"/>
      <c r="F1127" s="82"/>
      <c r="G1127" s="82"/>
      <c r="H1127" s="82"/>
      <c r="I1127" s="79"/>
      <c r="J1127" s="79"/>
      <c r="K1127" s="81"/>
      <c r="L1127" s="81"/>
      <c r="M1127" s="80"/>
      <c r="N1127" s="77"/>
      <c r="O1127" s="77"/>
      <c r="Q1127" s="72"/>
      <c r="R1127" s="72"/>
      <c r="S1127" s="72"/>
      <c r="T1127" s="72"/>
      <c r="U1127" s="72"/>
      <c r="V1127" s="72"/>
      <c r="W1127" s="72"/>
      <c r="X1127" s="72"/>
      <c r="Y1127" s="72"/>
      <c r="Z1127" s="72"/>
      <c r="AA1127" s="72"/>
      <c r="AB1127" s="72"/>
      <c r="AC1127" s="92"/>
      <c r="AD1127" s="92"/>
      <c r="AE1127" s="92"/>
      <c r="AF1127" s="92"/>
      <c r="AG1127" s="92"/>
      <c r="AH1127" s="92"/>
    </row>
    <row r="1128" spans="4:34" s="57" customFormat="1" ht="16" customHeight="1" x14ac:dyDescent="0.25">
      <c r="D1128" s="82"/>
      <c r="E1128" s="82"/>
      <c r="F1128" s="82"/>
      <c r="G1128" s="82"/>
      <c r="H1128" s="82"/>
      <c r="I1128" s="79"/>
      <c r="J1128" s="79"/>
      <c r="K1128" s="81"/>
      <c r="L1128" s="81"/>
      <c r="M1128" s="80"/>
      <c r="N1128" s="77"/>
      <c r="O1128" s="77"/>
      <c r="Q1128" s="72"/>
      <c r="R1128" s="72"/>
      <c r="S1128" s="72"/>
      <c r="T1128" s="72"/>
      <c r="U1128" s="72"/>
      <c r="V1128" s="72"/>
      <c r="W1128" s="72"/>
      <c r="X1128" s="72"/>
      <c r="Y1128" s="72"/>
      <c r="Z1128" s="72"/>
      <c r="AA1128" s="72"/>
      <c r="AB1128" s="72"/>
      <c r="AC1128" s="92"/>
      <c r="AD1128" s="92"/>
      <c r="AE1128" s="92"/>
      <c r="AF1128" s="92"/>
      <c r="AG1128" s="92"/>
      <c r="AH1128" s="92"/>
    </row>
    <row r="1129" spans="4:34" s="57" customFormat="1" ht="16" customHeight="1" x14ac:dyDescent="0.25">
      <c r="D1129" s="82"/>
      <c r="E1129" s="82"/>
      <c r="F1129" s="82"/>
      <c r="G1129" s="82"/>
      <c r="H1129" s="82"/>
      <c r="I1129" s="79"/>
      <c r="J1129" s="79"/>
      <c r="K1129" s="81"/>
      <c r="L1129" s="81"/>
      <c r="M1129" s="80"/>
      <c r="N1129" s="77"/>
      <c r="O1129" s="77"/>
      <c r="Q1129" s="72"/>
      <c r="R1129" s="72"/>
      <c r="S1129" s="72"/>
      <c r="T1129" s="72"/>
      <c r="U1129" s="72"/>
      <c r="V1129" s="72"/>
      <c r="W1129" s="72"/>
      <c r="X1129" s="72"/>
      <c r="Y1129" s="72"/>
      <c r="Z1129" s="72"/>
      <c r="AA1129" s="72"/>
      <c r="AB1129" s="72"/>
      <c r="AC1129" s="92"/>
      <c r="AD1129" s="92"/>
      <c r="AE1129" s="92"/>
      <c r="AF1129" s="92"/>
      <c r="AG1129" s="92"/>
      <c r="AH1129" s="92"/>
    </row>
    <row r="1130" spans="4:34" s="57" customFormat="1" ht="16" customHeight="1" x14ac:dyDescent="0.25">
      <c r="D1130" s="82"/>
      <c r="E1130" s="82"/>
      <c r="F1130" s="82"/>
      <c r="G1130" s="82"/>
      <c r="H1130" s="82"/>
      <c r="I1130" s="79"/>
      <c r="J1130" s="79"/>
      <c r="K1130" s="81"/>
      <c r="L1130" s="81"/>
      <c r="M1130" s="80"/>
      <c r="N1130" s="77"/>
      <c r="O1130" s="77"/>
      <c r="Q1130" s="72"/>
      <c r="R1130" s="72"/>
      <c r="S1130" s="72"/>
      <c r="T1130" s="72"/>
      <c r="U1130" s="72"/>
      <c r="V1130" s="72"/>
      <c r="W1130" s="72"/>
      <c r="X1130" s="72"/>
      <c r="Y1130" s="72"/>
      <c r="Z1130" s="72"/>
      <c r="AA1130" s="72"/>
      <c r="AB1130" s="72"/>
      <c r="AC1130" s="92"/>
      <c r="AD1130" s="92"/>
      <c r="AE1130" s="92"/>
      <c r="AF1130" s="92"/>
      <c r="AG1130" s="92"/>
      <c r="AH1130" s="92"/>
    </row>
    <row r="1131" spans="4:34" s="57" customFormat="1" ht="16" customHeight="1" x14ac:dyDescent="0.25">
      <c r="D1131" s="82"/>
      <c r="E1131" s="82"/>
      <c r="F1131" s="82"/>
      <c r="G1131" s="82"/>
      <c r="H1131" s="82"/>
      <c r="I1131" s="79"/>
      <c r="J1131" s="79"/>
      <c r="K1131" s="77"/>
      <c r="L1131" s="77"/>
      <c r="M1131" s="80"/>
      <c r="N1131" s="77"/>
      <c r="O1131" s="77"/>
      <c r="Q1131" s="72"/>
      <c r="R1131" s="72"/>
      <c r="S1131" s="72"/>
      <c r="T1131" s="72"/>
      <c r="U1131" s="72"/>
      <c r="V1131" s="72"/>
      <c r="W1131" s="72"/>
      <c r="X1131" s="72"/>
      <c r="Y1131" s="72"/>
      <c r="Z1131" s="72"/>
      <c r="AA1131" s="72"/>
      <c r="AB1131" s="72"/>
      <c r="AC1131" s="92"/>
      <c r="AD1131" s="92"/>
      <c r="AE1131" s="92"/>
      <c r="AF1131" s="92"/>
      <c r="AG1131" s="92"/>
      <c r="AH1131" s="92"/>
    </row>
    <row r="1132" spans="4:34" s="57" customFormat="1" ht="16" customHeight="1" x14ac:dyDescent="0.25">
      <c r="D1132" s="82"/>
      <c r="E1132" s="82"/>
      <c r="F1132" s="82"/>
      <c r="G1132" s="82"/>
      <c r="H1132" s="82"/>
      <c r="I1132" s="79"/>
      <c r="J1132" s="79"/>
      <c r="K1132" s="77"/>
      <c r="L1132" s="77"/>
      <c r="M1132" s="80"/>
      <c r="N1132" s="77"/>
      <c r="O1132" s="77"/>
      <c r="Q1132" s="72"/>
      <c r="R1132" s="72"/>
      <c r="S1132" s="72"/>
      <c r="T1132" s="72"/>
      <c r="U1132" s="72"/>
      <c r="V1132" s="72"/>
      <c r="W1132" s="72"/>
      <c r="X1132" s="72"/>
      <c r="Y1132" s="72"/>
      <c r="Z1132" s="72"/>
      <c r="AA1132" s="72"/>
      <c r="AB1132" s="72"/>
      <c r="AC1132" s="92"/>
      <c r="AD1132" s="92"/>
      <c r="AE1132" s="92"/>
      <c r="AF1132" s="92"/>
      <c r="AG1132" s="92"/>
      <c r="AH1132" s="92"/>
    </row>
    <row r="1133" spans="4:34" s="57" customFormat="1" ht="16" customHeight="1" x14ac:dyDescent="0.25">
      <c r="D1133" s="82"/>
      <c r="E1133" s="82"/>
      <c r="F1133" s="82"/>
      <c r="G1133" s="82"/>
      <c r="H1133" s="82"/>
      <c r="I1133" s="79"/>
      <c r="J1133" s="79"/>
      <c r="K1133" s="77"/>
      <c r="L1133" s="77"/>
      <c r="M1133" s="80"/>
      <c r="N1133" s="77"/>
      <c r="O1133" s="77"/>
      <c r="Q1133" s="72"/>
      <c r="R1133" s="72"/>
      <c r="S1133" s="72"/>
      <c r="T1133" s="72"/>
      <c r="U1133" s="72"/>
      <c r="V1133" s="72"/>
      <c r="W1133" s="72"/>
      <c r="X1133" s="72"/>
      <c r="Y1133" s="72"/>
      <c r="Z1133" s="72"/>
      <c r="AA1133" s="72"/>
      <c r="AB1133" s="72"/>
      <c r="AC1133" s="92"/>
      <c r="AD1133" s="92"/>
      <c r="AE1133" s="92"/>
      <c r="AF1133" s="92"/>
      <c r="AG1133" s="92"/>
      <c r="AH1133" s="92"/>
    </row>
    <row r="1134" spans="4:34" s="57" customFormat="1" ht="16" customHeight="1" x14ac:dyDescent="0.25">
      <c r="D1134" s="82"/>
      <c r="E1134" s="82"/>
      <c r="F1134" s="82"/>
      <c r="G1134" s="82"/>
      <c r="H1134" s="82"/>
      <c r="I1134" s="79"/>
      <c r="J1134" s="79"/>
      <c r="K1134" s="77"/>
      <c r="L1134" s="77"/>
      <c r="M1134" s="80"/>
      <c r="N1134" s="77"/>
      <c r="O1134" s="77"/>
      <c r="Q1134" s="72"/>
      <c r="R1134" s="72"/>
      <c r="S1134" s="72"/>
      <c r="T1134" s="72"/>
      <c r="U1134" s="72"/>
      <c r="V1134" s="72"/>
      <c r="W1134" s="72"/>
      <c r="X1134" s="72"/>
      <c r="Y1134" s="72"/>
      <c r="Z1134" s="72"/>
      <c r="AA1134" s="72"/>
      <c r="AB1134" s="72"/>
      <c r="AC1134" s="92"/>
      <c r="AD1134" s="92"/>
      <c r="AE1134" s="92"/>
      <c r="AF1134" s="92"/>
      <c r="AG1134" s="92"/>
      <c r="AH1134" s="92"/>
    </row>
    <row r="1135" spans="4:34" s="57" customFormat="1" ht="16" customHeight="1" x14ac:dyDescent="0.25">
      <c r="D1135" s="82"/>
      <c r="E1135" s="82"/>
      <c r="F1135" s="82"/>
      <c r="G1135" s="82"/>
      <c r="H1135" s="82"/>
      <c r="I1135" s="79"/>
      <c r="J1135" s="79"/>
      <c r="K1135" s="77"/>
      <c r="L1135" s="77"/>
      <c r="M1135" s="80"/>
      <c r="N1135" s="77"/>
      <c r="O1135" s="77"/>
      <c r="Q1135" s="72"/>
      <c r="R1135" s="72"/>
      <c r="S1135" s="72"/>
      <c r="T1135" s="72"/>
      <c r="U1135" s="72"/>
      <c r="V1135" s="72"/>
      <c r="W1135" s="72"/>
      <c r="X1135" s="72"/>
      <c r="Y1135" s="72"/>
      <c r="Z1135" s="72"/>
      <c r="AA1135" s="72"/>
      <c r="AB1135" s="72"/>
      <c r="AC1135" s="92"/>
      <c r="AD1135" s="92"/>
      <c r="AE1135" s="92"/>
      <c r="AF1135" s="92"/>
      <c r="AG1135" s="92"/>
      <c r="AH1135" s="92"/>
    </row>
    <row r="1136" spans="4:34" s="57" customFormat="1" ht="16" customHeight="1" x14ac:dyDescent="0.25">
      <c r="D1136" s="82"/>
      <c r="E1136" s="82"/>
      <c r="F1136" s="82"/>
      <c r="G1136" s="82"/>
      <c r="H1136" s="82"/>
      <c r="I1136" s="79"/>
      <c r="J1136" s="79"/>
      <c r="K1136" s="77"/>
      <c r="L1136" s="77"/>
      <c r="M1136" s="80"/>
      <c r="N1136" s="77"/>
      <c r="O1136" s="77"/>
      <c r="Q1136" s="72"/>
      <c r="R1136" s="72"/>
      <c r="S1136" s="72"/>
      <c r="T1136" s="72"/>
      <c r="U1136" s="72"/>
      <c r="V1136" s="72"/>
      <c r="W1136" s="72"/>
      <c r="X1136" s="72"/>
      <c r="Y1136" s="72"/>
      <c r="Z1136" s="72"/>
      <c r="AA1136" s="72"/>
      <c r="AB1136" s="72"/>
      <c r="AC1136" s="92"/>
      <c r="AD1136" s="92"/>
      <c r="AE1136" s="92"/>
      <c r="AF1136" s="92"/>
      <c r="AG1136" s="92"/>
      <c r="AH1136" s="92"/>
    </row>
    <row r="1137" spans="4:34" s="57" customFormat="1" ht="16" customHeight="1" x14ac:dyDescent="0.25">
      <c r="D1137" s="82"/>
      <c r="E1137" s="82"/>
      <c r="F1137" s="82"/>
      <c r="G1137" s="82"/>
      <c r="H1137" s="82"/>
      <c r="I1137" s="79"/>
      <c r="J1137" s="79"/>
      <c r="K1137" s="77"/>
      <c r="L1137" s="77"/>
      <c r="M1137" s="80"/>
      <c r="N1137" s="77"/>
      <c r="O1137" s="77"/>
      <c r="Q1137" s="72"/>
      <c r="R1137" s="72"/>
      <c r="S1137" s="72"/>
      <c r="T1137" s="72"/>
      <c r="U1137" s="72"/>
      <c r="V1137" s="72"/>
      <c r="W1137" s="72"/>
      <c r="X1137" s="72"/>
      <c r="Y1137" s="72"/>
      <c r="Z1137" s="72"/>
      <c r="AA1137" s="72"/>
      <c r="AB1137" s="72"/>
      <c r="AC1137" s="92"/>
      <c r="AD1137" s="92"/>
      <c r="AE1137" s="92"/>
      <c r="AF1137" s="92"/>
      <c r="AG1137" s="92"/>
      <c r="AH1137" s="92"/>
    </row>
    <row r="1138" spans="4:34" s="57" customFormat="1" ht="16" customHeight="1" x14ac:dyDescent="0.25">
      <c r="D1138" s="82"/>
      <c r="E1138" s="82"/>
      <c r="F1138" s="82"/>
      <c r="G1138" s="82"/>
      <c r="H1138" s="82"/>
      <c r="I1138" s="79"/>
      <c r="J1138" s="79"/>
      <c r="K1138" s="77"/>
      <c r="L1138" s="77"/>
      <c r="M1138" s="80"/>
      <c r="N1138" s="77"/>
      <c r="O1138" s="77"/>
      <c r="Q1138" s="72"/>
      <c r="R1138" s="72"/>
      <c r="S1138" s="72"/>
      <c r="T1138" s="72"/>
      <c r="U1138" s="72"/>
      <c r="V1138" s="72"/>
      <c r="W1138" s="72"/>
      <c r="X1138" s="72"/>
      <c r="Y1138" s="72"/>
      <c r="Z1138" s="72"/>
      <c r="AA1138" s="72"/>
      <c r="AB1138" s="72"/>
      <c r="AC1138" s="92"/>
      <c r="AD1138" s="92"/>
      <c r="AE1138" s="92"/>
      <c r="AF1138" s="92"/>
      <c r="AG1138" s="92"/>
      <c r="AH1138" s="92"/>
    </row>
    <row r="1139" spans="4:34" s="57" customFormat="1" ht="16" customHeight="1" x14ac:dyDescent="0.25">
      <c r="D1139" s="82"/>
      <c r="E1139" s="82"/>
      <c r="F1139" s="82"/>
      <c r="G1139" s="82"/>
      <c r="H1139" s="82"/>
      <c r="I1139" s="79"/>
      <c r="J1139" s="79"/>
      <c r="K1139" s="77"/>
      <c r="L1139" s="77"/>
      <c r="M1139" s="80"/>
      <c r="N1139" s="77"/>
      <c r="O1139" s="77"/>
      <c r="Q1139" s="72"/>
      <c r="R1139" s="72"/>
      <c r="S1139" s="72"/>
      <c r="T1139" s="72"/>
      <c r="U1139" s="72"/>
      <c r="V1139" s="72"/>
      <c r="W1139" s="72"/>
      <c r="X1139" s="72"/>
      <c r="Y1139" s="72"/>
      <c r="Z1139" s="72"/>
      <c r="AA1139" s="72"/>
      <c r="AB1139" s="72"/>
      <c r="AC1139" s="92"/>
      <c r="AD1139" s="92"/>
      <c r="AE1139" s="92"/>
      <c r="AF1139" s="92"/>
      <c r="AG1139" s="92"/>
      <c r="AH1139" s="92"/>
    </row>
    <row r="1140" spans="4:34" s="57" customFormat="1" ht="16" customHeight="1" x14ac:dyDescent="0.25">
      <c r="D1140" s="82"/>
      <c r="E1140" s="82"/>
      <c r="F1140" s="82"/>
      <c r="G1140" s="82"/>
      <c r="H1140" s="82"/>
      <c r="I1140" s="79"/>
      <c r="J1140" s="79"/>
      <c r="K1140" s="77"/>
      <c r="L1140" s="77"/>
      <c r="M1140" s="80"/>
      <c r="N1140" s="77"/>
      <c r="O1140" s="77"/>
      <c r="Q1140" s="72"/>
      <c r="R1140" s="72"/>
      <c r="S1140" s="72"/>
      <c r="T1140" s="72"/>
      <c r="U1140" s="72"/>
      <c r="V1140" s="72"/>
      <c r="W1140" s="72"/>
      <c r="X1140" s="72"/>
      <c r="Y1140" s="72"/>
      <c r="Z1140" s="72"/>
      <c r="AA1140" s="72"/>
      <c r="AB1140" s="72"/>
      <c r="AC1140" s="92"/>
      <c r="AD1140" s="92"/>
      <c r="AE1140" s="92"/>
      <c r="AF1140" s="92"/>
      <c r="AG1140" s="92"/>
      <c r="AH1140" s="92"/>
    </row>
    <row r="1141" spans="4:34" s="57" customFormat="1" ht="16" customHeight="1" x14ac:dyDescent="0.25">
      <c r="D1141" s="82"/>
      <c r="E1141" s="82"/>
      <c r="F1141" s="82"/>
      <c r="G1141" s="82"/>
      <c r="H1141" s="82"/>
      <c r="I1141" s="79"/>
      <c r="J1141" s="79"/>
      <c r="K1141" s="77"/>
      <c r="L1141" s="77"/>
      <c r="M1141" s="80"/>
      <c r="N1141" s="77"/>
      <c r="O1141" s="77"/>
      <c r="Q1141" s="72"/>
      <c r="R1141" s="72"/>
      <c r="S1141" s="72"/>
      <c r="T1141" s="72"/>
      <c r="U1141" s="72"/>
      <c r="V1141" s="72"/>
      <c r="W1141" s="72"/>
      <c r="X1141" s="72"/>
      <c r="Y1141" s="72"/>
      <c r="Z1141" s="72"/>
      <c r="AA1141" s="72"/>
      <c r="AB1141" s="72"/>
      <c r="AC1141" s="92"/>
      <c r="AD1141" s="92"/>
      <c r="AE1141" s="92"/>
      <c r="AF1141" s="92"/>
      <c r="AG1141" s="92"/>
      <c r="AH1141" s="92"/>
    </row>
    <row r="1142" spans="4:34" s="57" customFormat="1" ht="16" customHeight="1" x14ac:dyDescent="0.25">
      <c r="D1142" s="82"/>
      <c r="E1142" s="82"/>
      <c r="F1142" s="82"/>
      <c r="G1142" s="82"/>
      <c r="H1142" s="82"/>
      <c r="I1142" s="79"/>
      <c r="J1142" s="79"/>
      <c r="K1142" s="77"/>
      <c r="L1142" s="77"/>
      <c r="M1142" s="80"/>
      <c r="N1142" s="77"/>
      <c r="O1142" s="77"/>
      <c r="Q1142" s="72"/>
      <c r="R1142" s="72"/>
      <c r="S1142" s="72"/>
      <c r="T1142" s="72"/>
      <c r="U1142" s="72"/>
      <c r="V1142" s="72"/>
      <c r="W1142" s="72"/>
      <c r="X1142" s="72"/>
      <c r="Y1142" s="72"/>
      <c r="Z1142" s="72"/>
      <c r="AA1142" s="72"/>
      <c r="AB1142" s="72"/>
      <c r="AC1142" s="92"/>
      <c r="AD1142" s="92"/>
      <c r="AE1142" s="92"/>
      <c r="AF1142" s="92"/>
      <c r="AG1142" s="92"/>
      <c r="AH1142" s="92"/>
    </row>
    <row r="1143" spans="4:34" s="57" customFormat="1" ht="16" customHeight="1" x14ac:dyDescent="0.25">
      <c r="D1143" s="82"/>
      <c r="E1143" s="82"/>
      <c r="F1143" s="82"/>
      <c r="G1143" s="82"/>
      <c r="H1143" s="82"/>
      <c r="I1143" s="79"/>
      <c r="J1143" s="79"/>
      <c r="K1143" s="77"/>
      <c r="L1143" s="77"/>
      <c r="M1143" s="80"/>
      <c r="N1143" s="77"/>
      <c r="O1143" s="77"/>
      <c r="Q1143" s="72"/>
      <c r="R1143" s="72"/>
      <c r="S1143" s="72"/>
      <c r="T1143" s="72"/>
      <c r="U1143" s="72"/>
      <c r="V1143" s="72"/>
      <c r="W1143" s="72"/>
      <c r="X1143" s="72"/>
      <c r="Y1143" s="72"/>
      <c r="Z1143" s="72"/>
      <c r="AA1143" s="72"/>
      <c r="AB1143" s="72"/>
      <c r="AC1143" s="92"/>
      <c r="AD1143" s="92"/>
      <c r="AE1143" s="92"/>
      <c r="AF1143" s="92"/>
      <c r="AG1143" s="92"/>
      <c r="AH1143" s="92"/>
    </row>
    <row r="1144" spans="4:34" s="57" customFormat="1" ht="16" customHeight="1" x14ac:dyDescent="0.25">
      <c r="D1144" s="82"/>
      <c r="E1144" s="82"/>
      <c r="F1144" s="82"/>
      <c r="G1144" s="82"/>
      <c r="H1144" s="82"/>
      <c r="I1144" s="79"/>
      <c r="J1144" s="79"/>
      <c r="K1144" s="77"/>
      <c r="L1144" s="77"/>
      <c r="M1144" s="80"/>
      <c r="N1144" s="77"/>
      <c r="O1144" s="77"/>
      <c r="Q1144" s="72"/>
      <c r="R1144" s="72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72"/>
      <c r="AC1144" s="92"/>
      <c r="AD1144" s="92"/>
      <c r="AE1144" s="92"/>
      <c r="AF1144" s="92"/>
      <c r="AG1144" s="92"/>
      <c r="AH1144" s="92"/>
    </row>
    <row r="1145" spans="4:34" s="57" customFormat="1" ht="16" customHeight="1" x14ac:dyDescent="0.25">
      <c r="D1145" s="82"/>
      <c r="E1145" s="82"/>
      <c r="F1145" s="82"/>
      <c r="G1145" s="82"/>
      <c r="H1145" s="82"/>
      <c r="I1145" s="79"/>
      <c r="J1145" s="79"/>
      <c r="K1145" s="77"/>
      <c r="L1145" s="77"/>
      <c r="M1145" s="80"/>
      <c r="N1145" s="77"/>
      <c r="O1145" s="77"/>
      <c r="Q1145" s="72"/>
      <c r="R1145" s="72"/>
      <c r="S1145" s="72"/>
      <c r="T1145" s="72"/>
      <c r="U1145" s="72"/>
      <c r="V1145" s="72"/>
      <c r="W1145" s="72"/>
      <c r="X1145" s="72"/>
      <c r="Y1145" s="72"/>
      <c r="Z1145" s="72"/>
      <c r="AA1145" s="72"/>
      <c r="AB1145" s="72"/>
      <c r="AC1145" s="92"/>
      <c r="AD1145" s="92"/>
      <c r="AE1145" s="92"/>
      <c r="AF1145" s="92"/>
      <c r="AG1145" s="92"/>
      <c r="AH1145" s="92"/>
    </row>
    <row r="1146" spans="4:34" s="57" customFormat="1" ht="16" customHeight="1" x14ac:dyDescent="0.25">
      <c r="D1146" s="82"/>
      <c r="E1146" s="82"/>
      <c r="F1146" s="82"/>
      <c r="G1146" s="82"/>
      <c r="H1146" s="82"/>
      <c r="I1146" s="79"/>
      <c r="J1146" s="79"/>
      <c r="K1146" s="77"/>
      <c r="L1146" s="77"/>
      <c r="M1146" s="80"/>
      <c r="N1146" s="77"/>
      <c r="O1146" s="77"/>
      <c r="Q1146" s="72"/>
      <c r="R1146" s="72"/>
      <c r="S1146" s="72"/>
      <c r="T1146" s="72"/>
      <c r="U1146" s="72"/>
      <c r="V1146" s="72"/>
      <c r="W1146" s="72"/>
      <c r="X1146" s="72"/>
      <c r="Y1146" s="72"/>
      <c r="Z1146" s="72"/>
      <c r="AA1146" s="72"/>
      <c r="AB1146" s="72"/>
      <c r="AC1146" s="92"/>
      <c r="AD1146" s="92"/>
      <c r="AE1146" s="92"/>
      <c r="AF1146" s="92"/>
      <c r="AG1146" s="92"/>
      <c r="AH1146" s="92"/>
    </row>
    <row r="1147" spans="4:34" s="57" customFormat="1" ht="16" customHeight="1" x14ac:dyDescent="0.25">
      <c r="D1147" s="82"/>
      <c r="E1147" s="82"/>
      <c r="F1147" s="82"/>
      <c r="G1147" s="82"/>
      <c r="H1147" s="82"/>
      <c r="I1147" s="79"/>
      <c r="J1147" s="79"/>
      <c r="K1147" s="77"/>
      <c r="L1147" s="77"/>
      <c r="M1147" s="80"/>
      <c r="N1147" s="77"/>
      <c r="O1147" s="77"/>
      <c r="Q1147" s="72"/>
      <c r="R1147" s="72"/>
      <c r="S1147" s="72"/>
      <c r="T1147" s="72"/>
      <c r="U1147" s="72"/>
      <c r="V1147" s="72"/>
      <c r="W1147" s="72"/>
      <c r="X1147" s="72"/>
      <c r="Y1147" s="72"/>
      <c r="Z1147" s="72"/>
      <c r="AA1147" s="72"/>
      <c r="AB1147" s="72"/>
      <c r="AC1147" s="92"/>
      <c r="AD1147" s="92"/>
      <c r="AE1147" s="92"/>
      <c r="AF1147" s="92"/>
      <c r="AG1147" s="92"/>
      <c r="AH1147" s="92"/>
    </row>
    <row r="1148" spans="4:34" s="57" customFormat="1" ht="16" customHeight="1" x14ac:dyDescent="0.25">
      <c r="D1148" s="82"/>
      <c r="E1148" s="82"/>
      <c r="F1148" s="82"/>
      <c r="G1148" s="82"/>
      <c r="H1148" s="82"/>
      <c r="I1148" s="79"/>
      <c r="J1148" s="79"/>
      <c r="K1148" s="81"/>
      <c r="L1148" s="81"/>
      <c r="M1148" s="80"/>
      <c r="N1148" s="77"/>
      <c r="O1148" s="77"/>
      <c r="Q1148" s="72"/>
      <c r="R1148" s="72"/>
      <c r="S1148" s="72"/>
      <c r="T1148" s="72"/>
      <c r="U1148" s="72"/>
      <c r="V1148" s="72"/>
      <c r="W1148" s="72"/>
      <c r="X1148" s="72"/>
      <c r="Y1148" s="72"/>
      <c r="Z1148" s="72"/>
      <c r="AA1148" s="72"/>
      <c r="AB1148" s="72"/>
      <c r="AC1148" s="92"/>
      <c r="AD1148" s="92"/>
      <c r="AE1148" s="92"/>
      <c r="AF1148" s="92"/>
      <c r="AG1148" s="92"/>
      <c r="AH1148" s="92"/>
    </row>
    <row r="1149" spans="4:34" s="57" customFormat="1" ht="16" customHeight="1" x14ac:dyDescent="0.25">
      <c r="D1149" s="82"/>
      <c r="E1149" s="82"/>
      <c r="F1149" s="82"/>
      <c r="G1149" s="82"/>
      <c r="H1149" s="82"/>
      <c r="I1149" s="79"/>
      <c r="J1149" s="79"/>
      <c r="K1149" s="81"/>
      <c r="L1149" s="81"/>
      <c r="M1149" s="80"/>
      <c r="N1149" s="77"/>
      <c r="O1149" s="77"/>
      <c r="Q1149" s="72"/>
      <c r="R1149" s="72"/>
      <c r="S1149" s="72"/>
      <c r="T1149" s="72"/>
      <c r="U1149" s="72"/>
      <c r="V1149" s="72"/>
      <c r="W1149" s="72"/>
      <c r="X1149" s="72"/>
      <c r="Y1149" s="72"/>
      <c r="Z1149" s="72"/>
      <c r="AA1149" s="72"/>
      <c r="AB1149" s="72"/>
      <c r="AC1149" s="92"/>
      <c r="AD1149" s="92"/>
      <c r="AE1149" s="92"/>
      <c r="AF1149" s="92"/>
      <c r="AG1149" s="92"/>
      <c r="AH1149" s="92"/>
    </row>
    <row r="1150" spans="4:34" s="57" customFormat="1" ht="16" customHeight="1" x14ac:dyDescent="0.25">
      <c r="D1150" s="82"/>
      <c r="E1150" s="82"/>
      <c r="F1150" s="82"/>
      <c r="G1150" s="82"/>
      <c r="H1150" s="82"/>
      <c r="I1150" s="79"/>
      <c r="J1150" s="79"/>
      <c r="K1150" s="81"/>
      <c r="L1150" s="81"/>
      <c r="M1150" s="80"/>
      <c r="N1150" s="77"/>
      <c r="O1150" s="77"/>
      <c r="Q1150" s="72"/>
      <c r="R1150" s="72"/>
      <c r="S1150" s="72"/>
      <c r="T1150" s="72"/>
      <c r="U1150" s="72"/>
      <c r="V1150" s="72"/>
      <c r="W1150" s="72"/>
      <c r="X1150" s="72"/>
      <c r="Y1150" s="72"/>
      <c r="Z1150" s="72"/>
      <c r="AA1150" s="72"/>
      <c r="AB1150" s="72"/>
      <c r="AC1150" s="92"/>
      <c r="AD1150" s="92"/>
      <c r="AE1150" s="92"/>
      <c r="AF1150" s="92"/>
      <c r="AG1150" s="92"/>
      <c r="AH1150" s="92"/>
    </row>
    <row r="1151" spans="4:34" s="57" customFormat="1" ht="16" customHeight="1" x14ac:dyDescent="0.25">
      <c r="D1151" s="82"/>
      <c r="E1151" s="82"/>
      <c r="F1151" s="82"/>
      <c r="G1151" s="82"/>
      <c r="H1151" s="82"/>
      <c r="I1151" s="79"/>
      <c r="J1151" s="79"/>
      <c r="K1151" s="81"/>
      <c r="L1151" s="81"/>
      <c r="M1151" s="80"/>
      <c r="N1151" s="77"/>
      <c r="O1151" s="77"/>
      <c r="Q1151" s="72"/>
      <c r="R1151" s="72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72"/>
      <c r="AC1151" s="92"/>
      <c r="AD1151" s="92"/>
      <c r="AE1151" s="92"/>
      <c r="AF1151" s="92"/>
      <c r="AG1151" s="92"/>
      <c r="AH1151" s="92"/>
    </row>
    <row r="1152" spans="4:34" s="57" customFormat="1" ht="16" customHeight="1" x14ac:dyDescent="0.25">
      <c r="D1152" s="82"/>
      <c r="E1152" s="82"/>
      <c r="F1152" s="82"/>
      <c r="G1152" s="82"/>
      <c r="H1152" s="82"/>
      <c r="I1152" s="79"/>
      <c r="J1152" s="79"/>
      <c r="K1152" s="81"/>
      <c r="L1152" s="81"/>
      <c r="M1152" s="80"/>
      <c r="N1152" s="77"/>
      <c r="O1152" s="77"/>
      <c r="Q1152" s="72"/>
      <c r="R1152" s="72"/>
      <c r="S1152" s="72"/>
      <c r="T1152" s="72"/>
      <c r="U1152" s="72"/>
      <c r="V1152" s="72"/>
      <c r="W1152" s="72"/>
      <c r="X1152" s="72"/>
      <c r="Y1152" s="72"/>
      <c r="Z1152" s="72"/>
      <c r="AA1152" s="72"/>
      <c r="AB1152" s="72"/>
      <c r="AC1152" s="92"/>
      <c r="AD1152" s="92"/>
      <c r="AE1152" s="92"/>
      <c r="AF1152" s="92"/>
      <c r="AG1152" s="92"/>
      <c r="AH1152" s="92"/>
    </row>
    <row r="1153" spans="4:34" s="57" customFormat="1" ht="16" customHeight="1" x14ac:dyDescent="0.25">
      <c r="D1153" s="82"/>
      <c r="E1153" s="82"/>
      <c r="F1153" s="82"/>
      <c r="G1153" s="82"/>
      <c r="H1153" s="82"/>
      <c r="I1153" s="79"/>
      <c r="J1153" s="79"/>
      <c r="K1153" s="81"/>
      <c r="L1153" s="81"/>
      <c r="M1153" s="80"/>
      <c r="N1153" s="77"/>
      <c r="O1153" s="77"/>
      <c r="Q1153" s="72"/>
      <c r="R1153" s="72"/>
      <c r="S1153" s="72"/>
      <c r="T1153" s="72"/>
      <c r="U1153" s="72"/>
      <c r="V1153" s="72"/>
      <c r="W1153" s="72"/>
      <c r="X1153" s="72"/>
      <c r="Y1153" s="72"/>
      <c r="Z1153" s="72"/>
      <c r="AA1153" s="72"/>
      <c r="AB1153" s="72"/>
      <c r="AC1153" s="92"/>
      <c r="AD1153" s="92"/>
      <c r="AE1153" s="92"/>
      <c r="AF1153" s="92"/>
      <c r="AG1153" s="92"/>
      <c r="AH1153" s="92"/>
    </row>
    <row r="1154" spans="4:34" s="57" customFormat="1" ht="16" customHeight="1" x14ac:dyDescent="0.25">
      <c r="D1154" s="82"/>
      <c r="E1154" s="82"/>
      <c r="F1154" s="82"/>
      <c r="G1154" s="82"/>
      <c r="H1154" s="82"/>
      <c r="I1154" s="79"/>
      <c r="J1154" s="79"/>
      <c r="K1154" s="81"/>
      <c r="L1154" s="81"/>
      <c r="M1154" s="80"/>
      <c r="N1154" s="77"/>
      <c r="O1154" s="77"/>
      <c r="Q1154" s="72"/>
      <c r="R1154" s="72"/>
      <c r="S1154" s="72"/>
      <c r="T1154" s="72"/>
      <c r="U1154" s="72"/>
      <c r="V1154" s="72"/>
      <c r="W1154" s="72"/>
      <c r="X1154" s="72"/>
      <c r="Y1154" s="72"/>
      <c r="Z1154" s="72"/>
      <c r="AA1154" s="72"/>
      <c r="AB1154" s="72"/>
      <c r="AC1154" s="92"/>
      <c r="AD1154" s="92"/>
      <c r="AE1154" s="92"/>
      <c r="AF1154" s="92"/>
      <c r="AG1154" s="92"/>
      <c r="AH1154" s="92"/>
    </row>
    <row r="1155" spans="4:34" s="57" customFormat="1" ht="16" customHeight="1" x14ac:dyDescent="0.25">
      <c r="D1155" s="82"/>
      <c r="E1155" s="82"/>
      <c r="F1155" s="82"/>
      <c r="G1155" s="82"/>
      <c r="H1155" s="82"/>
      <c r="I1155" s="79"/>
      <c r="J1155" s="79"/>
      <c r="K1155" s="77"/>
      <c r="L1155" s="77"/>
      <c r="M1155" s="80"/>
      <c r="N1155" s="77"/>
      <c r="O1155" s="77"/>
      <c r="Q1155" s="72"/>
      <c r="R1155" s="72"/>
      <c r="S1155" s="72"/>
      <c r="T1155" s="72"/>
      <c r="U1155" s="72"/>
      <c r="V1155" s="72"/>
      <c r="W1155" s="72"/>
      <c r="X1155" s="72"/>
      <c r="Y1155" s="72"/>
      <c r="Z1155" s="72"/>
      <c r="AA1155" s="72"/>
      <c r="AB1155" s="72"/>
      <c r="AC1155" s="92"/>
      <c r="AD1155" s="92"/>
      <c r="AE1155" s="92"/>
      <c r="AF1155" s="92"/>
      <c r="AG1155" s="92"/>
      <c r="AH1155" s="92"/>
    </row>
    <row r="1156" spans="4:34" s="57" customFormat="1" ht="16" customHeight="1" x14ac:dyDescent="0.25">
      <c r="D1156" s="82"/>
      <c r="E1156" s="82"/>
      <c r="F1156" s="82"/>
      <c r="G1156" s="82"/>
      <c r="H1156" s="82"/>
      <c r="I1156" s="79"/>
      <c r="J1156" s="79"/>
      <c r="K1156" s="77"/>
      <c r="L1156" s="77"/>
      <c r="M1156" s="80"/>
      <c r="N1156" s="77"/>
      <c r="O1156" s="77"/>
      <c r="Q1156" s="72"/>
      <c r="R1156" s="72"/>
      <c r="S1156" s="72"/>
      <c r="T1156" s="72"/>
      <c r="U1156" s="72"/>
      <c r="V1156" s="72"/>
      <c r="W1156" s="72"/>
      <c r="X1156" s="72"/>
      <c r="Y1156" s="72"/>
      <c r="Z1156" s="72"/>
      <c r="AA1156" s="72"/>
      <c r="AB1156" s="72"/>
      <c r="AC1156" s="92"/>
      <c r="AD1156" s="92"/>
      <c r="AE1156" s="92"/>
      <c r="AF1156" s="92"/>
      <c r="AG1156" s="92"/>
      <c r="AH1156" s="92"/>
    </row>
    <row r="1157" spans="4:34" s="57" customFormat="1" ht="16" customHeight="1" x14ac:dyDescent="0.25">
      <c r="D1157" s="82"/>
      <c r="E1157" s="82"/>
      <c r="F1157" s="82"/>
      <c r="G1157" s="82"/>
      <c r="H1157" s="82"/>
      <c r="I1157" s="79"/>
      <c r="J1157" s="79"/>
      <c r="K1157" s="77"/>
      <c r="L1157" s="77"/>
      <c r="M1157" s="80"/>
      <c r="N1157" s="77"/>
      <c r="O1157" s="77"/>
      <c r="Q1157" s="72"/>
      <c r="R1157" s="72"/>
      <c r="S1157" s="72"/>
      <c r="T1157" s="72"/>
      <c r="U1157" s="72"/>
      <c r="V1157" s="72"/>
      <c r="W1157" s="72"/>
      <c r="X1157" s="72"/>
      <c r="Y1157" s="72"/>
      <c r="Z1157" s="72"/>
      <c r="AA1157" s="72"/>
      <c r="AB1157" s="72"/>
      <c r="AC1157" s="92"/>
      <c r="AD1157" s="92"/>
      <c r="AE1157" s="92"/>
      <c r="AF1157" s="92"/>
      <c r="AG1157" s="92"/>
      <c r="AH1157" s="92"/>
    </row>
    <row r="1158" spans="4:34" s="57" customFormat="1" ht="16" customHeight="1" x14ac:dyDescent="0.25">
      <c r="D1158" s="82"/>
      <c r="E1158" s="82"/>
      <c r="F1158" s="82"/>
      <c r="G1158" s="82"/>
      <c r="H1158" s="82"/>
      <c r="I1158" s="79"/>
      <c r="J1158" s="79"/>
      <c r="K1158" s="77"/>
      <c r="L1158" s="77"/>
      <c r="M1158" s="80"/>
      <c r="N1158" s="77"/>
      <c r="O1158" s="77"/>
      <c r="Q1158" s="72"/>
      <c r="R1158" s="72"/>
      <c r="S1158" s="72"/>
      <c r="T1158" s="72"/>
      <c r="U1158" s="72"/>
      <c r="V1158" s="72"/>
      <c r="W1158" s="72"/>
      <c r="X1158" s="72"/>
      <c r="Y1158" s="72"/>
      <c r="Z1158" s="72"/>
      <c r="AA1158" s="72"/>
      <c r="AB1158" s="72"/>
      <c r="AC1158" s="92"/>
      <c r="AD1158" s="92"/>
      <c r="AE1158" s="92"/>
      <c r="AF1158" s="92"/>
      <c r="AG1158" s="92"/>
      <c r="AH1158" s="92"/>
    </row>
    <row r="1159" spans="4:34" s="57" customFormat="1" ht="16" customHeight="1" x14ac:dyDescent="0.25">
      <c r="D1159" s="82"/>
      <c r="E1159" s="82"/>
      <c r="F1159" s="82"/>
      <c r="G1159" s="82"/>
      <c r="H1159" s="82"/>
      <c r="I1159" s="79"/>
      <c r="J1159" s="79"/>
      <c r="K1159" s="77"/>
      <c r="L1159" s="77"/>
      <c r="M1159" s="80"/>
      <c r="N1159" s="77"/>
      <c r="O1159" s="77"/>
      <c r="Q1159" s="72"/>
      <c r="R1159" s="72"/>
      <c r="S1159" s="72"/>
      <c r="T1159" s="72"/>
      <c r="U1159" s="72"/>
      <c r="V1159" s="72"/>
      <c r="W1159" s="72"/>
      <c r="X1159" s="72"/>
      <c r="Y1159" s="72"/>
      <c r="Z1159" s="72"/>
      <c r="AA1159" s="72"/>
      <c r="AB1159" s="72"/>
      <c r="AC1159" s="92"/>
      <c r="AD1159" s="92"/>
      <c r="AE1159" s="92"/>
      <c r="AF1159" s="92"/>
      <c r="AG1159" s="92"/>
      <c r="AH1159" s="92"/>
    </row>
    <row r="1160" spans="4:34" s="57" customFormat="1" ht="16" customHeight="1" x14ac:dyDescent="0.25">
      <c r="D1160" s="82"/>
      <c r="E1160" s="82"/>
      <c r="F1160" s="82"/>
      <c r="G1160" s="82"/>
      <c r="H1160" s="82"/>
      <c r="I1160" s="79"/>
      <c r="J1160" s="79"/>
      <c r="K1160" s="77"/>
      <c r="L1160" s="77"/>
      <c r="M1160" s="80"/>
      <c r="N1160" s="77"/>
      <c r="O1160" s="77"/>
      <c r="Q1160" s="72"/>
      <c r="R1160" s="72"/>
      <c r="S1160" s="72"/>
      <c r="T1160" s="72"/>
      <c r="U1160" s="72"/>
      <c r="V1160" s="72"/>
      <c r="W1160" s="72"/>
      <c r="X1160" s="72"/>
      <c r="Y1160" s="72"/>
      <c r="Z1160" s="72"/>
      <c r="AA1160" s="72"/>
      <c r="AB1160" s="72"/>
      <c r="AC1160" s="92"/>
      <c r="AD1160" s="92"/>
      <c r="AE1160" s="92"/>
      <c r="AF1160" s="92"/>
      <c r="AG1160" s="92"/>
      <c r="AH1160" s="92"/>
    </row>
    <row r="1161" spans="4:34" s="57" customFormat="1" ht="16" customHeight="1" x14ac:dyDescent="0.25">
      <c r="D1161" s="82"/>
      <c r="E1161" s="82"/>
      <c r="F1161" s="82"/>
      <c r="G1161" s="82"/>
      <c r="H1161" s="82"/>
      <c r="I1161" s="79"/>
      <c r="J1161" s="79"/>
      <c r="K1161" s="77"/>
      <c r="L1161" s="77"/>
      <c r="M1161" s="80"/>
      <c r="N1161" s="77"/>
      <c r="O1161" s="77"/>
      <c r="Q1161" s="72"/>
      <c r="R1161" s="72"/>
      <c r="S1161" s="72"/>
      <c r="T1161" s="72"/>
      <c r="U1161" s="72"/>
      <c r="V1161" s="72"/>
      <c r="W1161" s="72"/>
      <c r="X1161" s="72"/>
      <c r="Y1161" s="72"/>
      <c r="Z1161" s="72"/>
      <c r="AA1161" s="72"/>
      <c r="AB1161" s="72"/>
      <c r="AC1161" s="92"/>
      <c r="AD1161" s="92"/>
      <c r="AE1161" s="92"/>
      <c r="AF1161" s="92"/>
      <c r="AG1161" s="92"/>
      <c r="AH1161" s="92"/>
    </row>
    <row r="1162" spans="4:34" s="57" customFormat="1" ht="16" customHeight="1" x14ac:dyDescent="0.25">
      <c r="D1162" s="82"/>
      <c r="E1162" s="82"/>
      <c r="F1162" s="82"/>
      <c r="G1162" s="82"/>
      <c r="H1162" s="82"/>
      <c r="I1162" s="79"/>
      <c r="J1162" s="79"/>
      <c r="K1162" s="77"/>
      <c r="L1162" s="77"/>
      <c r="M1162" s="80"/>
      <c r="N1162" s="77"/>
      <c r="O1162" s="77"/>
      <c r="Q1162" s="72"/>
      <c r="R1162" s="72"/>
      <c r="S1162" s="72"/>
      <c r="T1162" s="72"/>
      <c r="U1162" s="72"/>
      <c r="V1162" s="72"/>
      <c r="W1162" s="72"/>
      <c r="X1162" s="72"/>
      <c r="Y1162" s="72"/>
      <c r="Z1162" s="72"/>
      <c r="AA1162" s="72"/>
      <c r="AB1162" s="72"/>
      <c r="AC1162" s="92"/>
      <c r="AD1162" s="92"/>
      <c r="AE1162" s="92"/>
      <c r="AF1162" s="92"/>
      <c r="AG1162" s="92"/>
      <c r="AH1162" s="92"/>
    </row>
    <row r="1163" spans="4:34" s="57" customFormat="1" ht="16" customHeight="1" x14ac:dyDescent="0.25">
      <c r="D1163" s="82"/>
      <c r="E1163" s="82"/>
      <c r="F1163" s="82"/>
      <c r="G1163" s="82"/>
      <c r="H1163" s="82"/>
      <c r="I1163" s="79"/>
      <c r="J1163" s="79"/>
      <c r="K1163" s="77"/>
      <c r="L1163" s="77"/>
      <c r="M1163" s="80"/>
      <c r="N1163" s="77"/>
      <c r="O1163" s="77"/>
      <c r="Q1163" s="72"/>
      <c r="R1163" s="72"/>
      <c r="S1163" s="72"/>
      <c r="T1163" s="72"/>
      <c r="U1163" s="72"/>
      <c r="V1163" s="72"/>
      <c r="W1163" s="72"/>
      <c r="X1163" s="72"/>
      <c r="Y1163" s="72"/>
      <c r="Z1163" s="72"/>
      <c r="AA1163" s="72"/>
      <c r="AB1163" s="72"/>
      <c r="AC1163" s="92"/>
      <c r="AD1163" s="92"/>
      <c r="AE1163" s="92"/>
      <c r="AF1163" s="92"/>
      <c r="AG1163" s="92"/>
      <c r="AH1163" s="92"/>
    </row>
    <row r="1164" spans="4:34" s="57" customFormat="1" ht="16" customHeight="1" x14ac:dyDescent="0.25">
      <c r="D1164" s="82"/>
      <c r="E1164" s="82"/>
      <c r="F1164" s="82"/>
      <c r="G1164" s="82"/>
      <c r="H1164" s="82"/>
      <c r="I1164" s="79"/>
      <c r="J1164" s="79"/>
      <c r="K1164" s="77"/>
      <c r="L1164" s="77"/>
      <c r="M1164" s="80"/>
      <c r="N1164" s="77"/>
      <c r="O1164" s="77"/>
      <c r="Q1164" s="72"/>
      <c r="R1164" s="72"/>
      <c r="S1164" s="72"/>
      <c r="T1164" s="72"/>
      <c r="U1164" s="72"/>
      <c r="V1164" s="72"/>
      <c r="W1164" s="72"/>
      <c r="X1164" s="72"/>
      <c r="Y1164" s="72"/>
      <c r="Z1164" s="72"/>
      <c r="AA1164" s="72"/>
      <c r="AB1164" s="72"/>
      <c r="AC1164" s="92"/>
      <c r="AD1164" s="92"/>
      <c r="AE1164" s="92"/>
      <c r="AF1164" s="92"/>
      <c r="AG1164" s="92"/>
      <c r="AH1164" s="92"/>
    </row>
    <row r="1165" spans="4:34" s="57" customFormat="1" ht="16" customHeight="1" x14ac:dyDescent="0.25">
      <c r="D1165" s="82"/>
      <c r="E1165" s="82"/>
      <c r="F1165" s="82"/>
      <c r="G1165" s="82"/>
      <c r="H1165" s="82"/>
      <c r="I1165" s="79"/>
      <c r="J1165" s="79"/>
      <c r="K1165" s="77"/>
      <c r="L1165" s="77"/>
      <c r="M1165" s="80"/>
      <c r="N1165" s="77"/>
      <c r="O1165" s="77"/>
      <c r="Q1165" s="72"/>
      <c r="R1165" s="72"/>
      <c r="S1165" s="72"/>
      <c r="T1165" s="72"/>
      <c r="U1165" s="72"/>
      <c r="V1165" s="72"/>
      <c r="W1165" s="72"/>
      <c r="X1165" s="72"/>
      <c r="Y1165" s="72"/>
      <c r="Z1165" s="72"/>
      <c r="AA1165" s="72"/>
      <c r="AB1165" s="72"/>
      <c r="AC1165" s="92"/>
      <c r="AD1165" s="92"/>
      <c r="AE1165" s="92"/>
      <c r="AF1165" s="92"/>
      <c r="AG1165" s="92"/>
      <c r="AH1165" s="92"/>
    </row>
    <row r="1166" spans="4:34" s="57" customFormat="1" ht="16" customHeight="1" x14ac:dyDescent="0.25">
      <c r="D1166" s="82"/>
      <c r="E1166" s="82"/>
      <c r="F1166" s="82"/>
      <c r="G1166" s="82"/>
      <c r="H1166" s="82"/>
      <c r="I1166" s="79"/>
      <c r="J1166" s="79"/>
      <c r="K1166" s="77"/>
      <c r="L1166" s="77"/>
      <c r="M1166" s="80"/>
      <c r="N1166" s="77"/>
      <c r="O1166" s="77"/>
      <c r="Q1166" s="72"/>
      <c r="R1166" s="72"/>
      <c r="S1166" s="72"/>
      <c r="T1166" s="72"/>
      <c r="U1166" s="72"/>
      <c r="V1166" s="72"/>
      <c r="W1166" s="72"/>
      <c r="X1166" s="72"/>
      <c r="Y1166" s="72"/>
      <c r="Z1166" s="72"/>
      <c r="AA1166" s="72"/>
      <c r="AB1166" s="72"/>
      <c r="AC1166" s="92"/>
      <c r="AD1166" s="92"/>
      <c r="AE1166" s="92"/>
      <c r="AF1166" s="92"/>
      <c r="AG1166" s="92"/>
      <c r="AH1166" s="92"/>
    </row>
    <row r="1167" spans="4:34" s="57" customFormat="1" ht="16" customHeight="1" x14ac:dyDescent="0.25">
      <c r="D1167" s="82"/>
      <c r="E1167" s="82"/>
      <c r="F1167" s="82"/>
      <c r="G1167" s="82"/>
      <c r="H1167" s="82"/>
      <c r="I1167" s="79"/>
      <c r="J1167" s="79"/>
      <c r="K1167" s="77"/>
      <c r="L1167" s="77"/>
      <c r="M1167" s="80"/>
      <c r="N1167" s="77"/>
      <c r="O1167" s="77"/>
      <c r="Q1167" s="72"/>
      <c r="R1167" s="72"/>
      <c r="S1167" s="72"/>
      <c r="T1167" s="72"/>
      <c r="U1167" s="72"/>
      <c r="V1167" s="72"/>
      <c r="W1167" s="72"/>
      <c r="X1167" s="72"/>
      <c r="Y1167" s="72"/>
      <c r="Z1167" s="72"/>
      <c r="AA1167" s="72"/>
      <c r="AB1167" s="72"/>
      <c r="AC1167" s="92"/>
      <c r="AD1167" s="92"/>
      <c r="AE1167" s="92"/>
      <c r="AF1167" s="92"/>
      <c r="AG1167" s="92"/>
      <c r="AH1167" s="92"/>
    </row>
    <row r="1168" spans="4:34" s="57" customFormat="1" ht="16" customHeight="1" x14ac:dyDescent="0.25">
      <c r="D1168" s="82"/>
      <c r="E1168" s="82"/>
      <c r="F1168" s="82"/>
      <c r="G1168" s="82"/>
      <c r="H1168" s="82"/>
      <c r="I1168" s="79"/>
      <c r="J1168" s="79"/>
      <c r="K1168" s="77"/>
      <c r="L1168" s="77"/>
      <c r="M1168" s="80"/>
      <c r="N1168" s="77"/>
      <c r="O1168" s="77"/>
      <c r="Q1168" s="72"/>
      <c r="R1168" s="72"/>
      <c r="S1168" s="72"/>
      <c r="T1168" s="72"/>
      <c r="U1168" s="72"/>
      <c r="V1168" s="72"/>
      <c r="W1168" s="72"/>
      <c r="X1168" s="72"/>
      <c r="Y1168" s="72"/>
      <c r="Z1168" s="72"/>
      <c r="AA1168" s="72"/>
      <c r="AB1168" s="72"/>
      <c r="AC1168" s="92"/>
      <c r="AD1168" s="92"/>
      <c r="AE1168" s="92"/>
      <c r="AF1168" s="92"/>
      <c r="AG1168" s="92"/>
      <c r="AH1168" s="92"/>
    </row>
    <row r="1169" spans="4:34" s="57" customFormat="1" ht="16" customHeight="1" x14ac:dyDescent="0.25">
      <c r="D1169" s="82"/>
      <c r="E1169" s="82"/>
      <c r="F1169" s="82"/>
      <c r="G1169" s="82"/>
      <c r="H1169" s="82"/>
      <c r="I1169" s="79"/>
      <c r="J1169" s="79"/>
      <c r="K1169" s="77"/>
      <c r="L1169" s="77"/>
      <c r="M1169" s="80"/>
      <c r="N1169" s="77"/>
      <c r="O1169" s="77"/>
      <c r="Q1169" s="72"/>
      <c r="R1169" s="72"/>
      <c r="S1169" s="72"/>
      <c r="T1169" s="72"/>
      <c r="U1169" s="72"/>
      <c r="V1169" s="72"/>
      <c r="W1169" s="72"/>
      <c r="X1169" s="72"/>
      <c r="Y1169" s="72"/>
      <c r="Z1169" s="72"/>
      <c r="AA1169" s="72"/>
      <c r="AB1169" s="72"/>
      <c r="AC1169" s="92"/>
      <c r="AD1169" s="92"/>
      <c r="AE1169" s="92"/>
      <c r="AF1169" s="92"/>
      <c r="AG1169" s="92"/>
      <c r="AH1169" s="92"/>
    </row>
    <row r="1170" spans="4:34" s="57" customFormat="1" ht="16" customHeight="1" x14ac:dyDescent="0.25">
      <c r="D1170" s="82"/>
      <c r="E1170" s="82"/>
      <c r="F1170" s="82"/>
      <c r="G1170" s="82"/>
      <c r="H1170" s="82"/>
      <c r="I1170" s="79"/>
      <c r="J1170" s="79"/>
      <c r="K1170" s="77"/>
      <c r="L1170" s="77"/>
      <c r="M1170" s="80"/>
      <c r="N1170" s="77"/>
      <c r="O1170" s="77"/>
      <c r="Q1170" s="72"/>
      <c r="R1170" s="72"/>
      <c r="S1170" s="72"/>
      <c r="T1170" s="72"/>
      <c r="U1170" s="72"/>
      <c r="V1170" s="72"/>
      <c r="W1170" s="72"/>
      <c r="X1170" s="72"/>
      <c r="Y1170" s="72"/>
      <c r="Z1170" s="72"/>
      <c r="AA1170" s="72"/>
      <c r="AB1170" s="72"/>
      <c r="AC1170" s="92"/>
      <c r="AD1170" s="92"/>
      <c r="AE1170" s="92"/>
      <c r="AF1170" s="92"/>
      <c r="AG1170" s="92"/>
      <c r="AH1170" s="92"/>
    </row>
    <row r="1171" spans="4:34" s="57" customFormat="1" ht="16" customHeight="1" x14ac:dyDescent="0.25">
      <c r="D1171" s="82"/>
      <c r="E1171" s="82"/>
      <c r="F1171" s="82"/>
      <c r="G1171" s="82"/>
      <c r="H1171" s="82"/>
      <c r="I1171" s="79"/>
      <c r="J1171" s="79"/>
      <c r="K1171" s="77"/>
      <c r="L1171" s="77"/>
      <c r="M1171" s="80"/>
      <c r="N1171" s="77"/>
      <c r="O1171" s="77"/>
      <c r="Q1171" s="72"/>
      <c r="R1171" s="72"/>
      <c r="S1171" s="72"/>
      <c r="T1171" s="72"/>
      <c r="U1171" s="72"/>
      <c r="V1171" s="72"/>
      <c r="W1171" s="72"/>
      <c r="X1171" s="72"/>
      <c r="Y1171" s="72"/>
      <c r="Z1171" s="72"/>
      <c r="AA1171" s="72"/>
      <c r="AB1171" s="72"/>
      <c r="AC1171" s="92"/>
      <c r="AD1171" s="92"/>
      <c r="AE1171" s="92"/>
      <c r="AF1171" s="92"/>
      <c r="AG1171" s="92"/>
      <c r="AH1171" s="92"/>
    </row>
    <row r="1172" spans="4:34" s="57" customFormat="1" ht="16" customHeight="1" x14ac:dyDescent="0.25">
      <c r="D1172" s="82"/>
      <c r="E1172" s="82"/>
      <c r="F1172" s="82"/>
      <c r="G1172" s="82"/>
      <c r="H1172" s="82"/>
      <c r="I1172" s="79"/>
      <c r="J1172" s="79"/>
      <c r="K1172" s="81"/>
      <c r="L1172" s="81"/>
      <c r="M1172" s="80"/>
      <c r="N1172" s="77"/>
      <c r="O1172" s="77"/>
      <c r="Q1172" s="72"/>
      <c r="R1172" s="72"/>
      <c r="S1172" s="72"/>
      <c r="T1172" s="72"/>
      <c r="U1172" s="72"/>
      <c r="V1172" s="72"/>
      <c r="W1172" s="72"/>
      <c r="X1172" s="72"/>
      <c r="Y1172" s="72"/>
      <c r="Z1172" s="72"/>
      <c r="AA1172" s="72"/>
      <c r="AB1172" s="72"/>
      <c r="AC1172" s="92"/>
      <c r="AD1172" s="92"/>
      <c r="AE1172" s="92"/>
      <c r="AF1172" s="92"/>
      <c r="AG1172" s="92"/>
      <c r="AH1172" s="92"/>
    </row>
    <row r="1173" spans="4:34" s="57" customFormat="1" ht="16" customHeight="1" x14ac:dyDescent="0.25">
      <c r="D1173" s="82"/>
      <c r="E1173" s="82"/>
      <c r="F1173" s="82"/>
      <c r="G1173" s="82"/>
      <c r="H1173" s="82"/>
      <c r="I1173" s="79"/>
      <c r="J1173" s="79"/>
      <c r="K1173" s="81"/>
      <c r="L1173" s="81"/>
      <c r="M1173" s="80"/>
      <c r="N1173" s="77"/>
      <c r="O1173" s="77"/>
      <c r="Q1173" s="72"/>
      <c r="R1173" s="72"/>
      <c r="S1173" s="72"/>
      <c r="T1173" s="72"/>
      <c r="U1173" s="72"/>
      <c r="V1173" s="72"/>
      <c r="W1173" s="72"/>
      <c r="X1173" s="72"/>
      <c r="Y1173" s="72"/>
      <c r="Z1173" s="72"/>
      <c r="AA1173" s="72"/>
      <c r="AB1173" s="72"/>
      <c r="AC1173" s="92"/>
      <c r="AD1173" s="92"/>
      <c r="AE1173" s="92"/>
      <c r="AF1173" s="92"/>
      <c r="AG1173" s="92"/>
      <c r="AH1173" s="92"/>
    </row>
    <row r="1174" spans="4:34" s="57" customFormat="1" ht="16" customHeight="1" x14ac:dyDescent="0.25">
      <c r="D1174" s="82"/>
      <c r="E1174" s="82"/>
      <c r="F1174" s="82"/>
      <c r="G1174" s="82"/>
      <c r="H1174" s="82"/>
      <c r="I1174" s="79"/>
      <c r="J1174" s="79"/>
      <c r="K1174" s="81"/>
      <c r="L1174" s="81"/>
      <c r="M1174" s="80"/>
      <c r="N1174" s="77"/>
      <c r="O1174" s="77"/>
      <c r="Q1174" s="72"/>
      <c r="R1174" s="72"/>
      <c r="S1174" s="72"/>
      <c r="T1174" s="72"/>
      <c r="U1174" s="72"/>
      <c r="V1174" s="72"/>
      <c r="W1174" s="72"/>
      <c r="X1174" s="72"/>
      <c r="Y1174" s="72"/>
      <c r="Z1174" s="72"/>
      <c r="AA1174" s="72"/>
      <c r="AB1174" s="72"/>
      <c r="AC1174" s="92"/>
      <c r="AD1174" s="92"/>
      <c r="AE1174" s="92"/>
      <c r="AF1174" s="92"/>
      <c r="AG1174" s="92"/>
      <c r="AH1174" s="92"/>
    </row>
    <row r="1175" spans="4:34" s="57" customFormat="1" ht="16" customHeight="1" x14ac:dyDescent="0.25">
      <c r="D1175" s="82"/>
      <c r="E1175" s="82"/>
      <c r="F1175" s="82"/>
      <c r="G1175" s="82"/>
      <c r="H1175" s="82"/>
      <c r="I1175" s="79"/>
      <c r="J1175" s="79"/>
      <c r="K1175" s="81"/>
      <c r="L1175" s="81"/>
      <c r="M1175" s="80"/>
      <c r="N1175" s="77"/>
      <c r="O1175" s="77"/>
      <c r="Q1175" s="72"/>
      <c r="R1175" s="72"/>
      <c r="S1175" s="72"/>
      <c r="T1175" s="72"/>
      <c r="U1175" s="72"/>
      <c r="V1175" s="72"/>
      <c r="W1175" s="72"/>
      <c r="X1175" s="72"/>
      <c r="Y1175" s="72"/>
      <c r="Z1175" s="72"/>
      <c r="AA1175" s="72"/>
      <c r="AB1175" s="72"/>
      <c r="AC1175" s="92"/>
      <c r="AD1175" s="92"/>
      <c r="AE1175" s="92"/>
      <c r="AF1175" s="92"/>
      <c r="AG1175" s="92"/>
      <c r="AH1175" s="92"/>
    </row>
    <row r="1176" spans="4:34" s="57" customFormat="1" ht="16" customHeight="1" x14ac:dyDescent="0.25">
      <c r="D1176" s="82"/>
      <c r="E1176" s="82"/>
      <c r="F1176" s="82"/>
      <c r="G1176" s="82"/>
      <c r="H1176" s="82"/>
      <c r="I1176" s="79"/>
      <c r="J1176" s="79"/>
      <c r="K1176" s="81"/>
      <c r="L1176" s="81"/>
      <c r="M1176" s="80"/>
      <c r="N1176" s="77"/>
      <c r="O1176" s="77"/>
      <c r="Q1176" s="72"/>
      <c r="R1176" s="72"/>
      <c r="S1176" s="72"/>
      <c r="T1176" s="72"/>
      <c r="U1176" s="72"/>
      <c r="V1176" s="72"/>
      <c r="W1176" s="72"/>
      <c r="X1176" s="72"/>
      <c r="Y1176" s="72"/>
      <c r="Z1176" s="72"/>
      <c r="AA1176" s="72"/>
      <c r="AB1176" s="72"/>
      <c r="AC1176" s="92"/>
      <c r="AD1176" s="92"/>
      <c r="AE1176" s="92"/>
      <c r="AF1176" s="92"/>
      <c r="AG1176" s="92"/>
      <c r="AH1176" s="92"/>
    </row>
    <row r="1177" spans="4:34" s="57" customFormat="1" ht="16" customHeight="1" x14ac:dyDescent="0.25">
      <c r="D1177" s="82"/>
      <c r="E1177" s="82"/>
      <c r="F1177" s="82"/>
      <c r="G1177" s="82"/>
      <c r="H1177" s="82"/>
      <c r="I1177" s="79"/>
      <c r="J1177" s="79"/>
      <c r="K1177" s="81"/>
      <c r="L1177" s="81"/>
      <c r="M1177" s="80"/>
      <c r="N1177" s="77"/>
      <c r="O1177" s="77"/>
      <c r="Q1177" s="72"/>
      <c r="R1177" s="72"/>
      <c r="S1177" s="72"/>
      <c r="T1177" s="72"/>
      <c r="U1177" s="72"/>
      <c r="V1177" s="72"/>
      <c r="W1177" s="72"/>
      <c r="X1177" s="72"/>
      <c r="Y1177" s="72"/>
      <c r="Z1177" s="72"/>
      <c r="AA1177" s="72"/>
      <c r="AB1177" s="72"/>
      <c r="AC1177" s="92"/>
      <c r="AD1177" s="92"/>
      <c r="AE1177" s="92"/>
      <c r="AF1177" s="92"/>
      <c r="AG1177" s="92"/>
      <c r="AH1177" s="92"/>
    </row>
    <row r="1178" spans="4:34" s="57" customFormat="1" ht="16" customHeight="1" x14ac:dyDescent="0.25">
      <c r="D1178" s="82"/>
      <c r="E1178" s="82"/>
      <c r="F1178" s="82"/>
      <c r="G1178" s="82"/>
      <c r="H1178" s="82"/>
      <c r="I1178" s="79"/>
      <c r="J1178" s="79"/>
      <c r="K1178" s="81"/>
      <c r="L1178" s="81"/>
      <c r="M1178" s="80"/>
      <c r="N1178" s="77"/>
      <c r="O1178" s="77"/>
      <c r="Q1178" s="72"/>
      <c r="R1178" s="72"/>
      <c r="S1178" s="72"/>
      <c r="T1178" s="72"/>
      <c r="U1178" s="72"/>
      <c r="V1178" s="72"/>
      <c r="W1178" s="72"/>
      <c r="X1178" s="72"/>
      <c r="Y1178" s="72"/>
      <c r="Z1178" s="72"/>
      <c r="AA1178" s="72"/>
      <c r="AB1178" s="72"/>
      <c r="AC1178" s="92"/>
      <c r="AD1178" s="92"/>
      <c r="AE1178" s="92"/>
      <c r="AF1178" s="92"/>
      <c r="AG1178" s="92"/>
      <c r="AH1178" s="92"/>
    </row>
    <row r="1179" spans="4:34" s="57" customFormat="1" ht="16" customHeight="1" x14ac:dyDescent="0.25">
      <c r="D1179" s="82"/>
      <c r="E1179" s="82"/>
      <c r="F1179" s="82"/>
      <c r="G1179" s="82"/>
      <c r="H1179" s="82"/>
      <c r="I1179" s="79"/>
      <c r="J1179" s="79"/>
      <c r="K1179" s="77"/>
      <c r="L1179" s="77"/>
      <c r="M1179" s="80"/>
      <c r="N1179" s="77"/>
      <c r="O1179" s="77"/>
      <c r="Q1179" s="72"/>
      <c r="R1179" s="72"/>
      <c r="S1179" s="72"/>
      <c r="T1179" s="72"/>
      <c r="U1179" s="72"/>
      <c r="V1179" s="72"/>
      <c r="W1179" s="72"/>
      <c r="X1179" s="72"/>
      <c r="Y1179" s="72"/>
      <c r="Z1179" s="72"/>
      <c r="AA1179" s="72"/>
      <c r="AB1179" s="72"/>
      <c r="AC1179" s="92"/>
      <c r="AD1179" s="92"/>
      <c r="AE1179" s="92"/>
      <c r="AF1179" s="92"/>
      <c r="AG1179" s="92"/>
      <c r="AH1179" s="92"/>
    </row>
    <row r="1180" spans="4:34" s="57" customFormat="1" ht="16" customHeight="1" x14ac:dyDescent="0.25">
      <c r="D1180" s="82"/>
      <c r="E1180" s="82"/>
      <c r="F1180" s="82"/>
      <c r="G1180" s="82"/>
      <c r="H1180" s="82"/>
      <c r="I1180" s="79"/>
      <c r="J1180" s="79"/>
      <c r="K1180" s="77"/>
      <c r="L1180" s="77"/>
      <c r="M1180" s="80"/>
      <c r="N1180" s="77"/>
      <c r="O1180" s="77"/>
      <c r="Q1180" s="72"/>
      <c r="R1180" s="72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72"/>
      <c r="AC1180" s="92"/>
      <c r="AD1180" s="92"/>
      <c r="AE1180" s="92"/>
      <c r="AF1180" s="92"/>
      <c r="AG1180" s="92"/>
      <c r="AH1180" s="92"/>
    </row>
    <row r="1181" spans="4:34" s="57" customFormat="1" ht="16" customHeight="1" x14ac:dyDescent="0.25">
      <c r="D1181" s="82"/>
      <c r="E1181" s="82"/>
      <c r="F1181" s="82"/>
      <c r="G1181" s="82"/>
      <c r="H1181" s="82"/>
      <c r="I1181" s="79"/>
      <c r="J1181" s="79"/>
      <c r="K1181" s="77"/>
      <c r="L1181" s="77"/>
      <c r="M1181" s="80"/>
      <c r="N1181" s="77"/>
      <c r="O1181" s="77"/>
      <c r="Q1181" s="72"/>
      <c r="R1181" s="72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72"/>
      <c r="AC1181" s="92"/>
      <c r="AD1181" s="92"/>
      <c r="AE1181" s="92"/>
      <c r="AF1181" s="92"/>
      <c r="AG1181" s="92"/>
      <c r="AH1181" s="92"/>
    </row>
    <row r="1182" spans="4:34" s="57" customFormat="1" ht="16" customHeight="1" x14ac:dyDescent="0.25">
      <c r="D1182" s="82"/>
      <c r="E1182" s="82"/>
      <c r="F1182" s="82"/>
      <c r="G1182" s="82"/>
      <c r="H1182" s="82"/>
      <c r="I1182" s="79"/>
      <c r="J1182" s="79"/>
      <c r="K1182" s="77"/>
      <c r="L1182" s="77"/>
      <c r="M1182" s="80"/>
      <c r="N1182" s="77"/>
      <c r="O1182" s="77"/>
      <c r="Q1182" s="72"/>
      <c r="R1182" s="72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72"/>
      <c r="AC1182" s="92"/>
      <c r="AD1182" s="92"/>
      <c r="AE1182" s="92"/>
      <c r="AF1182" s="92"/>
      <c r="AG1182" s="92"/>
      <c r="AH1182" s="92"/>
    </row>
    <row r="1183" spans="4:34" s="57" customFormat="1" ht="16" customHeight="1" x14ac:dyDescent="0.25">
      <c r="D1183" s="82"/>
      <c r="E1183" s="82"/>
      <c r="F1183" s="82"/>
      <c r="G1183" s="82"/>
      <c r="H1183" s="82"/>
      <c r="I1183" s="79"/>
      <c r="J1183" s="79"/>
      <c r="K1183" s="77"/>
      <c r="L1183" s="77"/>
      <c r="M1183" s="80"/>
      <c r="N1183" s="77"/>
      <c r="O1183" s="77"/>
      <c r="Q1183" s="72"/>
      <c r="R1183" s="72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72"/>
      <c r="AC1183" s="92"/>
      <c r="AD1183" s="92"/>
      <c r="AE1183" s="92"/>
      <c r="AF1183" s="92"/>
      <c r="AG1183" s="92"/>
      <c r="AH1183" s="92"/>
    </row>
    <row r="1184" spans="4:34" s="57" customFormat="1" ht="16" customHeight="1" x14ac:dyDescent="0.25">
      <c r="D1184" s="82"/>
      <c r="E1184" s="82"/>
      <c r="F1184" s="82"/>
      <c r="G1184" s="82"/>
      <c r="H1184" s="82"/>
      <c r="I1184" s="79"/>
      <c r="J1184" s="79"/>
      <c r="K1184" s="77"/>
      <c r="L1184" s="77"/>
      <c r="M1184" s="80"/>
      <c r="N1184" s="77"/>
      <c r="O1184" s="77"/>
      <c r="Q1184" s="72"/>
      <c r="R1184" s="72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72"/>
      <c r="AC1184" s="92"/>
      <c r="AD1184" s="92"/>
      <c r="AE1184" s="92"/>
      <c r="AF1184" s="92"/>
      <c r="AG1184" s="92"/>
      <c r="AH1184" s="92"/>
    </row>
    <row r="1185" spans="4:34" s="57" customFormat="1" ht="16" customHeight="1" x14ac:dyDescent="0.25">
      <c r="D1185" s="82"/>
      <c r="E1185" s="82"/>
      <c r="F1185" s="82"/>
      <c r="G1185" s="82"/>
      <c r="H1185" s="82"/>
      <c r="I1185" s="79"/>
      <c r="J1185" s="79"/>
      <c r="K1185" s="77"/>
      <c r="L1185" s="77"/>
      <c r="M1185" s="80"/>
      <c r="N1185" s="77"/>
      <c r="O1185" s="77"/>
      <c r="Q1185" s="72"/>
      <c r="R1185" s="72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72"/>
      <c r="AC1185" s="92"/>
      <c r="AD1185" s="92"/>
      <c r="AE1185" s="92"/>
      <c r="AF1185" s="92"/>
      <c r="AG1185" s="92"/>
      <c r="AH1185" s="92"/>
    </row>
    <row r="1186" spans="4:34" s="57" customFormat="1" ht="16" customHeight="1" x14ac:dyDescent="0.25">
      <c r="D1186" s="82"/>
      <c r="E1186" s="82"/>
      <c r="F1186" s="82"/>
      <c r="G1186" s="82"/>
      <c r="H1186" s="82"/>
      <c r="I1186" s="79"/>
      <c r="J1186" s="79"/>
      <c r="K1186" s="77"/>
      <c r="L1186" s="77"/>
      <c r="M1186" s="80"/>
      <c r="N1186" s="77"/>
      <c r="O1186" s="77"/>
      <c r="Q1186" s="72"/>
      <c r="R1186" s="72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72"/>
      <c r="AC1186" s="92"/>
      <c r="AD1186" s="92"/>
      <c r="AE1186" s="92"/>
      <c r="AF1186" s="92"/>
      <c r="AG1186" s="92"/>
      <c r="AH1186" s="92"/>
    </row>
    <row r="1187" spans="4:34" s="57" customFormat="1" ht="16" customHeight="1" x14ac:dyDescent="0.25">
      <c r="D1187" s="82"/>
      <c r="E1187" s="82"/>
      <c r="F1187" s="82"/>
      <c r="G1187" s="82"/>
      <c r="H1187" s="82"/>
      <c r="I1187" s="79"/>
      <c r="J1187" s="79"/>
      <c r="K1187" s="77"/>
      <c r="L1187" s="77"/>
      <c r="M1187" s="80"/>
      <c r="N1187" s="77"/>
      <c r="O1187" s="77"/>
      <c r="Q1187" s="72"/>
      <c r="R1187" s="72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72"/>
      <c r="AC1187" s="92"/>
      <c r="AD1187" s="92"/>
      <c r="AE1187" s="92"/>
      <c r="AF1187" s="92"/>
      <c r="AG1187" s="92"/>
      <c r="AH1187" s="92"/>
    </row>
    <row r="1188" spans="4:34" s="57" customFormat="1" ht="16" customHeight="1" x14ac:dyDescent="0.25">
      <c r="D1188" s="82"/>
      <c r="E1188" s="82"/>
      <c r="F1188" s="82"/>
      <c r="G1188" s="82"/>
      <c r="H1188" s="82"/>
      <c r="I1188" s="79"/>
      <c r="J1188" s="79"/>
      <c r="K1188" s="77"/>
      <c r="L1188" s="77"/>
      <c r="M1188" s="80"/>
      <c r="N1188" s="77"/>
      <c r="O1188" s="77"/>
      <c r="Q1188" s="72"/>
      <c r="R1188" s="72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72"/>
      <c r="AC1188" s="92"/>
      <c r="AD1188" s="92"/>
      <c r="AE1188" s="92"/>
      <c r="AF1188" s="92"/>
      <c r="AG1188" s="92"/>
      <c r="AH1188" s="92"/>
    </row>
    <row r="1189" spans="4:34" s="57" customFormat="1" ht="16" customHeight="1" x14ac:dyDescent="0.25">
      <c r="D1189" s="82"/>
      <c r="E1189" s="82"/>
      <c r="F1189" s="82"/>
      <c r="G1189" s="82"/>
      <c r="H1189" s="82"/>
      <c r="I1189" s="79"/>
      <c r="J1189" s="79"/>
      <c r="K1189" s="77"/>
      <c r="L1189" s="77"/>
      <c r="M1189" s="80"/>
      <c r="N1189" s="77"/>
      <c r="O1189" s="77"/>
      <c r="Q1189" s="72"/>
      <c r="R1189" s="72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72"/>
      <c r="AC1189" s="92"/>
      <c r="AD1189" s="92"/>
      <c r="AE1189" s="92"/>
      <c r="AF1189" s="92"/>
      <c r="AG1189" s="92"/>
      <c r="AH1189" s="92"/>
    </row>
    <row r="1190" spans="4:34" s="57" customFormat="1" ht="16" customHeight="1" x14ac:dyDescent="0.25">
      <c r="D1190" s="82"/>
      <c r="E1190" s="82"/>
      <c r="F1190" s="82"/>
      <c r="G1190" s="82"/>
      <c r="H1190" s="82"/>
      <c r="I1190" s="79"/>
      <c r="J1190" s="79"/>
      <c r="K1190" s="77"/>
      <c r="L1190" s="77"/>
      <c r="M1190" s="80"/>
      <c r="N1190" s="77"/>
      <c r="O1190" s="77"/>
      <c r="Q1190" s="72"/>
      <c r="R1190" s="72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72"/>
      <c r="AC1190" s="92"/>
      <c r="AD1190" s="92"/>
      <c r="AE1190" s="92"/>
      <c r="AF1190" s="92"/>
      <c r="AG1190" s="92"/>
      <c r="AH1190" s="92"/>
    </row>
    <row r="1191" spans="4:34" s="57" customFormat="1" ht="16" customHeight="1" x14ac:dyDescent="0.25">
      <c r="D1191" s="82"/>
      <c r="E1191" s="82"/>
      <c r="F1191" s="82"/>
      <c r="G1191" s="82"/>
      <c r="H1191" s="82"/>
      <c r="I1191" s="79"/>
      <c r="J1191" s="79"/>
      <c r="K1191" s="77"/>
      <c r="L1191" s="77"/>
      <c r="M1191" s="80"/>
      <c r="N1191" s="77"/>
      <c r="O1191" s="77"/>
      <c r="Q1191" s="72"/>
      <c r="R1191" s="72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72"/>
      <c r="AC1191" s="92"/>
      <c r="AD1191" s="92"/>
      <c r="AE1191" s="92"/>
      <c r="AF1191" s="92"/>
      <c r="AG1191" s="92"/>
      <c r="AH1191" s="92"/>
    </row>
    <row r="1192" spans="4:34" s="57" customFormat="1" ht="16" customHeight="1" x14ac:dyDescent="0.25">
      <c r="D1192" s="82"/>
      <c r="E1192" s="82"/>
      <c r="F1192" s="82"/>
      <c r="G1192" s="82"/>
      <c r="H1192" s="82"/>
      <c r="I1192" s="79"/>
      <c r="J1192" s="79"/>
      <c r="K1192" s="77"/>
      <c r="L1192" s="77"/>
      <c r="M1192" s="80"/>
      <c r="N1192" s="77"/>
      <c r="O1192" s="77"/>
      <c r="Q1192" s="72"/>
      <c r="R1192" s="72"/>
      <c r="S1192" s="72"/>
      <c r="T1192" s="72"/>
      <c r="U1192" s="72"/>
      <c r="V1192" s="72"/>
      <c r="W1192" s="72"/>
      <c r="X1192" s="72"/>
      <c r="Y1192" s="72"/>
      <c r="Z1192" s="72"/>
      <c r="AA1192" s="72"/>
      <c r="AB1192" s="72"/>
      <c r="AC1192" s="92"/>
      <c r="AD1192" s="92"/>
      <c r="AE1192" s="92"/>
      <c r="AF1192" s="92"/>
      <c r="AG1192" s="92"/>
      <c r="AH1192" s="92"/>
    </row>
    <row r="1193" spans="4:34" s="57" customFormat="1" ht="16" customHeight="1" x14ac:dyDescent="0.25">
      <c r="D1193" s="82"/>
      <c r="E1193" s="82"/>
      <c r="F1193" s="82"/>
      <c r="G1193" s="82"/>
      <c r="H1193" s="82"/>
      <c r="I1193" s="79"/>
      <c r="J1193" s="79"/>
      <c r="K1193" s="77"/>
      <c r="L1193" s="77"/>
      <c r="M1193" s="80"/>
      <c r="N1193" s="77"/>
      <c r="O1193" s="77"/>
      <c r="Q1193" s="72"/>
      <c r="R1193" s="72"/>
      <c r="S1193" s="72"/>
      <c r="T1193" s="72"/>
      <c r="U1193" s="72"/>
      <c r="V1193" s="72"/>
      <c r="W1193" s="72"/>
      <c r="X1193" s="72"/>
      <c r="Y1193" s="72"/>
      <c r="Z1193" s="72"/>
      <c r="AA1193" s="72"/>
      <c r="AB1193" s="72"/>
      <c r="AC1193" s="92"/>
      <c r="AD1193" s="92"/>
      <c r="AE1193" s="92"/>
      <c r="AF1193" s="92"/>
      <c r="AG1193" s="92"/>
      <c r="AH1193" s="92"/>
    </row>
    <row r="1194" spans="4:34" s="57" customFormat="1" ht="16" customHeight="1" x14ac:dyDescent="0.25">
      <c r="D1194" s="82"/>
      <c r="E1194" s="82"/>
      <c r="F1194" s="82"/>
      <c r="G1194" s="82"/>
      <c r="H1194" s="82"/>
      <c r="I1194" s="79"/>
      <c r="J1194" s="79"/>
      <c r="K1194" s="77"/>
      <c r="L1194" s="77"/>
      <c r="M1194" s="80"/>
      <c r="N1194" s="77"/>
      <c r="O1194" s="77"/>
      <c r="Q1194" s="72"/>
      <c r="R1194" s="72"/>
      <c r="S1194" s="72"/>
      <c r="T1194" s="72"/>
      <c r="U1194" s="72"/>
      <c r="V1194" s="72"/>
      <c r="W1194" s="72"/>
      <c r="X1194" s="72"/>
      <c r="Y1194" s="72"/>
      <c r="Z1194" s="72"/>
      <c r="AA1194" s="72"/>
      <c r="AB1194" s="72"/>
      <c r="AC1194" s="92"/>
      <c r="AD1194" s="92"/>
      <c r="AE1194" s="92"/>
      <c r="AF1194" s="92"/>
      <c r="AG1194" s="92"/>
      <c r="AH1194" s="92"/>
    </row>
    <row r="1195" spans="4:34" s="57" customFormat="1" ht="16" customHeight="1" x14ac:dyDescent="0.25">
      <c r="D1195" s="82"/>
      <c r="E1195" s="82"/>
      <c r="F1195" s="82"/>
      <c r="G1195" s="82"/>
      <c r="H1195" s="82"/>
      <c r="I1195" s="79"/>
      <c r="J1195" s="79"/>
      <c r="K1195" s="77"/>
      <c r="L1195" s="77"/>
      <c r="M1195" s="80"/>
      <c r="N1195" s="77"/>
      <c r="O1195" s="77"/>
      <c r="Q1195" s="72"/>
      <c r="R1195" s="72"/>
      <c r="S1195" s="72"/>
      <c r="T1195" s="72"/>
      <c r="U1195" s="72"/>
      <c r="V1195" s="72"/>
      <c r="W1195" s="72"/>
      <c r="X1195" s="72"/>
      <c r="Y1195" s="72"/>
      <c r="Z1195" s="72"/>
      <c r="AA1195" s="72"/>
      <c r="AB1195" s="72"/>
      <c r="AC1195" s="92"/>
      <c r="AD1195" s="92"/>
      <c r="AE1195" s="92"/>
      <c r="AF1195" s="92"/>
      <c r="AG1195" s="92"/>
      <c r="AH1195" s="92"/>
    </row>
    <row r="1196" spans="4:34" s="57" customFormat="1" ht="16" customHeight="1" x14ac:dyDescent="0.25">
      <c r="D1196" s="82"/>
      <c r="E1196" s="82"/>
      <c r="F1196" s="82"/>
      <c r="G1196" s="82"/>
      <c r="H1196" s="82"/>
      <c r="I1196" s="79"/>
      <c r="J1196" s="79"/>
      <c r="K1196" s="81"/>
      <c r="L1196" s="81"/>
      <c r="M1196" s="80"/>
      <c r="N1196" s="77"/>
      <c r="O1196" s="77"/>
      <c r="Q1196" s="72"/>
      <c r="R1196" s="72"/>
      <c r="S1196" s="72"/>
      <c r="T1196" s="72"/>
      <c r="U1196" s="72"/>
      <c r="V1196" s="72"/>
      <c r="W1196" s="72"/>
      <c r="X1196" s="72"/>
      <c r="Y1196" s="72"/>
      <c r="Z1196" s="72"/>
      <c r="AA1196" s="72"/>
      <c r="AB1196" s="72"/>
      <c r="AC1196" s="92"/>
      <c r="AD1196" s="92"/>
      <c r="AE1196" s="92"/>
      <c r="AF1196" s="92"/>
      <c r="AG1196" s="92"/>
      <c r="AH1196" s="92"/>
    </row>
    <row r="1197" spans="4:34" s="57" customFormat="1" ht="16" customHeight="1" x14ac:dyDescent="0.25">
      <c r="D1197" s="82"/>
      <c r="E1197" s="82"/>
      <c r="F1197" s="82"/>
      <c r="G1197" s="82"/>
      <c r="H1197" s="82"/>
      <c r="I1197" s="79"/>
      <c r="J1197" s="79"/>
      <c r="K1197" s="81"/>
      <c r="L1197" s="81"/>
      <c r="M1197" s="80"/>
      <c r="N1197" s="77"/>
      <c r="O1197" s="77"/>
      <c r="Q1197" s="72"/>
      <c r="R1197" s="72"/>
      <c r="S1197" s="72"/>
      <c r="T1197" s="72"/>
      <c r="U1197" s="72"/>
      <c r="V1197" s="72"/>
      <c r="W1197" s="72"/>
      <c r="X1197" s="72"/>
      <c r="Y1197" s="72"/>
      <c r="Z1197" s="72"/>
      <c r="AA1197" s="72"/>
      <c r="AB1197" s="72"/>
      <c r="AC1197" s="92"/>
      <c r="AD1197" s="92"/>
      <c r="AE1197" s="92"/>
      <c r="AF1197" s="92"/>
      <c r="AG1197" s="92"/>
      <c r="AH1197" s="92"/>
    </row>
    <row r="1198" spans="4:34" s="57" customFormat="1" ht="16" customHeight="1" x14ac:dyDescent="0.25">
      <c r="D1198" s="82"/>
      <c r="E1198" s="82"/>
      <c r="F1198" s="82"/>
      <c r="G1198" s="82"/>
      <c r="H1198" s="82"/>
      <c r="I1198" s="79"/>
      <c r="J1198" s="79"/>
      <c r="K1198" s="81"/>
      <c r="L1198" s="81"/>
      <c r="M1198" s="80"/>
      <c r="N1198" s="77"/>
      <c r="O1198" s="77"/>
      <c r="Q1198" s="72"/>
      <c r="R1198" s="72"/>
      <c r="S1198" s="72"/>
      <c r="T1198" s="72"/>
      <c r="U1198" s="72"/>
      <c r="V1198" s="72"/>
      <c r="W1198" s="72"/>
      <c r="X1198" s="72"/>
      <c r="Y1198" s="72"/>
      <c r="Z1198" s="72"/>
      <c r="AA1198" s="72"/>
      <c r="AB1198" s="72"/>
      <c r="AC1198" s="92"/>
      <c r="AD1198" s="92"/>
      <c r="AE1198" s="92"/>
      <c r="AF1198" s="92"/>
      <c r="AG1198" s="92"/>
      <c r="AH1198" s="92"/>
    </row>
    <row r="1199" spans="4:34" s="57" customFormat="1" ht="16" customHeight="1" x14ac:dyDescent="0.25">
      <c r="D1199" s="82"/>
      <c r="E1199" s="82"/>
      <c r="F1199" s="82"/>
      <c r="G1199" s="82"/>
      <c r="H1199" s="82"/>
      <c r="I1199" s="79"/>
      <c r="J1199" s="79"/>
      <c r="K1199" s="81"/>
      <c r="L1199" s="81"/>
      <c r="M1199" s="80"/>
      <c r="N1199" s="77"/>
      <c r="O1199" s="77"/>
      <c r="Q1199" s="72"/>
      <c r="R1199" s="72"/>
      <c r="S1199" s="72"/>
      <c r="T1199" s="72"/>
      <c r="U1199" s="72"/>
      <c r="V1199" s="72"/>
      <c r="W1199" s="72"/>
      <c r="X1199" s="72"/>
      <c r="Y1199" s="72"/>
      <c r="Z1199" s="72"/>
      <c r="AA1199" s="72"/>
      <c r="AB1199" s="72"/>
      <c r="AC1199" s="92"/>
      <c r="AD1199" s="92"/>
      <c r="AE1199" s="92"/>
      <c r="AF1199" s="92"/>
      <c r="AG1199" s="92"/>
      <c r="AH1199" s="92"/>
    </row>
    <row r="1200" spans="4:34" s="57" customFormat="1" ht="16" customHeight="1" x14ac:dyDescent="0.25">
      <c r="D1200" s="82"/>
      <c r="E1200" s="82"/>
      <c r="F1200" s="82"/>
      <c r="G1200" s="82"/>
      <c r="H1200" s="82"/>
      <c r="I1200" s="79"/>
      <c r="J1200" s="79"/>
      <c r="K1200" s="81"/>
      <c r="L1200" s="81"/>
      <c r="M1200" s="80"/>
      <c r="N1200" s="77"/>
      <c r="O1200" s="77"/>
      <c r="Q1200" s="72"/>
      <c r="R1200" s="72"/>
      <c r="S1200" s="72"/>
      <c r="T1200" s="72"/>
      <c r="U1200" s="72"/>
      <c r="V1200" s="72"/>
      <c r="W1200" s="72"/>
      <c r="X1200" s="72"/>
      <c r="Y1200" s="72"/>
      <c r="Z1200" s="72"/>
      <c r="AA1200" s="72"/>
      <c r="AB1200" s="72"/>
      <c r="AC1200" s="92"/>
      <c r="AD1200" s="92"/>
      <c r="AE1200" s="92"/>
      <c r="AF1200" s="92"/>
      <c r="AG1200" s="92"/>
      <c r="AH1200" s="92"/>
    </row>
    <row r="1201" spans="4:34" s="57" customFormat="1" ht="16" customHeight="1" x14ac:dyDescent="0.25">
      <c r="D1201" s="82"/>
      <c r="E1201" s="82"/>
      <c r="F1201" s="82"/>
      <c r="G1201" s="82"/>
      <c r="H1201" s="82"/>
      <c r="I1201" s="79"/>
      <c r="J1201" s="79"/>
      <c r="K1201" s="81"/>
      <c r="L1201" s="81"/>
      <c r="M1201" s="80"/>
      <c r="N1201" s="77"/>
      <c r="O1201" s="77"/>
      <c r="Q1201" s="72"/>
      <c r="R1201" s="72"/>
      <c r="S1201" s="72"/>
      <c r="T1201" s="72"/>
      <c r="U1201" s="72"/>
      <c r="V1201" s="72"/>
      <c r="W1201" s="72"/>
      <c r="X1201" s="72"/>
      <c r="Y1201" s="72"/>
      <c r="Z1201" s="72"/>
      <c r="AA1201" s="72"/>
      <c r="AB1201" s="72"/>
      <c r="AC1201" s="92"/>
      <c r="AD1201" s="92"/>
      <c r="AE1201" s="92"/>
      <c r="AF1201" s="92"/>
      <c r="AG1201" s="92"/>
      <c r="AH1201" s="92"/>
    </row>
    <row r="1202" spans="4:34" s="57" customFormat="1" ht="16" customHeight="1" x14ac:dyDescent="0.25">
      <c r="D1202" s="82"/>
      <c r="E1202" s="82"/>
      <c r="F1202" s="82"/>
      <c r="G1202" s="82"/>
      <c r="H1202" s="82"/>
      <c r="I1202" s="79"/>
      <c r="J1202" s="79"/>
      <c r="K1202" s="81"/>
      <c r="L1202" s="81"/>
      <c r="M1202" s="80"/>
      <c r="N1202" s="77"/>
      <c r="O1202" s="77"/>
      <c r="Q1202" s="72"/>
      <c r="R1202" s="72"/>
      <c r="S1202" s="72"/>
      <c r="T1202" s="72"/>
      <c r="U1202" s="72"/>
      <c r="V1202" s="72"/>
      <c r="W1202" s="72"/>
      <c r="X1202" s="72"/>
      <c r="Y1202" s="72"/>
      <c r="Z1202" s="72"/>
      <c r="AA1202" s="72"/>
      <c r="AB1202" s="72"/>
      <c r="AC1202" s="92"/>
      <c r="AD1202" s="92"/>
      <c r="AE1202" s="92"/>
      <c r="AF1202" s="92"/>
      <c r="AG1202" s="92"/>
      <c r="AH1202" s="92"/>
    </row>
    <row r="1203" spans="4:34" s="57" customFormat="1" ht="16" customHeight="1" x14ac:dyDescent="0.25">
      <c r="D1203" s="82"/>
      <c r="E1203" s="82"/>
      <c r="F1203" s="82"/>
      <c r="G1203" s="82"/>
      <c r="H1203" s="82"/>
      <c r="I1203" s="79"/>
      <c r="J1203" s="79"/>
      <c r="K1203" s="77"/>
      <c r="L1203" s="77"/>
      <c r="M1203" s="80"/>
      <c r="N1203" s="77"/>
      <c r="O1203" s="77"/>
      <c r="Q1203" s="72"/>
      <c r="R1203" s="72"/>
      <c r="S1203" s="72"/>
      <c r="T1203" s="72"/>
      <c r="U1203" s="72"/>
      <c r="V1203" s="72"/>
      <c r="W1203" s="72"/>
      <c r="X1203" s="72"/>
      <c r="Y1203" s="72"/>
      <c r="Z1203" s="72"/>
      <c r="AA1203" s="72"/>
      <c r="AB1203" s="72"/>
      <c r="AC1203" s="92"/>
      <c r="AD1203" s="92"/>
      <c r="AE1203" s="92"/>
      <c r="AF1203" s="92"/>
      <c r="AG1203" s="92"/>
      <c r="AH1203" s="92"/>
    </row>
    <row r="1204" spans="4:34" s="57" customFormat="1" ht="16" customHeight="1" x14ac:dyDescent="0.25">
      <c r="D1204" s="82"/>
      <c r="E1204" s="82"/>
      <c r="F1204" s="82"/>
      <c r="G1204" s="82"/>
      <c r="H1204" s="82"/>
      <c r="I1204" s="79"/>
      <c r="J1204" s="79"/>
      <c r="K1204" s="77"/>
      <c r="L1204" s="77"/>
      <c r="M1204" s="80"/>
      <c r="N1204" s="77"/>
      <c r="O1204" s="77"/>
      <c r="Q1204" s="72"/>
      <c r="R1204" s="72"/>
      <c r="S1204" s="72"/>
      <c r="T1204" s="72"/>
      <c r="U1204" s="72"/>
      <c r="V1204" s="72"/>
      <c r="W1204" s="72"/>
      <c r="X1204" s="72"/>
      <c r="Y1204" s="72"/>
      <c r="Z1204" s="72"/>
      <c r="AA1204" s="72"/>
      <c r="AB1204" s="72"/>
      <c r="AC1204" s="92"/>
      <c r="AD1204" s="92"/>
      <c r="AE1204" s="92"/>
      <c r="AF1204" s="92"/>
      <c r="AG1204" s="92"/>
      <c r="AH1204" s="92"/>
    </row>
    <row r="1205" spans="4:34" s="57" customFormat="1" ht="16" customHeight="1" x14ac:dyDescent="0.25">
      <c r="D1205" s="82"/>
      <c r="E1205" s="82"/>
      <c r="F1205" s="82"/>
      <c r="G1205" s="82"/>
      <c r="H1205" s="82"/>
      <c r="I1205" s="79"/>
      <c r="J1205" s="79"/>
      <c r="K1205" s="77"/>
      <c r="L1205" s="77"/>
      <c r="M1205" s="80"/>
      <c r="N1205" s="77"/>
      <c r="O1205" s="77"/>
      <c r="Q1205" s="72"/>
      <c r="R1205" s="72"/>
      <c r="S1205" s="72"/>
      <c r="T1205" s="72"/>
      <c r="U1205" s="72"/>
      <c r="V1205" s="72"/>
      <c r="W1205" s="72"/>
      <c r="X1205" s="72"/>
      <c r="Y1205" s="72"/>
      <c r="Z1205" s="72"/>
      <c r="AA1205" s="72"/>
      <c r="AB1205" s="72"/>
      <c r="AC1205" s="92"/>
      <c r="AD1205" s="92"/>
      <c r="AE1205" s="92"/>
      <c r="AF1205" s="92"/>
      <c r="AG1205" s="92"/>
      <c r="AH1205" s="92"/>
    </row>
    <row r="1206" spans="4:34" s="57" customFormat="1" ht="16" customHeight="1" x14ac:dyDescent="0.25">
      <c r="D1206" s="82"/>
      <c r="E1206" s="82"/>
      <c r="F1206" s="82"/>
      <c r="G1206" s="82"/>
      <c r="H1206" s="82"/>
      <c r="I1206" s="79"/>
      <c r="J1206" s="79"/>
      <c r="K1206" s="77"/>
      <c r="L1206" s="77"/>
      <c r="M1206" s="80"/>
      <c r="N1206" s="77"/>
      <c r="O1206" s="77"/>
      <c r="Q1206" s="72"/>
      <c r="R1206" s="72"/>
      <c r="S1206" s="72"/>
      <c r="T1206" s="72"/>
      <c r="U1206" s="72"/>
      <c r="V1206" s="72"/>
      <c r="W1206" s="72"/>
      <c r="X1206" s="72"/>
      <c r="Y1206" s="72"/>
      <c r="Z1206" s="72"/>
      <c r="AA1206" s="72"/>
      <c r="AB1206" s="72"/>
      <c r="AC1206" s="92"/>
      <c r="AD1206" s="92"/>
      <c r="AE1206" s="92"/>
      <c r="AF1206" s="92"/>
      <c r="AG1206" s="92"/>
      <c r="AH1206" s="92"/>
    </row>
    <row r="1207" spans="4:34" s="57" customFormat="1" ht="16" customHeight="1" x14ac:dyDescent="0.25">
      <c r="D1207" s="82"/>
      <c r="E1207" s="82"/>
      <c r="F1207" s="82"/>
      <c r="G1207" s="82"/>
      <c r="H1207" s="82"/>
      <c r="I1207" s="79"/>
      <c r="J1207" s="79"/>
      <c r="K1207" s="77"/>
      <c r="L1207" s="77"/>
      <c r="M1207" s="80"/>
      <c r="N1207" s="77"/>
      <c r="O1207" s="77"/>
      <c r="Q1207" s="72"/>
      <c r="R1207" s="72"/>
      <c r="S1207" s="72"/>
      <c r="T1207" s="72"/>
      <c r="U1207" s="72"/>
      <c r="V1207" s="72"/>
      <c r="W1207" s="72"/>
      <c r="X1207" s="72"/>
      <c r="Y1207" s="72"/>
      <c r="Z1207" s="72"/>
      <c r="AA1207" s="72"/>
      <c r="AB1207" s="72"/>
      <c r="AC1207" s="92"/>
      <c r="AD1207" s="92"/>
      <c r="AE1207" s="92"/>
      <c r="AF1207" s="92"/>
      <c r="AG1207" s="92"/>
      <c r="AH1207" s="92"/>
    </row>
    <row r="1208" spans="4:34" s="57" customFormat="1" ht="16" customHeight="1" x14ac:dyDescent="0.25">
      <c r="D1208" s="82"/>
      <c r="E1208" s="82"/>
      <c r="F1208" s="82"/>
      <c r="G1208" s="82"/>
      <c r="H1208" s="82"/>
      <c r="I1208" s="79"/>
      <c r="J1208" s="79"/>
      <c r="K1208" s="77"/>
      <c r="L1208" s="77"/>
      <c r="M1208" s="80"/>
      <c r="N1208" s="77"/>
      <c r="O1208" s="77"/>
      <c r="Q1208" s="72"/>
      <c r="R1208" s="72"/>
      <c r="S1208" s="72"/>
      <c r="T1208" s="72"/>
      <c r="U1208" s="72"/>
      <c r="V1208" s="72"/>
      <c r="W1208" s="72"/>
      <c r="X1208" s="72"/>
      <c r="Y1208" s="72"/>
      <c r="Z1208" s="72"/>
      <c r="AA1208" s="72"/>
      <c r="AB1208" s="72"/>
      <c r="AC1208" s="92"/>
      <c r="AD1208" s="92"/>
      <c r="AE1208" s="92"/>
      <c r="AF1208" s="92"/>
      <c r="AG1208" s="92"/>
      <c r="AH1208" s="92"/>
    </row>
    <row r="1209" spans="4:34" s="57" customFormat="1" ht="16" customHeight="1" x14ac:dyDescent="0.25">
      <c r="D1209" s="82"/>
      <c r="E1209" s="82"/>
      <c r="F1209" s="82"/>
      <c r="G1209" s="82"/>
      <c r="H1209" s="82"/>
      <c r="I1209" s="79"/>
      <c r="J1209" s="79"/>
      <c r="K1209" s="77"/>
      <c r="L1209" s="77"/>
      <c r="M1209" s="80"/>
      <c r="N1209" s="77"/>
      <c r="O1209" s="77"/>
      <c r="Q1209" s="72"/>
      <c r="R1209" s="72"/>
      <c r="S1209" s="72"/>
      <c r="T1209" s="72"/>
      <c r="U1209" s="72"/>
      <c r="V1209" s="72"/>
      <c r="W1209" s="72"/>
      <c r="X1209" s="72"/>
      <c r="Y1209" s="72"/>
      <c r="Z1209" s="72"/>
      <c r="AA1209" s="72"/>
      <c r="AB1209" s="72"/>
      <c r="AC1209" s="92"/>
      <c r="AD1209" s="92"/>
      <c r="AE1209" s="92"/>
      <c r="AF1209" s="92"/>
      <c r="AG1209" s="92"/>
      <c r="AH1209" s="92"/>
    </row>
    <row r="1210" spans="4:34" s="57" customFormat="1" ht="16" customHeight="1" x14ac:dyDescent="0.25">
      <c r="D1210" s="82"/>
      <c r="E1210" s="82"/>
      <c r="F1210" s="82"/>
      <c r="G1210" s="82"/>
      <c r="H1210" s="82"/>
      <c r="I1210" s="79"/>
      <c r="J1210" s="79"/>
      <c r="K1210" s="77"/>
      <c r="L1210" s="77"/>
      <c r="M1210" s="80"/>
      <c r="N1210" s="77"/>
      <c r="O1210" s="77"/>
      <c r="Q1210" s="72"/>
      <c r="R1210" s="72"/>
      <c r="S1210" s="72"/>
      <c r="T1210" s="72"/>
      <c r="U1210" s="72"/>
      <c r="V1210" s="72"/>
      <c r="W1210" s="72"/>
      <c r="X1210" s="72"/>
      <c r="Y1210" s="72"/>
      <c r="Z1210" s="72"/>
      <c r="AA1210" s="72"/>
      <c r="AB1210" s="72"/>
      <c r="AC1210" s="92"/>
      <c r="AD1210" s="92"/>
      <c r="AE1210" s="92"/>
      <c r="AF1210" s="92"/>
      <c r="AG1210" s="92"/>
      <c r="AH1210" s="92"/>
    </row>
    <row r="1211" spans="4:34" s="57" customFormat="1" ht="16" customHeight="1" x14ac:dyDescent="0.25">
      <c r="D1211" s="82"/>
      <c r="E1211" s="82"/>
      <c r="F1211" s="82"/>
      <c r="G1211" s="82"/>
      <c r="H1211" s="82"/>
      <c r="I1211" s="79"/>
      <c r="J1211" s="79"/>
      <c r="K1211" s="77"/>
      <c r="L1211" s="77"/>
      <c r="M1211" s="80"/>
      <c r="N1211" s="77"/>
      <c r="O1211" s="77"/>
      <c r="Q1211" s="72"/>
      <c r="R1211" s="72"/>
      <c r="S1211" s="72"/>
      <c r="T1211" s="72"/>
      <c r="U1211" s="72"/>
      <c r="V1211" s="72"/>
      <c r="W1211" s="72"/>
      <c r="X1211" s="72"/>
      <c r="Y1211" s="72"/>
      <c r="Z1211" s="72"/>
      <c r="AA1211" s="72"/>
      <c r="AB1211" s="72"/>
      <c r="AC1211" s="92"/>
      <c r="AD1211" s="92"/>
      <c r="AE1211" s="92"/>
      <c r="AF1211" s="92"/>
      <c r="AG1211" s="92"/>
      <c r="AH1211" s="92"/>
    </row>
    <row r="1212" spans="4:34" s="57" customFormat="1" ht="16" customHeight="1" x14ac:dyDescent="0.25">
      <c r="D1212" s="82"/>
      <c r="E1212" s="82"/>
      <c r="F1212" s="82"/>
      <c r="G1212" s="82"/>
      <c r="H1212" s="82"/>
      <c r="I1212" s="79"/>
      <c r="J1212" s="79"/>
      <c r="K1212" s="77"/>
      <c r="L1212" s="77"/>
      <c r="M1212" s="80"/>
      <c r="N1212" s="77"/>
      <c r="O1212" s="77"/>
      <c r="Q1212" s="72"/>
      <c r="R1212" s="72"/>
      <c r="S1212" s="72"/>
      <c r="T1212" s="72"/>
      <c r="U1212" s="72"/>
      <c r="V1212" s="72"/>
      <c r="W1212" s="72"/>
      <c r="X1212" s="72"/>
      <c r="Y1212" s="72"/>
      <c r="Z1212" s="72"/>
      <c r="AA1212" s="72"/>
      <c r="AB1212" s="72"/>
      <c r="AC1212" s="92"/>
      <c r="AD1212" s="92"/>
      <c r="AE1212" s="92"/>
      <c r="AF1212" s="92"/>
      <c r="AG1212" s="92"/>
      <c r="AH1212" s="92"/>
    </row>
    <row r="1213" spans="4:34" s="57" customFormat="1" ht="16" customHeight="1" x14ac:dyDescent="0.25">
      <c r="D1213" s="82"/>
      <c r="E1213" s="82"/>
      <c r="F1213" s="82"/>
      <c r="G1213" s="82"/>
      <c r="H1213" s="82"/>
      <c r="I1213" s="79"/>
      <c r="J1213" s="79"/>
      <c r="K1213" s="77"/>
      <c r="L1213" s="77"/>
      <c r="M1213" s="80"/>
      <c r="N1213" s="77"/>
      <c r="O1213" s="77"/>
      <c r="Q1213" s="72"/>
      <c r="R1213" s="72"/>
      <c r="S1213" s="72"/>
      <c r="T1213" s="72"/>
      <c r="U1213" s="72"/>
      <c r="V1213" s="72"/>
      <c r="W1213" s="72"/>
      <c r="X1213" s="72"/>
      <c r="Y1213" s="72"/>
      <c r="Z1213" s="72"/>
      <c r="AA1213" s="72"/>
      <c r="AB1213" s="72"/>
      <c r="AC1213" s="92"/>
      <c r="AD1213" s="92"/>
      <c r="AE1213" s="92"/>
      <c r="AF1213" s="92"/>
      <c r="AG1213" s="92"/>
      <c r="AH1213" s="92"/>
    </row>
    <row r="1214" spans="4:34" s="57" customFormat="1" ht="16" customHeight="1" x14ac:dyDescent="0.25">
      <c r="D1214" s="82"/>
      <c r="E1214" s="82"/>
      <c r="F1214" s="82"/>
      <c r="G1214" s="82"/>
      <c r="H1214" s="82"/>
      <c r="I1214" s="79"/>
      <c r="J1214" s="79"/>
      <c r="K1214" s="77"/>
      <c r="L1214" s="77"/>
      <c r="M1214" s="80"/>
      <c r="N1214" s="77"/>
      <c r="O1214" s="77"/>
      <c r="Q1214" s="72"/>
      <c r="R1214" s="72"/>
      <c r="S1214" s="72"/>
      <c r="T1214" s="72"/>
      <c r="U1214" s="72"/>
      <c r="V1214" s="72"/>
      <c r="W1214" s="72"/>
      <c r="X1214" s="72"/>
      <c r="Y1214" s="72"/>
      <c r="Z1214" s="72"/>
      <c r="AA1214" s="72"/>
      <c r="AB1214" s="72"/>
      <c r="AC1214" s="92"/>
      <c r="AD1214" s="92"/>
      <c r="AE1214" s="92"/>
      <c r="AF1214" s="92"/>
      <c r="AG1214" s="92"/>
      <c r="AH1214" s="92"/>
    </row>
    <row r="1215" spans="4:34" s="57" customFormat="1" ht="16" customHeight="1" x14ac:dyDescent="0.25">
      <c r="D1215" s="82"/>
      <c r="E1215" s="82"/>
      <c r="F1215" s="82"/>
      <c r="G1215" s="82"/>
      <c r="H1215" s="82"/>
      <c r="I1215" s="79"/>
      <c r="J1215" s="79"/>
      <c r="K1215" s="77"/>
      <c r="L1215" s="77"/>
      <c r="M1215" s="80"/>
      <c r="N1215" s="77"/>
      <c r="O1215" s="77"/>
      <c r="Q1215" s="72"/>
      <c r="R1215" s="72"/>
      <c r="S1215" s="72"/>
      <c r="T1215" s="72"/>
      <c r="U1215" s="72"/>
      <c r="V1215" s="72"/>
      <c r="W1215" s="72"/>
      <c r="X1215" s="72"/>
      <c r="Y1215" s="72"/>
      <c r="Z1215" s="72"/>
      <c r="AA1215" s="72"/>
      <c r="AB1215" s="72"/>
      <c r="AC1215" s="92"/>
      <c r="AD1215" s="92"/>
      <c r="AE1215" s="92"/>
      <c r="AF1215" s="92"/>
      <c r="AG1215" s="92"/>
      <c r="AH1215" s="92"/>
    </row>
    <row r="1216" spans="4:34" s="57" customFormat="1" ht="16" customHeight="1" x14ac:dyDescent="0.25">
      <c r="D1216" s="82"/>
      <c r="E1216" s="82"/>
      <c r="F1216" s="82"/>
      <c r="G1216" s="82"/>
      <c r="H1216" s="82"/>
      <c r="I1216" s="79"/>
      <c r="J1216" s="79"/>
      <c r="K1216" s="77"/>
      <c r="L1216" s="77"/>
      <c r="M1216" s="80"/>
      <c r="N1216" s="77"/>
      <c r="O1216" s="77"/>
      <c r="Q1216" s="72"/>
      <c r="R1216" s="72"/>
      <c r="S1216" s="72"/>
      <c r="T1216" s="72"/>
      <c r="U1216" s="72"/>
      <c r="V1216" s="72"/>
      <c r="W1216" s="72"/>
      <c r="X1216" s="72"/>
      <c r="Y1216" s="72"/>
      <c r="Z1216" s="72"/>
      <c r="AA1216" s="72"/>
      <c r="AB1216" s="72"/>
      <c r="AC1216" s="92"/>
      <c r="AD1216" s="92"/>
      <c r="AE1216" s="92"/>
      <c r="AF1216" s="92"/>
      <c r="AG1216" s="92"/>
      <c r="AH1216" s="92"/>
    </row>
    <row r="1217" spans="4:34" s="57" customFormat="1" ht="16" customHeight="1" x14ac:dyDescent="0.25">
      <c r="D1217" s="82"/>
      <c r="E1217" s="82"/>
      <c r="F1217" s="82"/>
      <c r="G1217" s="82"/>
      <c r="H1217" s="82"/>
      <c r="I1217" s="79"/>
      <c r="J1217" s="79"/>
      <c r="K1217" s="77"/>
      <c r="L1217" s="77"/>
      <c r="M1217" s="80"/>
      <c r="N1217" s="77"/>
      <c r="O1217" s="77"/>
      <c r="Q1217" s="72"/>
      <c r="R1217" s="72"/>
      <c r="S1217" s="72"/>
      <c r="T1217" s="72"/>
      <c r="U1217" s="72"/>
      <c r="V1217" s="72"/>
      <c r="W1217" s="72"/>
      <c r="X1217" s="72"/>
      <c r="Y1217" s="72"/>
      <c r="Z1217" s="72"/>
      <c r="AA1217" s="72"/>
      <c r="AB1217" s="72"/>
      <c r="AC1217" s="92"/>
      <c r="AD1217" s="92"/>
      <c r="AE1217" s="92"/>
      <c r="AF1217" s="92"/>
      <c r="AG1217" s="92"/>
      <c r="AH1217" s="92"/>
    </row>
    <row r="1218" spans="4:34" s="57" customFormat="1" ht="16" customHeight="1" x14ac:dyDescent="0.25">
      <c r="D1218" s="82"/>
      <c r="E1218" s="82"/>
      <c r="F1218" s="82"/>
      <c r="G1218" s="82"/>
      <c r="H1218" s="82"/>
      <c r="I1218" s="79"/>
      <c r="J1218" s="79"/>
      <c r="K1218" s="77"/>
      <c r="L1218" s="77"/>
      <c r="M1218" s="80"/>
      <c r="N1218" s="77"/>
      <c r="O1218" s="77"/>
      <c r="Q1218" s="72"/>
      <c r="R1218" s="72"/>
      <c r="S1218" s="72"/>
      <c r="T1218" s="72"/>
      <c r="U1218" s="72"/>
      <c r="V1218" s="72"/>
      <c r="W1218" s="72"/>
      <c r="X1218" s="72"/>
      <c r="Y1218" s="72"/>
      <c r="Z1218" s="72"/>
      <c r="AA1218" s="72"/>
      <c r="AB1218" s="72"/>
      <c r="AC1218" s="92"/>
      <c r="AD1218" s="92"/>
      <c r="AE1218" s="92"/>
      <c r="AF1218" s="92"/>
      <c r="AG1218" s="92"/>
      <c r="AH1218" s="92"/>
    </row>
    <row r="1219" spans="4:34" s="57" customFormat="1" ht="16" customHeight="1" x14ac:dyDescent="0.25">
      <c r="D1219" s="82"/>
      <c r="E1219" s="82"/>
      <c r="F1219" s="82"/>
      <c r="G1219" s="82"/>
      <c r="H1219" s="82"/>
      <c r="I1219" s="79"/>
      <c r="J1219" s="79"/>
      <c r="K1219" s="77"/>
      <c r="L1219" s="77"/>
      <c r="M1219" s="80"/>
      <c r="N1219" s="77"/>
      <c r="O1219" s="77"/>
      <c r="Q1219" s="72"/>
      <c r="R1219" s="72"/>
      <c r="S1219" s="72"/>
      <c r="T1219" s="72"/>
      <c r="U1219" s="72"/>
      <c r="V1219" s="72"/>
      <c r="W1219" s="72"/>
      <c r="X1219" s="72"/>
      <c r="Y1219" s="72"/>
      <c r="Z1219" s="72"/>
      <c r="AA1219" s="72"/>
      <c r="AB1219" s="72"/>
      <c r="AC1219" s="92"/>
      <c r="AD1219" s="92"/>
      <c r="AE1219" s="92"/>
      <c r="AF1219" s="92"/>
      <c r="AG1219" s="92"/>
      <c r="AH1219" s="92"/>
    </row>
    <row r="1220" spans="4:34" s="57" customFormat="1" ht="16" customHeight="1" x14ac:dyDescent="0.25">
      <c r="D1220" s="82"/>
      <c r="E1220" s="82"/>
      <c r="F1220" s="82"/>
      <c r="G1220" s="82"/>
      <c r="H1220" s="82"/>
      <c r="I1220" s="79"/>
      <c r="J1220" s="79"/>
      <c r="K1220" s="81"/>
      <c r="L1220" s="81"/>
      <c r="M1220" s="80"/>
      <c r="N1220" s="77"/>
      <c r="O1220" s="77"/>
      <c r="Q1220" s="72"/>
      <c r="R1220" s="72"/>
      <c r="S1220" s="72"/>
      <c r="T1220" s="72"/>
      <c r="U1220" s="72"/>
      <c r="V1220" s="72"/>
      <c r="W1220" s="72"/>
      <c r="X1220" s="72"/>
      <c r="Y1220" s="72"/>
      <c r="Z1220" s="72"/>
      <c r="AA1220" s="72"/>
      <c r="AB1220" s="72"/>
      <c r="AC1220" s="92"/>
      <c r="AD1220" s="92"/>
      <c r="AE1220" s="92"/>
      <c r="AF1220" s="92"/>
      <c r="AG1220" s="92"/>
      <c r="AH1220" s="92"/>
    </row>
    <row r="1221" spans="4:34" s="57" customFormat="1" ht="16" customHeight="1" x14ac:dyDescent="0.25">
      <c r="D1221" s="82"/>
      <c r="E1221" s="82"/>
      <c r="F1221" s="82"/>
      <c r="G1221" s="82"/>
      <c r="H1221" s="82"/>
      <c r="I1221" s="79"/>
      <c r="J1221" s="79"/>
      <c r="K1221" s="81"/>
      <c r="L1221" s="81"/>
      <c r="M1221" s="80"/>
      <c r="N1221" s="77"/>
      <c r="O1221" s="77"/>
      <c r="Q1221" s="72"/>
      <c r="R1221" s="72"/>
      <c r="S1221" s="72"/>
      <c r="T1221" s="72"/>
      <c r="U1221" s="72"/>
      <c r="V1221" s="72"/>
      <c r="W1221" s="72"/>
      <c r="X1221" s="72"/>
      <c r="Y1221" s="72"/>
      <c r="Z1221" s="72"/>
      <c r="AA1221" s="72"/>
      <c r="AB1221" s="72"/>
      <c r="AC1221" s="92"/>
      <c r="AD1221" s="92"/>
      <c r="AE1221" s="92"/>
      <c r="AF1221" s="92"/>
      <c r="AG1221" s="92"/>
      <c r="AH1221" s="92"/>
    </row>
    <row r="1222" spans="4:34" s="57" customFormat="1" ht="16" customHeight="1" x14ac:dyDescent="0.25">
      <c r="D1222" s="82"/>
      <c r="E1222" s="82"/>
      <c r="F1222" s="82"/>
      <c r="G1222" s="82"/>
      <c r="H1222" s="82"/>
      <c r="I1222" s="79"/>
      <c r="J1222" s="79"/>
      <c r="K1222" s="81"/>
      <c r="L1222" s="81"/>
      <c r="M1222" s="80"/>
      <c r="N1222" s="77"/>
      <c r="O1222" s="77"/>
      <c r="Q1222" s="72"/>
      <c r="R1222" s="72"/>
      <c r="S1222" s="72"/>
      <c r="T1222" s="72"/>
      <c r="U1222" s="72"/>
      <c r="V1222" s="72"/>
      <c r="W1222" s="72"/>
      <c r="X1222" s="72"/>
      <c r="Y1222" s="72"/>
      <c r="Z1222" s="72"/>
      <c r="AA1222" s="72"/>
      <c r="AB1222" s="72"/>
      <c r="AC1222" s="92"/>
      <c r="AD1222" s="92"/>
      <c r="AE1222" s="92"/>
      <c r="AF1222" s="92"/>
      <c r="AG1222" s="92"/>
      <c r="AH1222" s="92"/>
    </row>
    <row r="1223" spans="4:34" s="57" customFormat="1" ht="16" customHeight="1" x14ac:dyDescent="0.25">
      <c r="D1223" s="82"/>
      <c r="E1223" s="82"/>
      <c r="F1223" s="82"/>
      <c r="G1223" s="82"/>
      <c r="H1223" s="82"/>
      <c r="I1223" s="79"/>
      <c r="J1223" s="79"/>
      <c r="K1223" s="81"/>
      <c r="L1223" s="81"/>
      <c r="M1223" s="80"/>
      <c r="N1223" s="77"/>
      <c r="O1223" s="77"/>
      <c r="Q1223" s="72"/>
      <c r="R1223" s="72"/>
      <c r="S1223" s="72"/>
      <c r="T1223" s="72"/>
      <c r="U1223" s="72"/>
      <c r="V1223" s="72"/>
      <c r="W1223" s="72"/>
      <c r="X1223" s="72"/>
      <c r="Y1223" s="72"/>
      <c r="Z1223" s="72"/>
      <c r="AA1223" s="72"/>
      <c r="AB1223" s="72"/>
      <c r="AC1223" s="92"/>
      <c r="AD1223" s="92"/>
      <c r="AE1223" s="92"/>
      <c r="AF1223" s="92"/>
      <c r="AG1223" s="92"/>
      <c r="AH1223" s="92"/>
    </row>
    <row r="1224" spans="4:34" s="57" customFormat="1" ht="16" customHeight="1" x14ac:dyDescent="0.25">
      <c r="D1224" s="82"/>
      <c r="E1224" s="82"/>
      <c r="F1224" s="82"/>
      <c r="G1224" s="82"/>
      <c r="H1224" s="82"/>
      <c r="I1224" s="79"/>
      <c r="J1224" s="79"/>
      <c r="K1224" s="81"/>
      <c r="L1224" s="81"/>
      <c r="M1224" s="80"/>
      <c r="N1224" s="77"/>
      <c r="O1224" s="77"/>
      <c r="Q1224" s="72"/>
      <c r="R1224" s="72"/>
      <c r="S1224" s="72"/>
      <c r="T1224" s="72"/>
      <c r="U1224" s="72"/>
      <c r="V1224" s="72"/>
      <c r="W1224" s="72"/>
      <c r="X1224" s="72"/>
      <c r="Y1224" s="72"/>
      <c r="Z1224" s="72"/>
      <c r="AA1224" s="72"/>
      <c r="AB1224" s="72"/>
      <c r="AC1224" s="92"/>
      <c r="AD1224" s="92"/>
      <c r="AE1224" s="92"/>
      <c r="AF1224" s="92"/>
      <c r="AG1224" s="92"/>
      <c r="AH1224" s="92"/>
    </row>
    <row r="1225" spans="4:34" s="57" customFormat="1" ht="16" customHeight="1" x14ac:dyDescent="0.25">
      <c r="D1225" s="82"/>
      <c r="E1225" s="82"/>
      <c r="F1225" s="82"/>
      <c r="G1225" s="82"/>
      <c r="H1225" s="82"/>
      <c r="I1225" s="79"/>
      <c r="J1225" s="79"/>
      <c r="K1225" s="81"/>
      <c r="L1225" s="81"/>
      <c r="M1225" s="80"/>
      <c r="N1225" s="77"/>
      <c r="O1225" s="77"/>
      <c r="Q1225" s="72"/>
      <c r="R1225" s="72"/>
      <c r="S1225" s="72"/>
      <c r="T1225" s="72"/>
      <c r="U1225" s="72"/>
      <c r="V1225" s="72"/>
      <c r="W1225" s="72"/>
      <c r="X1225" s="72"/>
      <c r="Y1225" s="72"/>
      <c r="Z1225" s="72"/>
      <c r="AA1225" s="72"/>
      <c r="AB1225" s="72"/>
      <c r="AC1225" s="92"/>
      <c r="AD1225" s="92"/>
      <c r="AE1225" s="92"/>
      <c r="AF1225" s="92"/>
      <c r="AG1225" s="92"/>
      <c r="AH1225" s="92"/>
    </row>
    <row r="1226" spans="4:34" s="57" customFormat="1" ht="16" customHeight="1" x14ac:dyDescent="0.25">
      <c r="D1226" s="82"/>
      <c r="E1226" s="82"/>
      <c r="F1226" s="82"/>
      <c r="G1226" s="82"/>
      <c r="H1226" s="82"/>
      <c r="I1226" s="79"/>
      <c r="J1226" s="79"/>
      <c r="K1226" s="81"/>
      <c r="L1226" s="81"/>
      <c r="M1226" s="80"/>
      <c r="N1226" s="77"/>
      <c r="O1226" s="77"/>
      <c r="Q1226" s="72"/>
      <c r="R1226" s="72"/>
      <c r="S1226" s="72"/>
      <c r="T1226" s="72"/>
      <c r="U1226" s="72"/>
      <c r="V1226" s="72"/>
      <c r="W1226" s="72"/>
      <c r="X1226" s="72"/>
      <c r="Y1226" s="72"/>
      <c r="Z1226" s="72"/>
      <c r="AA1226" s="72"/>
      <c r="AB1226" s="72"/>
      <c r="AC1226" s="92"/>
      <c r="AD1226" s="92"/>
      <c r="AE1226" s="92"/>
      <c r="AF1226" s="92"/>
      <c r="AG1226" s="92"/>
      <c r="AH1226" s="92"/>
    </row>
    <row r="1227" spans="4:34" s="57" customFormat="1" ht="16" customHeight="1" x14ac:dyDescent="0.25">
      <c r="D1227" s="82"/>
      <c r="E1227" s="82"/>
      <c r="F1227" s="82"/>
      <c r="G1227" s="82"/>
      <c r="H1227" s="82"/>
      <c r="I1227" s="79"/>
      <c r="J1227" s="79"/>
      <c r="K1227" s="77"/>
      <c r="L1227" s="77"/>
      <c r="M1227" s="80"/>
      <c r="N1227" s="77"/>
      <c r="O1227" s="77"/>
      <c r="Q1227" s="72"/>
      <c r="R1227" s="72"/>
      <c r="S1227" s="72"/>
      <c r="T1227" s="72"/>
      <c r="U1227" s="72"/>
      <c r="V1227" s="72"/>
      <c r="W1227" s="72"/>
      <c r="X1227" s="72"/>
      <c r="Y1227" s="72"/>
      <c r="Z1227" s="72"/>
      <c r="AA1227" s="72"/>
      <c r="AB1227" s="72"/>
      <c r="AC1227" s="92"/>
      <c r="AD1227" s="92"/>
      <c r="AE1227" s="92"/>
      <c r="AF1227" s="92"/>
      <c r="AG1227" s="92"/>
      <c r="AH1227" s="92"/>
    </row>
    <row r="1228" spans="4:34" s="57" customFormat="1" ht="16" customHeight="1" x14ac:dyDescent="0.25">
      <c r="D1228" s="82"/>
      <c r="E1228" s="82"/>
      <c r="F1228" s="82"/>
      <c r="G1228" s="82"/>
      <c r="H1228" s="82"/>
      <c r="I1228" s="79"/>
      <c r="J1228" s="79"/>
      <c r="K1228" s="77"/>
      <c r="L1228" s="77"/>
      <c r="M1228" s="80"/>
      <c r="N1228" s="77"/>
      <c r="O1228" s="77"/>
      <c r="Q1228" s="72"/>
      <c r="R1228" s="72"/>
      <c r="S1228" s="72"/>
      <c r="T1228" s="72"/>
      <c r="U1228" s="72"/>
      <c r="V1228" s="72"/>
      <c r="W1228" s="72"/>
      <c r="X1228" s="72"/>
      <c r="Y1228" s="72"/>
      <c r="Z1228" s="72"/>
      <c r="AA1228" s="72"/>
      <c r="AB1228" s="72"/>
      <c r="AC1228" s="92"/>
      <c r="AD1228" s="92"/>
      <c r="AE1228" s="92"/>
      <c r="AF1228" s="92"/>
      <c r="AG1228" s="92"/>
      <c r="AH1228" s="92"/>
    </row>
    <row r="1229" spans="4:34" s="57" customFormat="1" ht="16" customHeight="1" x14ac:dyDescent="0.25">
      <c r="D1229" s="82"/>
      <c r="E1229" s="82"/>
      <c r="F1229" s="82"/>
      <c r="G1229" s="82"/>
      <c r="H1229" s="82"/>
      <c r="I1229" s="79"/>
      <c r="J1229" s="79"/>
      <c r="K1229" s="77"/>
      <c r="L1229" s="77"/>
      <c r="M1229" s="80"/>
      <c r="N1229" s="77"/>
      <c r="O1229" s="77"/>
      <c r="Q1229" s="72"/>
      <c r="R1229" s="72"/>
      <c r="S1229" s="72"/>
      <c r="T1229" s="72"/>
      <c r="U1229" s="72"/>
      <c r="V1229" s="72"/>
      <c r="W1229" s="72"/>
      <c r="X1229" s="72"/>
      <c r="Y1229" s="72"/>
      <c r="Z1229" s="72"/>
      <c r="AA1229" s="72"/>
      <c r="AB1229" s="72"/>
      <c r="AC1229" s="92"/>
      <c r="AD1229" s="92"/>
      <c r="AE1229" s="92"/>
      <c r="AF1229" s="92"/>
      <c r="AG1229" s="92"/>
      <c r="AH1229" s="92"/>
    </row>
    <row r="1230" spans="4:34" s="57" customFormat="1" ht="16" customHeight="1" x14ac:dyDescent="0.25">
      <c r="D1230" s="82"/>
      <c r="E1230" s="82"/>
      <c r="F1230" s="82"/>
      <c r="G1230" s="82"/>
      <c r="H1230" s="82"/>
      <c r="I1230" s="79"/>
      <c r="J1230" s="79"/>
      <c r="K1230" s="77"/>
      <c r="L1230" s="77"/>
      <c r="M1230" s="80"/>
      <c r="N1230" s="77"/>
      <c r="O1230" s="77"/>
      <c r="Q1230" s="72"/>
      <c r="R1230" s="72"/>
      <c r="S1230" s="72"/>
      <c r="T1230" s="72"/>
      <c r="U1230" s="72"/>
      <c r="V1230" s="72"/>
      <c r="W1230" s="72"/>
      <c r="X1230" s="72"/>
      <c r="Y1230" s="72"/>
      <c r="Z1230" s="72"/>
      <c r="AA1230" s="72"/>
      <c r="AB1230" s="72"/>
      <c r="AC1230" s="92"/>
      <c r="AD1230" s="92"/>
      <c r="AE1230" s="92"/>
      <c r="AF1230" s="92"/>
      <c r="AG1230" s="92"/>
      <c r="AH1230" s="92"/>
    </row>
    <row r="1231" spans="4:34" s="57" customFormat="1" ht="16" customHeight="1" x14ac:dyDescent="0.25">
      <c r="D1231" s="82"/>
      <c r="E1231" s="82"/>
      <c r="F1231" s="82"/>
      <c r="G1231" s="82"/>
      <c r="H1231" s="82"/>
      <c r="I1231" s="79"/>
      <c r="J1231" s="79"/>
      <c r="K1231" s="77"/>
      <c r="L1231" s="77"/>
      <c r="M1231" s="80"/>
      <c r="N1231" s="77"/>
      <c r="O1231" s="77"/>
      <c r="Q1231" s="72"/>
      <c r="R1231" s="72"/>
      <c r="S1231" s="72"/>
      <c r="T1231" s="72"/>
      <c r="U1231" s="72"/>
      <c r="V1231" s="72"/>
      <c r="W1231" s="72"/>
      <c r="X1231" s="72"/>
      <c r="Y1231" s="72"/>
      <c r="Z1231" s="72"/>
      <c r="AA1231" s="72"/>
      <c r="AB1231" s="72"/>
      <c r="AC1231" s="92"/>
      <c r="AD1231" s="92"/>
      <c r="AE1231" s="92"/>
      <c r="AF1231" s="92"/>
      <c r="AG1231" s="92"/>
      <c r="AH1231" s="92"/>
    </row>
    <row r="1232" spans="4:34" s="57" customFormat="1" ht="16" customHeight="1" x14ac:dyDescent="0.25">
      <c r="D1232" s="82"/>
      <c r="E1232" s="82"/>
      <c r="F1232" s="82"/>
      <c r="G1232" s="82"/>
      <c r="H1232" s="82"/>
      <c r="I1232" s="79"/>
      <c r="J1232" s="79"/>
      <c r="K1232" s="77"/>
      <c r="L1232" s="77"/>
      <c r="M1232" s="80"/>
      <c r="N1232" s="77"/>
      <c r="O1232" s="77"/>
      <c r="Q1232" s="72"/>
      <c r="R1232" s="72"/>
      <c r="S1232" s="72"/>
      <c r="T1232" s="72"/>
      <c r="U1232" s="72"/>
      <c r="V1232" s="72"/>
      <c r="W1232" s="72"/>
      <c r="X1232" s="72"/>
      <c r="Y1232" s="72"/>
      <c r="Z1232" s="72"/>
      <c r="AA1232" s="72"/>
      <c r="AB1232" s="72"/>
      <c r="AC1232" s="92"/>
      <c r="AD1232" s="92"/>
      <c r="AE1232" s="92"/>
      <c r="AF1232" s="92"/>
      <c r="AG1232" s="92"/>
      <c r="AH1232" s="92"/>
    </row>
    <row r="1233" spans="4:34" s="57" customFormat="1" ht="16" customHeight="1" x14ac:dyDescent="0.25">
      <c r="D1233" s="82"/>
      <c r="E1233" s="82"/>
      <c r="F1233" s="82"/>
      <c r="G1233" s="82"/>
      <c r="H1233" s="82"/>
      <c r="I1233" s="79"/>
      <c r="J1233" s="79"/>
      <c r="K1233" s="77"/>
      <c r="L1233" s="77"/>
      <c r="M1233" s="80"/>
      <c r="N1233" s="77"/>
      <c r="O1233" s="77"/>
      <c r="Q1233" s="72"/>
      <c r="R1233" s="72"/>
      <c r="S1233" s="72"/>
      <c r="T1233" s="72"/>
      <c r="U1233" s="72"/>
      <c r="V1233" s="72"/>
      <c r="W1233" s="72"/>
      <c r="X1233" s="72"/>
      <c r="Y1233" s="72"/>
      <c r="Z1233" s="72"/>
      <c r="AA1233" s="72"/>
      <c r="AB1233" s="72"/>
      <c r="AC1233" s="92"/>
      <c r="AD1233" s="92"/>
      <c r="AE1233" s="92"/>
      <c r="AF1233" s="92"/>
      <c r="AG1233" s="92"/>
      <c r="AH1233" s="92"/>
    </row>
    <row r="1234" spans="4:34" s="57" customFormat="1" ht="16" customHeight="1" x14ac:dyDescent="0.25">
      <c r="D1234" s="82"/>
      <c r="E1234" s="82"/>
      <c r="F1234" s="82"/>
      <c r="G1234" s="82"/>
      <c r="H1234" s="82"/>
      <c r="I1234" s="79"/>
      <c r="J1234" s="79"/>
      <c r="K1234" s="77"/>
      <c r="L1234" s="77"/>
      <c r="M1234" s="80"/>
      <c r="N1234" s="77"/>
      <c r="O1234" s="77"/>
      <c r="Q1234" s="72"/>
      <c r="R1234" s="72"/>
      <c r="S1234" s="72"/>
      <c r="T1234" s="72"/>
      <c r="U1234" s="72"/>
      <c r="V1234" s="72"/>
      <c r="W1234" s="72"/>
      <c r="X1234" s="72"/>
      <c r="Y1234" s="72"/>
      <c r="Z1234" s="72"/>
      <c r="AA1234" s="72"/>
      <c r="AB1234" s="72"/>
      <c r="AC1234" s="92"/>
      <c r="AD1234" s="92"/>
      <c r="AE1234" s="92"/>
      <c r="AF1234" s="92"/>
      <c r="AG1234" s="92"/>
      <c r="AH1234" s="92"/>
    </row>
    <row r="1235" spans="4:34" s="57" customFormat="1" ht="16" customHeight="1" x14ac:dyDescent="0.25">
      <c r="D1235" s="82"/>
      <c r="E1235" s="82"/>
      <c r="F1235" s="82"/>
      <c r="G1235" s="82"/>
      <c r="H1235" s="82"/>
      <c r="I1235" s="79"/>
      <c r="J1235" s="79"/>
      <c r="K1235" s="77"/>
      <c r="L1235" s="77"/>
      <c r="M1235" s="80"/>
      <c r="N1235" s="77"/>
      <c r="O1235" s="77"/>
      <c r="Q1235" s="72"/>
      <c r="R1235" s="72"/>
      <c r="S1235" s="72"/>
      <c r="T1235" s="72"/>
      <c r="U1235" s="72"/>
      <c r="V1235" s="72"/>
      <c r="W1235" s="72"/>
      <c r="X1235" s="72"/>
      <c r="Y1235" s="72"/>
      <c r="Z1235" s="72"/>
      <c r="AA1235" s="72"/>
      <c r="AB1235" s="72"/>
      <c r="AC1235" s="92"/>
      <c r="AD1235" s="92"/>
      <c r="AE1235" s="92"/>
      <c r="AF1235" s="92"/>
      <c r="AG1235" s="92"/>
      <c r="AH1235" s="92"/>
    </row>
    <row r="1236" spans="4:34" s="57" customFormat="1" ht="16" customHeight="1" x14ac:dyDescent="0.25">
      <c r="D1236" s="82"/>
      <c r="E1236" s="82"/>
      <c r="F1236" s="82"/>
      <c r="G1236" s="82"/>
      <c r="H1236" s="82"/>
      <c r="I1236" s="79"/>
      <c r="J1236" s="79"/>
      <c r="K1236" s="77"/>
      <c r="L1236" s="77"/>
      <c r="M1236" s="80"/>
      <c r="N1236" s="77"/>
      <c r="O1236" s="77"/>
      <c r="Q1236" s="72"/>
      <c r="R1236" s="72"/>
      <c r="S1236" s="72"/>
      <c r="T1236" s="72"/>
      <c r="U1236" s="72"/>
      <c r="V1236" s="72"/>
      <c r="W1236" s="72"/>
      <c r="X1236" s="72"/>
      <c r="Y1236" s="72"/>
      <c r="Z1236" s="72"/>
      <c r="AA1236" s="72"/>
      <c r="AB1236" s="72"/>
      <c r="AC1236" s="92"/>
      <c r="AD1236" s="92"/>
      <c r="AE1236" s="92"/>
      <c r="AF1236" s="92"/>
      <c r="AG1236" s="92"/>
      <c r="AH1236" s="92"/>
    </row>
    <row r="1237" spans="4:34" s="57" customFormat="1" ht="16" customHeight="1" x14ac:dyDescent="0.25">
      <c r="D1237" s="82"/>
      <c r="E1237" s="82"/>
      <c r="F1237" s="82"/>
      <c r="G1237" s="82"/>
      <c r="H1237" s="82"/>
      <c r="I1237" s="79"/>
      <c r="J1237" s="79"/>
      <c r="K1237" s="77"/>
      <c r="L1237" s="77"/>
      <c r="M1237" s="80"/>
      <c r="N1237" s="77"/>
      <c r="O1237" s="77"/>
      <c r="Q1237" s="72"/>
      <c r="R1237" s="72"/>
      <c r="S1237" s="72"/>
      <c r="T1237" s="72"/>
      <c r="U1237" s="72"/>
      <c r="V1237" s="72"/>
      <c r="W1237" s="72"/>
      <c r="X1237" s="72"/>
      <c r="Y1237" s="72"/>
      <c r="Z1237" s="72"/>
      <c r="AA1237" s="72"/>
      <c r="AB1237" s="72"/>
      <c r="AC1237" s="92"/>
      <c r="AD1237" s="92"/>
      <c r="AE1237" s="92"/>
      <c r="AF1237" s="92"/>
      <c r="AG1237" s="92"/>
      <c r="AH1237" s="92"/>
    </row>
    <row r="1238" spans="4:34" s="57" customFormat="1" ht="16" customHeight="1" x14ac:dyDescent="0.25">
      <c r="D1238" s="82"/>
      <c r="E1238" s="82"/>
      <c r="F1238" s="82"/>
      <c r="G1238" s="82"/>
      <c r="H1238" s="82"/>
      <c r="I1238" s="79"/>
      <c r="J1238" s="79"/>
      <c r="K1238" s="77"/>
      <c r="L1238" s="77"/>
      <c r="M1238" s="80"/>
      <c r="N1238" s="77"/>
      <c r="O1238" s="77"/>
      <c r="Q1238" s="72"/>
      <c r="R1238" s="72"/>
      <c r="S1238" s="72"/>
      <c r="T1238" s="72"/>
      <c r="U1238" s="72"/>
      <c r="V1238" s="72"/>
      <c r="W1238" s="72"/>
      <c r="X1238" s="72"/>
      <c r="Y1238" s="72"/>
      <c r="Z1238" s="72"/>
      <c r="AA1238" s="72"/>
      <c r="AB1238" s="72"/>
      <c r="AC1238" s="92"/>
      <c r="AD1238" s="92"/>
      <c r="AE1238" s="92"/>
      <c r="AF1238" s="92"/>
      <c r="AG1238" s="92"/>
      <c r="AH1238" s="92"/>
    </row>
    <row r="1239" spans="4:34" s="57" customFormat="1" ht="16" customHeight="1" x14ac:dyDescent="0.25">
      <c r="D1239" s="82"/>
      <c r="E1239" s="82"/>
      <c r="F1239" s="82"/>
      <c r="G1239" s="82"/>
      <c r="H1239" s="82"/>
      <c r="I1239" s="79"/>
      <c r="J1239" s="79"/>
      <c r="K1239" s="77"/>
      <c r="L1239" s="77"/>
      <c r="M1239" s="80"/>
      <c r="N1239" s="77"/>
      <c r="O1239" s="77"/>
      <c r="Q1239" s="72"/>
      <c r="R1239" s="72"/>
      <c r="S1239" s="72"/>
      <c r="T1239" s="72"/>
      <c r="U1239" s="72"/>
      <c r="V1239" s="72"/>
      <c r="W1239" s="72"/>
      <c r="X1239" s="72"/>
      <c r="Y1239" s="72"/>
      <c r="Z1239" s="72"/>
      <c r="AA1239" s="72"/>
      <c r="AB1239" s="72"/>
      <c r="AC1239" s="92"/>
      <c r="AD1239" s="92"/>
      <c r="AE1239" s="92"/>
      <c r="AF1239" s="92"/>
      <c r="AG1239" s="92"/>
      <c r="AH1239" s="92"/>
    </row>
    <row r="1240" spans="4:34" s="57" customFormat="1" ht="16" customHeight="1" x14ac:dyDescent="0.25">
      <c r="D1240" s="82"/>
      <c r="E1240" s="82"/>
      <c r="F1240" s="82"/>
      <c r="G1240" s="82"/>
      <c r="H1240" s="82"/>
      <c r="I1240" s="79"/>
      <c r="J1240" s="79"/>
      <c r="K1240" s="77"/>
      <c r="L1240" s="77"/>
      <c r="M1240" s="80"/>
      <c r="N1240" s="77"/>
      <c r="O1240" s="77"/>
      <c r="Q1240" s="72"/>
      <c r="R1240" s="72"/>
      <c r="S1240" s="72"/>
      <c r="T1240" s="72"/>
      <c r="U1240" s="72"/>
      <c r="V1240" s="72"/>
      <c r="W1240" s="72"/>
      <c r="X1240" s="72"/>
      <c r="Y1240" s="72"/>
      <c r="Z1240" s="72"/>
      <c r="AA1240" s="72"/>
      <c r="AB1240" s="72"/>
      <c r="AC1240" s="92"/>
      <c r="AD1240" s="92"/>
      <c r="AE1240" s="92"/>
      <c r="AF1240" s="92"/>
      <c r="AG1240" s="92"/>
      <c r="AH1240" s="92"/>
    </row>
    <row r="1241" spans="4:34" s="57" customFormat="1" ht="16" customHeight="1" x14ac:dyDescent="0.25">
      <c r="D1241" s="82"/>
      <c r="E1241" s="82"/>
      <c r="F1241" s="82"/>
      <c r="G1241" s="82"/>
      <c r="H1241" s="82"/>
      <c r="I1241" s="79"/>
      <c r="J1241" s="79"/>
      <c r="K1241" s="77"/>
      <c r="L1241" s="77"/>
      <c r="M1241" s="80"/>
      <c r="N1241" s="77"/>
      <c r="O1241" s="77"/>
      <c r="Q1241" s="72"/>
      <c r="R1241" s="72"/>
      <c r="S1241" s="72"/>
      <c r="T1241" s="72"/>
      <c r="U1241" s="72"/>
      <c r="V1241" s="72"/>
      <c r="W1241" s="72"/>
      <c r="X1241" s="72"/>
      <c r="Y1241" s="72"/>
      <c r="Z1241" s="72"/>
      <c r="AA1241" s="72"/>
      <c r="AB1241" s="72"/>
      <c r="AC1241" s="92"/>
      <c r="AD1241" s="92"/>
      <c r="AE1241" s="92"/>
      <c r="AF1241" s="92"/>
      <c r="AG1241" s="92"/>
      <c r="AH1241" s="92"/>
    </row>
    <row r="1242" spans="4:34" s="57" customFormat="1" ht="16" customHeight="1" x14ac:dyDescent="0.25">
      <c r="D1242" s="82"/>
      <c r="E1242" s="82"/>
      <c r="F1242" s="82"/>
      <c r="G1242" s="82"/>
      <c r="H1242" s="82"/>
      <c r="I1242" s="79"/>
      <c r="J1242" s="79"/>
      <c r="K1242" s="77"/>
      <c r="L1242" s="77"/>
      <c r="M1242" s="80"/>
      <c r="N1242" s="77"/>
      <c r="O1242" s="77"/>
      <c r="Q1242" s="72"/>
      <c r="R1242" s="72"/>
      <c r="S1242" s="72"/>
      <c r="T1242" s="72"/>
      <c r="U1242" s="72"/>
      <c r="V1242" s="72"/>
      <c r="W1242" s="72"/>
      <c r="X1242" s="72"/>
      <c r="Y1242" s="72"/>
      <c r="Z1242" s="72"/>
      <c r="AA1242" s="72"/>
      <c r="AB1242" s="72"/>
      <c r="AC1242" s="92"/>
      <c r="AD1242" s="92"/>
      <c r="AE1242" s="92"/>
      <c r="AF1242" s="92"/>
      <c r="AG1242" s="92"/>
      <c r="AH1242" s="92"/>
    </row>
    <row r="1243" spans="4:34" s="57" customFormat="1" ht="16" customHeight="1" x14ac:dyDescent="0.25">
      <c r="D1243" s="82"/>
      <c r="E1243" s="82"/>
      <c r="F1243" s="82"/>
      <c r="G1243" s="82"/>
      <c r="H1243" s="82"/>
      <c r="I1243" s="79"/>
      <c r="J1243" s="79"/>
      <c r="K1243" s="77"/>
      <c r="L1243" s="77"/>
      <c r="M1243" s="80"/>
      <c r="N1243" s="77"/>
      <c r="O1243" s="77"/>
      <c r="Q1243" s="72"/>
      <c r="R1243" s="72"/>
      <c r="S1243" s="72"/>
      <c r="T1243" s="72"/>
      <c r="U1243" s="72"/>
      <c r="V1243" s="72"/>
      <c r="W1243" s="72"/>
      <c r="X1243" s="72"/>
      <c r="Y1243" s="72"/>
      <c r="Z1243" s="72"/>
      <c r="AA1243" s="72"/>
      <c r="AB1243" s="72"/>
      <c r="AC1243" s="92"/>
      <c r="AD1243" s="92"/>
      <c r="AE1243" s="92"/>
      <c r="AF1243" s="92"/>
      <c r="AG1243" s="92"/>
      <c r="AH1243" s="92"/>
    </row>
    <row r="1244" spans="4:34" s="57" customFormat="1" ht="16" customHeight="1" x14ac:dyDescent="0.25">
      <c r="D1244" s="82"/>
      <c r="E1244" s="82"/>
      <c r="F1244" s="82"/>
      <c r="G1244" s="82"/>
      <c r="H1244" s="82"/>
      <c r="I1244" s="79"/>
      <c r="J1244" s="79"/>
      <c r="K1244" s="81"/>
      <c r="L1244" s="81"/>
      <c r="M1244" s="80"/>
      <c r="N1244" s="77"/>
      <c r="O1244" s="77"/>
      <c r="Q1244" s="72"/>
      <c r="R1244" s="72"/>
      <c r="S1244" s="72"/>
      <c r="T1244" s="72"/>
      <c r="U1244" s="72"/>
      <c r="V1244" s="72"/>
      <c r="W1244" s="72"/>
      <c r="X1244" s="72"/>
      <c r="Y1244" s="72"/>
      <c r="Z1244" s="72"/>
      <c r="AA1244" s="72"/>
      <c r="AB1244" s="72"/>
      <c r="AC1244" s="92"/>
      <c r="AD1244" s="92"/>
      <c r="AE1244" s="92"/>
      <c r="AF1244" s="92"/>
      <c r="AG1244" s="92"/>
      <c r="AH1244" s="92"/>
    </row>
    <row r="1245" spans="4:34" s="57" customFormat="1" ht="16" customHeight="1" x14ac:dyDescent="0.25">
      <c r="D1245" s="82"/>
      <c r="E1245" s="82"/>
      <c r="F1245" s="82"/>
      <c r="G1245" s="82"/>
      <c r="H1245" s="82"/>
      <c r="I1245" s="79"/>
      <c r="J1245" s="79"/>
      <c r="K1245" s="81"/>
      <c r="L1245" s="81"/>
      <c r="M1245" s="80"/>
      <c r="N1245" s="77"/>
      <c r="O1245" s="77"/>
      <c r="Q1245" s="72"/>
      <c r="R1245" s="72"/>
      <c r="S1245" s="72"/>
      <c r="T1245" s="72"/>
      <c r="U1245" s="72"/>
      <c r="V1245" s="72"/>
      <c r="W1245" s="72"/>
      <c r="X1245" s="72"/>
      <c r="Y1245" s="72"/>
      <c r="Z1245" s="72"/>
      <c r="AA1245" s="72"/>
      <c r="AB1245" s="72"/>
      <c r="AC1245" s="92"/>
      <c r="AD1245" s="92"/>
      <c r="AE1245" s="92"/>
      <c r="AF1245" s="92"/>
      <c r="AG1245" s="92"/>
      <c r="AH1245" s="92"/>
    </row>
    <row r="1246" spans="4:34" s="57" customFormat="1" ht="16" customHeight="1" x14ac:dyDescent="0.25">
      <c r="D1246" s="82"/>
      <c r="E1246" s="82"/>
      <c r="F1246" s="82"/>
      <c r="G1246" s="82"/>
      <c r="H1246" s="82"/>
      <c r="I1246" s="79"/>
      <c r="J1246" s="79"/>
      <c r="K1246" s="81"/>
      <c r="L1246" s="81"/>
      <c r="M1246" s="80"/>
      <c r="N1246" s="77"/>
      <c r="O1246" s="77"/>
      <c r="Q1246" s="72"/>
      <c r="R1246" s="72"/>
      <c r="S1246" s="72"/>
      <c r="T1246" s="72"/>
      <c r="U1246" s="72"/>
      <c r="V1246" s="72"/>
      <c r="W1246" s="72"/>
      <c r="X1246" s="72"/>
      <c r="Y1246" s="72"/>
      <c r="Z1246" s="72"/>
      <c r="AA1246" s="72"/>
      <c r="AB1246" s="72"/>
      <c r="AC1246" s="92"/>
      <c r="AD1246" s="92"/>
      <c r="AE1246" s="92"/>
      <c r="AF1246" s="92"/>
      <c r="AG1246" s="92"/>
      <c r="AH1246" s="92"/>
    </row>
    <row r="1247" spans="4:34" s="57" customFormat="1" ht="16" customHeight="1" x14ac:dyDescent="0.25">
      <c r="D1247" s="82"/>
      <c r="E1247" s="82"/>
      <c r="F1247" s="82"/>
      <c r="G1247" s="82"/>
      <c r="H1247" s="82"/>
      <c r="I1247" s="79"/>
      <c r="J1247" s="79"/>
      <c r="K1247" s="81"/>
      <c r="L1247" s="81"/>
      <c r="M1247" s="80"/>
      <c r="N1247" s="77"/>
      <c r="O1247" s="77"/>
      <c r="Q1247" s="72"/>
      <c r="R1247" s="72"/>
      <c r="S1247" s="72"/>
      <c r="T1247" s="72"/>
      <c r="U1247" s="72"/>
      <c r="V1247" s="72"/>
      <c r="W1247" s="72"/>
      <c r="X1247" s="72"/>
      <c r="Y1247" s="72"/>
      <c r="Z1247" s="72"/>
      <c r="AA1247" s="72"/>
      <c r="AB1247" s="72"/>
      <c r="AC1247" s="92"/>
      <c r="AD1247" s="92"/>
      <c r="AE1247" s="92"/>
      <c r="AF1247" s="92"/>
      <c r="AG1247" s="92"/>
      <c r="AH1247" s="92"/>
    </row>
    <row r="1248" spans="4:34" s="57" customFormat="1" ht="16" customHeight="1" x14ac:dyDescent="0.25">
      <c r="D1248" s="82"/>
      <c r="E1248" s="82"/>
      <c r="F1248" s="82"/>
      <c r="G1248" s="82"/>
      <c r="H1248" s="82"/>
      <c r="I1248" s="79"/>
      <c r="J1248" s="79"/>
      <c r="K1248" s="81"/>
      <c r="L1248" s="81"/>
      <c r="M1248" s="80"/>
      <c r="N1248" s="77"/>
      <c r="O1248" s="77"/>
      <c r="Q1248" s="72"/>
      <c r="R1248" s="72"/>
      <c r="S1248" s="72"/>
      <c r="T1248" s="72"/>
      <c r="U1248" s="72"/>
      <c r="V1248" s="72"/>
      <c r="W1248" s="72"/>
      <c r="X1248" s="72"/>
      <c r="Y1248" s="72"/>
      <c r="Z1248" s="72"/>
      <c r="AA1248" s="72"/>
      <c r="AB1248" s="72"/>
      <c r="AC1248" s="92"/>
      <c r="AD1248" s="92"/>
      <c r="AE1248" s="92"/>
      <c r="AF1248" s="92"/>
      <c r="AG1248" s="92"/>
      <c r="AH1248" s="92"/>
    </row>
    <row r="1249" spans="4:34" s="57" customFormat="1" ht="16" customHeight="1" x14ac:dyDescent="0.25">
      <c r="D1249" s="82"/>
      <c r="E1249" s="82"/>
      <c r="F1249" s="82"/>
      <c r="G1249" s="82"/>
      <c r="H1249" s="82"/>
      <c r="I1249" s="79"/>
      <c r="J1249" s="79"/>
      <c r="K1249" s="81"/>
      <c r="L1249" s="81"/>
      <c r="M1249" s="80"/>
      <c r="N1249" s="77"/>
      <c r="O1249" s="77"/>
      <c r="Q1249" s="72"/>
      <c r="R1249" s="72"/>
      <c r="S1249" s="72"/>
      <c r="T1249" s="72"/>
      <c r="U1249" s="72"/>
      <c r="V1249" s="72"/>
      <c r="W1249" s="72"/>
      <c r="X1249" s="72"/>
      <c r="Y1249" s="72"/>
      <c r="Z1249" s="72"/>
      <c r="AA1249" s="72"/>
      <c r="AB1249" s="72"/>
      <c r="AC1249" s="92"/>
      <c r="AD1249" s="92"/>
      <c r="AE1249" s="92"/>
      <c r="AF1249" s="92"/>
      <c r="AG1249" s="92"/>
      <c r="AH1249" s="92"/>
    </row>
    <row r="1250" spans="4:34" s="57" customFormat="1" ht="16" customHeight="1" x14ac:dyDescent="0.25">
      <c r="D1250" s="82"/>
      <c r="E1250" s="82"/>
      <c r="F1250" s="82"/>
      <c r="G1250" s="82"/>
      <c r="H1250" s="82"/>
      <c r="I1250" s="79"/>
      <c r="J1250" s="79"/>
      <c r="K1250" s="81"/>
      <c r="L1250" s="81"/>
      <c r="M1250" s="80"/>
      <c r="N1250" s="77"/>
      <c r="O1250" s="77"/>
      <c r="Q1250" s="72"/>
      <c r="R1250" s="72"/>
      <c r="S1250" s="72"/>
      <c r="T1250" s="72"/>
      <c r="U1250" s="72"/>
      <c r="V1250" s="72"/>
      <c r="W1250" s="72"/>
      <c r="X1250" s="72"/>
      <c r="Y1250" s="72"/>
      <c r="Z1250" s="72"/>
      <c r="AA1250" s="72"/>
      <c r="AB1250" s="72"/>
      <c r="AC1250" s="92"/>
      <c r="AD1250" s="92"/>
      <c r="AE1250" s="92"/>
      <c r="AF1250" s="92"/>
      <c r="AG1250" s="92"/>
      <c r="AH1250" s="92"/>
    </row>
    <row r="1251" spans="4:34" s="57" customFormat="1" ht="16" customHeight="1" x14ac:dyDescent="0.25">
      <c r="D1251" s="82"/>
      <c r="E1251" s="82"/>
      <c r="F1251" s="82"/>
      <c r="G1251" s="82"/>
      <c r="H1251" s="82"/>
      <c r="I1251" s="79"/>
      <c r="J1251" s="79"/>
      <c r="K1251" s="77"/>
      <c r="L1251" s="77"/>
      <c r="M1251" s="80"/>
      <c r="N1251" s="77"/>
      <c r="O1251" s="77"/>
      <c r="Q1251" s="72"/>
      <c r="R1251" s="72"/>
      <c r="S1251" s="72"/>
      <c r="T1251" s="72"/>
      <c r="U1251" s="72"/>
      <c r="V1251" s="72"/>
      <c r="W1251" s="72"/>
      <c r="X1251" s="72"/>
      <c r="Y1251" s="72"/>
      <c r="Z1251" s="72"/>
      <c r="AA1251" s="72"/>
      <c r="AB1251" s="72"/>
      <c r="AC1251" s="92"/>
      <c r="AD1251" s="92"/>
      <c r="AE1251" s="92"/>
      <c r="AF1251" s="92"/>
      <c r="AG1251" s="92"/>
      <c r="AH1251" s="92"/>
    </row>
    <row r="1252" spans="4:34" s="57" customFormat="1" ht="16" customHeight="1" x14ac:dyDescent="0.25">
      <c r="D1252" s="82"/>
      <c r="E1252" s="82"/>
      <c r="F1252" s="82"/>
      <c r="G1252" s="82"/>
      <c r="H1252" s="82"/>
      <c r="I1252" s="79"/>
      <c r="J1252" s="79"/>
      <c r="K1252" s="77"/>
      <c r="L1252" s="77"/>
      <c r="M1252" s="80"/>
      <c r="N1252" s="77"/>
      <c r="O1252" s="77"/>
      <c r="Q1252" s="72"/>
      <c r="R1252" s="72"/>
      <c r="S1252" s="72"/>
      <c r="T1252" s="72"/>
      <c r="U1252" s="72"/>
      <c r="V1252" s="72"/>
      <c r="W1252" s="72"/>
      <c r="X1252" s="72"/>
      <c r="Y1252" s="72"/>
      <c r="Z1252" s="72"/>
      <c r="AA1252" s="72"/>
      <c r="AB1252" s="72"/>
      <c r="AC1252" s="92"/>
      <c r="AD1252" s="92"/>
      <c r="AE1252" s="92"/>
      <c r="AF1252" s="92"/>
      <c r="AG1252" s="92"/>
      <c r="AH1252" s="92"/>
    </row>
    <row r="1253" spans="4:34" s="57" customFormat="1" ht="16" customHeight="1" x14ac:dyDescent="0.25">
      <c r="D1253" s="82"/>
      <c r="E1253" s="82"/>
      <c r="F1253" s="82"/>
      <c r="G1253" s="82"/>
      <c r="H1253" s="82"/>
      <c r="I1253" s="79"/>
      <c r="J1253" s="79"/>
      <c r="K1253" s="77"/>
      <c r="L1253" s="77"/>
      <c r="M1253" s="80"/>
      <c r="N1253" s="77"/>
      <c r="O1253" s="77"/>
      <c r="Q1253" s="72"/>
      <c r="R1253" s="72"/>
      <c r="S1253" s="72"/>
      <c r="T1253" s="72"/>
      <c r="U1253" s="72"/>
      <c r="V1253" s="72"/>
      <c r="W1253" s="72"/>
      <c r="X1253" s="72"/>
      <c r="Y1253" s="72"/>
      <c r="Z1253" s="72"/>
      <c r="AA1253" s="72"/>
      <c r="AB1253" s="72"/>
      <c r="AC1253" s="92"/>
      <c r="AD1253" s="92"/>
      <c r="AE1253" s="92"/>
      <c r="AF1253" s="92"/>
      <c r="AG1253" s="92"/>
      <c r="AH1253" s="92"/>
    </row>
    <row r="1254" spans="4:34" s="57" customFormat="1" ht="16" customHeight="1" x14ac:dyDescent="0.25">
      <c r="D1254" s="82"/>
      <c r="E1254" s="82"/>
      <c r="F1254" s="82"/>
      <c r="G1254" s="82"/>
      <c r="H1254" s="82"/>
      <c r="I1254" s="79"/>
      <c r="J1254" s="79"/>
      <c r="K1254" s="77"/>
      <c r="L1254" s="77"/>
      <c r="M1254" s="80"/>
      <c r="N1254" s="77"/>
      <c r="O1254" s="77"/>
      <c r="Q1254" s="72"/>
      <c r="R1254" s="72"/>
      <c r="S1254" s="72"/>
      <c r="T1254" s="72"/>
      <c r="U1254" s="72"/>
      <c r="V1254" s="72"/>
      <c r="W1254" s="72"/>
      <c r="X1254" s="72"/>
      <c r="Y1254" s="72"/>
      <c r="Z1254" s="72"/>
      <c r="AA1254" s="72"/>
      <c r="AB1254" s="72"/>
      <c r="AC1254" s="92"/>
      <c r="AD1254" s="92"/>
      <c r="AE1254" s="92"/>
      <c r="AF1254" s="92"/>
      <c r="AG1254" s="92"/>
      <c r="AH1254" s="92"/>
    </row>
    <row r="1255" spans="4:34" s="57" customFormat="1" ht="16" customHeight="1" x14ac:dyDescent="0.25">
      <c r="D1255" s="82"/>
      <c r="E1255" s="82"/>
      <c r="F1255" s="82"/>
      <c r="G1255" s="82"/>
      <c r="H1255" s="82"/>
      <c r="I1255" s="79"/>
      <c r="J1255" s="79"/>
      <c r="K1255" s="77"/>
      <c r="L1255" s="77"/>
      <c r="M1255" s="80"/>
      <c r="N1255" s="77"/>
      <c r="O1255" s="77"/>
      <c r="Q1255" s="72"/>
      <c r="R1255" s="72"/>
      <c r="S1255" s="72"/>
      <c r="T1255" s="72"/>
      <c r="U1255" s="72"/>
      <c r="V1255" s="72"/>
      <c r="W1255" s="72"/>
      <c r="X1255" s="72"/>
      <c r="Y1255" s="72"/>
      <c r="Z1255" s="72"/>
      <c r="AA1255" s="72"/>
      <c r="AB1255" s="72"/>
      <c r="AC1255" s="92"/>
      <c r="AD1255" s="92"/>
      <c r="AE1255" s="92"/>
      <c r="AF1255" s="92"/>
      <c r="AG1255" s="92"/>
      <c r="AH1255" s="92"/>
    </row>
    <row r="1256" spans="4:34" s="57" customFormat="1" ht="16" customHeight="1" x14ac:dyDescent="0.25">
      <c r="D1256" s="82"/>
      <c r="E1256" s="82"/>
      <c r="F1256" s="82"/>
      <c r="G1256" s="82"/>
      <c r="H1256" s="82"/>
      <c r="I1256" s="79"/>
      <c r="J1256" s="79"/>
      <c r="K1256" s="77"/>
      <c r="L1256" s="77"/>
      <c r="M1256" s="80"/>
      <c r="N1256" s="77"/>
      <c r="O1256" s="77"/>
      <c r="Q1256" s="72"/>
      <c r="R1256" s="72"/>
      <c r="S1256" s="72"/>
      <c r="T1256" s="72"/>
      <c r="U1256" s="72"/>
      <c r="V1256" s="72"/>
      <c r="W1256" s="72"/>
      <c r="X1256" s="72"/>
      <c r="Y1256" s="72"/>
      <c r="Z1256" s="72"/>
      <c r="AA1256" s="72"/>
      <c r="AB1256" s="72"/>
      <c r="AC1256" s="92"/>
      <c r="AD1256" s="92"/>
      <c r="AE1256" s="92"/>
      <c r="AF1256" s="92"/>
      <c r="AG1256" s="92"/>
      <c r="AH1256" s="92"/>
    </row>
    <row r="1257" spans="4:34" s="57" customFormat="1" ht="16" customHeight="1" x14ac:dyDescent="0.25">
      <c r="D1257" s="82"/>
      <c r="E1257" s="82"/>
      <c r="F1257" s="82"/>
      <c r="G1257" s="82"/>
      <c r="H1257" s="82"/>
      <c r="I1257" s="79"/>
      <c r="J1257" s="79"/>
      <c r="K1257" s="77"/>
      <c r="L1257" s="77"/>
      <c r="M1257" s="80"/>
      <c r="N1257" s="77"/>
      <c r="O1257" s="77"/>
      <c r="Q1257" s="72"/>
      <c r="R1257" s="72"/>
      <c r="S1257" s="72"/>
      <c r="T1257" s="72"/>
      <c r="U1257" s="72"/>
      <c r="V1257" s="72"/>
      <c r="W1257" s="72"/>
      <c r="X1257" s="72"/>
      <c r="Y1257" s="72"/>
      <c r="Z1257" s="72"/>
      <c r="AA1257" s="72"/>
      <c r="AB1257" s="72"/>
      <c r="AC1257" s="92"/>
      <c r="AD1257" s="92"/>
      <c r="AE1257" s="92"/>
      <c r="AF1257" s="92"/>
      <c r="AG1257" s="92"/>
      <c r="AH1257" s="92"/>
    </row>
    <row r="1258" spans="4:34" s="57" customFormat="1" ht="16" customHeight="1" x14ac:dyDescent="0.25">
      <c r="D1258" s="82"/>
      <c r="E1258" s="82"/>
      <c r="F1258" s="82"/>
      <c r="G1258" s="82"/>
      <c r="H1258" s="82"/>
      <c r="I1258" s="79"/>
      <c r="J1258" s="79"/>
      <c r="K1258" s="77"/>
      <c r="L1258" s="77"/>
      <c r="M1258" s="80"/>
      <c r="N1258" s="77"/>
      <c r="O1258" s="77"/>
      <c r="Q1258" s="72"/>
      <c r="R1258" s="72"/>
      <c r="S1258" s="72"/>
      <c r="T1258" s="72"/>
      <c r="U1258" s="72"/>
      <c r="V1258" s="72"/>
      <c r="W1258" s="72"/>
      <c r="X1258" s="72"/>
      <c r="Y1258" s="72"/>
      <c r="Z1258" s="72"/>
      <c r="AA1258" s="72"/>
      <c r="AB1258" s="72"/>
      <c r="AC1258" s="92"/>
      <c r="AD1258" s="92"/>
      <c r="AE1258" s="92"/>
      <c r="AF1258" s="92"/>
      <c r="AG1258" s="92"/>
      <c r="AH1258" s="92"/>
    </row>
    <row r="1259" spans="4:34" s="57" customFormat="1" ht="16" customHeight="1" x14ac:dyDescent="0.25">
      <c r="D1259" s="82"/>
      <c r="E1259" s="82"/>
      <c r="F1259" s="82"/>
      <c r="G1259" s="82"/>
      <c r="H1259" s="82"/>
      <c r="I1259" s="79"/>
      <c r="J1259" s="79"/>
      <c r="K1259" s="77"/>
      <c r="L1259" s="77"/>
      <c r="M1259" s="80"/>
      <c r="N1259" s="77"/>
      <c r="O1259" s="77"/>
      <c r="Q1259" s="72"/>
      <c r="R1259" s="72"/>
      <c r="S1259" s="72"/>
      <c r="T1259" s="72"/>
      <c r="U1259" s="72"/>
      <c r="V1259" s="72"/>
      <c r="W1259" s="72"/>
      <c r="X1259" s="72"/>
      <c r="Y1259" s="72"/>
      <c r="Z1259" s="72"/>
      <c r="AA1259" s="72"/>
      <c r="AB1259" s="72"/>
      <c r="AC1259" s="92"/>
      <c r="AD1259" s="92"/>
      <c r="AE1259" s="92"/>
      <c r="AF1259" s="92"/>
      <c r="AG1259" s="92"/>
      <c r="AH1259" s="92"/>
    </row>
    <row r="1260" spans="4:34" s="57" customFormat="1" ht="16" customHeight="1" x14ac:dyDescent="0.25">
      <c r="D1260" s="82"/>
      <c r="E1260" s="82"/>
      <c r="F1260" s="82"/>
      <c r="G1260" s="82"/>
      <c r="H1260" s="82"/>
      <c r="I1260" s="79"/>
      <c r="J1260" s="79"/>
      <c r="K1260" s="77"/>
      <c r="L1260" s="77"/>
      <c r="M1260" s="80"/>
      <c r="N1260" s="77"/>
      <c r="O1260" s="77"/>
      <c r="Q1260" s="72"/>
      <c r="R1260" s="72"/>
      <c r="S1260" s="72"/>
      <c r="T1260" s="72"/>
      <c r="U1260" s="72"/>
      <c r="V1260" s="72"/>
      <c r="W1260" s="72"/>
      <c r="X1260" s="72"/>
      <c r="Y1260" s="72"/>
      <c r="Z1260" s="72"/>
      <c r="AA1260" s="72"/>
      <c r="AB1260" s="72"/>
      <c r="AC1260" s="92"/>
      <c r="AD1260" s="92"/>
      <c r="AE1260" s="92"/>
      <c r="AF1260" s="92"/>
      <c r="AG1260" s="92"/>
      <c r="AH1260" s="92"/>
    </row>
    <row r="1261" spans="4:34" s="57" customFormat="1" ht="16" customHeight="1" x14ac:dyDescent="0.25">
      <c r="D1261" s="82"/>
      <c r="E1261" s="82"/>
      <c r="F1261" s="82"/>
      <c r="G1261" s="82"/>
      <c r="H1261" s="82"/>
      <c r="I1261" s="79"/>
      <c r="J1261" s="79"/>
      <c r="K1261" s="77"/>
      <c r="L1261" s="77"/>
      <c r="M1261" s="80"/>
      <c r="N1261" s="77"/>
      <c r="O1261" s="77"/>
      <c r="Q1261" s="72"/>
      <c r="R1261" s="72"/>
      <c r="S1261" s="72"/>
      <c r="T1261" s="72"/>
      <c r="U1261" s="72"/>
      <c r="V1261" s="72"/>
      <c r="W1261" s="72"/>
      <c r="X1261" s="72"/>
      <c r="Y1261" s="72"/>
      <c r="Z1261" s="72"/>
      <c r="AA1261" s="72"/>
      <c r="AB1261" s="72"/>
      <c r="AC1261" s="92"/>
      <c r="AD1261" s="92"/>
      <c r="AE1261" s="92"/>
      <c r="AF1261" s="92"/>
      <c r="AG1261" s="92"/>
      <c r="AH1261" s="92"/>
    </row>
    <row r="1262" spans="4:34" s="57" customFormat="1" ht="16" customHeight="1" x14ac:dyDescent="0.25">
      <c r="D1262" s="82"/>
      <c r="E1262" s="82"/>
      <c r="F1262" s="82"/>
      <c r="G1262" s="82"/>
      <c r="H1262" s="82"/>
      <c r="I1262" s="79"/>
      <c r="J1262" s="79"/>
      <c r="K1262" s="77"/>
      <c r="L1262" s="77"/>
      <c r="M1262" s="80"/>
      <c r="N1262" s="77"/>
      <c r="O1262" s="77"/>
      <c r="Q1262" s="72"/>
      <c r="R1262" s="72"/>
      <c r="S1262" s="72"/>
      <c r="T1262" s="72"/>
      <c r="U1262" s="72"/>
      <c r="V1262" s="72"/>
      <c r="W1262" s="72"/>
      <c r="X1262" s="72"/>
      <c r="Y1262" s="72"/>
      <c r="Z1262" s="72"/>
      <c r="AA1262" s="72"/>
      <c r="AB1262" s="72"/>
      <c r="AC1262" s="92"/>
      <c r="AD1262" s="92"/>
      <c r="AE1262" s="92"/>
      <c r="AF1262" s="92"/>
      <c r="AG1262" s="92"/>
      <c r="AH1262" s="92"/>
    </row>
    <row r="1263" spans="4:34" s="57" customFormat="1" ht="16" customHeight="1" x14ac:dyDescent="0.25">
      <c r="D1263" s="82"/>
      <c r="E1263" s="82"/>
      <c r="F1263" s="82"/>
      <c r="G1263" s="82"/>
      <c r="H1263" s="82"/>
      <c r="I1263" s="79"/>
      <c r="J1263" s="79"/>
      <c r="K1263" s="77"/>
      <c r="L1263" s="77"/>
      <c r="M1263" s="80"/>
      <c r="N1263" s="77"/>
      <c r="O1263" s="77"/>
      <c r="Q1263" s="72"/>
      <c r="R1263" s="72"/>
      <c r="S1263" s="72"/>
      <c r="T1263" s="72"/>
      <c r="U1263" s="72"/>
      <c r="V1263" s="72"/>
      <c r="W1263" s="72"/>
      <c r="X1263" s="72"/>
      <c r="Y1263" s="72"/>
      <c r="Z1263" s="72"/>
      <c r="AA1263" s="72"/>
      <c r="AB1263" s="72"/>
      <c r="AC1263" s="92"/>
      <c r="AD1263" s="92"/>
      <c r="AE1263" s="92"/>
      <c r="AF1263" s="92"/>
      <c r="AG1263" s="92"/>
      <c r="AH1263" s="92"/>
    </row>
    <row r="1264" spans="4:34" s="57" customFormat="1" ht="16" customHeight="1" x14ac:dyDescent="0.25">
      <c r="D1264" s="82"/>
      <c r="E1264" s="82"/>
      <c r="F1264" s="82"/>
      <c r="G1264" s="82"/>
      <c r="H1264" s="82"/>
      <c r="I1264" s="79"/>
      <c r="J1264" s="79"/>
      <c r="K1264" s="77"/>
      <c r="L1264" s="77"/>
      <c r="M1264" s="80"/>
      <c r="N1264" s="77"/>
      <c r="O1264" s="77"/>
      <c r="Q1264" s="72"/>
      <c r="R1264" s="72"/>
      <c r="S1264" s="72"/>
      <c r="T1264" s="72"/>
      <c r="U1264" s="72"/>
      <c r="V1264" s="72"/>
      <c r="W1264" s="72"/>
      <c r="X1264" s="72"/>
      <c r="Y1264" s="72"/>
      <c r="Z1264" s="72"/>
      <c r="AA1264" s="72"/>
      <c r="AB1264" s="72"/>
      <c r="AC1264" s="92"/>
      <c r="AD1264" s="92"/>
      <c r="AE1264" s="92"/>
      <c r="AF1264" s="92"/>
      <c r="AG1264" s="92"/>
      <c r="AH1264" s="92"/>
    </row>
    <row r="1265" spans="4:34" s="57" customFormat="1" ht="16" customHeight="1" x14ac:dyDescent="0.25">
      <c r="D1265" s="82"/>
      <c r="E1265" s="82"/>
      <c r="F1265" s="82"/>
      <c r="G1265" s="82"/>
      <c r="H1265" s="82"/>
      <c r="I1265" s="79"/>
      <c r="J1265" s="79"/>
      <c r="K1265" s="77"/>
      <c r="L1265" s="77"/>
      <c r="M1265" s="80"/>
      <c r="N1265" s="77"/>
      <c r="O1265" s="77"/>
      <c r="Q1265" s="72"/>
      <c r="R1265" s="72"/>
      <c r="S1265" s="72"/>
      <c r="T1265" s="72"/>
      <c r="U1265" s="72"/>
      <c r="V1265" s="72"/>
      <c r="W1265" s="72"/>
      <c r="X1265" s="72"/>
      <c r="Y1265" s="72"/>
      <c r="Z1265" s="72"/>
      <c r="AA1265" s="72"/>
      <c r="AB1265" s="72"/>
      <c r="AC1265" s="92"/>
      <c r="AD1265" s="92"/>
      <c r="AE1265" s="92"/>
      <c r="AF1265" s="92"/>
      <c r="AG1265" s="92"/>
      <c r="AH1265" s="92"/>
    </row>
    <row r="1266" spans="4:34" s="57" customFormat="1" ht="16" customHeight="1" x14ac:dyDescent="0.25">
      <c r="D1266" s="82"/>
      <c r="E1266" s="82"/>
      <c r="F1266" s="82"/>
      <c r="G1266" s="82"/>
      <c r="H1266" s="82"/>
      <c r="I1266" s="79"/>
      <c r="J1266" s="79"/>
      <c r="K1266" s="77"/>
      <c r="L1266" s="77"/>
      <c r="M1266" s="80"/>
      <c r="N1266" s="77"/>
      <c r="O1266" s="77"/>
      <c r="Q1266" s="72"/>
      <c r="R1266" s="72"/>
      <c r="S1266" s="72"/>
      <c r="T1266" s="72"/>
      <c r="U1266" s="72"/>
      <c r="V1266" s="72"/>
      <c r="W1266" s="72"/>
      <c r="X1266" s="72"/>
      <c r="Y1266" s="72"/>
      <c r="Z1266" s="72"/>
      <c r="AA1266" s="72"/>
      <c r="AB1266" s="72"/>
      <c r="AC1266" s="92"/>
      <c r="AD1266" s="92"/>
      <c r="AE1266" s="92"/>
      <c r="AF1266" s="92"/>
      <c r="AG1266" s="92"/>
      <c r="AH1266" s="92"/>
    </row>
    <row r="1267" spans="4:34" s="57" customFormat="1" ht="16" customHeight="1" x14ac:dyDescent="0.25">
      <c r="D1267" s="82"/>
      <c r="E1267" s="82"/>
      <c r="F1267" s="82"/>
      <c r="G1267" s="82"/>
      <c r="H1267" s="82"/>
      <c r="I1267" s="79"/>
      <c r="J1267" s="79"/>
      <c r="K1267" s="77"/>
      <c r="L1267" s="77"/>
      <c r="M1267" s="80"/>
      <c r="N1267" s="77"/>
      <c r="O1267" s="77"/>
      <c r="Q1267" s="72"/>
      <c r="R1267" s="72"/>
      <c r="S1267" s="72"/>
      <c r="T1267" s="72"/>
      <c r="U1267" s="72"/>
      <c r="V1267" s="72"/>
      <c r="W1267" s="72"/>
      <c r="X1267" s="72"/>
      <c r="Y1267" s="72"/>
      <c r="Z1267" s="72"/>
      <c r="AA1267" s="72"/>
      <c r="AB1267" s="72"/>
      <c r="AC1267" s="92"/>
      <c r="AD1267" s="92"/>
      <c r="AE1267" s="92"/>
      <c r="AF1267" s="92"/>
      <c r="AG1267" s="92"/>
      <c r="AH1267" s="92"/>
    </row>
    <row r="1268" spans="4:34" s="57" customFormat="1" ht="16" customHeight="1" x14ac:dyDescent="0.25">
      <c r="D1268" s="82"/>
      <c r="E1268" s="82"/>
      <c r="F1268" s="82"/>
      <c r="G1268" s="82"/>
      <c r="H1268" s="82"/>
      <c r="I1268" s="79"/>
      <c r="J1268" s="79"/>
      <c r="K1268" s="81"/>
      <c r="L1268" s="81"/>
      <c r="M1268" s="80"/>
      <c r="N1268" s="77"/>
      <c r="O1268" s="77"/>
      <c r="Q1268" s="72"/>
      <c r="R1268" s="72"/>
      <c r="S1268" s="72"/>
      <c r="T1268" s="72"/>
      <c r="U1268" s="72"/>
      <c r="V1268" s="72"/>
      <c r="W1268" s="72"/>
      <c r="X1268" s="72"/>
      <c r="Y1268" s="72"/>
      <c r="Z1268" s="72"/>
      <c r="AA1268" s="72"/>
      <c r="AB1268" s="72"/>
      <c r="AC1268" s="92"/>
      <c r="AD1268" s="92"/>
      <c r="AE1268" s="92"/>
      <c r="AF1268" s="92"/>
      <c r="AG1268" s="92"/>
      <c r="AH1268" s="92"/>
    </row>
    <row r="1269" spans="4:34" s="57" customFormat="1" ht="16" customHeight="1" x14ac:dyDescent="0.25">
      <c r="D1269" s="82"/>
      <c r="E1269" s="82"/>
      <c r="F1269" s="82"/>
      <c r="G1269" s="82"/>
      <c r="H1269" s="82"/>
      <c r="I1269" s="79"/>
      <c r="J1269" s="79"/>
      <c r="K1269" s="81"/>
      <c r="L1269" s="81"/>
      <c r="M1269" s="80"/>
      <c r="N1269" s="77"/>
      <c r="O1269" s="77"/>
      <c r="Q1269" s="72"/>
      <c r="R1269" s="72"/>
      <c r="S1269" s="72"/>
      <c r="T1269" s="72"/>
      <c r="U1269" s="72"/>
      <c r="V1269" s="72"/>
      <c r="W1269" s="72"/>
      <c r="X1269" s="72"/>
      <c r="Y1269" s="72"/>
      <c r="Z1269" s="72"/>
      <c r="AA1269" s="72"/>
      <c r="AB1269" s="72"/>
      <c r="AC1269" s="92"/>
      <c r="AD1269" s="92"/>
      <c r="AE1269" s="92"/>
      <c r="AF1269" s="92"/>
      <c r="AG1269" s="92"/>
      <c r="AH1269" s="92"/>
    </row>
    <row r="1270" spans="4:34" s="57" customFormat="1" ht="16" customHeight="1" x14ac:dyDescent="0.25">
      <c r="D1270" s="82"/>
      <c r="E1270" s="82"/>
      <c r="F1270" s="82"/>
      <c r="G1270" s="82"/>
      <c r="H1270" s="82"/>
      <c r="I1270" s="79"/>
      <c r="J1270" s="79"/>
      <c r="K1270" s="81"/>
      <c r="L1270" s="81"/>
      <c r="M1270" s="80"/>
      <c r="N1270" s="77"/>
      <c r="O1270" s="77"/>
      <c r="Q1270" s="72"/>
      <c r="R1270" s="72"/>
      <c r="S1270" s="72"/>
      <c r="T1270" s="72"/>
      <c r="U1270" s="72"/>
      <c r="V1270" s="72"/>
      <c r="W1270" s="72"/>
      <c r="X1270" s="72"/>
      <c r="Y1270" s="72"/>
      <c r="Z1270" s="72"/>
      <c r="AA1270" s="72"/>
      <c r="AB1270" s="72"/>
      <c r="AC1270" s="92"/>
      <c r="AD1270" s="92"/>
      <c r="AE1270" s="92"/>
      <c r="AF1270" s="92"/>
      <c r="AG1270" s="92"/>
      <c r="AH1270" s="92"/>
    </row>
    <row r="1271" spans="4:34" s="57" customFormat="1" ht="16" customHeight="1" x14ac:dyDescent="0.25">
      <c r="D1271" s="82"/>
      <c r="E1271" s="82"/>
      <c r="F1271" s="82"/>
      <c r="G1271" s="82"/>
      <c r="H1271" s="82"/>
      <c r="I1271" s="79"/>
      <c r="J1271" s="79"/>
      <c r="K1271" s="81"/>
      <c r="L1271" s="81"/>
      <c r="M1271" s="80"/>
      <c r="N1271" s="77"/>
      <c r="O1271" s="77"/>
      <c r="Q1271" s="72"/>
      <c r="R1271" s="72"/>
      <c r="S1271" s="72"/>
      <c r="T1271" s="72"/>
      <c r="U1271" s="72"/>
      <c r="V1271" s="72"/>
      <c r="W1271" s="72"/>
      <c r="X1271" s="72"/>
      <c r="Y1271" s="72"/>
      <c r="Z1271" s="72"/>
      <c r="AA1271" s="72"/>
      <c r="AB1271" s="72"/>
      <c r="AC1271" s="92"/>
      <c r="AD1271" s="92"/>
      <c r="AE1271" s="92"/>
      <c r="AF1271" s="92"/>
      <c r="AG1271" s="92"/>
      <c r="AH1271" s="92"/>
    </row>
    <row r="1272" spans="4:34" s="57" customFormat="1" ht="16" customHeight="1" x14ac:dyDescent="0.25">
      <c r="D1272" s="82"/>
      <c r="E1272" s="82"/>
      <c r="F1272" s="82"/>
      <c r="G1272" s="82"/>
      <c r="H1272" s="82"/>
      <c r="I1272" s="79"/>
      <c r="J1272" s="79"/>
      <c r="K1272" s="81"/>
      <c r="L1272" s="81"/>
      <c r="M1272" s="80"/>
      <c r="N1272" s="77"/>
      <c r="O1272" s="77"/>
      <c r="Q1272" s="72"/>
      <c r="R1272" s="72"/>
      <c r="S1272" s="72"/>
      <c r="T1272" s="72"/>
      <c r="U1272" s="72"/>
      <c r="V1272" s="72"/>
      <c r="W1272" s="72"/>
      <c r="X1272" s="72"/>
      <c r="Y1272" s="72"/>
      <c r="Z1272" s="72"/>
      <c r="AA1272" s="72"/>
      <c r="AB1272" s="72"/>
      <c r="AC1272" s="92"/>
      <c r="AD1272" s="92"/>
      <c r="AE1272" s="92"/>
      <c r="AF1272" s="92"/>
      <c r="AG1272" s="92"/>
      <c r="AH1272" s="92"/>
    </row>
    <row r="1273" spans="4:34" s="57" customFormat="1" ht="16" customHeight="1" x14ac:dyDescent="0.25">
      <c r="D1273" s="82"/>
      <c r="E1273" s="82"/>
      <c r="F1273" s="82"/>
      <c r="G1273" s="82"/>
      <c r="H1273" s="82"/>
      <c r="I1273" s="79"/>
      <c r="J1273" s="79"/>
      <c r="K1273" s="81"/>
      <c r="L1273" s="81"/>
      <c r="M1273" s="80"/>
      <c r="N1273" s="77"/>
      <c r="O1273" s="77"/>
      <c r="Q1273" s="72"/>
      <c r="R1273" s="72"/>
      <c r="S1273" s="72"/>
      <c r="T1273" s="72"/>
      <c r="U1273" s="72"/>
      <c r="V1273" s="72"/>
      <c r="W1273" s="72"/>
      <c r="X1273" s="72"/>
      <c r="Y1273" s="72"/>
      <c r="Z1273" s="72"/>
      <c r="AA1273" s="72"/>
      <c r="AB1273" s="72"/>
      <c r="AC1273" s="92"/>
      <c r="AD1273" s="92"/>
      <c r="AE1273" s="92"/>
      <c r="AF1273" s="92"/>
      <c r="AG1273" s="92"/>
      <c r="AH1273" s="92"/>
    </row>
    <row r="1274" spans="4:34" s="57" customFormat="1" ht="16" customHeight="1" x14ac:dyDescent="0.25">
      <c r="D1274" s="82"/>
      <c r="E1274" s="82"/>
      <c r="F1274" s="82"/>
      <c r="G1274" s="82"/>
      <c r="H1274" s="82"/>
      <c r="I1274" s="79"/>
      <c r="J1274" s="79"/>
      <c r="K1274" s="81"/>
      <c r="L1274" s="81"/>
      <c r="M1274" s="80"/>
      <c r="N1274" s="77"/>
      <c r="O1274" s="77"/>
      <c r="Q1274" s="72"/>
      <c r="R1274" s="72"/>
      <c r="S1274" s="72"/>
      <c r="T1274" s="72"/>
      <c r="U1274" s="72"/>
      <c r="V1274" s="72"/>
      <c r="W1274" s="72"/>
      <c r="X1274" s="72"/>
      <c r="Y1274" s="72"/>
      <c r="Z1274" s="72"/>
      <c r="AA1274" s="72"/>
      <c r="AB1274" s="72"/>
      <c r="AC1274" s="92"/>
      <c r="AD1274" s="92"/>
      <c r="AE1274" s="92"/>
      <c r="AF1274" s="92"/>
      <c r="AG1274" s="92"/>
      <c r="AH1274" s="92"/>
    </row>
    <row r="1275" spans="4:34" s="57" customFormat="1" ht="16" customHeight="1" x14ac:dyDescent="0.25">
      <c r="D1275" s="82"/>
      <c r="E1275" s="82"/>
      <c r="F1275" s="82"/>
      <c r="G1275" s="82"/>
      <c r="H1275" s="82"/>
      <c r="I1275" s="79"/>
      <c r="J1275" s="79"/>
      <c r="K1275" s="77"/>
      <c r="L1275" s="77"/>
      <c r="M1275" s="80"/>
      <c r="N1275" s="77"/>
      <c r="O1275" s="77"/>
      <c r="Q1275" s="72"/>
      <c r="R1275" s="72"/>
      <c r="S1275" s="72"/>
      <c r="T1275" s="72"/>
      <c r="U1275" s="72"/>
      <c r="V1275" s="72"/>
      <c r="W1275" s="72"/>
      <c r="X1275" s="72"/>
      <c r="Y1275" s="72"/>
      <c r="Z1275" s="72"/>
      <c r="AA1275" s="72"/>
      <c r="AB1275" s="72"/>
      <c r="AC1275" s="92"/>
      <c r="AD1275" s="92"/>
      <c r="AE1275" s="92"/>
      <c r="AF1275" s="92"/>
      <c r="AG1275" s="92"/>
      <c r="AH1275" s="92"/>
    </row>
    <row r="1276" spans="4:34" s="57" customFormat="1" ht="16" customHeight="1" x14ac:dyDescent="0.25">
      <c r="D1276" s="82"/>
      <c r="E1276" s="82"/>
      <c r="F1276" s="82"/>
      <c r="G1276" s="82"/>
      <c r="H1276" s="82"/>
      <c r="I1276" s="79"/>
      <c r="J1276" s="79"/>
      <c r="K1276" s="77"/>
      <c r="L1276" s="77"/>
      <c r="M1276" s="80"/>
      <c r="N1276" s="77"/>
      <c r="O1276" s="77"/>
      <c r="Q1276" s="72"/>
      <c r="R1276" s="72"/>
      <c r="S1276" s="72"/>
      <c r="T1276" s="72"/>
      <c r="U1276" s="72"/>
      <c r="V1276" s="72"/>
      <c r="W1276" s="72"/>
      <c r="X1276" s="72"/>
      <c r="Y1276" s="72"/>
      <c r="Z1276" s="72"/>
      <c r="AA1276" s="72"/>
      <c r="AB1276" s="72"/>
      <c r="AC1276" s="92"/>
      <c r="AD1276" s="92"/>
      <c r="AE1276" s="92"/>
      <c r="AF1276" s="92"/>
      <c r="AG1276" s="92"/>
      <c r="AH1276" s="92"/>
    </row>
    <row r="1277" spans="4:34" s="57" customFormat="1" ht="16" customHeight="1" x14ac:dyDescent="0.25">
      <c r="D1277" s="82"/>
      <c r="E1277" s="82"/>
      <c r="F1277" s="82"/>
      <c r="G1277" s="82"/>
      <c r="H1277" s="82"/>
      <c r="I1277" s="79"/>
      <c r="J1277" s="79"/>
      <c r="K1277" s="77"/>
      <c r="L1277" s="77"/>
      <c r="M1277" s="80"/>
      <c r="N1277" s="77"/>
      <c r="O1277" s="77"/>
      <c r="Q1277" s="72"/>
      <c r="R1277" s="72"/>
      <c r="S1277" s="72"/>
      <c r="T1277" s="72"/>
      <c r="U1277" s="72"/>
      <c r="V1277" s="72"/>
      <c r="W1277" s="72"/>
      <c r="X1277" s="72"/>
      <c r="Y1277" s="72"/>
      <c r="Z1277" s="72"/>
      <c r="AA1277" s="72"/>
      <c r="AB1277" s="72"/>
      <c r="AC1277" s="92"/>
      <c r="AD1277" s="92"/>
      <c r="AE1277" s="92"/>
      <c r="AF1277" s="92"/>
      <c r="AG1277" s="92"/>
      <c r="AH1277" s="92"/>
    </row>
    <row r="1278" spans="4:34" s="57" customFormat="1" ht="16" customHeight="1" x14ac:dyDescent="0.25">
      <c r="D1278" s="82"/>
      <c r="E1278" s="82"/>
      <c r="F1278" s="82"/>
      <c r="G1278" s="82"/>
      <c r="H1278" s="82"/>
      <c r="I1278" s="79"/>
      <c r="J1278" s="79"/>
      <c r="K1278" s="77"/>
      <c r="L1278" s="77"/>
      <c r="M1278" s="80"/>
      <c r="N1278" s="77"/>
      <c r="O1278" s="77"/>
      <c r="Q1278" s="72"/>
      <c r="R1278" s="72"/>
      <c r="S1278" s="72"/>
      <c r="T1278" s="72"/>
      <c r="U1278" s="72"/>
      <c r="V1278" s="72"/>
      <c r="W1278" s="72"/>
      <c r="X1278" s="72"/>
      <c r="Y1278" s="72"/>
      <c r="Z1278" s="72"/>
      <c r="AA1278" s="72"/>
      <c r="AB1278" s="72"/>
      <c r="AC1278" s="92"/>
      <c r="AD1278" s="92"/>
      <c r="AE1278" s="92"/>
      <c r="AF1278" s="92"/>
      <c r="AG1278" s="92"/>
      <c r="AH1278" s="92"/>
    </row>
    <row r="1279" spans="4:34" s="57" customFormat="1" ht="16" customHeight="1" x14ac:dyDescent="0.25">
      <c r="D1279" s="82"/>
      <c r="E1279" s="82"/>
      <c r="F1279" s="82"/>
      <c r="G1279" s="82"/>
      <c r="H1279" s="82"/>
      <c r="I1279" s="79"/>
      <c r="J1279" s="79"/>
      <c r="K1279" s="77"/>
      <c r="L1279" s="77"/>
      <c r="M1279" s="80"/>
      <c r="N1279" s="77"/>
      <c r="O1279" s="77"/>
      <c r="Q1279" s="72"/>
      <c r="R1279" s="72"/>
      <c r="S1279" s="72"/>
      <c r="T1279" s="72"/>
      <c r="U1279" s="72"/>
      <c r="V1279" s="72"/>
      <c r="W1279" s="72"/>
      <c r="X1279" s="72"/>
      <c r="Y1279" s="72"/>
      <c r="Z1279" s="72"/>
      <c r="AA1279" s="72"/>
      <c r="AB1279" s="72"/>
      <c r="AC1279" s="92"/>
      <c r="AD1279" s="92"/>
      <c r="AE1279" s="92"/>
      <c r="AF1279" s="92"/>
      <c r="AG1279" s="92"/>
      <c r="AH1279" s="92"/>
    </row>
    <row r="1280" spans="4:34" s="57" customFormat="1" ht="16" customHeight="1" x14ac:dyDescent="0.25">
      <c r="D1280" s="82"/>
      <c r="E1280" s="82"/>
      <c r="F1280" s="82"/>
      <c r="G1280" s="82"/>
      <c r="H1280" s="82"/>
      <c r="I1280" s="79"/>
      <c r="J1280" s="79"/>
      <c r="K1280" s="77"/>
      <c r="L1280" s="77"/>
      <c r="M1280" s="80"/>
      <c r="N1280" s="77"/>
      <c r="O1280" s="77"/>
      <c r="Q1280" s="72"/>
      <c r="R1280" s="72"/>
      <c r="S1280" s="72"/>
      <c r="T1280" s="72"/>
      <c r="U1280" s="72"/>
      <c r="V1280" s="72"/>
      <c r="W1280" s="72"/>
      <c r="X1280" s="72"/>
      <c r="Y1280" s="72"/>
      <c r="Z1280" s="72"/>
      <c r="AA1280" s="72"/>
      <c r="AB1280" s="72"/>
      <c r="AC1280" s="92"/>
      <c r="AD1280" s="92"/>
      <c r="AE1280" s="92"/>
      <c r="AF1280" s="92"/>
      <c r="AG1280" s="92"/>
      <c r="AH1280" s="92"/>
    </row>
    <row r="1281" spans="4:34" s="57" customFormat="1" ht="16" customHeight="1" x14ac:dyDescent="0.25">
      <c r="D1281" s="82"/>
      <c r="E1281" s="82"/>
      <c r="F1281" s="82"/>
      <c r="G1281" s="82"/>
      <c r="H1281" s="82"/>
      <c r="I1281" s="79"/>
      <c r="J1281" s="79"/>
      <c r="K1281" s="77"/>
      <c r="L1281" s="77"/>
      <c r="M1281" s="80"/>
      <c r="N1281" s="77"/>
      <c r="O1281" s="77"/>
      <c r="Q1281" s="72"/>
      <c r="R1281" s="72"/>
      <c r="S1281" s="72"/>
      <c r="T1281" s="72"/>
      <c r="U1281" s="72"/>
      <c r="V1281" s="72"/>
      <c r="W1281" s="72"/>
      <c r="X1281" s="72"/>
      <c r="Y1281" s="72"/>
      <c r="Z1281" s="72"/>
      <c r="AA1281" s="72"/>
      <c r="AB1281" s="72"/>
      <c r="AC1281" s="92"/>
      <c r="AD1281" s="92"/>
      <c r="AE1281" s="92"/>
      <c r="AF1281" s="92"/>
      <c r="AG1281" s="92"/>
      <c r="AH1281" s="92"/>
    </row>
    <row r="1282" spans="4:34" s="57" customFormat="1" ht="16" customHeight="1" x14ac:dyDescent="0.25">
      <c r="D1282" s="82"/>
      <c r="E1282" s="82"/>
      <c r="F1282" s="82"/>
      <c r="G1282" s="82"/>
      <c r="H1282" s="82"/>
      <c r="I1282" s="79"/>
      <c r="J1282" s="79"/>
      <c r="K1282" s="77"/>
      <c r="L1282" s="77"/>
      <c r="M1282" s="80"/>
      <c r="N1282" s="77"/>
      <c r="O1282" s="77"/>
      <c r="Q1282" s="72"/>
      <c r="R1282" s="72"/>
      <c r="S1282" s="72"/>
      <c r="T1282" s="72"/>
      <c r="U1282" s="72"/>
      <c r="V1282" s="72"/>
      <c r="W1282" s="72"/>
      <c r="X1282" s="72"/>
      <c r="Y1282" s="72"/>
      <c r="Z1282" s="72"/>
      <c r="AA1282" s="72"/>
      <c r="AB1282" s="72"/>
      <c r="AC1282" s="92"/>
      <c r="AD1282" s="92"/>
      <c r="AE1282" s="92"/>
      <c r="AF1282" s="92"/>
      <c r="AG1282" s="92"/>
      <c r="AH1282" s="92"/>
    </row>
    <row r="1283" spans="4:34" s="57" customFormat="1" ht="16" customHeight="1" x14ac:dyDescent="0.25">
      <c r="D1283" s="82"/>
      <c r="E1283" s="82"/>
      <c r="F1283" s="82"/>
      <c r="G1283" s="82"/>
      <c r="H1283" s="82"/>
      <c r="I1283" s="79"/>
      <c r="J1283" s="79"/>
      <c r="K1283" s="77"/>
      <c r="L1283" s="77"/>
      <c r="M1283" s="80"/>
      <c r="N1283" s="77"/>
      <c r="O1283" s="77"/>
      <c r="Q1283" s="72"/>
      <c r="R1283" s="72"/>
      <c r="S1283" s="72"/>
      <c r="T1283" s="72"/>
      <c r="U1283" s="72"/>
      <c r="V1283" s="72"/>
      <c r="W1283" s="72"/>
      <c r="X1283" s="72"/>
      <c r="Y1283" s="72"/>
      <c r="Z1283" s="72"/>
      <c r="AA1283" s="72"/>
      <c r="AB1283" s="72"/>
      <c r="AC1283" s="92"/>
      <c r="AD1283" s="92"/>
      <c r="AE1283" s="92"/>
      <c r="AF1283" s="92"/>
      <c r="AG1283" s="92"/>
      <c r="AH1283" s="92"/>
    </row>
    <row r="1284" spans="4:34" s="57" customFormat="1" ht="16" customHeight="1" x14ac:dyDescent="0.25">
      <c r="D1284" s="82"/>
      <c r="E1284" s="82"/>
      <c r="F1284" s="82"/>
      <c r="G1284" s="82"/>
      <c r="H1284" s="82"/>
      <c r="I1284" s="79"/>
      <c r="J1284" s="79"/>
      <c r="K1284" s="77"/>
      <c r="L1284" s="77"/>
      <c r="M1284" s="80"/>
      <c r="N1284" s="77"/>
      <c r="O1284" s="77"/>
      <c r="Q1284" s="72"/>
      <c r="R1284" s="72"/>
      <c r="S1284" s="72"/>
      <c r="T1284" s="72"/>
      <c r="U1284" s="72"/>
      <c r="V1284" s="72"/>
      <c r="W1284" s="72"/>
      <c r="X1284" s="72"/>
      <c r="Y1284" s="72"/>
      <c r="Z1284" s="72"/>
      <c r="AA1284" s="72"/>
      <c r="AB1284" s="72"/>
      <c r="AC1284" s="92"/>
      <c r="AD1284" s="92"/>
      <c r="AE1284" s="92"/>
      <c r="AF1284" s="92"/>
      <c r="AG1284" s="92"/>
      <c r="AH1284" s="92"/>
    </row>
    <row r="1285" spans="4:34" s="57" customFormat="1" ht="16" customHeight="1" x14ac:dyDescent="0.25">
      <c r="D1285" s="82"/>
      <c r="E1285" s="82"/>
      <c r="F1285" s="82"/>
      <c r="G1285" s="82"/>
      <c r="H1285" s="82"/>
      <c r="I1285" s="79"/>
      <c r="J1285" s="79"/>
      <c r="K1285" s="77"/>
      <c r="L1285" s="77"/>
      <c r="M1285" s="80"/>
      <c r="N1285" s="77"/>
      <c r="O1285" s="77"/>
      <c r="Q1285" s="72"/>
      <c r="R1285" s="72"/>
      <c r="S1285" s="72"/>
      <c r="T1285" s="72"/>
      <c r="U1285" s="72"/>
      <c r="V1285" s="72"/>
      <c r="W1285" s="72"/>
      <c r="X1285" s="72"/>
      <c r="Y1285" s="72"/>
      <c r="Z1285" s="72"/>
      <c r="AA1285" s="72"/>
      <c r="AB1285" s="72"/>
      <c r="AC1285" s="92"/>
      <c r="AD1285" s="92"/>
      <c r="AE1285" s="92"/>
      <c r="AF1285" s="92"/>
      <c r="AG1285" s="92"/>
      <c r="AH1285" s="92"/>
    </row>
    <row r="1286" spans="4:34" s="57" customFormat="1" ht="16" customHeight="1" x14ac:dyDescent="0.25">
      <c r="D1286" s="82"/>
      <c r="E1286" s="82"/>
      <c r="F1286" s="82"/>
      <c r="G1286" s="82"/>
      <c r="H1286" s="82"/>
      <c r="I1286" s="79"/>
      <c r="J1286" s="79"/>
      <c r="K1286" s="77"/>
      <c r="L1286" s="77"/>
      <c r="M1286" s="80"/>
      <c r="N1286" s="77"/>
      <c r="O1286" s="77"/>
      <c r="Q1286" s="72"/>
      <c r="R1286" s="72"/>
      <c r="S1286" s="72"/>
      <c r="T1286" s="72"/>
      <c r="U1286" s="72"/>
      <c r="V1286" s="72"/>
      <c r="W1286" s="72"/>
      <c r="X1286" s="72"/>
      <c r="Y1286" s="72"/>
      <c r="Z1286" s="72"/>
      <c r="AA1286" s="72"/>
      <c r="AB1286" s="72"/>
      <c r="AC1286" s="92"/>
      <c r="AD1286" s="92"/>
      <c r="AE1286" s="92"/>
      <c r="AF1286" s="92"/>
      <c r="AG1286" s="92"/>
      <c r="AH1286" s="92"/>
    </row>
    <row r="1287" spans="4:34" s="57" customFormat="1" ht="16" customHeight="1" x14ac:dyDescent="0.25">
      <c r="D1287" s="82"/>
      <c r="E1287" s="82"/>
      <c r="F1287" s="82"/>
      <c r="G1287" s="82"/>
      <c r="H1287" s="82"/>
      <c r="I1287" s="79"/>
      <c r="J1287" s="79"/>
      <c r="K1287" s="77"/>
      <c r="L1287" s="77"/>
      <c r="M1287" s="80"/>
      <c r="N1287" s="77"/>
      <c r="O1287" s="77"/>
      <c r="Q1287" s="72"/>
      <c r="R1287" s="72"/>
      <c r="S1287" s="72"/>
      <c r="T1287" s="72"/>
      <c r="U1287" s="72"/>
      <c r="V1287" s="72"/>
      <c r="W1287" s="72"/>
      <c r="X1287" s="72"/>
      <c r="Y1287" s="72"/>
      <c r="Z1287" s="72"/>
      <c r="AA1287" s="72"/>
      <c r="AB1287" s="72"/>
      <c r="AC1287" s="92"/>
      <c r="AD1287" s="92"/>
      <c r="AE1287" s="92"/>
      <c r="AF1287" s="92"/>
      <c r="AG1287" s="92"/>
      <c r="AH1287" s="92"/>
    </row>
    <row r="1288" spans="4:34" s="57" customFormat="1" ht="16" customHeight="1" x14ac:dyDescent="0.25">
      <c r="D1288" s="82"/>
      <c r="E1288" s="82"/>
      <c r="F1288" s="82"/>
      <c r="G1288" s="82"/>
      <c r="H1288" s="82"/>
      <c r="I1288" s="79"/>
      <c r="J1288" s="79"/>
      <c r="K1288" s="77"/>
      <c r="L1288" s="77"/>
      <c r="M1288" s="80"/>
      <c r="N1288" s="77"/>
      <c r="O1288" s="77"/>
      <c r="Q1288" s="72"/>
      <c r="R1288" s="72"/>
      <c r="S1288" s="72"/>
      <c r="T1288" s="72"/>
      <c r="U1288" s="72"/>
      <c r="V1288" s="72"/>
      <c r="W1288" s="72"/>
      <c r="X1288" s="72"/>
      <c r="Y1288" s="72"/>
      <c r="Z1288" s="72"/>
      <c r="AA1288" s="72"/>
      <c r="AB1288" s="72"/>
      <c r="AC1288" s="92"/>
      <c r="AD1288" s="92"/>
      <c r="AE1288" s="92"/>
      <c r="AF1288" s="92"/>
      <c r="AG1288" s="92"/>
      <c r="AH1288" s="92"/>
    </row>
    <row r="1289" spans="4:34" s="57" customFormat="1" ht="16" customHeight="1" x14ac:dyDescent="0.25">
      <c r="D1289" s="82"/>
      <c r="E1289" s="82"/>
      <c r="F1289" s="82"/>
      <c r="G1289" s="82"/>
      <c r="H1289" s="82"/>
      <c r="I1289" s="79"/>
      <c r="J1289" s="79"/>
      <c r="K1289" s="77"/>
      <c r="L1289" s="77"/>
      <c r="M1289" s="80"/>
      <c r="N1289" s="77"/>
      <c r="O1289" s="77"/>
      <c r="Q1289" s="72"/>
      <c r="R1289" s="72"/>
      <c r="S1289" s="72"/>
      <c r="T1289" s="72"/>
      <c r="U1289" s="72"/>
      <c r="V1289" s="72"/>
      <c r="W1289" s="72"/>
      <c r="X1289" s="72"/>
      <c r="Y1289" s="72"/>
      <c r="Z1289" s="72"/>
      <c r="AA1289" s="72"/>
      <c r="AB1289" s="72"/>
      <c r="AC1289" s="92"/>
      <c r="AD1289" s="92"/>
      <c r="AE1289" s="92"/>
      <c r="AF1289" s="92"/>
      <c r="AG1289" s="92"/>
      <c r="AH1289" s="92"/>
    </row>
    <row r="1290" spans="4:34" s="57" customFormat="1" ht="16" customHeight="1" x14ac:dyDescent="0.25">
      <c r="D1290" s="82"/>
      <c r="E1290" s="82"/>
      <c r="F1290" s="82"/>
      <c r="G1290" s="82"/>
      <c r="H1290" s="82"/>
      <c r="I1290" s="79"/>
      <c r="J1290" s="79"/>
      <c r="K1290" s="77"/>
      <c r="L1290" s="77"/>
      <c r="M1290" s="80"/>
      <c r="N1290" s="77"/>
      <c r="O1290" s="77"/>
      <c r="Q1290" s="72"/>
      <c r="R1290" s="72"/>
      <c r="S1290" s="72"/>
      <c r="T1290" s="72"/>
      <c r="U1290" s="72"/>
      <c r="V1290" s="72"/>
      <c r="W1290" s="72"/>
      <c r="X1290" s="72"/>
      <c r="Y1290" s="72"/>
      <c r="Z1290" s="72"/>
      <c r="AA1290" s="72"/>
      <c r="AB1290" s="72"/>
      <c r="AC1290" s="92"/>
      <c r="AD1290" s="92"/>
      <c r="AE1290" s="92"/>
      <c r="AF1290" s="92"/>
      <c r="AG1290" s="92"/>
      <c r="AH1290" s="92"/>
    </row>
    <row r="1291" spans="4:34" s="57" customFormat="1" ht="16" customHeight="1" x14ac:dyDescent="0.25">
      <c r="D1291" s="82"/>
      <c r="E1291" s="82"/>
      <c r="F1291" s="82"/>
      <c r="G1291" s="82"/>
      <c r="H1291" s="82"/>
      <c r="I1291" s="79"/>
      <c r="J1291" s="79"/>
      <c r="K1291" s="77"/>
      <c r="L1291" s="77"/>
      <c r="M1291" s="80"/>
      <c r="N1291" s="77"/>
      <c r="O1291" s="77"/>
      <c r="Q1291" s="72"/>
      <c r="R1291" s="72"/>
      <c r="S1291" s="72"/>
      <c r="T1291" s="72"/>
      <c r="U1291" s="72"/>
      <c r="V1291" s="72"/>
      <c r="W1291" s="72"/>
      <c r="X1291" s="72"/>
      <c r="Y1291" s="72"/>
      <c r="Z1291" s="72"/>
      <c r="AA1291" s="72"/>
      <c r="AB1291" s="72"/>
      <c r="AC1291" s="92"/>
      <c r="AD1291" s="92"/>
      <c r="AE1291" s="92"/>
      <c r="AF1291" s="92"/>
      <c r="AG1291" s="92"/>
      <c r="AH1291" s="92"/>
    </row>
    <row r="1292" spans="4:34" s="57" customFormat="1" ht="16" customHeight="1" x14ac:dyDescent="0.25">
      <c r="D1292" s="82"/>
      <c r="E1292" s="82"/>
      <c r="F1292" s="82"/>
      <c r="G1292" s="82"/>
      <c r="H1292" s="82"/>
      <c r="I1292" s="79"/>
      <c r="J1292" s="79"/>
      <c r="K1292" s="81"/>
      <c r="L1292" s="81"/>
      <c r="M1292" s="80"/>
      <c r="N1292" s="77"/>
      <c r="O1292" s="77"/>
      <c r="Q1292" s="72"/>
      <c r="R1292" s="72"/>
      <c r="S1292" s="72"/>
      <c r="T1292" s="72"/>
      <c r="U1292" s="72"/>
      <c r="V1292" s="72"/>
      <c r="W1292" s="72"/>
      <c r="X1292" s="72"/>
      <c r="Y1292" s="72"/>
      <c r="Z1292" s="72"/>
      <c r="AA1292" s="72"/>
      <c r="AB1292" s="72"/>
      <c r="AC1292" s="92"/>
      <c r="AD1292" s="92"/>
      <c r="AE1292" s="92"/>
      <c r="AF1292" s="92"/>
      <c r="AG1292" s="92"/>
      <c r="AH1292" s="92"/>
    </row>
    <row r="1293" spans="4:34" s="57" customFormat="1" ht="16" customHeight="1" x14ac:dyDescent="0.25">
      <c r="D1293" s="82"/>
      <c r="E1293" s="82"/>
      <c r="F1293" s="82"/>
      <c r="G1293" s="82"/>
      <c r="H1293" s="82"/>
      <c r="I1293" s="79"/>
      <c r="J1293" s="79"/>
      <c r="K1293" s="81"/>
      <c r="L1293" s="81"/>
      <c r="M1293" s="80"/>
      <c r="N1293" s="77"/>
      <c r="O1293" s="77"/>
      <c r="Q1293" s="72"/>
      <c r="R1293" s="72"/>
      <c r="S1293" s="72"/>
      <c r="T1293" s="72"/>
      <c r="U1293" s="72"/>
      <c r="V1293" s="72"/>
      <c r="W1293" s="72"/>
      <c r="X1293" s="72"/>
      <c r="Y1293" s="72"/>
      <c r="Z1293" s="72"/>
      <c r="AA1293" s="72"/>
      <c r="AB1293" s="72"/>
      <c r="AC1293" s="92"/>
      <c r="AD1293" s="92"/>
      <c r="AE1293" s="92"/>
      <c r="AF1293" s="92"/>
      <c r="AG1293" s="92"/>
      <c r="AH1293" s="92"/>
    </row>
    <row r="1294" spans="4:34" s="57" customFormat="1" ht="16" customHeight="1" x14ac:dyDescent="0.25">
      <c r="D1294" s="82"/>
      <c r="E1294" s="82"/>
      <c r="F1294" s="82"/>
      <c r="G1294" s="82"/>
      <c r="H1294" s="82"/>
      <c r="I1294" s="79"/>
      <c r="J1294" s="79"/>
      <c r="K1294" s="81"/>
      <c r="L1294" s="81"/>
      <c r="M1294" s="80"/>
      <c r="N1294" s="77"/>
      <c r="O1294" s="77"/>
      <c r="Q1294" s="72"/>
      <c r="R1294" s="72"/>
      <c r="S1294" s="72"/>
      <c r="T1294" s="72"/>
      <c r="U1294" s="72"/>
      <c r="V1294" s="72"/>
      <c r="W1294" s="72"/>
      <c r="X1294" s="72"/>
      <c r="Y1294" s="72"/>
      <c r="Z1294" s="72"/>
      <c r="AA1294" s="72"/>
      <c r="AB1294" s="72"/>
      <c r="AC1294" s="92"/>
      <c r="AD1294" s="92"/>
      <c r="AE1294" s="92"/>
      <c r="AF1294" s="92"/>
      <c r="AG1294" s="92"/>
      <c r="AH1294" s="92"/>
    </row>
    <row r="1295" spans="4:34" s="57" customFormat="1" ht="16" customHeight="1" x14ac:dyDescent="0.25">
      <c r="D1295" s="82"/>
      <c r="E1295" s="82"/>
      <c r="F1295" s="82"/>
      <c r="G1295" s="82"/>
      <c r="H1295" s="82"/>
      <c r="I1295" s="79"/>
      <c r="J1295" s="79"/>
      <c r="K1295" s="81"/>
      <c r="L1295" s="81"/>
      <c r="M1295" s="80"/>
      <c r="N1295" s="77"/>
      <c r="O1295" s="77"/>
      <c r="Q1295" s="72"/>
      <c r="R1295" s="72"/>
      <c r="S1295" s="72"/>
      <c r="T1295" s="72"/>
      <c r="U1295" s="72"/>
      <c r="V1295" s="72"/>
      <c r="W1295" s="72"/>
      <c r="X1295" s="72"/>
      <c r="Y1295" s="72"/>
      <c r="Z1295" s="72"/>
      <c r="AA1295" s="72"/>
      <c r="AB1295" s="72"/>
      <c r="AC1295" s="92"/>
      <c r="AD1295" s="92"/>
      <c r="AE1295" s="92"/>
      <c r="AF1295" s="92"/>
      <c r="AG1295" s="92"/>
      <c r="AH1295" s="92"/>
    </row>
    <row r="1296" spans="4:34" s="57" customFormat="1" ht="16" customHeight="1" x14ac:dyDescent="0.25">
      <c r="D1296" s="82"/>
      <c r="E1296" s="82"/>
      <c r="F1296" s="82"/>
      <c r="G1296" s="82"/>
      <c r="H1296" s="82"/>
      <c r="I1296" s="79"/>
      <c r="J1296" s="79"/>
      <c r="K1296" s="81"/>
      <c r="L1296" s="81"/>
      <c r="M1296" s="80"/>
      <c r="N1296" s="77"/>
      <c r="O1296" s="77"/>
      <c r="Q1296" s="72"/>
      <c r="R1296" s="72"/>
      <c r="S1296" s="72"/>
      <c r="T1296" s="72"/>
      <c r="U1296" s="72"/>
      <c r="V1296" s="72"/>
      <c r="W1296" s="72"/>
      <c r="X1296" s="72"/>
      <c r="Y1296" s="72"/>
      <c r="Z1296" s="72"/>
      <c r="AA1296" s="72"/>
      <c r="AB1296" s="72"/>
      <c r="AC1296" s="92"/>
      <c r="AD1296" s="92"/>
      <c r="AE1296" s="92"/>
      <c r="AF1296" s="92"/>
      <c r="AG1296" s="92"/>
      <c r="AH1296" s="92"/>
    </row>
    <row r="1297" spans="4:34" s="57" customFormat="1" ht="16" customHeight="1" x14ac:dyDescent="0.25">
      <c r="D1297" s="82"/>
      <c r="E1297" s="82"/>
      <c r="F1297" s="82"/>
      <c r="G1297" s="82"/>
      <c r="H1297" s="82"/>
      <c r="I1297" s="79"/>
      <c r="J1297" s="79"/>
      <c r="K1297" s="81"/>
      <c r="L1297" s="81"/>
      <c r="M1297" s="80"/>
      <c r="N1297" s="77"/>
      <c r="O1297" s="77"/>
      <c r="Q1297" s="72"/>
      <c r="R1297" s="72"/>
      <c r="S1297" s="72"/>
      <c r="T1297" s="72"/>
      <c r="U1297" s="72"/>
      <c r="V1297" s="72"/>
      <c r="W1297" s="72"/>
      <c r="X1297" s="72"/>
      <c r="Y1297" s="72"/>
      <c r="Z1297" s="72"/>
      <c r="AA1297" s="72"/>
      <c r="AB1297" s="72"/>
      <c r="AC1297" s="92"/>
      <c r="AD1297" s="92"/>
      <c r="AE1297" s="92"/>
      <c r="AF1297" s="92"/>
      <c r="AG1297" s="92"/>
      <c r="AH1297" s="92"/>
    </row>
    <row r="1298" spans="4:34" s="57" customFormat="1" ht="16" customHeight="1" x14ac:dyDescent="0.25">
      <c r="D1298" s="82"/>
      <c r="E1298" s="82"/>
      <c r="F1298" s="82"/>
      <c r="G1298" s="82"/>
      <c r="H1298" s="82"/>
      <c r="I1298" s="79"/>
      <c r="J1298" s="79"/>
      <c r="K1298" s="81"/>
      <c r="L1298" s="81"/>
      <c r="M1298" s="80"/>
      <c r="N1298" s="77"/>
      <c r="O1298" s="77"/>
      <c r="Q1298" s="72"/>
      <c r="R1298" s="72"/>
      <c r="S1298" s="72"/>
      <c r="T1298" s="72"/>
      <c r="U1298" s="72"/>
      <c r="V1298" s="72"/>
      <c r="W1298" s="72"/>
      <c r="X1298" s="72"/>
      <c r="Y1298" s="72"/>
      <c r="Z1298" s="72"/>
      <c r="AA1298" s="72"/>
      <c r="AB1298" s="72"/>
      <c r="AC1298" s="92"/>
      <c r="AD1298" s="92"/>
      <c r="AE1298" s="92"/>
      <c r="AF1298" s="92"/>
      <c r="AG1298" s="92"/>
      <c r="AH1298" s="92"/>
    </row>
    <row r="1299" spans="4:34" s="57" customFormat="1" ht="16" customHeight="1" x14ac:dyDescent="0.25">
      <c r="D1299" s="82"/>
      <c r="E1299" s="82"/>
      <c r="F1299" s="82"/>
      <c r="G1299" s="82"/>
      <c r="H1299" s="82"/>
      <c r="I1299" s="79"/>
      <c r="J1299" s="79"/>
      <c r="K1299" s="77"/>
      <c r="L1299" s="77"/>
      <c r="M1299" s="80"/>
      <c r="N1299" s="77"/>
      <c r="O1299" s="77"/>
      <c r="Q1299" s="72"/>
      <c r="R1299" s="72"/>
      <c r="S1299" s="72"/>
      <c r="T1299" s="72"/>
      <c r="U1299" s="72"/>
      <c r="V1299" s="72"/>
      <c r="W1299" s="72"/>
      <c r="X1299" s="72"/>
      <c r="Y1299" s="72"/>
      <c r="Z1299" s="72"/>
      <c r="AA1299" s="72"/>
      <c r="AB1299" s="72"/>
      <c r="AC1299" s="92"/>
      <c r="AD1299" s="92"/>
      <c r="AE1299" s="92"/>
      <c r="AF1299" s="92"/>
      <c r="AG1299" s="92"/>
      <c r="AH1299" s="92"/>
    </row>
    <row r="1300" spans="4:34" s="57" customFormat="1" ht="16" customHeight="1" x14ac:dyDescent="0.25">
      <c r="D1300" s="82"/>
      <c r="E1300" s="82"/>
      <c r="F1300" s="82"/>
      <c r="G1300" s="82"/>
      <c r="H1300" s="82"/>
      <c r="I1300" s="79"/>
      <c r="J1300" s="79"/>
      <c r="K1300" s="77"/>
      <c r="L1300" s="77"/>
      <c r="M1300" s="80"/>
      <c r="N1300" s="77"/>
      <c r="O1300" s="77"/>
      <c r="Q1300" s="72"/>
      <c r="R1300" s="72"/>
      <c r="S1300" s="72"/>
      <c r="T1300" s="72"/>
      <c r="U1300" s="72"/>
      <c r="V1300" s="72"/>
      <c r="W1300" s="72"/>
      <c r="X1300" s="72"/>
      <c r="Y1300" s="72"/>
      <c r="Z1300" s="72"/>
      <c r="AA1300" s="72"/>
      <c r="AB1300" s="72"/>
      <c r="AC1300" s="92"/>
      <c r="AD1300" s="92"/>
      <c r="AE1300" s="92"/>
      <c r="AF1300" s="92"/>
      <c r="AG1300" s="92"/>
      <c r="AH1300" s="92"/>
    </row>
    <row r="1301" spans="4:34" s="57" customFormat="1" ht="16" customHeight="1" x14ac:dyDescent="0.25">
      <c r="D1301" s="82"/>
      <c r="E1301" s="82"/>
      <c r="F1301" s="82"/>
      <c r="G1301" s="82"/>
      <c r="H1301" s="82"/>
      <c r="I1301" s="79"/>
      <c r="J1301" s="79"/>
      <c r="K1301" s="77"/>
      <c r="L1301" s="77"/>
      <c r="M1301" s="80"/>
      <c r="N1301" s="77"/>
      <c r="O1301" s="77"/>
      <c r="Q1301" s="72"/>
      <c r="R1301" s="72"/>
      <c r="S1301" s="72"/>
      <c r="T1301" s="72"/>
      <c r="U1301" s="72"/>
      <c r="V1301" s="72"/>
      <c r="W1301" s="72"/>
      <c r="X1301" s="72"/>
      <c r="Y1301" s="72"/>
      <c r="Z1301" s="72"/>
      <c r="AA1301" s="72"/>
      <c r="AB1301" s="72"/>
      <c r="AC1301" s="92"/>
      <c r="AD1301" s="92"/>
      <c r="AE1301" s="92"/>
      <c r="AF1301" s="92"/>
      <c r="AG1301" s="92"/>
      <c r="AH1301" s="92"/>
    </row>
    <row r="1302" spans="4:34" s="57" customFormat="1" ht="16" customHeight="1" x14ac:dyDescent="0.25">
      <c r="D1302" s="82"/>
      <c r="E1302" s="82"/>
      <c r="F1302" s="82"/>
      <c r="G1302" s="82"/>
      <c r="H1302" s="82"/>
      <c r="I1302" s="79"/>
      <c r="J1302" s="79"/>
      <c r="K1302" s="77"/>
      <c r="L1302" s="77"/>
      <c r="M1302" s="80"/>
      <c r="N1302" s="77"/>
      <c r="O1302" s="77"/>
      <c r="Q1302" s="72"/>
      <c r="R1302" s="72"/>
      <c r="S1302" s="72"/>
      <c r="T1302" s="72"/>
      <c r="U1302" s="72"/>
      <c r="V1302" s="72"/>
      <c r="W1302" s="72"/>
      <c r="X1302" s="72"/>
      <c r="Y1302" s="72"/>
      <c r="Z1302" s="72"/>
      <c r="AA1302" s="72"/>
      <c r="AB1302" s="72"/>
      <c r="AC1302" s="92"/>
      <c r="AD1302" s="92"/>
      <c r="AE1302" s="92"/>
      <c r="AF1302" s="92"/>
      <c r="AG1302" s="92"/>
      <c r="AH1302" s="92"/>
    </row>
    <row r="1303" spans="4:34" s="57" customFormat="1" ht="16" customHeight="1" x14ac:dyDescent="0.25">
      <c r="D1303" s="82"/>
      <c r="E1303" s="82"/>
      <c r="F1303" s="82"/>
      <c r="G1303" s="82"/>
      <c r="H1303" s="82"/>
      <c r="I1303" s="79"/>
      <c r="J1303" s="79"/>
      <c r="K1303" s="77"/>
      <c r="L1303" s="77"/>
      <c r="M1303" s="80"/>
      <c r="N1303" s="77"/>
      <c r="O1303" s="77"/>
      <c r="Q1303" s="72"/>
      <c r="R1303" s="72"/>
      <c r="S1303" s="72"/>
      <c r="T1303" s="72"/>
      <c r="U1303" s="72"/>
      <c r="V1303" s="72"/>
      <c r="W1303" s="72"/>
      <c r="X1303" s="72"/>
      <c r="Y1303" s="72"/>
      <c r="Z1303" s="72"/>
      <c r="AA1303" s="72"/>
      <c r="AB1303" s="72"/>
      <c r="AC1303" s="92"/>
      <c r="AD1303" s="92"/>
      <c r="AE1303" s="92"/>
      <c r="AF1303" s="92"/>
      <c r="AG1303" s="92"/>
      <c r="AH1303" s="92"/>
    </row>
    <row r="1304" spans="4:34" s="57" customFormat="1" ht="16" customHeight="1" x14ac:dyDescent="0.25">
      <c r="D1304" s="82"/>
      <c r="E1304" s="82"/>
      <c r="F1304" s="82"/>
      <c r="G1304" s="82"/>
      <c r="H1304" s="82"/>
      <c r="I1304" s="79"/>
      <c r="J1304" s="79"/>
      <c r="K1304" s="77"/>
      <c r="L1304" s="77"/>
      <c r="M1304" s="80"/>
      <c r="N1304" s="77"/>
      <c r="O1304" s="77"/>
      <c r="Q1304" s="72"/>
      <c r="R1304" s="72"/>
      <c r="S1304" s="72"/>
      <c r="T1304" s="72"/>
      <c r="U1304" s="72"/>
      <c r="V1304" s="72"/>
      <c r="W1304" s="72"/>
      <c r="X1304" s="72"/>
      <c r="Y1304" s="72"/>
      <c r="Z1304" s="72"/>
      <c r="AA1304" s="72"/>
      <c r="AB1304" s="72"/>
      <c r="AC1304" s="92"/>
      <c r="AD1304" s="92"/>
      <c r="AE1304" s="92"/>
      <c r="AF1304" s="92"/>
      <c r="AG1304" s="92"/>
      <c r="AH1304" s="92"/>
    </row>
    <row r="1305" spans="4:34" s="57" customFormat="1" ht="16" customHeight="1" x14ac:dyDescent="0.25">
      <c r="D1305" s="82"/>
      <c r="E1305" s="82"/>
      <c r="F1305" s="82"/>
      <c r="G1305" s="82"/>
      <c r="H1305" s="82"/>
      <c r="I1305" s="79"/>
      <c r="J1305" s="79"/>
      <c r="K1305" s="77"/>
      <c r="L1305" s="77"/>
      <c r="M1305" s="80"/>
      <c r="N1305" s="77"/>
      <c r="O1305" s="77"/>
      <c r="Q1305" s="72"/>
      <c r="R1305" s="72"/>
      <c r="S1305" s="72"/>
      <c r="T1305" s="72"/>
      <c r="U1305" s="72"/>
      <c r="V1305" s="72"/>
      <c r="W1305" s="72"/>
      <c r="X1305" s="72"/>
      <c r="Y1305" s="72"/>
      <c r="Z1305" s="72"/>
      <c r="AA1305" s="72"/>
      <c r="AB1305" s="72"/>
      <c r="AC1305" s="92"/>
      <c r="AD1305" s="92"/>
      <c r="AE1305" s="92"/>
      <c r="AF1305" s="92"/>
      <c r="AG1305" s="92"/>
      <c r="AH1305" s="92"/>
    </row>
    <row r="1306" spans="4:34" s="57" customFormat="1" ht="16" customHeight="1" x14ac:dyDescent="0.25">
      <c r="D1306" s="82"/>
      <c r="E1306" s="82"/>
      <c r="F1306" s="82"/>
      <c r="G1306" s="82"/>
      <c r="H1306" s="82"/>
      <c r="I1306" s="79"/>
      <c r="J1306" s="79"/>
      <c r="K1306" s="77"/>
      <c r="L1306" s="77"/>
      <c r="M1306" s="80"/>
      <c r="N1306" s="77"/>
      <c r="O1306" s="77"/>
      <c r="Q1306" s="72"/>
      <c r="R1306" s="72"/>
      <c r="S1306" s="72"/>
      <c r="T1306" s="72"/>
      <c r="U1306" s="72"/>
      <c r="V1306" s="72"/>
      <c r="W1306" s="72"/>
      <c r="X1306" s="72"/>
      <c r="Y1306" s="72"/>
      <c r="Z1306" s="72"/>
      <c r="AA1306" s="72"/>
      <c r="AB1306" s="72"/>
      <c r="AC1306" s="92"/>
      <c r="AD1306" s="92"/>
      <c r="AE1306" s="92"/>
      <c r="AF1306" s="92"/>
      <c r="AG1306" s="92"/>
      <c r="AH1306" s="92"/>
    </row>
    <row r="1307" spans="4:34" s="57" customFormat="1" ht="16" customHeight="1" x14ac:dyDescent="0.25">
      <c r="D1307" s="82"/>
      <c r="E1307" s="82"/>
      <c r="F1307" s="82"/>
      <c r="G1307" s="82"/>
      <c r="H1307" s="82"/>
      <c r="I1307" s="79"/>
      <c r="J1307" s="79"/>
      <c r="K1307" s="77"/>
      <c r="L1307" s="77"/>
      <c r="M1307" s="80"/>
      <c r="N1307" s="77"/>
      <c r="O1307" s="77"/>
      <c r="Q1307" s="72"/>
      <c r="R1307" s="72"/>
      <c r="S1307" s="72"/>
      <c r="T1307" s="72"/>
      <c r="U1307" s="72"/>
      <c r="V1307" s="72"/>
      <c r="W1307" s="72"/>
      <c r="X1307" s="72"/>
      <c r="Y1307" s="72"/>
      <c r="Z1307" s="72"/>
      <c r="AA1307" s="72"/>
      <c r="AB1307" s="72"/>
      <c r="AC1307" s="92"/>
      <c r="AD1307" s="92"/>
      <c r="AE1307" s="92"/>
      <c r="AF1307" s="92"/>
      <c r="AG1307" s="92"/>
      <c r="AH1307" s="92"/>
    </row>
    <row r="1308" spans="4:34" s="57" customFormat="1" ht="16" customHeight="1" x14ac:dyDescent="0.25">
      <c r="D1308" s="82"/>
      <c r="E1308" s="82"/>
      <c r="F1308" s="82"/>
      <c r="G1308" s="82"/>
      <c r="H1308" s="82"/>
      <c r="I1308" s="79"/>
      <c r="J1308" s="79"/>
      <c r="K1308" s="77"/>
      <c r="L1308" s="77"/>
      <c r="M1308" s="80"/>
      <c r="N1308" s="77"/>
      <c r="O1308" s="77"/>
      <c r="Q1308" s="72"/>
      <c r="R1308" s="72"/>
      <c r="S1308" s="72"/>
      <c r="T1308" s="72"/>
      <c r="U1308" s="72"/>
      <c r="V1308" s="72"/>
      <c r="W1308" s="72"/>
      <c r="X1308" s="72"/>
      <c r="Y1308" s="72"/>
      <c r="Z1308" s="72"/>
      <c r="AA1308" s="72"/>
      <c r="AB1308" s="72"/>
      <c r="AC1308" s="92"/>
      <c r="AD1308" s="92"/>
      <c r="AE1308" s="92"/>
      <c r="AF1308" s="92"/>
      <c r="AG1308" s="92"/>
      <c r="AH1308" s="92"/>
    </row>
    <row r="1309" spans="4:34" s="57" customFormat="1" ht="16" customHeight="1" x14ac:dyDescent="0.25">
      <c r="D1309" s="82"/>
      <c r="E1309" s="82"/>
      <c r="F1309" s="82"/>
      <c r="G1309" s="82"/>
      <c r="H1309" s="82"/>
      <c r="I1309" s="79"/>
      <c r="J1309" s="79"/>
      <c r="K1309" s="77"/>
      <c r="L1309" s="77"/>
      <c r="M1309" s="80"/>
      <c r="N1309" s="77"/>
      <c r="O1309" s="77"/>
      <c r="Q1309" s="72"/>
      <c r="R1309" s="72"/>
      <c r="S1309" s="72"/>
      <c r="T1309" s="72"/>
      <c r="U1309" s="72"/>
      <c r="V1309" s="72"/>
      <c r="W1309" s="72"/>
      <c r="X1309" s="72"/>
      <c r="Y1309" s="72"/>
      <c r="Z1309" s="72"/>
      <c r="AA1309" s="72"/>
      <c r="AB1309" s="72"/>
      <c r="AC1309" s="92"/>
      <c r="AD1309" s="92"/>
      <c r="AE1309" s="92"/>
      <c r="AF1309" s="92"/>
      <c r="AG1309" s="92"/>
      <c r="AH1309" s="92"/>
    </row>
    <row r="1310" spans="4:34" s="57" customFormat="1" ht="16" customHeight="1" x14ac:dyDescent="0.25">
      <c r="D1310" s="82"/>
      <c r="E1310" s="82"/>
      <c r="F1310" s="82"/>
      <c r="G1310" s="82"/>
      <c r="H1310" s="82"/>
      <c r="I1310" s="79"/>
      <c r="J1310" s="79"/>
      <c r="K1310" s="77"/>
      <c r="L1310" s="77"/>
      <c r="M1310" s="80"/>
      <c r="N1310" s="77"/>
      <c r="O1310" s="77"/>
      <c r="Q1310" s="72"/>
      <c r="R1310" s="72"/>
      <c r="S1310" s="72"/>
      <c r="T1310" s="72"/>
      <c r="U1310" s="72"/>
      <c r="V1310" s="72"/>
      <c r="W1310" s="72"/>
      <c r="X1310" s="72"/>
      <c r="Y1310" s="72"/>
      <c r="Z1310" s="72"/>
      <c r="AA1310" s="72"/>
      <c r="AB1310" s="72"/>
      <c r="AC1310" s="92"/>
      <c r="AD1310" s="92"/>
      <c r="AE1310" s="92"/>
      <c r="AF1310" s="92"/>
      <c r="AG1310" s="92"/>
      <c r="AH1310" s="92"/>
    </row>
    <row r="1311" spans="4:34" s="57" customFormat="1" ht="16" customHeight="1" x14ac:dyDescent="0.25">
      <c r="D1311" s="82"/>
      <c r="E1311" s="82"/>
      <c r="F1311" s="82"/>
      <c r="G1311" s="82"/>
      <c r="H1311" s="82"/>
      <c r="I1311" s="79"/>
      <c r="J1311" s="79"/>
      <c r="K1311" s="77"/>
      <c r="L1311" s="77"/>
      <c r="M1311" s="80"/>
      <c r="N1311" s="77"/>
      <c r="O1311" s="77"/>
      <c r="Q1311" s="72"/>
      <c r="R1311" s="72"/>
      <c r="S1311" s="72"/>
      <c r="T1311" s="72"/>
      <c r="U1311" s="72"/>
      <c r="V1311" s="72"/>
      <c r="W1311" s="72"/>
      <c r="X1311" s="72"/>
      <c r="Y1311" s="72"/>
      <c r="Z1311" s="72"/>
      <c r="AA1311" s="72"/>
      <c r="AB1311" s="72"/>
      <c r="AC1311" s="92"/>
      <c r="AD1311" s="92"/>
      <c r="AE1311" s="92"/>
      <c r="AF1311" s="92"/>
      <c r="AG1311" s="92"/>
      <c r="AH1311" s="92"/>
    </row>
    <row r="1312" spans="4:34" s="57" customFormat="1" ht="16" customHeight="1" x14ac:dyDescent="0.25">
      <c r="D1312" s="82"/>
      <c r="E1312" s="82"/>
      <c r="F1312" s="82"/>
      <c r="G1312" s="82"/>
      <c r="H1312" s="82"/>
      <c r="I1312" s="79"/>
      <c r="J1312" s="79"/>
      <c r="K1312" s="77"/>
      <c r="L1312" s="77"/>
      <c r="M1312" s="80"/>
      <c r="N1312" s="77"/>
      <c r="O1312" s="77"/>
      <c r="Q1312" s="72"/>
      <c r="R1312" s="72"/>
      <c r="S1312" s="72"/>
      <c r="T1312" s="72"/>
      <c r="U1312" s="72"/>
      <c r="V1312" s="72"/>
      <c r="W1312" s="72"/>
      <c r="X1312" s="72"/>
      <c r="Y1312" s="72"/>
      <c r="Z1312" s="72"/>
      <c r="AA1312" s="72"/>
      <c r="AB1312" s="72"/>
      <c r="AC1312" s="92"/>
      <c r="AD1312" s="92"/>
      <c r="AE1312" s="92"/>
      <c r="AF1312" s="92"/>
      <c r="AG1312" s="92"/>
      <c r="AH1312" s="92"/>
    </row>
    <row r="1313" spans="4:34" s="57" customFormat="1" ht="16" customHeight="1" x14ac:dyDescent="0.25">
      <c r="D1313" s="82"/>
      <c r="E1313" s="82"/>
      <c r="F1313" s="82"/>
      <c r="G1313" s="82"/>
      <c r="H1313" s="82"/>
      <c r="I1313" s="79"/>
      <c r="J1313" s="79"/>
      <c r="K1313" s="77"/>
      <c r="L1313" s="77"/>
      <c r="M1313" s="80"/>
      <c r="N1313" s="77"/>
      <c r="O1313" s="77"/>
      <c r="Q1313" s="72"/>
      <c r="R1313" s="72"/>
      <c r="S1313" s="72"/>
      <c r="T1313" s="72"/>
      <c r="U1313" s="72"/>
      <c r="V1313" s="72"/>
      <c r="W1313" s="72"/>
      <c r="X1313" s="72"/>
      <c r="Y1313" s="72"/>
      <c r="Z1313" s="72"/>
      <c r="AA1313" s="72"/>
      <c r="AB1313" s="72"/>
      <c r="AC1313" s="92"/>
      <c r="AD1313" s="92"/>
      <c r="AE1313" s="92"/>
      <c r="AF1313" s="92"/>
      <c r="AG1313" s="92"/>
      <c r="AH1313" s="92"/>
    </row>
    <row r="1314" spans="4:34" s="57" customFormat="1" ht="16" customHeight="1" x14ac:dyDescent="0.25">
      <c r="D1314" s="82"/>
      <c r="E1314" s="82"/>
      <c r="F1314" s="82"/>
      <c r="G1314" s="82"/>
      <c r="H1314" s="82"/>
      <c r="I1314" s="79"/>
      <c r="J1314" s="79"/>
      <c r="K1314" s="77"/>
      <c r="L1314" s="77"/>
      <c r="M1314" s="80"/>
      <c r="N1314" s="77"/>
      <c r="O1314" s="77"/>
      <c r="Q1314" s="72"/>
      <c r="R1314" s="72"/>
      <c r="S1314" s="72"/>
      <c r="T1314" s="72"/>
      <c r="U1314" s="72"/>
      <c r="V1314" s="72"/>
      <c r="W1314" s="72"/>
      <c r="X1314" s="72"/>
      <c r="Y1314" s="72"/>
      <c r="Z1314" s="72"/>
      <c r="AA1314" s="72"/>
      <c r="AB1314" s="72"/>
      <c r="AC1314" s="92"/>
      <c r="AD1314" s="92"/>
      <c r="AE1314" s="92"/>
      <c r="AF1314" s="92"/>
      <c r="AG1314" s="92"/>
      <c r="AH1314" s="92"/>
    </row>
    <row r="1315" spans="4:34" s="57" customFormat="1" ht="16" customHeight="1" x14ac:dyDescent="0.25">
      <c r="D1315" s="82"/>
      <c r="E1315" s="82"/>
      <c r="F1315" s="82"/>
      <c r="G1315" s="82"/>
      <c r="H1315" s="82"/>
      <c r="I1315" s="79"/>
      <c r="J1315" s="79"/>
      <c r="K1315" s="77"/>
      <c r="L1315" s="77"/>
      <c r="M1315" s="80"/>
      <c r="N1315" s="77"/>
      <c r="O1315" s="77"/>
      <c r="Q1315" s="72"/>
      <c r="R1315" s="72"/>
      <c r="S1315" s="72"/>
      <c r="T1315" s="72"/>
      <c r="U1315" s="72"/>
      <c r="V1315" s="72"/>
      <c r="W1315" s="72"/>
      <c r="X1315" s="72"/>
      <c r="Y1315" s="72"/>
      <c r="Z1315" s="72"/>
      <c r="AA1315" s="72"/>
      <c r="AB1315" s="72"/>
      <c r="AC1315" s="92"/>
      <c r="AD1315" s="92"/>
      <c r="AE1315" s="92"/>
      <c r="AF1315" s="92"/>
      <c r="AG1315" s="92"/>
      <c r="AH1315" s="92"/>
    </row>
    <row r="1316" spans="4:34" s="57" customFormat="1" ht="16" customHeight="1" x14ac:dyDescent="0.25">
      <c r="D1316" s="82"/>
      <c r="E1316" s="82"/>
      <c r="F1316" s="82"/>
      <c r="G1316" s="82"/>
      <c r="H1316" s="82"/>
      <c r="I1316" s="79"/>
      <c r="J1316" s="79"/>
      <c r="K1316" s="81"/>
      <c r="L1316" s="81"/>
      <c r="M1316" s="80"/>
      <c r="N1316" s="77"/>
      <c r="O1316" s="77"/>
      <c r="Q1316" s="72"/>
      <c r="R1316" s="72"/>
      <c r="S1316" s="72"/>
      <c r="T1316" s="72"/>
      <c r="U1316" s="72"/>
      <c r="V1316" s="72"/>
      <c r="W1316" s="72"/>
      <c r="X1316" s="72"/>
      <c r="Y1316" s="72"/>
      <c r="Z1316" s="72"/>
      <c r="AA1316" s="72"/>
      <c r="AB1316" s="72"/>
      <c r="AC1316" s="92"/>
      <c r="AD1316" s="92"/>
      <c r="AE1316" s="92"/>
      <c r="AF1316" s="92"/>
      <c r="AG1316" s="92"/>
      <c r="AH1316" s="92"/>
    </row>
    <row r="1317" spans="4:34" s="57" customFormat="1" ht="16" customHeight="1" x14ac:dyDescent="0.25">
      <c r="D1317" s="82"/>
      <c r="E1317" s="82"/>
      <c r="F1317" s="82"/>
      <c r="G1317" s="82"/>
      <c r="H1317" s="82"/>
      <c r="I1317" s="79"/>
      <c r="J1317" s="79"/>
      <c r="K1317" s="81"/>
      <c r="L1317" s="81"/>
      <c r="M1317" s="80"/>
      <c r="N1317" s="77"/>
      <c r="O1317" s="77"/>
      <c r="Q1317" s="72"/>
      <c r="R1317" s="72"/>
      <c r="S1317" s="72"/>
      <c r="T1317" s="72"/>
      <c r="U1317" s="72"/>
      <c r="V1317" s="72"/>
      <c r="W1317" s="72"/>
      <c r="X1317" s="72"/>
      <c r="Y1317" s="72"/>
      <c r="Z1317" s="72"/>
      <c r="AA1317" s="72"/>
      <c r="AB1317" s="72"/>
      <c r="AC1317" s="92"/>
      <c r="AD1317" s="92"/>
      <c r="AE1317" s="92"/>
      <c r="AF1317" s="92"/>
      <c r="AG1317" s="92"/>
      <c r="AH1317" s="92"/>
    </row>
    <row r="1318" spans="4:34" s="57" customFormat="1" ht="16" customHeight="1" x14ac:dyDescent="0.25">
      <c r="D1318" s="82"/>
      <c r="E1318" s="82"/>
      <c r="F1318" s="82"/>
      <c r="G1318" s="82"/>
      <c r="H1318" s="82"/>
      <c r="I1318" s="79"/>
      <c r="J1318" s="79"/>
      <c r="K1318" s="81"/>
      <c r="L1318" s="81"/>
      <c r="M1318" s="80"/>
      <c r="N1318" s="77"/>
      <c r="O1318" s="77"/>
      <c r="Q1318" s="72"/>
      <c r="R1318" s="72"/>
      <c r="S1318" s="72"/>
      <c r="T1318" s="72"/>
      <c r="U1318" s="72"/>
      <c r="V1318" s="72"/>
      <c r="W1318" s="72"/>
      <c r="X1318" s="72"/>
      <c r="Y1318" s="72"/>
      <c r="Z1318" s="72"/>
      <c r="AA1318" s="72"/>
      <c r="AB1318" s="72"/>
      <c r="AC1318" s="92"/>
      <c r="AD1318" s="92"/>
      <c r="AE1318" s="92"/>
      <c r="AF1318" s="92"/>
      <c r="AG1318" s="92"/>
      <c r="AH1318" s="92"/>
    </row>
    <row r="1319" spans="4:34" s="57" customFormat="1" ht="16" customHeight="1" x14ac:dyDescent="0.25">
      <c r="D1319" s="82"/>
      <c r="E1319" s="82"/>
      <c r="F1319" s="82"/>
      <c r="G1319" s="82"/>
      <c r="H1319" s="82"/>
      <c r="I1319" s="79"/>
      <c r="J1319" s="79"/>
      <c r="K1319" s="81"/>
      <c r="L1319" s="81"/>
      <c r="M1319" s="80"/>
      <c r="N1319" s="77"/>
      <c r="O1319" s="77"/>
      <c r="Q1319" s="72"/>
      <c r="R1319" s="72"/>
      <c r="S1319" s="72"/>
      <c r="T1319" s="72"/>
      <c r="U1319" s="72"/>
      <c r="V1319" s="72"/>
      <c r="W1319" s="72"/>
      <c r="X1319" s="72"/>
      <c r="Y1319" s="72"/>
      <c r="Z1319" s="72"/>
      <c r="AA1319" s="72"/>
      <c r="AB1319" s="72"/>
      <c r="AC1319" s="92"/>
      <c r="AD1319" s="92"/>
      <c r="AE1319" s="92"/>
      <c r="AF1319" s="92"/>
      <c r="AG1319" s="92"/>
      <c r="AH1319" s="92"/>
    </row>
    <row r="1320" spans="4:34" s="57" customFormat="1" ht="16" customHeight="1" x14ac:dyDescent="0.25">
      <c r="D1320" s="82"/>
      <c r="E1320" s="82"/>
      <c r="F1320" s="82"/>
      <c r="G1320" s="82"/>
      <c r="H1320" s="82"/>
      <c r="I1320" s="79"/>
      <c r="J1320" s="79"/>
      <c r="K1320" s="81"/>
      <c r="L1320" s="81"/>
      <c r="M1320" s="80"/>
      <c r="N1320" s="77"/>
      <c r="O1320" s="77"/>
      <c r="Q1320" s="72"/>
      <c r="R1320" s="72"/>
      <c r="S1320" s="72"/>
      <c r="T1320" s="72"/>
      <c r="U1320" s="72"/>
      <c r="V1320" s="72"/>
      <c r="W1320" s="72"/>
      <c r="X1320" s="72"/>
      <c r="Y1320" s="72"/>
      <c r="Z1320" s="72"/>
      <c r="AA1320" s="72"/>
      <c r="AB1320" s="72"/>
      <c r="AC1320" s="92"/>
      <c r="AD1320" s="92"/>
      <c r="AE1320" s="92"/>
      <c r="AF1320" s="92"/>
      <c r="AG1320" s="92"/>
      <c r="AH1320" s="92"/>
    </row>
    <row r="1321" spans="4:34" s="57" customFormat="1" ht="16" customHeight="1" x14ac:dyDescent="0.25">
      <c r="D1321" s="82"/>
      <c r="E1321" s="82"/>
      <c r="F1321" s="82"/>
      <c r="G1321" s="82"/>
      <c r="H1321" s="82"/>
      <c r="I1321" s="79"/>
      <c r="J1321" s="79"/>
      <c r="K1321" s="81"/>
      <c r="L1321" s="81"/>
      <c r="M1321" s="80"/>
      <c r="N1321" s="77"/>
      <c r="O1321" s="77"/>
      <c r="Q1321" s="72"/>
      <c r="R1321" s="72"/>
      <c r="S1321" s="72"/>
      <c r="T1321" s="72"/>
      <c r="U1321" s="72"/>
      <c r="V1321" s="72"/>
      <c r="W1321" s="72"/>
      <c r="X1321" s="72"/>
      <c r="Y1321" s="72"/>
      <c r="Z1321" s="72"/>
      <c r="AA1321" s="72"/>
      <c r="AB1321" s="72"/>
      <c r="AC1321" s="92"/>
      <c r="AD1321" s="92"/>
      <c r="AE1321" s="92"/>
      <c r="AF1321" s="92"/>
      <c r="AG1321" s="92"/>
      <c r="AH1321" s="92"/>
    </row>
    <row r="1322" spans="4:34" s="57" customFormat="1" ht="16" customHeight="1" x14ac:dyDescent="0.25">
      <c r="D1322" s="82"/>
      <c r="E1322" s="82"/>
      <c r="F1322" s="82"/>
      <c r="G1322" s="82"/>
      <c r="H1322" s="82"/>
      <c r="I1322" s="79"/>
      <c r="J1322" s="79"/>
      <c r="K1322" s="81"/>
      <c r="L1322" s="81"/>
      <c r="M1322" s="80"/>
      <c r="N1322" s="77"/>
      <c r="O1322" s="77"/>
      <c r="Q1322" s="72"/>
      <c r="R1322" s="72"/>
      <c r="S1322" s="72"/>
      <c r="T1322" s="72"/>
      <c r="U1322" s="72"/>
      <c r="V1322" s="72"/>
      <c r="W1322" s="72"/>
      <c r="X1322" s="72"/>
      <c r="Y1322" s="72"/>
      <c r="Z1322" s="72"/>
      <c r="AA1322" s="72"/>
      <c r="AB1322" s="72"/>
      <c r="AC1322" s="92"/>
      <c r="AD1322" s="92"/>
      <c r="AE1322" s="92"/>
      <c r="AF1322" s="92"/>
      <c r="AG1322" s="92"/>
      <c r="AH1322" s="92"/>
    </row>
    <row r="1323" spans="4:34" s="57" customFormat="1" ht="16" customHeight="1" x14ac:dyDescent="0.25">
      <c r="D1323" s="82"/>
      <c r="E1323" s="82"/>
      <c r="F1323" s="82"/>
      <c r="G1323" s="82"/>
      <c r="H1323" s="82"/>
      <c r="I1323" s="79"/>
      <c r="J1323" s="79"/>
      <c r="K1323" s="77"/>
      <c r="L1323" s="77"/>
      <c r="M1323" s="80"/>
      <c r="N1323" s="77"/>
      <c r="O1323" s="77"/>
      <c r="Q1323" s="72"/>
      <c r="R1323" s="72"/>
      <c r="S1323" s="72"/>
      <c r="T1323" s="72"/>
      <c r="U1323" s="72"/>
      <c r="V1323" s="72"/>
      <c r="W1323" s="72"/>
      <c r="X1323" s="72"/>
      <c r="Y1323" s="72"/>
      <c r="Z1323" s="72"/>
      <c r="AA1323" s="72"/>
      <c r="AB1323" s="72"/>
      <c r="AC1323" s="92"/>
      <c r="AD1323" s="92"/>
      <c r="AE1323" s="92"/>
      <c r="AF1323" s="92"/>
      <c r="AG1323" s="92"/>
      <c r="AH1323" s="92"/>
    </row>
    <row r="1324" spans="4:34" s="57" customFormat="1" ht="16" customHeight="1" x14ac:dyDescent="0.25">
      <c r="D1324" s="82"/>
      <c r="E1324" s="82"/>
      <c r="F1324" s="82"/>
      <c r="G1324" s="82"/>
      <c r="H1324" s="82"/>
      <c r="I1324" s="79"/>
      <c r="J1324" s="79"/>
      <c r="K1324" s="77"/>
      <c r="L1324" s="77"/>
      <c r="M1324" s="80"/>
      <c r="N1324" s="77"/>
      <c r="O1324" s="77"/>
      <c r="Q1324" s="72"/>
      <c r="R1324" s="72"/>
      <c r="S1324" s="72"/>
      <c r="T1324" s="72"/>
      <c r="U1324" s="72"/>
      <c r="V1324" s="72"/>
      <c r="W1324" s="72"/>
      <c r="X1324" s="72"/>
      <c r="Y1324" s="72"/>
      <c r="Z1324" s="72"/>
      <c r="AA1324" s="72"/>
      <c r="AB1324" s="72"/>
      <c r="AC1324" s="92"/>
      <c r="AD1324" s="92"/>
      <c r="AE1324" s="92"/>
      <c r="AF1324" s="92"/>
      <c r="AG1324" s="92"/>
      <c r="AH1324" s="92"/>
    </row>
    <row r="1325" spans="4:34" s="57" customFormat="1" ht="16" customHeight="1" x14ac:dyDescent="0.25">
      <c r="D1325" s="82"/>
      <c r="E1325" s="82"/>
      <c r="F1325" s="82"/>
      <c r="G1325" s="82"/>
      <c r="H1325" s="82"/>
      <c r="I1325" s="79"/>
      <c r="J1325" s="79"/>
      <c r="K1325" s="77"/>
      <c r="L1325" s="77"/>
      <c r="M1325" s="80"/>
      <c r="N1325" s="77"/>
      <c r="O1325" s="77"/>
      <c r="Q1325" s="72"/>
      <c r="R1325" s="72"/>
      <c r="S1325" s="72"/>
      <c r="T1325" s="72"/>
      <c r="U1325" s="72"/>
      <c r="V1325" s="72"/>
      <c r="W1325" s="72"/>
      <c r="X1325" s="72"/>
      <c r="Y1325" s="72"/>
      <c r="Z1325" s="72"/>
      <c r="AA1325" s="72"/>
      <c r="AB1325" s="72"/>
      <c r="AC1325" s="92"/>
      <c r="AD1325" s="92"/>
      <c r="AE1325" s="92"/>
      <c r="AF1325" s="92"/>
      <c r="AG1325" s="92"/>
      <c r="AH1325" s="92"/>
    </row>
    <row r="1326" spans="4:34" s="57" customFormat="1" ht="16" customHeight="1" x14ac:dyDescent="0.25">
      <c r="D1326" s="82"/>
      <c r="E1326" s="82"/>
      <c r="F1326" s="82"/>
      <c r="G1326" s="82"/>
      <c r="H1326" s="82"/>
      <c r="I1326" s="79"/>
      <c r="J1326" s="79"/>
      <c r="K1326" s="77"/>
      <c r="L1326" s="77"/>
      <c r="M1326" s="80"/>
      <c r="N1326" s="77"/>
      <c r="O1326" s="77"/>
      <c r="Q1326" s="72"/>
      <c r="R1326" s="72"/>
      <c r="S1326" s="72"/>
      <c r="T1326" s="72"/>
      <c r="U1326" s="72"/>
      <c r="V1326" s="72"/>
      <c r="W1326" s="72"/>
      <c r="X1326" s="72"/>
      <c r="Y1326" s="72"/>
      <c r="Z1326" s="72"/>
      <c r="AA1326" s="72"/>
      <c r="AB1326" s="72"/>
      <c r="AC1326" s="92"/>
      <c r="AD1326" s="92"/>
      <c r="AE1326" s="92"/>
      <c r="AF1326" s="92"/>
      <c r="AG1326" s="92"/>
      <c r="AH1326" s="92"/>
    </row>
    <row r="1327" spans="4:34" s="57" customFormat="1" ht="16" customHeight="1" x14ac:dyDescent="0.25">
      <c r="D1327" s="82"/>
      <c r="E1327" s="82"/>
      <c r="F1327" s="82"/>
      <c r="G1327" s="82"/>
      <c r="H1327" s="82"/>
      <c r="I1327" s="79"/>
      <c r="J1327" s="79"/>
      <c r="K1327" s="77"/>
      <c r="L1327" s="77"/>
      <c r="M1327" s="80"/>
      <c r="N1327" s="77"/>
      <c r="O1327" s="77"/>
      <c r="Q1327" s="72"/>
      <c r="R1327" s="72"/>
      <c r="S1327" s="72"/>
      <c r="T1327" s="72"/>
      <c r="U1327" s="72"/>
      <c r="V1327" s="72"/>
      <c r="W1327" s="72"/>
      <c r="X1327" s="72"/>
      <c r="Y1327" s="72"/>
      <c r="Z1327" s="72"/>
      <c r="AA1327" s="72"/>
      <c r="AB1327" s="72"/>
      <c r="AC1327" s="92"/>
      <c r="AD1327" s="92"/>
      <c r="AE1327" s="92"/>
      <c r="AF1327" s="92"/>
      <c r="AG1327" s="92"/>
      <c r="AH1327" s="92"/>
    </row>
    <row r="1328" spans="4:34" s="57" customFormat="1" ht="16" customHeight="1" x14ac:dyDescent="0.25">
      <c r="D1328" s="82"/>
      <c r="E1328" s="82"/>
      <c r="F1328" s="82"/>
      <c r="G1328" s="82"/>
      <c r="H1328" s="82"/>
      <c r="I1328" s="79"/>
      <c r="J1328" s="79"/>
      <c r="K1328" s="77"/>
      <c r="L1328" s="77"/>
      <c r="M1328" s="80"/>
      <c r="N1328" s="77"/>
      <c r="O1328" s="77"/>
      <c r="Q1328" s="72"/>
      <c r="R1328" s="72"/>
      <c r="S1328" s="72"/>
      <c r="T1328" s="72"/>
      <c r="U1328" s="72"/>
      <c r="V1328" s="72"/>
      <c r="W1328" s="72"/>
      <c r="X1328" s="72"/>
      <c r="Y1328" s="72"/>
      <c r="Z1328" s="72"/>
      <c r="AA1328" s="72"/>
      <c r="AB1328" s="72"/>
      <c r="AC1328" s="92"/>
      <c r="AD1328" s="92"/>
      <c r="AE1328" s="92"/>
      <c r="AF1328" s="92"/>
      <c r="AG1328" s="92"/>
      <c r="AH1328" s="92"/>
    </row>
    <row r="1329" spans="4:34" s="57" customFormat="1" ht="16" customHeight="1" x14ac:dyDescent="0.25">
      <c r="D1329" s="82"/>
      <c r="E1329" s="82"/>
      <c r="F1329" s="82"/>
      <c r="G1329" s="82"/>
      <c r="H1329" s="82"/>
      <c r="I1329" s="79"/>
      <c r="J1329" s="79"/>
      <c r="K1329" s="77"/>
      <c r="L1329" s="77"/>
      <c r="M1329" s="80"/>
      <c r="N1329" s="77"/>
      <c r="O1329" s="77"/>
      <c r="Q1329" s="72"/>
      <c r="R1329" s="72"/>
      <c r="S1329" s="72"/>
      <c r="T1329" s="72"/>
      <c r="U1329" s="72"/>
      <c r="V1329" s="72"/>
      <c r="W1329" s="72"/>
      <c r="X1329" s="72"/>
      <c r="Y1329" s="72"/>
      <c r="Z1329" s="72"/>
      <c r="AA1329" s="72"/>
      <c r="AB1329" s="72"/>
      <c r="AC1329" s="92"/>
      <c r="AD1329" s="92"/>
      <c r="AE1329" s="92"/>
      <c r="AF1329" s="92"/>
      <c r="AG1329" s="92"/>
      <c r="AH1329" s="92"/>
    </row>
    <row r="1330" spans="4:34" s="57" customFormat="1" ht="16" customHeight="1" x14ac:dyDescent="0.25">
      <c r="D1330" s="82"/>
      <c r="E1330" s="82"/>
      <c r="F1330" s="82"/>
      <c r="G1330" s="82"/>
      <c r="H1330" s="82"/>
      <c r="I1330" s="79"/>
      <c r="J1330" s="79"/>
      <c r="K1330" s="77"/>
      <c r="L1330" s="77"/>
      <c r="M1330" s="80"/>
      <c r="N1330" s="77"/>
      <c r="O1330" s="77"/>
      <c r="Q1330" s="72"/>
      <c r="R1330" s="72"/>
      <c r="S1330" s="72"/>
      <c r="T1330" s="72"/>
      <c r="U1330" s="72"/>
      <c r="V1330" s="72"/>
      <c r="W1330" s="72"/>
      <c r="X1330" s="72"/>
      <c r="Y1330" s="72"/>
      <c r="Z1330" s="72"/>
      <c r="AA1330" s="72"/>
      <c r="AB1330" s="72"/>
      <c r="AC1330" s="92"/>
      <c r="AD1330" s="92"/>
      <c r="AE1330" s="92"/>
      <c r="AF1330" s="92"/>
      <c r="AG1330" s="92"/>
      <c r="AH1330" s="92"/>
    </row>
    <row r="1331" spans="4:34" s="57" customFormat="1" ht="16" customHeight="1" x14ac:dyDescent="0.25">
      <c r="D1331" s="82"/>
      <c r="E1331" s="82"/>
      <c r="F1331" s="82"/>
      <c r="G1331" s="82"/>
      <c r="H1331" s="82"/>
      <c r="I1331" s="79"/>
      <c r="J1331" s="79"/>
      <c r="K1331" s="77"/>
      <c r="L1331" s="77"/>
      <c r="M1331" s="80"/>
      <c r="N1331" s="77"/>
      <c r="O1331" s="77"/>
      <c r="Q1331" s="72"/>
      <c r="R1331" s="72"/>
      <c r="S1331" s="72"/>
      <c r="T1331" s="72"/>
      <c r="U1331" s="72"/>
      <c r="V1331" s="72"/>
      <c r="W1331" s="72"/>
      <c r="X1331" s="72"/>
      <c r="Y1331" s="72"/>
      <c r="Z1331" s="72"/>
      <c r="AA1331" s="72"/>
      <c r="AB1331" s="72"/>
      <c r="AC1331" s="92"/>
      <c r="AD1331" s="92"/>
      <c r="AE1331" s="92"/>
      <c r="AF1331" s="92"/>
      <c r="AG1331" s="92"/>
      <c r="AH1331" s="92"/>
    </row>
    <row r="1332" spans="4:34" s="57" customFormat="1" ht="16" customHeight="1" x14ac:dyDescent="0.25">
      <c r="D1332" s="82"/>
      <c r="E1332" s="82"/>
      <c r="F1332" s="82"/>
      <c r="G1332" s="82"/>
      <c r="H1332" s="82"/>
      <c r="I1332" s="79"/>
      <c r="J1332" s="79"/>
      <c r="K1332" s="77"/>
      <c r="L1332" s="77"/>
      <c r="M1332" s="80"/>
      <c r="N1332" s="77"/>
      <c r="O1332" s="77"/>
      <c r="Q1332" s="72"/>
      <c r="R1332" s="72"/>
      <c r="S1332" s="72"/>
      <c r="T1332" s="72"/>
      <c r="U1332" s="72"/>
      <c r="V1332" s="72"/>
      <c r="W1332" s="72"/>
      <c r="X1332" s="72"/>
      <c r="Y1332" s="72"/>
      <c r="Z1332" s="72"/>
      <c r="AA1332" s="72"/>
      <c r="AB1332" s="72"/>
      <c r="AC1332" s="92"/>
      <c r="AD1332" s="92"/>
      <c r="AE1332" s="92"/>
      <c r="AF1332" s="92"/>
      <c r="AG1332" s="92"/>
      <c r="AH1332" s="92"/>
    </row>
    <row r="1333" spans="4:34" s="57" customFormat="1" ht="16" customHeight="1" x14ac:dyDescent="0.25">
      <c r="D1333" s="82"/>
      <c r="E1333" s="82"/>
      <c r="F1333" s="82"/>
      <c r="G1333" s="82"/>
      <c r="H1333" s="82"/>
      <c r="I1333" s="79"/>
      <c r="J1333" s="79"/>
      <c r="K1333" s="77"/>
      <c r="L1333" s="77"/>
      <c r="M1333" s="80"/>
      <c r="N1333" s="77"/>
      <c r="O1333" s="77"/>
      <c r="Q1333" s="72"/>
      <c r="R1333" s="72"/>
      <c r="S1333" s="72"/>
      <c r="T1333" s="72"/>
      <c r="U1333" s="72"/>
      <c r="V1333" s="72"/>
      <c r="W1333" s="72"/>
      <c r="X1333" s="72"/>
      <c r="Y1333" s="72"/>
      <c r="Z1333" s="72"/>
      <c r="AA1333" s="72"/>
      <c r="AB1333" s="72"/>
      <c r="AC1333" s="92"/>
      <c r="AD1333" s="92"/>
      <c r="AE1333" s="92"/>
      <c r="AF1333" s="92"/>
      <c r="AG1333" s="92"/>
      <c r="AH1333" s="92"/>
    </row>
    <row r="1334" spans="4:34" s="57" customFormat="1" ht="16" customHeight="1" x14ac:dyDescent="0.25">
      <c r="D1334" s="82"/>
      <c r="E1334" s="82"/>
      <c r="F1334" s="82"/>
      <c r="G1334" s="82"/>
      <c r="H1334" s="82"/>
      <c r="I1334" s="79"/>
      <c r="J1334" s="79"/>
      <c r="K1334" s="77"/>
      <c r="L1334" s="77"/>
      <c r="M1334" s="80"/>
      <c r="N1334" s="77"/>
      <c r="O1334" s="77"/>
      <c r="Q1334" s="72"/>
      <c r="R1334" s="72"/>
      <c r="S1334" s="72"/>
      <c r="T1334" s="72"/>
      <c r="U1334" s="72"/>
      <c r="V1334" s="72"/>
      <c r="W1334" s="72"/>
      <c r="X1334" s="72"/>
      <c r="Y1334" s="72"/>
      <c r="Z1334" s="72"/>
      <c r="AA1334" s="72"/>
      <c r="AB1334" s="72"/>
      <c r="AC1334" s="92"/>
      <c r="AD1334" s="92"/>
      <c r="AE1334" s="92"/>
      <c r="AF1334" s="92"/>
      <c r="AG1334" s="92"/>
      <c r="AH1334" s="92"/>
    </row>
    <row r="1335" spans="4:34" s="57" customFormat="1" ht="16" customHeight="1" x14ac:dyDescent="0.25">
      <c r="D1335" s="82"/>
      <c r="E1335" s="82"/>
      <c r="F1335" s="82"/>
      <c r="G1335" s="82"/>
      <c r="H1335" s="82"/>
      <c r="I1335" s="79"/>
      <c r="J1335" s="79"/>
      <c r="K1335" s="77"/>
      <c r="L1335" s="77"/>
      <c r="M1335" s="80"/>
      <c r="N1335" s="77"/>
      <c r="O1335" s="77"/>
      <c r="Q1335" s="72"/>
      <c r="R1335" s="72"/>
      <c r="S1335" s="72"/>
      <c r="T1335" s="72"/>
      <c r="U1335" s="72"/>
      <c r="V1335" s="72"/>
      <c r="W1335" s="72"/>
      <c r="X1335" s="72"/>
      <c r="Y1335" s="72"/>
      <c r="Z1335" s="72"/>
      <c r="AA1335" s="72"/>
      <c r="AB1335" s="72"/>
      <c r="AC1335" s="92"/>
      <c r="AD1335" s="92"/>
      <c r="AE1335" s="92"/>
      <c r="AF1335" s="92"/>
      <c r="AG1335" s="92"/>
      <c r="AH1335" s="92"/>
    </row>
    <row r="1336" spans="4:34" s="57" customFormat="1" ht="16" customHeight="1" x14ac:dyDescent="0.25">
      <c r="D1336" s="82"/>
      <c r="E1336" s="82"/>
      <c r="F1336" s="82"/>
      <c r="G1336" s="82"/>
      <c r="H1336" s="82"/>
      <c r="I1336" s="79"/>
      <c r="J1336" s="79"/>
      <c r="K1336" s="77"/>
      <c r="L1336" s="77"/>
      <c r="M1336" s="80"/>
      <c r="N1336" s="77"/>
      <c r="O1336" s="77"/>
      <c r="Q1336" s="72"/>
      <c r="R1336" s="72"/>
      <c r="S1336" s="72"/>
      <c r="T1336" s="72"/>
      <c r="U1336" s="72"/>
      <c r="V1336" s="72"/>
      <c r="W1336" s="72"/>
      <c r="X1336" s="72"/>
      <c r="Y1336" s="72"/>
      <c r="Z1336" s="72"/>
      <c r="AA1336" s="72"/>
      <c r="AB1336" s="72"/>
      <c r="AC1336" s="92"/>
      <c r="AD1336" s="92"/>
      <c r="AE1336" s="92"/>
      <c r="AF1336" s="92"/>
      <c r="AG1336" s="92"/>
      <c r="AH1336" s="92"/>
    </row>
    <row r="1337" spans="4:34" s="57" customFormat="1" ht="16" customHeight="1" x14ac:dyDescent="0.25">
      <c r="D1337" s="82"/>
      <c r="E1337" s="82"/>
      <c r="F1337" s="82"/>
      <c r="G1337" s="82"/>
      <c r="H1337" s="82"/>
      <c r="I1337" s="79"/>
      <c r="J1337" s="79"/>
      <c r="K1337" s="77"/>
      <c r="L1337" s="77"/>
      <c r="M1337" s="80"/>
      <c r="N1337" s="77"/>
      <c r="O1337" s="77"/>
      <c r="Q1337" s="72"/>
      <c r="R1337" s="72"/>
      <c r="S1337" s="72"/>
      <c r="T1337" s="72"/>
      <c r="U1337" s="72"/>
      <c r="V1337" s="72"/>
      <c r="W1337" s="72"/>
      <c r="X1337" s="72"/>
      <c r="Y1337" s="72"/>
      <c r="Z1337" s="72"/>
      <c r="AA1337" s="72"/>
      <c r="AB1337" s="72"/>
      <c r="AC1337" s="92"/>
      <c r="AD1337" s="92"/>
      <c r="AE1337" s="92"/>
      <c r="AF1337" s="92"/>
      <c r="AG1337" s="92"/>
      <c r="AH1337" s="92"/>
    </row>
    <row r="1338" spans="4:34" s="57" customFormat="1" ht="16" customHeight="1" x14ac:dyDescent="0.25">
      <c r="D1338" s="82"/>
      <c r="E1338" s="82"/>
      <c r="F1338" s="82"/>
      <c r="G1338" s="82"/>
      <c r="H1338" s="82"/>
      <c r="I1338" s="79"/>
      <c r="J1338" s="79"/>
      <c r="K1338" s="77"/>
      <c r="L1338" s="77"/>
      <c r="M1338" s="80"/>
      <c r="N1338" s="77"/>
      <c r="O1338" s="77"/>
      <c r="Q1338" s="72"/>
      <c r="R1338" s="72"/>
      <c r="S1338" s="72"/>
      <c r="T1338" s="72"/>
      <c r="U1338" s="72"/>
      <c r="V1338" s="72"/>
      <c r="W1338" s="72"/>
      <c r="X1338" s="72"/>
      <c r="Y1338" s="72"/>
      <c r="Z1338" s="72"/>
      <c r="AA1338" s="72"/>
      <c r="AB1338" s="72"/>
      <c r="AC1338" s="92"/>
      <c r="AD1338" s="92"/>
      <c r="AE1338" s="92"/>
      <c r="AF1338" s="92"/>
      <c r="AG1338" s="92"/>
      <c r="AH1338" s="92"/>
    </row>
    <row r="1339" spans="4:34" s="57" customFormat="1" ht="16" customHeight="1" x14ac:dyDescent="0.25">
      <c r="D1339" s="82"/>
      <c r="E1339" s="82"/>
      <c r="F1339" s="82"/>
      <c r="G1339" s="82"/>
      <c r="H1339" s="82"/>
      <c r="I1339" s="79"/>
      <c r="J1339" s="79"/>
      <c r="K1339" s="77"/>
      <c r="L1339" s="77"/>
      <c r="M1339" s="80"/>
      <c r="N1339" s="77"/>
      <c r="O1339" s="77"/>
      <c r="Q1339" s="72"/>
      <c r="R1339" s="72"/>
      <c r="S1339" s="72"/>
      <c r="T1339" s="72"/>
      <c r="U1339" s="72"/>
      <c r="V1339" s="72"/>
      <c r="W1339" s="72"/>
      <c r="X1339" s="72"/>
      <c r="Y1339" s="72"/>
      <c r="Z1339" s="72"/>
      <c r="AA1339" s="72"/>
      <c r="AB1339" s="72"/>
      <c r="AC1339" s="92"/>
      <c r="AD1339" s="92"/>
      <c r="AE1339" s="92"/>
      <c r="AF1339" s="92"/>
      <c r="AG1339" s="92"/>
      <c r="AH1339" s="92"/>
    </row>
    <row r="1340" spans="4:34" s="57" customFormat="1" ht="16" customHeight="1" x14ac:dyDescent="0.25">
      <c r="D1340" s="82"/>
      <c r="E1340" s="82"/>
      <c r="F1340" s="82"/>
      <c r="G1340" s="82"/>
      <c r="H1340" s="82"/>
      <c r="I1340" s="79"/>
      <c r="J1340" s="79"/>
      <c r="K1340" s="81"/>
      <c r="L1340" s="81"/>
      <c r="M1340" s="80"/>
      <c r="N1340" s="77"/>
      <c r="O1340" s="77"/>
      <c r="Q1340" s="72"/>
      <c r="R1340" s="72"/>
      <c r="S1340" s="72"/>
      <c r="T1340" s="72"/>
      <c r="U1340" s="72"/>
      <c r="V1340" s="72"/>
      <c r="W1340" s="72"/>
      <c r="X1340" s="72"/>
      <c r="Y1340" s="72"/>
      <c r="Z1340" s="72"/>
      <c r="AA1340" s="72"/>
      <c r="AB1340" s="72"/>
      <c r="AC1340" s="92"/>
      <c r="AD1340" s="92"/>
      <c r="AE1340" s="92"/>
      <c r="AF1340" s="92"/>
      <c r="AG1340" s="92"/>
      <c r="AH1340" s="92"/>
    </row>
    <row r="1341" spans="4:34" s="57" customFormat="1" ht="16" customHeight="1" x14ac:dyDescent="0.25">
      <c r="D1341" s="82"/>
      <c r="E1341" s="82"/>
      <c r="F1341" s="82"/>
      <c r="G1341" s="82"/>
      <c r="H1341" s="82"/>
      <c r="I1341" s="79"/>
      <c r="J1341" s="79"/>
      <c r="K1341" s="81"/>
      <c r="L1341" s="81"/>
      <c r="M1341" s="80"/>
      <c r="N1341" s="77"/>
      <c r="O1341" s="77"/>
      <c r="Q1341" s="72"/>
      <c r="R1341" s="72"/>
      <c r="S1341" s="72"/>
      <c r="T1341" s="72"/>
      <c r="U1341" s="72"/>
      <c r="V1341" s="72"/>
      <c r="W1341" s="72"/>
      <c r="X1341" s="72"/>
      <c r="Y1341" s="72"/>
      <c r="Z1341" s="72"/>
      <c r="AA1341" s="72"/>
      <c r="AB1341" s="72"/>
      <c r="AC1341" s="92"/>
      <c r="AD1341" s="92"/>
      <c r="AE1341" s="92"/>
      <c r="AF1341" s="92"/>
      <c r="AG1341" s="92"/>
      <c r="AH1341" s="92"/>
    </row>
    <row r="1342" spans="4:34" s="57" customFormat="1" ht="16" customHeight="1" x14ac:dyDescent="0.25">
      <c r="D1342" s="82"/>
      <c r="E1342" s="82"/>
      <c r="F1342" s="82"/>
      <c r="G1342" s="82"/>
      <c r="H1342" s="82"/>
      <c r="I1342" s="79"/>
      <c r="J1342" s="79"/>
      <c r="K1342" s="81"/>
      <c r="L1342" s="81"/>
      <c r="M1342" s="80"/>
      <c r="N1342" s="77"/>
      <c r="O1342" s="77"/>
      <c r="Q1342" s="72"/>
      <c r="R1342" s="72"/>
      <c r="S1342" s="72"/>
      <c r="T1342" s="72"/>
      <c r="U1342" s="72"/>
      <c r="V1342" s="72"/>
      <c r="W1342" s="72"/>
      <c r="X1342" s="72"/>
      <c r="Y1342" s="72"/>
      <c r="Z1342" s="72"/>
      <c r="AA1342" s="72"/>
      <c r="AB1342" s="72"/>
      <c r="AC1342" s="92"/>
      <c r="AD1342" s="92"/>
      <c r="AE1342" s="92"/>
      <c r="AF1342" s="92"/>
      <c r="AG1342" s="92"/>
      <c r="AH1342" s="92"/>
    </row>
    <row r="1343" spans="4:34" s="57" customFormat="1" ht="16" customHeight="1" x14ac:dyDescent="0.25">
      <c r="D1343" s="82"/>
      <c r="E1343" s="82"/>
      <c r="F1343" s="82"/>
      <c r="G1343" s="82"/>
      <c r="H1343" s="82"/>
      <c r="I1343" s="79"/>
      <c r="J1343" s="79"/>
      <c r="K1343" s="81"/>
      <c r="L1343" s="81"/>
      <c r="M1343" s="80"/>
      <c r="N1343" s="77"/>
      <c r="O1343" s="77"/>
      <c r="Q1343" s="72"/>
      <c r="R1343" s="72"/>
      <c r="S1343" s="72"/>
      <c r="T1343" s="72"/>
      <c r="U1343" s="72"/>
      <c r="V1343" s="72"/>
      <c r="W1343" s="72"/>
      <c r="X1343" s="72"/>
      <c r="Y1343" s="72"/>
      <c r="Z1343" s="72"/>
      <c r="AA1343" s="72"/>
      <c r="AB1343" s="72"/>
      <c r="AC1343" s="92"/>
      <c r="AD1343" s="92"/>
      <c r="AE1343" s="92"/>
      <c r="AF1343" s="92"/>
      <c r="AG1343" s="92"/>
      <c r="AH1343" s="92"/>
    </row>
    <row r="1344" spans="4:34" s="57" customFormat="1" ht="16" customHeight="1" x14ac:dyDescent="0.25">
      <c r="D1344" s="82"/>
      <c r="E1344" s="82"/>
      <c r="F1344" s="82"/>
      <c r="G1344" s="82"/>
      <c r="H1344" s="82"/>
      <c r="I1344" s="79"/>
      <c r="J1344" s="79"/>
      <c r="K1344" s="81"/>
      <c r="L1344" s="81"/>
      <c r="M1344" s="80"/>
      <c r="N1344" s="77"/>
      <c r="O1344" s="77"/>
      <c r="Q1344" s="72"/>
      <c r="R1344" s="72"/>
      <c r="S1344" s="72"/>
      <c r="T1344" s="72"/>
      <c r="U1344" s="72"/>
      <c r="V1344" s="72"/>
      <c r="W1344" s="72"/>
      <c r="X1344" s="72"/>
      <c r="Y1344" s="72"/>
      <c r="Z1344" s="72"/>
      <c r="AA1344" s="72"/>
      <c r="AB1344" s="72"/>
      <c r="AC1344" s="92"/>
      <c r="AD1344" s="92"/>
      <c r="AE1344" s="92"/>
      <c r="AF1344" s="92"/>
      <c r="AG1344" s="92"/>
      <c r="AH1344" s="92"/>
    </row>
    <row r="1345" spans="4:34" s="57" customFormat="1" ht="16" customHeight="1" x14ac:dyDescent="0.25">
      <c r="D1345" s="82"/>
      <c r="E1345" s="82"/>
      <c r="F1345" s="82"/>
      <c r="G1345" s="82"/>
      <c r="H1345" s="82"/>
      <c r="I1345" s="79"/>
      <c r="J1345" s="79"/>
      <c r="K1345" s="81"/>
      <c r="L1345" s="81"/>
      <c r="M1345" s="80"/>
      <c r="N1345" s="77"/>
      <c r="O1345" s="77"/>
      <c r="Q1345" s="72"/>
      <c r="R1345" s="72"/>
      <c r="S1345" s="72"/>
      <c r="T1345" s="72"/>
      <c r="U1345" s="72"/>
      <c r="V1345" s="72"/>
      <c r="W1345" s="72"/>
      <c r="X1345" s="72"/>
      <c r="Y1345" s="72"/>
      <c r="Z1345" s="72"/>
      <c r="AA1345" s="72"/>
      <c r="AB1345" s="72"/>
      <c r="AC1345" s="92"/>
      <c r="AD1345" s="92"/>
      <c r="AE1345" s="92"/>
      <c r="AF1345" s="92"/>
      <c r="AG1345" s="92"/>
      <c r="AH1345" s="92"/>
    </row>
    <row r="1346" spans="4:34" s="57" customFormat="1" ht="16" customHeight="1" x14ac:dyDescent="0.25">
      <c r="D1346" s="82"/>
      <c r="E1346" s="82"/>
      <c r="F1346" s="82"/>
      <c r="G1346" s="82"/>
      <c r="H1346" s="82"/>
      <c r="I1346" s="79"/>
      <c r="J1346" s="79"/>
      <c r="K1346" s="81"/>
      <c r="L1346" s="81"/>
      <c r="M1346" s="80"/>
      <c r="N1346" s="77"/>
      <c r="O1346" s="77"/>
      <c r="Q1346" s="72"/>
      <c r="R1346" s="72"/>
      <c r="S1346" s="72"/>
      <c r="T1346" s="72"/>
      <c r="U1346" s="72"/>
      <c r="V1346" s="72"/>
      <c r="W1346" s="72"/>
      <c r="X1346" s="72"/>
      <c r="Y1346" s="72"/>
      <c r="Z1346" s="72"/>
      <c r="AA1346" s="72"/>
      <c r="AB1346" s="72"/>
      <c r="AC1346" s="92"/>
      <c r="AD1346" s="92"/>
      <c r="AE1346" s="92"/>
      <c r="AF1346" s="92"/>
      <c r="AG1346" s="92"/>
      <c r="AH1346" s="92"/>
    </row>
    <row r="1347" spans="4:34" s="57" customFormat="1" ht="16" customHeight="1" x14ac:dyDescent="0.25">
      <c r="D1347" s="82"/>
      <c r="E1347" s="82"/>
      <c r="F1347" s="82"/>
      <c r="G1347" s="82"/>
      <c r="H1347" s="82"/>
      <c r="I1347" s="79"/>
      <c r="J1347" s="79"/>
      <c r="K1347" s="77"/>
      <c r="L1347" s="77"/>
      <c r="M1347" s="80"/>
      <c r="N1347" s="77"/>
      <c r="O1347" s="77"/>
      <c r="Q1347" s="72"/>
      <c r="R1347" s="72"/>
      <c r="S1347" s="72"/>
      <c r="T1347" s="72"/>
      <c r="U1347" s="72"/>
      <c r="V1347" s="72"/>
      <c r="W1347" s="72"/>
      <c r="X1347" s="72"/>
      <c r="Y1347" s="72"/>
      <c r="Z1347" s="72"/>
      <c r="AA1347" s="72"/>
      <c r="AB1347" s="72"/>
      <c r="AC1347" s="92"/>
      <c r="AD1347" s="92"/>
      <c r="AE1347" s="92"/>
      <c r="AF1347" s="92"/>
      <c r="AG1347" s="92"/>
      <c r="AH1347" s="92"/>
    </row>
    <row r="1348" spans="4:34" s="57" customFormat="1" ht="16" customHeight="1" x14ac:dyDescent="0.25">
      <c r="D1348" s="82"/>
      <c r="E1348" s="82"/>
      <c r="F1348" s="82"/>
      <c r="G1348" s="82"/>
      <c r="H1348" s="82"/>
      <c r="I1348" s="79"/>
      <c r="J1348" s="79"/>
      <c r="K1348" s="77"/>
      <c r="L1348" s="77"/>
      <c r="M1348" s="80"/>
      <c r="N1348" s="77"/>
      <c r="O1348" s="77"/>
      <c r="Q1348" s="72"/>
      <c r="R1348" s="72"/>
      <c r="S1348" s="72"/>
      <c r="T1348" s="72"/>
      <c r="U1348" s="72"/>
      <c r="V1348" s="72"/>
      <c r="W1348" s="72"/>
      <c r="X1348" s="72"/>
      <c r="Y1348" s="72"/>
      <c r="Z1348" s="72"/>
      <c r="AA1348" s="72"/>
      <c r="AB1348" s="72"/>
      <c r="AC1348" s="92"/>
      <c r="AD1348" s="92"/>
      <c r="AE1348" s="92"/>
      <c r="AF1348" s="92"/>
      <c r="AG1348" s="92"/>
      <c r="AH1348" s="92"/>
    </row>
    <row r="1349" spans="4:34" s="57" customFormat="1" ht="16" customHeight="1" x14ac:dyDescent="0.25">
      <c r="D1349" s="82"/>
      <c r="E1349" s="82"/>
      <c r="F1349" s="82"/>
      <c r="G1349" s="82"/>
      <c r="H1349" s="82"/>
      <c r="I1349" s="79"/>
      <c r="J1349" s="79"/>
      <c r="K1349" s="77"/>
      <c r="L1349" s="77"/>
      <c r="M1349" s="80"/>
      <c r="N1349" s="77"/>
      <c r="O1349" s="77"/>
      <c r="Q1349" s="72"/>
      <c r="R1349" s="72"/>
      <c r="S1349" s="72"/>
      <c r="T1349" s="72"/>
      <c r="U1349" s="72"/>
      <c r="V1349" s="72"/>
      <c r="W1349" s="72"/>
      <c r="X1349" s="72"/>
      <c r="Y1349" s="72"/>
      <c r="Z1349" s="72"/>
      <c r="AA1349" s="72"/>
      <c r="AB1349" s="72"/>
      <c r="AC1349" s="92"/>
      <c r="AD1349" s="92"/>
      <c r="AE1349" s="92"/>
      <c r="AF1349" s="92"/>
      <c r="AG1349" s="92"/>
      <c r="AH1349" s="92"/>
    </row>
    <row r="1350" spans="4:34" s="57" customFormat="1" ht="16" customHeight="1" x14ac:dyDescent="0.25">
      <c r="D1350" s="82"/>
      <c r="E1350" s="82"/>
      <c r="F1350" s="82"/>
      <c r="G1350" s="82"/>
      <c r="H1350" s="82"/>
      <c r="I1350" s="79"/>
      <c r="J1350" s="79"/>
      <c r="K1350" s="77"/>
      <c r="L1350" s="77"/>
      <c r="M1350" s="80"/>
      <c r="N1350" s="77"/>
      <c r="O1350" s="77"/>
      <c r="Q1350" s="72"/>
      <c r="R1350" s="72"/>
      <c r="S1350" s="72"/>
      <c r="T1350" s="72"/>
      <c r="U1350" s="72"/>
      <c r="V1350" s="72"/>
      <c r="W1350" s="72"/>
      <c r="X1350" s="72"/>
      <c r="Y1350" s="72"/>
      <c r="Z1350" s="72"/>
      <c r="AA1350" s="72"/>
      <c r="AB1350" s="72"/>
      <c r="AC1350" s="92"/>
      <c r="AD1350" s="92"/>
      <c r="AE1350" s="92"/>
      <c r="AF1350" s="92"/>
      <c r="AG1350" s="92"/>
      <c r="AH1350" s="92"/>
    </row>
    <row r="1351" spans="4:34" s="57" customFormat="1" ht="16" customHeight="1" x14ac:dyDescent="0.25">
      <c r="D1351" s="82"/>
      <c r="E1351" s="82"/>
      <c r="F1351" s="82"/>
      <c r="G1351" s="82"/>
      <c r="H1351" s="82"/>
      <c r="I1351" s="79"/>
      <c r="J1351" s="79"/>
      <c r="K1351" s="77"/>
      <c r="L1351" s="77"/>
      <c r="M1351" s="80"/>
      <c r="N1351" s="77"/>
      <c r="O1351" s="77"/>
      <c r="Q1351" s="72"/>
      <c r="R1351" s="72"/>
      <c r="S1351" s="72"/>
      <c r="T1351" s="72"/>
      <c r="U1351" s="72"/>
      <c r="V1351" s="72"/>
      <c r="W1351" s="72"/>
      <c r="X1351" s="72"/>
      <c r="Y1351" s="72"/>
      <c r="Z1351" s="72"/>
      <c r="AA1351" s="72"/>
      <c r="AB1351" s="72"/>
      <c r="AC1351" s="92"/>
      <c r="AD1351" s="92"/>
      <c r="AE1351" s="92"/>
      <c r="AF1351" s="92"/>
      <c r="AG1351" s="92"/>
      <c r="AH1351" s="92"/>
    </row>
    <row r="1352" spans="4:34" s="57" customFormat="1" ht="16" customHeight="1" x14ac:dyDescent="0.25">
      <c r="D1352" s="82"/>
      <c r="E1352" s="82"/>
      <c r="F1352" s="82"/>
      <c r="G1352" s="82"/>
      <c r="H1352" s="82"/>
      <c r="I1352" s="79"/>
      <c r="J1352" s="79"/>
      <c r="K1352" s="77"/>
      <c r="L1352" s="77"/>
      <c r="M1352" s="80"/>
      <c r="N1352" s="77"/>
      <c r="O1352" s="77"/>
      <c r="Q1352" s="72"/>
      <c r="R1352" s="72"/>
      <c r="S1352" s="72"/>
      <c r="T1352" s="72"/>
      <c r="U1352" s="72"/>
      <c r="V1352" s="72"/>
      <c r="W1352" s="72"/>
      <c r="X1352" s="72"/>
      <c r="Y1352" s="72"/>
      <c r="Z1352" s="72"/>
      <c r="AA1352" s="72"/>
      <c r="AB1352" s="72"/>
      <c r="AC1352" s="92"/>
      <c r="AD1352" s="92"/>
      <c r="AE1352" s="92"/>
      <c r="AF1352" s="92"/>
      <c r="AG1352" s="92"/>
      <c r="AH1352" s="92"/>
    </row>
    <row r="1353" spans="4:34" s="57" customFormat="1" ht="16" customHeight="1" x14ac:dyDescent="0.25">
      <c r="D1353" s="82"/>
      <c r="E1353" s="82"/>
      <c r="F1353" s="82"/>
      <c r="G1353" s="82"/>
      <c r="H1353" s="82"/>
      <c r="I1353" s="79"/>
      <c r="J1353" s="79"/>
      <c r="K1353" s="77"/>
      <c r="L1353" s="77"/>
      <c r="M1353" s="80"/>
      <c r="N1353" s="77"/>
      <c r="O1353" s="77"/>
      <c r="Q1353" s="72"/>
      <c r="R1353" s="72"/>
      <c r="S1353" s="72"/>
      <c r="T1353" s="72"/>
      <c r="U1353" s="72"/>
      <c r="V1353" s="72"/>
      <c r="W1353" s="72"/>
      <c r="X1353" s="72"/>
      <c r="Y1353" s="72"/>
      <c r="Z1353" s="72"/>
      <c r="AA1353" s="72"/>
      <c r="AB1353" s="72"/>
      <c r="AC1353" s="92"/>
      <c r="AD1353" s="92"/>
      <c r="AE1353" s="92"/>
      <c r="AF1353" s="92"/>
      <c r="AG1353" s="92"/>
      <c r="AH1353" s="92"/>
    </row>
    <row r="1354" spans="4:34" s="57" customFormat="1" ht="16" customHeight="1" x14ac:dyDescent="0.25">
      <c r="D1354" s="82"/>
      <c r="E1354" s="82"/>
      <c r="F1354" s="82"/>
      <c r="G1354" s="82"/>
      <c r="H1354" s="82"/>
      <c r="I1354" s="79"/>
      <c r="J1354" s="79"/>
      <c r="K1354" s="77"/>
      <c r="L1354" s="77"/>
      <c r="M1354" s="80"/>
      <c r="N1354" s="77"/>
      <c r="O1354" s="77"/>
      <c r="Q1354" s="72"/>
      <c r="R1354" s="72"/>
      <c r="S1354" s="72"/>
      <c r="T1354" s="72"/>
      <c r="U1354" s="72"/>
      <c r="V1354" s="72"/>
      <c r="W1354" s="72"/>
      <c r="X1354" s="72"/>
      <c r="Y1354" s="72"/>
      <c r="Z1354" s="72"/>
      <c r="AA1354" s="72"/>
      <c r="AB1354" s="72"/>
      <c r="AC1354" s="92"/>
      <c r="AD1354" s="92"/>
      <c r="AE1354" s="92"/>
      <c r="AF1354" s="92"/>
      <c r="AG1354" s="92"/>
      <c r="AH1354" s="92"/>
    </row>
    <row r="1355" spans="4:34" s="57" customFormat="1" ht="16" customHeight="1" x14ac:dyDescent="0.25">
      <c r="D1355" s="82"/>
      <c r="E1355" s="82"/>
      <c r="F1355" s="82"/>
      <c r="G1355" s="82"/>
      <c r="H1355" s="82"/>
      <c r="I1355" s="79"/>
      <c r="J1355" s="79"/>
      <c r="K1355" s="77"/>
      <c r="L1355" s="77"/>
      <c r="M1355" s="80"/>
      <c r="N1355" s="77"/>
      <c r="O1355" s="77"/>
      <c r="Q1355" s="72"/>
      <c r="R1355" s="72"/>
      <c r="S1355" s="72"/>
      <c r="T1355" s="72"/>
      <c r="U1355" s="72"/>
      <c r="V1355" s="72"/>
      <c r="W1355" s="72"/>
      <c r="X1355" s="72"/>
      <c r="Y1355" s="72"/>
      <c r="Z1355" s="72"/>
      <c r="AA1355" s="72"/>
      <c r="AB1355" s="72"/>
      <c r="AC1355" s="92"/>
      <c r="AD1355" s="92"/>
      <c r="AE1355" s="92"/>
      <c r="AF1355" s="92"/>
      <c r="AG1355" s="92"/>
      <c r="AH1355" s="92"/>
    </row>
    <row r="1356" spans="4:34" s="57" customFormat="1" ht="16" customHeight="1" x14ac:dyDescent="0.25">
      <c r="D1356" s="82"/>
      <c r="E1356" s="82"/>
      <c r="F1356" s="82"/>
      <c r="G1356" s="82"/>
      <c r="H1356" s="82"/>
      <c r="I1356" s="79"/>
      <c r="J1356" s="79"/>
      <c r="K1356" s="77"/>
      <c r="L1356" s="77"/>
      <c r="M1356" s="80"/>
      <c r="N1356" s="77"/>
      <c r="O1356" s="77"/>
      <c r="Q1356" s="72"/>
      <c r="R1356" s="72"/>
      <c r="S1356" s="72"/>
      <c r="T1356" s="72"/>
      <c r="U1356" s="72"/>
      <c r="V1356" s="72"/>
      <c r="W1356" s="72"/>
      <c r="X1356" s="72"/>
      <c r="Y1356" s="72"/>
      <c r="Z1356" s="72"/>
      <c r="AA1356" s="72"/>
      <c r="AB1356" s="72"/>
      <c r="AC1356" s="92"/>
      <c r="AD1356" s="92"/>
      <c r="AE1356" s="92"/>
      <c r="AF1356" s="92"/>
      <c r="AG1356" s="92"/>
      <c r="AH1356" s="92"/>
    </row>
    <row r="1357" spans="4:34" s="57" customFormat="1" ht="16" customHeight="1" x14ac:dyDescent="0.25">
      <c r="D1357" s="82"/>
      <c r="E1357" s="82"/>
      <c r="F1357" s="82"/>
      <c r="G1357" s="82"/>
      <c r="H1357" s="82"/>
      <c r="I1357" s="79"/>
      <c r="J1357" s="79"/>
      <c r="K1357" s="77"/>
      <c r="L1357" s="77"/>
      <c r="M1357" s="80"/>
      <c r="N1357" s="77"/>
      <c r="O1357" s="77"/>
      <c r="Q1357" s="72"/>
      <c r="R1357" s="72"/>
      <c r="S1357" s="72"/>
      <c r="T1357" s="72"/>
      <c r="U1357" s="72"/>
      <c r="V1357" s="72"/>
      <c r="W1357" s="72"/>
      <c r="X1357" s="72"/>
      <c r="Y1357" s="72"/>
      <c r="Z1357" s="72"/>
      <c r="AA1357" s="72"/>
      <c r="AB1357" s="72"/>
      <c r="AC1357" s="92"/>
      <c r="AD1357" s="92"/>
      <c r="AE1357" s="92"/>
      <c r="AF1357" s="92"/>
      <c r="AG1357" s="92"/>
      <c r="AH1357" s="92"/>
    </row>
    <row r="1358" spans="4:34" s="57" customFormat="1" ht="16" customHeight="1" x14ac:dyDescent="0.25">
      <c r="D1358" s="82"/>
      <c r="E1358" s="82"/>
      <c r="F1358" s="82"/>
      <c r="G1358" s="82"/>
      <c r="H1358" s="82"/>
      <c r="I1358" s="79"/>
      <c r="J1358" s="79"/>
      <c r="K1358" s="77"/>
      <c r="L1358" s="77"/>
      <c r="M1358" s="80"/>
      <c r="N1358" s="77"/>
      <c r="O1358" s="77"/>
      <c r="Q1358" s="72"/>
      <c r="R1358" s="72"/>
      <c r="S1358" s="72"/>
      <c r="T1358" s="72"/>
      <c r="U1358" s="72"/>
      <c r="V1358" s="72"/>
      <c r="W1358" s="72"/>
      <c r="X1358" s="72"/>
      <c r="Y1358" s="72"/>
      <c r="Z1358" s="72"/>
      <c r="AA1358" s="72"/>
      <c r="AB1358" s="72"/>
      <c r="AC1358" s="92"/>
      <c r="AD1358" s="92"/>
      <c r="AE1358" s="92"/>
      <c r="AF1358" s="92"/>
      <c r="AG1358" s="92"/>
      <c r="AH1358" s="92"/>
    </row>
    <row r="1359" spans="4:34" s="57" customFormat="1" ht="16" customHeight="1" x14ac:dyDescent="0.25">
      <c r="D1359" s="82"/>
      <c r="E1359" s="82"/>
      <c r="F1359" s="82"/>
      <c r="G1359" s="82"/>
      <c r="H1359" s="82"/>
      <c r="I1359" s="79"/>
      <c r="J1359" s="79"/>
      <c r="K1359" s="77"/>
      <c r="L1359" s="77"/>
      <c r="M1359" s="80"/>
      <c r="N1359" s="77"/>
      <c r="O1359" s="77"/>
      <c r="Q1359" s="72"/>
      <c r="R1359" s="72"/>
      <c r="S1359" s="72"/>
      <c r="T1359" s="72"/>
      <c r="U1359" s="72"/>
      <c r="V1359" s="72"/>
      <c r="W1359" s="72"/>
      <c r="X1359" s="72"/>
      <c r="Y1359" s="72"/>
      <c r="Z1359" s="72"/>
      <c r="AA1359" s="72"/>
      <c r="AB1359" s="72"/>
      <c r="AC1359" s="92"/>
      <c r="AD1359" s="92"/>
      <c r="AE1359" s="92"/>
      <c r="AF1359" s="92"/>
      <c r="AG1359" s="92"/>
      <c r="AH1359" s="92"/>
    </row>
    <row r="1360" spans="4:34" s="57" customFormat="1" ht="16" customHeight="1" x14ac:dyDescent="0.25">
      <c r="D1360" s="82"/>
      <c r="E1360" s="82"/>
      <c r="F1360" s="82"/>
      <c r="G1360" s="82"/>
      <c r="H1360" s="82"/>
      <c r="I1360" s="79"/>
      <c r="J1360" s="79"/>
      <c r="K1360" s="77"/>
      <c r="L1360" s="77"/>
      <c r="M1360" s="80"/>
      <c r="N1360" s="77"/>
      <c r="O1360" s="77"/>
      <c r="Q1360" s="72"/>
      <c r="R1360" s="72"/>
      <c r="S1360" s="72"/>
      <c r="T1360" s="72"/>
      <c r="U1360" s="72"/>
      <c r="V1360" s="72"/>
      <c r="W1360" s="72"/>
      <c r="X1360" s="72"/>
      <c r="Y1360" s="72"/>
      <c r="Z1360" s="72"/>
      <c r="AA1360" s="72"/>
      <c r="AB1360" s="72"/>
      <c r="AC1360" s="92"/>
      <c r="AD1360" s="92"/>
      <c r="AE1360" s="92"/>
      <c r="AF1360" s="92"/>
      <c r="AG1360" s="92"/>
      <c r="AH1360" s="92"/>
    </row>
    <row r="1361" spans="4:34" s="57" customFormat="1" ht="16" customHeight="1" x14ac:dyDescent="0.25">
      <c r="D1361" s="82"/>
      <c r="E1361" s="82"/>
      <c r="F1361" s="82"/>
      <c r="G1361" s="82"/>
      <c r="H1361" s="82"/>
      <c r="I1361" s="79"/>
      <c r="J1361" s="79"/>
      <c r="K1361" s="77"/>
      <c r="L1361" s="77"/>
      <c r="M1361" s="80"/>
      <c r="N1361" s="77"/>
      <c r="O1361" s="77"/>
      <c r="Q1361" s="72"/>
      <c r="R1361" s="72"/>
      <c r="S1361" s="72"/>
      <c r="T1361" s="72"/>
      <c r="U1361" s="72"/>
      <c r="V1361" s="72"/>
      <c r="W1361" s="72"/>
      <c r="X1361" s="72"/>
      <c r="Y1361" s="72"/>
      <c r="Z1361" s="72"/>
      <c r="AA1361" s="72"/>
      <c r="AB1361" s="72"/>
      <c r="AC1361" s="92"/>
      <c r="AD1361" s="92"/>
      <c r="AE1361" s="92"/>
      <c r="AF1361" s="92"/>
      <c r="AG1361" s="92"/>
      <c r="AH1361" s="92"/>
    </row>
    <row r="1362" spans="4:34" s="57" customFormat="1" ht="16" customHeight="1" x14ac:dyDescent="0.25">
      <c r="D1362" s="82"/>
      <c r="E1362" s="82"/>
      <c r="F1362" s="82"/>
      <c r="G1362" s="82"/>
      <c r="H1362" s="82"/>
      <c r="I1362" s="79"/>
      <c r="J1362" s="79"/>
      <c r="K1362" s="77"/>
      <c r="L1362" s="77"/>
      <c r="M1362" s="80"/>
      <c r="N1362" s="77"/>
      <c r="O1362" s="77"/>
      <c r="Q1362" s="72"/>
      <c r="R1362" s="72"/>
      <c r="S1362" s="72"/>
      <c r="T1362" s="72"/>
      <c r="U1362" s="72"/>
      <c r="V1362" s="72"/>
      <c r="W1362" s="72"/>
      <c r="X1362" s="72"/>
      <c r="Y1362" s="72"/>
      <c r="Z1362" s="72"/>
      <c r="AA1362" s="72"/>
      <c r="AB1362" s="72"/>
      <c r="AC1362" s="92"/>
      <c r="AD1362" s="92"/>
      <c r="AE1362" s="92"/>
      <c r="AF1362" s="92"/>
      <c r="AG1362" s="92"/>
      <c r="AH1362" s="92"/>
    </row>
    <row r="1363" spans="4:34" s="57" customFormat="1" ht="16" customHeight="1" x14ac:dyDescent="0.25">
      <c r="D1363" s="82"/>
      <c r="E1363" s="82"/>
      <c r="F1363" s="82"/>
      <c r="G1363" s="82"/>
      <c r="H1363" s="82"/>
      <c r="I1363" s="79"/>
      <c r="J1363" s="79"/>
      <c r="K1363" s="77"/>
      <c r="L1363" s="77"/>
      <c r="M1363" s="80"/>
      <c r="N1363" s="77"/>
      <c r="O1363" s="77"/>
      <c r="Q1363" s="72"/>
      <c r="R1363" s="72"/>
      <c r="S1363" s="72"/>
      <c r="T1363" s="72"/>
      <c r="U1363" s="72"/>
      <c r="V1363" s="72"/>
      <c r="W1363" s="72"/>
      <c r="X1363" s="72"/>
      <c r="Y1363" s="72"/>
      <c r="Z1363" s="72"/>
      <c r="AA1363" s="72"/>
      <c r="AB1363" s="72"/>
      <c r="AC1363" s="92"/>
      <c r="AD1363" s="92"/>
      <c r="AE1363" s="92"/>
      <c r="AF1363" s="92"/>
      <c r="AG1363" s="92"/>
      <c r="AH1363" s="92"/>
    </row>
    <row r="1364" spans="4:34" s="57" customFormat="1" ht="16" customHeight="1" x14ac:dyDescent="0.25">
      <c r="D1364" s="82"/>
      <c r="E1364" s="82"/>
      <c r="F1364" s="82"/>
      <c r="G1364" s="82"/>
      <c r="H1364" s="82"/>
      <c r="I1364" s="79"/>
      <c r="J1364" s="79"/>
      <c r="K1364" s="81"/>
      <c r="L1364" s="81"/>
      <c r="M1364" s="80"/>
      <c r="N1364" s="77"/>
      <c r="O1364" s="77"/>
      <c r="Q1364" s="72"/>
      <c r="R1364" s="72"/>
      <c r="S1364" s="72"/>
      <c r="T1364" s="72"/>
      <c r="U1364" s="72"/>
      <c r="V1364" s="72"/>
      <c r="W1364" s="72"/>
      <c r="X1364" s="72"/>
      <c r="Y1364" s="72"/>
      <c r="Z1364" s="72"/>
      <c r="AA1364" s="72"/>
      <c r="AB1364" s="72"/>
      <c r="AC1364" s="92"/>
      <c r="AD1364" s="92"/>
      <c r="AE1364" s="92"/>
      <c r="AF1364" s="92"/>
      <c r="AG1364" s="92"/>
      <c r="AH1364" s="92"/>
    </row>
    <row r="1365" spans="4:34" s="57" customFormat="1" ht="16" customHeight="1" x14ac:dyDescent="0.25">
      <c r="D1365" s="82"/>
      <c r="E1365" s="82"/>
      <c r="F1365" s="82"/>
      <c r="G1365" s="82"/>
      <c r="H1365" s="82"/>
      <c r="I1365" s="79"/>
      <c r="J1365" s="79"/>
      <c r="K1365" s="81"/>
      <c r="L1365" s="81"/>
      <c r="M1365" s="80"/>
      <c r="N1365" s="77"/>
      <c r="O1365" s="77"/>
      <c r="Q1365" s="72"/>
      <c r="R1365" s="72"/>
      <c r="S1365" s="72"/>
      <c r="T1365" s="72"/>
      <c r="U1365" s="72"/>
      <c r="V1365" s="72"/>
      <c r="W1365" s="72"/>
      <c r="X1365" s="72"/>
      <c r="Y1365" s="72"/>
      <c r="Z1365" s="72"/>
      <c r="AA1365" s="72"/>
      <c r="AB1365" s="72"/>
      <c r="AC1365" s="92"/>
      <c r="AD1365" s="92"/>
      <c r="AE1365" s="92"/>
      <c r="AF1365" s="92"/>
      <c r="AG1365" s="92"/>
      <c r="AH1365" s="92"/>
    </row>
    <row r="1366" spans="4:34" s="57" customFormat="1" ht="16" customHeight="1" x14ac:dyDescent="0.25">
      <c r="D1366" s="82"/>
      <c r="E1366" s="82"/>
      <c r="F1366" s="82"/>
      <c r="G1366" s="82"/>
      <c r="H1366" s="82"/>
      <c r="I1366" s="79"/>
      <c r="J1366" s="79"/>
      <c r="K1366" s="81"/>
      <c r="L1366" s="81"/>
      <c r="M1366" s="80"/>
      <c r="N1366" s="77"/>
      <c r="O1366" s="77"/>
      <c r="Q1366" s="72"/>
      <c r="R1366" s="72"/>
      <c r="S1366" s="72"/>
      <c r="T1366" s="72"/>
      <c r="U1366" s="72"/>
      <c r="V1366" s="72"/>
      <c r="W1366" s="72"/>
      <c r="X1366" s="72"/>
      <c r="Y1366" s="72"/>
      <c r="Z1366" s="72"/>
      <c r="AA1366" s="72"/>
      <c r="AB1366" s="72"/>
      <c r="AC1366" s="92"/>
      <c r="AD1366" s="92"/>
      <c r="AE1366" s="92"/>
      <c r="AF1366" s="92"/>
      <c r="AG1366" s="92"/>
      <c r="AH1366" s="92"/>
    </row>
    <row r="1367" spans="4:34" s="57" customFormat="1" ht="16" customHeight="1" x14ac:dyDescent="0.25">
      <c r="D1367" s="82"/>
      <c r="E1367" s="82"/>
      <c r="F1367" s="82"/>
      <c r="G1367" s="82"/>
      <c r="H1367" s="82"/>
      <c r="I1367" s="79"/>
      <c r="J1367" s="79"/>
      <c r="K1367" s="81"/>
      <c r="L1367" s="81"/>
      <c r="M1367" s="80"/>
      <c r="N1367" s="77"/>
      <c r="O1367" s="77"/>
      <c r="Q1367" s="72"/>
      <c r="R1367" s="72"/>
      <c r="S1367" s="72"/>
      <c r="T1367" s="72"/>
      <c r="U1367" s="72"/>
      <c r="V1367" s="72"/>
      <c r="W1367" s="72"/>
      <c r="X1367" s="72"/>
      <c r="Y1367" s="72"/>
      <c r="Z1367" s="72"/>
      <c r="AA1367" s="72"/>
      <c r="AB1367" s="72"/>
      <c r="AC1367" s="92"/>
      <c r="AD1367" s="92"/>
      <c r="AE1367" s="92"/>
      <c r="AF1367" s="92"/>
      <c r="AG1367" s="92"/>
      <c r="AH1367" s="92"/>
    </row>
    <row r="1368" spans="4:34" s="57" customFormat="1" ht="16" customHeight="1" x14ac:dyDescent="0.25">
      <c r="D1368" s="82"/>
      <c r="E1368" s="82"/>
      <c r="F1368" s="82"/>
      <c r="G1368" s="82"/>
      <c r="H1368" s="82"/>
      <c r="I1368" s="79"/>
      <c r="J1368" s="79"/>
      <c r="K1368" s="81"/>
      <c r="L1368" s="81"/>
      <c r="M1368" s="80"/>
      <c r="N1368" s="77"/>
      <c r="O1368" s="77"/>
      <c r="Q1368" s="72"/>
      <c r="R1368" s="72"/>
      <c r="S1368" s="72"/>
      <c r="T1368" s="72"/>
      <c r="U1368" s="72"/>
      <c r="V1368" s="72"/>
      <c r="W1368" s="72"/>
      <c r="X1368" s="72"/>
      <c r="Y1368" s="72"/>
      <c r="Z1368" s="72"/>
      <c r="AA1368" s="72"/>
      <c r="AB1368" s="72"/>
      <c r="AC1368" s="92"/>
      <c r="AD1368" s="92"/>
      <c r="AE1368" s="92"/>
      <c r="AF1368" s="92"/>
      <c r="AG1368" s="92"/>
      <c r="AH1368" s="92"/>
    </row>
    <row r="1369" spans="4:34" s="57" customFormat="1" ht="16" customHeight="1" x14ac:dyDescent="0.25">
      <c r="D1369" s="82"/>
      <c r="E1369" s="82"/>
      <c r="F1369" s="82"/>
      <c r="G1369" s="82"/>
      <c r="H1369" s="82"/>
      <c r="I1369" s="79"/>
      <c r="J1369" s="79"/>
      <c r="K1369" s="81"/>
      <c r="L1369" s="81"/>
      <c r="M1369" s="80"/>
      <c r="N1369" s="77"/>
      <c r="O1369" s="77"/>
      <c r="Q1369" s="72"/>
      <c r="R1369" s="72"/>
      <c r="S1369" s="72"/>
      <c r="T1369" s="72"/>
      <c r="U1369" s="72"/>
      <c r="V1369" s="72"/>
      <c r="W1369" s="72"/>
      <c r="X1369" s="72"/>
      <c r="Y1369" s="72"/>
      <c r="Z1369" s="72"/>
      <c r="AA1369" s="72"/>
      <c r="AB1369" s="72"/>
      <c r="AC1369" s="92"/>
      <c r="AD1369" s="92"/>
      <c r="AE1369" s="92"/>
      <c r="AF1369" s="92"/>
      <c r="AG1369" s="92"/>
      <c r="AH1369" s="92"/>
    </row>
    <row r="1370" spans="4:34" s="57" customFormat="1" ht="16" customHeight="1" x14ac:dyDescent="0.25">
      <c r="D1370" s="82"/>
      <c r="E1370" s="82"/>
      <c r="F1370" s="82"/>
      <c r="G1370" s="82"/>
      <c r="H1370" s="82"/>
      <c r="I1370" s="79"/>
      <c r="J1370" s="79"/>
      <c r="K1370" s="81"/>
      <c r="L1370" s="81"/>
      <c r="M1370" s="80"/>
      <c r="N1370" s="77"/>
      <c r="O1370" s="77"/>
      <c r="Q1370" s="72"/>
      <c r="R1370" s="72"/>
      <c r="S1370" s="72"/>
      <c r="T1370" s="72"/>
      <c r="U1370" s="72"/>
      <c r="V1370" s="72"/>
      <c r="W1370" s="72"/>
      <c r="X1370" s="72"/>
      <c r="Y1370" s="72"/>
      <c r="Z1370" s="72"/>
      <c r="AA1370" s="72"/>
      <c r="AB1370" s="72"/>
      <c r="AC1370" s="92"/>
      <c r="AD1370" s="92"/>
      <c r="AE1370" s="92"/>
      <c r="AF1370" s="92"/>
      <c r="AG1370" s="92"/>
      <c r="AH1370" s="92"/>
    </row>
    <row r="1371" spans="4:34" s="57" customFormat="1" ht="16" customHeight="1" x14ac:dyDescent="0.25">
      <c r="D1371" s="82"/>
      <c r="E1371" s="82"/>
      <c r="F1371" s="82"/>
      <c r="G1371" s="82"/>
      <c r="H1371" s="82"/>
      <c r="I1371" s="79"/>
      <c r="J1371" s="79"/>
      <c r="K1371" s="77"/>
      <c r="L1371" s="77"/>
      <c r="M1371" s="80"/>
      <c r="N1371" s="77"/>
      <c r="O1371" s="77"/>
      <c r="Q1371" s="72"/>
      <c r="R1371" s="72"/>
      <c r="S1371" s="72"/>
      <c r="T1371" s="72"/>
      <c r="U1371" s="72"/>
      <c r="V1371" s="72"/>
      <c r="W1371" s="72"/>
      <c r="X1371" s="72"/>
      <c r="Y1371" s="72"/>
      <c r="Z1371" s="72"/>
      <c r="AA1371" s="72"/>
      <c r="AB1371" s="72"/>
      <c r="AC1371" s="92"/>
      <c r="AD1371" s="92"/>
      <c r="AE1371" s="92"/>
      <c r="AF1371" s="92"/>
      <c r="AG1371" s="92"/>
      <c r="AH1371" s="92"/>
    </row>
    <row r="1372" spans="4:34" s="57" customFormat="1" ht="16" customHeight="1" x14ac:dyDescent="0.25">
      <c r="D1372" s="82"/>
      <c r="E1372" s="82"/>
      <c r="F1372" s="82"/>
      <c r="G1372" s="82"/>
      <c r="H1372" s="82"/>
      <c r="I1372" s="79"/>
      <c r="J1372" s="79"/>
      <c r="K1372" s="77"/>
      <c r="L1372" s="77"/>
      <c r="M1372" s="80"/>
      <c r="N1372" s="77"/>
      <c r="O1372" s="77"/>
      <c r="Q1372" s="72"/>
      <c r="R1372" s="72"/>
      <c r="S1372" s="72"/>
      <c r="T1372" s="72"/>
      <c r="U1372" s="72"/>
      <c r="V1372" s="72"/>
      <c r="W1372" s="72"/>
      <c r="X1372" s="72"/>
      <c r="Y1372" s="72"/>
      <c r="Z1372" s="72"/>
      <c r="AA1372" s="72"/>
      <c r="AB1372" s="72"/>
      <c r="AC1372" s="92"/>
      <c r="AD1372" s="92"/>
      <c r="AE1372" s="92"/>
      <c r="AF1372" s="92"/>
      <c r="AG1372" s="92"/>
      <c r="AH1372" s="92"/>
    </row>
    <row r="1373" spans="4:34" s="57" customFormat="1" ht="16" customHeight="1" x14ac:dyDescent="0.25">
      <c r="D1373" s="82"/>
      <c r="E1373" s="82"/>
      <c r="F1373" s="82"/>
      <c r="G1373" s="82"/>
      <c r="H1373" s="82"/>
      <c r="I1373" s="79"/>
      <c r="J1373" s="79"/>
      <c r="K1373" s="77"/>
      <c r="L1373" s="77"/>
      <c r="M1373" s="80"/>
      <c r="N1373" s="77"/>
      <c r="O1373" s="77"/>
      <c r="Q1373" s="72"/>
      <c r="R1373" s="72"/>
      <c r="S1373" s="72"/>
      <c r="T1373" s="72"/>
      <c r="U1373" s="72"/>
      <c r="V1373" s="72"/>
      <c r="W1373" s="72"/>
      <c r="X1373" s="72"/>
      <c r="Y1373" s="72"/>
      <c r="Z1373" s="72"/>
      <c r="AA1373" s="72"/>
      <c r="AB1373" s="72"/>
      <c r="AC1373" s="92"/>
      <c r="AD1373" s="92"/>
      <c r="AE1373" s="92"/>
      <c r="AF1373" s="92"/>
      <c r="AG1373" s="92"/>
      <c r="AH1373" s="92"/>
    </row>
    <row r="1374" spans="4:34" s="57" customFormat="1" ht="16" customHeight="1" x14ac:dyDescent="0.25">
      <c r="D1374" s="82"/>
      <c r="E1374" s="82"/>
      <c r="F1374" s="82"/>
      <c r="G1374" s="82"/>
      <c r="H1374" s="82"/>
      <c r="I1374" s="79"/>
      <c r="J1374" s="79"/>
      <c r="K1374" s="77"/>
      <c r="L1374" s="77"/>
      <c r="M1374" s="80"/>
      <c r="N1374" s="77"/>
      <c r="O1374" s="77"/>
      <c r="Q1374" s="72"/>
      <c r="R1374" s="72"/>
      <c r="S1374" s="72"/>
      <c r="T1374" s="72"/>
      <c r="U1374" s="72"/>
      <c r="V1374" s="72"/>
      <c r="W1374" s="72"/>
      <c r="X1374" s="72"/>
      <c r="Y1374" s="72"/>
      <c r="Z1374" s="72"/>
      <c r="AA1374" s="72"/>
      <c r="AB1374" s="72"/>
      <c r="AC1374" s="92"/>
      <c r="AD1374" s="92"/>
      <c r="AE1374" s="92"/>
      <c r="AF1374" s="92"/>
      <c r="AG1374" s="92"/>
      <c r="AH1374" s="92"/>
    </row>
    <row r="1375" spans="4:34" s="57" customFormat="1" ht="16" customHeight="1" x14ac:dyDescent="0.25">
      <c r="D1375" s="82"/>
      <c r="E1375" s="82"/>
      <c r="F1375" s="82"/>
      <c r="G1375" s="82"/>
      <c r="H1375" s="82"/>
      <c r="I1375" s="79"/>
      <c r="J1375" s="79"/>
      <c r="K1375" s="77"/>
      <c r="L1375" s="77"/>
      <c r="M1375" s="80"/>
      <c r="N1375" s="77"/>
      <c r="O1375" s="77"/>
      <c r="Q1375" s="72"/>
      <c r="R1375" s="72"/>
      <c r="S1375" s="72"/>
      <c r="T1375" s="72"/>
      <c r="U1375" s="72"/>
      <c r="V1375" s="72"/>
      <c r="W1375" s="72"/>
      <c r="X1375" s="72"/>
      <c r="Y1375" s="72"/>
      <c r="Z1375" s="72"/>
      <c r="AA1375" s="72"/>
      <c r="AB1375" s="72"/>
      <c r="AC1375" s="92"/>
      <c r="AD1375" s="92"/>
      <c r="AE1375" s="92"/>
      <c r="AF1375" s="92"/>
      <c r="AG1375" s="92"/>
      <c r="AH1375" s="92"/>
    </row>
    <row r="1376" spans="4:34" s="57" customFormat="1" ht="16" customHeight="1" x14ac:dyDescent="0.25">
      <c r="D1376" s="82"/>
      <c r="E1376" s="82"/>
      <c r="F1376" s="82"/>
      <c r="G1376" s="82"/>
      <c r="H1376" s="82"/>
      <c r="I1376" s="79"/>
      <c r="J1376" s="79"/>
      <c r="K1376" s="77"/>
      <c r="L1376" s="77"/>
      <c r="M1376" s="80"/>
      <c r="N1376" s="77"/>
      <c r="O1376" s="77"/>
      <c r="Q1376" s="72"/>
      <c r="R1376" s="72"/>
      <c r="S1376" s="72"/>
      <c r="T1376" s="72"/>
      <c r="U1376" s="72"/>
      <c r="V1376" s="72"/>
      <c r="W1376" s="72"/>
      <c r="X1376" s="72"/>
      <c r="Y1376" s="72"/>
      <c r="Z1376" s="72"/>
      <c r="AA1376" s="72"/>
      <c r="AB1376" s="72"/>
      <c r="AC1376" s="92"/>
      <c r="AD1376" s="92"/>
      <c r="AE1376" s="92"/>
      <c r="AF1376" s="92"/>
      <c r="AG1376" s="92"/>
      <c r="AH1376" s="92"/>
    </row>
    <row r="1377" spans="4:34" s="57" customFormat="1" ht="16" customHeight="1" x14ac:dyDescent="0.25">
      <c r="D1377" s="82"/>
      <c r="E1377" s="82"/>
      <c r="F1377" s="82"/>
      <c r="G1377" s="82"/>
      <c r="H1377" s="82"/>
      <c r="I1377" s="79"/>
      <c r="J1377" s="79"/>
      <c r="K1377" s="77"/>
      <c r="L1377" s="77"/>
      <c r="M1377" s="80"/>
      <c r="N1377" s="77"/>
      <c r="O1377" s="77"/>
      <c r="Q1377" s="72"/>
      <c r="R1377" s="72"/>
      <c r="S1377" s="72"/>
      <c r="T1377" s="72"/>
      <c r="U1377" s="72"/>
      <c r="V1377" s="72"/>
      <c r="W1377" s="72"/>
      <c r="X1377" s="72"/>
      <c r="Y1377" s="72"/>
      <c r="Z1377" s="72"/>
      <c r="AA1377" s="72"/>
      <c r="AB1377" s="72"/>
      <c r="AC1377" s="92"/>
      <c r="AD1377" s="92"/>
      <c r="AE1377" s="92"/>
      <c r="AF1377" s="92"/>
      <c r="AG1377" s="92"/>
      <c r="AH1377" s="92"/>
    </row>
    <row r="1378" spans="4:34" s="57" customFormat="1" ht="16" customHeight="1" x14ac:dyDescent="0.25">
      <c r="D1378" s="82"/>
      <c r="E1378" s="82"/>
      <c r="F1378" s="82"/>
      <c r="G1378" s="82"/>
      <c r="H1378" s="82"/>
      <c r="I1378" s="79"/>
      <c r="J1378" s="79"/>
      <c r="K1378" s="77"/>
      <c r="L1378" s="77"/>
      <c r="M1378" s="80"/>
      <c r="N1378" s="77"/>
      <c r="O1378" s="77"/>
      <c r="Q1378" s="72"/>
      <c r="R1378" s="72"/>
      <c r="S1378" s="72"/>
      <c r="T1378" s="72"/>
      <c r="U1378" s="72"/>
      <c r="V1378" s="72"/>
      <c r="W1378" s="72"/>
      <c r="X1378" s="72"/>
      <c r="Y1378" s="72"/>
      <c r="Z1378" s="72"/>
      <c r="AA1378" s="72"/>
      <c r="AB1378" s="72"/>
      <c r="AC1378" s="92"/>
      <c r="AD1378" s="92"/>
      <c r="AE1378" s="92"/>
      <c r="AF1378" s="92"/>
      <c r="AG1378" s="92"/>
      <c r="AH1378" s="92"/>
    </row>
    <row r="1379" spans="4:34" s="57" customFormat="1" ht="16" customHeight="1" x14ac:dyDescent="0.25">
      <c r="D1379" s="82"/>
      <c r="E1379" s="82"/>
      <c r="F1379" s="82"/>
      <c r="G1379" s="82"/>
      <c r="H1379" s="82"/>
      <c r="I1379" s="79"/>
      <c r="J1379" s="79"/>
      <c r="K1379" s="77"/>
      <c r="L1379" s="77"/>
      <c r="M1379" s="80"/>
      <c r="N1379" s="77"/>
      <c r="O1379" s="77"/>
      <c r="Q1379" s="72"/>
      <c r="R1379" s="72"/>
      <c r="S1379" s="72"/>
      <c r="T1379" s="72"/>
      <c r="U1379" s="72"/>
      <c r="V1379" s="72"/>
      <c r="W1379" s="72"/>
      <c r="X1379" s="72"/>
      <c r="Y1379" s="72"/>
      <c r="Z1379" s="72"/>
      <c r="AA1379" s="72"/>
      <c r="AB1379" s="72"/>
      <c r="AC1379" s="92"/>
      <c r="AD1379" s="92"/>
      <c r="AE1379" s="92"/>
      <c r="AF1379" s="92"/>
      <c r="AG1379" s="92"/>
      <c r="AH1379" s="92"/>
    </row>
    <row r="1380" spans="4:34" s="57" customFormat="1" ht="16" customHeight="1" x14ac:dyDescent="0.25">
      <c r="D1380" s="82"/>
      <c r="E1380" s="82"/>
      <c r="F1380" s="82"/>
      <c r="G1380" s="82"/>
      <c r="H1380" s="82"/>
      <c r="I1380" s="79"/>
      <c r="J1380" s="79"/>
      <c r="K1380" s="77"/>
      <c r="L1380" s="77"/>
      <c r="M1380" s="80"/>
      <c r="N1380" s="77"/>
      <c r="O1380" s="77"/>
      <c r="Q1380" s="72"/>
      <c r="R1380" s="72"/>
      <c r="S1380" s="72"/>
      <c r="T1380" s="72"/>
      <c r="U1380" s="72"/>
      <c r="V1380" s="72"/>
      <c r="W1380" s="72"/>
      <c r="X1380" s="72"/>
      <c r="Y1380" s="72"/>
      <c r="Z1380" s="72"/>
      <c r="AA1380" s="72"/>
      <c r="AB1380" s="72"/>
      <c r="AC1380" s="92"/>
      <c r="AD1380" s="92"/>
      <c r="AE1380" s="92"/>
      <c r="AF1380" s="92"/>
      <c r="AG1380" s="92"/>
      <c r="AH1380" s="92"/>
    </row>
    <row r="1381" spans="4:34" s="57" customFormat="1" ht="16" customHeight="1" x14ac:dyDescent="0.25">
      <c r="D1381" s="82"/>
      <c r="E1381" s="82"/>
      <c r="F1381" s="82"/>
      <c r="G1381" s="82"/>
      <c r="H1381" s="82"/>
      <c r="I1381" s="79"/>
      <c r="J1381" s="79"/>
      <c r="K1381" s="77"/>
      <c r="L1381" s="77"/>
      <c r="M1381" s="80"/>
      <c r="N1381" s="77"/>
      <c r="O1381" s="77"/>
      <c r="Q1381" s="72"/>
      <c r="R1381" s="72"/>
      <c r="S1381" s="72"/>
      <c r="T1381" s="72"/>
      <c r="U1381" s="72"/>
      <c r="V1381" s="72"/>
      <c r="W1381" s="72"/>
      <c r="X1381" s="72"/>
      <c r="Y1381" s="72"/>
      <c r="Z1381" s="72"/>
      <c r="AA1381" s="72"/>
      <c r="AB1381" s="72"/>
      <c r="AC1381" s="92"/>
      <c r="AD1381" s="92"/>
      <c r="AE1381" s="92"/>
      <c r="AF1381" s="92"/>
      <c r="AG1381" s="92"/>
      <c r="AH1381" s="92"/>
    </row>
    <row r="1382" spans="4:34" s="57" customFormat="1" ht="16" customHeight="1" x14ac:dyDescent="0.25">
      <c r="D1382" s="82"/>
      <c r="E1382" s="82"/>
      <c r="F1382" s="82"/>
      <c r="G1382" s="82"/>
      <c r="H1382" s="82"/>
      <c r="I1382" s="79"/>
      <c r="J1382" s="79"/>
      <c r="K1382" s="77"/>
      <c r="L1382" s="77"/>
      <c r="M1382" s="80"/>
      <c r="N1382" s="77"/>
      <c r="O1382" s="77"/>
      <c r="Q1382" s="72"/>
      <c r="R1382" s="72"/>
      <c r="S1382" s="72"/>
      <c r="T1382" s="72"/>
      <c r="U1382" s="72"/>
      <c r="V1382" s="72"/>
      <c r="W1382" s="72"/>
      <c r="X1382" s="72"/>
      <c r="Y1382" s="72"/>
      <c r="Z1382" s="72"/>
      <c r="AA1382" s="72"/>
      <c r="AB1382" s="72"/>
      <c r="AC1382" s="92"/>
      <c r="AD1382" s="92"/>
      <c r="AE1382" s="92"/>
      <c r="AF1382" s="92"/>
      <c r="AG1382" s="92"/>
      <c r="AH1382" s="92"/>
    </row>
    <row r="1383" spans="4:34" s="57" customFormat="1" ht="16" customHeight="1" x14ac:dyDescent="0.25">
      <c r="D1383" s="82"/>
      <c r="E1383" s="82"/>
      <c r="F1383" s="82"/>
      <c r="G1383" s="82"/>
      <c r="H1383" s="82"/>
      <c r="I1383" s="79"/>
      <c r="J1383" s="79"/>
      <c r="K1383" s="77"/>
      <c r="L1383" s="77"/>
      <c r="M1383" s="80"/>
      <c r="N1383" s="77"/>
      <c r="O1383" s="77"/>
      <c r="Q1383" s="72"/>
      <c r="R1383" s="72"/>
      <c r="S1383" s="72"/>
      <c r="T1383" s="72"/>
      <c r="U1383" s="72"/>
      <c r="V1383" s="72"/>
      <c r="W1383" s="72"/>
      <c r="X1383" s="72"/>
      <c r="Y1383" s="72"/>
      <c r="Z1383" s="72"/>
      <c r="AA1383" s="72"/>
      <c r="AB1383" s="72"/>
      <c r="AC1383" s="92"/>
      <c r="AD1383" s="92"/>
      <c r="AE1383" s="92"/>
      <c r="AF1383" s="92"/>
      <c r="AG1383" s="92"/>
      <c r="AH1383" s="92"/>
    </row>
    <row r="1384" spans="4:34" s="57" customFormat="1" ht="16" customHeight="1" x14ac:dyDescent="0.25">
      <c r="D1384" s="82"/>
      <c r="E1384" s="82"/>
      <c r="F1384" s="82"/>
      <c r="G1384" s="82"/>
      <c r="H1384" s="82"/>
      <c r="I1384" s="79"/>
      <c r="J1384" s="79"/>
      <c r="K1384" s="77"/>
      <c r="L1384" s="77"/>
      <c r="M1384" s="80"/>
      <c r="N1384" s="77"/>
      <c r="O1384" s="77"/>
      <c r="Q1384" s="72"/>
      <c r="R1384" s="72"/>
      <c r="S1384" s="72"/>
      <c r="T1384" s="72"/>
      <c r="U1384" s="72"/>
      <c r="V1384" s="72"/>
      <c r="W1384" s="72"/>
      <c r="X1384" s="72"/>
      <c r="Y1384" s="72"/>
      <c r="Z1384" s="72"/>
      <c r="AA1384" s="72"/>
      <c r="AB1384" s="72"/>
      <c r="AC1384" s="92"/>
      <c r="AD1384" s="92"/>
      <c r="AE1384" s="92"/>
      <c r="AF1384" s="92"/>
      <c r="AG1384" s="92"/>
      <c r="AH1384" s="92"/>
    </row>
    <row r="1385" spans="4:34" s="57" customFormat="1" ht="16" customHeight="1" x14ac:dyDescent="0.25">
      <c r="D1385" s="82"/>
      <c r="E1385" s="82"/>
      <c r="F1385" s="82"/>
      <c r="G1385" s="82"/>
      <c r="H1385" s="82"/>
      <c r="I1385" s="79"/>
      <c r="J1385" s="79"/>
      <c r="K1385" s="77"/>
      <c r="L1385" s="77"/>
      <c r="M1385" s="80"/>
      <c r="N1385" s="77"/>
      <c r="O1385" s="77"/>
      <c r="Q1385" s="72"/>
      <c r="R1385" s="72"/>
      <c r="S1385" s="72"/>
      <c r="T1385" s="72"/>
      <c r="U1385" s="72"/>
      <c r="V1385" s="72"/>
      <c r="W1385" s="72"/>
      <c r="X1385" s="72"/>
      <c r="Y1385" s="72"/>
      <c r="Z1385" s="72"/>
      <c r="AA1385" s="72"/>
      <c r="AB1385" s="72"/>
      <c r="AC1385" s="92"/>
      <c r="AD1385" s="92"/>
      <c r="AE1385" s="92"/>
      <c r="AF1385" s="92"/>
      <c r="AG1385" s="92"/>
      <c r="AH1385" s="92"/>
    </row>
    <row r="1386" spans="4:34" s="57" customFormat="1" ht="16" customHeight="1" x14ac:dyDescent="0.25">
      <c r="D1386" s="82"/>
      <c r="E1386" s="82"/>
      <c r="F1386" s="82"/>
      <c r="G1386" s="82"/>
      <c r="H1386" s="82"/>
      <c r="I1386" s="79"/>
      <c r="J1386" s="79"/>
      <c r="K1386" s="77"/>
      <c r="L1386" s="77"/>
      <c r="M1386" s="80"/>
      <c r="N1386" s="77"/>
      <c r="O1386" s="77"/>
      <c r="Q1386" s="72"/>
      <c r="R1386" s="72"/>
      <c r="S1386" s="72"/>
      <c r="T1386" s="72"/>
      <c r="U1386" s="72"/>
      <c r="V1386" s="72"/>
      <c r="W1386" s="72"/>
      <c r="X1386" s="72"/>
      <c r="Y1386" s="72"/>
      <c r="Z1386" s="72"/>
      <c r="AA1386" s="72"/>
      <c r="AB1386" s="72"/>
      <c r="AC1386" s="92"/>
      <c r="AD1386" s="92"/>
      <c r="AE1386" s="92"/>
      <c r="AF1386" s="92"/>
      <c r="AG1386" s="92"/>
      <c r="AH1386" s="92"/>
    </row>
    <row r="1387" spans="4:34" s="57" customFormat="1" ht="16" customHeight="1" x14ac:dyDescent="0.25">
      <c r="D1387" s="82"/>
      <c r="E1387" s="82"/>
      <c r="F1387" s="82"/>
      <c r="G1387" s="82"/>
      <c r="H1387" s="82"/>
      <c r="I1387" s="79"/>
      <c r="J1387" s="79"/>
      <c r="K1387" s="77"/>
      <c r="L1387" s="77"/>
      <c r="M1387" s="80"/>
      <c r="N1387" s="77"/>
      <c r="O1387" s="77"/>
      <c r="Q1387" s="72"/>
      <c r="R1387" s="72"/>
      <c r="S1387" s="72"/>
      <c r="T1387" s="72"/>
      <c r="U1387" s="72"/>
      <c r="V1387" s="72"/>
      <c r="W1387" s="72"/>
      <c r="X1387" s="72"/>
      <c r="Y1387" s="72"/>
      <c r="Z1387" s="72"/>
      <c r="AA1387" s="72"/>
      <c r="AB1387" s="72"/>
      <c r="AC1387" s="92"/>
      <c r="AD1387" s="92"/>
      <c r="AE1387" s="92"/>
      <c r="AF1387" s="92"/>
      <c r="AG1387" s="92"/>
      <c r="AH1387" s="92"/>
    </row>
    <row r="1388" spans="4:34" s="57" customFormat="1" ht="16" customHeight="1" x14ac:dyDescent="0.25">
      <c r="D1388" s="82"/>
      <c r="E1388" s="82"/>
      <c r="F1388" s="82"/>
      <c r="G1388" s="82"/>
      <c r="H1388" s="82"/>
      <c r="I1388" s="79"/>
      <c r="J1388" s="79"/>
      <c r="K1388" s="81"/>
      <c r="L1388" s="81"/>
      <c r="M1388" s="80"/>
      <c r="N1388" s="77"/>
      <c r="O1388" s="77"/>
      <c r="Q1388" s="72"/>
      <c r="R1388" s="72"/>
      <c r="S1388" s="72"/>
      <c r="T1388" s="72"/>
      <c r="U1388" s="72"/>
      <c r="V1388" s="72"/>
      <c r="W1388" s="72"/>
      <c r="X1388" s="72"/>
      <c r="Y1388" s="72"/>
      <c r="Z1388" s="72"/>
      <c r="AA1388" s="72"/>
      <c r="AB1388" s="72"/>
      <c r="AC1388" s="92"/>
      <c r="AD1388" s="92"/>
      <c r="AE1388" s="92"/>
      <c r="AF1388" s="92"/>
      <c r="AG1388" s="92"/>
      <c r="AH1388" s="92"/>
    </row>
    <row r="1389" spans="4:34" s="57" customFormat="1" ht="16" customHeight="1" x14ac:dyDescent="0.25">
      <c r="D1389" s="82"/>
      <c r="E1389" s="82"/>
      <c r="F1389" s="82"/>
      <c r="G1389" s="82"/>
      <c r="H1389" s="82"/>
      <c r="I1389" s="79"/>
      <c r="J1389" s="79"/>
      <c r="K1389" s="81"/>
      <c r="L1389" s="81"/>
      <c r="M1389" s="80"/>
      <c r="N1389" s="77"/>
      <c r="O1389" s="77"/>
      <c r="Q1389" s="72"/>
      <c r="R1389" s="72"/>
      <c r="S1389" s="72"/>
      <c r="T1389" s="72"/>
      <c r="U1389" s="72"/>
      <c r="V1389" s="72"/>
      <c r="W1389" s="72"/>
      <c r="X1389" s="72"/>
      <c r="Y1389" s="72"/>
      <c r="Z1389" s="72"/>
      <c r="AA1389" s="72"/>
      <c r="AB1389" s="72"/>
      <c r="AC1389" s="92"/>
      <c r="AD1389" s="92"/>
      <c r="AE1389" s="92"/>
      <c r="AF1389" s="92"/>
      <c r="AG1389" s="92"/>
      <c r="AH1389" s="92"/>
    </row>
    <row r="1390" spans="4:34" s="57" customFormat="1" ht="16" customHeight="1" x14ac:dyDescent="0.25">
      <c r="D1390" s="82"/>
      <c r="E1390" s="82"/>
      <c r="F1390" s="82"/>
      <c r="G1390" s="82"/>
      <c r="H1390" s="82"/>
      <c r="I1390" s="79"/>
      <c r="J1390" s="79"/>
      <c r="K1390" s="81"/>
      <c r="L1390" s="81"/>
      <c r="M1390" s="80"/>
      <c r="N1390" s="77"/>
      <c r="O1390" s="77"/>
      <c r="Q1390" s="72"/>
      <c r="R1390" s="72"/>
      <c r="S1390" s="72"/>
      <c r="T1390" s="72"/>
      <c r="U1390" s="72"/>
      <c r="V1390" s="72"/>
      <c r="W1390" s="72"/>
      <c r="X1390" s="72"/>
      <c r="Y1390" s="72"/>
      <c r="Z1390" s="72"/>
      <c r="AA1390" s="72"/>
      <c r="AB1390" s="72"/>
      <c r="AC1390" s="92"/>
      <c r="AD1390" s="92"/>
      <c r="AE1390" s="92"/>
      <c r="AF1390" s="92"/>
      <c r="AG1390" s="92"/>
      <c r="AH1390" s="92"/>
    </row>
    <row r="1391" spans="4:34" s="57" customFormat="1" ht="16" customHeight="1" x14ac:dyDescent="0.25">
      <c r="D1391" s="82"/>
      <c r="E1391" s="82"/>
      <c r="F1391" s="82"/>
      <c r="G1391" s="82"/>
      <c r="H1391" s="82"/>
      <c r="I1391" s="79"/>
      <c r="J1391" s="79"/>
      <c r="K1391" s="81"/>
      <c r="L1391" s="81"/>
      <c r="M1391" s="80"/>
      <c r="N1391" s="77"/>
      <c r="O1391" s="77"/>
      <c r="Q1391" s="72"/>
      <c r="R1391" s="72"/>
      <c r="S1391" s="72"/>
      <c r="T1391" s="72"/>
      <c r="U1391" s="72"/>
      <c r="V1391" s="72"/>
      <c r="W1391" s="72"/>
      <c r="X1391" s="72"/>
      <c r="Y1391" s="72"/>
      <c r="Z1391" s="72"/>
      <c r="AA1391" s="72"/>
      <c r="AB1391" s="72"/>
      <c r="AC1391" s="92"/>
      <c r="AD1391" s="92"/>
      <c r="AE1391" s="92"/>
      <c r="AF1391" s="92"/>
      <c r="AG1391" s="92"/>
      <c r="AH1391" s="92"/>
    </row>
    <row r="1392" spans="4:34" s="57" customFormat="1" ht="16" customHeight="1" x14ac:dyDescent="0.25">
      <c r="D1392" s="82"/>
      <c r="E1392" s="82"/>
      <c r="F1392" s="82"/>
      <c r="G1392" s="82"/>
      <c r="H1392" s="82"/>
      <c r="I1392" s="79"/>
      <c r="J1392" s="79"/>
      <c r="K1392" s="81"/>
      <c r="L1392" s="81"/>
      <c r="M1392" s="80"/>
      <c r="N1392" s="77"/>
      <c r="O1392" s="77"/>
      <c r="Q1392" s="72"/>
      <c r="R1392" s="72"/>
      <c r="S1392" s="72"/>
      <c r="T1392" s="72"/>
      <c r="U1392" s="72"/>
      <c r="V1392" s="72"/>
      <c r="W1392" s="72"/>
      <c r="X1392" s="72"/>
      <c r="Y1392" s="72"/>
      <c r="Z1392" s="72"/>
      <c r="AA1392" s="72"/>
      <c r="AB1392" s="72"/>
      <c r="AC1392" s="92"/>
      <c r="AD1392" s="92"/>
      <c r="AE1392" s="92"/>
      <c r="AF1392" s="92"/>
      <c r="AG1392" s="92"/>
      <c r="AH1392" s="92"/>
    </row>
    <row r="1393" spans="4:34" s="57" customFormat="1" ht="16" customHeight="1" x14ac:dyDescent="0.25">
      <c r="D1393" s="82"/>
      <c r="E1393" s="82"/>
      <c r="F1393" s="82"/>
      <c r="G1393" s="82"/>
      <c r="H1393" s="82"/>
      <c r="I1393" s="79"/>
      <c r="J1393" s="79"/>
      <c r="K1393" s="81"/>
      <c r="L1393" s="81"/>
      <c r="M1393" s="80"/>
      <c r="N1393" s="77"/>
      <c r="O1393" s="77"/>
      <c r="Q1393" s="72"/>
      <c r="R1393" s="72"/>
      <c r="S1393" s="72"/>
      <c r="T1393" s="72"/>
      <c r="U1393" s="72"/>
      <c r="V1393" s="72"/>
      <c r="W1393" s="72"/>
      <c r="X1393" s="72"/>
      <c r="Y1393" s="72"/>
      <c r="Z1393" s="72"/>
      <c r="AA1393" s="72"/>
      <c r="AB1393" s="72"/>
      <c r="AC1393" s="92"/>
      <c r="AD1393" s="92"/>
      <c r="AE1393" s="92"/>
      <c r="AF1393" s="92"/>
      <c r="AG1393" s="92"/>
      <c r="AH1393" s="92"/>
    </row>
    <row r="1394" spans="4:34" s="57" customFormat="1" ht="16" customHeight="1" x14ac:dyDescent="0.25">
      <c r="D1394" s="82"/>
      <c r="E1394" s="82"/>
      <c r="F1394" s="82"/>
      <c r="G1394" s="82"/>
      <c r="H1394" s="82"/>
      <c r="I1394" s="79"/>
      <c r="J1394" s="79"/>
      <c r="K1394" s="81"/>
      <c r="L1394" s="81"/>
      <c r="M1394" s="80"/>
      <c r="N1394" s="77"/>
      <c r="O1394" s="77"/>
      <c r="Q1394" s="72"/>
      <c r="R1394" s="72"/>
      <c r="S1394" s="72"/>
      <c r="T1394" s="72"/>
      <c r="U1394" s="72"/>
      <c r="V1394" s="72"/>
      <c r="W1394" s="72"/>
      <c r="X1394" s="72"/>
      <c r="Y1394" s="72"/>
      <c r="Z1394" s="72"/>
      <c r="AA1394" s="72"/>
      <c r="AB1394" s="72"/>
      <c r="AC1394" s="92"/>
      <c r="AD1394" s="92"/>
      <c r="AE1394" s="92"/>
      <c r="AF1394" s="92"/>
      <c r="AG1394" s="92"/>
      <c r="AH1394" s="92"/>
    </row>
    <row r="1395" spans="4:34" s="57" customFormat="1" ht="16" customHeight="1" x14ac:dyDescent="0.25">
      <c r="D1395" s="82"/>
      <c r="E1395" s="82"/>
      <c r="F1395" s="82"/>
      <c r="G1395" s="82"/>
      <c r="H1395" s="82"/>
      <c r="I1395" s="79"/>
      <c r="J1395" s="79"/>
      <c r="K1395" s="77"/>
      <c r="L1395" s="77"/>
      <c r="M1395" s="80"/>
      <c r="N1395" s="77"/>
      <c r="O1395" s="77"/>
      <c r="Q1395" s="72"/>
      <c r="R1395" s="72"/>
      <c r="S1395" s="72"/>
      <c r="T1395" s="72"/>
      <c r="U1395" s="72"/>
      <c r="V1395" s="72"/>
      <c r="W1395" s="72"/>
      <c r="X1395" s="72"/>
      <c r="Y1395" s="72"/>
      <c r="Z1395" s="72"/>
      <c r="AA1395" s="72"/>
      <c r="AB1395" s="72"/>
      <c r="AC1395" s="92"/>
      <c r="AD1395" s="92"/>
      <c r="AE1395" s="92"/>
      <c r="AF1395" s="92"/>
      <c r="AG1395" s="92"/>
      <c r="AH1395" s="92"/>
    </row>
    <row r="1396" spans="4:34" s="57" customFormat="1" ht="16" customHeight="1" x14ac:dyDescent="0.25">
      <c r="D1396" s="82"/>
      <c r="E1396" s="82"/>
      <c r="F1396" s="82"/>
      <c r="G1396" s="82"/>
      <c r="H1396" s="82"/>
      <c r="I1396" s="79"/>
      <c r="J1396" s="79"/>
      <c r="K1396" s="77"/>
      <c r="L1396" s="77"/>
      <c r="M1396" s="80"/>
      <c r="N1396" s="77"/>
      <c r="O1396" s="77"/>
      <c r="Q1396" s="72"/>
      <c r="R1396" s="72"/>
      <c r="S1396" s="72"/>
      <c r="T1396" s="72"/>
      <c r="U1396" s="72"/>
      <c r="V1396" s="72"/>
      <c r="W1396" s="72"/>
      <c r="X1396" s="72"/>
      <c r="Y1396" s="72"/>
      <c r="Z1396" s="72"/>
      <c r="AA1396" s="72"/>
      <c r="AB1396" s="72"/>
      <c r="AC1396" s="92"/>
      <c r="AD1396" s="92"/>
      <c r="AE1396" s="92"/>
      <c r="AF1396" s="92"/>
      <c r="AG1396" s="92"/>
      <c r="AH1396" s="92"/>
    </row>
    <row r="1397" spans="4:34" s="57" customFormat="1" ht="16" customHeight="1" x14ac:dyDescent="0.25">
      <c r="D1397" s="82"/>
      <c r="E1397" s="82"/>
      <c r="F1397" s="82"/>
      <c r="G1397" s="82"/>
      <c r="H1397" s="82"/>
      <c r="I1397" s="79"/>
      <c r="J1397" s="79"/>
      <c r="K1397" s="77"/>
      <c r="L1397" s="77"/>
      <c r="M1397" s="80"/>
      <c r="N1397" s="77"/>
      <c r="O1397" s="77"/>
      <c r="Q1397" s="72"/>
      <c r="R1397" s="72"/>
      <c r="S1397" s="72"/>
      <c r="T1397" s="72"/>
      <c r="U1397" s="72"/>
      <c r="V1397" s="72"/>
      <c r="W1397" s="72"/>
      <c r="X1397" s="72"/>
      <c r="Y1397" s="72"/>
      <c r="Z1397" s="72"/>
      <c r="AA1397" s="72"/>
      <c r="AB1397" s="72"/>
      <c r="AC1397" s="92"/>
      <c r="AD1397" s="92"/>
      <c r="AE1397" s="92"/>
      <c r="AF1397" s="92"/>
      <c r="AG1397" s="92"/>
      <c r="AH1397" s="92"/>
    </row>
    <row r="1398" spans="4:34" s="57" customFormat="1" ht="16" customHeight="1" x14ac:dyDescent="0.25">
      <c r="D1398" s="82"/>
      <c r="E1398" s="82"/>
      <c r="F1398" s="82"/>
      <c r="G1398" s="82"/>
      <c r="H1398" s="82"/>
      <c r="I1398" s="79"/>
      <c r="J1398" s="79"/>
      <c r="K1398" s="77"/>
      <c r="L1398" s="77"/>
      <c r="M1398" s="80"/>
      <c r="N1398" s="77"/>
      <c r="O1398" s="77"/>
      <c r="Q1398" s="72"/>
      <c r="R1398" s="72"/>
      <c r="S1398" s="72"/>
      <c r="T1398" s="72"/>
      <c r="U1398" s="72"/>
      <c r="V1398" s="72"/>
      <c r="W1398" s="72"/>
      <c r="X1398" s="72"/>
      <c r="Y1398" s="72"/>
      <c r="Z1398" s="72"/>
      <c r="AA1398" s="72"/>
      <c r="AB1398" s="72"/>
      <c r="AC1398" s="92"/>
      <c r="AD1398" s="92"/>
      <c r="AE1398" s="92"/>
      <c r="AF1398" s="92"/>
      <c r="AG1398" s="92"/>
      <c r="AH1398" s="92"/>
    </row>
    <row r="1399" spans="4:34" s="57" customFormat="1" ht="16" customHeight="1" x14ac:dyDescent="0.25">
      <c r="D1399" s="82"/>
      <c r="E1399" s="82"/>
      <c r="F1399" s="82"/>
      <c r="G1399" s="82"/>
      <c r="H1399" s="82"/>
      <c r="I1399" s="79"/>
      <c r="J1399" s="79"/>
      <c r="K1399" s="77"/>
      <c r="L1399" s="77"/>
      <c r="M1399" s="80"/>
      <c r="N1399" s="77"/>
      <c r="O1399" s="77"/>
      <c r="Q1399" s="72"/>
      <c r="R1399" s="72"/>
      <c r="S1399" s="72"/>
      <c r="T1399" s="72"/>
      <c r="U1399" s="72"/>
      <c r="V1399" s="72"/>
      <c r="W1399" s="72"/>
      <c r="X1399" s="72"/>
      <c r="Y1399" s="72"/>
      <c r="Z1399" s="72"/>
      <c r="AA1399" s="72"/>
      <c r="AB1399" s="72"/>
      <c r="AC1399" s="92"/>
      <c r="AD1399" s="92"/>
      <c r="AE1399" s="92"/>
      <c r="AF1399" s="92"/>
      <c r="AG1399" s="92"/>
      <c r="AH1399" s="92"/>
    </row>
    <row r="1400" spans="4:34" s="57" customFormat="1" ht="16" customHeight="1" x14ac:dyDescent="0.25">
      <c r="D1400" s="82"/>
      <c r="E1400" s="82"/>
      <c r="F1400" s="82"/>
      <c r="G1400" s="82"/>
      <c r="H1400" s="82"/>
      <c r="I1400" s="79"/>
      <c r="J1400" s="79"/>
      <c r="K1400" s="77"/>
      <c r="L1400" s="77"/>
      <c r="M1400" s="80"/>
      <c r="N1400" s="77"/>
      <c r="O1400" s="77"/>
      <c r="Q1400" s="72"/>
      <c r="R1400" s="72"/>
      <c r="S1400" s="72"/>
      <c r="T1400" s="72"/>
      <c r="U1400" s="72"/>
      <c r="V1400" s="72"/>
      <c r="W1400" s="72"/>
      <c r="X1400" s="72"/>
      <c r="Y1400" s="72"/>
      <c r="Z1400" s="72"/>
      <c r="AA1400" s="72"/>
      <c r="AB1400" s="72"/>
      <c r="AC1400" s="92"/>
      <c r="AD1400" s="92"/>
      <c r="AE1400" s="92"/>
      <c r="AF1400" s="92"/>
      <c r="AG1400" s="92"/>
      <c r="AH1400" s="92"/>
    </row>
    <row r="1401" spans="4:34" s="57" customFormat="1" ht="16" customHeight="1" x14ac:dyDescent="0.25">
      <c r="D1401" s="82"/>
      <c r="E1401" s="82"/>
      <c r="F1401" s="82"/>
      <c r="G1401" s="82"/>
      <c r="H1401" s="82"/>
      <c r="I1401" s="79"/>
      <c r="J1401" s="79"/>
      <c r="K1401" s="77"/>
      <c r="L1401" s="77"/>
      <c r="M1401" s="80"/>
      <c r="N1401" s="77"/>
      <c r="O1401" s="77"/>
      <c r="Q1401" s="72"/>
      <c r="R1401" s="72"/>
      <c r="S1401" s="72"/>
      <c r="T1401" s="72"/>
      <c r="U1401" s="72"/>
      <c r="V1401" s="72"/>
      <c r="W1401" s="72"/>
      <c r="X1401" s="72"/>
      <c r="Y1401" s="72"/>
      <c r="Z1401" s="72"/>
      <c r="AA1401" s="72"/>
      <c r="AB1401" s="72"/>
      <c r="AC1401" s="92"/>
      <c r="AD1401" s="92"/>
      <c r="AE1401" s="92"/>
      <c r="AF1401" s="92"/>
      <c r="AG1401" s="92"/>
      <c r="AH1401" s="92"/>
    </row>
    <row r="1402" spans="4:34" s="57" customFormat="1" ht="16" customHeight="1" x14ac:dyDescent="0.25">
      <c r="D1402" s="82"/>
      <c r="E1402" s="82"/>
      <c r="F1402" s="82"/>
      <c r="G1402" s="82"/>
      <c r="H1402" s="82"/>
      <c r="I1402" s="79"/>
      <c r="J1402" s="79"/>
      <c r="K1402" s="77"/>
      <c r="L1402" s="77"/>
      <c r="M1402" s="80"/>
      <c r="N1402" s="77"/>
      <c r="O1402" s="77"/>
      <c r="Q1402" s="72"/>
      <c r="R1402" s="72"/>
      <c r="S1402" s="72"/>
      <c r="T1402" s="72"/>
      <c r="U1402" s="72"/>
      <c r="V1402" s="72"/>
      <c r="W1402" s="72"/>
      <c r="X1402" s="72"/>
      <c r="Y1402" s="72"/>
      <c r="Z1402" s="72"/>
      <c r="AA1402" s="72"/>
      <c r="AB1402" s="72"/>
      <c r="AC1402" s="92"/>
      <c r="AD1402" s="92"/>
      <c r="AE1402" s="92"/>
      <c r="AF1402" s="92"/>
      <c r="AG1402" s="92"/>
      <c r="AH1402" s="92"/>
    </row>
    <row r="1403" spans="4:34" s="57" customFormat="1" ht="16" customHeight="1" x14ac:dyDescent="0.25">
      <c r="D1403" s="82"/>
      <c r="E1403" s="82"/>
      <c r="F1403" s="82"/>
      <c r="G1403" s="82"/>
      <c r="H1403" s="82"/>
      <c r="I1403" s="79"/>
      <c r="J1403" s="79"/>
      <c r="K1403" s="77"/>
      <c r="L1403" s="77"/>
      <c r="M1403" s="80"/>
      <c r="N1403" s="77"/>
      <c r="O1403" s="77"/>
      <c r="Q1403" s="72"/>
      <c r="R1403" s="72"/>
      <c r="S1403" s="72"/>
      <c r="T1403" s="72"/>
      <c r="U1403" s="72"/>
      <c r="V1403" s="72"/>
      <c r="W1403" s="72"/>
      <c r="X1403" s="72"/>
      <c r="Y1403" s="72"/>
      <c r="Z1403" s="72"/>
      <c r="AA1403" s="72"/>
      <c r="AB1403" s="72"/>
      <c r="AC1403" s="92"/>
      <c r="AD1403" s="92"/>
      <c r="AE1403" s="92"/>
      <c r="AF1403" s="92"/>
      <c r="AG1403" s="92"/>
      <c r="AH1403" s="92"/>
    </row>
    <row r="1404" spans="4:34" s="57" customFormat="1" ht="16" customHeight="1" x14ac:dyDescent="0.25">
      <c r="D1404" s="82"/>
      <c r="E1404" s="82"/>
      <c r="F1404" s="82"/>
      <c r="G1404" s="82"/>
      <c r="H1404" s="82"/>
      <c r="I1404" s="79"/>
      <c r="J1404" s="79"/>
      <c r="K1404" s="77"/>
      <c r="L1404" s="77"/>
      <c r="M1404" s="80"/>
      <c r="N1404" s="77"/>
      <c r="O1404" s="77"/>
      <c r="Q1404" s="72"/>
      <c r="R1404" s="72"/>
      <c r="S1404" s="72"/>
      <c r="T1404" s="72"/>
      <c r="U1404" s="72"/>
      <c r="V1404" s="72"/>
      <c r="W1404" s="72"/>
      <c r="X1404" s="72"/>
      <c r="Y1404" s="72"/>
      <c r="Z1404" s="72"/>
      <c r="AA1404" s="72"/>
      <c r="AB1404" s="72"/>
      <c r="AC1404" s="92"/>
      <c r="AD1404" s="92"/>
      <c r="AE1404" s="92"/>
      <c r="AF1404" s="92"/>
      <c r="AG1404" s="92"/>
      <c r="AH1404" s="92"/>
    </row>
    <row r="1405" spans="4:34" s="57" customFormat="1" ht="16" customHeight="1" x14ac:dyDescent="0.25">
      <c r="D1405" s="82"/>
      <c r="E1405" s="82"/>
      <c r="F1405" s="82"/>
      <c r="G1405" s="82"/>
      <c r="H1405" s="82"/>
      <c r="I1405" s="79"/>
      <c r="J1405" s="79"/>
      <c r="K1405" s="77"/>
      <c r="L1405" s="77"/>
      <c r="M1405" s="80"/>
      <c r="N1405" s="77"/>
      <c r="O1405" s="77"/>
      <c r="Q1405" s="72"/>
      <c r="R1405" s="72"/>
      <c r="S1405" s="72"/>
      <c r="T1405" s="72"/>
      <c r="U1405" s="72"/>
      <c r="V1405" s="72"/>
      <c r="W1405" s="72"/>
      <c r="X1405" s="72"/>
      <c r="Y1405" s="72"/>
      <c r="Z1405" s="72"/>
      <c r="AA1405" s="72"/>
      <c r="AB1405" s="72"/>
      <c r="AC1405" s="92"/>
      <c r="AD1405" s="92"/>
      <c r="AE1405" s="92"/>
      <c r="AF1405" s="92"/>
      <c r="AG1405" s="92"/>
      <c r="AH1405" s="92"/>
    </row>
    <row r="1406" spans="4:34" s="57" customFormat="1" ht="16" customHeight="1" x14ac:dyDescent="0.25">
      <c r="D1406" s="82"/>
      <c r="E1406" s="82"/>
      <c r="F1406" s="82"/>
      <c r="G1406" s="82"/>
      <c r="H1406" s="82"/>
      <c r="I1406" s="79"/>
      <c r="J1406" s="79"/>
      <c r="K1406" s="77"/>
      <c r="L1406" s="77"/>
      <c r="M1406" s="80"/>
      <c r="N1406" s="77"/>
      <c r="O1406" s="77"/>
      <c r="Q1406" s="72"/>
      <c r="R1406" s="72"/>
      <c r="S1406" s="72"/>
      <c r="T1406" s="72"/>
      <c r="U1406" s="72"/>
      <c r="V1406" s="72"/>
      <c r="W1406" s="72"/>
      <c r="X1406" s="72"/>
      <c r="Y1406" s="72"/>
      <c r="Z1406" s="72"/>
      <c r="AA1406" s="72"/>
      <c r="AB1406" s="72"/>
      <c r="AC1406" s="92"/>
      <c r="AD1406" s="92"/>
      <c r="AE1406" s="92"/>
      <c r="AF1406" s="92"/>
      <c r="AG1406" s="92"/>
      <c r="AH1406" s="92"/>
    </row>
    <row r="1407" spans="4:34" s="57" customFormat="1" ht="16" customHeight="1" x14ac:dyDescent="0.25">
      <c r="D1407" s="82"/>
      <c r="E1407" s="82"/>
      <c r="F1407" s="82"/>
      <c r="G1407" s="82"/>
      <c r="H1407" s="82"/>
      <c r="I1407" s="79"/>
      <c r="J1407" s="79"/>
      <c r="K1407" s="77"/>
      <c r="L1407" s="77"/>
      <c r="M1407" s="80"/>
      <c r="N1407" s="77"/>
      <c r="O1407" s="77"/>
      <c r="Q1407" s="72"/>
      <c r="R1407" s="72"/>
      <c r="S1407" s="72"/>
      <c r="T1407" s="72"/>
      <c r="U1407" s="72"/>
      <c r="V1407" s="72"/>
      <c r="W1407" s="72"/>
      <c r="X1407" s="72"/>
      <c r="Y1407" s="72"/>
      <c r="Z1407" s="72"/>
      <c r="AA1407" s="72"/>
      <c r="AB1407" s="72"/>
      <c r="AC1407" s="92"/>
      <c r="AD1407" s="92"/>
      <c r="AE1407" s="92"/>
      <c r="AF1407" s="92"/>
      <c r="AG1407" s="92"/>
      <c r="AH1407" s="92"/>
    </row>
    <row r="1408" spans="4:34" s="57" customFormat="1" ht="16" customHeight="1" x14ac:dyDescent="0.25">
      <c r="D1408" s="82"/>
      <c r="E1408" s="82"/>
      <c r="F1408" s="82"/>
      <c r="G1408" s="82"/>
      <c r="H1408" s="82"/>
      <c r="I1408" s="79"/>
      <c r="J1408" s="79"/>
      <c r="K1408" s="77"/>
      <c r="L1408" s="77"/>
      <c r="M1408" s="80"/>
      <c r="N1408" s="77"/>
      <c r="O1408" s="77"/>
      <c r="Q1408" s="72"/>
      <c r="R1408" s="72"/>
      <c r="S1408" s="72"/>
      <c r="T1408" s="72"/>
      <c r="U1408" s="72"/>
      <c r="V1408" s="72"/>
      <c r="W1408" s="72"/>
      <c r="X1408" s="72"/>
      <c r="Y1408" s="72"/>
      <c r="Z1408" s="72"/>
      <c r="AA1408" s="72"/>
      <c r="AB1408" s="72"/>
      <c r="AC1408" s="92"/>
      <c r="AD1408" s="92"/>
      <c r="AE1408" s="92"/>
      <c r="AF1408" s="92"/>
      <c r="AG1408" s="92"/>
      <c r="AH1408" s="92"/>
    </row>
    <row r="1409" spans="4:34" s="57" customFormat="1" ht="16" customHeight="1" x14ac:dyDescent="0.25">
      <c r="D1409" s="82"/>
      <c r="E1409" s="82"/>
      <c r="F1409" s="82"/>
      <c r="G1409" s="82"/>
      <c r="H1409" s="82"/>
      <c r="I1409" s="79"/>
      <c r="J1409" s="79"/>
      <c r="K1409" s="77"/>
      <c r="L1409" s="77"/>
      <c r="M1409" s="80"/>
      <c r="N1409" s="77"/>
      <c r="O1409" s="77"/>
      <c r="Q1409" s="72"/>
      <c r="R1409" s="72"/>
      <c r="S1409" s="72"/>
      <c r="T1409" s="72"/>
      <c r="U1409" s="72"/>
      <c r="V1409" s="72"/>
      <c r="W1409" s="72"/>
      <c r="X1409" s="72"/>
      <c r="Y1409" s="72"/>
      <c r="Z1409" s="72"/>
      <c r="AA1409" s="72"/>
      <c r="AB1409" s="72"/>
      <c r="AC1409" s="92"/>
      <c r="AD1409" s="92"/>
      <c r="AE1409" s="92"/>
      <c r="AF1409" s="92"/>
      <c r="AG1409" s="92"/>
      <c r="AH1409" s="92"/>
    </row>
    <row r="1410" spans="4:34" s="57" customFormat="1" ht="16" customHeight="1" x14ac:dyDescent="0.25">
      <c r="D1410" s="82"/>
      <c r="E1410" s="82"/>
      <c r="F1410" s="82"/>
      <c r="G1410" s="82"/>
      <c r="H1410" s="82"/>
      <c r="I1410" s="79"/>
      <c r="J1410" s="79"/>
      <c r="K1410" s="77"/>
      <c r="L1410" s="77"/>
      <c r="M1410" s="80"/>
      <c r="N1410" s="77"/>
      <c r="O1410" s="77"/>
      <c r="Q1410" s="72"/>
      <c r="R1410" s="72"/>
      <c r="S1410" s="72"/>
      <c r="T1410" s="72"/>
      <c r="U1410" s="72"/>
      <c r="V1410" s="72"/>
      <c r="W1410" s="72"/>
      <c r="X1410" s="72"/>
      <c r="Y1410" s="72"/>
      <c r="Z1410" s="72"/>
      <c r="AA1410" s="72"/>
      <c r="AB1410" s="72"/>
      <c r="AC1410" s="92"/>
      <c r="AD1410" s="92"/>
      <c r="AE1410" s="92"/>
      <c r="AF1410" s="92"/>
      <c r="AG1410" s="92"/>
      <c r="AH1410" s="92"/>
    </row>
    <row r="1411" spans="4:34" s="57" customFormat="1" ht="16" customHeight="1" x14ac:dyDescent="0.25">
      <c r="D1411" s="82"/>
      <c r="E1411" s="82"/>
      <c r="F1411" s="82"/>
      <c r="G1411" s="82"/>
      <c r="H1411" s="82"/>
      <c r="I1411" s="79"/>
      <c r="J1411" s="79"/>
      <c r="K1411" s="77"/>
      <c r="L1411" s="77"/>
      <c r="M1411" s="80"/>
      <c r="N1411" s="77"/>
      <c r="O1411" s="77"/>
      <c r="Q1411" s="72"/>
      <c r="R1411" s="72"/>
      <c r="S1411" s="72"/>
      <c r="T1411" s="72"/>
      <c r="U1411" s="72"/>
      <c r="V1411" s="72"/>
      <c r="W1411" s="72"/>
      <c r="X1411" s="72"/>
      <c r="Y1411" s="72"/>
      <c r="Z1411" s="72"/>
      <c r="AA1411" s="72"/>
      <c r="AB1411" s="72"/>
      <c r="AC1411" s="92"/>
      <c r="AD1411" s="92"/>
      <c r="AE1411" s="92"/>
      <c r="AF1411" s="92"/>
      <c r="AG1411" s="92"/>
      <c r="AH1411" s="92"/>
    </row>
    <row r="1412" spans="4:34" s="57" customFormat="1" ht="16" customHeight="1" x14ac:dyDescent="0.25">
      <c r="D1412" s="82"/>
      <c r="E1412" s="82"/>
      <c r="F1412" s="82"/>
      <c r="G1412" s="82"/>
      <c r="H1412" s="82"/>
      <c r="I1412" s="79"/>
      <c r="J1412" s="79"/>
      <c r="K1412" s="81"/>
      <c r="L1412" s="81"/>
      <c r="M1412" s="80"/>
      <c r="N1412" s="77"/>
      <c r="O1412" s="77"/>
      <c r="Q1412" s="72"/>
      <c r="R1412" s="72"/>
      <c r="S1412" s="72"/>
      <c r="T1412" s="72"/>
      <c r="U1412" s="72"/>
      <c r="V1412" s="72"/>
      <c r="W1412" s="72"/>
      <c r="X1412" s="72"/>
      <c r="Y1412" s="72"/>
      <c r="Z1412" s="72"/>
      <c r="AA1412" s="72"/>
      <c r="AB1412" s="72"/>
      <c r="AC1412" s="92"/>
      <c r="AD1412" s="92"/>
      <c r="AE1412" s="92"/>
      <c r="AF1412" s="92"/>
      <c r="AG1412" s="92"/>
      <c r="AH1412" s="92"/>
    </row>
    <row r="1413" spans="4:34" s="57" customFormat="1" ht="16" customHeight="1" x14ac:dyDescent="0.25">
      <c r="D1413" s="82"/>
      <c r="E1413" s="82"/>
      <c r="F1413" s="82"/>
      <c r="G1413" s="82"/>
      <c r="H1413" s="82"/>
      <c r="I1413" s="79"/>
      <c r="J1413" s="79"/>
      <c r="K1413" s="81"/>
      <c r="L1413" s="81"/>
      <c r="M1413" s="80"/>
      <c r="N1413" s="77"/>
      <c r="O1413" s="77"/>
      <c r="Q1413" s="72"/>
      <c r="R1413" s="72"/>
      <c r="S1413" s="72"/>
      <c r="T1413" s="72"/>
      <c r="U1413" s="72"/>
      <c r="V1413" s="72"/>
      <c r="W1413" s="72"/>
      <c r="X1413" s="72"/>
      <c r="Y1413" s="72"/>
      <c r="Z1413" s="72"/>
      <c r="AA1413" s="72"/>
      <c r="AB1413" s="72"/>
      <c r="AC1413" s="92"/>
      <c r="AD1413" s="92"/>
      <c r="AE1413" s="92"/>
      <c r="AF1413" s="92"/>
      <c r="AG1413" s="92"/>
      <c r="AH1413" s="92"/>
    </row>
    <row r="1414" spans="4:34" s="57" customFormat="1" ht="16" customHeight="1" x14ac:dyDescent="0.25">
      <c r="D1414" s="82"/>
      <c r="E1414" s="82"/>
      <c r="F1414" s="82"/>
      <c r="G1414" s="82"/>
      <c r="H1414" s="82"/>
      <c r="I1414" s="79"/>
      <c r="J1414" s="79"/>
      <c r="K1414" s="81"/>
      <c r="L1414" s="81"/>
      <c r="M1414" s="80"/>
      <c r="N1414" s="77"/>
      <c r="O1414" s="77"/>
      <c r="Q1414" s="72"/>
      <c r="R1414" s="72"/>
      <c r="S1414" s="72"/>
      <c r="T1414" s="72"/>
      <c r="U1414" s="72"/>
      <c r="V1414" s="72"/>
      <c r="W1414" s="72"/>
      <c r="X1414" s="72"/>
      <c r="Y1414" s="72"/>
      <c r="Z1414" s="72"/>
      <c r="AA1414" s="72"/>
      <c r="AB1414" s="72"/>
      <c r="AC1414" s="92"/>
      <c r="AD1414" s="92"/>
      <c r="AE1414" s="92"/>
      <c r="AF1414" s="92"/>
      <c r="AG1414" s="92"/>
      <c r="AH1414" s="92"/>
    </row>
    <row r="1415" spans="4:34" s="57" customFormat="1" ht="16" customHeight="1" x14ac:dyDescent="0.25">
      <c r="D1415" s="82"/>
      <c r="E1415" s="82"/>
      <c r="F1415" s="82"/>
      <c r="G1415" s="82"/>
      <c r="H1415" s="82"/>
      <c r="I1415" s="79"/>
      <c r="J1415" s="79"/>
      <c r="K1415" s="81"/>
      <c r="L1415" s="81"/>
      <c r="M1415" s="80"/>
      <c r="N1415" s="77"/>
      <c r="O1415" s="77"/>
      <c r="Q1415" s="72"/>
      <c r="R1415" s="72"/>
      <c r="S1415" s="72"/>
      <c r="T1415" s="72"/>
      <c r="U1415" s="72"/>
      <c r="V1415" s="72"/>
      <c r="W1415" s="72"/>
      <c r="X1415" s="72"/>
      <c r="Y1415" s="72"/>
      <c r="Z1415" s="72"/>
      <c r="AA1415" s="72"/>
      <c r="AB1415" s="72"/>
      <c r="AC1415" s="92"/>
      <c r="AD1415" s="92"/>
      <c r="AE1415" s="92"/>
      <c r="AF1415" s="92"/>
      <c r="AG1415" s="92"/>
      <c r="AH1415" s="92"/>
    </row>
    <row r="1416" spans="4:34" s="57" customFormat="1" ht="16" customHeight="1" x14ac:dyDescent="0.25">
      <c r="D1416" s="82"/>
      <c r="E1416" s="82"/>
      <c r="F1416" s="82"/>
      <c r="G1416" s="82"/>
      <c r="H1416" s="82"/>
      <c r="I1416" s="79"/>
      <c r="J1416" s="79"/>
      <c r="K1416" s="81"/>
      <c r="L1416" s="81"/>
      <c r="M1416" s="80"/>
      <c r="N1416" s="77"/>
      <c r="O1416" s="77"/>
      <c r="Q1416" s="72"/>
      <c r="R1416" s="72"/>
      <c r="S1416" s="72"/>
      <c r="T1416" s="72"/>
      <c r="U1416" s="72"/>
      <c r="V1416" s="72"/>
      <c r="W1416" s="72"/>
      <c r="X1416" s="72"/>
      <c r="Y1416" s="72"/>
      <c r="Z1416" s="72"/>
      <c r="AA1416" s="72"/>
      <c r="AB1416" s="72"/>
      <c r="AC1416" s="92"/>
      <c r="AD1416" s="92"/>
      <c r="AE1416" s="92"/>
      <c r="AF1416" s="92"/>
      <c r="AG1416" s="92"/>
      <c r="AH1416" s="92"/>
    </row>
    <row r="1417" spans="4:34" s="57" customFormat="1" ht="16" customHeight="1" x14ac:dyDescent="0.25">
      <c r="D1417" s="82"/>
      <c r="E1417" s="82"/>
      <c r="F1417" s="82"/>
      <c r="G1417" s="82"/>
      <c r="H1417" s="82"/>
      <c r="I1417" s="79"/>
      <c r="J1417" s="79"/>
      <c r="K1417" s="81"/>
      <c r="L1417" s="81"/>
      <c r="M1417" s="80"/>
      <c r="N1417" s="77"/>
      <c r="O1417" s="77"/>
      <c r="Q1417" s="72"/>
      <c r="R1417" s="72"/>
      <c r="S1417" s="72"/>
      <c r="T1417" s="72"/>
      <c r="U1417" s="72"/>
      <c r="V1417" s="72"/>
      <c r="W1417" s="72"/>
      <c r="X1417" s="72"/>
      <c r="Y1417" s="72"/>
      <c r="Z1417" s="72"/>
      <c r="AA1417" s="72"/>
      <c r="AB1417" s="72"/>
      <c r="AC1417" s="92"/>
      <c r="AD1417" s="92"/>
      <c r="AE1417" s="92"/>
      <c r="AF1417" s="92"/>
      <c r="AG1417" s="92"/>
      <c r="AH1417" s="92"/>
    </row>
    <row r="1418" spans="4:34" s="57" customFormat="1" ht="16" customHeight="1" x14ac:dyDescent="0.25">
      <c r="D1418" s="82"/>
      <c r="E1418" s="82"/>
      <c r="F1418" s="82"/>
      <c r="G1418" s="82"/>
      <c r="H1418" s="82"/>
      <c r="I1418" s="79"/>
      <c r="J1418" s="79"/>
      <c r="K1418" s="81"/>
      <c r="L1418" s="81"/>
      <c r="M1418" s="80"/>
      <c r="N1418" s="77"/>
      <c r="O1418" s="77"/>
      <c r="Q1418" s="72"/>
      <c r="R1418" s="72"/>
      <c r="S1418" s="72"/>
      <c r="T1418" s="72"/>
      <c r="U1418" s="72"/>
      <c r="V1418" s="72"/>
      <c r="W1418" s="72"/>
      <c r="X1418" s="72"/>
      <c r="Y1418" s="72"/>
      <c r="Z1418" s="72"/>
      <c r="AA1418" s="72"/>
      <c r="AB1418" s="72"/>
      <c r="AC1418" s="92"/>
      <c r="AD1418" s="92"/>
      <c r="AE1418" s="92"/>
      <c r="AF1418" s="92"/>
      <c r="AG1418" s="92"/>
      <c r="AH1418" s="92"/>
    </row>
    <row r="1419" spans="4:34" s="57" customFormat="1" ht="16" customHeight="1" x14ac:dyDescent="0.25">
      <c r="D1419" s="82"/>
      <c r="E1419" s="82"/>
      <c r="F1419" s="82"/>
      <c r="G1419" s="82"/>
      <c r="H1419" s="82"/>
      <c r="I1419" s="79"/>
      <c r="J1419" s="79"/>
      <c r="K1419" s="77"/>
      <c r="L1419" s="77"/>
      <c r="M1419" s="80"/>
      <c r="N1419" s="77"/>
      <c r="O1419" s="77"/>
      <c r="Q1419" s="72"/>
      <c r="R1419" s="72"/>
      <c r="S1419" s="72"/>
      <c r="T1419" s="72"/>
      <c r="U1419" s="72"/>
      <c r="V1419" s="72"/>
      <c r="W1419" s="72"/>
      <c r="X1419" s="72"/>
      <c r="Y1419" s="72"/>
      <c r="Z1419" s="72"/>
      <c r="AA1419" s="72"/>
      <c r="AB1419" s="72"/>
      <c r="AC1419" s="92"/>
      <c r="AD1419" s="92"/>
      <c r="AE1419" s="92"/>
      <c r="AF1419" s="92"/>
      <c r="AG1419" s="92"/>
      <c r="AH1419" s="92"/>
    </row>
    <row r="1420" spans="4:34" s="57" customFormat="1" ht="16" customHeight="1" x14ac:dyDescent="0.25">
      <c r="D1420" s="82"/>
      <c r="E1420" s="82"/>
      <c r="F1420" s="82"/>
      <c r="G1420" s="82"/>
      <c r="H1420" s="82"/>
      <c r="I1420" s="79"/>
      <c r="J1420" s="79"/>
      <c r="K1420" s="77"/>
      <c r="L1420" s="77"/>
      <c r="M1420" s="80"/>
      <c r="N1420" s="77"/>
      <c r="O1420" s="77"/>
      <c r="Q1420" s="72"/>
      <c r="R1420" s="72"/>
      <c r="S1420" s="72"/>
      <c r="T1420" s="72"/>
      <c r="U1420" s="72"/>
      <c r="V1420" s="72"/>
      <c r="W1420" s="72"/>
      <c r="X1420" s="72"/>
      <c r="Y1420" s="72"/>
      <c r="Z1420" s="72"/>
      <c r="AA1420" s="72"/>
      <c r="AB1420" s="72"/>
      <c r="AC1420" s="92"/>
      <c r="AD1420" s="92"/>
      <c r="AE1420" s="92"/>
      <c r="AF1420" s="92"/>
      <c r="AG1420" s="92"/>
      <c r="AH1420" s="92"/>
    </row>
    <row r="1421" spans="4:34" s="57" customFormat="1" ht="16" customHeight="1" x14ac:dyDescent="0.25">
      <c r="D1421" s="82"/>
      <c r="E1421" s="82"/>
      <c r="F1421" s="82"/>
      <c r="G1421" s="82"/>
      <c r="H1421" s="82"/>
      <c r="I1421" s="79"/>
      <c r="J1421" s="79"/>
      <c r="K1421" s="77"/>
      <c r="L1421" s="77"/>
      <c r="M1421" s="80"/>
      <c r="N1421" s="77"/>
      <c r="O1421" s="77"/>
      <c r="Q1421" s="72"/>
      <c r="R1421" s="72"/>
      <c r="S1421" s="72"/>
      <c r="T1421" s="72"/>
      <c r="U1421" s="72"/>
      <c r="V1421" s="72"/>
      <c r="W1421" s="72"/>
      <c r="X1421" s="72"/>
      <c r="Y1421" s="72"/>
      <c r="Z1421" s="72"/>
      <c r="AA1421" s="72"/>
      <c r="AB1421" s="72"/>
      <c r="AC1421" s="92"/>
      <c r="AD1421" s="92"/>
      <c r="AE1421" s="92"/>
      <c r="AF1421" s="92"/>
      <c r="AG1421" s="92"/>
      <c r="AH1421" s="92"/>
    </row>
    <row r="1422" spans="4:34" s="57" customFormat="1" ht="16" customHeight="1" x14ac:dyDescent="0.25">
      <c r="D1422" s="82"/>
      <c r="E1422" s="82"/>
      <c r="F1422" s="82"/>
      <c r="G1422" s="82"/>
      <c r="H1422" s="82"/>
      <c r="I1422" s="79"/>
      <c r="J1422" s="79"/>
      <c r="K1422" s="77"/>
      <c r="L1422" s="77"/>
      <c r="M1422" s="80"/>
      <c r="N1422" s="77"/>
      <c r="O1422" s="77"/>
      <c r="Q1422" s="72"/>
      <c r="R1422" s="72"/>
      <c r="S1422" s="72"/>
      <c r="T1422" s="72"/>
      <c r="U1422" s="72"/>
      <c r="V1422" s="72"/>
      <c r="W1422" s="72"/>
      <c r="X1422" s="72"/>
      <c r="Y1422" s="72"/>
      <c r="Z1422" s="72"/>
      <c r="AA1422" s="72"/>
      <c r="AB1422" s="72"/>
      <c r="AC1422" s="92"/>
      <c r="AD1422" s="92"/>
      <c r="AE1422" s="92"/>
      <c r="AF1422" s="92"/>
      <c r="AG1422" s="92"/>
      <c r="AH1422" s="92"/>
    </row>
    <row r="1423" spans="4:34" s="57" customFormat="1" ht="16" customHeight="1" x14ac:dyDescent="0.25">
      <c r="D1423" s="82"/>
      <c r="E1423" s="82"/>
      <c r="F1423" s="82"/>
      <c r="G1423" s="82"/>
      <c r="H1423" s="82"/>
      <c r="I1423" s="79"/>
      <c r="J1423" s="79"/>
      <c r="K1423" s="77"/>
      <c r="L1423" s="77"/>
      <c r="M1423" s="80"/>
      <c r="N1423" s="77"/>
      <c r="O1423" s="77"/>
      <c r="Q1423" s="72"/>
      <c r="R1423" s="72"/>
      <c r="S1423" s="72"/>
      <c r="T1423" s="72"/>
      <c r="U1423" s="72"/>
      <c r="V1423" s="72"/>
      <c r="W1423" s="72"/>
      <c r="X1423" s="72"/>
      <c r="Y1423" s="72"/>
      <c r="Z1423" s="72"/>
      <c r="AA1423" s="72"/>
      <c r="AB1423" s="72"/>
      <c r="AC1423" s="92"/>
      <c r="AD1423" s="92"/>
      <c r="AE1423" s="92"/>
      <c r="AF1423" s="92"/>
      <c r="AG1423" s="92"/>
      <c r="AH1423" s="92"/>
    </row>
    <row r="1424" spans="4:34" s="57" customFormat="1" ht="16" customHeight="1" x14ac:dyDescent="0.25">
      <c r="D1424" s="82"/>
      <c r="E1424" s="82"/>
      <c r="F1424" s="82"/>
      <c r="G1424" s="82"/>
      <c r="H1424" s="82"/>
      <c r="I1424" s="79"/>
      <c r="J1424" s="79"/>
      <c r="K1424" s="77"/>
      <c r="L1424" s="77"/>
      <c r="M1424" s="80"/>
      <c r="N1424" s="77"/>
      <c r="O1424" s="77"/>
      <c r="Q1424" s="72"/>
      <c r="R1424" s="72"/>
      <c r="S1424" s="72"/>
      <c r="T1424" s="72"/>
      <c r="U1424" s="72"/>
      <c r="V1424" s="72"/>
      <c r="W1424" s="72"/>
      <c r="X1424" s="72"/>
      <c r="Y1424" s="72"/>
      <c r="Z1424" s="72"/>
      <c r="AA1424" s="72"/>
      <c r="AB1424" s="72"/>
      <c r="AC1424" s="92"/>
      <c r="AD1424" s="92"/>
      <c r="AE1424" s="92"/>
      <c r="AF1424" s="92"/>
      <c r="AG1424" s="92"/>
      <c r="AH1424" s="92"/>
    </row>
    <row r="1425" spans="4:34" s="57" customFormat="1" ht="16" customHeight="1" x14ac:dyDescent="0.25">
      <c r="D1425" s="82"/>
      <c r="E1425" s="82"/>
      <c r="F1425" s="82"/>
      <c r="G1425" s="82"/>
      <c r="H1425" s="82"/>
      <c r="I1425" s="79"/>
      <c r="J1425" s="79"/>
      <c r="K1425" s="77"/>
      <c r="L1425" s="77"/>
      <c r="M1425" s="80"/>
      <c r="N1425" s="77"/>
      <c r="O1425" s="77"/>
      <c r="Q1425" s="72"/>
      <c r="R1425" s="72"/>
      <c r="S1425" s="72"/>
      <c r="T1425" s="72"/>
      <c r="U1425" s="72"/>
      <c r="V1425" s="72"/>
      <c r="W1425" s="72"/>
      <c r="X1425" s="72"/>
      <c r="Y1425" s="72"/>
      <c r="Z1425" s="72"/>
      <c r="AA1425" s="72"/>
      <c r="AB1425" s="72"/>
      <c r="AC1425" s="92"/>
      <c r="AD1425" s="92"/>
      <c r="AE1425" s="92"/>
      <c r="AF1425" s="92"/>
      <c r="AG1425" s="92"/>
      <c r="AH1425" s="92"/>
    </row>
    <row r="1426" spans="4:34" s="57" customFormat="1" ht="16" customHeight="1" x14ac:dyDescent="0.25">
      <c r="D1426" s="82"/>
      <c r="E1426" s="82"/>
      <c r="F1426" s="82"/>
      <c r="G1426" s="82"/>
      <c r="H1426" s="82"/>
      <c r="I1426" s="79"/>
      <c r="J1426" s="79"/>
      <c r="K1426" s="77"/>
      <c r="L1426" s="77"/>
      <c r="M1426" s="80"/>
      <c r="N1426" s="77"/>
      <c r="O1426" s="77"/>
      <c r="Q1426" s="72"/>
      <c r="R1426" s="72"/>
      <c r="S1426" s="72"/>
      <c r="T1426" s="72"/>
      <c r="U1426" s="72"/>
      <c r="V1426" s="72"/>
      <c r="W1426" s="72"/>
      <c r="X1426" s="72"/>
      <c r="Y1426" s="72"/>
      <c r="Z1426" s="72"/>
      <c r="AA1426" s="72"/>
      <c r="AB1426" s="72"/>
      <c r="AC1426" s="92"/>
      <c r="AD1426" s="92"/>
      <c r="AE1426" s="92"/>
      <c r="AF1426" s="92"/>
      <c r="AG1426" s="92"/>
      <c r="AH1426" s="92"/>
    </row>
    <row r="1427" spans="4:34" s="57" customFormat="1" ht="16" customHeight="1" x14ac:dyDescent="0.25">
      <c r="D1427" s="82"/>
      <c r="E1427" s="82"/>
      <c r="F1427" s="82"/>
      <c r="G1427" s="82"/>
      <c r="H1427" s="82"/>
      <c r="I1427" s="79"/>
      <c r="J1427" s="79"/>
      <c r="K1427" s="77"/>
      <c r="L1427" s="77"/>
      <c r="M1427" s="80"/>
      <c r="N1427" s="77"/>
      <c r="O1427" s="77"/>
      <c r="Q1427" s="72"/>
      <c r="R1427" s="72"/>
      <c r="S1427" s="72"/>
      <c r="T1427" s="72"/>
      <c r="U1427" s="72"/>
      <c r="V1427" s="72"/>
      <c r="W1427" s="72"/>
      <c r="X1427" s="72"/>
      <c r="Y1427" s="72"/>
      <c r="Z1427" s="72"/>
      <c r="AA1427" s="72"/>
      <c r="AB1427" s="72"/>
      <c r="AC1427" s="92"/>
      <c r="AD1427" s="92"/>
      <c r="AE1427" s="92"/>
      <c r="AF1427" s="92"/>
      <c r="AG1427" s="92"/>
      <c r="AH1427" s="92"/>
    </row>
    <row r="1428" spans="4:34" s="57" customFormat="1" ht="16" customHeight="1" x14ac:dyDescent="0.25">
      <c r="D1428" s="82"/>
      <c r="E1428" s="82"/>
      <c r="F1428" s="82"/>
      <c r="G1428" s="82"/>
      <c r="H1428" s="82"/>
      <c r="I1428" s="79"/>
      <c r="J1428" s="79"/>
      <c r="K1428" s="77"/>
      <c r="L1428" s="77"/>
      <c r="M1428" s="80"/>
      <c r="N1428" s="77"/>
      <c r="O1428" s="77"/>
      <c r="Q1428" s="72"/>
      <c r="R1428" s="72"/>
      <c r="S1428" s="72"/>
      <c r="T1428" s="72"/>
      <c r="U1428" s="72"/>
      <c r="V1428" s="72"/>
      <c r="W1428" s="72"/>
      <c r="X1428" s="72"/>
      <c r="Y1428" s="72"/>
      <c r="Z1428" s="72"/>
      <c r="AA1428" s="72"/>
      <c r="AB1428" s="72"/>
      <c r="AC1428" s="92"/>
      <c r="AD1428" s="92"/>
      <c r="AE1428" s="92"/>
      <c r="AF1428" s="92"/>
      <c r="AG1428" s="92"/>
      <c r="AH1428" s="92"/>
    </row>
    <row r="1429" spans="4:34" s="57" customFormat="1" ht="16" customHeight="1" x14ac:dyDescent="0.25">
      <c r="D1429" s="82"/>
      <c r="E1429" s="82"/>
      <c r="F1429" s="82"/>
      <c r="G1429" s="82"/>
      <c r="H1429" s="82"/>
      <c r="I1429" s="79"/>
      <c r="J1429" s="79"/>
      <c r="K1429" s="77"/>
      <c r="L1429" s="77"/>
      <c r="M1429" s="80"/>
      <c r="N1429" s="77"/>
      <c r="O1429" s="77"/>
      <c r="Q1429" s="72"/>
      <c r="R1429" s="72"/>
      <c r="S1429" s="72"/>
      <c r="T1429" s="72"/>
      <c r="U1429" s="72"/>
      <c r="V1429" s="72"/>
      <c r="W1429" s="72"/>
      <c r="X1429" s="72"/>
      <c r="Y1429" s="72"/>
      <c r="Z1429" s="72"/>
      <c r="AA1429" s="72"/>
      <c r="AB1429" s="72"/>
      <c r="AC1429" s="92"/>
      <c r="AD1429" s="92"/>
      <c r="AE1429" s="92"/>
      <c r="AF1429" s="92"/>
      <c r="AG1429" s="92"/>
      <c r="AH1429" s="92"/>
    </row>
    <row r="1430" spans="4:34" s="57" customFormat="1" ht="16" customHeight="1" x14ac:dyDescent="0.25">
      <c r="D1430" s="82"/>
      <c r="E1430" s="82"/>
      <c r="F1430" s="82"/>
      <c r="G1430" s="82"/>
      <c r="H1430" s="82"/>
      <c r="I1430" s="79"/>
      <c r="J1430" s="79"/>
      <c r="K1430" s="77"/>
      <c r="L1430" s="77"/>
      <c r="M1430" s="80"/>
      <c r="N1430" s="77"/>
      <c r="O1430" s="77"/>
      <c r="Q1430" s="72"/>
      <c r="R1430" s="72"/>
      <c r="S1430" s="72"/>
      <c r="T1430" s="72"/>
      <c r="U1430" s="72"/>
      <c r="V1430" s="72"/>
      <c r="W1430" s="72"/>
      <c r="X1430" s="72"/>
      <c r="Y1430" s="72"/>
      <c r="Z1430" s="72"/>
      <c r="AA1430" s="72"/>
      <c r="AB1430" s="72"/>
      <c r="AC1430" s="92"/>
      <c r="AD1430" s="92"/>
      <c r="AE1430" s="92"/>
      <c r="AF1430" s="92"/>
      <c r="AG1430" s="92"/>
      <c r="AH1430" s="92"/>
    </row>
    <row r="1431" spans="4:34" s="57" customFormat="1" ht="16" customHeight="1" x14ac:dyDescent="0.25">
      <c r="D1431" s="82"/>
      <c r="E1431" s="82"/>
      <c r="F1431" s="82"/>
      <c r="G1431" s="82"/>
      <c r="H1431" s="82"/>
      <c r="I1431" s="79"/>
      <c r="J1431" s="79"/>
      <c r="K1431" s="77"/>
      <c r="L1431" s="77"/>
      <c r="M1431" s="80"/>
      <c r="N1431" s="77"/>
      <c r="O1431" s="77"/>
      <c r="Q1431" s="72"/>
      <c r="R1431" s="72"/>
      <c r="S1431" s="72"/>
      <c r="T1431" s="72"/>
      <c r="U1431" s="72"/>
      <c r="V1431" s="72"/>
      <c r="W1431" s="72"/>
      <c r="X1431" s="72"/>
      <c r="Y1431" s="72"/>
      <c r="Z1431" s="72"/>
      <c r="AA1431" s="72"/>
      <c r="AB1431" s="72"/>
      <c r="AC1431" s="92"/>
      <c r="AD1431" s="92"/>
      <c r="AE1431" s="92"/>
      <c r="AF1431" s="92"/>
      <c r="AG1431" s="92"/>
      <c r="AH1431" s="92"/>
    </row>
    <row r="1432" spans="4:34" s="57" customFormat="1" ht="16" customHeight="1" x14ac:dyDescent="0.25">
      <c r="D1432" s="82"/>
      <c r="E1432" s="82"/>
      <c r="F1432" s="82"/>
      <c r="G1432" s="82"/>
      <c r="H1432" s="82"/>
      <c r="I1432" s="79"/>
      <c r="J1432" s="79"/>
      <c r="K1432" s="77"/>
      <c r="L1432" s="77"/>
      <c r="M1432" s="80"/>
      <c r="N1432" s="77"/>
      <c r="O1432" s="77"/>
      <c r="Q1432" s="72"/>
      <c r="R1432" s="72"/>
      <c r="S1432" s="72"/>
      <c r="T1432" s="72"/>
      <c r="U1432" s="72"/>
      <c r="V1432" s="72"/>
      <c r="W1432" s="72"/>
      <c r="X1432" s="72"/>
      <c r="Y1432" s="72"/>
      <c r="Z1432" s="72"/>
      <c r="AA1432" s="72"/>
      <c r="AB1432" s="72"/>
      <c r="AC1432" s="92"/>
      <c r="AD1432" s="92"/>
      <c r="AE1432" s="92"/>
      <c r="AF1432" s="92"/>
      <c r="AG1432" s="92"/>
      <c r="AH1432" s="92"/>
    </row>
    <row r="1433" spans="4:34" s="57" customFormat="1" ht="16" customHeight="1" x14ac:dyDescent="0.25">
      <c r="D1433" s="82"/>
      <c r="E1433" s="82"/>
      <c r="F1433" s="82"/>
      <c r="G1433" s="82"/>
      <c r="H1433" s="82"/>
      <c r="I1433" s="79"/>
      <c r="J1433" s="79"/>
      <c r="K1433" s="77"/>
      <c r="L1433" s="77"/>
      <c r="M1433" s="80"/>
      <c r="N1433" s="77"/>
      <c r="O1433" s="77"/>
      <c r="Q1433" s="72"/>
      <c r="R1433" s="72"/>
      <c r="S1433" s="72"/>
      <c r="T1433" s="72"/>
      <c r="U1433" s="72"/>
      <c r="V1433" s="72"/>
      <c r="W1433" s="72"/>
      <c r="X1433" s="72"/>
      <c r="Y1433" s="72"/>
      <c r="Z1433" s="72"/>
      <c r="AA1433" s="72"/>
      <c r="AB1433" s="72"/>
      <c r="AC1433" s="92"/>
      <c r="AD1433" s="92"/>
      <c r="AE1433" s="92"/>
      <c r="AF1433" s="92"/>
      <c r="AG1433" s="92"/>
      <c r="AH1433" s="92"/>
    </row>
    <row r="1434" spans="4:34" s="57" customFormat="1" ht="16" customHeight="1" x14ac:dyDescent="0.25">
      <c r="D1434" s="82"/>
      <c r="E1434" s="82"/>
      <c r="F1434" s="82"/>
      <c r="G1434" s="82"/>
      <c r="H1434" s="82"/>
      <c r="I1434" s="79"/>
      <c r="J1434" s="79"/>
      <c r="K1434" s="77"/>
      <c r="L1434" s="77"/>
      <c r="M1434" s="80"/>
      <c r="N1434" s="77"/>
      <c r="O1434" s="77"/>
      <c r="Q1434" s="72"/>
      <c r="R1434" s="72"/>
      <c r="S1434" s="72"/>
      <c r="T1434" s="72"/>
      <c r="U1434" s="72"/>
      <c r="V1434" s="72"/>
      <c r="W1434" s="72"/>
      <c r="X1434" s="72"/>
      <c r="Y1434" s="72"/>
      <c r="Z1434" s="72"/>
      <c r="AA1434" s="72"/>
      <c r="AB1434" s="72"/>
      <c r="AC1434" s="92"/>
      <c r="AD1434" s="92"/>
      <c r="AE1434" s="92"/>
      <c r="AF1434" s="92"/>
      <c r="AG1434" s="92"/>
      <c r="AH1434" s="92"/>
    </row>
    <row r="1435" spans="4:34" s="57" customFormat="1" ht="16" customHeight="1" x14ac:dyDescent="0.25">
      <c r="D1435" s="82"/>
      <c r="E1435" s="82"/>
      <c r="F1435" s="82"/>
      <c r="G1435" s="82"/>
      <c r="H1435" s="82"/>
      <c r="I1435" s="79"/>
      <c r="J1435" s="79"/>
      <c r="K1435" s="77"/>
      <c r="L1435" s="77"/>
      <c r="M1435" s="80"/>
      <c r="N1435" s="77"/>
      <c r="O1435" s="77"/>
      <c r="Q1435" s="72"/>
      <c r="R1435" s="72"/>
      <c r="S1435" s="72"/>
      <c r="T1435" s="72"/>
      <c r="U1435" s="72"/>
      <c r="V1435" s="72"/>
      <c r="W1435" s="72"/>
      <c r="X1435" s="72"/>
      <c r="Y1435" s="72"/>
      <c r="Z1435" s="72"/>
      <c r="AA1435" s="72"/>
      <c r="AB1435" s="72"/>
      <c r="AC1435" s="92"/>
      <c r="AD1435" s="92"/>
      <c r="AE1435" s="92"/>
      <c r="AF1435" s="92"/>
      <c r="AG1435" s="92"/>
      <c r="AH1435" s="92"/>
    </row>
    <row r="1436" spans="4:34" s="57" customFormat="1" ht="16" customHeight="1" x14ac:dyDescent="0.25">
      <c r="D1436" s="82"/>
      <c r="E1436" s="82"/>
      <c r="F1436" s="82"/>
      <c r="G1436" s="82"/>
      <c r="H1436" s="82"/>
      <c r="I1436" s="79"/>
      <c r="J1436" s="79"/>
      <c r="K1436" s="81"/>
      <c r="L1436" s="81"/>
      <c r="M1436" s="80"/>
      <c r="N1436" s="77"/>
      <c r="O1436" s="77"/>
      <c r="Q1436" s="72"/>
      <c r="R1436" s="72"/>
      <c r="S1436" s="72"/>
      <c r="T1436" s="72"/>
      <c r="U1436" s="72"/>
      <c r="V1436" s="72"/>
      <c r="W1436" s="72"/>
      <c r="X1436" s="72"/>
      <c r="Y1436" s="72"/>
      <c r="Z1436" s="72"/>
      <c r="AA1436" s="72"/>
      <c r="AB1436" s="72"/>
      <c r="AC1436" s="92"/>
      <c r="AD1436" s="92"/>
      <c r="AE1436" s="92"/>
      <c r="AF1436" s="92"/>
      <c r="AG1436" s="92"/>
      <c r="AH1436" s="92"/>
    </row>
    <row r="1437" spans="4:34" s="57" customFormat="1" ht="16" customHeight="1" x14ac:dyDescent="0.25">
      <c r="D1437" s="82"/>
      <c r="E1437" s="82"/>
      <c r="F1437" s="82"/>
      <c r="G1437" s="82"/>
      <c r="H1437" s="82"/>
      <c r="I1437" s="79"/>
      <c r="J1437" s="79"/>
      <c r="K1437" s="81"/>
      <c r="L1437" s="81"/>
      <c r="M1437" s="80"/>
      <c r="N1437" s="77"/>
      <c r="O1437" s="77"/>
      <c r="Q1437" s="72"/>
      <c r="R1437" s="72"/>
      <c r="S1437" s="72"/>
      <c r="T1437" s="72"/>
      <c r="U1437" s="72"/>
      <c r="V1437" s="72"/>
      <c r="W1437" s="72"/>
      <c r="X1437" s="72"/>
      <c r="Y1437" s="72"/>
      <c r="Z1437" s="72"/>
      <c r="AA1437" s="72"/>
      <c r="AB1437" s="72"/>
      <c r="AC1437" s="92"/>
      <c r="AD1437" s="92"/>
      <c r="AE1437" s="92"/>
      <c r="AF1437" s="92"/>
      <c r="AG1437" s="92"/>
      <c r="AH1437" s="92"/>
    </row>
    <row r="1438" spans="4:34" s="57" customFormat="1" ht="16" customHeight="1" x14ac:dyDescent="0.25">
      <c r="D1438" s="82"/>
      <c r="E1438" s="82"/>
      <c r="F1438" s="82"/>
      <c r="G1438" s="82"/>
      <c r="H1438" s="82"/>
      <c r="I1438" s="79"/>
      <c r="J1438" s="79"/>
      <c r="K1438" s="81"/>
      <c r="L1438" s="81"/>
      <c r="M1438" s="80"/>
      <c r="N1438" s="77"/>
      <c r="O1438" s="77"/>
      <c r="Q1438" s="72"/>
      <c r="R1438" s="72"/>
      <c r="S1438" s="72"/>
      <c r="T1438" s="72"/>
      <c r="U1438" s="72"/>
      <c r="V1438" s="72"/>
      <c r="W1438" s="72"/>
      <c r="X1438" s="72"/>
      <c r="Y1438" s="72"/>
      <c r="Z1438" s="72"/>
      <c r="AA1438" s="72"/>
      <c r="AB1438" s="72"/>
      <c r="AC1438" s="92"/>
      <c r="AD1438" s="92"/>
      <c r="AE1438" s="92"/>
      <c r="AF1438" s="92"/>
      <c r="AG1438" s="92"/>
      <c r="AH1438" s="92"/>
    </row>
    <row r="1439" spans="4:34" s="57" customFormat="1" ht="16" customHeight="1" x14ac:dyDescent="0.25">
      <c r="D1439" s="82"/>
      <c r="E1439" s="82"/>
      <c r="F1439" s="82"/>
      <c r="G1439" s="82"/>
      <c r="H1439" s="82"/>
      <c r="I1439" s="79"/>
      <c r="J1439" s="79"/>
      <c r="K1439" s="81"/>
      <c r="L1439" s="81"/>
      <c r="M1439" s="80"/>
      <c r="N1439" s="77"/>
      <c r="O1439" s="77"/>
      <c r="Q1439" s="72"/>
      <c r="R1439" s="72"/>
      <c r="S1439" s="72"/>
      <c r="T1439" s="72"/>
      <c r="U1439" s="72"/>
      <c r="V1439" s="72"/>
      <c r="W1439" s="72"/>
      <c r="X1439" s="72"/>
      <c r="Y1439" s="72"/>
      <c r="Z1439" s="72"/>
      <c r="AA1439" s="72"/>
      <c r="AB1439" s="72"/>
      <c r="AC1439" s="92"/>
      <c r="AD1439" s="92"/>
      <c r="AE1439" s="92"/>
      <c r="AF1439" s="92"/>
      <c r="AG1439" s="92"/>
      <c r="AH1439" s="92"/>
    </row>
    <row r="1440" spans="4:34" s="57" customFormat="1" ht="16" customHeight="1" x14ac:dyDescent="0.25">
      <c r="D1440" s="82"/>
      <c r="E1440" s="82"/>
      <c r="F1440" s="82"/>
      <c r="G1440" s="82"/>
      <c r="H1440" s="82"/>
      <c r="I1440" s="79"/>
      <c r="J1440" s="79"/>
      <c r="K1440" s="81"/>
      <c r="L1440" s="81"/>
      <c r="M1440" s="80"/>
      <c r="N1440" s="77"/>
      <c r="O1440" s="77"/>
      <c r="Q1440" s="72"/>
      <c r="R1440" s="72"/>
      <c r="S1440" s="72"/>
      <c r="T1440" s="72"/>
      <c r="U1440" s="72"/>
      <c r="V1440" s="72"/>
      <c r="W1440" s="72"/>
      <c r="X1440" s="72"/>
      <c r="Y1440" s="72"/>
      <c r="Z1440" s="72"/>
      <c r="AA1440" s="72"/>
      <c r="AB1440" s="72"/>
      <c r="AC1440" s="92"/>
      <c r="AD1440" s="92"/>
      <c r="AE1440" s="92"/>
      <c r="AF1440" s="92"/>
      <c r="AG1440" s="92"/>
      <c r="AH1440" s="92"/>
    </row>
    <row r="1441" spans="4:34" s="57" customFormat="1" ht="16" customHeight="1" x14ac:dyDescent="0.25">
      <c r="D1441" s="82"/>
      <c r="E1441" s="82"/>
      <c r="F1441" s="82"/>
      <c r="G1441" s="82"/>
      <c r="H1441" s="82"/>
      <c r="I1441" s="79"/>
      <c r="J1441" s="79"/>
      <c r="K1441" s="81"/>
      <c r="L1441" s="81"/>
      <c r="M1441" s="80"/>
      <c r="N1441" s="77"/>
      <c r="O1441" s="77"/>
      <c r="Q1441" s="72"/>
      <c r="R1441" s="72"/>
      <c r="S1441" s="72"/>
      <c r="T1441" s="72"/>
      <c r="U1441" s="72"/>
      <c r="V1441" s="72"/>
      <c r="W1441" s="72"/>
      <c r="X1441" s="72"/>
      <c r="Y1441" s="72"/>
      <c r="Z1441" s="72"/>
      <c r="AA1441" s="72"/>
      <c r="AB1441" s="72"/>
      <c r="AC1441" s="92"/>
      <c r="AD1441" s="92"/>
      <c r="AE1441" s="92"/>
      <c r="AF1441" s="92"/>
      <c r="AG1441" s="92"/>
      <c r="AH1441" s="92"/>
    </row>
    <row r="1442" spans="4:34" s="57" customFormat="1" ht="16" customHeight="1" x14ac:dyDescent="0.25">
      <c r="D1442" s="82"/>
      <c r="E1442" s="82"/>
      <c r="F1442" s="82"/>
      <c r="G1442" s="82"/>
      <c r="H1442" s="82"/>
      <c r="I1442" s="79"/>
      <c r="J1442" s="79"/>
      <c r="K1442" s="81"/>
      <c r="L1442" s="81"/>
      <c r="M1442" s="80"/>
      <c r="N1442" s="77"/>
      <c r="O1442" s="77"/>
      <c r="Q1442" s="72"/>
      <c r="R1442" s="72"/>
      <c r="S1442" s="72"/>
      <c r="T1442" s="72"/>
      <c r="U1442" s="72"/>
      <c r="V1442" s="72"/>
      <c r="W1442" s="72"/>
      <c r="X1442" s="72"/>
      <c r="Y1442" s="72"/>
      <c r="Z1442" s="72"/>
      <c r="AA1442" s="72"/>
      <c r="AB1442" s="72"/>
      <c r="AC1442" s="92"/>
      <c r="AD1442" s="92"/>
      <c r="AE1442" s="92"/>
      <c r="AF1442" s="92"/>
      <c r="AG1442" s="92"/>
      <c r="AH1442" s="92"/>
    </row>
    <row r="1443" spans="4:34" s="57" customFormat="1" ht="16" customHeight="1" x14ac:dyDescent="0.25">
      <c r="D1443" s="82"/>
      <c r="E1443" s="82"/>
      <c r="F1443" s="82"/>
      <c r="G1443" s="82"/>
      <c r="H1443" s="82"/>
      <c r="I1443" s="79"/>
      <c r="J1443" s="79"/>
      <c r="K1443" s="77"/>
      <c r="L1443" s="77"/>
      <c r="M1443" s="80"/>
      <c r="N1443" s="77"/>
      <c r="O1443" s="77"/>
      <c r="Q1443" s="72"/>
      <c r="R1443" s="72"/>
      <c r="S1443" s="72"/>
      <c r="T1443" s="72"/>
      <c r="U1443" s="72"/>
      <c r="V1443" s="72"/>
      <c r="W1443" s="72"/>
      <c r="X1443" s="72"/>
      <c r="Y1443" s="72"/>
      <c r="Z1443" s="72"/>
      <c r="AA1443" s="72"/>
      <c r="AB1443" s="72"/>
      <c r="AC1443" s="92"/>
      <c r="AD1443" s="92"/>
      <c r="AE1443" s="92"/>
      <c r="AF1443" s="92"/>
      <c r="AG1443" s="92"/>
      <c r="AH1443" s="92"/>
    </row>
    <row r="1444" spans="4:34" s="57" customFormat="1" ht="16" customHeight="1" x14ac:dyDescent="0.25">
      <c r="D1444" s="82"/>
      <c r="E1444" s="82"/>
      <c r="F1444" s="82"/>
      <c r="G1444" s="82"/>
      <c r="H1444" s="82"/>
      <c r="I1444" s="79"/>
      <c r="J1444" s="79"/>
      <c r="K1444" s="77"/>
      <c r="L1444" s="77"/>
      <c r="M1444" s="80"/>
      <c r="N1444" s="77"/>
      <c r="O1444" s="77"/>
      <c r="Q1444" s="72"/>
      <c r="R1444" s="72"/>
      <c r="S1444" s="72"/>
      <c r="T1444" s="72"/>
      <c r="U1444" s="72"/>
      <c r="V1444" s="72"/>
      <c r="W1444" s="72"/>
      <c r="X1444" s="72"/>
      <c r="Y1444" s="72"/>
      <c r="Z1444" s="72"/>
      <c r="AA1444" s="72"/>
      <c r="AB1444" s="72"/>
      <c r="AC1444" s="92"/>
      <c r="AD1444" s="92"/>
      <c r="AE1444" s="92"/>
      <c r="AF1444" s="92"/>
      <c r="AG1444" s="92"/>
      <c r="AH1444" s="92"/>
    </row>
    <row r="1445" spans="4:34" s="57" customFormat="1" ht="16" customHeight="1" x14ac:dyDescent="0.25">
      <c r="D1445" s="82"/>
      <c r="E1445" s="82"/>
      <c r="F1445" s="82"/>
      <c r="G1445" s="82"/>
      <c r="H1445" s="82"/>
      <c r="I1445" s="79"/>
      <c r="J1445" s="79"/>
      <c r="K1445" s="77"/>
      <c r="L1445" s="77"/>
      <c r="M1445" s="80"/>
      <c r="N1445" s="77"/>
      <c r="O1445" s="77"/>
      <c r="Q1445" s="72"/>
      <c r="R1445" s="72"/>
      <c r="S1445" s="72"/>
      <c r="T1445" s="72"/>
      <c r="U1445" s="72"/>
      <c r="V1445" s="72"/>
      <c r="W1445" s="72"/>
      <c r="X1445" s="72"/>
      <c r="Y1445" s="72"/>
      <c r="Z1445" s="72"/>
      <c r="AA1445" s="72"/>
      <c r="AB1445" s="72"/>
      <c r="AC1445" s="92"/>
      <c r="AD1445" s="92"/>
      <c r="AE1445" s="92"/>
      <c r="AF1445" s="92"/>
      <c r="AG1445" s="92"/>
      <c r="AH1445" s="92"/>
    </row>
    <row r="1446" spans="4:34" s="57" customFormat="1" ht="16" customHeight="1" x14ac:dyDescent="0.25">
      <c r="D1446" s="82"/>
      <c r="E1446" s="82"/>
      <c r="F1446" s="82"/>
      <c r="G1446" s="82"/>
      <c r="H1446" s="82"/>
      <c r="I1446" s="79"/>
      <c r="J1446" s="79"/>
      <c r="K1446" s="77"/>
      <c r="L1446" s="77"/>
      <c r="M1446" s="80"/>
      <c r="N1446" s="77"/>
      <c r="O1446" s="77"/>
      <c r="Q1446" s="72"/>
      <c r="R1446" s="72"/>
      <c r="S1446" s="72"/>
      <c r="T1446" s="72"/>
      <c r="U1446" s="72"/>
      <c r="V1446" s="72"/>
      <c r="W1446" s="72"/>
      <c r="X1446" s="72"/>
      <c r="Y1446" s="72"/>
      <c r="Z1446" s="72"/>
      <c r="AA1446" s="72"/>
      <c r="AB1446" s="72"/>
      <c r="AC1446" s="92"/>
      <c r="AD1446" s="92"/>
      <c r="AE1446" s="92"/>
      <c r="AF1446" s="92"/>
      <c r="AG1446" s="92"/>
      <c r="AH1446" s="92"/>
    </row>
    <row r="1447" spans="4:34" s="57" customFormat="1" ht="16" customHeight="1" x14ac:dyDescent="0.25">
      <c r="D1447" s="82"/>
      <c r="E1447" s="82"/>
      <c r="F1447" s="82"/>
      <c r="G1447" s="82"/>
      <c r="H1447" s="82"/>
      <c r="I1447" s="79"/>
      <c r="J1447" s="79"/>
      <c r="K1447" s="77"/>
      <c r="L1447" s="77"/>
      <c r="M1447" s="80"/>
      <c r="N1447" s="77"/>
      <c r="O1447" s="77"/>
      <c r="Q1447" s="72"/>
      <c r="R1447" s="72"/>
      <c r="S1447" s="72"/>
      <c r="T1447" s="72"/>
      <c r="U1447" s="72"/>
      <c r="V1447" s="72"/>
      <c r="W1447" s="72"/>
      <c r="X1447" s="72"/>
      <c r="Y1447" s="72"/>
      <c r="Z1447" s="72"/>
      <c r="AA1447" s="72"/>
      <c r="AB1447" s="72"/>
      <c r="AC1447" s="92"/>
      <c r="AD1447" s="92"/>
      <c r="AE1447" s="92"/>
      <c r="AF1447" s="92"/>
      <c r="AG1447" s="92"/>
      <c r="AH1447" s="92"/>
    </row>
    <row r="1448" spans="4:34" s="57" customFormat="1" ht="16" customHeight="1" x14ac:dyDescent="0.25">
      <c r="D1448" s="82"/>
      <c r="E1448" s="82"/>
      <c r="F1448" s="82"/>
      <c r="G1448" s="82"/>
      <c r="H1448" s="82"/>
      <c r="I1448" s="79"/>
      <c r="J1448" s="79"/>
      <c r="K1448" s="77"/>
      <c r="L1448" s="77"/>
      <c r="M1448" s="80"/>
      <c r="N1448" s="77"/>
      <c r="O1448" s="77"/>
      <c r="Q1448" s="72"/>
      <c r="R1448" s="72"/>
      <c r="S1448" s="72"/>
      <c r="T1448" s="72"/>
      <c r="U1448" s="72"/>
      <c r="V1448" s="72"/>
      <c r="W1448" s="72"/>
      <c r="X1448" s="72"/>
      <c r="Y1448" s="72"/>
      <c r="Z1448" s="72"/>
      <c r="AA1448" s="72"/>
      <c r="AB1448" s="72"/>
      <c r="AC1448" s="92"/>
      <c r="AD1448" s="92"/>
      <c r="AE1448" s="92"/>
      <c r="AF1448" s="92"/>
      <c r="AG1448" s="92"/>
      <c r="AH1448" s="92"/>
    </row>
    <row r="1449" spans="4:34" s="57" customFormat="1" ht="16" customHeight="1" x14ac:dyDescent="0.25">
      <c r="D1449" s="82"/>
      <c r="E1449" s="82"/>
      <c r="F1449" s="82"/>
      <c r="G1449" s="82"/>
      <c r="H1449" s="82"/>
      <c r="I1449" s="79"/>
      <c r="J1449" s="79"/>
      <c r="K1449" s="77"/>
      <c r="L1449" s="77"/>
      <c r="M1449" s="80"/>
      <c r="N1449" s="77"/>
      <c r="O1449" s="77"/>
      <c r="Q1449" s="72"/>
      <c r="R1449" s="72"/>
      <c r="S1449" s="72"/>
      <c r="T1449" s="72"/>
      <c r="U1449" s="72"/>
      <c r="V1449" s="72"/>
      <c r="W1449" s="72"/>
      <c r="X1449" s="72"/>
      <c r="Y1449" s="72"/>
      <c r="Z1449" s="72"/>
      <c r="AA1449" s="72"/>
      <c r="AB1449" s="72"/>
      <c r="AC1449" s="92"/>
      <c r="AD1449" s="92"/>
      <c r="AE1449" s="92"/>
      <c r="AF1449" s="92"/>
      <c r="AG1449" s="92"/>
      <c r="AH1449" s="92"/>
    </row>
    <row r="1450" spans="4:34" s="57" customFormat="1" ht="16" customHeight="1" x14ac:dyDescent="0.25">
      <c r="D1450" s="82"/>
      <c r="E1450" s="82"/>
      <c r="F1450" s="82"/>
      <c r="G1450" s="82"/>
      <c r="H1450" s="82"/>
      <c r="I1450" s="79"/>
      <c r="J1450" s="79"/>
      <c r="K1450" s="77"/>
      <c r="L1450" s="77"/>
      <c r="M1450" s="80"/>
      <c r="N1450" s="77"/>
      <c r="O1450" s="77"/>
      <c r="Q1450" s="72"/>
      <c r="R1450" s="72"/>
      <c r="S1450" s="72"/>
      <c r="T1450" s="72"/>
      <c r="U1450" s="72"/>
      <c r="V1450" s="72"/>
      <c r="W1450" s="72"/>
      <c r="X1450" s="72"/>
      <c r="Y1450" s="72"/>
      <c r="Z1450" s="72"/>
      <c r="AA1450" s="72"/>
      <c r="AB1450" s="72"/>
      <c r="AC1450" s="92"/>
      <c r="AD1450" s="92"/>
      <c r="AE1450" s="92"/>
      <c r="AF1450" s="92"/>
      <c r="AG1450" s="92"/>
      <c r="AH1450" s="92"/>
    </row>
    <row r="1451" spans="4:34" s="57" customFormat="1" ht="16" customHeight="1" x14ac:dyDescent="0.25">
      <c r="D1451" s="82"/>
      <c r="E1451" s="82"/>
      <c r="F1451" s="82"/>
      <c r="G1451" s="82"/>
      <c r="H1451" s="82"/>
      <c r="I1451" s="79"/>
      <c r="J1451" s="79"/>
      <c r="K1451" s="77"/>
      <c r="L1451" s="77"/>
      <c r="M1451" s="80"/>
      <c r="N1451" s="77"/>
      <c r="O1451" s="77"/>
      <c r="Q1451" s="72"/>
      <c r="R1451" s="72"/>
      <c r="S1451" s="72"/>
      <c r="T1451" s="72"/>
      <c r="U1451" s="72"/>
      <c r="V1451" s="72"/>
      <c r="W1451" s="72"/>
      <c r="X1451" s="72"/>
      <c r="Y1451" s="72"/>
      <c r="Z1451" s="72"/>
      <c r="AA1451" s="72"/>
      <c r="AB1451" s="72"/>
      <c r="AC1451" s="92"/>
      <c r="AD1451" s="92"/>
      <c r="AE1451" s="92"/>
      <c r="AF1451" s="92"/>
      <c r="AG1451" s="92"/>
      <c r="AH1451" s="92"/>
    </row>
    <row r="1452" spans="4:34" s="57" customFormat="1" ht="16" customHeight="1" x14ac:dyDescent="0.25">
      <c r="D1452" s="82"/>
      <c r="E1452" s="82"/>
      <c r="F1452" s="82"/>
      <c r="G1452" s="82"/>
      <c r="H1452" s="82"/>
      <c r="I1452" s="79"/>
      <c r="J1452" s="79"/>
      <c r="K1452" s="77"/>
      <c r="L1452" s="77"/>
      <c r="M1452" s="80"/>
      <c r="N1452" s="77"/>
      <c r="O1452" s="77"/>
      <c r="Q1452" s="72"/>
      <c r="R1452" s="72"/>
      <c r="S1452" s="72"/>
      <c r="T1452" s="72"/>
      <c r="U1452" s="72"/>
      <c r="V1452" s="72"/>
      <c r="W1452" s="72"/>
      <c r="X1452" s="72"/>
      <c r="Y1452" s="72"/>
      <c r="Z1452" s="72"/>
      <c r="AA1452" s="72"/>
      <c r="AB1452" s="72"/>
      <c r="AC1452" s="92"/>
      <c r="AD1452" s="92"/>
      <c r="AE1452" s="92"/>
      <c r="AF1452" s="92"/>
      <c r="AG1452" s="92"/>
      <c r="AH1452" s="92"/>
    </row>
    <row r="1453" spans="4:34" s="57" customFormat="1" ht="16" customHeight="1" x14ac:dyDescent="0.25">
      <c r="D1453" s="82"/>
      <c r="E1453" s="82"/>
      <c r="F1453" s="82"/>
      <c r="G1453" s="82"/>
      <c r="H1453" s="82"/>
      <c r="I1453" s="79"/>
      <c r="J1453" s="79"/>
      <c r="K1453" s="77"/>
      <c r="L1453" s="77"/>
      <c r="M1453" s="80"/>
      <c r="N1453" s="77"/>
      <c r="O1453" s="77"/>
      <c r="Q1453" s="72"/>
      <c r="R1453" s="72"/>
      <c r="S1453" s="72"/>
      <c r="T1453" s="72"/>
      <c r="U1453" s="72"/>
      <c r="V1453" s="72"/>
      <c r="W1453" s="72"/>
      <c r="X1453" s="72"/>
      <c r="Y1453" s="72"/>
      <c r="Z1453" s="72"/>
      <c r="AA1453" s="72"/>
      <c r="AB1453" s="72"/>
      <c r="AC1453" s="92"/>
      <c r="AD1453" s="92"/>
      <c r="AE1453" s="92"/>
      <c r="AF1453" s="92"/>
      <c r="AG1453" s="92"/>
      <c r="AH1453" s="92"/>
    </row>
    <row r="1454" spans="4:34" s="57" customFormat="1" ht="16" customHeight="1" x14ac:dyDescent="0.25">
      <c r="D1454" s="82"/>
      <c r="E1454" s="82"/>
      <c r="F1454" s="82"/>
      <c r="G1454" s="82"/>
      <c r="H1454" s="82"/>
      <c r="I1454" s="79"/>
      <c r="J1454" s="79"/>
      <c r="K1454" s="77"/>
      <c r="L1454" s="77"/>
      <c r="M1454" s="80"/>
      <c r="N1454" s="77"/>
      <c r="O1454" s="77"/>
      <c r="Q1454" s="72"/>
      <c r="R1454" s="72"/>
      <c r="S1454" s="72"/>
      <c r="T1454" s="72"/>
      <c r="U1454" s="72"/>
      <c r="V1454" s="72"/>
      <c r="W1454" s="72"/>
      <c r="X1454" s="72"/>
      <c r="Y1454" s="72"/>
      <c r="Z1454" s="72"/>
      <c r="AA1454" s="72"/>
      <c r="AB1454" s="72"/>
      <c r="AC1454" s="92"/>
      <c r="AD1454" s="92"/>
      <c r="AE1454" s="92"/>
      <c r="AF1454" s="92"/>
      <c r="AG1454" s="92"/>
      <c r="AH1454" s="92"/>
    </row>
    <row r="1455" spans="4:34" s="57" customFormat="1" ht="16" customHeight="1" x14ac:dyDescent="0.25">
      <c r="D1455" s="82"/>
      <c r="E1455" s="82"/>
      <c r="F1455" s="82"/>
      <c r="G1455" s="82"/>
      <c r="H1455" s="82"/>
      <c r="I1455" s="79"/>
      <c r="J1455" s="79"/>
      <c r="K1455" s="77"/>
      <c r="L1455" s="77"/>
      <c r="M1455" s="80"/>
      <c r="N1455" s="77"/>
      <c r="O1455" s="77"/>
      <c r="Q1455" s="72"/>
      <c r="R1455" s="72"/>
      <c r="S1455" s="72"/>
      <c r="T1455" s="72"/>
      <c r="U1455" s="72"/>
      <c r="V1455" s="72"/>
      <c r="W1455" s="72"/>
      <c r="X1455" s="72"/>
      <c r="Y1455" s="72"/>
      <c r="Z1455" s="72"/>
      <c r="AA1455" s="72"/>
      <c r="AB1455" s="72"/>
      <c r="AC1455" s="92"/>
      <c r="AD1455" s="92"/>
      <c r="AE1455" s="92"/>
      <c r="AF1455" s="92"/>
      <c r="AG1455" s="92"/>
      <c r="AH1455" s="92"/>
    </row>
    <row r="1456" spans="4:34" s="57" customFormat="1" ht="16" customHeight="1" x14ac:dyDescent="0.25">
      <c r="D1456" s="82"/>
      <c r="E1456" s="82"/>
      <c r="F1456" s="82"/>
      <c r="G1456" s="82"/>
      <c r="H1456" s="82"/>
      <c r="I1456" s="79"/>
      <c r="J1456" s="79"/>
      <c r="K1456" s="77"/>
      <c r="L1456" s="77"/>
      <c r="M1456" s="80"/>
      <c r="N1456" s="77"/>
      <c r="O1456" s="77"/>
      <c r="Q1456" s="72"/>
      <c r="R1456" s="72"/>
      <c r="S1456" s="72"/>
      <c r="T1456" s="72"/>
      <c r="U1456" s="72"/>
      <c r="V1456" s="72"/>
      <c r="W1456" s="72"/>
      <c r="X1456" s="72"/>
      <c r="Y1456" s="72"/>
      <c r="Z1456" s="72"/>
      <c r="AA1456" s="72"/>
      <c r="AB1456" s="72"/>
      <c r="AC1456" s="92"/>
      <c r="AD1456" s="92"/>
      <c r="AE1456" s="92"/>
      <c r="AF1456" s="92"/>
      <c r="AG1456" s="92"/>
      <c r="AH1456" s="92"/>
    </row>
    <row r="1457" spans="4:34" s="57" customFormat="1" ht="16" customHeight="1" x14ac:dyDescent="0.25">
      <c r="D1457" s="82"/>
      <c r="E1457" s="82"/>
      <c r="F1457" s="82"/>
      <c r="G1457" s="82"/>
      <c r="H1457" s="82"/>
      <c r="I1457" s="79"/>
      <c r="J1457" s="79"/>
      <c r="K1457" s="77"/>
      <c r="L1457" s="77"/>
      <c r="M1457" s="80"/>
      <c r="N1457" s="77"/>
      <c r="O1457" s="77"/>
      <c r="Q1457" s="72"/>
      <c r="R1457" s="72"/>
      <c r="S1457" s="72"/>
      <c r="T1457" s="72"/>
      <c r="U1457" s="72"/>
      <c r="V1457" s="72"/>
      <c r="W1457" s="72"/>
      <c r="X1457" s="72"/>
      <c r="Y1457" s="72"/>
      <c r="Z1457" s="72"/>
      <c r="AA1457" s="72"/>
      <c r="AB1457" s="72"/>
      <c r="AC1457" s="92"/>
      <c r="AD1457" s="92"/>
      <c r="AE1457" s="92"/>
      <c r="AF1457" s="92"/>
      <c r="AG1457" s="92"/>
      <c r="AH1457" s="92"/>
    </row>
    <row r="1458" spans="4:34" s="57" customFormat="1" ht="16" customHeight="1" x14ac:dyDescent="0.25">
      <c r="D1458" s="82"/>
      <c r="E1458" s="82"/>
      <c r="F1458" s="82"/>
      <c r="G1458" s="82"/>
      <c r="H1458" s="82"/>
      <c r="I1458" s="79"/>
      <c r="J1458" s="79"/>
      <c r="K1458" s="77"/>
      <c r="L1458" s="77"/>
      <c r="M1458" s="80"/>
      <c r="N1458" s="77"/>
      <c r="O1458" s="77"/>
      <c r="Q1458" s="72"/>
      <c r="R1458" s="72"/>
      <c r="S1458" s="72"/>
      <c r="T1458" s="72"/>
      <c r="U1458" s="72"/>
      <c r="V1458" s="72"/>
      <c r="W1458" s="72"/>
      <c r="X1458" s="72"/>
      <c r="Y1458" s="72"/>
      <c r="Z1458" s="72"/>
      <c r="AA1458" s="72"/>
      <c r="AB1458" s="72"/>
      <c r="AC1458" s="92"/>
      <c r="AD1458" s="92"/>
      <c r="AE1458" s="92"/>
      <c r="AF1458" s="92"/>
      <c r="AG1458" s="92"/>
      <c r="AH1458" s="92"/>
    </row>
    <row r="1459" spans="4:34" s="57" customFormat="1" ht="16" customHeight="1" x14ac:dyDescent="0.25">
      <c r="D1459" s="82"/>
      <c r="E1459" s="82"/>
      <c r="F1459" s="82"/>
      <c r="G1459" s="82"/>
      <c r="H1459" s="82"/>
      <c r="I1459" s="79"/>
      <c r="J1459" s="79"/>
      <c r="K1459" s="77"/>
      <c r="L1459" s="77"/>
      <c r="M1459" s="80"/>
      <c r="N1459" s="77"/>
      <c r="O1459" s="77"/>
      <c r="Q1459" s="72"/>
      <c r="R1459" s="72"/>
      <c r="S1459" s="72"/>
      <c r="T1459" s="72"/>
      <c r="U1459" s="72"/>
      <c r="V1459" s="72"/>
      <c r="W1459" s="72"/>
      <c r="X1459" s="72"/>
      <c r="Y1459" s="72"/>
      <c r="Z1459" s="72"/>
      <c r="AA1459" s="72"/>
      <c r="AB1459" s="72"/>
      <c r="AC1459" s="92"/>
      <c r="AD1459" s="92"/>
      <c r="AE1459" s="92"/>
      <c r="AF1459" s="92"/>
      <c r="AG1459" s="92"/>
      <c r="AH1459" s="92"/>
    </row>
    <row r="1460" spans="4:34" s="57" customFormat="1" ht="16" customHeight="1" x14ac:dyDescent="0.25">
      <c r="D1460" s="82"/>
      <c r="E1460" s="82"/>
      <c r="F1460" s="82"/>
      <c r="G1460" s="82"/>
      <c r="H1460" s="82"/>
      <c r="I1460" s="79"/>
      <c r="J1460" s="79"/>
      <c r="K1460" s="81"/>
      <c r="L1460" s="81"/>
      <c r="M1460" s="80"/>
      <c r="N1460" s="77"/>
      <c r="O1460" s="77"/>
      <c r="Q1460" s="72"/>
      <c r="R1460" s="72"/>
      <c r="S1460" s="72"/>
      <c r="T1460" s="72"/>
      <c r="U1460" s="72"/>
      <c r="V1460" s="72"/>
      <c r="W1460" s="72"/>
      <c r="X1460" s="72"/>
      <c r="Y1460" s="72"/>
      <c r="Z1460" s="72"/>
      <c r="AA1460" s="72"/>
      <c r="AB1460" s="72"/>
      <c r="AC1460" s="92"/>
      <c r="AD1460" s="92"/>
      <c r="AE1460" s="92"/>
      <c r="AF1460" s="92"/>
      <c r="AG1460" s="92"/>
      <c r="AH1460" s="92"/>
    </row>
    <row r="1461" spans="4:34" s="57" customFormat="1" ht="16" customHeight="1" x14ac:dyDescent="0.25">
      <c r="D1461" s="82"/>
      <c r="E1461" s="82"/>
      <c r="F1461" s="82"/>
      <c r="G1461" s="82"/>
      <c r="H1461" s="82"/>
      <c r="I1461" s="79"/>
      <c r="J1461" s="79"/>
      <c r="K1461" s="81"/>
      <c r="L1461" s="81"/>
      <c r="M1461" s="80"/>
      <c r="N1461" s="77"/>
      <c r="O1461" s="77"/>
      <c r="Q1461" s="72"/>
      <c r="R1461" s="72"/>
      <c r="S1461" s="72"/>
      <c r="T1461" s="72"/>
      <c r="U1461" s="72"/>
      <c r="V1461" s="72"/>
      <c r="W1461" s="72"/>
      <c r="X1461" s="72"/>
      <c r="Y1461" s="72"/>
      <c r="Z1461" s="72"/>
      <c r="AA1461" s="72"/>
      <c r="AB1461" s="72"/>
      <c r="AC1461" s="92"/>
      <c r="AD1461" s="92"/>
      <c r="AE1461" s="92"/>
      <c r="AF1461" s="92"/>
      <c r="AG1461" s="92"/>
      <c r="AH1461" s="92"/>
    </row>
    <row r="1462" spans="4:34" s="57" customFormat="1" ht="16" customHeight="1" x14ac:dyDescent="0.25">
      <c r="D1462" s="82"/>
      <c r="E1462" s="82"/>
      <c r="F1462" s="82"/>
      <c r="G1462" s="82"/>
      <c r="H1462" s="82"/>
      <c r="I1462" s="79"/>
      <c r="J1462" s="79"/>
      <c r="K1462" s="81"/>
      <c r="L1462" s="81"/>
      <c r="M1462" s="80"/>
      <c r="N1462" s="77"/>
      <c r="O1462" s="77"/>
      <c r="Q1462" s="72"/>
      <c r="R1462" s="72"/>
      <c r="S1462" s="72"/>
      <c r="T1462" s="72"/>
      <c r="U1462" s="72"/>
      <c r="V1462" s="72"/>
      <c r="W1462" s="72"/>
      <c r="X1462" s="72"/>
      <c r="Y1462" s="72"/>
      <c r="Z1462" s="72"/>
      <c r="AA1462" s="72"/>
      <c r="AB1462" s="72"/>
      <c r="AC1462" s="92"/>
      <c r="AD1462" s="92"/>
      <c r="AE1462" s="92"/>
      <c r="AF1462" s="92"/>
      <c r="AG1462" s="92"/>
      <c r="AH1462" s="92"/>
    </row>
    <row r="1463" spans="4:34" s="57" customFormat="1" ht="16" customHeight="1" x14ac:dyDescent="0.25">
      <c r="D1463" s="82"/>
      <c r="E1463" s="82"/>
      <c r="F1463" s="82"/>
      <c r="G1463" s="82"/>
      <c r="H1463" s="82"/>
      <c r="I1463" s="79"/>
      <c r="J1463" s="79"/>
      <c r="K1463" s="81"/>
      <c r="L1463" s="81"/>
      <c r="M1463" s="80"/>
      <c r="N1463" s="77"/>
      <c r="O1463" s="77"/>
      <c r="Q1463" s="72"/>
      <c r="R1463" s="72"/>
      <c r="S1463" s="72"/>
      <c r="T1463" s="72"/>
      <c r="U1463" s="72"/>
      <c r="V1463" s="72"/>
      <c r="W1463" s="72"/>
      <c r="X1463" s="72"/>
      <c r="Y1463" s="72"/>
      <c r="Z1463" s="72"/>
      <c r="AA1463" s="72"/>
      <c r="AB1463" s="72"/>
      <c r="AC1463" s="92"/>
      <c r="AD1463" s="92"/>
      <c r="AE1463" s="92"/>
      <c r="AF1463" s="92"/>
      <c r="AG1463" s="92"/>
      <c r="AH1463" s="92"/>
    </row>
    <row r="1464" spans="4:34" s="57" customFormat="1" ht="16" customHeight="1" x14ac:dyDescent="0.25">
      <c r="D1464" s="82"/>
      <c r="E1464" s="82"/>
      <c r="F1464" s="82"/>
      <c r="G1464" s="82"/>
      <c r="H1464" s="82"/>
      <c r="I1464" s="79"/>
      <c r="J1464" s="79"/>
      <c r="K1464" s="81"/>
      <c r="L1464" s="81"/>
      <c r="M1464" s="80"/>
      <c r="N1464" s="77"/>
      <c r="O1464" s="77"/>
      <c r="Q1464" s="72"/>
      <c r="R1464" s="72"/>
      <c r="S1464" s="72"/>
      <c r="T1464" s="72"/>
      <c r="U1464" s="72"/>
      <c r="V1464" s="72"/>
      <c r="W1464" s="72"/>
      <c r="X1464" s="72"/>
      <c r="Y1464" s="72"/>
      <c r="Z1464" s="72"/>
      <c r="AA1464" s="72"/>
      <c r="AB1464" s="72"/>
      <c r="AC1464" s="92"/>
      <c r="AD1464" s="92"/>
      <c r="AE1464" s="92"/>
      <c r="AF1464" s="92"/>
      <c r="AG1464" s="92"/>
      <c r="AH1464" s="92"/>
    </row>
    <row r="1465" spans="4:34" s="57" customFormat="1" ht="16" customHeight="1" x14ac:dyDescent="0.25">
      <c r="D1465" s="82"/>
      <c r="E1465" s="82"/>
      <c r="F1465" s="82"/>
      <c r="G1465" s="82"/>
      <c r="H1465" s="82"/>
      <c r="I1465" s="79"/>
      <c r="J1465" s="79"/>
      <c r="K1465" s="81"/>
      <c r="L1465" s="81"/>
      <c r="M1465" s="80"/>
      <c r="N1465" s="77"/>
      <c r="O1465" s="77"/>
      <c r="Q1465" s="72"/>
      <c r="R1465" s="72"/>
      <c r="S1465" s="72"/>
      <c r="T1465" s="72"/>
      <c r="U1465" s="72"/>
      <c r="V1465" s="72"/>
      <c r="W1465" s="72"/>
      <c r="X1465" s="72"/>
      <c r="Y1465" s="72"/>
      <c r="Z1465" s="72"/>
      <c r="AA1465" s="72"/>
      <c r="AB1465" s="72"/>
      <c r="AC1465" s="92"/>
      <c r="AD1465" s="92"/>
      <c r="AE1465" s="92"/>
      <c r="AF1465" s="92"/>
      <c r="AG1465" s="92"/>
      <c r="AH1465" s="92"/>
    </row>
    <row r="1466" spans="4:34" s="57" customFormat="1" ht="16" customHeight="1" x14ac:dyDescent="0.25">
      <c r="D1466" s="82"/>
      <c r="E1466" s="82"/>
      <c r="F1466" s="82"/>
      <c r="G1466" s="82"/>
      <c r="H1466" s="82"/>
      <c r="I1466" s="79"/>
      <c r="J1466" s="79"/>
      <c r="K1466" s="81"/>
      <c r="L1466" s="81"/>
      <c r="M1466" s="80"/>
      <c r="N1466" s="77"/>
      <c r="O1466" s="77"/>
      <c r="Q1466" s="72"/>
      <c r="R1466" s="72"/>
      <c r="S1466" s="72"/>
      <c r="T1466" s="72"/>
      <c r="U1466" s="72"/>
      <c r="V1466" s="72"/>
      <c r="W1466" s="72"/>
      <c r="X1466" s="72"/>
      <c r="Y1466" s="72"/>
      <c r="Z1466" s="72"/>
      <c r="AA1466" s="72"/>
      <c r="AB1466" s="72"/>
      <c r="AC1466" s="92"/>
      <c r="AD1466" s="92"/>
      <c r="AE1466" s="92"/>
      <c r="AF1466" s="92"/>
      <c r="AG1466" s="92"/>
      <c r="AH1466" s="92"/>
    </row>
    <row r="1467" spans="4:34" s="57" customFormat="1" ht="16" customHeight="1" x14ac:dyDescent="0.25">
      <c r="D1467" s="82"/>
      <c r="E1467" s="82"/>
      <c r="F1467" s="82"/>
      <c r="G1467" s="82"/>
      <c r="H1467" s="82"/>
      <c r="I1467" s="79"/>
      <c r="J1467" s="79"/>
      <c r="K1467" s="77"/>
      <c r="L1467" s="77"/>
      <c r="M1467" s="80"/>
      <c r="N1467" s="77"/>
      <c r="O1467" s="77"/>
      <c r="Q1467" s="72"/>
      <c r="R1467" s="72"/>
      <c r="S1467" s="72"/>
      <c r="T1467" s="72"/>
      <c r="U1467" s="72"/>
      <c r="V1467" s="72"/>
      <c r="W1467" s="72"/>
      <c r="X1467" s="72"/>
      <c r="Y1467" s="72"/>
      <c r="Z1467" s="72"/>
      <c r="AA1467" s="72"/>
      <c r="AB1467" s="72"/>
      <c r="AC1467" s="92"/>
      <c r="AD1467" s="92"/>
      <c r="AE1467" s="92"/>
      <c r="AF1467" s="92"/>
      <c r="AG1467" s="92"/>
      <c r="AH1467" s="92"/>
    </row>
    <row r="1468" spans="4:34" s="57" customFormat="1" ht="16" customHeight="1" x14ac:dyDescent="0.25">
      <c r="D1468" s="82"/>
      <c r="E1468" s="82"/>
      <c r="F1468" s="82"/>
      <c r="G1468" s="82"/>
      <c r="H1468" s="82"/>
      <c r="I1468" s="79"/>
      <c r="J1468" s="79"/>
      <c r="K1468" s="77"/>
      <c r="L1468" s="77"/>
      <c r="M1468" s="80"/>
      <c r="N1468" s="77"/>
      <c r="O1468" s="77"/>
      <c r="Q1468" s="72"/>
      <c r="R1468" s="72"/>
      <c r="S1468" s="72"/>
      <c r="T1468" s="72"/>
      <c r="U1468" s="72"/>
      <c r="V1468" s="72"/>
      <c r="W1468" s="72"/>
      <c r="X1468" s="72"/>
      <c r="Y1468" s="72"/>
      <c r="Z1468" s="72"/>
      <c r="AA1468" s="72"/>
      <c r="AB1468" s="72"/>
      <c r="AC1468" s="92"/>
      <c r="AD1468" s="92"/>
      <c r="AE1468" s="92"/>
      <c r="AF1468" s="92"/>
      <c r="AG1468" s="92"/>
      <c r="AH1468" s="92"/>
    </row>
    <row r="1469" spans="4:34" s="57" customFormat="1" ht="16" customHeight="1" x14ac:dyDescent="0.25">
      <c r="D1469" s="82"/>
      <c r="E1469" s="82"/>
      <c r="F1469" s="82"/>
      <c r="G1469" s="82"/>
      <c r="H1469" s="82"/>
      <c r="I1469" s="79"/>
      <c r="J1469" s="79"/>
      <c r="K1469" s="77"/>
      <c r="L1469" s="77"/>
      <c r="M1469" s="80"/>
      <c r="N1469" s="77"/>
      <c r="O1469" s="77"/>
      <c r="Q1469" s="72"/>
      <c r="R1469" s="72"/>
      <c r="S1469" s="72"/>
      <c r="T1469" s="72"/>
      <c r="U1469" s="72"/>
      <c r="V1469" s="72"/>
      <c r="W1469" s="72"/>
      <c r="X1469" s="72"/>
      <c r="Y1469" s="72"/>
      <c r="Z1469" s="72"/>
      <c r="AA1469" s="72"/>
      <c r="AB1469" s="72"/>
      <c r="AC1469" s="92"/>
      <c r="AD1469" s="92"/>
      <c r="AE1469" s="92"/>
      <c r="AF1469" s="92"/>
      <c r="AG1469" s="92"/>
      <c r="AH1469" s="92"/>
    </row>
    <row r="1470" spans="4:34" s="57" customFormat="1" ht="16" customHeight="1" x14ac:dyDescent="0.25">
      <c r="D1470" s="82"/>
      <c r="E1470" s="82"/>
      <c r="F1470" s="82"/>
      <c r="G1470" s="82"/>
      <c r="H1470" s="82"/>
      <c r="I1470" s="79"/>
      <c r="J1470" s="79"/>
      <c r="K1470" s="77"/>
      <c r="L1470" s="77"/>
      <c r="M1470" s="80"/>
      <c r="N1470" s="77"/>
      <c r="O1470" s="77"/>
      <c r="Q1470" s="72"/>
      <c r="R1470" s="72"/>
      <c r="S1470" s="72"/>
      <c r="T1470" s="72"/>
      <c r="U1470" s="72"/>
      <c r="V1470" s="72"/>
      <c r="W1470" s="72"/>
      <c r="X1470" s="72"/>
      <c r="Y1470" s="72"/>
      <c r="Z1470" s="72"/>
      <c r="AA1470" s="72"/>
      <c r="AB1470" s="72"/>
      <c r="AC1470" s="92"/>
      <c r="AD1470" s="92"/>
      <c r="AE1470" s="92"/>
      <c r="AF1470" s="92"/>
      <c r="AG1470" s="92"/>
      <c r="AH1470" s="92"/>
    </row>
    <row r="1471" spans="4:34" s="57" customFormat="1" ht="16" customHeight="1" x14ac:dyDescent="0.25">
      <c r="D1471" s="82"/>
      <c r="E1471" s="82"/>
      <c r="F1471" s="82"/>
      <c r="G1471" s="82"/>
      <c r="H1471" s="82"/>
      <c r="I1471" s="79"/>
      <c r="J1471" s="79"/>
      <c r="K1471" s="77"/>
      <c r="L1471" s="77"/>
      <c r="M1471" s="80"/>
      <c r="N1471" s="77"/>
      <c r="O1471" s="77"/>
      <c r="Q1471" s="72"/>
      <c r="R1471" s="72"/>
      <c r="S1471" s="72"/>
      <c r="T1471" s="72"/>
      <c r="U1471" s="72"/>
      <c r="V1471" s="72"/>
      <c r="W1471" s="72"/>
      <c r="X1471" s="72"/>
      <c r="Y1471" s="72"/>
      <c r="Z1471" s="72"/>
      <c r="AA1471" s="72"/>
      <c r="AB1471" s="72"/>
      <c r="AC1471" s="92"/>
      <c r="AD1471" s="92"/>
      <c r="AE1471" s="92"/>
      <c r="AF1471" s="92"/>
      <c r="AG1471" s="92"/>
      <c r="AH1471" s="92"/>
    </row>
    <row r="1472" spans="4:34" s="57" customFormat="1" ht="16" customHeight="1" x14ac:dyDescent="0.25">
      <c r="D1472" s="82"/>
      <c r="E1472" s="82"/>
      <c r="F1472" s="82"/>
      <c r="G1472" s="82"/>
      <c r="H1472" s="82"/>
      <c r="I1472" s="79"/>
      <c r="J1472" s="79"/>
      <c r="K1472" s="77"/>
      <c r="L1472" s="77"/>
      <c r="M1472" s="80"/>
      <c r="N1472" s="77"/>
      <c r="O1472" s="77"/>
      <c r="Q1472" s="72"/>
      <c r="R1472" s="72"/>
      <c r="S1472" s="72"/>
      <c r="T1472" s="72"/>
      <c r="U1472" s="72"/>
      <c r="V1472" s="72"/>
      <c r="W1472" s="72"/>
      <c r="X1472" s="72"/>
      <c r="Y1472" s="72"/>
      <c r="Z1472" s="72"/>
      <c r="AA1472" s="72"/>
      <c r="AB1472" s="72"/>
      <c r="AC1472" s="92"/>
      <c r="AD1472" s="92"/>
      <c r="AE1472" s="92"/>
      <c r="AF1472" s="92"/>
      <c r="AG1472" s="92"/>
      <c r="AH1472" s="92"/>
    </row>
    <row r="1473" spans="4:34" s="57" customFormat="1" ht="16" customHeight="1" x14ac:dyDescent="0.25">
      <c r="D1473" s="82"/>
      <c r="E1473" s="82"/>
      <c r="F1473" s="82"/>
      <c r="G1473" s="82"/>
      <c r="H1473" s="82"/>
      <c r="I1473" s="79"/>
      <c r="J1473" s="79"/>
      <c r="K1473" s="77"/>
      <c r="L1473" s="77"/>
      <c r="M1473" s="80"/>
      <c r="N1473" s="77"/>
      <c r="O1473" s="77"/>
      <c r="Q1473" s="72"/>
      <c r="R1473" s="72"/>
      <c r="S1473" s="72"/>
      <c r="T1473" s="72"/>
      <c r="U1473" s="72"/>
      <c r="V1473" s="72"/>
      <c r="W1473" s="72"/>
      <c r="X1473" s="72"/>
      <c r="Y1473" s="72"/>
      <c r="Z1473" s="72"/>
      <c r="AA1473" s="72"/>
      <c r="AB1473" s="72"/>
      <c r="AC1473" s="92"/>
      <c r="AD1473" s="92"/>
      <c r="AE1473" s="92"/>
      <c r="AF1473" s="92"/>
      <c r="AG1473" s="92"/>
      <c r="AH1473" s="92"/>
    </row>
    <row r="1474" spans="4:34" s="57" customFormat="1" ht="16" customHeight="1" x14ac:dyDescent="0.25">
      <c r="D1474" s="82"/>
      <c r="E1474" s="82"/>
      <c r="F1474" s="82"/>
      <c r="G1474" s="82"/>
      <c r="H1474" s="82"/>
      <c r="I1474" s="79"/>
      <c r="J1474" s="79"/>
      <c r="K1474" s="77"/>
      <c r="L1474" s="77"/>
      <c r="M1474" s="80"/>
      <c r="N1474" s="77"/>
      <c r="O1474" s="77"/>
      <c r="Q1474" s="72"/>
      <c r="R1474" s="72"/>
      <c r="S1474" s="72"/>
      <c r="T1474" s="72"/>
      <c r="U1474" s="72"/>
      <c r="V1474" s="72"/>
      <c r="W1474" s="72"/>
      <c r="X1474" s="72"/>
      <c r="Y1474" s="72"/>
      <c r="Z1474" s="72"/>
      <c r="AA1474" s="72"/>
      <c r="AB1474" s="72"/>
      <c r="AC1474" s="92"/>
      <c r="AD1474" s="92"/>
      <c r="AE1474" s="92"/>
      <c r="AF1474" s="92"/>
      <c r="AG1474" s="92"/>
      <c r="AH1474" s="92"/>
    </row>
    <row r="1475" spans="4:34" s="57" customFormat="1" ht="16" customHeight="1" x14ac:dyDescent="0.25">
      <c r="D1475" s="82"/>
      <c r="E1475" s="82"/>
      <c r="F1475" s="82"/>
      <c r="G1475" s="82"/>
      <c r="H1475" s="82"/>
      <c r="I1475" s="79"/>
      <c r="J1475" s="79"/>
      <c r="K1475" s="77"/>
      <c r="L1475" s="77"/>
      <c r="M1475" s="80"/>
      <c r="N1475" s="77"/>
      <c r="O1475" s="77"/>
      <c r="Q1475" s="72"/>
      <c r="R1475" s="72"/>
      <c r="S1475" s="72"/>
      <c r="T1475" s="72"/>
      <c r="U1475" s="72"/>
      <c r="V1475" s="72"/>
      <c r="W1475" s="72"/>
      <c r="X1475" s="72"/>
      <c r="Y1475" s="72"/>
      <c r="Z1475" s="72"/>
      <c r="AA1475" s="72"/>
      <c r="AB1475" s="72"/>
      <c r="AC1475" s="92"/>
      <c r="AD1475" s="92"/>
      <c r="AE1475" s="92"/>
      <c r="AF1475" s="92"/>
      <c r="AG1475" s="92"/>
      <c r="AH1475" s="92"/>
    </row>
    <row r="1476" spans="4:34" s="57" customFormat="1" ht="16" customHeight="1" x14ac:dyDescent="0.25">
      <c r="D1476" s="82"/>
      <c r="E1476" s="82"/>
      <c r="F1476" s="82"/>
      <c r="G1476" s="82"/>
      <c r="H1476" s="82"/>
      <c r="I1476" s="79"/>
      <c r="J1476" s="79"/>
      <c r="K1476" s="77"/>
      <c r="L1476" s="77"/>
      <c r="M1476" s="80"/>
      <c r="N1476" s="77"/>
      <c r="O1476" s="77"/>
      <c r="Q1476" s="72"/>
      <c r="R1476" s="72"/>
      <c r="S1476" s="72"/>
      <c r="T1476" s="72"/>
      <c r="U1476" s="72"/>
      <c r="V1476" s="72"/>
      <c r="W1476" s="72"/>
      <c r="X1476" s="72"/>
      <c r="Y1476" s="72"/>
      <c r="Z1476" s="72"/>
      <c r="AA1476" s="72"/>
      <c r="AB1476" s="72"/>
      <c r="AC1476" s="92"/>
      <c r="AD1476" s="92"/>
      <c r="AE1476" s="92"/>
      <c r="AF1476" s="92"/>
      <c r="AG1476" s="92"/>
      <c r="AH1476" s="92"/>
    </row>
    <row r="1477" spans="4:34" s="57" customFormat="1" ht="16" customHeight="1" x14ac:dyDescent="0.25">
      <c r="D1477" s="82"/>
      <c r="E1477" s="82"/>
      <c r="F1477" s="82"/>
      <c r="G1477" s="82"/>
      <c r="H1477" s="82"/>
      <c r="I1477" s="79"/>
      <c r="J1477" s="79"/>
      <c r="K1477" s="77"/>
      <c r="L1477" s="77"/>
      <c r="M1477" s="80"/>
      <c r="N1477" s="77"/>
      <c r="O1477" s="77"/>
      <c r="Q1477" s="72"/>
      <c r="R1477" s="72"/>
      <c r="S1477" s="72"/>
      <c r="T1477" s="72"/>
      <c r="U1477" s="72"/>
      <c r="V1477" s="72"/>
      <c r="W1477" s="72"/>
      <c r="X1477" s="72"/>
      <c r="Y1477" s="72"/>
      <c r="Z1477" s="72"/>
      <c r="AA1477" s="72"/>
      <c r="AB1477" s="72"/>
      <c r="AC1477" s="92"/>
      <c r="AD1477" s="92"/>
      <c r="AE1477" s="92"/>
      <c r="AF1477" s="92"/>
      <c r="AG1477" s="92"/>
      <c r="AH1477" s="92"/>
    </row>
    <row r="1478" spans="4:34" s="57" customFormat="1" ht="16" customHeight="1" x14ac:dyDescent="0.25">
      <c r="D1478" s="82"/>
      <c r="E1478" s="82"/>
      <c r="F1478" s="82"/>
      <c r="G1478" s="82"/>
      <c r="H1478" s="82"/>
      <c r="I1478" s="79"/>
      <c r="J1478" s="79"/>
      <c r="K1478" s="77"/>
      <c r="L1478" s="77"/>
      <c r="M1478" s="80"/>
      <c r="N1478" s="77"/>
      <c r="O1478" s="77"/>
      <c r="Q1478" s="72"/>
      <c r="R1478" s="72"/>
      <c r="S1478" s="72"/>
      <c r="T1478" s="72"/>
      <c r="U1478" s="72"/>
      <c r="V1478" s="72"/>
      <c r="W1478" s="72"/>
      <c r="X1478" s="72"/>
      <c r="Y1478" s="72"/>
      <c r="Z1478" s="72"/>
      <c r="AA1478" s="72"/>
      <c r="AB1478" s="72"/>
      <c r="AC1478" s="92"/>
      <c r="AD1478" s="92"/>
      <c r="AE1478" s="92"/>
      <c r="AF1478" s="92"/>
      <c r="AG1478" s="92"/>
      <c r="AH1478" s="92"/>
    </row>
    <row r="1479" spans="4:34" s="57" customFormat="1" ht="16" customHeight="1" x14ac:dyDescent="0.25">
      <c r="D1479" s="82"/>
      <c r="E1479" s="82"/>
      <c r="F1479" s="82"/>
      <c r="G1479" s="82"/>
      <c r="H1479" s="82"/>
      <c r="I1479" s="79"/>
      <c r="J1479" s="79"/>
      <c r="K1479" s="77"/>
      <c r="L1479" s="77"/>
      <c r="M1479" s="80"/>
      <c r="N1479" s="77"/>
      <c r="O1479" s="77"/>
      <c r="Q1479" s="72"/>
      <c r="R1479" s="72"/>
      <c r="S1479" s="72"/>
      <c r="T1479" s="72"/>
      <c r="U1479" s="72"/>
      <c r="V1479" s="72"/>
      <c r="W1479" s="72"/>
      <c r="X1479" s="72"/>
      <c r="Y1479" s="72"/>
      <c r="Z1479" s="72"/>
      <c r="AA1479" s="72"/>
      <c r="AB1479" s="72"/>
      <c r="AC1479" s="92"/>
      <c r="AD1479" s="92"/>
      <c r="AE1479" s="92"/>
      <c r="AF1479" s="92"/>
      <c r="AG1479" s="92"/>
      <c r="AH1479" s="92"/>
    </row>
    <row r="1480" spans="4:34" s="57" customFormat="1" ht="16" customHeight="1" x14ac:dyDescent="0.25">
      <c r="D1480" s="82"/>
      <c r="E1480" s="82"/>
      <c r="F1480" s="82"/>
      <c r="G1480" s="82"/>
      <c r="H1480" s="82"/>
      <c r="I1480" s="79"/>
      <c r="J1480" s="79"/>
      <c r="K1480" s="77"/>
      <c r="L1480" s="77"/>
      <c r="M1480" s="80"/>
      <c r="N1480" s="77"/>
      <c r="O1480" s="77"/>
      <c r="Q1480" s="72"/>
      <c r="R1480" s="72"/>
      <c r="S1480" s="72"/>
      <c r="T1480" s="72"/>
      <c r="U1480" s="72"/>
      <c r="V1480" s="72"/>
      <c r="W1480" s="72"/>
      <c r="X1480" s="72"/>
      <c r="Y1480" s="72"/>
      <c r="Z1480" s="72"/>
      <c r="AA1480" s="72"/>
      <c r="AB1480" s="72"/>
      <c r="AC1480" s="92"/>
      <c r="AD1480" s="92"/>
      <c r="AE1480" s="92"/>
      <c r="AF1480" s="92"/>
      <c r="AG1480" s="92"/>
      <c r="AH1480" s="92"/>
    </row>
    <row r="1481" spans="4:34" s="57" customFormat="1" ht="16" customHeight="1" x14ac:dyDescent="0.25">
      <c r="D1481" s="82"/>
      <c r="E1481" s="82"/>
      <c r="F1481" s="82"/>
      <c r="G1481" s="82"/>
      <c r="H1481" s="82"/>
      <c r="I1481" s="79"/>
      <c r="J1481" s="79"/>
      <c r="K1481" s="77"/>
      <c r="L1481" s="77"/>
      <c r="M1481" s="80"/>
      <c r="N1481" s="77"/>
      <c r="O1481" s="77"/>
      <c r="Q1481" s="72"/>
      <c r="R1481" s="72"/>
      <c r="S1481" s="72"/>
      <c r="T1481" s="72"/>
      <c r="U1481" s="72"/>
      <c r="V1481" s="72"/>
      <c r="W1481" s="72"/>
      <c r="X1481" s="72"/>
      <c r="Y1481" s="72"/>
      <c r="Z1481" s="72"/>
      <c r="AA1481" s="72"/>
      <c r="AB1481" s="72"/>
      <c r="AC1481" s="92"/>
      <c r="AD1481" s="92"/>
      <c r="AE1481" s="92"/>
      <c r="AF1481" s="92"/>
      <c r="AG1481" s="92"/>
      <c r="AH1481" s="92"/>
    </row>
    <row r="1482" spans="4:34" s="57" customFormat="1" ht="16" customHeight="1" x14ac:dyDescent="0.25">
      <c r="D1482" s="82"/>
      <c r="E1482" s="82"/>
      <c r="F1482" s="82"/>
      <c r="G1482" s="82"/>
      <c r="H1482" s="82"/>
      <c r="I1482" s="79"/>
      <c r="J1482" s="79"/>
      <c r="K1482" s="77"/>
      <c r="L1482" s="77"/>
      <c r="M1482" s="80"/>
      <c r="N1482" s="77"/>
      <c r="O1482" s="77"/>
      <c r="Q1482" s="72"/>
      <c r="R1482" s="72"/>
      <c r="S1482" s="72"/>
      <c r="T1482" s="72"/>
      <c r="U1482" s="72"/>
      <c r="V1482" s="72"/>
      <c r="W1482" s="72"/>
      <c r="X1482" s="72"/>
      <c r="Y1482" s="72"/>
      <c r="Z1482" s="72"/>
      <c r="AA1482" s="72"/>
      <c r="AB1482" s="72"/>
      <c r="AC1482" s="92"/>
      <c r="AD1482" s="92"/>
      <c r="AE1482" s="92"/>
      <c r="AF1482" s="92"/>
      <c r="AG1482" s="92"/>
      <c r="AH1482" s="92"/>
    </row>
    <row r="1483" spans="4:34" s="57" customFormat="1" ht="16" customHeight="1" x14ac:dyDescent="0.25">
      <c r="D1483" s="82"/>
      <c r="E1483" s="82"/>
      <c r="F1483" s="82"/>
      <c r="G1483" s="82"/>
      <c r="H1483" s="82"/>
      <c r="I1483" s="79"/>
      <c r="J1483" s="79"/>
      <c r="K1483" s="77"/>
      <c r="L1483" s="77"/>
      <c r="M1483" s="80"/>
      <c r="N1483" s="77"/>
      <c r="O1483" s="77"/>
      <c r="Q1483" s="72"/>
      <c r="R1483" s="72"/>
      <c r="S1483" s="72"/>
      <c r="T1483" s="72"/>
      <c r="U1483" s="72"/>
      <c r="V1483" s="72"/>
      <c r="W1483" s="72"/>
      <c r="X1483" s="72"/>
      <c r="Y1483" s="72"/>
      <c r="Z1483" s="72"/>
      <c r="AA1483" s="72"/>
      <c r="AB1483" s="72"/>
      <c r="AC1483" s="92"/>
      <c r="AD1483" s="92"/>
      <c r="AE1483" s="92"/>
      <c r="AF1483" s="92"/>
      <c r="AG1483" s="92"/>
      <c r="AH1483" s="92"/>
    </row>
    <row r="1484" spans="4:34" s="57" customFormat="1" ht="16" customHeight="1" x14ac:dyDescent="0.25">
      <c r="D1484" s="82"/>
      <c r="E1484" s="82"/>
      <c r="F1484" s="82"/>
      <c r="G1484" s="82"/>
      <c r="H1484" s="82"/>
      <c r="I1484" s="79"/>
      <c r="J1484" s="79"/>
      <c r="K1484" s="81"/>
      <c r="L1484" s="81"/>
      <c r="M1484" s="80"/>
      <c r="N1484" s="77"/>
      <c r="O1484" s="77"/>
      <c r="Q1484" s="72"/>
      <c r="R1484" s="72"/>
      <c r="S1484" s="72"/>
      <c r="T1484" s="72"/>
      <c r="U1484" s="72"/>
      <c r="V1484" s="72"/>
      <c r="W1484" s="72"/>
      <c r="X1484" s="72"/>
      <c r="Y1484" s="72"/>
      <c r="Z1484" s="72"/>
      <c r="AA1484" s="72"/>
      <c r="AB1484" s="72"/>
      <c r="AC1484" s="92"/>
      <c r="AD1484" s="92"/>
      <c r="AE1484" s="92"/>
      <c r="AF1484" s="92"/>
      <c r="AG1484" s="92"/>
      <c r="AH1484" s="92"/>
    </row>
    <row r="1485" spans="4:34" s="57" customFormat="1" ht="16" customHeight="1" x14ac:dyDescent="0.25">
      <c r="D1485" s="82"/>
      <c r="E1485" s="82"/>
      <c r="F1485" s="82"/>
      <c r="G1485" s="82"/>
      <c r="H1485" s="82"/>
      <c r="I1485" s="79"/>
      <c r="J1485" s="79"/>
      <c r="K1485" s="81"/>
      <c r="L1485" s="81"/>
      <c r="M1485" s="80"/>
      <c r="N1485" s="77"/>
      <c r="O1485" s="77"/>
      <c r="Q1485" s="72"/>
      <c r="R1485" s="72"/>
      <c r="S1485" s="72"/>
      <c r="T1485" s="72"/>
      <c r="U1485" s="72"/>
      <c r="V1485" s="72"/>
      <c r="W1485" s="72"/>
      <c r="X1485" s="72"/>
      <c r="Y1485" s="72"/>
      <c r="Z1485" s="72"/>
      <c r="AA1485" s="72"/>
      <c r="AB1485" s="72"/>
      <c r="AC1485" s="92"/>
      <c r="AD1485" s="92"/>
      <c r="AE1485" s="92"/>
      <c r="AF1485" s="92"/>
      <c r="AG1485" s="92"/>
      <c r="AH1485" s="92"/>
    </row>
    <row r="1486" spans="4:34" s="57" customFormat="1" ht="16" customHeight="1" x14ac:dyDescent="0.25">
      <c r="D1486" s="82"/>
      <c r="E1486" s="82"/>
      <c r="F1486" s="82"/>
      <c r="G1486" s="82"/>
      <c r="H1486" s="82"/>
      <c r="I1486" s="79"/>
      <c r="J1486" s="79"/>
      <c r="K1486" s="81"/>
      <c r="L1486" s="81"/>
      <c r="M1486" s="80"/>
      <c r="N1486" s="77"/>
      <c r="O1486" s="77"/>
      <c r="Q1486" s="72"/>
      <c r="R1486" s="72"/>
      <c r="S1486" s="72"/>
      <c r="T1486" s="72"/>
      <c r="U1486" s="72"/>
      <c r="V1486" s="72"/>
      <c r="W1486" s="72"/>
      <c r="X1486" s="72"/>
      <c r="Y1486" s="72"/>
      <c r="Z1486" s="72"/>
      <c r="AA1486" s="72"/>
      <c r="AB1486" s="72"/>
      <c r="AC1486" s="92"/>
      <c r="AD1486" s="92"/>
      <c r="AE1486" s="92"/>
      <c r="AF1486" s="92"/>
      <c r="AG1486" s="92"/>
      <c r="AH1486" s="92"/>
    </row>
    <row r="1487" spans="4:34" s="57" customFormat="1" ht="16" customHeight="1" x14ac:dyDescent="0.25">
      <c r="D1487" s="82"/>
      <c r="E1487" s="82"/>
      <c r="F1487" s="82"/>
      <c r="G1487" s="82"/>
      <c r="H1487" s="82"/>
      <c r="I1487" s="79"/>
      <c r="J1487" s="79"/>
      <c r="K1487" s="81"/>
      <c r="L1487" s="81"/>
      <c r="M1487" s="80"/>
      <c r="N1487" s="77"/>
      <c r="O1487" s="77"/>
      <c r="Q1487" s="72"/>
      <c r="R1487" s="72"/>
      <c r="S1487" s="72"/>
      <c r="T1487" s="72"/>
      <c r="U1487" s="72"/>
      <c r="V1487" s="72"/>
      <c r="W1487" s="72"/>
      <c r="X1487" s="72"/>
      <c r="Y1487" s="72"/>
      <c r="Z1487" s="72"/>
      <c r="AA1487" s="72"/>
      <c r="AB1487" s="72"/>
      <c r="AC1487" s="92"/>
      <c r="AD1487" s="92"/>
      <c r="AE1487" s="92"/>
      <c r="AF1487" s="92"/>
      <c r="AG1487" s="92"/>
      <c r="AH1487" s="92"/>
    </row>
    <row r="1488" spans="4:34" s="57" customFormat="1" ht="16" customHeight="1" x14ac:dyDescent="0.25">
      <c r="D1488" s="82"/>
      <c r="E1488" s="82"/>
      <c r="F1488" s="82"/>
      <c r="G1488" s="82"/>
      <c r="H1488" s="82"/>
      <c r="I1488" s="79"/>
      <c r="J1488" s="79"/>
      <c r="K1488" s="81"/>
      <c r="L1488" s="81"/>
      <c r="M1488" s="80"/>
      <c r="N1488" s="77"/>
      <c r="O1488" s="77"/>
      <c r="Q1488" s="72"/>
      <c r="R1488" s="72"/>
      <c r="S1488" s="72"/>
      <c r="T1488" s="72"/>
      <c r="U1488" s="72"/>
      <c r="V1488" s="72"/>
      <c r="W1488" s="72"/>
      <c r="X1488" s="72"/>
      <c r="Y1488" s="72"/>
      <c r="Z1488" s="72"/>
      <c r="AA1488" s="72"/>
      <c r="AB1488" s="72"/>
      <c r="AC1488" s="92"/>
      <c r="AD1488" s="92"/>
      <c r="AE1488" s="92"/>
      <c r="AF1488" s="92"/>
      <c r="AG1488" s="92"/>
      <c r="AH1488" s="92"/>
    </row>
    <row r="1489" spans="4:34" s="57" customFormat="1" ht="16" customHeight="1" x14ac:dyDescent="0.25">
      <c r="D1489" s="82"/>
      <c r="E1489" s="82"/>
      <c r="F1489" s="82"/>
      <c r="G1489" s="82"/>
      <c r="H1489" s="82"/>
      <c r="I1489" s="79"/>
      <c r="J1489" s="79"/>
      <c r="K1489" s="81"/>
      <c r="L1489" s="81"/>
      <c r="M1489" s="80"/>
      <c r="N1489" s="77"/>
      <c r="O1489" s="77"/>
      <c r="Q1489" s="72"/>
      <c r="R1489" s="72"/>
      <c r="S1489" s="72"/>
      <c r="T1489" s="72"/>
      <c r="U1489" s="72"/>
      <c r="V1489" s="72"/>
      <c r="W1489" s="72"/>
      <c r="X1489" s="72"/>
      <c r="Y1489" s="72"/>
      <c r="Z1489" s="72"/>
      <c r="AA1489" s="72"/>
      <c r="AB1489" s="72"/>
      <c r="AC1489" s="92"/>
      <c r="AD1489" s="92"/>
      <c r="AE1489" s="92"/>
      <c r="AF1489" s="92"/>
      <c r="AG1489" s="92"/>
      <c r="AH1489" s="92"/>
    </row>
    <row r="1490" spans="4:34" s="57" customFormat="1" ht="16" customHeight="1" x14ac:dyDescent="0.25">
      <c r="D1490" s="82"/>
      <c r="E1490" s="82"/>
      <c r="F1490" s="82"/>
      <c r="G1490" s="82"/>
      <c r="H1490" s="82"/>
      <c r="I1490" s="79"/>
      <c r="J1490" s="79"/>
      <c r="K1490" s="81"/>
      <c r="L1490" s="81"/>
      <c r="M1490" s="80"/>
      <c r="N1490" s="77"/>
      <c r="O1490" s="77"/>
      <c r="Q1490" s="72"/>
      <c r="R1490" s="72"/>
      <c r="S1490" s="72"/>
      <c r="T1490" s="72"/>
      <c r="U1490" s="72"/>
      <c r="V1490" s="72"/>
      <c r="W1490" s="72"/>
      <c r="X1490" s="72"/>
      <c r="Y1490" s="72"/>
      <c r="Z1490" s="72"/>
      <c r="AA1490" s="72"/>
      <c r="AB1490" s="72"/>
      <c r="AC1490" s="92"/>
      <c r="AD1490" s="92"/>
      <c r="AE1490" s="92"/>
      <c r="AF1490" s="92"/>
      <c r="AG1490" s="92"/>
      <c r="AH1490" s="92"/>
    </row>
    <row r="1491" spans="4:34" s="57" customFormat="1" ht="16" customHeight="1" x14ac:dyDescent="0.25">
      <c r="D1491" s="82"/>
      <c r="E1491" s="82"/>
      <c r="F1491" s="82"/>
      <c r="G1491" s="82"/>
      <c r="H1491" s="82"/>
      <c r="I1491" s="79"/>
      <c r="J1491" s="79"/>
      <c r="K1491" s="77"/>
      <c r="L1491" s="77"/>
      <c r="M1491" s="80"/>
      <c r="N1491" s="77"/>
      <c r="O1491" s="77"/>
      <c r="Q1491" s="72"/>
      <c r="R1491" s="72"/>
      <c r="S1491" s="72"/>
      <c r="T1491" s="72"/>
      <c r="U1491" s="72"/>
      <c r="V1491" s="72"/>
      <c r="W1491" s="72"/>
      <c r="X1491" s="72"/>
      <c r="Y1491" s="72"/>
      <c r="Z1491" s="72"/>
      <c r="AA1491" s="72"/>
      <c r="AB1491" s="72"/>
      <c r="AC1491" s="92"/>
      <c r="AD1491" s="92"/>
      <c r="AE1491" s="92"/>
      <c r="AF1491" s="92"/>
      <c r="AG1491" s="92"/>
      <c r="AH1491" s="92"/>
    </row>
    <row r="1492" spans="4:34" s="57" customFormat="1" ht="16" customHeight="1" x14ac:dyDescent="0.25">
      <c r="D1492" s="82"/>
      <c r="E1492" s="82"/>
      <c r="F1492" s="82"/>
      <c r="G1492" s="82"/>
      <c r="H1492" s="82"/>
      <c r="I1492" s="79"/>
      <c r="J1492" s="79"/>
      <c r="K1492" s="77"/>
      <c r="L1492" s="77"/>
      <c r="M1492" s="80"/>
      <c r="N1492" s="77"/>
      <c r="O1492" s="77"/>
      <c r="Q1492" s="72"/>
      <c r="R1492" s="72"/>
      <c r="S1492" s="72"/>
      <c r="T1492" s="72"/>
      <c r="U1492" s="72"/>
      <c r="V1492" s="72"/>
      <c r="W1492" s="72"/>
      <c r="X1492" s="72"/>
      <c r="Y1492" s="72"/>
      <c r="Z1492" s="72"/>
      <c r="AA1492" s="72"/>
      <c r="AB1492" s="72"/>
      <c r="AC1492" s="92"/>
      <c r="AD1492" s="92"/>
      <c r="AE1492" s="92"/>
      <c r="AF1492" s="92"/>
      <c r="AG1492" s="92"/>
      <c r="AH1492" s="92"/>
    </row>
    <row r="1493" spans="4:34" s="57" customFormat="1" ht="16" customHeight="1" x14ac:dyDescent="0.25">
      <c r="D1493" s="82"/>
      <c r="E1493" s="82"/>
      <c r="F1493" s="82"/>
      <c r="G1493" s="82"/>
      <c r="H1493" s="82"/>
      <c r="I1493" s="79"/>
      <c r="J1493" s="79"/>
      <c r="K1493" s="77"/>
      <c r="L1493" s="77"/>
      <c r="M1493" s="80"/>
      <c r="N1493" s="77"/>
      <c r="O1493" s="77"/>
      <c r="Q1493" s="72"/>
      <c r="R1493" s="72"/>
      <c r="S1493" s="72"/>
      <c r="T1493" s="72"/>
      <c r="U1493" s="72"/>
      <c r="V1493" s="72"/>
      <c r="W1493" s="72"/>
      <c r="X1493" s="72"/>
      <c r="Y1493" s="72"/>
      <c r="Z1493" s="72"/>
      <c r="AA1493" s="72"/>
      <c r="AB1493" s="72"/>
      <c r="AC1493" s="92"/>
      <c r="AD1493" s="92"/>
      <c r="AE1493" s="92"/>
      <c r="AF1493" s="92"/>
      <c r="AG1493" s="92"/>
      <c r="AH1493" s="92"/>
    </row>
    <row r="1494" spans="4:34" s="57" customFormat="1" ht="16" customHeight="1" x14ac:dyDescent="0.25">
      <c r="D1494" s="82"/>
      <c r="E1494" s="82"/>
      <c r="F1494" s="82"/>
      <c r="G1494" s="82"/>
      <c r="H1494" s="82"/>
      <c r="I1494" s="79"/>
      <c r="J1494" s="79"/>
      <c r="K1494" s="77"/>
      <c r="L1494" s="77"/>
      <c r="M1494" s="80"/>
      <c r="N1494" s="77"/>
      <c r="O1494" s="77"/>
      <c r="Q1494" s="72"/>
      <c r="R1494" s="72"/>
      <c r="S1494" s="72"/>
      <c r="T1494" s="72"/>
      <c r="U1494" s="72"/>
      <c r="V1494" s="72"/>
      <c r="W1494" s="72"/>
      <c r="X1494" s="72"/>
      <c r="Y1494" s="72"/>
      <c r="Z1494" s="72"/>
      <c r="AA1494" s="72"/>
      <c r="AB1494" s="72"/>
      <c r="AC1494" s="92"/>
      <c r="AD1494" s="92"/>
      <c r="AE1494" s="92"/>
      <c r="AF1494" s="92"/>
      <c r="AG1494" s="92"/>
      <c r="AH1494" s="92"/>
    </row>
    <row r="1495" spans="4:34" s="57" customFormat="1" ht="16" customHeight="1" x14ac:dyDescent="0.25">
      <c r="D1495" s="82"/>
      <c r="E1495" s="82"/>
      <c r="F1495" s="82"/>
      <c r="G1495" s="82"/>
      <c r="H1495" s="82"/>
      <c r="I1495" s="79"/>
      <c r="J1495" s="79"/>
      <c r="K1495" s="77"/>
      <c r="L1495" s="77"/>
      <c r="M1495" s="80"/>
      <c r="N1495" s="77"/>
      <c r="O1495" s="77"/>
      <c r="Q1495" s="72"/>
      <c r="R1495" s="72"/>
      <c r="S1495" s="72"/>
      <c r="T1495" s="72"/>
      <c r="U1495" s="72"/>
      <c r="V1495" s="72"/>
      <c r="W1495" s="72"/>
      <c r="X1495" s="72"/>
      <c r="Y1495" s="72"/>
      <c r="Z1495" s="72"/>
      <c r="AA1495" s="72"/>
      <c r="AB1495" s="72"/>
      <c r="AC1495" s="92"/>
      <c r="AD1495" s="92"/>
      <c r="AE1495" s="92"/>
      <c r="AF1495" s="92"/>
      <c r="AG1495" s="92"/>
      <c r="AH1495" s="92"/>
    </row>
    <row r="1496" spans="4:34" s="57" customFormat="1" ht="16" customHeight="1" x14ac:dyDescent="0.25">
      <c r="D1496" s="82"/>
      <c r="E1496" s="82"/>
      <c r="F1496" s="82"/>
      <c r="G1496" s="82"/>
      <c r="H1496" s="82"/>
      <c r="I1496" s="79"/>
      <c r="J1496" s="79"/>
      <c r="K1496" s="77"/>
      <c r="L1496" s="77"/>
      <c r="M1496" s="80"/>
      <c r="N1496" s="77"/>
      <c r="O1496" s="77"/>
      <c r="Q1496" s="72"/>
      <c r="R1496" s="72"/>
      <c r="S1496" s="72"/>
      <c r="T1496" s="72"/>
      <c r="U1496" s="72"/>
      <c r="V1496" s="72"/>
      <c r="W1496" s="72"/>
      <c r="X1496" s="72"/>
      <c r="Y1496" s="72"/>
      <c r="Z1496" s="72"/>
      <c r="AA1496" s="72"/>
      <c r="AB1496" s="72"/>
      <c r="AC1496" s="92"/>
      <c r="AD1496" s="92"/>
      <c r="AE1496" s="92"/>
      <c r="AF1496" s="92"/>
      <c r="AG1496" s="92"/>
      <c r="AH1496" s="92"/>
    </row>
    <row r="1497" spans="4:34" s="57" customFormat="1" ht="16" customHeight="1" x14ac:dyDescent="0.25">
      <c r="D1497" s="82"/>
      <c r="E1497" s="82"/>
      <c r="F1497" s="82"/>
      <c r="G1497" s="82"/>
      <c r="H1497" s="82"/>
      <c r="I1497" s="79"/>
      <c r="J1497" s="79"/>
      <c r="K1497" s="77"/>
      <c r="L1497" s="77"/>
      <c r="M1497" s="80"/>
      <c r="N1497" s="77"/>
      <c r="O1497" s="77"/>
      <c r="Q1497" s="72"/>
      <c r="R1497" s="72"/>
      <c r="S1497" s="72"/>
      <c r="T1497" s="72"/>
      <c r="U1497" s="72"/>
      <c r="V1497" s="72"/>
      <c r="W1497" s="72"/>
      <c r="X1497" s="72"/>
      <c r="Y1497" s="72"/>
      <c r="Z1497" s="72"/>
      <c r="AA1497" s="72"/>
      <c r="AB1497" s="72"/>
      <c r="AC1497" s="92"/>
      <c r="AD1497" s="92"/>
      <c r="AE1497" s="92"/>
      <c r="AF1497" s="92"/>
      <c r="AG1497" s="92"/>
      <c r="AH1497" s="92"/>
    </row>
    <row r="1498" spans="4:34" s="57" customFormat="1" ht="16" customHeight="1" x14ac:dyDescent="0.25">
      <c r="D1498" s="82"/>
      <c r="E1498" s="82"/>
      <c r="F1498" s="82"/>
      <c r="G1498" s="82"/>
      <c r="H1498" s="82"/>
      <c r="I1498" s="79"/>
      <c r="J1498" s="79"/>
      <c r="K1498" s="77"/>
      <c r="L1498" s="77"/>
      <c r="M1498" s="80"/>
      <c r="N1498" s="77"/>
      <c r="O1498" s="77"/>
      <c r="Q1498" s="72"/>
      <c r="R1498" s="72"/>
      <c r="S1498" s="72"/>
      <c r="T1498" s="72"/>
      <c r="U1498" s="72"/>
      <c r="V1498" s="72"/>
      <c r="W1498" s="72"/>
      <c r="X1498" s="72"/>
      <c r="Y1498" s="72"/>
      <c r="Z1498" s="72"/>
      <c r="AA1498" s="72"/>
      <c r="AB1498" s="72"/>
      <c r="AC1498" s="92"/>
      <c r="AD1498" s="92"/>
      <c r="AE1498" s="92"/>
      <c r="AF1498" s="92"/>
      <c r="AG1498" s="92"/>
      <c r="AH1498" s="92"/>
    </row>
    <row r="1499" spans="4:34" s="57" customFormat="1" ht="16" customHeight="1" x14ac:dyDescent="0.25">
      <c r="D1499" s="82"/>
      <c r="E1499" s="82"/>
      <c r="F1499" s="82"/>
      <c r="G1499" s="82"/>
      <c r="H1499" s="82"/>
      <c r="I1499" s="79"/>
      <c r="J1499" s="79"/>
      <c r="K1499" s="77"/>
      <c r="L1499" s="77"/>
      <c r="M1499" s="80"/>
      <c r="N1499" s="77"/>
      <c r="O1499" s="77"/>
      <c r="Q1499" s="72"/>
      <c r="R1499" s="72"/>
      <c r="S1499" s="72"/>
      <c r="T1499" s="72"/>
      <c r="U1499" s="72"/>
      <c r="V1499" s="72"/>
      <c r="W1499" s="72"/>
      <c r="X1499" s="72"/>
      <c r="Y1499" s="72"/>
      <c r="Z1499" s="72"/>
      <c r="AA1499" s="72"/>
      <c r="AB1499" s="72"/>
      <c r="AC1499" s="92"/>
      <c r="AD1499" s="92"/>
      <c r="AE1499" s="92"/>
      <c r="AF1499" s="92"/>
      <c r="AG1499" s="92"/>
      <c r="AH1499" s="92"/>
    </row>
    <row r="1500" spans="4:34" s="57" customFormat="1" ht="16" customHeight="1" x14ac:dyDescent="0.25">
      <c r="D1500" s="82"/>
      <c r="E1500" s="82"/>
      <c r="F1500" s="82"/>
      <c r="G1500" s="82"/>
      <c r="H1500" s="82"/>
      <c r="I1500" s="79"/>
      <c r="J1500" s="79"/>
      <c r="K1500" s="77"/>
      <c r="L1500" s="77"/>
      <c r="M1500" s="80"/>
      <c r="N1500" s="77"/>
      <c r="O1500" s="77"/>
      <c r="Q1500" s="72"/>
      <c r="R1500" s="72"/>
      <c r="S1500" s="72"/>
      <c r="T1500" s="72"/>
      <c r="U1500" s="72"/>
      <c r="V1500" s="72"/>
      <c r="W1500" s="72"/>
      <c r="X1500" s="72"/>
      <c r="Y1500" s="72"/>
      <c r="Z1500" s="72"/>
      <c r="AA1500" s="72"/>
      <c r="AB1500" s="72"/>
      <c r="AC1500" s="92"/>
      <c r="AD1500" s="92"/>
      <c r="AE1500" s="92"/>
      <c r="AF1500" s="92"/>
      <c r="AG1500" s="92"/>
      <c r="AH1500" s="92"/>
    </row>
    <row r="1501" spans="4:34" s="57" customFormat="1" ht="16" customHeight="1" x14ac:dyDescent="0.25">
      <c r="D1501" s="82"/>
      <c r="E1501" s="82"/>
      <c r="F1501" s="82"/>
      <c r="G1501" s="82"/>
      <c r="H1501" s="82"/>
      <c r="I1501" s="79"/>
      <c r="J1501" s="79"/>
      <c r="K1501" s="77"/>
      <c r="L1501" s="77"/>
      <c r="M1501" s="80"/>
      <c r="N1501" s="77"/>
      <c r="O1501" s="77"/>
      <c r="Q1501" s="72"/>
      <c r="R1501" s="72"/>
      <c r="S1501" s="72"/>
      <c r="T1501" s="72"/>
      <c r="U1501" s="72"/>
      <c r="V1501" s="72"/>
      <c r="W1501" s="72"/>
      <c r="X1501" s="72"/>
      <c r="Y1501" s="72"/>
      <c r="Z1501" s="72"/>
      <c r="AA1501" s="72"/>
      <c r="AB1501" s="72"/>
      <c r="AC1501" s="92"/>
      <c r="AD1501" s="92"/>
      <c r="AE1501" s="92"/>
      <c r="AF1501" s="92"/>
      <c r="AG1501" s="92"/>
      <c r="AH1501" s="92"/>
    </row>
    <row r="1502" spans="4:34" s="57" customFormat="1" ht="16" customHeight="1" x14ac:dyDescent="0.25">
      <c r="D1502" s="82"/>
      <c r="E1502" s="82"/>
      <c r="F1502" s="82"/>
      <c r="G1502" s="82"/>
      <c r="H1502" s="82"/>
      <c r="I1502" s="79"/>
      <c r="J1502" s="79"/>
      <c r="K1502" s="77"/>
      <c r="L1502" s="77"/>
      <c r="M1502" s="80"/>
      <c r="N1502" s="77"/>
      <c r="O1502" s="77"/>
      <c r="Q1502" s="72"/>
      <c r="R1502" s="72"/>
      <c r="S1502" s="72"/>
      <c r="T1502" s="72"/>
      <c r="U1502" s="72"/>
      <c r="V1502" s="72"/>
      <c r="W1502" s="72"/>
      <c r="X1502" s="72"/>
      <c r="Y1502" s="72"/>
      <c r="Z1502" s="72"/>
      <c r="AA1502" s="72"/>
      <c r="AB1502" s="72"/>
      <c r="AC1502" s="92"/>
      <c r="AD1502" s="92"/>
      <c r="AE1502" s="92"/>
      <c r="AF1502" s="92"/>
      <c r="AG1502" s="92"/>
      <c r="AH1502" s="92"/>
    </row>
    <row r="1503" spans="4:34" s="57" customFormat="1" ht="16" customHeight="1" x14ac:dyDescent="0.25">
      <c r="D1503" s="82"/>
      <c r="E1503" s="82"/>
      <c r="F1503" s="82"/>
      <c r="G1503" s="82"/>
      <c r="H1503" s="82"/>
      <c r="I1503" s="79"/>
      <c r="J1503" s="79"/>
      <c r="K1503" s="77"/>
      <c r="L1503" s="77"/>
      <c r="M1503" s="80"/>
      <c r="N1503" s="77"/>
      <c r="O1503" s="77"/>
      <c r="Q1503" s="72"/>
      <c r="R1503" s="72"/>
      <c r="S1503" s="72"/>
      <c r="T1503" s="72"/>
      <c r="U1503" s="72"/>
      <c r="V1503" s="72"/>
      <c r="W1503" s="72"/>
      <c r="X1503" s="72"/>
      <c r="Y1503" s="72"/>
      <c r="Z1503" s="72"/>
      <c r="AA1503" s="72"/>
      <c r="AB1503" s="72"/>
      <c r="AC1503" s="92"/>
      <c r="AD1503" s="92"/>
      <c r="AE1503" s="92"/>
      <c r="AF1503" s="92"/>
      <c r="AG1503" s="92"/>
      <c r="AH1503" s="92"/>
    </row>
    <row r="1504" spans="4:34" s="57" customFormat="1" ht="16" customHeight="1" x14ac:dyDescent="0.25">
      <c r="D1504" s="82"/>
      <c r="E1504" s="82"/>
      <c r="F1504" s="82"/>
      <c r="G1504" s="82"/>
      <c r="H1504" s="82"/>
      <c r="I1504" s="79"/>
      <c r="J1504" s="79"/>
      <c r="K1504" s="77"/>
      <c r="L1504" s="77"/>
      <c r="M1504" s="80"/>
      <c r="N1504" s="77"/>
      <c r="O1504" s="77"/>
      <c r="Q1504" s="72"/>
      <c r="R1504" s="72"/>
      <c r="S1504" s="72"/>
      <c r="T1504" s="72"/>
      <c r="U1504" s="72"/>
      <c r="V1504" s="72"/>
      <c r="W1504" s="72"/>
      <c r="X1504" s="72"/>
      <c r="Y1504" s="72"/>
      <c r="Z1504" s="72"/>
      <c r="AA1504" s="72"/>
      <c r="AB1504" s="72"/>
      <c r="AC1504" s="92"/>
      <c r="AD1504" s="92"/>
      <c r="AE1504" s="92"/>
      <c r="AF1504" s="92"/>
      <c r="AG1504" s="92"/>
      <c r="AH1504" s="92"/>
    </row>
    <row r="1505" spans="4:34" s="57" customFormat="1" ht="16" customHeight="1" x14ac:dyDescent="0.25">
      <c r="D1505" s="82"/>
      <c r="E1505" s="82"/>
      <c r="F1505" s="82"/>
      <c r="G1505" s="82"/>
      <c r="H1505" s="82"/>
      <c r="I1505" s="79"/>
      <c r="J1505" s="79"/>
      <c r="K1505" s="77"/>
      <c r="L1505" s="77"/>
      <c r="M1505" s="80"/>
      <c r="N1505" s="77"/>
      <c r="O1505" s="77"/>
      <c r="Q1505" s="72"/>
      <c r="R1505" s="72"/>
      <c r="S1505" s="72"/>
      <c r="T1505" s="72"/>
      <c r="U1505" s="72"/>
      <c r="V1505" s="72"/>
      <c r="W1505" s="72"/>
      <c r="X1505" s="72"/>
      <c r="Y1505" s="72"/>
      <c r="Z1505" s="72"/>
      <c r="AA1505" s="72"/>
      <c r="AB1505" s="72"/>
      <c r="AC1505" s="92"/>
      <c r="AD1505" s="92"/>
      <c r="AE1505" s="92"/>
      <c r="AF1505" s="92"/>
      <c r="AG1505" s="92"/>
      <c r="AH1505" s="92"/>
    </row>
    <row r="1506" spans="4:34" s="57" customFormat="1" ht="16" customHeight="1" x14ac:dyDescent="0.25">
      <c r="D1506" s="82"/>
      <c r="E1506" s="82"/>
      <c r="F1506" s="82"/>
      <c r="G1506" s="82"/>
      <c r="H1506" s="82"/>
      <c r="I1506" s="79"/>
      <c r="J1506" s="79"/>
      <c r="K1506" s="77"/>
      <c r="L1506" s="77"/>
      <c r="M1506" s="80"/>
      <c r="N1506" s="77"/>
      <c r="O1506" s="77"/>
      <c r="Q1506" s="72"/>
      <c r="R1506" s="72"/>
      <c r="S1506" s="72"/>
      <c r="T1506" s="72"/>
      <c r="U1506" s="72"/>
      <c r="V1506" s="72"/>
      <c r="W1506" s="72"/>
      <c r="X1506" s="72"/>
      <c r="Y1506" s="72"/>
      <c r="Z1506" s="72"/>
      <c r="AA1506" s="72"/>
      <c r="AB1506" s="72"/>
      <c r="AC1506" s="92"/>
      <c r="AD1506" s="92"/>
      <c r="AE1506" s="92"/>
      <c r="AF1506" s="92"/>
      <c r="AG1506" s="92"/>
      <c r="AH1506" s="92"/>
    </row>
    <row r="1507" spans="4:34" s="57" customFormat="1" ht="16" customHeight="1" x14ac:dyDescent="0.25">
      <c r="D1507" s="82"/>
      <c r="E1507" s="82"/>
      <c r="F1507" s="82"/>
      <c r="G1507" s="82"/>
      <c r="H1507" s="82"/>
      <c r="I1507" s="79"/>
      <c r="J1507" s="79"/>
      <c r="K1507" s="77"/>
      <c r="L1507" s="77"/>
      <c r="M1507" s="80"/>
      <c r="N1507" s="77"/>
      <c r="O1507" s="77"/>
      <c r="Q1507" s="72"/>
      <c r="R1507" s="72"/>
      <c r="S1507" s="72"/>
      <c r="T1507" s="72"/>
      <c r="U1507" s="72"/>
      <c r="V1507" s="72"/>
      <c r="W1507" s="72"/>
      <c r="X1507" s="72"/>
      <c r="Y1507" s="72"/>
      <c r="Z1507" s="72"/>
      <c r="AA1507" s="72"/>
      <c r="AB1507" s="72"/>
      <c r="AC1507" s="92"/>
      <c r="AD1507" s="92"/>
      <c r="AE1507" s="92"/>
      <c r="AF1507" s="92"/>
      <c r="AG1507" s="92"/>
      <c r="AH1507" s="92"/>
    </row>
    <row r="1508" spans="4:34" s="57" customFormat="1" ht="16" customHeight="1" x14ac:dyDescent="0.25">
      <c r="D1508" s="82"/>
      <c r="E1508" s="82"/>
      <c r="F1508" s="82"/>
      <c r="G1508" s="82"/>
      <c r="H1508" s="82"/>
      <c r="I1508" s="79"/>
      <c r="J1508" s="79"/>
      <c r="K1508" s="81"/>
      <c r="L1508" s="81"/>
      <c r="M1508" s="80"/>
      <c r="N1508" s="77"/>
      <c r="O1508" s="77"/>
      <c r="Q1508" s="72"/>
      <c r="R1508" s="72"/>
      <c r="S1508" s="72"/>
      <c r="T1508" s="72"/>
      <c r="U1508" s="72"/>
      <c r="V1508" s="72"/>
      <c r="W1508" s="72"/>
      <c r="X1508" s="72"/>
      <c r="Y1508" s="72"/>
      <c r="Z1508" s="72"/>
      <c r="AA1508" s="72"/>
      <c r="AB1508" s="72"/>
      <c r="AC1508" s="92"/>
      <c r="AD1508" s="92"/>
      <c r="AE1508" s="92"/>
      <c r="AF1508" s="92"/>
      <c r="AG1508" s="92"/>
      <c r="AH1508" s="92"/>
    </row>
    <row r="1509" spans="4:34" s="57" customFormat="1" ht="16" customHeight="1" x14ac:dyDescent="0.25">
      <c r="D1509" s="82"/>
      <c r="E1509" s="82"/>
      <c r="F1509" s="82"/>
      <c r="G1509" s="82"/>
      <c r="H1509" s="82"/>
      <c r="I1509" s="79"/>
      <c r="J1509" s="79"/>
      <c r="K1509" s="81"/>
      <c r="L1509" s="81"/>
      <c r="M1509" s="80"/>
      <c r="N1509" s="77"/>
      <c r="O1509" s="77"/>
      <c r="Q1509" s="72"/>
      <c r="R1509" s="72"/>
      <c r="S1509" s="72"/>
      <c r="T1509" s="72"/>
      <c r="U1509" s="72"/>
      <c r="V1509" s="72"/>
      <c r="W1509" s="72"/>
      <c r="X1509" s="72"/>
      <c r="Y1509" s="72"/>
      <c r="Z1509" s="72"/>
      <c r="AA1509" s="72"/>
      <c r="AB1509" s="72"/>
      <c r="AC1509" s="92"/>
      <c r="AD1509" s="92"/>
      <c r="AE1509" s="92"/>
      <c r="AF1509" s="92"/>
      <c r="AG1509" s="92"/>
      <c r="AH1509" s="92"/>
    </row>
    <row r="1510" spans="4:34" s="57" customFormat="1" ht="16" customHeight="1" x14ac:dyDescent="0.25">
      <c r="D1510" s="82"/>
      <c r="E1510" s="82"/>
      <c r="F1510" s="82"/>
      <c r="G1510" s="82"/>
      <c r="H1510" s="82"/>
      <c r="I1510" s="79"/>
      <c r="J1510" s="79"/>
      <c r="K1510" s="81"/>
      <c r="L1510" s="81"/>
      <c r="M1510" s="80"/>
      <c r="N1510" s="77"/>
      <c r="O1510" s="77"/>
      <c r="Q1510" s="72"/>
      <c r="R1510" s="72"/>
      <c r="S1510" s="72"/>
      <c r="T1510" s="72"/>
      <c r="U1510" s="72"/>
      <c r="V1510" s="72"/>
      <c r="W1510" s="72"/>
      <c r="X1510" s="72"/>
      <c r="Y1510" s="72"/>
      <c r="Z1510" s="72"/>
      <c r="AA1510" s="72"/>
      <c r="AB1510" s="72"/>
      <c r="AC1510" s="92"/>
      <c r="AD1510" s="92"/>
      <c r="AE1510" s="92"/>
      <c r="AF1510" s="92"/>
      <c r="AG1510" s="92"/>
      <c r="AH1510" s="92"/>
    </row>
    <row r="1511" spans="4:34" s="57" customFormat="1" ht="16" customHeight="1" x14ac:dyDescent="0.25">
      <c r="D1511" s="82"/>
      <c r="E1511" s="82"/>
      <c r="F1511" s="82"/>
      <c r="G1511" s="82"/>
      <c r="H1511" s="82"/>
      <c r="I1511" s="79"/>
      <c r="J1511" s="79"/>
      <c r="K1511" s="81"/>
      <c r="L1511" s="81"/>
      <c r="M1511" s="80"/>
      <c r="N1511" s="77"/>
      <c r="O1511" s="77"/>
      <c r="Q1511" s="72"/>
      <c r="R1511" s="72"/>
      <c r="S1511" s="72"/>
      <c r="T1511" s="72"/>
      <c r="U1511" s="72"/>
      <c r="V1511" s="72"/>
      <c r="W1511" s="72"/>
      <c r="X1511" s="72"/>
      <c r="Y1511" s="72"/>
      <c r="Z1511" s="72"/>
      <c r="AA1511" s="72"/>
      <c r="AB1511" s="72"/>
      <c r="AC1511" s="92"/>
      <c r="AD1511" s="92"/>
      <c r="AE1511" s="92"/>
      <c r="AF1511" s="92"/>
      <c r="AG1511" s="92"/>
      <c r="AH1511" s="92"/>
    </row>
    <row r="1512" spans="4:34" s="57" customFormat="1" ht="16" customHeight="1" x14ac:dyDescent="0.25">
      <c r="D1512" s="82"/>
      <c r="E1512" s="82"/>
      <c r="F1512" s="82"/>
      <c r="G1512" s="82"/>
      <c r="H1512" s="82"/>
      <c r="I1512" s="79"/>
      <c r="J1512" s="79"/>
      <c r="K1512" s="81"/>
      <c r="L1512" s="81"/>
      <c r="M1512" s="80"/>
      <c r="N1512" s="77"/>
      <c r="O1512" s="77"/>
      <c r="Q1512" s="72"/>
      <c r="R1512" s="72"/>
      <c r="S1512" s="72"/>
      <c r="T1512" s="72"/>
      <c r="U1512" s="72"/>
      <c r="V1512" s="72"/>
      <c r="W1512" s="72"/>
      <c r="X1512" s="72"/>
      <c r="Y1512" s="72"/>
      <c r="Z1512" s="72"/>
      <c r="AA1512" s="72"/>
      <c r="AB1512" s="72"/>
      <c r="AC1512" s="92"/>
      <c r="AD1512" s="92"/>
      <c r="AE1512" s="92"/>
      <c r="AF1512" s="92"/>
      <c r="AG1512" s="92"/>
      <c r="AH1512" s="92"/>
    </row>
    <row r="1513" spans="4:34" s="57" customFormat="1" ht="16" customHeight="1" x14ac:dyDescent="0.25">
      <c r="D1513" s="82"/>
      <c r="E1513" s="82"/>
      <c r="F1513" s="82"/>
      <c r="G1513" s="82"/>
      <c r="H1513" s="82"/>
      <c r="I1513" s="79"/>
      <c r="J1513" s="79"/>
      <c r="K1513" s="81"/>
      <c r="L1513" s="81"/>
      <c r="M1513" s="80"/>
      <c r="N1513" s="77"/>
      <c r="O1513" s="77"/>
      <c r="Q1513" s="72"/>
      <c r="R1513" s="72"/>
      <c r="S1513" s="72"/>
      <c r="T1513" s="72"/>
      <c r="U1513" s="72"/>
      <c r="V1513" s="72"/>
      <c r="W1513" s="72"/>
      <c r="X1513" s="72"/>
      <c r="Y1513" s="72"/>
      <c r="Z1513" s="72"/>
      <c r="AA1513" s="72"/>
      <c r="AB1513" s="72"/>
      <c r="AC1513" s="92"/>
      <c r="AD1513" s="92"/>
      <c r="AE1513" s="92"/>
      <c r="AF1513" s="92"/>
      <c r="AG1513" s="92"/>
      <c r="AH1513" s="92"/>
    </row>
    <row r="1514" spans="4:34" s="57" customFormat="1" ht="16" customHeight="1" x14ac:dyDescent="0.25">
      <c r="D1514" s="82"/>
      <c r="E1514" s="82"/>
      <c r="F1514" s="82"/>
      <c r="G1514" s="82"/>
      <c r="H1514" s="82"/>
      <c r="I1514" s="79"/>
      <c r="J1514" s="79"/>
      <c r="K1514" s="81"/>
      <c r="L1514" s="81"/>
      <c r="M1514" s="80"/>
      <c r="N1514" s="77"/>
      <c r="O1514" s="77"/>
      <c r="Q1514" s="72"/>
      <c r="R1514" s="72"/>
      <c r="S1514" s="72"/>
      <c r="T1514" s="72"/>
      <c r="U1514" s="72"/>
      <c r="V1514" s="72"/>
      <c r="W1514" s="72"/>
      <c r="X1514" s="72"/>
      <c r="Y1514" s="72"/>
      <c r="Z1514" s="72"/>
      <c r="AA1514" s="72"/>
      <c r="AB1514" s="72"/>
      <c r="AC1514" s="92"/>
      <c r="AD1514" s="92"/>
      <c r="AE1514" s="92"/>
      <c r="AF1514" s="92"/>
      <c r="AG1514" s="92"/>
      <c r="AH1514" s="92"/>
    </row>
    <row r="1515" spans="4:34" s="57" customFormat="1" ht="16" customHeight="1" x14ac:dyDescent="0.25">
      <c r="D1515" s="82"/>
      <c r="E1515" s="82"/>
      <c r="F1515" s="82"/>
      <c r="G1515" s="82"/>
      <c r="H1515" s="82"/>
      <c r="I1515" s="79"/>
      <c r="J1515" s="79"/>
      <c r="K1515" s="77"/>
      <c r="L1515" s="77"/>
      <c r="M1515" s="80"/>
      <c r="N1515" s="77"/>
      <c r="O1515" s="77"/>
      <c r="Q1515" s="72"/>
      <c r="R1515" s="72"/>
      <c r="S1515" s="72"/>
      <c r="T1515" s="72"/>
      <c r="U1515" s="72"/>
      <c r="V1515" s="72"/>
      <c r="W1515" s="72"/>
      <c r="X1515" s="72"/>
      <c r="Y1515" s="72"/>
      <c r="Z1515" s="72"/>
      <c r="AA1515" s="72"/>
      <c r="AB1515" s="72"/>
      <c r="AC1515" s="92"/>
      <c r="AD1515" s="92"/>
      <c r="AE1515" s="92"/>
      <c r="AF1515" s="92"/>
      <c r="AG1515" s="92"/>
      <c r="AH1515" s="92"/>
    </row>
    <row r="1516" spans="4:34" s="57" customFormat="1" ht="16" customHeight="1" x14ac:dyDescent="0.25">
      <c r="D1516" s="82"/>
      <c r="E1516" s="82"/>
      <c r="F1516" s="82"/>
      <c r="G1516" s="82"/>
      <c r="H1516" s="82"/>
      <c r="I1516" s="79"/>
      <c r="J1516" s="79"/>
      <c r="K1516" s="77"/>
      <c r="L1516" s="77"/>
      <c r="M1516" s="80"/>
      <c r="N1516" s="77"/>
      <c r="O1516" s="77"/>
      <c r="Q1516" s="72"/>
      <c r="R1516" s="72"/>
      <c r="S1516" s="72"/>
      <c r="T1516" s="72"/>
      <c r="U1516" s="72"/>
      <c r="V1516" s="72"/>
      <c r="W1516" s="72"/>
      <c r="X1516" s="72"/>
      <c r="Y1516" s="72"/>
      <c r="Z1516" s="72"/>
      <c r="AA1516" s="72"/>
      <c r="AB1516" s="72"/>
      <c r="AC1516" s="92"/>
      <c r="AD1516" s="92"/>
      <c r="AE1516" s="92"/>
      <c r="AF1516" s="92"/>
      <c r="AG1516" s="92"/>
      <c r="AH1516" s="92"/>
    </row>
    <row r="1517" spans="4:34" s="57" customFormat="1" ht="16" customHeight="1" x14ac:dyDescent="0.25">
      <c r="D1517" s="82"/>
      <c r="E1517" s="82"/>
      <c r="F1517" s="82"/>
      <c r="G1517" s="82"/>
      <c r="H1517" s="82"/>
      <c r="I1517" s="79"/>
      <c r="J1517" s="79"/>
      <c r="K1517" s="77"/>
      <c r="L1517" s="77"/>
      <c r="M1517" s="80"/>
      <c r="N1517" s="77"/>
      <c r="O1517" s="77"/>
      <c r="Q1517" s="72"/>
      <c r="R1517" s="72"/>
      <c r="S1517" s="72"/>
      <c r="T1517" s="72"/>
      <c r="U1517" s="72"/>
      <c r="V1517" s="72"/>
      <c r="W1517" s="72"/>
      <c r="X1517" s="72"/>
      <c r="Y1517" s="72"/>
      <c r="Z1517" s="72"/>
      <c r="AA1517" s="72"/>
      <c r="AB1517" s="72"/>
      <c r="AC1517" s="92"/>
      <c r="AD1517" s="92"/>
      <c r="AE1517" s="92"/>
      <c r="AF1517" s="92"/>
      <c r="AG1517" s="92"/>
      <c r="AH1517" s="92"/>
    </row>
    <row r="1518" spans="4:34" s="57" customFormat="1" ht="16" customHeight="1" x14ac:dyDescent="0.25">
      <c r="D1518" s="82"/>
      <c r="E1518" s="82"/>
      <c r="F1518" s="82"/>
      <c r="G1518" s="82"/>
      <c r="H1518" s="82"/>
      <c r="I1518" s="79"/>
      <c r="J1518" s="79"/>
      <c r="K1518" s="77"/>
      <c r="L1518" s="77"/>
      <c r="M1518" s="80"/>
      <c r="N1518" s="77"/>
      <c r="O1518" s="77"/>
      <c r="Q1518" s="72"/>
      <c r="R1518" s="72"/>
      <c r="S1518" s="72"/>
      <c r="T1518" s="72"/>
      <c r="U1518" s="72"/>
      <c r="V1518" s="72"/>
      <c r="W1518" s="72"/>
      <c r="X1518" s="72"/>
      <c r="Y1518" s="72"/>
      <c r="Z1518" s="72"/>
      <c r="AA1518" s="72"/>
      <c r="AB1518" s="72"/>
      <c r="AC1518" s="92"/>
      <c r="AD1518" s="92"/>
      <c r="AE1518" s="92"/>
      <c r="AF1518" s="92"/>
      <c r="AG1518" s="92"/>
      <c r="AH1518" s="92"/>
    </row>
    <row r="1519" spans="4:34" s="57" customFormat="1" ht="16" customHeight="1" x14ac:dyDescent="0.25">
      <c r="D1519" s="82"/>
      <c r="E1519" s="82"/>
      <c r="F1519" s="82"/>
      <c r="G1519" s="82"/>
      <c r="H1519" s="82"/>
      <c r="I1519" s="79"/>
      <c r="J1519" s="79"/>
      <c r="K1519" s="77"/>
      <c r="L1519" s="77"/>
      <c r="M1519" s="80"/>
      <c r="N1519" s="77"/>
      <c r="O1519" s="77"/>
      <c r="Q1519" s="72"/>
      <c r="R1519" s="72"/>
      <c r="S1519" s="72"/>
      <c r="T1519" s="72"/>
      <c r="U1519" s="72"/>
      <c r="V1519" s="72"/>
      <c r="W1519" s="72"/>
      <c r="X1519" s="72"/>
      <c r="Y1519" s="72"/>
      <c r="Z1519" s="72"/>
      <c r="AA1519" s="72"/>
      <c r="AB1519" s="72"/>
      <c r="AC1519" s="92"/>
      <c r="AD1519" s="92"/>
      <c r="AE1519" s="92"/>
      <c r="AF1519" s="92"/>
      <c r="AG1519" s="92"/>
      <c r="AH1519" s="92"/>
    </row>
    <row r="1520" spans="4:34" s="57" customFormat="1" ht="16" customHeight="1" x14ac:dyDescent="0.25">
      <c r="D1520" s="82"/>
      <c r="E1520" s="82"/>
      <c r="F1520" s="82"/>
      <c r="G1520" s="82"/>
      <c r="H1520" s="82"/>
      <c r="I1520" s="79"/>
      <c r="J1520" s="79"/>
      <c r="K1520" s="77"/>
      <c r="L1520" s="77"/>
      <c r="M1520" s="80"/>
      <c r="N1520" s="77"/>
      <c r="O1520" s="77"/>
      <c r="Q1520" s="72"/>
      <c r="R1520" s="72"/>
      <c r="S1520" s="72"/>
      <c r="T1520" s="72"/>
      <c r="U1520" s="72"/>
      <c r="V1520" s="72"/>
      <c r="W1520" s="72"/>
      <c r="X1520" s="72"/>
      <c r="Y1520" s="72"/>
      <c r="Z1520" s="72"/>
      <c r="AA1520" s="72"/>
      <c r="AB1520" s="72"/>
      <c r="AC1520" s="92"/>
      <c r="AD1520" s="92"/>
      <c r="AE1520" s="92"/>
      <c r="AF1520" s="92"/>
      <c r="AG1520" s="92"/>
      <c r="AH1520" s="92"/>
    </row>
    <row r="1521" spans="4:34" s="57" customFormat="1" ht="16" customHeight="1" x14ac:dyDescent="0.25">
      <c r="D1521" s="82"/>
      <c r="E1521" s="82"/>
      <c r="F1521" s="82"/>
      <c r="G1521" s="82"/>
      <c r="H1521" s="82"/>
      <c r="I1521" s="79"/>
      <c r="J1521" s="79"/>
      <c r="K1521" s="77"/>
      <c r="L1521" s="77"/>
      <c r="M1521" s="80"/>
      <c r="N1521" s="77"/>
      <c r="O1521" s="77"/>
      <c r="Q1521" s="72"/>
      <c r="R1521" s="72"/>
      <c r="S1521" s="72"/>
      <c r="T1521" s="72"/>
      <c r="U1521" s="72"/>
      <c r="V1521" s="72"/>
      <c r="W1521" s="72"/>
      <c r="X1521" s="72"/>
      <c r="Y1521" s="72"/>
      <c r="Z1521" s="72"/>
      <c r="AA1521" s="72"/>
      <c r="AB1521" s="72"/>
      <c r="AC1521" s="92"/>
      <c r="AD1521" s="92"/>
      <c r="AE1521" s="92"/>
      <c r="AF1521" s="92"/>
      <c r="AG1521" s="92"/>
      <c r="AH1521" s="92"/>
    </row>
    <row r="1522" spans="4:34" s="57" customFormat="1" ht="16" customHeight="1" x14ac:dyDescent="0.25">
      <c r="D1522" s="82"/>
      <c r="E1522" s="82"/>
      <c r="F1522" s="82"/>
      <c r="G1522" s="82"/>
      <c r="H1522" s="82"/>
      <c r="I1522" s="79"/>
      <c r="J1522" s="79"/>
      <c r="K1522" s="77"/>
      <c r="L1522" s="77"/>
      <c r="M1522" s="80"/>
      <c r="N1522" s="77"/>
      <c r="O1522" s="77"/>
      <c r="Q1522" s="72"/>
      <c r="R1522" s="72"/>
      <c r="S1522" s="72"/>
      <c r="T1522" s="72"/>
      <c r="U1522" s="72"/>
      <c r="V1522" s="72"/>
      <c r="W1522" s="72"/>
      <c r="X1522" s="72"/>
      <c r="Y1522" s="72"/>
      <c r="Z1522" s="72"/>
      <c r="AA1522" s="72"/>
      <c r="AB1522" s="72"/>
      <c r="AC1522" s="92"/>
      <c r="AD1522" s="92"/>
      <c r="AE1522" s="92"/>
      <c r="AF1522" s="92"/>
      <c r="AG1522" s="92"/>
      <c r="AH1522" s="92"/>
    </row>
    <row r="1523" spans="4:34" s="57" customFormat="1" ht="16" customHeight="1" x14ac:dyDescent="0.25">
      <c r="D1523" s="82"/>
      <c r="E1523" s="82"/>
      <c r="F1523" s="82"/>
      <c r="G1523" s="82"/>
      <c r="H1523" s="82"/>
      <c r="I1523" s="79"/>
      <c r="J1523" s="79"/>
      <c r="K1523" s="77"/>
      <c r="L1523" s="77"/>
      <c r="M1523" s="80"/>
      <c r="N1523" s="77"/>
      <c r="O1523" s="77"/>
      <c r="Q1523" s="72"/>
      <c r="R1523" s="72"/>
      <c r="S1523" s="72"/>
      <c r="T1523" s="72"/>
      <c r="U1523" s="72"/>
      <c r="V1523" s="72"/>
      <c r="W1523" s="72"/>
      <c r="X1523" s="72"/>
      <c r="Y1523" s="72"/>
      <c r="Z1523" s="72"/>
      <c r="AA1523" s="72"/>
      <c r="AB1523" s="72"/>
      <c r="AC1523" s="92"/>
      <c r="AD1523" s="92"/>
      <c r="AE1523" s="92"/>
      <c r="AF1523" s="92"/>
      <c r="AG1523" s="92"/>
      <c r="AH1523" s="92"/>
    </row>
    <row r="1524" spans="4:34" s="57" customFormat="1" ht="16" customHeight="1" x14ac:dyDescent="0.25">
      <c r="D1524" s="82"/>
      <c r="E1524" s="82"/>
      <c r="F1524" s="82"/>
      <c r="G1524" s="82"/>
      <c r="H1524" s="82"/>
      <c r="I1524" s="79"/>
      <c r="J1524" s="79"/>
      <c r="K1524" s="77"/>
      <c r="L1524" s="77"/>
      <c r="M1524" s="80"/>
      <c r="N1524" s="77"/>
      <c r="O1524" s="77"/>
      <c r="Q1524" s="72"/>
      <c r="R1524" s="72"/>
      <c r="S1524" s="72"/>
      <c r="T1524" s="72"/>
      <c r="U1524" s="72"/>
      <c r="V1524" s="72"/>
      <c r="W1524" s="72"/>
      <c r="X1524" s="72"/>
      <c r="Y1524" s="72"/>
      <c r="Z1524" s="72"/>
      <c r="AA1524" s="72"/>
      <c r="AB1524" s="72"/>
      <c r="AC1524" s="92"/>
      <c r="AD1524" s="92"/>
      <c r="AE1524" s="92"/>
      <c r="AF1524" s="92"/>
      <c r="AG1524" s="92"/>
      <c r="AH1524" s="92"/>
    </row>
    <row r="1525" spans="4:34" s="57" customFormat="1" ht="16" customHeight="1" x14ac:dyDescent="0.25">
      <c r="D1525" s="82"/>
      <c r="E1525" s="82"/>
      <c r="F1525" s="82"/>
      <c r="G1525" s="82"/>
      <c r="H1525" s="82"/>
      <c r="I1525" s="79"/>
      <c r="J1525" s="79"/>
      <c r="K1525" s="77"/>
      <c r="L1525" s="77"/>
      <c r="M1525" s="80"/>
      <c r="N1525" s="77"/>
      <c r="O1525" s="77"/>
      <c r="Q1525" s="72"/>
      <c r="R1525" s="72"/>
      <c r="S1525" s="72"/>
      <c r="T1525" s="72"/>
      <c r="U1525" s="72"/>
      <c r="V1525" s="72"/>
      <c r="W1525" s="72"/>
      <c r="X1525" s="72"/>
      <c r="Y1525" s="72"/>
      <c r="Z1525" s="72"/>
      <c r="AA1525" s="72"/>
      <c r="AB1525" s="72"/>
      <c r="AC1525" s="92"/>
      <c r="AD1525" s="92"/>
      <c r="AE1525" s="92"/>
      <c r="AF1525" s="92"/>
      <c r="AG1525" s="92"/>
      <c r="AH1525" s="92"/>
    </row>
    <row r="1526" spans="4:34" s="57" customFormat="1" ht="16" customHeight="1" x14ac:dyDescent="0.25">
      <c r="D1526" s="82"/>
      <c r="E1526" s="82"/>
      <c r="F1526" s="82"/>
      <c r="G1526" s="82"/>
      <c r="H1526" s="82"/>
      <c r="I1526" s="79"/>
      <c r="J1526" s="79"/>
      <c r="K1526" s="77"/>
      <c r="L1526" s="77"/>
      <c r="M1526" s="80"/>
      <c r="N1526" s="77"/>
      <c r="O1526" s="77"/>
      <c r="Q1526" s="72"/>
      <c r="R1526" s="72"/>
      <c r="S1526" s="72"/>
      <c r="T1526" s="72"/>
      <c r="U1526" s="72"/>
      <c r="V1526" s="72"/>
      <c r="W1526" s="72"/>
      <c r="X1526" s="72"/>
      <c r="Y1526" s="72"/>
      <c r="Z1526" s="72"/>
      <c r="AA1526" s="72"/>
      <c r="AB1526" s="72"/>
      <c r="AC1526" s="92"/>
      <c r="AD1526" s="92"/>
      <c r="AE1526" s="92"/>
      <c r="AF1526" s="92"/>
      <c r="AG1526" s="92"/>
      <c r="AH1526" s="92"/>
    </row>
    <row r="1527" spans="4:34" s="57" customFormat="1" ht="16" customHeight="1" x14ac:dyDescent="0.25">
      <c r="D1527" s="82"/>
      <c r="E1527" s="82"/>
      <c r="F1527" s="82"/>
      <c r="G1527" s="82"/>
      <c r="H1527" s="82"/>
      <c r="I1527" s="79"/>
      <c r="J1527" s="79"/>
      <c r="K1527" s="77"/>
      <c r="L1527" s="77"/>
      <c r="M1527" s="80"/>
      <c r="N1527" s="77"/>
      <c r="O1527" s="77"/>
      <c r="Q1527" s="72"/>
      <c r="R1527" s="72"/>
      <c r="S1527" s="72"/>
      <c r="T1527" s="72"/>
      <c r="U1527" s="72"/>
      <c r="V1527" s="72"/>
      <c r="W1527" s="72"/>
      <c r="X1527" s="72"/>
      <c r="Y1527" s="72"/>
      <c r="Z1527" s="72"/>
      <c r="AA1527" s="72"/>
      <c r="AB1527" s="72"/>
      <c r="AC1527" s="92"/>
      <c r="AD1527" s="92"/>
      <c r="AE1527" s="92"/>
      <c r="AF1527" s="92"/>
      <c r="AG1527" s="92"/>
      <c r="AH1527" s="92"/>
    </row>
    <row r="1528" spans="4:34" s="57" customFormat="1" ht="16" customHeight="1" x14ac:dyDescent="0.25">
      <c r="D1528" s="82"/>
      <c r="E1528" s="82"/>
      <c r="F1528" s="82"/>
      <c r="G1528" s="82"/>
      <c r="H1528" s="82"/>
      <c r="I1528" s="79"/>
      <c r="J1528" s="79"/>
      <c r="K1528" s="77"/>
      <c r="L1528" s="77"/>
      <c r="M1528" s="80"/>
      <c r="N1528" s="77"/>
      <c r="O1528" s="77"/>
      <c r="Q1528" s="72"/>
      <c r="R1528" s="72"/>
      <c r="S1528" s="72"/>
      <c r="T1528" s="72"/>
      <c r="U1528" s="72"/>
      <c r="V1528" s="72"/>
      <c r="W1528" s="72"/>
      <c r="X1528" s="72"/>
      <c r="Y1528" s="72"/>
      <c r="Z1528" s="72"/>
      <c r="AA1528" s="72"/>
      <c r="AB1528" s="72"/>
      <c r="AC1528" s="92"/>
      <c r="AD1528" s="92"/>
      <c r="AE1528" s="92"/>
      <c r="AF1528" s="92"/>
      <c r="AG1528" s="92"/>
      <c r="AH1528" s="92"/>
    </row>
    <row r="1529" spans="4:34" s="57" customFormat="1" ht="16" customHeight="1" x14ac:dyDescent="0.25">
      <c r="D1529" s="82"/>
      <c r="E1529" s="82"/>
      <c r="F1529" s="82"/>
      <c r="G1529" s="82"/>
      <c r="H1529" s="82"/>
      <c r="I1529" s="79"/>
      <c r="J1529" s="79"/>
      <c r="K1529" s="77"/>
      <c r="L1529" s="77"/>
      <c r="M1529" s="80"/>
      <c r="N1529" s="77"/>
      <c r="O1529" s="77"/>
      <c r="Q1529" s="72"/>
      <c r="R1529" s="72"/>
      <c r="S1529" s="72"/>
      <c r="T1529" s="72"/>
      <c r="U1529" s="72"/>
      <c r="V1529" s="72"/>
      <c r="W1529" s="72"/>
      <c r="X1529" s="72"/>
      <c r="Y1529" s="72"/>
      <c r="Z1529" s="72"/>
      <c r="AA1529" s="72"/>
      <c r="AB1529" s="72"/>
      <c r="AC1529" s="92"/>
      <c r="AD1529" s="92"/>
      <c r="AE1529" s="92"/>
      <c r="AF1529" s="92"/>
      <c r="AG1529" s="92"/>
      <c r="AH1529" s="92"/>
    </row>
    <row r="1530" spans="4:34" s="57" customFormat="1" ht="16" customHeight="1" x14ac:dyDescent="0.25">
      <c r="D1530" s="82"/>
      <c r="E1530" s="82"/>
      <c r="F1530" s="82"/>
      <c r="G1530" s="82"/>
      <c r="H1530" s="82"/>
      <c r="I1530" s="79"/>
      <c r="J1530" s="79"/>
      <c r="K1530" s="77"/>
      <c r="L1530" s="77"/>
      <c r="M1530" s="80"/>
      <c r="N1530" s="77"/>
      <c r="O1530" s="77"/>
      <c r="Q1530" s="72"/>
      <c r="R1530" s="72"/>
      <c r="S1530" s="72"/>
      <c r="T1530" s="72"/>
      <c r="U1530" s="72"/>
      <c r="V1530" s="72"/>
      <c r="W1530" s="72"/>
      <c r="X1530" s="72"/>
      <c r="Y1530" s="72"/>
      <c r="Z1530" s="72"/>
      <c r="AA1530" s="72"/>
      <c r="AB1530" s="72"/>
      <c r="AC1530" s="92"/>
      <c r="AD1530" s="92"/>
      <c r="AE1530" s="92"/>
      <c r="AF1530" s="92"/>
      <c r="AG1530" s="92"/>
      <c r="AH1530" s="92"/>
    </row>
    <row r="1531" spans="4:34" s="57" customFormat="1" ht="16" customHeight="1" x14ac:dyDescent="0.25">
      <c r="D1531" s="82"/>
      <c r="E1531" s="82"/>
      <c r="F1531" s="82"/>
      <c r="G1531" s="82"/>
      <c r="H1531" s="82"/>
      <c r="I1531" s="79"/>
      <c r="J1531" s="79"/>
      <c r="K1531" s="77"/>
      <c r="L1531" s="77"/>
      <c r="M1531" s="80"/>
      <c r="N1531" s="77"/>
      <c r="O1531" s="77"/>
      <c r="Q1531" s="72"/>
      <c r="R1531" s="72"/>
      <c r="S1531" s="72"/>
      <c r="T1531" s="72"/>
      <c r="U1531" s="72"/>
      <c r="V1531" s="72"/>
      <c r="W1531" s="72"/>
      <c r="X1531" s="72"/>
      <c r="Y1531" s="72"/>
      <c r="Z1531" s="72"/>
      <c r="AA1531" s="72"/>
      <c r="AB1531" s="72"/>
      <c r="AC1531" s="92"/>
      <c r="AD1531" s="92"/>
      <c r="AE1531" s="92"/>
      <c r="AF1531" s="92"/>
      <c r="AG1531" s="92"/>
      <c r="AH1531" s="92"/>
    </row>
    <row r="1532" spans="4:34" s="57" customFormat="1" ht="16" customHeight="1" x14ac:dyDescent="0.25">
      <c r="D1532" s="82"/>
      <c r="E1532" s="82"/>
      <c r="F1532" s="82"/>
      <c r="G1532" s="82"/>
      <c r="H1532" s="82"/>
      <c r="I1532" s="79"/>
      <c r="J1532" s="79"/>
      <c r="K1532" s="81"/>
      <c r="L1532" s="81"/>
      <c r="M1532" s="80"/>
      <c r="N1532" s="77"/>
      <c r="O1532" s="77"/>
      <c r="Q1532" s="72"/>
      <c r="R1532" s="72"/>
      <c r="S1532" s="72"/>
      <c r="T1532" s="72"/>
      <c r="U1532" s="72"/>
      <c r="V1532" s="72"/>
      <c r="W1532" s="72"/>
      <c r="X1532" s="72"/>
      <c r="Y1532" s="72"/>
      <c r="Z1532" s="72"/>
      <c r="AA1532" s="72"/>
      <c r="AB1532" s="72"/>
      <c r="AC1532" s="92"/>
      <c r="AD1532" s="92"/>
      <c r="AE1532" s="92"/>
      <c r="AF1532" s="92"/>
      <c r="AG1532" s="92"/>
      <c r="AH1532" s="92"/>
    </row>
    <row r="1533" spans="4:34" s="57" customFormat="1" ht="16" customHeight="1" x14ac:dyDescent="0.25">
      <c r="D1533" s="82"/>
      <c r="E1533" s="82"/>
      <c r="F1533" s="82"/>
      <c r="G1533" s="82"/>
      <c r="H1533" s="82"/>
      <c r="I1533" s="79"/>
      <c r="J1533" s="79"/>
      <c r="K1533" s="81"/>
      <c r="L1533" s="81"/>
      <c r="M1533" s="80"/>
      <c r="N1533" s="77"/>
      <c r="O1533" s="77"/>
      <c r="Q1533" s="72"/>
      <c r="R1533" s="72"/>
      <c r="S1533" s="72"/>
      <c r="T1533" s="72"/>
      <c r="U1533" s="72"/>
      <c r="V1533" s="72"/>
      <c r="W1533" s="72"/>
      <c r="X1533" s="72"/>
      <c r="Y1533" s="72"/>
      <c r="Z1533" s="72"/>
      <c r="AA1533" s="72"/>
      <c r="AB1533" s="72"/>
      <c r="AC1533" s="92"/>
      <c r="AD1533" s="92"/>
      <c r="AE1533" s="92"/>
      <c r="AF1533" s="92"/>
      <c r="AG1533" s="92"/>
      <c r="AH1533" s="92"/>
    </row>
    <row r="1534" spans="4:34" s="57" customFormat="1" ht="16" customHeight="1" x14ac:dyDescent="0.25">
      <c r="D1534" s="82"/>
      <c r="E1534" s="82"/>
      <c r="F1534" s="82"/>
      <c r="G1534" s="82"/>
      <c r="H1534" s="82"/>
      <c r="I1534" s="79"/>
      <c r="J1534" s="79"/>
      <c r="K1534" s="81"/>
      <c r="L1534" s="81"/>
      <c r="M1534" s="80"/>
      <c r="N1534" s="77"/>
      <c r="O1534" s="77"/>
      <c r="Q1534" s="72"/>
      <c r="R1534" s="72"/>
      <c r="S1534" s="72"/>
      <c r="T1534" s="72"/>
      <c r="U1534" s="72"/>
      <c r="V1534" s="72"/>
      <c r="W1534" s="72"/>
      <c r="X1534" s="72"/>
      <c r="Y1534" s="72"/>
      <c r="Z1534" s="72"/>
      <c r="AA1534" s="72"/>
      <c r="AB1534" s="72"/>
      <c r="AC1534" s="92"/>
      <c r="AD1534" s="92"/>
      <c r="AE1534" s="92"/>
      <c r="AF1534" s="92"/>
      <c r="AG1534" s="92"/>
      <c r="AH1534" s="92"/>
    </row>
    <row r="1535" spans="4:34" s="57" customFormat="1" ht="16" customHeight="1" x14ac:dyDescent="0.25">
      <c r="D1535" s="82"/>
      <c r="E1535" s="82"/>
      <c r="F1535" s="82"/>
      <c r="G1535" s="82"/>
      <c r="H1535" s="82"/>
      <c r="I1535" s="79"/>
      <c r="J1535" s="79"/>
      <c r="K1535" s="81"/>
      <c r="L1535" s="81"/>
      <c r="M1535" s="80"/>
      <c r="N1535" s="77"/>
      <c r="O1535" s="77"/>
      <c r="Q1535" s="72"/>
      <c r="R1535" s="72"/>
      <c r="S1535" s="72"/>
      <c r="T1535" s="72"/>
      <c r="U1535" s="72"/>
      <c r="V1535" s="72"/>
      <c r="W1535" s="72"/>
      <c r="X1535" s="72"/>
      <c r="Y1535" s="72"/>
      <c r="Z1535" s="72"/>
      <c r="AA1535" s="72"/>
      <c r="AB1535" s="72"/>
      <c r="AC1535" s="92"/>
      <c r="AD1535" s="92"/>
      <c r="AE1535" s="92"/>
      <c r="AF1535" s="92"/>
      <c r="AG1535" s="92"/>
      <c r="AH1535" s="92"/>
    </row>
    <row r="1536" spans="4:34" s="57" customFormat="1" ht="16" customHeight="1" x14ac:dyDescent="0.25">
      <c r="D1536" s="82"/>
      <c r="E1536" s="82"/>
      <c r="F1536" s="82"/>
      <c r="G1536" s="82"/>
      <c r="H1536" s="82"/>
      <c r="I1536" s="79"/>
      <c r="J1536" s="79"/>
      <c r="K1536" s="81"/>
      <c r="L1536" s="81"/>
      <c r="M1536" s="80"/>
      <c r="N1536" s="77"/>
      <c r="O1536" s="77"/>
      <c r="Q1536" s="72"/>
      <c r="R1536" s="72"/>
      <c r="S1536" s="72"/>
      <c r="T1536" s="72"/>
      <c r="U1536" s="72"/>
      <c r="V1536" s="72"/>
      <c r="W1536" s="72"/>
      <c r="X1536" s="72"/>
      <c r="Y1536" s="72"/>
      <c r="Z1536" s="72"/>
      <c r="AA1536" s="72"/>
      <c r="AB1536" s="72"/>
      <c r="AC1536" s="92"/>
      <c r="AD1536" s="92"/>
      <c r="AE1536" s="92"/>
      <c r="AF1536" s="92"/>
      <c r="AG1536" s="92"/>
      <c r="AH1536" s="92"/>
    </row>
    <row r="1537" spans="4:34" s="57" customFormat="1" ht="16" customHeight="1" x14ac:dyDescent="0.25">
      <c r="D1537" s="82"/>
      <c r="E1537" s="82"/>
      <c r="F1537" s="82"/>
      <c r="G1537" s="82"/>
      <c r="H1537" s="82"/>
      <c r="I1537" s="79"/>
      <c r="J1537" s="79"/>
      <c r="K1537" s="81"/>
      <c r="L1537" s="81"/>
      <c r="M1537" s="80"/>
      <c r="N1537" s="77"/>
      <c r="O1537" s="77"/>
      <c r="Q1537" s="72"/>
      <c r="R1537" s="72"/>
      <c r="S1537" s="72"/>
      <c r="T1537" s="72"/>
      <c r="U1537" s="72"/>
      <c r="V1537" s="72"/>
      <c r="W1537" s="72"/>
      <c r="X1537" s="72"/>
      <c r="Y1537" s="72"/>
      <c r="Z1537" s="72"/>
      <c r="AA1537" s="72"/>
      <c r="AB1537" s="72"/>
      <c r="AC1537" s="92"/>
      <c r="AD1537" s="92"/>
      <c r="AE1537" s="92"/>
      <c r="AF1537" s="92"/>
      <c r="AG1537" s="92"/>
      <c r="AH1537" s="92"/>
    </row>
    <row r="1538" spans="4:34" s="57" customFormat="1" ht="16" customHeight="1" x14ac:dyDescent="0.25">
      <c r="D1538" s="82"/>
      <c r="E1538" s="82"/>
      <c r="F1538" s="82"/>
      <c r="G1538" s="82"/>
      <c r="H1538" s="82"/>
      <c r="I1538" s="79"/>
      <c r="J1538" s="79"/>
      <c r="K1538" s="81"/>
      <c r="L1538" s="81"/>
      <c r="M1538" s="80"/>
      <c r="N1538" s="77"/>
      <c r="O1538" s="77"/>
      <c r="Q1538" s="72"/>
      <c r="R1538" s="72"/>
      <c r="S1538" s="72"/>
      <c r="T1538" s="72"/>
      <c r="U1538" s="72"/>
      <c r="V1538" s="72"/>
      <c r="W1538" s="72"/>
      <c r="X1538" s="72"/>
      <c r="Y1538" s="72"/>
      <c r="Z1538" s="72"/>
      <c r="AA1538" s="72"/>
      <c r="AB1538" s="72"/>
      <c r="AC1538" s="92"/>
      <c r="AD1538" s="92"/>
      <c r="AE1538" s="92"/>
      <c r="AF1538" s="92"/>
      <c r="AG1538" s="92"/>
      <c r="AH1538" s="92"/>
    </row>
    <row r="1539" spans="4:34" s="57" customFormat="1" ht="16" customHeight="1" x14ac:dyDescent="0.25">
      <c r="D1539" s="82"/>
      <c r="E1539" s="82"/>
      <c r="F1539" s="82"/>
      <c r="G1539" s="82"/>
      <c r="H1539" s="82"/>
      <c r="I1539" s="79"/>
      <c r="J1539" s="79"/>
      <c r="K1539" s="77"/>
      <c r="L1539" s="77"/>
      <c r="M1539" s="80"/>
      <c r="N1539" s="77"/>
      <c r="O1539" s="77"/>
      <c r="Q1539" s="72"/>
      <c r="R1539" s="72"/>
      <c r="S1539" s="72"/>
      <c r="T1539" s="72"/>
      <c r="U1539" s="72"/>
      <c r="V1539" s="72"/>
      <c r="W1539" s="72"/>
      <c r="X1539" s="72"/>
      <c r="Y1539" s="72"/>
      <c r="Z1539" s="72"/>
      <c r="AA1539" s="72"/>
      <c r="AB1539" s="72"/>
      <c r="AC1539" s="92"/>
      <c r="AD1539" s="92"/>
      <c r="AE1539" s="92"/>
      <c r="AF1539" s="92"/>
      <c r="AG1539" s="92"/>
      <c r="AH1539" s="92"/>
    </row>
    <row r="1540" spans="4:34" s="57" customFormat="1" ht="16" customHeight="1" x14ac:dyDescent="0.25">
      <c r="D1540" s="82"/>
      <c r="E1540" s="82"/>
      <c r="F1540" s="82"/>
      <c r="G1540" s="82"/>
      <c r="H1540" s="82"/>
      <c r="I1540" s="79"/>
      <c r="J1540" s="79"/>
      <c r="K1540" s="77"/>
      <c r="L1540" s="77"/>
      <c r="M1540" s="80"/>
      <c r="N1540" s="77"/>
      <c r="O1540" s="77"/>
      <c r="Q1540" s="72"/>
      <c r="R1540" s="72"/>
      <c r="S1540" s="72"/>
      <c r="T1540" s="72"/>
      <c r="U1540" s="72"/>
      <c r="V1540" s="72"/>
      <c r="W1540" s="72"/>
      <c r="X1540" s="72"/>
      <c r="Y1540" s="72"/>
      <c r="Z1540" s="72"/>
      <c r="AA1540" s="72"/>
      <c r="AB1540" s="72"/>
      <c r="AC1540" s="92"/>
      <c r="AD1540" s="92"/>
      <c r="AE1540" s="92"/>
      <c r="AF1540" s="92"/>
      <c r="AG1540" s="92"/>
      <c r="AH1540" s="92"/>
    </row>
    <row r="1541" spans="4:34" s="57" customFormat="1" ht="16" customHeight="1" x14ac:dyDescent="0.25">
      <c r="D1541" s="82"/>
      <c r="E1541" s="82"/>
      <c r="F1541" s="82"/>
      <c r="G1541" s="82"/>
      <c r="H1541" s="82"/>
      <c r="I1541" s="79"/>
      <c r="J1541" s="79"/>
      <c r="K1541" s="77"/>
      <c r="L1541" s="77"/>
      <c r="M1541" s="80"/>
      <c r="N1541" s="77"/>
      <c r="O1541" s="77"/>
      <c r="Q1541" s="72"/>
      <c r="R1541" s="72"/>
      <c r="S1541" s="72"/>
      <c r="T1541" s="72"/>
      <c r="U1541" s="72"/>
      <c r="V1541" s="72"/>
      <c r="W1541" s="72"/>
      <c r="X1541" s="72"/>
      <c r="Y1541" s="72"/>
      <c r="Z1541" s="72"/>
      <c r="AA1541" s="72"/>
      <c r="AB1541" s="72"/>
      <c r="AC1541" s="92"/>
      <c r="AD1541" s="92"/>
      <c r="AE1541" s="92"/>
      <c r="AF1541" s="92"/>
      <c r="AG1541" s="92"/>
      <c r="AH1541" s="92"/>
    </row>
    <row r="1542" spans="4:34" s="57" customFormat="1" ht="16" customHeight="1" x14ac:dyDescent="0.25">
      <c r="D1542" s="82"/>
      <c r="E1542" s="82"/>
      <c r="F1542" s="82"/>
      <c r="G1542" s="82"/>
      <c r="H1542" s="82"/>
      <c r="I1542" s="79"/>
      <c r="J1542" s="79"/>
      <c r="K1542" s="77"/>
      <c r="L1542" s="77"/>
      <c r="M1542" s="80"/>
      <c r="N1542" s="77"/>
      <c r="O1542" s="77"/>
      <c r="Q1542" s="72"/>
      <c r="R1542" s="72"/>
      <c r="S1542" s="72"/>
      <c r="T1542" s="72"/>
      <c r="U1542" s="72"/>
      <c r="V1542" s="72"/>
      <c r="W1542" s="72"/>
      <c r="X1542" s="72"/>
      <c r="Y1542" s="72"/>
      <c r="Z1542" s="72"/>
      <c r="AA1542" s="72"/>
      <c r="AB1542" s="72"/>
      <c r="AC1542" s="92"/>
      <c r="AD1542" s="92"/>
      <c r="AE1542" s="92"/>
      <c r="AF1542" s="92"/>
      <c r="AG1542" s="92"/>
      <c r="AH1542" s="92"/>
    </row>
    <row r="1543" spans="4:34" s="57" customFormat="1" ht="16" customHeight="1" x14ac:dyDescent="0.25">
      <c r="D1543" s="82"/>
      <c r="E1543" s="82"/>
      <c r="F1543" s="82"/>
      <c r="G1543" s="82"/>
      <c r="H1543" s="82"/>
      <c r="I1543" s="79"/>
      <c r="J1543" s="79"/>
      <c r="K1543" s="77"/>
      <c r="L1543" s="77"/>
      <c r="M1543" s="80"/>
      <c r="N1543" s="77"/>
      <c r="O1543" s="77"/>
      <c r="Q1543" s="72"/>
      <c r="R1543" s="72"/>
      <c r="S1543" s="72"/>
      <c r="T1543" s="72"/>
      <c r="U1543" s="72"/>
      <c r="V1543" s="72"/>
      <c r="W1543" s="72"/>
      <c r="X1543" s="72"/>
      <c r="Y1543" s="72"/>
      <c r="Z1543" s="72"/>
      <c r="AA1543" s="72"/>
      <c r="AB1543" s="72"/>
      <c r="AC1543" s="92"/>
      <c r="AD1543" s="92"/>
      <c r="AE1543" s="92"/>
      <c r="AF1543" s="92"/>
      <c r="AG1543" s="92"/>
      <c r="AH1543" s="92"/>
    </row>
    <row r="1544" spans="4:34" s="57" customFormat="1" ht="16" customHeight="1" x14ac:dyDescent="0.25">
      <c r="D1544" s="82"/>
      <c r="E1544" s="82"/>
      <c r="F1544" s="82"/>
      <c r="G1544" s="82"/>
      <c r="H1544" s="82"/>
      <c r="I1544" s="79"/>
      <c r="J1544" s="79"/>
      <c r="K1544" s="77"/>
      <c r="L1544" s="77"/>
      <c r="M1544" s="80"/>
      <c r="N1544" s="77"/>
      <c r="O1544" s="77"/>
      <c r="Q1544" s="72"/>
      <c r="R1544" s="72"/>
      <c r="S1544" s="72"/>
      <c r="T1544" s="72"/>
      <c r="U1544" s="72"/>
      <c r="V1544" s="72"/>
      <c r="W1544" s="72"/>
      <c r="X1544" s="72"/>
      <c r="Y1544" s="72"/>
      <c r="Z1544" s="72"/>
      <c r="AA1544" s="72"/>
      <c r="AB1544" s="72"/>
      <c r="AC1544" s="92"/>
      <c r="AD1544" s="92"/>
      <c r="AE1544" s="92"/>
      <c r="AF1544" s="92"/>
      <c r="AG1544" s="92"/>
      <c r="AH1544" s="92"/>
    </row>
    <row r="1545" spans="4:34" s="57" customFormat="1" ht="16" customHeight="1" x14ac:dyDescent="0.25">
      <c r="D1545" s="82"/>
      <c r="E1545" s="82"/>
      <c r="F1545" s="82"/>
      <c r="G1545" s="82"/>
      <c r="H1545" s="82"/>
      <c r="I1545" s="79"/>
      <c r="J1545" s="79"/>
      <c r="K1545" s="77"/>
      <c r="L1545" s="77"/>
      <c r="M1545" s="80"/>
      <c r="N1545" s="77"/>
      <c r="O1545" s="77"/>
      <c r="Q1545" s="72"/>
      <c r="R1545" s="72"/>
      <c r="S1545" s="72"/>
      <c r="T1545" s="72"/>
      <c r="U1545" s="72"/>
      <c r="V1545" s="72"/>
      <c r="W1545" s="72"/>
      <c r="X1545" s="72"/>
      <c r="Y1545" s="72"/>
      <c r="Z1545" s="72"/>
      <c r="AA1545" s="72"/>
      <c r="AB1545" s="72"/>
      <c r="AC1545" s="92"/>
      <c r="AD1545" s="92"/>
      <c r="AE1545" s="92"/>
      <c r="AF1545" s="92"/>
      <c r="AG1545" s="92"/>
      <c r="AH1545" s="92"/>
    </row>
    <row r="1546" spans="4:34" s="57" customFormat="1" ht="16" customHeight="1" x14ac:dyDescent="0.25">
      <c r="D1546" s="82"/>
      <c r="E1546" s="82"/>
      <c r="F1546" s="82"/>
      <c r="G1546" s="82"/>
      <c r="H1546" s="82"/>
      <c r="I1546" s="79"/>
      <c r="J1546" s="79"/>
      <c r="K1546" s="77"/>
      <c r="L1546" s="77"/>
      <c r="M1546" s="80"/>
      <c r="N1546" s="77"/>
      <c r="O1546" s="77"/>
      <c r="Q1546" s="72"/>
      <c r="R1546" s="72"/>
      <c r="S1546" s="72"/>
      <c r="T1546" s="72"/>
      <c r="U1546" s="72"/>
      <c r="V1546" s="72"/>
      <c r="W1546" s="72"/>
      <c r="X1546" s="72"/>
      <c r="Y1546" s="72"/>
      <c r="Z1546" s="72"/>
      <c r="AA1546" s="72"/>
      <c r="AB1546" s="72"/>
      <c r="AC1546" s="92"/>
      <c r="AD1546" s="92"/>
      <c r="AE1546" s="92"/>
      <c r="AF1546" s="92"/>
      <c r="AG1546" s="92"/>
      <c r="AH1546" s="92"/>
    </row>
    <row r="1547" spans="4:34" s="57" customFormat="1" ht="16" customHeight="1" x14ac:dyDescent="0.25">
      <c r="D1547" s="82"/>
      <c r="E1547" s="82"/>
      <c r="F1547" s="82"/>
      <c r="G1547" s="82"/>
      <c r="H1547" s="82"/>
      <c r="I1547" s="79"/>
      <c r="J1547" s="79"/>
      <c r="K1547" s="77"/>
      <c r="L1547" s="77"/>
      <c r="M1547" s="80"/>
      <c r="N1547" s="77"/>
      <c r="O1547" s="77"/>
      <c r="Q1547" s="72"/>
      <c r="R1547" s="72"/>
      <c r="S1547" s="72"/>
      <c r="T1547" s="72"/>
      <c r="U1547" s="72"/>
      <c r="V1547" s="72"/>
      <c r="W1547" s="72"/>
      <c r="X1547" s="72"/>
      <c r="Y1547" s="72"/>
      <c r="Z1547" s="72"/>
      <c r="AA1547" s="72"/>
      <c r="AB1547" s="72"/>
      <c r="AC1547" s="92"/>
      <c r="AD1547" s="92"/>
      <c r="AE1547" s="92"/>
      <c r="AF1547" s="92"/>
      <c r="AG1547" s="92"/>
      <c r="AH1547" s="92"/>
    </row>
    <row r="1548" spans="4:34" s="57" customFormat="1" ht="16" customHeight="1" x14ac:dyDescent="0.25">
      <c r="D1548" s="82"/>
      <c r="E1548" s="82"/>
      <c r="F1548" s="82"/>
      <c r="G1548" s="82"/>
      <c r="H1548" s="82"/>
      <c r="I1548" s="79"/>
      <c r="J1548" s="79"/>
      <c r="K1548" s="77"/>
      <c r="L1548" s="77"/>
      <c r="M1548" s="80"/>
      <c r="N1548" s="77"/>
      <c r="O1548" s="77"/>
      <c r="Q1548" s="72"/>
      <c r="R1548" s="72"/>
      <c r="S1548" s="72"/>
      <c r="T1548" s="72"/>
      <c r="U1548" s="72"/>
      <c r="V1548" s="72"/>
      <c r="W1548" s="72"/>
      <c r="X1548" s="72"/>
      <c r="Y1548" s="72"/>
      <c r="Z1548" s="72"/>
      <c r="AA1548" s="72"/>
      <c r="AB1548" s="72"/>
      <c r="AC1548" s="92"/>
      <c r="AD1548" s="92"/>
      <c r="AE1548" s="92"/>
      <c r="AF1548" s="92"/>
      <c r="AG1548" s="92"/>
      <c r="AH1548" s="92"/>
    </row>
    <row r="1549" spans="4:34" s="57" customFormat="1" ht="16" customHeight="1" x14ac:dyDescent="0.25">
      <c r="D1549" s="82"/>
      <c r="E1549" s="82"/>
      <c r="F1549" s="82"/>
      <c r="G1549" s="82"/>
      <c r="H1549" s="82"/>
      <c r="I1549" s="79"/>
      <c r="J1549" s="79"/>
      <c r="K1549" s="77"/>
      <c r="L1549" s="77"/>
      <c r="M1549" s="80"/>
      <c r="N1549" s="77"/>
      <c r="O1549" s="77"/>
      <c r="Q1549" s="72"/>
      <c r="R1549" s="72"/>
      <c r="S1549" s="72"/>
      <c r="T1549" s="72"/>
      <c r="U1549" s="72"/>
      <c r="V1549" s="72"/>
      <c r="W1549" s="72"/>
      <c r="X1549" s="72"/>
      <c r="Y1549" s="72"/>
      <c r="Z1549" s="72"/>
      <c r="AA1549" s="72"/>
      <c r="AB1549" s="72"/>
      <c r="AC1549" s="92"/>
      <c r="AD1549" s="92"/>
      <c r="AE1549" s="92"/>
      <c r="AF1549" s="92"/>
      <c r="AG1549" s="92"/>
      <c r="AH1549" s="92"/>
    </row>
    <row r="1550" spans="4:34" s="57" customFormat="1" ht="16" customHeight="1" x14ac:dyDescent="0.25">
      <c r="D1550" s="82"/>
      <c r="E1550" s="82"/>
      <c r="F1550" s="82"/>
      <c r="G1550" s="82"/>
      <c r="H1550" s="82"/>
      <c r="I1550" s="79"/>
      <c r="J1550" s="79"/>
      <c r="K1550" s="77"/>
      <c r="L1550" s="77"/>
      <c r="M1550" s="80"/>
      <c r="N1550" s="77"/>
      <c r="O1550" s="77"/>
      <c r="Q1550" s="72"/>
      <c r="R1550" s="72"/>
      <c r="S1550" s="72"/>
      <c r="T1550" s="72"/>
      <c r="U1550" s="72"/>
      <c r="V1550" s="72"/>
      <c r="W1550" s="72"/>
      <c r="X1550" s="72"/>
      <c r="Y1550" s="72"/>
      <c r="Z1550" s="72"/>
      <c r="AA1550" s="72"/>
      <c r="AB1550" s="72"/>
      <c r="AC1550" s="92"/>
      <c r="AD1550" s="92"/>
      <c r="AE1550" s="92"/>
      <c r="AF1550" s="92"/>
      <c r="AG1550" s="92"/>
      <c r="AH1550" s="92"/>
    </row>
    <row r="1551" spans="4:34" s="57" customFormat="1" ht="16" customHeight="1" x14ac:dyDescent="0.25">
      <c r="D1551" s="82"/>
      <c r="E1551" s="82"/>
      <c r="F1551" s="82"/>
      <c r="G1551" s="82"/>
      <c r="H1551" s="82"/>
      <c r="I1551" s="79"/>
      <c r="J1551" s="79"/>
      <c r="K1551" s="77"/>
      <c r="L1551" s="77"/>
      <c r="M1551" s="80"/>
      <c r="N1551" s="77"/>
      <c r="O1551" s="77"/>
      <c r="Q1551" s="72"/>
      <c r="R1551" s="72"/>
      <c r="S1551" s="72"/>
      <c r="T1551" s="72"/>
      <c r="U1551" s="72"/>
      <c r="V1551" s="72"/>
      <c r="W1551" s="72"/>
      <c r="X1551" s="72"/>
      <c r="Y1551" s="72"/>
      <c r="Z1551" s="72"/>
      <c r="AA1551" s="72"/>
      <c r="AB1551" s="72"/>
      <c r="AC1551" s="92"/>
      <c r="AD1551" s="92"/>
      <c r="AE1551" s="92"/>
      <c r="AF1551" s="92"/>
      <c r="AG1551" s="92"/>
      <c r="AH1551" s="92"/>
    </row>
    <row r="1552" spans="4:34" s="57" customFormat="1" ht="16" customHeight="1" x14ac:dyDescent="0.25">
      <c r="D1552" s="82"/>
      <c r="E1552" s="82"/>
      <c r="F1552" s="82"/>
      <c r="G1552" s="82"/>
      <c r="H1552" s="82"/>
      <c r="I1552" s="79"/>
      <c r="J1552" s="79"/>
      <c r="K1552" s="77"/>
      <c r="L1552" s="77"/>
      <c r="M1552" s="80"/>
      <c r="N1552" s="77"/>
      <c r="O1552" s="77"/>
      <c r="Q1552" s="72"/>
      <c r="R1552" s="72"/>
      <c r="S1552" s="72"/>
      <c r="T1552" s="72"/>
      <c r="U1552" s="72"/>
      <c r="V1552" s="72"/>
      <c r="W1552" s="72"/>
      <c r="X1552" s="72"/>
      <c r="Y1552" s="72"/>
      <c r="Z1552" s="72"/>
      <c r="AA1552" s="72"/>
      <c r="AB1552" s="72"/>
      <c r="AC1552" s="92"/>
      <c r="AD1552" s="92"/>
      <c r="AE1552" s="92"/>
      <c r="AF1552" s="92"/>
      <c r="AG1552" s="92"/>
      <c r="AH1552" s="92"/>
    </row>
    <row r="1553" spans="4:34" s="57" customFormat="1" ht="16" customHeight="1" x14ac:dyDescent="0.25">
      <c r="D1553" s="82"/>
      <c r="E1553" s="82"/>
      <c r="F1553" s="82"/>
      <c r="G1553" s="82"/>
      <c r="H1553" s="82"/>
      <c r="I1553" s="79"/>
      <c r="J1553" s="79"/>
      <c r="K1553" s="77"/>
      <c r="L1553" s="77"/>
      <c r="M1553" s="80"/>
      <c r="N1553" s="77"/>
      <c r="O1553" s="77"/>
      <c r="Q1553" s="72"/>
      <c r="R1553" s="72"/>
      <c r="S1553" s="72"/>
      <c r="T1553" s="72"/>
      <c r="U1553" s="72"/>
      <c r="V1553" s="72"/>
      <c r="W1553" s="72"/>
      <c r="X1553" s="72"/>
      <c r="Y1553" s="72"/>
      <c r="Z1553" s="72"/>
      <c r="AA1553" s="72"/>
      <c r="AB1553" s="72"/>
      <c r="AC1553" s="92"/>
      <c r="AD1553" s="92"/>
      <c r="AE1553" s="92"/>
      <c r="AF1553" s="92"/>
      <c r="AG1553" s="92"/>
      <c r="AH1553" s="92"/>
    </row>
    <row r="1554" spans="4:34" s="57" customFormat="1" ht="16" customHeight="1" x14ac:dyDescent="0.25">
      <c r="D1554" s="82"/>
      <c r="E1554" s="82"/>
      <c r="F1554" s="82"/>
      <c r="G1554" s="82"/>
      <c r="H1554" s="82"/>
      <c r="I1554" s="79"/>
      <c r="J1554" s="79"/>
      <c r="K1554" s="77"/>
      <c r="L1554" s="77"/>
      <c r="M1554" s="80"/>
      <c r="N1554" s="77"/>
      <c r="O1554" s="77"/>
      <c r="Q1554" s="72"/>
      <c r="R1554" s="72"/>
      <c r="S1554" s="72"/>
      <c r="T1554" s="72"/>
      <c r="U1554" s="72"/>
      <c r="V1554" s="72"/>
      <c r="W1554" s="72"/>
      <c r="X1554" s="72"/>
      <c r="Y1554" s="72"/>
      <c r="Z1554" s="72"/>
      <c r="AA1554" s="72"/>
      <c r="AB1554" s="72"/>
      <c r="AC1554" s="92"/>
      <c r="AD1554" s="92"/>
      <c r="AE1554" s="92"/>
      <c r="AF1554" s="92"/>
      <c r="AG1554" s="92"/>
      <c r="AH1554" s="92"/>
    </row>
    <row r="1555" spans="4:34" s="57" customFormat="1" ht="16" customHeight="1" x14ac:dyDescent="0.25">
      <c r="D1555" s="82"/>
      <c r="E1555" s="82"/>
      <c r="F1555" s="82"/>
      <c r="G1555" s="82"/>
      <c r="H1555" s="82"/>
      <c r="I1555" s="79"/>
      <c r="J1555" s="79"/>
      <c r="K1555" s="77"/>
      <c r="L1555" s="77"/>
      <c r="M1555" s="80"/>
      <c r="N1555" s="77"/>
      <c r="O1555" s="77"/>
      <c r="Q1555" s="72"/>
      <c r="R1555" s="72"/>
      <c r="S1555" s="72"/>
      <c r="T1555" s="72"/>
      <c r="U1555" s="72"/>
      <c r="V1555" s="72"/>
      <c r="W1555" s="72"/>
      <c r="X1555" s="72"/>
      <c r="Y1555" s="72"/>
      <c r="Z1555" s="72"/>
      <c r="AA1555" s="72"/>
      <c r="AB1555" s="72"/>
      <c r="AC1555" s="92"/>
      <c r="AD1555" s="92"/>
      <c r="AE1555" s="92"/>
      <c r="AF1555" s="92"/>
      <c r="AG1555" s="92"/>
      <c r="AH1555" s="92"/>
    </row>
    <row r="1556" spans="4:34" s="57" customFormat="1" ht="16" customHeight="1" x14ac:dyDescent="0.25">
      <c r="D1556" s="82"/>
      <c r="E1556" s="82"/>
      <c r="F1556" s="82"/>
      <c r="G1556" s="82"/>
      <c r="H1556" s="82"/>
      <c r="I1556" s="79"/>
      <c r="J1556" s="79"/>
      <c r="K1556" s="81"/>
      <c r="L1556" s="81"/>
      <c r="M1556" s="80"/>
      <c r="N1556" s="77"/>
      <c r="O1556" s="77"/>
      <c r="Q1556" s="72"/>
      <c r="R1556" s="72"/>
      <c r="S1556" s="72"/>
      <c r="T1556" s="72"/>
      <c r="U1556" s="72"/>
      <c r="V1556" s="72"/>
      <c r="W1556" s="72"/>
      <c r="X1556" s="72"/>
      <c r="Y1556" s="72"/>
      <c r="Z1556" s="72"/>
      <c r="AA1556" s="72"/>
      <c r="AB1556" s="72"/>
      <c r="AC1556" s="92"/>
      <c r="AD1556" s="92"/>
      <c r="AE1556" s="92"/>
      <c r="AF1556" s="92"/>
      <c r="AG1556" s="92"/>
      <c r="AH1556" s="92"/>
    </row>
    <row r="1557" spans="4:34" s="57" customFormat="1" ht="16" customHeight="1" x14ac:dyDescent="0.25">
      <c r="D1557" s="82"/>
      <c r="E1557" s="82"/>
      <c r="F1557" s="82"/>
      <c r="G1557" s="82"/>
      <c r="H1557" s="82"/>
      <c r="I1557" s="79"/>
      <c r="J1557" s="79"/>
      <c r="K1557" s="81"/>
      <c r="L1557" s="81"/>
      <c r="M1557" s="80"/>
      <c r="N1557" s="77"/>
      <c r="O1557" s="77"/>
      <c r="Q1557" s="72"/>
      <c r="R1557" s="72"/>
      <c r="S1557" s="72"/>
      <c r="T1557" s="72"/>
      <c r="U1557" s="72"/>
      <c r="V1557" s="72"/>
      <c r="W1557" s="72"/>
      <c r="X1557" s="72"/>
      <c r="Y1557" s="72"/>
      <c r="Z1557" s="72"/>
      <c r="AA1557" s="72"/>
      <c r="AB1557" s="72"/>
      <c r="AC1557" s="92"/>
      <c r="AD1557" s="92"/>
      <c r="AE1557" s="92"/>
      <c r="AF1557" s="92"/>
      <c r="AG1557" s="92"/>
      <c r="AH1557" s="92"/>
    </row>
    <row r="1558" spans="4:34" s="57" customFormat="1" ht="16" customHeight="1" x14ac:dyDescent="0.25">
      <c r="D1558" s="82"/>
      <c r="E1558" s="82"/>
      <c r="F1558" s="82"/>
      <c r="G1558" s="82"/>
      <c r="H1558" s="82"/>
      <c r="I1558" s="79"/>
      <c r="J1558" s="79"/>
      <c r="K1558" s="81"/>
      <c r="L1558" s="81"/>
      <c r="M1558" s="80"/>
      <c r="N1558" s="77"/>
      <c r="O1558" s="77"/>
      <c r="Q1558" s="72"/>
      <c r="R1558" s="72"/>
      <c r="S1558" s="72"/>
      <c r="T1558" s="72"/>
      <c r="U1558" s="72"/>
      <c r="V1558" s="72"/>
      <c r="W1558" s="72"/>
      <c r="X1558" s="72"/>
      <c r="Y1558" s="72"/>
      <c r="Z1558" s="72"/>
      <c r="AA1558" s="72"/>
      <c r="AB1558" s="72"/>
      <c r="AC1558" s="92"/>
      <c r="AD1558" s="92"/>
      <c r="AE1558" s="92"/>
      <c r="AF1558" s="92"/>
      <c r="AG1558" s="92"/>
      <c r="AH1558" s="92"/>
    </row>
    <row r="1559" spans="4:34" s="57" customFormat="1" ht="16" customHeight="1" x14ac:dyDescent="0.25">
      <c r="D1559" s="82"/>
      <c r="E1559" s="82"/>
      <c r="F1559" s="82"/>
      <c r="G1559" s="82"/>
      <c r="H1559" s="82"/>
      <c r="I1559" s="79"/>
      <c r="J1559" s="79"/>
      <c r="K1559" s="81"/>
      <c r="L1559" s="81"/>
      <c r="M1559" s="80"/>
      <c r="N1559" s="77"/>
      <c r="O1559" s="77"/>
      <c r="Q1559" s="72"/>
      <c r="R1559" s="72"/>
      <c r="S1559" s="72"/>
      <c r="T1559" s="72"/>
      <c r="U1559" s="72"/>
      <c r="V1559" s="72"/>
      <c r="W1559" s="72"/>
      <c r="X1559" s="72"/>
      <c r="Y1559" s="72"/>
      <c r="Z1559" s="72"/>
      <c r="AA1559" s="72"/>
      <c r="AB1559" s="72"/>
      <c r="AC1559" s="92"/>
      <c r="AD1559" s="92"/>
      <c r="AE1559" s="92"/>
      <c r="AF1559" s="92"/>
      <c r="AG1559" s="92"/>
      <c r="AH1559" s="92"/>
    </row>
    <row r="1560" spans="4:34" s="57" customFormat="1" ht="16" customHeight="1" x14ac:dyDescent="0.25">
      <c r="D1560" s="82"/>
      <c r="E1560" s="82"/>
      <c r="F1560" s="82"/>
      <c r="G1560" s="82"/>
      <c r="H1560" s="82"/>
      <c r="I1560" s="79"/>
      <c r="J1560" s="79"/>
      <c r="K1560" s="81"/>
      <c r="L1560" s="81"/>
      <c r="M1560" s="80"/>
      <c r="N1560" s="77"/>
      <c r="O1560" s="77"/>
      <c r="Q1560" s="72"/>
      <c r="R1560" s="72"/>
      <c r="S1560" s="72"/>
      <c r="T1560" s="72"/>
      <c r="U1560" s="72"/>
      <c r="V1560" s="72"/>
      <c r="W1560" s="72"/>
      <c r="X1560" s="72"/>
      <c r="Y1560" s="72"/>
      <c r="Z1560" s="72"/>
      <c r="AA1560" s="72"/>
      <c r="AB1560" s="72"/>
      <c r="AC1560" s="92"/>
      <c r="AD1560" s="92"/>
      <c r="AE1560" s="92"/>
      <c r="AF1560" s="92"/>
      <c r="AG1560" s="92"/>
      <c r="AH1560" s="92"/>
    </row>
    <row r="1561" spans="4:34" s="57" customFormat="1" ht="16" customHeight="1" x14ac:dyDescent="0.25">
      <c r="D1561" s="82"/>
      <c r="E1561" s="82"/>
      <c r="F1561" s="82"/>
      <c r="G1561" s="82"/>
      <c r="H1561" s="82"/>
      <c r="I1561" s="79"/>
      <c r="J1561" s="79"/>
      <c r="K1561" s="81"/>
      <c r="L1561" s="81"/>
      <c r="M1561" s="80"/>
      <c r="N1561" s="77"/>
      <c r="O1561" s="77"/>
      <c r="Q1561" s="72"/>
      <c r="R1561" s="72"/>
      <c r="S1561" s="72"/>
      <c r="T1561" s="72"/>
      <c r="U1561" s="72"/>
      <c r="V1561" s="72"/>
      <c r="W1561" s="72"/>
      <c r="X1561" s="72"/>
      <c r="Y1561" s="72"/>
      <c r="Z1561" s="72"/>
      <c r="AA1561" s="72"/>
      <c r="AB1561" s="72"/>
      <c r="AC1561" s="92"/>
      <c r="AD1561" s="92"/>
      <c r="AE1561" s="92"/>
      <c r="AF1561" s="92"/>
      <c r="AG1561" s="92"/>
      <c r="AH1561" s="92"/>
    </row>
    <row r="1562" spans="4:34" s="57" customFormat="1" ht="16" customHeight="1" x14ac:dyDescent="0.25">
      <c r="D1562" s="82"/>
      <c r="E1562" s="82"/>
      <c r="F1562" s="82"/>
      <c r="G1562" s="82"/>
      <c r="H1562" s="82"/>
      <c r="I1562" s="79"/>
      <c r="J1562" s="79"/>
      <c r="K1562" s="81"/>
      <c r="L1562" s="81"/>
      <c r="M1562" s="80"/>
      <c r="N1562" s="77"/>
      <c r="O1562" s="77"/>
      <c r="Q1562" s="72"/>
      <c r="R1562" s="72"/>
      <c r="S1562" s="72"/>
      <c r="T1562" s="72"/>
      <c r="U1562" s="72"/>
      <c r="V1562" s="72"/>
      <c r="W1562" s="72"/>
      <c r="X1562" s="72"/>
      <c r="Y1562" s="72"/>
      <c r="Z1562" s="72"/>
      <c r="AA1562" s="72"/>
      <c r="AB1562" s="72"/>
      <c r="AC1562" s="92"/>
      <c r="AD1562" s="92"/>
      <c r="AE1562" s="92"/>
      <c r="AF1562" s="92"/>
      <c r="AG1562" s="92"/>
      <c r="AH1562" s="92"/>
    </row>
    <row r="1563" spans="4:34" s="57" customFormat="1" ht="16" customHeight="1" x14ac:dyDescent="0.25">
      <c r="D1563" s="82"/>
      <c r="E1563" s="82"/>
      <c r="F1563" s="82"/>
      <c r="G1563" s="82"/>
      <c r="H1563" s="82"/>
      <c r="I1563" s="79"/>
      <c r="J1563" s="79"/>
      <c r="K1563" s="77"/>
      <c r="L1563" s="77"/>
      <c r="M1563" s="80"/>
      <c r="N1563" s="77"/>
      <c r="O1563" s="77"/>
      <c r="Q1563" s="72"/>
      <c r="R1563" s="72"/>
      <c r="S1563" s="72"/>
      <c r="T1563" s="72"/>
      <c r="U1563" s="72"/>
      <c r="V1563" s="72"/>
      <c r="W1563" s="72"/>
      <c r="X1563" s="72"/>
      <c r="Y1563" s="72"/>
      <c r="Z1563" s="72"/>
      <c r="AA1563" s="72"/>
      <c r="AB1563" s="72"/>
      <c r="AC1563" s="92"/>
      <c r="AD1563" s="92"/>
      <c r="AE1563" s="92"/>
      <c r="AF1563" s="92"/>
      <c r="AG1563" s="92"/>
      <c r="AH1563" s="92"/>
    </row>
    <row r="1564" spans="4:34" s="57" customFormat="1" ht="16" customHeight="1" x14ac:dyDescent="0.25">
      <c r="D1564" s="82"/>
      <c r="E1564" s="82"/>
      <c r="F1564" s="82"/>
      <c r="G1564" s="82"/>
      <c r="H1564" s="82"/>
      <c r="I1564" s="79"/>
      <c r="J1564" s="79"/>
      <c r="K1564" s="77"/>
      <c r="L1564" s="77"/>
      <c r="M1564" s="80"/>
      <c r="N1564" s="77"/>
      <c r="O1564" s="77"/>
      <c r="Q1564" s="72"/>
      <c r="R1564" s="72"/>
      <c r="S1564" s="72"/>
      <c r="T1564" s="72"/>
      <c r="U1564" s="72"/>
      <c r="V1564" s="72"/>
      <c r="W1564" s="72"/>
      <c r="X1564" s="72"/>
      <c r="Y1564" s="72"/>
      <c r="Z1564" s="72"/>
      <c r="AA1564" s="72"/>
      <c r="AB1564" s="72"/>
      <c r="AC1564" s="92"/>
      <c r="AD1564" s="92"/>
      <c r="AE1564" s="92"/>
      <c r="AF1564" s="92"/>
      <c r="AG1564" s="92"/>
      <c r="AH1564" s="92"/>
    </row>
    <row r="1565" spans="4:34" s="57" customFormat="1" ht="16" customHeight="1" x14ac:dyDescent="0.25">
      <c r="D1565" s="82"/>
      <c r="E1565" s="82"/>
      <c r="F1565" s="82"/>
      <c r="G1565" s="82"/>
      <c r="H1565" s="82"/>
      <c r="I1565" s="79"/>
      <c r="J1565" s="79"/>
      <c r="K1565" s="77"/>
      <c r="L1565" s="77"/>
      <c r="M1565" s="80"/>
      <c r="N1565" s="77"/>
      <c r="O1565" s="77"/>
      <c r="Q1565" s="72"/>
      <c r="R1565" s="72"/>
      <c r="S1565" s="72"/>
      <c r="T1565" s="72"/>
      <c r="U1565" s="72"/>
      <c r="V1565" s="72"/>
      <c r="W1565" s="72"/>
      <c r="X1565" s="72"/>
      <c r="Y1565" s="72"/>
      <c r="Z1565" s="72"/>
      <c r="AA1565" s="72"/>
      <c r="AB1565" s="72"/>
      <c r="AC1565" s="92"/>
      <c r="AD1565" s="92"/>
      <c r="AE1565" s="92"/>
      <c r="AF1565" s="92"/>
      <c r="AG1565" s="92"/>
      <c r="AH1565" s="92"/>
    </row>
    <row r="1566" spans="4:34" s="57" customFormat="1" ht="16" customHeight="1" x14ac:dyDescent="0.25">
      <c r="D1566" s="82"/>
      <c r="E1566" s="82"/>
      <c r="F1566" s="82"/>
      <c r="G1566" s="82"/>
      <c r="H1566" s="82"/>
      <c r="I1566" s="79"/>
      <c r="J1566" s="79"/>
      <c r="K1566" s="77"/>
      <c r="L1566" s="77"/>
      <c r="M1566" s="80"/>
      <c r="N1566" s="77"/>
      <c r="O1566" s="77"/>
      <c r="Q1566" s="72"/>
      <c r="R1566" s="72"/>
      <c r="S1566" s="72"/>
      <c r="T1566" s="72"/>
      <c r="U1566" s="72"/>
      <c r="V1566" s="72"/>
      <c r="W1566" s="72"/>
      <c r="X1566" s="72"/>
      <c r="Y1566" s="72"/>
      <c r="Z1566" s="72"/>
      <c r="AA1566" s="72"/>
      <c r="AB1566" s="72"/>
      <c r="AC1566" s="92"/>
      <c r="AD1566" s="92"/>
      <c r="AE1566" s="92"/>
      <c r="AF1566" s="92"/>
      <c r="AG1566" s="92"/>
      <c r="AH1566" s="92"/>
    </row>
    <row r="1567" spans="4:34" s="57" customFormat="1" ht="16" customHeight="1" x14ac:dyDescent="0.25">
      <c r="D1567" s="82"/>
      <c r="E1567" s="82"/>
      <c r="F1567" s="82"/>
      <c r="G1567" s="82"/>
      <c r="H1567" s="82"/>
      <c r="I1567" s="79"/>
      <c r="J1567" s="79"/>
      <c r="K1567" s="77"/>
      <c r="L1567" s="77"/>
      <c r="M1567" s="80"/>
      <c r="N1567" s="77"/>
      <c r="O1567" s="77"/>
      <c r="Q1567" s="72"/>
      <c r="R1567" s="72"/>
      <c r="S1567" s="72"/>
      <c r="T1567" s="72"/>
      <c r="U1567" s="72"/>
      <c r="V1567" s="72"/>
      <c r="W1567" s="72"/>
      <c r="X1567" s="72"/>
      <c r="Y1567" s="72"/>
      <c r="Z1567" s="72"/>
      <c r="AA1567" s="72"/>
      <c r="AB1567" s="72"/>
      <c r="AC1567" s="92"/>
      <c r="AD1567" s="92"/>
      <c r="AE1567" s="92"/>
      <c r="AF1567" s="92"/>
      <c r="AG1567" s="92"/>
      <c r="AH1567" s="92"/>
    </row>
    <row r="1568" spans="4:34" s="57" customFormat="1" ht="16" customHeight="1" x14ac:dyDescent="0.25">
      <c r="D1568" s="82"/>
      <c r="E1568" s="82"/>
      <c r="F1568" s="82"/>
      <c r="G1568" s="82"/>
      <c r="H1568" s="82"/>
      <c r="I1568" s="79"/>
      <c r="J1568" s="79"/>
      <c r="K1568" s="77"/>
      <c r="L1568" s="77"/>
      <c r="M1568" s="80"/>
      <c r="N1568" s="77"/>
      <c r="O1568" s="77"/>
      <c r="Q1568" s="72"/>
      <c r="R1568" s="72"/>
      <c r="S1568" s="72"/>
      <c r="T1568" s="72"/>
      <c r="U1568" s="72"/>
      <c r="V1568" s="72"/>
      <c r="W1568" s="72"/>
      <c r="X1568" s="72"/>
      <c r="Y1568" s="72"/>
      <c r="Z1568" s="72"/>
      <c r="AA1568" s="72"/>
      <c r="AB1568" s="72"/>
      <c r="AC1568" s="92"/>
      <c r="AD1568" s="92"/>
      <c r="AE1568" s="92"/>
      <c r="AF1568" s="92"/>
      <c r="AG1568" s="92"/>
      <c r="AH1568" s="92"/>
    </row>
    <row r="1569" spans="4:34" s="57" customFormat="1" ht="16" customHeight="1" x14ac:dyDescent="0.25">
      <c r="D1569" s="82"/>
      <c r="E1569" s="82"/>
      <c r="F1569" s="82"/>
      <c r="G1569" s="82"/>
      <c r="H1569" s="82"/>
      <c r="I1569" s="79"/>
      <c r="J1569" s="79"/>
      <c r="K1569" s="77"/>
      <c r="L1569" s="77"/>
      <c r="M1569" s="80"/>
      <c r="N1569" s="77"/>
      <c r="O1569" s="77"/>
      <c r="Q1569" s="72"/>
      <c r="R1569" s="72"/>
      <c r="S1569" s="72"/>
      <c r="T1569" s="72"/>
      <c r="U1569" s="72"/>
      <c r="V1569" s="72"/>
      <c r="W1569" s="72"/>
      <c r="X1569" s="72"/>
      <c r="Y1569" s="72"/>
      <c r="Z1569" s="72"/>
      <c r="AA1569" s="72"/>
      <c r="AB1569" s="72"/>
      <c r="AC1569" s="92"/>
      <c r="AD1569" s="92"/>
      <c r="AE1569" s="92"/>
      <c r="AF1569" s="92"/>
      <c r="AG1569" s="92"/>
      <c r="AH1569" s="92"/>
    </row>
    <row r="1570" spans="4:34" s="57" customFormat="1" ht="16" customHeight="1" x14ac:dyDescent="0.25">
      <c r="D1570" s="82"/>
      <c r="E1570" s="82"/>
      <c r="F1570" s="82"/>
      <c r="G1570" s="82"/>
      <c r="H1570" s="82"/>
      <c r="I1570" s="79"/>
      <c r="J1570" s="79"/>
      <c r="K1570" s="77"/>
      <c r="L1570" s="77"/>
      <c r="M1570" s="80"/>
      <c r="N1570" s="77"/>
      <c r="O1570" s="77"/>
      <c r="Q1570" s="72"/>
      <c r="R1570" s="72"/>
      <c r="S1570" s="72"/>
      <c r="T1570" s="72"/>
      <c r="U1570" s="72"/>
      <c r="V1570" s="72"/>
      <c r="W1570" s="72"/>
      <c r="X1570" s="72"/>
      <c r="Y1570" s="72"/>
      <c r="Z1570" s="72"/>
      <c r="AA1570" s="72"/>
      <c r="AB1570" s="72"/>
      <c r="AC1570" s="92"/>
      <c r="AD1570" s="92"/>
      <c r="AE1570" s="92"/>
      <c r="AF1570" s="92"/>
      <c r="AG1570" s="92"/>
      <c r="AH1570" s="92"/>
    </row>
    <row r="1571" spans="4:34" s="57" customFormat="1" ht="16" customHeight="1" x14ac:dyDescent="0.25">
      <c r="D1571" s="82"/>
      <c r="E1571" s="82"/>
      <c r="F1571" s="82"/>
      <c r="G1571" s="82"/>
      <c r="H1571" s="82"/>
      <c r="I1571" s="79"/>
      <c r="J1571" s="79"/>
      <c r="K1571" s="77"/>
      <c r="L1571" s="77"/>
      <c r="M1571" s="80"/>
      <c r="N1571" s="77"/>
      <c r="O1571" s="77"/>
      <c r="Q1571" s="72"/>
      <c r="R1571" s="72"/>
      <c r="S1571" s="72"/>
      <c r="T1571" s="72"/>
      <c r="U1571" s="72"/>
      <c r="V1571" s="72"/>
      <c r="W1571" s="72"/>
      <c r="X1571" s="72"/>
      <c r="Y1571" s="72"/>
      <c r="Z1571" s="72"/>
      <c r="AA1571" s="72"/>
      <c r="AB1571" s="72"/>
      <c r="AC1571" s="92"/>
      <c r="AD1571" s="92"/>
      <c r="AE1571" s="92"/>
      <c r="AF1571" s="92"/>
      <c r="AG1571" s="92"/>
      <c r="AH1571" s="92"/>
    </row>
    <row r="1572" spans="4:34" s="57" customFormat="1" ht="16" customHeight="1" x14ac:dyDescent="0.25">
      <c r="D1572" s="82"/>
      <c r="E1572" s="82"/>
      <c r="F1572" s="82"/>
      <c r="G1572" s="82"/>
      <c r="H1572" s="82"/>
      <c r="I1572" s="79"/>
      <c r="J1572" s="79"/>
      <c r="K1572" s="77"/>
      <c r="L1572" s="77"/>
      <c r="M1572" s="80"/>
      <c r="N1572" s="77"/>
      <c r="O1572" s="77"/>
      <c r="Q1572" s="72"/>
      <c r="R1572" s="72"/>
      <c r="S1572" s="72"/>
      <c r="T1572" s="72"/>
      <c r="U1572" s="72"/>
      <c r="V1572" s="72"/>
      <c r="W1572" s="72"/>
      <c r="X1572" s="72"/>
      <c r="Y1572" s="72"/>
      <c r="Z1572" s="72"/>
      <c r="AA1572" s="72"/>
      <c r="AB1572" s="72"/>
      <c r="AC1572" s="92"/>
      <c r="AD1572" s="92"/>
      <c r="AE1572" s="92"/>
      <c r="AF1572" s="92"/>
      <c r="AG1572" s="92"/>
      <c r="AH1572" s="92"/>
    </row>
    <row r="1573" spans="4:34" s="57" customFormat="1" ht="16" customHeight="1" x14ac:dyDescent="0.25">
      <c r="D1573" s="82"/>
      <c r="E1573" s="82"/>
      <c r="F1573" s="82"/>
      <c r="G1573" s="82"/>
      <c r="H1573" s="82"/>
      <c r="I1573" s="79"/>
      <c r="J1573" s="79"/>
      <c r="K1573" s="77"/>
      <c r="L1573" s="77"/>
      <c r="M1573" s="80"/>
      <c r="N1573" s="77"/>
      <c r="O1573" s="77"/>
      <c r="Q1573" s="72"/>
      <c r="R1573" s="72"/>
      <c r="S1573" s="72"/>
      <c r="T1573" s="72"/>
      <c r="U1573" s="72"/>
      <c r="V1573" s="72"/>
      <c r="W1573" s="72"/>
      <c r="X1573" s="72"/>
      <c r="Y1573" s="72"/>
      <c r="Z1573" s="72"/>
      <c r="AA1573" s="72"/>
      <c r="AB1573" s="72"/>
      <c r="AC1573" s="92"/>
      <c r="AD1573" s="92"/>
      <c r="AE1573" s="92"/>
      <c r="AF1573" s="92"/>
      <c r="AG1573" s="92"/>
      <c r="AH1573" s="92"/>
    </row>
    <row r="1574" spans="4:34" s="57" customFormat="1" ht="16" customHeight="1" x14ac:dyDescent="0.25">
      <c r="D1574" s="82"/>
      <c r="E1574" s="82"/>
      <c r="F1574" s="82"/>
      <c r="G1574" s="82"/>
      <c r="H1574" s="82"/>
      <c r="I1574" s="79"/>
      <c r="J1574" s="79"/>
      <c r="K1574" s="77"/>
      <c r="L1574" s="77"/>
      <c r="M1574" s="80"/>
      <c r="N1574" s="77"/>
      <c r="O1574" s="77"/>
      <c r="Q1574" s="72"/>
      <c r="R1574" s="72"/>
      <c r="S1574" s="72"/>
      <c r="T1574" s="72"/>
      <c r="U1574" s="72"/>
      <c r="V1574" s="72"/>
      <c r="W1574" s="72"/>
      <c r="X1574" s="72"/>
      <c r="Y1574" s="72"/>
      <c r="Z1574" s="72"/>
      <c r="AA1574" s="72"/>
      <c r="AB1574" s="72"/>
      <c r="AC1574" s="92"/>
      <c r="AD1574" s="92"/>
      <c r="AE1574" s="92"/>
      <c r="AF1574" s="92"/>
      <c r="AG1574" s="92"/>
      <c r="AH1574" s="92"/>
    </row>
    <row r="1575" spans="4:34" s="57" customFormat="1" ht="16" customHeight="1" x14ac:dyDescent="0.25">
      <c r="D1575" s="82"/>
      <c r="E1575" s="82"/>
      <c r="F1575" s="82"/>
      <c r="G1575" s="82"/>
      <c r="H1575" s="82"/>
      <c r="I1575" s="79"/>
      <c r="J1575" s="79"/>
      <c r="K1575" s="77"/>
      <c r="L1575" s="77"/>
      <c r="M1575" s="80"/>
      <c r="N1575" s="77"/>
      <c r="O1575" s="77"/>
      <c r="Q1575" s="72"/>
      <c r="R1575" s="72"/>
      <c r="S1575" s="72"/>
      <c r="T1575" s="72"/>
      <c r="U1575" s="72"/>
      <c r="V1575" s="72"/>
      <c r="W1575" s="72"/>
      <c r="X1575" s="72"/>
      <c r="Y1575" s="72"/>
      <c r="Z1575" s="72"/>
      <c r="AA1575" s="72"/>
      <c r="AB1575" s="72"/>
      <c r="AC1575" s="92"/>
      <c r="AD1575" s="92"/>
      <c r="AE1575" s="92"/>
      <c r="AF1575" s="92"/>
      <c r="AG1575" s="92"/>
      <c r="AH1575" s="92"/>
    </row>
    <row r="1576" spans="4:34" s="57" customFormat="1" ht="16" customHeight="1" x14ac:dyDescent="0.25">
      <c r="D1576" s="82"/>
      <c r="E1576" s="82"/>
      <c r="F1576" s="82"/>
      <c r="G1576" s="82"/>
      <c r="H1576" s="82"/>
      <c r="I1576" s="79"/>
      <c r="J1576" s="79"/>
      <c r="K1576" s="77"/>
      <c r="L1576" s="77"/>
      <c r="M1576" s="80"/>
      <c r="N1576" s="77"/>
      <c r="O1576" s="77"/>
      <c r="Q1576" s="72"/>
      <c r="R1576" s="72"/>
      <c r="S1576" s="72"/>
      <c r="T1576" s="72"/>
      <c r="U1576" s="72"/>
      <c r="V1576" s="72"/>
      <c r="W1576" s="72"/>
      <c r="X1576" s="72"/>
      <c r="Y1576" s="72"/>
      <c r="Z1576" s="72"/>
      <c r="AA1576" s="72"/>
      <c r="AB1576" s="72"/>
      <c r="AC1576" s="92"/>
      <c r="AD1576" s="92"/>
      <c r="AE1576" s="92"/>
      <c r="AF1576" s="92"/>
      <c r="AG1576" s="92"/>
      <c r="AH1576" s="92"/>
    </row>
    <row r="1577" spans="4:34" s="57" customFormat="1" ht="16" customHeight="1" x14ac:dyDescent="0.25">
      <c r="D1577" s="82"/>
      <c r="E1577" s="82"/>
      <c r="F1577" s="82"/>
      <c r="G1577" s="82"/>
      <c r="H1577" s="82"/>
      <c r="I1577" s="79"/>
      <c r="J1577" s="79"/>
      <c r="K1577" s="77"/>
      <c r="L1577" s="77"/>
      <c r="M1577" s="80"/>
      <c r="N1577" s="77"/>
      <c r="O1577" s="77"/>
      <c r="Q1577" s="72"/>
      <c r="R1577" s="72"/>
      <c r="S1577" s="72"/>
      <c r="T1577" s="72"/>
      <c r="U1577" s="72"/>
      <c r="V1577" s="72"/>
      <c r="W1577" s="72"/>
      <c r="X1577" s="72"/>
      <c r="Y1577" s="72"/>
      <c r="Z1577" s="72"/>
      <c r="AA1577" s="72"/>
      <c r="AB1577" s="72"/>
      <c r="AC1577" s="92"/>
      <c r="AD1577" s="92"/>
      <c r="AE1577" s="92"/>
      <c r="AF1577" s="92"/>
      <c r="AG1577" s="92"/>
      <c r="AH1577" s="92"/>
    </row>
    <row r="1578" spans="4:34" s="57" customFormat="1" ht="16" customHeight="1" x14ac:dyDescent="0.25">
      <c r="D1578" s="82"/>
      <c r="E1578" s="82"/>
      <c r="F1578" s="82"/>
      <c r="G1578" s="82"/>
      <c r="H1578" s="82"/>
      <c r="I1578" s="79"/>
      <c r="J1578" s="79"/>
      <c r="K1578" s="77"/>
      <c r="L1578" s="77"/>
      <c r="M1578" s="80"/>
      <c r="N1578" s="77"/>
      <c r="O1578" s="77"/>
      <c r="Q1578" s="72"/>
      <c r="R1578" s="72"/>
      <c r="S1578" s="72"/>
      <c r="T1578" s="72"/>
      <c r="U1578" s="72"/>
      <c r="V1578" s="72"/>
      <c r="W1578" s="72"/>
      <c r="X1578" s="72"/>
      <c r="Y1578" s="72"/>
      <c r="Z1578" s="72"/>
      <c r="AA1578" s="72"/>
      <c r="AB1578" s="72"/>
      <c r="AC1578" s="92"/>
      <c r="AD1578" s="92"/>
      <c r="AE1578" s="92"/>
      <c r="AF1578" s="92"/>
      <c r="AG1578" s="92"/>
      <c r="AH1578" s="92"/>
    </row>
    <row r="1579" spans="4:34" s="57" customFormat="1" ht="16" customHeight="1" x14ac:dyDescent="0.25">
      <c r="D1579" s="82"/>
      <c r="E1579" s="82"/>
      <c r="F1579" s="82"/>
      <c r="G1579" s="82"/>
      <c r="H1579" s="82"/>
      <c r="I1579" s="79"/>
      <c r="J1579" s="79"/>
      <c r="K1579" s="77"/>
      <c r="L1579" s="77"/>
      <c r="M1579" s="80"/>
      <c r="N1579" s="77"/>
      <c r="O1579" s="77"/>
      <c r="Q1579" s="72"/>
      <c r="R1579" s="72"/>
      <c r="S1579" s="72"/>
      <c r="T1579" s="72"/>
      <c r="U1579" s="72"/>
      <c r="V1579" s="72"/>
      <c r="W1579" s="72"/>
      <c r="X1579" s="72"/>
      <c r="Y1579" s="72"/>
      <c r="Z1579" s="72"/>
      <c r="AA1579" s="72"/>
      <c r="AB1579" s="72"/>
      <c r="AC1579" s="92"/>
      <c r="AD1579" s="92"/>
      <c r="AE1579" s="92"/>
      <c r="AF1579" s="92"/>
      <c r="AG1579" s="92"/>
      <c r="AH1579" s="92"/>
    </row>
    <row r="1580" spans="4:34" s="57" customFormat="1" ht="16" customHeight="1" x14ac:dyDescent="0.25">
      <c r="D1580" s="82"/>
      <c r="E1580" s="82"/>
      <c r="F1580" s="82"/>
      <c r="G1580" s="82"/>
      <c r="H1580" s="82"/>
      <c r="I1580" s="79"/>
      <c r="J1580" s="79"/>
      <c r="K1580" s="81"/>
      <c r="L1580" s="81"/>
      <c r="M1580" s="80"/>
      <c r="N1580" s="77"/>
      <c r="O1580" s="77"/>
      <c r="Q1580" s="72"/>
      <c r="R1580" s="72"/>
      <c r="S1580" s="72"/>
      <c r="T1580" s="72"/>
      <c r="U1580" s="72"/>
      <c r="V1580" s="72"/>
      <c r="W1580" s="72"/>
      <c r="X1580" s="72"/>
      <c r="Y1580" s="72"/>
      <c r="Z1580" s="72"/>
      <c r="AA1580" s="72"/>
      <c r="AB1580" s="72"/>
      <c r="AC1580" s="92"/>
      <c r="AD1580" s="92"/>
      <c r="AE1580" s="92"/>
      <c r="AF1580" s="92"/>
      <c r="AG1580" s="92"/>
      <c r="AH1580" s="92"/>
    </row>
    <row r="1581" spans="4:34" s="57" customFormat="1" ht="16" customHeight="1" x14ac:dyDescent="0.25">
      <c r="D1581" s="82"/>
      <c r="E1581" s="82"/>
      <c r="F1581" s="82"/>
      <c r="G1581" s="82"/>
      <c r="H1581" s="82"/>
      <c r="I1581" s="79"/>
      <c r="J1581" s="79"/>
      <c r="K1581" s="81"/>
      <c r="L1581" s="81"/>
      <c r="M1581" s="80"/>
      <c r="N1581" s="77"/>
      <c r="O1581" s="77"/>
      <c r="Q1581" s="72"/>
      <c r="R1581" s="72"/>
      <c r="S1581" s="72"/>
      <c r="T1581" s="72"/>
      <c r="U1581" s="72"/>
      <c r="V1581" s="72"/>
      <c r="W1581" s="72"/>
      <c r="X1581" s="72"/>
      <c r="Y1581" s="72"/>
      <c r="Z1581" s="72"/>
      <c r="AA1581" s="72"/>
      <c r="AB1581" s="72"/>
      <c r="AC1581" s="92"/>
      <c r="AD1581" s="92"/>
      <c r="AE1581" s="92"/>
      <c r="AF1581" s="92"/>
      <c r="AG1581" s="92"/>
      <c r="AH1581" s="92"/>
    </row>
    <row r="1582" spans="4:34" s="57" customFormat="1" ht="16" customHeight="1" x14ac:dyDescent="0.25">
      <c r="D1582" s="82"/>
      <c r="E1582" s="82"/>
      <c r="F1582" s="82"/>
      <c r="G1582" s="82"/>
      <c r="H1582" s="82"/>
      <c r="I1582" s="79"/>
      <c r="J1582" s="79"/>
      <c r="K1582" s="81"/>
      <c r="L1582" s="81"/>
      <c r="M1582" s="80"/>
      <c r="N1582" s="77"/>
      <c r="O1582" s="77"/>
      <c r="Q1582" s="72"/>
      <c r="R1582" s="72"/>
      <c r="S1582" s="72"/>
      <c r="T1582" s="72"/>
      <c r="U1582" s="72"/>
      <c r="V1582" s="72"/>
      <c r="W1582" s="72"/>
      <c r="X1582" s="72"/>
      <c r="Y1582" s="72"/>
      <c r="Z1582" s="72"/>
      <c r="AA1582" s="72"/>
      <c r="AB1582" s="72"/>
      <c r="AC1582" s="92"/>
      <c r="AD1582" s="92"/>
      <c r="AE1582" s="92"/>
      <c r="AF1582" s="92"/>
      <c r="AG1582" s="92"/>
      <c r="AH1582" s="92"/>
    </row>
    <row r="1583" spans="4:34" s="57" customFormat="1" ht="16" customHeight="1" x14ac:dyDescent="0.25">
      <c r="D1583" s="82"/>
      <c r="E1583" s="82"/>
      <c r="F1583" s="82"/>
      <c r="G1583" s="82"/>
      <c r="H1583" s="82"/>
      <c r="I1583" s="79"/>
      <c r="J1583" s="79"/>
      <c r="K1583" s="81"/>
      <c r="L1583" s="81"/>
      <c r="M1583" s="80"/>
      <c r="N1583" s="77"/>
      <c r="O1583" s="77"/>
      <c r="Q1583" s="72"/>
      <c r="R1583" s="72"/>
      <c r="S1583" s="72"/>
      <c r="T1583" s="72"/>
      <c r="U1583" s="72"/>
      <c r="V1583" s="72"/>
      <c r="W1583" s="72"/>
      <c r="X1583" s="72"/>
      <c r="Y1583" s="72"/>
      <c r="Z1583" s="72"/>
      <c r="AA1583" s="72"/>
      <c r="AB1583" s="72"/>
      <c r="AC1583" s="92"/>
      <c r="AD1583" s="92"/>
      <c r="AE1583" s="92"/>
      <c r="AF1583" s="92"/>
      <c r="AG1583" s="92"/>
      <c r="AH1583" s="92"/>
    </row>
    <row r="1584" spans="4:34" s="57" customFormat="1" ht="16" customHeight="1" x14ac:dyDescent="0.25">
      <c r="D1584" s="82"/>
      <c r="E1584" s="82"/>
      <c r="F1584" s="82"/>
      <c r="G1584" s="82"/>
      <c r="H1584" s="82"/>
      <c r="I1584" s="79"/>
      <c r="J1584" s="79"/>
      <c r="K1584" s="81"/>
      <c r="L1584" s="81"/>
      <c r="M1584" s="80"/>
      <c r="N1584" s="77"/>
      <c r="O1584" s="77"/>
      <c r="Q1584" s="72"/>
      <c r="R1584" s="72"/>
      <c r="S1584" s="72"/>
      <c r="T1584" s="72"/>
      <c r="U1584" s="72"/>
      <c r="V1584" s="72"/>
      <c r="W1584" s="72"/>
      <c r="X1584" s="72"/>
      <c r="Y1584" s="72"/>
      <c r="Z1584" s="72"/>
      <c r="AA1584" s="72"/>
      <c r="AB1584" s="72"/>
      <c r="AC1584" s="92"/>
      <c r="AD1584" s="92"/>
      <c r="AE1584" s="92"/>
      <c r="AF1584" s="92"/>
      <c r="AG1584" s="92"/>
      <c r="AH1584" s="92"/>
    </row>
    <row r="1585" spans="4:34" s="57" customFormat="1" ht="16" customHeight="1" x14ac:dyDescent="0.25">
      <c r="D1585" s="82"/>
      <c r="E1585" s="82"/>
      <c r="F1585" s="82"/>
      <c r="G1585" s="82"/>
      <c r="H1585" s="82"/>
      <c r="I1585" s="79"/>
      <c r="J1585" s="79"/>
      <c r="K1585" s="81"/>
      <c r="L1585" s="81"/>
      <c r="M1585" s="80"/>
      <c r="N1585" s="77"/>
      <c r="O1585" s="77"/>
      <c r="Q1585" s="72"/>
      <c r="R1585" s="72"/>
      <c r="S1585" s="72"/>
      <c r="T1585" s="72"/>
      <c r="U1585" s="72"/>
      <c r="V1585" s="72"/>
      <c r="W1585" s="72"/>
      <c r="X1585" s="72"/>
      <c r="Y1585" s="72"/>
      <c r="Z1585" s="72"/>
      <c r="AA1585" s="72"/>
      <c r="AB1585" s="72"/>
      <c r="AC1585" s="92"/>
      <c r="AD1585" s="92"/>
      <c r="AE1585" s="92"/>
      <c r="AF1585" s="92"/>
      <c r="AG1585" s="92"/>
      <c r="AH1585" s="92"/>
    </row>
    <row r="1586" spans="4:34" s="57" customFormat="1" ht="16" customHeight="1" x14ac:dyDescent="0.25">
      <c r="D1586" s="82"/>
      <c r="E1586" s="82"/>
      <c r="F1586" s="82"/>
      <c r="G1586" s="82"/>
      <c r="H1586" s="82"/>
      <c r="I1586" s="79"/>
      <c r="J1586" s="79"/>
      <c r="K1586" s="81"/>
      <c r="L1586" s="81"/>
      <c r="M1586" s="80"/>
      <c r="N1586" s="77"/>
      <c r="O1586" s="77"/>
      <c r="Q1586" s="72"/>
      <c r="R1586" s="72"/>
      <c r="S1586" s="72"/>
      <c r="T1586" s="72"/>
      <c r="U1586" s="72"/>
      <c r="V1586" s="72"/>
      <c r="W1586" s="72"/>
      <c r="X1586" s="72"/>
      <c r="Y1586" s="72"/>
      <c r="Z1586" s="72"/>
      <c r="AA1586" s="72"/>
      <c r="AB1586" s="72"/>
      <c r="AC1586" s="92"/>
      <c r="AD1586" s="92"/>
      <c r="AE1586" s="92"/>
      <c r="AF1586" s="92"/>
      <c r="AG1586" s="92"/>
      <c r="AH1586" s="92"/>
    </row>
    <row r="1587" spans="4:34" s="57" customFormat="1" ht="16" customHeight="1" x14ac:dyDescent="0.25">
      <c r="D1587" s="82"/>
      <c r="E1587" s="82"/>
      <c r="F1587" s="82"/>
      <c r="G1587" s="82"/>
      <c r="H1587" s="82"/>
      <c r="I1587" s="79"/>
      <c r="J1587" s="79"/>
      <c r="K1587" s="77"/>
      <c r="L1587" s="77"/>
      <c r="M1587" s="80"/>
      <c r="N1587" s="77"/>
      <c r="O1587" s="77"/>
      <c r="Q1587" s="72"/>
      <c r="R1587" s="72"/>
      <c r="S1587" s="72"/>
      <c r="T1587" s="72"/>
      <c r="U1587" s="72"/>
      <c r="V1587" s="72"/>
      <c r="W1587" s="72"/>
      <c r="X1587" s="72"/>
      <c r="Y1587" s="72"/>
      <c r="Z1587" s="72"/>
      <c r="AA1587" s="72"/>
      <c r="AB1587" s="72"/>
      <c r="AC1587" s="92"/>
      <c r="AD1587" s="92"/>
      <c r="AE1587" s="92"/>
      <c r="AF1587" s="92"/>
      <c r="AG1587" s="92"/>
      <c r="AH1587" s="92"/>
    </row>
    <row r="1588" spans="4:34" s="57" customFormat="1" ht="16" customHeight="1" x14ac:dyDescent="0.25">
      <c r="D1588" s="82"/>
      <c r="E1588" s="82"/>
      <c r="F1588" s="82"/>
      <c r="G1588" s="82"/>
      <c r="H1588" s="82"/>
      <c r="I1588" s="79"/>
      <c r="J1588" s="79"/>
      <c r="K1588" s="77"/>
      <c r="L1588" s="77"/>
      <c r="M1588" s="80"/>
      <c r="N1588" s="77"/>
      <c r="O1588" s="77"/>
      <c r="Q1588" s="72"/>
      <c r="R1588" s="72"/>
      <c r="S1588" s="72"/>
      <c r="T1588" s="72"/>
      <c r="U1588" s="72"/>
      <c r="V1588" s="72"/>
      <c r="W1588" s="72"/>
      <c r="X1588" s="72"/>
      <c r="Y1588" s="72"/>
      <c r="Z1588" s="72"/>
      <c r="AA1588" s="72"/>
      <c r="AB1588" s="72"/>
      <c r="AC1588" s="92"/>
      <c r="AD1588" s="92"/>
      <c r="AE1588" s="92"/>
      <c r="AF1588" s="92"/>
      <c r="AG1588" s="92"/>
      <c r="AH1588" s="92"/>
    </row>
    <row r="1589" spans="4:34" s="57" customFormat="1" ht="16" customHeight="1" x14ac:dyDescent="0.25">
      <c r="D1589" s="82"/>
      <c r="E1589" s="82"/>
      <c r="F1589" s="82"/>
      <c r="G1589" s="82"/>
      <c r="H1589" s="82"/>
      <c r="I1589" s="79"/>
      <c r="J1589" s="79"/>
      <c r="K1589" s="77"/>
      <c r="L1589" s="77"/>
      <c r="M1589" s="80"/>
      <c r="N1589" s="77"/>
      <c r="O1589" s="77"/>
      <c r="Q1589" s="72"/>
      <c r="R1589" s="72"/>
      <c r="S1589" s="72"/>
      <c r="T1589" s="72"/>
      <c r="U1589" s="72"/>
      <c r="V1589" s="72"/>
      <c r="W1589" s="72"/>
      <c r="X1589" s="72"/>
      <c r="Y1589" s="72"/>
      <c r="Z1589" s="72"/>
      <c r="AA1589" s="72"/>
      <c r="AB1589" s="72"/>
      <c r="AC1589" s="92"/>
      <c r="AD1589" s="92"/>
      <c r="AE1589" s="92"/>
      <c r="AF1589" s="92"/>
      <c r="AG1589" s="92"/>
      <c r="AH1589" s="92"/>
    </row>
    <row r="1590" spans="4:34" s="57" customFormat="1" ht="16" customHeight="1" x14ac:dyDescent="0.25">
      <c r="D1590" s="82"/>
      <c r="E1590" s="82"/>
      <c r="F1590" s="82"/>
      <c r="G1590" s="82"/>
      <c r="H1590" s="82"/>
      <c r="I1590" s="79"/>
      <c r="J1590" s="79"/>
      <c r="K1590" s="77"/>
      <c r="L1590" s="77"/>
      <c r="M1590" s="80"/>
      <c r="N1590" s="77"/>
      <c r="O1590" s="77"/>
      <c r="Q1590" s="72"/>
      <c r="R1590" s="72"/>
      <c r="S1590" s="72"/>
      <c r="T1590" s="72"/>
      <c r="U1590" s="72"/>
      <c r="V1590" s="72"/>
      <c r="W1590" s="72"/>
      <c r="X1590" s="72"/>
      <c r="Y1590" s="72"/>
      <c r="Z1590" s="72"/>
      <c r="AA1590" s="72"/>
      <c r="AB1590" s="72"/>
      <c r="AC1590" s="92"/>
      <c r="AD1590" s="92"/>
      <c r="AE1590" s="92"/>
      <c r="AF1590" s="92"/>
      <c r="AG1590" s="92"/>
      <c r="AH1590" s="92"/>
    </row>
    <row r="1591" spans="4:34" s="57" customFormat="1" ht="16" customHeight="1" x14ac:dyDescent="0.25">
      <c r="D1591" s="82"/>
      <c r="E1591" s="82"/>
      <c r="F1591" s="82"/>
      <c r="G1591" s="82"/>
      <c r="H1591" s="82"/>
      <c r="I1591" s="79"/>
      <c r="J1591" s="79"/>
      <c r="K1591" s="77"/>
      <c r="L1591" s="77"/>
      <c r="M1591" s="80"/>
      <c r="N1591" s="77"/>
      <c r="O1591" s="77"/>
      <c r="Q1591" s="72"/>
      <c r="R1591" s="72"/>
      <c r="S1591" s="72"/>
      <c r="T1591" s="72"/>
      <c r="U1591" s="72"/>
      <c r="V1591" s="72"/>
      <c r="W1591" s="72"/>
      <c r="X1591" s="72"/>
      <c r="Y1591" s="72"/>
      <c r="Z1591" s="72"/>
      <c r="AA1591" s="72"/>
      <c r="AB1591" s="72"/>
      <c r="AC1591" s="92"/>
      <c r="AD1591" s="92"/>
      <c r="AE1591" s="92"/>
      <c r="AF1591" s="92"/>
      <c r="AG1591" s="92"/>
      <c r="AH1591" s="92"/>
    </row>
    <row r="1592" spans="4:34" s="57" customFormat="1" ht="16" customHeight="1" x14ac:dyDescent="0.25">
      <c r="D1592" s="82"/>
      <c r="E1592" s="82"/>
      <c r="F1592" s="82"/>
      <c r="G1592" s="82"/>
      <c r="H1592" s="82"/>
      <c r="I1592" s="79"/>
      <c r="J1592" s="79"/>
      <c r="K1592" s="77"/>
      <c r="L1592" s="77"/>
      <c r="M1592" s="80"/>
      <c r="N1592" s="77"/>
      <c r="O1592" s="77"/>
      <c r="Q1592" s="72"/>
      <c r="R1592" s="72"/>
      <c r="S1592" s="72"/>
      <c r="T1592" s="72"/>
      <c r="U1592" s="72"/>
      <c r="V1592" s="72"/>
      <c r="W1592" s="72"/>
      <c r="X1592" s="72"/>
      <c r="Y1592" s="72"/>
      <c r="Z1592" s="72"/>
      <c r="AA1592" s="72"/>
      <c r="AB1592" s="72"/>
      <c r="AC1592" s="92"/>
      <c r="AD1592" s="92"/>
      <c r="AE1592" s="92"/>
      <c r="AF1592" s="92"/>
      <c r="AG1592" s="92"/>
      <c r="AH1592" s="92"/>
    </row>
  </sheetData>
  <mergeCells count="3">
    <mergeCell ref="D10:E10"/>
    <mergeCell ref="F23:I24"/>
    <mergeCell ref="D12:E12"/>
  </mergeCells>
  <conditionalFormatting sqref="C23">
    <cfRule type="cellIs" dxfId="89" priority="8" operator="lessThan">
      <formula>0</formula>
    </cfRule>
    <cfRule type="cellIs" dxfId="88" priority="9" operator="greaterThan">
      <formula>0</formula>
    </cfRule>
  </conditionalFormatting>
  <conditionalFormatting sqref="D12:E12">
    <cfRule type="expression" dxfId="87" priority="7">
      <formula>$C$2="NO"</formula>
    </cfRule>
  </conditionalFormatting>
  <conditionalFormatting sqref="F23:I24">
    <cfRule type="cellIs" dxfId="86" priority="6" operator="greaterThan">
      <formula>1</formula>
    </cfRule>
  </conditionalFormatting>
  <conditionalFormatting sqref="K68:L80">
    <cfRule type="cellIs" dxfId="85" priority="1" operator="equal">
      <formula>"Initial budget ($)"</formula>
    </cfRule>
    <cfRule type="cellIs" dxfId="84" priority="2" operator="equal">
      <formula>"Budget remaining ($)"</formula>
    </cfRule>
  </conditionalFormatting>
  <conditionalFormatting sqref="L69:L80">
    <cfRule type="expression" dxfId="83" priority="3">
      <formula>$L69="Budget remaining ($)"</formula>
    </cfRule>
    <cfRule type="expression" dxfId="82" priority="4">
      <formula>$L69="Initial budget ($)"</formula>
    </cfRule>
    <cfRule type="cellIs" dxfId="81" priority="5" operator="lessThan">
      <formula>0</formula>
    </cfRule>
  </conditionalFormatting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6ADA95F-2C88-45DC-9B6F-C5550D06CBDF}">
          <x14:formula1>
            <xm:f>_xlfn.ANCHORARRAY(Analysis!$F$31)</xm:f>
          </x14:formula1>
          <xm:sqref>D10:E10</xm:sqref>
        </x14:dataValidation>
        <x14:dataValidation type="list" allowBlank="1" showInputMessage="1" showErrorMessage="1" xr:uid="{52DFE61B-D426-460B-97A5-1CB02CA7DF2C}">
          <x14:formula1>
            <xm:f>_xlfn.ANCHORARRAY(Analysis!$AW$17)</xm:f>
          </x14:formula1>
          <xm:sqref>D12:E12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1639-7257-430B-BED7-BCEE86C67173}">
  <sheetPr>
    <pageSetUpPr fitToPage="1"/>
  </sheetPr>
  <dimension ref="A1:CP1160"/>
  <sheetViews>
    <sheetView showGridLines="0" zoomScaleNormal="100" zoomScaleSheetLayoutView="100" zoomScalePageLayoutView="55" workbookViewId="0"/>
  </sheetViews>
  <sheetFormatPr defaultColWidth="12.453125" defaultRowHeight="16" customHeight="1" x14ac:dyDescent="0.25"/>
  <cols>
    <col min="1" max="1" width="4.6328125" style="57" customWidth="1"/>
    <col min="2" max="2" width="20.26953125" style="57" hidden="1" customWidth="1"/>
    <col min="3" max="3" width="22.26953125" style="57" hidden="1" customWidth="1"/>
    <col min="4" max="4" width="19.36328125" style="57" hidden="1" customWidth="1"/>
    <col min="5" max="6" width="16.26953125" style="57" hidden="1" customWidth="1"/>
    <col min="7" max="7" width="2.6328125" style="57" customWidth="1"/>
    <col min="8" max="8" width="24.6328125" style="57" customWidth="1"/>
    <col min="9" max="10" width="1.6328125" style="57" customWidth="1"/>
    <col min="11" max="13" width="9.90625" style="70" customWidth="1"/>
    <col min="14" max="15" width="0.81640625" style="70" customWidth="1"/>
    <col min="16" max="17" width="9.90625" style="70" customWidth="1"/>
    <col min="18" max="18" width="9.90625" style="79" customWidth="1"/>
    <col min="19" max="20" width="0.81640625" style="79" customWidth="1"/>
    <col min="21" max="23" width="9.90625" style="79" customWidth="1"/>
    <col min="24" max="25" width="0.81640625" style="79" customWidth="1"/>
    <col min="26" max="28" width="9.90625" style="79" customWidth="1"/>
    <col min="29" max="30" width="0.81640625" style="79" customWidth="1"/>
    <col min="31" max="33" width="9.90625" style="79" customWidth="1"/>
    <col min="34" max="35" width="0.81640625" style="79" customWidth="1"/>
    <col min="36" max="38" width="9.90625" style="79" customWidth="1"/>
    <col min="39" max="40" width="0.81640625" style="79" customWidth="1"/>
    <col min="41" max="43" width="9.90625" style="79" customWidth="1"/>
    <col min="44" max="45" width="0.81640625" style="79" customWidth="1"/>
    <col min="46" max="48" width="9.90625" style="79" customWidth="1"/>
    <col min="49" max="50" width="0.81640625" style="79" customWidth="1"/>
    <col min="51" max="53" width="9.90625" style="79" customWidth="1"/>
    <col min="54" max="55" width="0.81640625" style="79" customWidth="1"/>
    <col min="56" max="58" width="9.90625" style="79" customWidth="1"/>
    <col min="59" max="60" width="0.81640625" style="79" customWidth="1"/>
    <col min="61" max="63" width="9.90625" style="79" customWidth="1"/>
    <col min="64" max="65" width="0.81640625" style="79" customWidth="1"/>
    <col min="66" max="68" width="9.90625" style="79" customWidth="1"/>
    <col min="69" max="70" width="0.81640625" style="79" customWidth="1"/>
    <col min="71" max="73" width="9.90625" style="79" customWidth="1"/>
    <col min="74" max="74" width="27.7265625" style="79" customWidth="1"/>
    <col min="75" max="75" width="8.08984375" style="79" customWidth="1"/>
    <col min="76" max="76" width="4.6328125" style="57" customWidth="1"/>
    <col min="77" max="77" width="4.6328125" style="72" customWidth="1"/>
    <col min="78" max="86" width="10.453125" style="72" customWidth="1"/>
    <col min="87" max="87" width="4.453125" style="72" customWidth="1"/>
    <col min="88" max="88" width="10.81640625" style="72" customWidth="1"/>
    <col min="89" max="89" width="21.1796875" style="92" customWidth="1"/>
    <col min="90" max="90" width="24.1796875" style="92" customWidth="1"/>
    <col min="91" max="91" width="33.81640625" style="92" customWidth="1"/>
    <col min="92" max="92" width="13.54296875" style="92" customWidth="1"/>
    <col min="93" max="93" width="6.453125" style="92" customWidth="1"/>
    <col min="94" max="148" width="27.1796875" style="92" customWidth="1"/>
    <col min="149" max="149" width="12.453125" style="92" customWidth="1"/>
    <col min="150" max="16384" width="12.453125" style="92"/>
  </cols>
  <sheetData>
    <row r="1" spans="1:9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21"/>
    </row>
    <row r="2" spans="1:94" s="93" customFormat="1" ht="25" customHeight="1" x14ac:dyDescent="0.25">
      <c r="A2" s="16"/>
      <c r="B2" s="7"/>
      <c r="C2" s="52"/>
      <c r="D2" s="52"/>
      <c r="E2" s="52"/>
      <c r="F2" s="52"/>
      <c r="G2" s="52"/>
      <c r="H2" s="52" t="s">
        <v>78</v>
      </c>
      <c r="I2" s="52"/>
      <c r="J2" s="52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0"/>
      <c r="CJ2" s="21"/>
      <c r="CK2" s="94"/>
      <c r="CL2" s="94"/>
      <c r="CM2" s="94"/>
      <c r="CN2" s="94"/>
      <c r="CO2" s="94"/>
      <c r="CP2" s="94"/>
    </row>
    <row r="3" spans="1:94" s="93" customFormat="1" ht="20.25" customHeight="1" x14ac:dyDescent="0.25">
      <c r="A3" s="16"/>
      <c r="B3" s="10"/>
      <c r="C3" s="53"/>
      <c r="D3" s="53"/>
      <c r="E3" s="53"/>
      <c r="F3" s="53"/>
      <c r="G3" s="53"/>
      <c r="H3" s="64" t="str">
        <f>Fields!$D$10</f>
        <v>2024 Budget</v>
      </c>
      <c r="I3" s="53"/>
      <c r="J3" s="53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91"/>
      <c r="CJ3" s="21"/>
      <c r="CK3" s="95"/>
      <c r="CL3" s="95"/>
      <c r="CM3" s="95"/>
      <c r="CN3" s="95"/>
      <c r="CO3" s="95"/>
      <c r="CP3" s="95"/>
    </row>
    <row r="4" spans="1:94" s="93" customFormat="1" ht="12" customHeight="1" x14ac:dyDescent="0.25">
      <c r="A4" s="2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2"/>
      <c r="CL4" s="22"/>
      <c r="CM4" s="22"/>
      <c r="CN4" s="22"/>
      <c r="CO4" s="22"/>
      <c r="CP4" s="22"/>
    </row>
    <row r="5" spans="1:9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2"/>
      <c r="CL5" s="22"/>
      <c r="CM5" s="22"/>
      <c r="CN5" s="22"/>
      <c r="CO5" s="22"/>
      <c r="CP5" s="22"/>
    </row>
    <row r="6" spans="1:94" s="93" customFormat="1" ht="15" customHeight="1" thickBot="1" x14ac:dyDescent="0.3">
      <c r="A6" s="28"/>
      <c r="B6" s="16"/>
      <c r="C6" s="16"/>
      <c r="D6" s="16"/>
      <c r="E6" s="16"/>
      <c r="F6" s="16"/>
      <c r="G6" s="16"/>
      <c r="H6" s="51" t="s">
        <v>78</v>
      </c>
      <c r="I6" s="25"/>
      <c r="J6" s="25"/>
      <c r="K6" s="25"/>
      <c r="L6" s="25"/>
      <c r="M6" s="25"/>
      <c r="N6" s="25"/>
      <c r="O6" s="25"/>
      <c r="P6" s="25"/>
      <c r="Q6" s="25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16"/>
      <c r="BX6" s="16"/>
      <c r="BY6" s="21"/>
      <c r="BZ6" s="15" t="s">
        <v>1</v>
      </c>
      <c r="CA6" s="15"/>
      <c r="CB6" s="15"/>
      <c r="CC6" s="15"/>
      <c r="CD6" s="15"/>
      <c r="CE6" s="15"/>
      <c r="CF6" s="15"/>
      <c r="CG6" s="15"/>
      <c r="CH6" s="15"/>
      <c r="CI6" s="21"/>
      <c r="CJ6" s="21"/>
      <c r="CK6" s="22"/>
      <c r="CL6" s="22"/>
      <c r="CM6" s="22"/>
      <c r="CN6" s="22"/>
      <c r="CO6" s="22"/>
      <c r="CP6" s="22"/>
    </row>
    <row r="7" spans="1:94" s="96" customFormat="1" ht="16" customHeight="1" thickTop="1" thickBot="1" x14ac:dyDescent="0.3">
      <c r="A7" s="66"/>
      <c r="B7" s="17"/>
      <c r="C7" s="17"/>
      <c r="D7" s="17"/>
      <c r="E7" s="17"/>
      <c r="F7" s="17"/>
      <c r="G7" s="17"/>
      <c r="H7" s="99"/>
      <c r="I7" s="99"/>
      <c r="J7" s="99"/>
      <c r="K7" s="99"/>
      <c r="L7" s="99"/>
      <c r="M7" s="99"/>
      <c r="N7" s="82"/>
      <c r="O7" s="82"/>
      <c r="P7" s="99"/>
      <c r="Q7" s="99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66"/>
      <c r="BR7" s="166"/>
      <c r="BS7" s="166"/>
      <c r="BT7" s="166"/>
      <c r="BU7" s="166"/>
      <c r="BV7" s="166"/>
      <c r="BW7" s="17"/>
      <c r="BX7" s="17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2"/>
      <c r="CL7" s="22"/>
      <c r="CM7" s="22"/>
      <c r="CN7" s="22"/>
      <c r="CO7" s="22"/>
      <c r="CP7" s="22"/>
    </row>
    <row r="8" spans="1:94" s="72" customFormat="1" ht="25" customHeight="1" thickTop="1" thickBot="1" x14ac:dyDescent="0.3">
      <c r="A8" s="57"/>
      <c r="B8" s="97" t="s">
        <v>174</v>
      </c>
      <c r="C8" s="248">
        <f>COUNTA(Fields!C17:C26)</f>
        <v>4</v>
      </c>
      <c r="D8" s="57"/>
      <c r="E8" s="57"/>
      <c r="F8" s="57"/>
      <c r="G8" s="57"/>
      <c r="H8" s="57"/>
      <c r="I8" s="57"/>
      <c r="J8" s="57"/>
      <c r="K8" s="347" t="s">
        <v>25</v>
      </c>
      <c r="L8" s="347"/>
      <c r="M8" s="347"/>
      <c r="N8" s="82"/>
      <c r="O8" s="82"/>
      <c r="P8" s="347" t="s">
        <v>26</v>
      </c>
      <c r="Q8" s="347"/>
      <c r="R8" s="347"/>
      <c r="S8" s="82"/>
      <c r="T8" s="82"/>
      <c r="U8" s="347" t="s">
        <v>27</v>
      </c>
      <c r="V8" s="347"/>
      <c r="W8" s="347"/>
      <c r="X8" s="82"/>
      <c r="Y8" s="82"/>
      <c r="Z8" s="347" t="s">
        <v>132</v>
      </c>
      <c r="AA8" s="347"/>
      <c r="AB8" s="347"/>
      <c r="AC8" s="82"/>
      <c r="AD8" s="82"/>
      <c r="AE8" s="347" t="s">
        <v>133</v>
      </c>
      <c r="AF8" s="347"/>
      <c r="AG8" s="347"/>
      <c r="AH8" s="82"/>
      <c r="AI8" s="82"/>
      <c r="AJ8" s="347" t="s">
        <v>134</v>
      </c>
      <c r="AK8" s="347"/>
      <c r="AL8" s="347"/>
      <c r="AM8" s="82"/>
      <c r="AN8" s="82"/>
      <c r="AO8" s="347" t="s">
        <v>135</v>
      </c>
      <c r="AP8" s="347"/>
      <c r="AQ8" s="347"/>
      <c r="AR8" s="82"/>
      <c r="AS8" s="82"/>
      <c r="AT8" s="348" t="s">
        <v>136</v>
      </c>
      <c r="AU8" s="349"/>
      <c r="AV8" s="350"/>
      <c r="AW8" s="82"/>
      <c r="AX8" s="82"/>
      <c r="AY8" s="347" t="s">
        <v>137</v>
      </c>
      <c r="AZ8" s="347"/>
      <c r="BA8" s="347"/>
      <c r="BB8" s="82"/>
      <c r="BC8" s="82"/>
      <c r="BD8" s="347" t="s">
        <v>138</v>
      </c>
      <c r="BE8" s="347"/>
      <c r="BF8" s="347"/>
      <c r="BG8" s="82"/>
      <c r="BH8" s="82"/>
      <c r="BI8" s="347" t="s">
        <v>139</v>
      </c>
      <c r="BJ8" s="347"/>
      <c r="BK8" s="347"/>
      <c r="BL8" s="82"/>
      <c r="BM8" s="82"/>
      <c r="BN8" s="347" t="s">
        <v>140</v>
      </c>
      <c r="BO8" s="347"/>
      <c r="BP8" s="347"/>
      <c r="BQ8" s="166"/>
      <c r="BR8" s="166"/>
      <c r="BS8" s="347" t="s">
        <v>141</v>
      </c>
      <c r="BT8" s="347"/>
      <c r="BU8" s="347"/>
      <c r="BV8" s="277" t="s">
        <v>157</v>
      </c>
      <c r="BW8" s="77"/>
      <c r="BX8" s="57"/>
      <c r="CK8" s="92"/>
      <c r="CL8" s="92"/>
      <c r="CM8" s="92"/>
      <c r="CN8" s="92"/>
      <c r="CO8" s="92"/>
      <c r="CP8" s="92"/>
    </row>
    <row r="9" spans="1:94" s="265" customFormat="1" ht="28.5" customHeight="1" thickTop="1" x14ac:dyDescent="0.25">
      <c r="A9" s="256"/>
      <c r="B9" s="256"/>
      <c r="C9" s="256"/>
      <c r="D9" s="256"/>
      <c r="E9" s="256"/>
      <c r="F9" s="256"/>
      <c r="G9" s="256"/>
      <c r="H9" s="257"/>
      <c r="I9" s="257"/>
      <c r="J9" s="257"/>
      <c r="K9" s="258" t="s">
        <v>118</v>
      </c>
      <c r="L9" s="258" t="s">
        <v>74</v>
      </c>
      <c r="M9" s="259" t="s">
        <v>182</v>
      </c>
      <c r="N9" s="260"/>
      <c r="O9" s="260"/>
      <c r="P9" s="261" t="s">
        <v>118</v>
      </c>
      <c r="Q9" s="258" t="s">
        <v>74</v>
      </c>
      <c r="R9" s="259" t="s">
        <v>182</v>
      </c>
      <c r="S9" s="260"/>
      <c r="T9" s="260"/>
      <c r="U9" s="262" t="s">
        <v>118</v>
      </c>
      <c r="V9" s="258" t="s">
        <v>74</v>
      </c>
      <c r="W9" s="259" t="s">
        <v>182</v>
      </c>
      <c r="X9" s="260"/>
      <c r="Y9" s="260"/>
      <c r="Z9" s="262" t="s">
        <v>118</v>
      </c>
      <c r="AA9" s="258" t="s">
        <v>74</v>
      </c>
      <c r="AB9" s="259" t="s">
        <v>182</v>
      </c>
      <c r="AC9" s="260"/>
      <c r="AD9" s="260"/>
      <c r="AE9" s="262" t="s">
        <v>118</v>
      </c>
      <c r="AF9" s="258" t="s">
        <v>74</v>
      </c>
      <c r="AG9" s="259" t="s">
        <v>182</v>
      </c>
      <c r="AH9" s="260"/>
      <c r="AI9" s="260"/>
      <c r="AJ9" s="262" t="s">
        <v>118</v>
      </c>
      <c r="AK9" s="258" t="s">
        <v>74</v>
      </c>
      <c r="AL9" s="259" t="s">
        <v>182</v>
      </c>
      <c r="AM9" s="260"/>
      <c r="AN9" s="260"/>
      <c r="AO9" s="262" t="s">
        <v>118</v>
      </c>
      <c r="AP9" s="258" t="s">
        <v>74</v>
      </c>
      <c r="AQ9" s="259" t="s">
        <v>182</v>
      </c>
      <c r="AR9" s="260"/>
      <c r="AS9" s="260"/>
      <c r="AT9" s="262" t="s">
        <v>118</v>
      </c>
      <c r="AU9" s="258" t="s">
        <v>74</v>
      </c>
      <c r="AV9" s="259" t="s">
        <v>182</v>
      </c>
      <c r="AW9" s="260"/>
      <c r="AX9" s="260"/>
      <c r="AY9" s="262" t="s">
        <v>118</v>
      </c>
      <c r="AZ9" s="258" t="s">
        <v>74</v>
      </c>
      <c r="BA9" s="259" t="s">
        <v>182</v>
      </c>
      <c r="BB9" s="260"/>
      <c r="BC9" s="260"/>
      <c r="BD9" s="262" t="s">
        <v>118</v>
      </c>
      <c r="BE9" s="258" t="s">
        <v>74</v>
      </c>
      <c r="BF9" s="259" t="s">
        <v>182</v>
      </c>
      <c r="BG9" s="260"/>
      <c r="BH9" s="260"/>
      <c r="BI9" s="262" t="s">
        <v>118</v>
      </c>
      <c r="BJ9" s="258" t="s">
        <v>74</v>
      </c>
      <c r="BK9" s="259" t="s">
        <v>182</v>
      </c>
      <c r="BL9" s="260"/>
      <c r="BM9" s="260"/>
      <c r="BN9" s="262" t="s">
        <v>118</v>
      </c>
      <c r="BO9" s="258" t="s">
        <v>74</v>
      </c>
      <c r="BP9" s="259" t="s">
        <v>182</v>
      </c>
      <c r="BQ9" s="263"/>
      <c r="BR9" s="263"/>
      <c r="BS9" s="262" t="s">
        <v>118</v>
      </c>
      <c r="BT9" s="258" t="s">
        <v>74</v>
      </c>
      <c r="BU9" s="259" t="s">
        <v>182</v>
      </c>
      <c r="BV9" s="258" t="s">
        <v>192</v>
      </c>
      <c r="BW9" s="264"/>
      <c r="BX9" s="256"/>
      <c r="BZ9" s="276" t="s">
        <v>203</v>
      </c>
      <c r="CK9" s="266"/>
      <c r="CL9" s="266"/>
      <c r="CM9" s="266"/>
      <c r="CN9" s="266"/>
      <c r="CO9" s="266"/>
      <c r="CP9" s="266"/>
    </row>
    <row r="10" spans="1:94" s="72" customFormat="1" ht="4" customHeight="1" x14ac:dyDescent="0.25">
      <c r="A10" s="57"/>
      <c r="B10" s="346" t="s">
        <v>175</v>
      </c>
      <c r="C10" s="346" t="s">
        <v>66</v>
      </c>
      <c r="D10" s="346" t="s">
        <v>176</v>
      </c>
      <c r="E10" s="346" t="s">
        <v>177</v>
      </c>
      <c r="F10" s="346" t="s">
        <v>178</v>
      </c>
      <c r="G10" s="57"/>
      <c r="H10" s="107"/>
      <c r="I10" s="107"/>
      <c r="J10" s="107"/>
      <c r="K10" s="107"/>
      <c r="L10" s="107"/>
      <c r="M10" s="107"/>
      <c r="N10" s="82"/>
      <c r="O10" s="82"/>
      <c r="P10" s="107"/>
      <c r="Q10" s="107"/>
      <c r="R10" s="107"/>
      <c r="S10" s="82"/>
      <c r="T10" s="82"/>
      <c r="U10" s="107"/>
      <c r="V10" s="107"/>
      <c r="W10" s="107"/>
      <c r="X10" s="82"/>
      <c r="Y10" s="82"/>
      <c r="Z10" s="107"/>
      <c r="AA10" s="107"/>
      <c r="AB10" s="107"/>
      <c r="AC10" s="82"/>
      <c r="AD10" s="82"/>
      <c r="AE10" s="107"/>
      <c r="AF10" s="107"/>
      <c r="AG10" s="107"/>
      <c r="AH10" s="82"/>
      <c r="AI10" s="82"/>
      <c r="AJ10" s="107"/>
      <c r="AK10" s="107"/>
      <c r="AL10" s="107"/>
      <c r="AM10" s="82"/>
      <c r="AN10" s="82"/>
      <c r="AO10" s="107"/>
      <c r="AP10" s="107"/>
      <c r="AQ10" s="107"/>
      <c r="AR10" s="82"/>
      <c r="AS10" s="82"/>
      <c r="AT10" s="107"/>
      <c r="AU10" s="107"/>
      <c r="AV10" s="107"/>
      <c r="AW10" s="82"/>
      <c r="AX10" s="82"/>
      <c r="AY10" s="107"/>
      <c r="AZ10" s="107"/>
      <c r="BA10" s="107"/>
      <c r="BB10" s="82"/>
      <c r="BC10" s="82"/>
      <c r="BD10" s="107"/>
      <c r="BE10" s="107"/>
      <c r="BF10" s="107"/>
      <c r="BG10" s="82"/>
      <c r="BH10" s="82"/>
      <c r="BI10" s="107"/>
      <c r="BJ10" s="107"/>
      <c r="BK10" s="107"/>
      <c r="BL10" s="82"/>
      <c r="BM10" s="82"/>
      <c r="BN10" s="107"/>
      <c r="BO10" s="107"/>
      <c r="BP10" s="107"/>
      <c r="BQ10" s="166"/>
      <c r="BR10" s="166"/>
      <c r="BS10" s="166"/>
      <c r="BT10" s="166"/>
      <c r="BU10" s="166"/>
      <c r="BV10" s="166"/>
      <c r="BW10" s="77"/>
      <c r="BX10" s="57"/>
      <c r="BZ10" s="276"/>
      <c r="CK10" s="92"/>
      <c r="CL10" s="92"/>
      <c r="CM10" s="92"/>
      <c r="CN10" s="92"/>
      <c r="CO10" s="92"/>
      <c r="CP10" s="92"/>
    </row>
    <row r="11" spans="1:94" s="72" customFormat="1" ht="6" customHeight="1" x14ac:dyDescent="0.25">
      <c r="A11" s="57"/>
      <c r="B11" s="346"/>
      <c r="C11" s="346"/>
      <c r="D11" s="346"/>
      <c r="E11" s="346"/>
      <c r="F11" s="346"/>
      <c r="G11" s="57"/>
      <c r="H11" s="163"/>
      <c r="I11" s="163"/>
      <c r="J11" s="163"/>
      <c r="K11" s="163"/>
      <c r="L11" s="163"/>
      <c r="M11" s="163"/>
      <c r="N11" s="82"/>
      <c r="O11" s="82"/>
      <c r="P11" s="163"/>
      <c r="Q11" s="163"/>
      <c r="R11" s="163"/>
      <c r="S11" s="82"/>
      <c r="T11" s="82"/>
      <c r="U11" s="163"/>
      <c r="V11" s="163"/>
      <c r="W11" s="163"/>
      <c r="X11" s="82"/>
      <c r="Y11" s="82"/>
      <c r="Z11" s="163"/>
      <c r="AA11" s="163"/>
      <c r="AB11" s="163"/>
      <c r="AC11" s="82"/>
      <c r="AD11" s="82"/>
      <c r="AE11" s="163"/>
      <c r="AF11" s="163"/>
      <c r="AG11" s="163"/>
      <c r="AH11" s="82"/>
      <c r="AI11" s="82"/>
      <c r="AJ11" s="163"/>
      <c r="AK11" s="163"/>
      <c r="AL11" s="163"/>
      <c r="AM11" s="82"/>
      <c r="AN11" s="82"/>
      <c r="AO11" s="163"/>
      <c r="AP11" s="163"/>
      <c r="AQ11" s="163"/>
      <c r="AR11" s="82"/>
      <c r="AS11" s="82"/>
      <c r="AT11" s="163"/>
      <c r="AU11" s="163"/>
      <c r="AV11" s="163"/>
      <c r="AW11" s="82"/>
      <c r="AX11" s="82"/>
      <c r="AY11" s="163"/>
      <c r="AZ11" s="163"/>
      <c r="BA11" s="163"/>
      <c r="BB11" s="82"/>
      <c r="BC11" s="82"/>
      <c r="BD11" s="163"/>
      <c r="BE11" s="163"/>
      <c r="BF11" s="163"/>
      <c r="BG11" s="82"/>
      <c r="BH11" s="82"/>
      <c r="BI11" s="163"/>
      <c r="BJ11" s="163"/>
      <c r="BK11" s="163"/>
      <c r="BL11" s="82"/>
      <c r="BM11" s="82"/>
      <c r="BN11" s="163"/>
      <c r="BO11" s="163"/>
      <c r="BP11" s="163"/>
      <c r="BQ11" s="166"/>
      <c r="BR11" s="166"/>
      <c r="BS11" s="166"/>
      <c r="BT11" s="166"/>
      <c r="BU11" s="166"/>
      <c r="BV11" s="166"/>
      <c r="BW11" s="77"/>
      <c r="BX11" s="57"/>
      <c r="BZ11" s="276"/>
      <c r="CK11" s="92"/>
      <c r="CL11" s="92"/>
      <c r="CM11" s="92"/>
      <c r="CN11" s="92"/>
      <c r="CO11" s="92"/>
      <c r="CP11" s="92"/>
    </row>
    <row r="12" spans="1:94" s="72" customFormat="1" ht="6" customHeight="1" thickBot="1" x14ac:dyDescent="0.3">
      <c r="A12" s="57"/>
      <c r="B12" s="346"/>
      <c r="C12" s="346"/>
      <c r="D12" s="346"/>
      <c r="E12" s="346"/>
      <c r="F12" s="346"/>
      <c r="G12" s="57"/>
      <c r="H12" s="163"/>
      <c r="I12" s="163"/>
      <c r="J12" s="163"/>
      <c r="K12" s="163"/>
      <c r="L12" s="163"/>
      <c r="M12" s="163"/>
      <c r="N12" s="82"/>
      <c r="O12" s="82"/>
      <c r="P12" s="163"/>
      <c r="Q12" s="163"/>
      <c r="R12" s="163"/>
      <c r="S12" s="82"/>
      <c r="T12" s="82"/>
      <c r="U12" s="163"/>
      <c r="V12" s="163"/>
      <c r="W12" s="163"/>
      <c r="X12" s="82"/>
      <c r="Y12" s="82"/>
      <c r="Z12" s="163"/>
      <c r="AA12" s="163"/>
      <c r="AB12" s="163"/>
      <c r="AC12" s="82"/>
      <c r="AD12" s="82"/>
      <c r="AE12" s="163"/>
      <c r="AF12" s="163"/>
      <c r="AG12" s="163"/>
      <c r="AH12" s="82"/>
      <c r="AI12" s="82"/>
      <c r="AJ12" s="163"/>
      <c r="AK12" s="163"/>
      <c r="AL12" s="163"/>
      <c r="AM12" s="82"/>
      <c r="AN12" s="82"/>
      <c r="AO12" s="163"/>
      <c r="AP12" s="163"/>
      <c r="AQ12" s="163"/>
      <c r="AR12" s="82"/>
      <c r="AS12" s="82"/>
      <c r="AT12" s="163"/>
      <c r="AU12" s="163"/>
      <c r="AV12" s="163"/>
      <c r="AW12" s="82"/>
      <c r="AX12" s="82"/>
      <c r="AY12" s="163"/>
      <c r="AZ12" s="163"/>
      <c r="BA12" s="163"/>
      <c r="BB12" s="82"/>
      <c r="BC12" s="82"/>
      <c r="BD12" s="163"/>
      <c r="BE12" s="163"/>
      <c r="BF12" s="163"/>
      <c r="BG12" s="82"/>
      <c r="BH12" s="82"/>
      <c r="BI12" s="163"/>
      <c r="BJ12" s="163"/>
      <c r="BK12" s="163"/>
      <c r="BL12" s="82"/>
      <c r="BM12" s="82"/>
      <c r="BN12" s="163"/>
      <c r="BO12" s="163"/>
      <c r="BP12" s="163"/>
      <c r="BQ12" s="166"/>
      <c r="BR12" s="166"/>
      <c r="BS12" s="166"/>
      <c r="BT12" s="166"/>
      <c r="BU12" s="166"/>
      <c r="BV12" s="166"/>
      <c r="BW12" s="77"/>
      <c r="BX12" s="57"/>
      <c r="BZ12" s="276"/>
      <c r="CK12" s="92"/>
      <c r="CL12" s="92"/>
      <c r="CM12" s="92"/>
      <c r="CN12" s="92"/>
      <c r="CO12" s="92"/>
      <c r="CP12" s="92"/>
    </row>
    <row r="13" spans="1:94" s="72" customFormat="1" ht="18" customHeight="1" thickBot="1" x14ac:dyDescent="0.3">
      <c r="A13" s="97"/>
      <c r="B13" s="108">
        <v>1</v>
      </c>
      <c r="C13" s="108" t="str">
        <f>IFERROR(IF(B13="","-",INDEX(Analysis!$D$45:$D$54,MATCH(Summary!$B13,Analysis!$C$45:$C$54,0),1)),"-")</f>
        <v>Labor expenses</v>
      </c>
      <c r="D13" s="108">
        <f>IFERROR(INDEX(Analysis!$E$45:$E$54,MATCH(Summary!$B13,Analysis!$C$45:$C$54,0),1),"-")</f>
        <v>3</v>
      </c>
      <c r="E13" s="108">
        <v>0</v>
      </c>
      <c r="F13" s="108" t="str">
        <f>IFERROR(IF(OR(B13="",B13="-",B13="Total"),"-",IF(B13&lt;&gt;B12,"Category","Subcategory")),"-")</f>
        <v>Category</v>
      </c>
      <c r="G13" s="57"/>
      <c r="H13" s="164" t="str">
        <f>IFERROR(IF(B13="Total","Total",IF(COUNTIFS($H$12:H12,"Total")&gt;0,"",IF(F13="Category",Summary!C13,INDEX(TB_ALLOCATIONS[Subcategory],MATCH(Summary!C13&amp;"-"&amp;Summary!E13,TB_ALLOCATIONS[Subcategory - code],0),1)))),"")</f>
        <v>Labor expenses</v>
      </c>
      <c r="I13" s="162"/>
      <c r="J13" s="165"/>
      <c r="K13" s="249">
        <f>IFERROR(IF($H13="","",IF($H13="Total",SUMIFS(K$12:K12,$F$12:$F12,"Category"),IF($F13="Category",SUM(INDEX(Allocations!$D$11:$O$20,MATCH(Summary!$H13,Allocations!$C$11:$C$20,0),MATCH(Summary!K$8,Allocations!$D$10:$O$10,0))),SUM(INDEX(TB_ALLOCATIONS[[January]:[December]],MATCH(Summary!$H13,TB_ALLOCATIONS[Subcategory],0),MATCH(Summary!K$8,TB_ALLOCATIONS[[#Headers],[January]:[December]],0)))))),0)</f>
        <v>37670</v>
      </c>
      <c r="L13" s="249">
        <f>IFERROR(IF($H13="","",IF($H13="Total",SUMIFS(L$12:L12,$F$12:$F12,"Category"),IF($F13="Category",SUMIFS(TB_TRANSACTIONS[Total ($)],TB_TRANSACTIONS[Category],Summary!$H13,TB_TRANSACTIONS[Month],Summary!K$8),SUMIFS(TB_TRANSACTIONS[Total ($)],TB_TRANSACTIONS[Subcategory],Summary!$H13,TB_TRANSACTIONS[Month],Summary!K$8)))),0)</f>
        <v>41710</v>
      </c>
      <c r="M13" s="250">
        <f>IFERROR(IF(H13="","",(L13/K13)-1),0)</f>
        <v>0.10724714627024157</v>
      </c>
      <c r="N13" s="162"/>
      <c r="O13" s="165"/>
      <c r="P13" s="249">
        <f>IFERROR(IF($H13="","",IF($H13="Total",SUMIFS(P$12:P12,$F$12:$F12,"Category"),IF($F13="Category",SUM(INDEX(Allocations!$D$11:$O$20,MATCH(Summary!$H13,Allocations!$C$11:$C$20,0),MATCH(Summary!P$8,Allocations!$D$10:$O$10,0))),SUM(INDEX(TB_ALLOCATIONS[[January]:[December]],MATCH(Summary!$H13,TB_ALLOCATIONS[Subcategory],0),MATCH(Summary!P$8,TB_ALLOCATIONS[[#Headers],[January]:[December]],0)))))),0)</f>
        <v>40121</v>
      </c>
      <c r="Q13" s="249">
        <f>IFERROR(IF($H13="","",IF($H13="Total",SUMIFS(Q$12:Q12,$F$12:$F12,"Category"),IF($F13="Category",SUMIFS(TB_TRANSACTIONS[Total ($)],TB_TRANSACTIONS[Category],Summary!$H13,TB_TRANSACTIONS[Month],Summary!P$8),SUMIFS(TB_TRANSACTIONS[Total ($)],TB_TRANSACTIONS[Subcategory],Summary!$H13,TB_TRANSACTIONS[Month],Summary!P$8)))),0)</f>
        <v>48327</v>
      </c>
      <c r="R13" s="250">
        <f>IFERROR(IF(M13="","",(Q13/P13)-1),0)</f>
        <v>0.2045312928391616</v>
      </c>
      <c r="S13" s="162"/>
      <c r="T13" s="165"/>
      <c r="U13" s="249">
        <f>IFERROR(IF($H13="","",IF($H13="Total",SUMIFS(U$12:U12,$F$12:$F12,"Category"),IF($F13="Category",SUM(INDEX(Allocations!$D$11:$O$20,MATCH(Summary!$H13,Allocations!$C$11:$C$20,0),MATCH(Summary!U$8,Allocations!$D$10:$O$10,0))),SUM(INDEX(TB_ALLOCATIONS[[January]:[December]],MATCH(Summary!$H13,TB_ALLOCATIONS[Subcategory],0),MATCH(Summary!U$8,TB_ALLOCATIONS[[#Headers],[January]:[December]],0)))))),0)</f>
        <v>36978</v>
      </c>
      <c r="V13" s="249">
        <f>IFERROR(IF($H13="","",IF($H13="Total",SUMIFS(V$12:V12,$F$12:$F12,"Category"),IF($F13="Category",SUMIFS(TB_TRANSACTIONS[Total ($)],TB_TRANSACTIONS[Category],Summary!$H13,TB_TRANSACTIONS[Month],Summary!U$8),SUMIFS(TB_TRANSACTIONS[Total ($)],TB_TRANSACTIONS[Subcategory],Summary!$H13,TB_TRANSACTIONS[Month],Summary!U$8)))),0)</f>
        <v>25016</v>
      </c>
      <c r="W13" s="250">
        <f>IFERROR(IF(R13="","",(V13/U13)-1),0)</f>
        <v>-0.32348964249012924</v>
      </c>
      <c r="X13" s="162"/>
      <c r="Y13" s="165"/>
      <c r="Z13" s="249">
        <f>IFERROR(IF($H13="","",IF($H13="Total",SUMIFS(Z$12:Z12,$F$12:$F12,"Category"),IF($F13="Category",SUM(INDEX(Allocations!$D$11:$O$20,MATCH(Summary!$H13,Allocations!$C$11:$C$20,0),MATCH(Summary!Z$8,Allocations!$D$10:$O$10,0))),SUM(INDEX(TB_ALLOCATIONS[[January]:[December]],MATCH(Summary!$H13,TB_ALLOCATIONS[Subcategory],0),MATCH(Summary!Z$8,TB_ALLOCATIONS[[#Headers],[January]:[December]],0)))))),0)</f>
        <v>37226</v>
      </c>
      <c r="AA13" s="249">
        <f>IFERROR(IF($H13="","",IF($H13="Total",SUMIFS(AA$12:AA12,$F$12:$F12,"Category"),IF($F13="Category",SUMIFS(TB_TRANSACTIONS[Total ($)],TB_TRANSACTIONS[Category],Summary!$H13,TB_TRANSACTIONS[Month],Summary!Z$8),SUMIFS(TB_TRANSACTIONS[Total ($)],TB_TRANSACTIONS[Subcategory],Summary!$H13,TB_TRANSACTIONS[Month],Summary!Z$8)))),0)</f>
        <v>30426</v>
      </c>
      <c r="AB13" s="250">
        <f>IFERROR(IF(W13="","",(AA13/Z13)-1),0)</f>
        <v>-0.18266802772255952</v>
      </c>
      <c r="AC13" s="162"/>
      <c r="AD13" s="165"/>
      <c r="AE13" s="249">
        <f>IFERROR(IF($H13="","",IF($H13="Total",SUMIFS(AE$12:AE12,$F$12:$F12,"Category"),IF($F13="Category",SUM(INDEX(Allocations!$D$11:$O$20,MATCH(Summary!$H13,Allocations!$C$11:$C$20,0),MATCH(Summary!AE$8,Allocations!$D$10:$O$10,0))),SUM(INDEX(TB_ALLOCATIONS[[January]:[December]],MATCH(Summary!$H13,TB_ALLOCATIONS[Subcategory],0),MATCH(Summary!AE$8,TB_ALLOCATIONS[[#Headers],[January]:[December]],0)))))),0)</f>
        <v>41752</v>
      </c>
      <c r="AF13" s="249">
        <f>IFERROR(IF($H13="","",IF($H13="Total",SUMIFS(AF$12:AF12,$F$12:$F12,"Category"),IF($F13="Category",SUMIFS(TB_TRANSACTIONS[Total ($)],TB_TRANSACTIONS[Category],Summary!$H13,TB_TRANSACTIONS[Month],Summary!AE$8),SUMIFS(TB_TRANSACTIONS[Total ($)],TB_TRANSACTIONS[Subcategory],Summary!$H13,TB_TRANSACTIONS[Month],Summary!AE$8)))),0)</f>
        <v>43316</v>
      </c>
      <c r="AG13" s="250">
        <f>IFERROR(IF(AB13="","",(AF13/AE13)-1),0)</f>
        <v>3.7459283387622166E-2</v>
      </c>
      <c r="AH13" s="162"/>
      <c r="AI13" s="165"/>
      <c r="AJ13" s="249">
        <f>IFERROR(IF($H13="","",IF($H13="Total",SUMIFS(AJ$12:AJ12,$F$12:$F12,"Category"),IF($F13="Category",SUM(INDEX(Allocations!$D$11:$O$20,MATCH(Summary!$H13,Allocations!$C$11:$C$20,0),MATCH(Summary!AJ$8,Allocations!$D$10:$O$10,0))),SUM(INDEX(TB_ALLOCATIONS[[January]:[December]],MATCH(Summary!$H13,TB_ALLOCATIONS[Subcategory],0),MATCH(Summary!AJ$8,TB_ALLOCATIONS[[#Headers],[January]:[December]],0)))))),0)</f>
        <v>41315</v>
      </c>
      <c r="AK13" s="249">
        <f>IFERROR(IF($H13="","",IF($H13="Total",SUMIFS(AK$12:AK12,$F$12:$F12,"Category"),IF($F13="Category",SUMIFS(TB_TRANSACTIONS[Total ($)],TB_TRANSACTIONS[Category],Summary!$H13,TB_TRANSACTIONS[Month],Summary!AJ$8),SUMIFS(TB_TRANSACTIONS[Total ($)],TB_TRANSACTIONS[Subcategory],Summary!$H13,TB_TRANSACTIONS[Month],Summary!AJ$8)))),0)</f>
        <v>37610</v>
      </c>
      <c r="AL13" s="250">
        <f>IFERROR(IF(AG13="","",(AK13/AJ13)-1),0)</f>
        <v>-8.9676872806486729E-2</v>
      </c>
      <c r="AM13" s="162"/>
      <c r="AN13" s="165"/>
      <c r="AO13" s="249">
        <f>IFERROR(IF($H13="","",IF($H13="Total",SUMIFS(AO$12:AO12,$F$12:$F12,"Category"),IF($F13="Category",SUM(INDEX(Allocations!$D$11:$O$20,MATCH(Summary!$H13,Allocations!$C$11:$C$20,0),MATCH(Summary!AO$8,Allocations!$D$10:$O$10,0))),SUM(INDEX(TB_ALLOCATIONS[[January]:[December]],MATCH(Summary!$H13,TB_ALLOCATIONS[Subcategory],0),MATCH(Summary!AO$8,TB_ALLOCATIONS[[#Headers],[January]:[December]],0)))))),0)</f>
        <v>39043</v>
      </c>
      <c r="AP13" s="249">
        <f>IFERROR(IF($H13="","",IF($H13="Total",SUMIFS(AP$12:AP12,$F$12:$F12,"Category"),IF($F13="Category",SUMIFS(TB_TRANSACTIONS[Total ($)],TB_TRANSACTIONS[Category],Summary!$H13,TB_TRANSACTIONS[Month],Summary!AO$8),SUMIFS(TB_TRANSACTIONS[Total ($)],TB_TRANSACTIONS[Subcategory],Summary!$H13,TB_TRANSACTIONS[Month],Summary!AO$8)))),0)</f>
        <v>33628</v>
      </c>
      <c r="AQ13" s="250">
        <f>IFERROR(IF(AL13="","",(AP13/AO13)-1),0)</f>
        <v>-0.1386932356632431</v>
      </c>
      <c r="AR13" s="162"/>
      <c r="AS13" s="165"/>
      <c r="AT13" s="249">
        <f>IFERROR(IF($H13="","",IF($H13="Total",SUMIFS(AT$12:AT12,$F$12:$F12,"Category"),IF($F13="Category",SUM(INDEX(Allocations!$D$11:$O$20,MATCH(Summary!$H13,Allocations!$C$11:$C$20,0),MATCH(Summary!AT$8,Allocations!$D$10:$O$10,0))),SUM(INDEX(TB_ALLOCATIONS[[January]:[December]],MATCH(Summary!$H13,TB_ALLOCATIONS[Subcategory],0),MATCH(Summary!AT$8,TB_ALLOCATIONS[[#Headers],[January]:[December]],0)))))),0)</f>
        <v>36325</v>
      </c>
      <c r="AU13" s="249">
        <f>IFERROR(IF($H13="","",IF($H13="Total",SUMIFS(AU$12:AU12,$F$12:$F12,"Category"),IF($F13="Category",SUMIFS(TB_TRANSACTIONS[Total ($)],TB_TRANSACTIONS[Category],Summary!$H13,TB_TRANSACTIONS[Month],Summary!AT$8),SUMIFS(TB_TRANSACTIONS[Total ($)],TB_TRANSACTIONS[Subcategory],Summary!$H13,TB_TRANSACTIONS[Month],Summary!AT$8)))),0)</f>
        <v>37143</v>
      </c>
      <c r="AV13" s="250">
        <f>IFERROR(IF(AQ13="","",(AU13/AT13)-1),0)</f>
        <v>2.2518926359256675E-2</v>
      </c>
      <c r="AW13" s="162"/>
      <c r="AX13" s="165"/>
      <c r="AY13" s="249">
        <f>IFERROR(IF($H13="","",IF($H13="Total",SUMIFS(AY$12:AY12,$F$12:$F12,"Category"),IF($F13="Category",SUM(INDEX(Allocations!$D$11:$O$20,MATCH(Summary!$H13,Allocations!$C$11:$C$20,0),MATCH(Summary!AY$8,Allocations!$D$10:$O$10,0))),SUM(INDEX(TB_ALLOCATIONS[[January]:[December]],MATCH(Summary!$H13,TB_ALLOCATIONS[Subcategory],0),MATCH(Summary!AY$8,TB_ALLOCATIONS[[#Headers],[January]:[December]],0)))))),0)</f>
        <v>39897</v>
      </c>
      <c r="AZ13" s="249">
        <f>IFERROR(IF($H13="","",IF($H13="Total",SUMIFS(AZ$12:AZ12,$F$12:$F12,"Category"),IF($F13="Category",SUMIFS(TB_TRANSACTIONS[Total ($)],TB_TRANSACTIONS[Category],Summary!$H13,TB_TRANSACTIONS[Month],Summary!AY$8),SUMIFS(TB_TRANSACTIONS[Total ($)],TB_TRANSACTIONS[Subcategory],Summary!$H13,TB_TRANSACTIONS[Month],Summary!AY$8)))),0)</f>
        <v>53788</v>
      </c>
      <c r="BA13" s="250">
        <f>IFERROR(IF(AV13="","",(AZ13/AY13)-1),0)</f>
        <v>0.34817154171992892</v>
      </c>
      <c r="BB13" s="162"/>
      <c r="BC13" s="165"/>
      <c r="BD13" s="249">
        <f>IFERROR(IF($H13="","",IF($H13="Total",SUMIFS(BD$12:BD12,$F$12:$F12,"Category"),IF($F13="Category",SUM(INDEX(Allocations!$D$11:$O$20,MATCH(Summary!$H13,Allocations!$C$11:$C$20,0),MATCH(Summary!BD$8,Allocations!$D$10:$O$10,0))),SUM(INDEX(TB_ALLOCATIONS[[January]:[December]],MATCH(Summary!$H13,TB_ALLOCATIONS[Subcategory],0),MATCH(Summary!BD$8,TB_ALLOCATIONS[[#Headers],[January]:[December]],0)))))),0)</f>
        <v>39306</v>
      </c>
      <c r="BE13" s="249">
        <f>IFERROR(IF($H13="","",IF($H13="Total",SUMIFS(BE$12:BE12,$F$12:$F12,"Category"),IF($F13="Category",SUMIFS(TB_TRANSACTIONS[Total ($)],TB_TRANSACTIONS[Category],Summary!$H13,TB_TRANSACTIONS[Month],Summary!BD$8),SUMIFS(TB_TRANSACTIONS[Total ($)],TB_TRANSACTIONS[Subcategory],Summary!$H13,TB_TRANSACTIONS[Month],Summary!BD$8)))),0)</f>
        <v>4865</v>
      </c>
      <c r="BF13" s="250">
        <f>IFERROR(IF(BA13="","",(BE13/BD13)-1),0)</f>
        <v>-0.87622754795705493</v>
      </c>
      <c r="BG13" s="162"/>
      <c r="BH13" s="165"/>
      <c r="BI13" s="249">
        <f>IFERROR(IF($H13="","",IF($H13="Total",SUMIFS(BI$12:BI12,$F$12:$F12,"Category"),IF($F13="Category",SUM(INDEX(Allocations!$D$11:$O$20,MATCH(Summary!$H13,Allocations!$C$11:$C$20,0),MATCH(Summary!BI$8,Allocations!$D$10:$O$10,0))),SUM(INDEX(TB_ALLOCATIONS[[January]:[December]],MATCH(Summary!$H13,TB_ALLOCATIONS[Subcategory],0),MATCH(Summary!BI$8,TB_ALLOCATIONS[[#Headers],[January]:[December]],0)))))),0)</f>
        <v>44739</v>
      </c>
      <c r="BJ13" s="249">
        <f>IFERROR(IF($H13="","",IF($H13="Total",SUMIFS(BJ$12:BJ12,$F$12:$F12,"Category"),IF($F13="Category",SUMIFS(TB_TRANSACTIONS[Total ($)],TB_TRANSACTIONS[Category],Summary!$H13,TB_TRANSACTIONS[Month],Summary!BI$8),SUMIFS(TB_TRANSACTIONS[Total ($)],TB_TRANSACTIONS[Subcategory],Summary!$H13,TB_TRANSACTIONS[Month],Summary!BI$8)))),0)</f>
        <v>3979</v>
      </c>
      <c r="BK13" s="250">
        <f>IFERROR(IF(BF13="","",(BJ13/BI13)-1),0)</f>
        <v>-0.91106193701244997</v>
      </c>
      <c r="BL13" s="162"/>
      <c r="BM13" s="165"/>
      <c r="BN13" s="249">
        <f>IFERROR(IF($H13="","",IF($H13="Total",SUMIFS(BN$12:BN12,$F$12:$F12,"Category"),IF($F13="Category",SUM(INDEX(Allocations!$D$11:$O$20,MATCH(Summary!$H13,Allocations!$C$11:$C$20,0),MATCH(Summary!BN$8,Allocations!$D$10:$O$10,0))),SUM(INDEX(TB_ALLOCATIONS[[January]:[December]],MATCH(Summary!$H13,TB_ALLOCATIONS[Subcategory],0),MATCH(Summary!BN$8,TB_ALLOCATIONS[[#Headers],[January]:[December]],0)))))),0)</f>
        <v>36798</v>
      </c>
      <c r="BO13" s="249">
        <f>IFERROR(IF($H13="","",IF($H13="Total",SUMIFS(BO$12:BO12,$F$12:$F12,"Category"),IF($F13="Category",SUMIFS(TB_TRANSACTIONS[Total ($)],TB_TRANSACTIONS[Category],Summary!$H13,TB_TRANSACTIONS[Month],Summary!BN$8),SUMIFS(TB_TRANSACTIONS[Total ($)],TB_TRANSACTIONS[Subcategory],Summary!$H13,TB_TRANSACTIONS[Month],Summary!BN$8)))),0)</f>
        <v>3921</v>
      </c>
      <c r="BP13" s="250">
        <f>IFERROR(IF(BK13="","",(BO13/BN13)-1),0)</f>
        <v>-0.89344529593999678</v>
      </c>
      <c r="BQ13" s="162"/>
      <c r="BR13" s="165"/>
      <c r="BS13" s="249">
        <f>IFERROR(IF(H13="","",SUM(BN13,BI13,BD13,AY13,K13,P13,U13,Z13,AE13,AJ13,AO13,AT13)),"-")</f>
        <v>471170</v>
      </c>
      <c r="BT13" s="249">
        <f>IFERROR(IF(H13="","",SUM(BO13,BJ13,BE13,AZ13,L13,Q13,V13,AA13,AF13,AK13,AP13,AU13)),"-")</f>
        <v>363729</v>
      </c>
      <c r="BU13" s="250">
        <f>IFERROR(IF(BP13="","",(BT13/BS13)-1),0)</f>
        <v>-0.22803022263726469</v>
      </c>
      <c r="BV13" s="267"/>
      <c r="BW13" s="77"/>
      <c r="BX13" s="57"/>
      <c r="BZ13" s="276" t="s">
        <v>204</v>
      </c>
      <c r="CK13" s="92"/>
      <c r="CL13" s="92"/>
      <c r="CM13" s="92"/>
      <c r="CN13" s="92"/>
      <c r="CO13" s="92"/>
      <c r="CP13" s="92"/>
    </row>
    <row r="14" spans="1:94" s="72" customFormat="1" ht="18" customHeight="1" thickBot="1" x14ac:dyDescent="0.3">
      <c r="A14" s="97"/>
      <c r="B14" s="108">
        <f>IFERROR(IF(COUNTIFS($B$13:B13,"Total")&gt;0,"-",IF(B13="",IF(B12="","Total",IF(B12=$C$8,"",B12+1)),IF(E13=D13,"",B13))),"-")</f>
        <v>1</v>
      </c>
      <c r="C14" s="108" t="str">
        <f>IFERROR(IF(B14="","-",INDEX(Analysis!$D$45:$D$54,MATCH(Summary!$B14,Analysis!$C$45:$C$54,0),1)),"-")</f>
        <v>Labor expenses</v>
      </c>
      <c r="D14" s="108">
        <f>IFERROR(INDEX(Analysis!$E$45:$E$54,MATCH(Summary!$B14,Analysis!$C$45:$C$54,0),1),"-")</f>
        <v>3</v>
      </c>
      <c r="E14" s="108">
        <f>IFERROR(IF(B14="-","-",IF(E13="",0,IF(E13=D13,"",E13+1))),"-")</f>
        <v>1</v>
      </c>
      <c r="F14" s="108" t="str">
        <f t="shared" ref="F14:F77" si="0">IFERROR(IF(OR(B14="",B14="-",B14="Total"),"-",IF(B14&lt;&gt;B13,"Category","Subcategory")),"-")</f>
        <v>Subcategory</v>
      </c>
      <c r="G14" s="57"/>
      <c r="H14" s="164" t="str">
        <f>IFERROR(IF(B14="Total","Total",IF(COUNTIFS($H$12:H13,"Total")&gt;0,"",IF(F14="Category",Summary!C14,INDEX(TB_ALLOCATIONS[Subcategory],MATCH(Summary!C14&amp;"-"&amp;Summary!E14,TB_ALLOCATIONS[Subcategory - code],0),1)))),"")</f>
        <v>Salaries and Wages</v>
      </c>
      <c r="I14" s="162"/>
      <c r="J14" s="165"/>
      <c r="K14" s="249">
        <f>IFERROR(IF($H14="","",IF($H14="Total",SUMIFS(K$12:K13,$F$12:$F13,"Category"),IF($F14="Category",SUM(INDEX(Allocations!$D$11:$O$20,MATCH(Summary!$H14,Allocations!$C$11:$C$20,0),MATCH(Summary!K$8,Allocations!$D$10:$O$10,0))),SUM(INDEX(TB_ALLOCATIONS[[January]:[December]],MATCH(Summary!$H14,TB_ALLOCATIONS[Subcategory],0),MATCH(Summary!K$8,TB_ALLOCATIONS[[#Headers],[January]:[December]],0)))))),0)</f>
        <v>21750</v>
      </c>
      <c r="L14" s="249">
        <f>IFERROR(IF($H14="","",IF($H14="Total",SUMIFS(L$12:L13,$F$12:$F13,"Category"),IF($F14="Category",SUMIFS(TB_TRANSACTIONS[Total ($)],TB_TRANSACTIONS[Category],Summary!$H14,TB_TRANSACTIONS[Month],Summary!K$8),SUMIFS(TB_TRANSACTIONS[Total ($)],TB_TRANSACTIONS[Subcategory],Summary!$H14,TB_TRANSACTIONS[Month],Summary!K$8)))),0)</f>
        <v>16335</v>
      </c>
      <c r="M14" s="250">
        <f t="shared" ref="M14:M30" si="1">IFERROR(IF(H14="","",(L14/K14)-1),0)</f>
        <v>-0.24896551724137927</v>
      </c>
      <c r="N14" s="162"/>
      <c r="O14" s="165"/>
      <c r="P14" s="249">
        <f>IFERROR(IF($H14="","",IF($H14="Total",SUMIFS(P$12:P13,$F$12:$F13,"Category"),IF($F14="Category",SUM(INDEX(Allocations!$D$11:$O$20,MATCH(Summary!$H14,Allocations!$C$11:$C$20,0),MATCH(Summary!P$8,Allocations!$D$10:$O$10,0))),SUM(INDEX(TB_ALLOCATIONS[[January]:[December]],MATCH(Summary!$H14,TB_ALLOCATIONS[Subcategory],0),MATCH(Summary!P$8,TB_ALLOCATIONS[[#Headers],[January]:[December]],0)))))),0)</f>
        <v>24621</v>
      </c>
      <c r="Q14" s="249">
        <f>IFERROR(IF($H14="","",IF($H14="Total",SUMIFS(Q$12:Q13,$F$12:$F13,"Category"),IF($F14="Category",SUMIFS(TB_TRANSACTIONS[Total ($)],TB_TRANSACTIONS[Category],Summary!$H14,TB_TRANSACTIONS[Month],Summary!P$8),SUMIFS(TB_TRANSACTIONS[Total ($)],TB_TRANSACTIONS[Subcategory],Summary!$H14,TB_TRANSACTIONS[Month],Summary!P$8)))),0)</f>
        <v>30545</v>
      </c>
      <c r="R14" s="250">
        <f t="shared" ref="R14:R77" si="2">IFERROR(IF(M14="","",(Q14/P14)-1),0)</f>
        <v>0.24060761138865194</v>
      </c>
      <c r="S14" s="162"/>
      <c r="T14" s="165"/>
      <c r="U14" s="249">
        <f>IFERROR(IF($H14="","",IF($H14="Total",SUMIFS(U$12:U13,$F$12:$F13,"Category"),IF($F14="Category",SUM(INDEX(Allocations!$D$11:$O$20,MATCH(Summary!$H14,Allocations!$C$11:$C$20,0),MATCH(Summary!U$8,Allocations!$D$10:$O$10,0))),SUM(INDEX(TB_ALLOCATIONS[[January]:[December]],MATCH(Summary!$H14,TB_ALLOCATIONS[Subcategory],0),MATCH(Summary!U$8,TB_ALLOCATIONS[[#Headers],[January]:[December]],0)))))),0)</f>
        <v>20859</v>
      </c>
      <c r="V14" s="249">
        <f>IFERROR(IF($H14="","",IF($H14="Total",SUMIFS(V$12:V13,$F$12:$F13,"Category"),IF($F14="Category",SUMIFS(TB_TRANSACTIONS[Total ($)],TB_TRANSACTIONS[Category],Summary!$H14,TB_TRANSACTIONS[Month],Summary!U$8),SUMIFS(TB_TRANSACTIONS[Total ($)],TB_TRANSACTIONS[Subcategory],Summary!$H14,TB_TRANSACTIONS[Month],Summary!U$8)))),0)</f>
        <v>11936</v>
      </c>
      <c r="W14" s="250">
        <f t="shared" ref="W14:W77" si="3">IFERROR(IF(R14="","",(V14/U14)-1),0)</f>
        <v>-0.42777697876216503</v>
      </c>
      <c r="X14" s="162"/>
      <c r="Y14" s="165"/>
      <c r="Z14" s="249">
        <f>IFERROR(IF($H14="","",IF($H14="Total",SUMIFS(Z$12:Z13,$F$12:$F13,"Category"),IF($F14="Category",SUM(INDEX(Allocations!$D$11:$O$20,MATCH(Summary!$H14,Allocations!$C$11:$C$20,0),MATCH(Summary!Z$8,Allocations!$D$10:$O$10,0))),SUM(INDEX(TB_ALLOCATIONS[[January]:[December]],MATCH(Summary!$H14,TB_ALLOCATIONS[Subcategory],0),MATCH(Summary!Z$8,TB_ALLOCATIONS[[#Headers],[January]:[December]],0)))))),0)</f>
        <v>22901</v>
      </c>
      <c r="AA14" s="249">
        <f>IFERROR(IF($H14="","",IF($H14="Total",SUMIFS(AA$12:AA13,$F$12:$F13,"Category"),IF($F14="Category",SUMIFS(TB_TRANSACTIONS[Total ($)],TB_TRANSACTIONS[Category],Summary!$H14,TB_TRANSACTIONS[Month],Summary!Z$8),SUMIFS(TB_TRANSACTIONS[Total ($)],TB_TRANSACTIONS[Subcategory],Summary!$H14,TB_TRANSACTIONS[Month],Summary!Z$8)))),0)</f>
        <v>23586</v>
      </c>
      <c r="AB14" s="250">
        <f t="shared" ref="AB14:AB77" si="4">IFERROR(IF(W14="","",(AA14/Z14)-1),0)</f>
        <v>2.9911357582638409E-2</v>
      </c>
      <c r="AC14" s="162"/>
      <c r="AD14" s="165"/>
      <c r="AE14" s="249">
        <f>IFERROR(IF($H14="","",IF($H14="Total",SUMIFS(AE$12:AE13,$F$12:$F13,"Category"),IF($F14="Category",SUM(INDEX(Allocations!$D$11:$O$20,MATCH(Summary!$H14,Allocations!$C$11:$C$20,0),MATCH(Summary!AE$8,Allocations!$D$10:$O$10,0))),SUM(INDEX(TB_ALLOCATIONS[[January]:[December]],MATCH(Summary!$H14,TB_ALLOCATIONS[Subcategory],0),MATCH(Summary!AE$8,TB_ALLOCATIONS[[#Headers],[January]:[December]],0)))))),0)</f>
        <v>26140</v>
      </c>
      <c r="AF14" s="249">
        <f>IFERROR(IF($H14="","",IF($H14="Total",SUMIFS(AF$12:AF13,$F$12:$F13,"Category"),IF($F14="Category",SUMIFS(TB_TRANSACTIONS[Total ($)],TB_TRANSACTIONS[Category],Summary!$H14,TB_TRANSACTIONS[Month],Summary!AE$8),SUMIFS(TB_TRANSACTIONS[Total ($)],TB_TRANSACTIONS[Subcategory],Summary!$H14,TB_TRANSACTIONS[Month],Summary!AE$8)))),0)</f>
        <v>32426</v>
      </c>
      <c r="AG14" s="250">
        <f t="shared" ref="AG14:AG77" si="5">IFERROR(IF(AB14="","",(AF14/AE14)-1),0)</f>
        <v>0.24047436878347361</v>
      </c>
      <c r="AH14" s="162"/>
      <c r="AI14" s="165"/>
      <c r="AJ14" s="249">
        <f>IFERROR(IF($H14="","",IF($H14="Total",SUMIFS(AJ$12:AJ13,$F$12:$F13,"Category"),IF($F14="Category",SUM(INDEX(Allocations!$D$11:$O$20,MATCH(Summary!$H14,Allocations!$C$11:$C$20,0),MATCH(Summary!AJ$8,Allocations!$D$10:$O$10,0))),SUM(INDEX(TB_ALLOCATIONS[[January]:[December]],MATCH(Summary!$H14,TB_ALLOCATIONS[Subcategory],0),MATCH(Summary!AJ$8,TB_ALLOCATIONS[[#Headers],[January]:[December]],0)))))),0)</f>
        <v>23894</v>
      </c>
      <c r="AK14" s="249">
        <f>IFERROR(IF($H14="","",IF($H14="Total",SUMIFS(AK$12:AK13,$F$12:$F13,"Category"),IF($F14="Category",SUMIFS(TB_TRANSACTIONS[Total ($)],TB_TRANSACTIONS[Category],Summary!$H14,TB_TRANSACTIONS[Month],Summary!AJ$8),SUMIFS(TB_TRANSACTIONS[Total ($)],TB_TRANSACTIONS[Subcategory],Summary!$H14,TB_TRANSACTIONS[Month],Summary!AJ$8)))),0)</f>
        <v>12332</v>
      </c>
      <c r="AL14" s="250">
        <f t="shared" ref="AL14:AL77" si="6">IFERROR(IF(AG14="","",(AK14/AJ14)-1),0)</f>
        <v>-0.48388716832677658</v>
      </c>
      <c r="AM14" s="162"/>
      <c r="AN14" s="165"/>
      <c r="AO14" s="249">
        <f>IFERROR(IF($H14="","",IF($H14="Total",SUMIFS(AO$12:AO13,$F$12:$F13,"Category"),IF($F14="Category",SUM(INDEX(Allocations!$D$11:$O$20,MATCH(Summary!$H14,Allocations!$C$11:$C$20,0),MATCH(Summary!AO$8,Allocations!$D$10:$O$10,0))),SUM(INDEX(TB_ALLOCATIONS[[January]:[December]],MATCH(Summary!$H14,TB_ALLOCATIONS[Subcategory],0),MATCH(Summary!AO$8,TB_ALLOCATIONS[[#Headers],[January]:[December]],0)))))),0)</f>
        <v>24444</v>
      </c>
      <c r="AP14" s="249">
        <f>IFERROR(IF($H14="","",IF($H14="Total",SUMIFS(AP$12:AP13,$F$12:$F13,"Category"),IF($F14="Category",SUMIFS(TB_TRANSACTIONS[Total ($)],TB_TRANSACTIONS[Category],Summary!$H14,TB_TRANSACTIONS[Month],Summary!AO$8),SUMIFS(TB_TRANSACTIONS[Total ($)],TB_TRANSACTIONS[Subcategory],Summary!$H14,TB_TRANSACTIONS[Month],Summary!AO$8)))),0)</f>
        <v>23646</v>
      </c>
      <c r="AQ14" s="250">
        <f t="shared" ref="AQ14:AQ77" si="7">IFERROR(IF(AL14="","",(AP14/AO14)-1),0)</f>
        <v>-3.2646048109965631E-2</v>
      </c>
      <c r="AR14" s="162"/>
      <c r="AS14" s="165"/>
      <c r="AT14" s="249">
        <f>IFERROR(IF($H14="","",IF($H14="Total",SUMIFS(AT$12:AT13,$F$12:$F13,"Category"),IF($F14="Category",SUM(INDEX(Allocations!$D$11:$O$20,MATCH(Summary!$H14,Allocations!$C$11:$C$20,0),MATCH(Summary!AT$8,Allocations!$D$10:$O$10,0))),SUM(INDEX(TB_ALLOCATIONS[[January]:[December]],MATCH(Summary!$H14,TB_ALLOCATIONS[Subcategory],0),MATCH(Summary!AT$8,TB_ALLOCATIONS[[#Headers],[January]:[December]],0)))))),0)</f>
        <v>22794</v>
      </c>
      <c r="AU14" s="249">
        <f>IFERROR(IF($H14="","",IF($H14="Total",SUMIFS(AU$12:AU13,$F$12:$F13,"Category"),IF($F14="Category",SUMIFS(TB_TRANSACTIONS[Total ($)],TB_TRANSACTIONS[Category],Summary!$H14,TB_TRANSACTIONS[Month],Summary!AT$8),SUMIFS(TB_TRANSACTIONS[Total ($)],TB_TRANSACTIONS[Subcategory],Summary!$H14,TB_TRANSACTIONS[Month],Summary!AT$8)))),0)</f>
        <v>24767</v>
      </c>
      <c r="AV14" s="250">
        <f t="shared" ref="AV14:AV77" si="8">IFERROR(IF(AQ14="","",(AU14/AT14)-1),0)</f>
        <v>8.65578661051154E-2</v>
      </c>
      <c r="AW14" s="162"/>
      <c r="AX14" s="165"/>
      <c r="AY14" s="249">
        <f>IFERROR(IF($H14="","",IF($H14="Total",SUMIFS(AY$12:AY13,$F$12:$F13,"Category"),IF($F14="Category",SUM(INDEX(Allocations!$D$11:$O$20,MATCH(Summary!$H14,Allocations!$C$11:$C$20,0),MATCH(Summary!AY$8,Allocations!$D$10:$O$10,0))),SUM(INDEX(TB_ALLOCATIONS[[January]:[December]],MATCH(Summary!$H14,TB_ALLOCATIONS[Subcategory],0),MATCH(Summary!AY$8,TB_ALLOCATIONS[[#Headers],[January]:[December]],0)))))),0)</f>
        <v>24814</v>
      </c>
      <c r="AZ14" s="249">
        <f>IFERROR(IF($H14="","",IF($H14="Total",SUMIFS(AZ$12:AZ13,$F$12:$F13,"Category"),IF($F14="Category",SUMIFS(TB_TRANSACTIONS[Total ($)],TB_TRANSACTIONS[Category],Summary!$H14,TB_TRANSACTIONS[Month],Summary!AY$8),SUMIFS(TB_TRANSACTIONS[Total ($)],TB_TRANSACTIONS[Subcategory],Summary!$H14,TB_TRANSACTIONS[Month],Summary!AY$8)))),0)</f>
        <v>35511</v>
      </c>
      <c r="BA14" s="250">
        <f t="shared" ref="BA14:BA77" si="9">IFERROR(IF(AV14="","",(AZ14/AY14)-1),0)</f>
        <v>0.43108728943338437</v>
      </c>
      <c r="BB14" s="162"/>
      <c r="BC14" s="165"/>
      <c r="BD14" s="249">
        <f>IFERROR(IF($H14="","",IF($H14="Total",SUMIFS(BD$12:BD13,$F$12:$F13,"Category"),IF($F14="Category",SUM(INDEX(Allocations!$D$11:$O$20,MATCH(Summary!$H14,Allocations!$C$11:$C$20,0),MATCH(Summary!BD$8,Allocations!$D$10:$O$10,0))),SUM(INDEX(TB_ALLOCATIONS[[January]:[December]],MATCH(Summary!$H14,TB_ALLOCATIONS[Subcategory],0),MATCH(Summary!BD$8,TB_ALLOCATIONS[[#Headers],[January]:[December]],0)))))),0)</f>
        <v>25773</v>
      </c>
      <c r="BE14" s="249">
        <f>IFERROR(IF($H14="","",IF($H14="Total",SUMIFS(BE$12:BE13,$F$12:$F13,"Category"),IF($F14="Category",SUMIFS(TB_TRANSACTIONS[Total ($)],TB_TRANSACTIONS[Category],Summary!$H14,TB_TRANSACTIONS[Month],Summary!BD$8),SUMIFS(TB_TRANSACTIONS[Total ($)],TB_TRANSACTIONS[Subcategory],Summary!$H14,TB_TRANSACTIONS[Month],Summary!BD$8)))),0)</f>
        <v>1304</v>
      </c>
      <c r="BF14" s="250">
        <f t="shared" ref="BF14:BF77" si="10">IFERROR(IF(BA14="","",(BE14/BD14)-1),0)</f>
        <v>-0.94940441547355758</v>
      </c>
      <c r="BG14" s="162"/>
      <c r="BH14" s="165"/>
      <c r="BI14" s="249">
        <f>IFERROR(IF($H14="","",IF($H14="Total",SUMIFS(BI$12:BI13,$F$12:$F13,"Category"),IF($F14="Category",SUM(INDEX(Allocations!$D$11:$O$20,MATCH(Summary!$H14,Allocations!$C$11:$C$20,0),MATCH(Summary!BI$8,Allocations!$D$10:$O$10,0))),SUM(INDEX(TB_ALLOCATIONS[[January]:[December]],MATCH(Summary!$H14,TB_ALLOCATIONS[Subcategory],0),MATCH(Summary!BI$8,TB_ALLOCATIONS[[#Headers],[January]:[December]],0)))))),0)</f>
        <v>28173</v>
      </c>
      <c r="BJ14" s="249">
        <f>IFERROR(IF($H14="","",IF($H14="Total",SUMIFS(BJ$12:BJ13,$F$12:$F13,"Category"),IF($F14="Category",SUMIFS(TB_TRANSACTIONS[Total ($)],TB_TRANSACTIONS[Category],Summary!$H14,TB_TRANSACTIONS[Month],Summary!BI$8),SUMIFS(TB_TRANSACTIONS[Total ($)],TB_TRANSACTIONS[Subcategory],Summary!$H14,TB_TRANSACTIONS[Month],Summary!BI$8)))),0)</f>
        <v>1370</v>
      </c>
      <c r="BK14" s="250">
        <f t="shared" ref="BK14:BK77" si="11">IFERROR(IF(BF14="","",(BJ14/BI14)-1),0)</f>
        <v>-0.9513718808788556</v>
      </c>
      <c r="BL14" s="162"/>
      <c r="BM14" s="165"/>
      <c r="BN14" s="249">
        <f>IFERROR(IF($H14="","",IF($H14="Total",SUMIFS(BN$12:BN13,$F$12:$F13,"Category"),IF($F14="Category",SUM(INDEX(Allocations!$D$11:$O$20,MATCH(Summary!$H14,Allocations!$C$11:$C$20,0),MATCH(Summary!BN$8,Allocations!$D$10:$O$10,0))),SUM(INDEX(TB_ALLOCATIONS[[January]:[December]],MATCH(Summary!$H14,TB_ALLOCATIONS[Subcategory],0),MATCH(Summary!BN$8,TB_ALLOCATIONS[[#Headers],[January]:[December]],0)))))),0)</f>
        <v>24254</v>
      </c>
      <c r="BO14" s="249">
        <f>IFERROR(IF($H14="","",IF($H14="Total",SUMIFS(BO$12:BO13,$F$12:$F13,"Category"),IF($F14="Category",SUMIFS(TB_TRANSACTIONS[Total ($)],TB_TRANSACTIONS[Category],Summary!$H14,TB_TRANSACTIONS[Month],Summary!BN$8),SUMIFS(TB_TRANSACTIONS[Total ($)],TB_TRANSACTIONS[Subcategory],Summary!$H14,TB_TRANSACTIONS[Month],Summary!BN$8)))),0)</f>
        <v>1632</v>
      </c>
      <c r="BP14" s="250">
        <f t="shared" ref="BP14:BP77" si="12">IFERROR(IF(BK14="","",(BO14/BN14)-1),0)</f>
        <v>-0.93271212995794506</v>
      </c>
      <c r="BQ14" s="162"/>
      <c r="BR14" s="165"/>
      <c r="BS14" s="249">
        <f t="shared" ref="BS14:BS16" si="13">IFERROR(IF(H14="","",SUM(BN14,BI14,BD14,AY14,K14,P14,U14,Z14,AE14,AJ14,AO14,AT14)),"-")</f>
        <v>290417</v>
      </c>
      <c r="BT14" s="249">
        <f t="shared" ref="BT14:BT16" si="14">IFERROR(IF(H14="","",SUM(BO14,BJ14,BE14,AZ14,L14,Q14,V14,AA14,AF14,AK14,AP14,AU14)),"-")</f>
        <v>215390</v>
      </c>
      <c r="BU14" s="250">
        <f t="shared" ref="BU14:BU16" si="15">IFERROR(IF(BP14="","",(BT14/BS14)-1),0)</f>
        <v>-0.2583423146716618</v>
      </c>
      <c r="BV14" s="267"/>
      <c r="BW14" s="77"/>
      <c r="BX14" s="57"/>
      <c r="BZ14" s="276"/>
      <c r="CK14" s="92"/>
      <c r="CL14" s="92"/>
      <c r="CM14" s="92"/>
      <c r="CN14" s="92"/>
      <c r="CO14" s="92"/>
      <c r="CP14" s="92"/>
    </row>
    <row r="15" spans="1:94" s="72" customFormat="1" ht="18" customHeight="1" thickBot="1" x14ac:dyDescent="0.3">
      <c r="A15" s="97"/>
      <c r="B15" s="108">
        <f>IFERROR(IF(COUNTIFS($B$13:B14,"Total")&gt;0,"-",IF(B14="",IF(B13="","Total",IF(B13=$C$8,"",B13+1)),IF(E14=D14,"",B14))),"-")</f>
        <v>1</v>
      </c>
      <c r="C15" s="108" t="str">
        <f>IFERROR(IF(B15="","-",INDEX(Analysis!$D$45:$D$54,MATCH(Summary!$B15,Analysis!$C$45:$C$54,0),1)),"-")</f>
        <v>Labor expenses</v>
      </c>
      <c r="D15" s="108">
        <f>IFERROR(INDEX(Analysis!$E$45:$E$54,MATCH(Summary!$B15,Analysis!$C$45:$C$54,0),1),"-")</f>
        <v>3</v>
      </c>
      <c r="E15" s="108">
        <f t="shared" ref="E15:E78" si="16">IFERROR(IF(B15="-","-",IF(E14="",0,IF(E14=D14,"",E14+1))),"-")</f>
        <v>2</v>
      </c>
      <c r="F15" s="108" t="str">
        <f t="shared" si="0"/>
        <v>Subcategory</v>
      </c>
      <c r="G15" s="57"/>
      <c r="H15" s="164" t="str">
        <f>IFERROR(IF(B15="Total","Total",IF(COUNTIFS($H$12:H14,"Total")&gt;0,"",IF(F15="Category",Summary!C15,INDEX(TB_ALLOCATIONS[Subcategory],MATCH(Summary!C15&amp;"-"&amp;Summary!E15,TB_ALLOCATIONS[Subcategory - code],0),1)))),"")</f>
        <v>Benefits</v>
      </c>
      <c r="I15" s="162"/>
      <c r="J15" s="165"/>
      <c r="K15" s="249">
        <f>IFERROR(IF($H15="","",IF($H15="Total",SUMIFS(K$12:K14,$F$12:$F14,"Category"),IF($F15="Category",SUM(INDEX(Allocations!$D$11:$O$20,MATCH(Summary!$H15,Allocations!$C$11:$C$20,0),MATCH(Summary!K$8,Allocations!$D$10:$O$10,0))),SUM(INDEX(TB_ALLOCATIONS[[January]:[December]],MATCH(Summary!$H15,TB_ALLOCATIONS[Subcategory],0),MATCH(Summary!K$8,TB_ALLOCATIONS[[#Headers],[January]:[December]],0)))))),0)</f>
        <v>12327</v>
      </c>
      <c r="L15" s="249">
        <f>IFERROR(IF($H15="","",IF($H15="Total",SUMIFS(L$12:L14,$F$12:$F14,"Category"),IF($F15="Category",SUMIFS(TB_TRANSACTIONS[Total ($)],TB_TRANSACTIONS[Category],Summary!$H15,TB_TRANSACTIONS[Month],Summary!K$8),SUMIFS(TB_TRANSACTIONS[Total ($)],TB_TRANSACTIONS[Subcategory],Summary!$H15,TB_TRANSACTIONS[Month],Summary!K$8)))),0)</f>
        <v>24681</v>
      </c>
      <c r="M15" s="250">
        <f t="shared" si="1"/>
        <v>1.0021903139449986</v>
      </c>
      <c r="N15" s="162"/>
      <c r="O15" s="165"/>
      <c r="P15" s="249">
        <f>IFERROR(IF($H15="","",IF($H15="Total",SUMIFS(P$12:P14,$F$12:$F14,"Category"),IF($F15="Category",SUM(INDEX(Allocations!$D$11:$O$20,MATCH(Summary!$H15,Allocations!$C$11:$C$20,0),MATCH(Summary!P$8,Allocations!$D$10:$O$10,0))),SUM(INDEX(TB_ALLOCATIONS[[January]:[December]],MATCH(Summary!$H15,TB_ALLOCATIONS[Subcategory],0),MATCH(Summary!P$8,TB_ALLOCATIONS[[#Headers],[January]:[December]],0)))))),0)</f>
        <v>13138</v>
      </c>
      <c r="Q15" s="249">
        <f>IFERROR(IF($H15="","",IF($H15="Total",SUMIFS(Q$12:Q14,$F$12:$F14,"Category"),IF($F15="Category",SUMIFS(TB_TRANSACTIONS[Total ($)],TB_TRANSACTIONS[Category],Summary!$H15,TB_TRANSACTIONS[Month],Summary!P$8),SUMIFS(TB_TRANSACTIONS[Total ($)],TB_TRANSACTIONS[Subcategory],Summary!$H15,TB_TRANSACTIONS[Month],Summary!P$8)))),0)</f>
        <v>15532</v>
      </c>
      <c r="R15" s="250">
        <f t="shared" si="2"/>
        <v>0.18221951590805308</v>
      </c>
      <c r="S15" s="162"/>
      <c r="T15" s="165"/>
      <c r="U15" s="249">
        <f>IFERROR(IF($H15="","",IF($H15="Total",SUMIFS(U$12:U14,$F$12:$F14,"Category"),IF($F15="Category",SUM(INDEX(Allocations!$D$11:$O$20,MATCH(Summary!$H15,Allocations!$C$11:$C$20,0),MATCH(Summary!U$8,Allocations!$D$10:$O$10,0))),SUM(INDEX(TB_ALLOCATIONS[[January]:[December]],MATCH(Summary!$H15,TB_ALLOCATIONS[Subcategory],0),MATCH(Summary!U$8,TB_ALLOCATIONS[[#Headers],[January]:[December]],0)))))),0)</f>
        <v>13437</v>
      </c>
      <c r="V15" s="249">
        <f>IFERROR(IF($H15="","",IF($H15="Total",SUMIFS(V$12:V14,$F$12:$F14,"Category"),IF($F15="Category",SUMIFS(TB_TRANSACTIONS[Total ($)],TB_TRANSACTIONS[Category],Summary!$H15,TB_TRANSACTIONS[Month],Summary!U$8),SUMIFS(TB_TRANSACTIONS[Total ($)],TB_TRANSACTIONS[Subcategory],Summary!$H15,TB_TRANSACTIONS[Month],Summary!U$8)))),0)</f>
        <v>11516</v>
      </c>
      <c r="W15" s="250">
        <f t="shared" si="3"/>
        <v>-0.14296345910545505</v>
      </c>
      <c r="X15" s="162"/>
      <c r="Y15" s="165"/>
      <c r="Z15" s="249">
        <f>IFERROR(IF($H15="","",IF($H15="Total",SUMIFS(Z$12:Z14,$F$12:$F14,"Category"),IF($F15="Category",SUM(INDEX(Allocations!$D$11:$O$20,MATCH(Summary!$H15,Allocations!$C$11:$C$20,0),MATCH(Summary!Z$8,Allocations!$D$10:$O$10,0))),SUM(INDEX(TB_ALLOCATIONS[[January]:[December]],MATCH(Summary!$H15,TB_ALLOCATIONS[Subcategory],0),MATCH(Summary!Z$8,TB_ALLOCATIONS[[#Headers],[January]:[December]],0)))))),0)</f>
        <v>10596</v>
      </c>
      <c r="AA15" s="249">
        <f>IFERROR(IF($H15="","",IF($H15="Total",SUMIFS(AA$12:AA14,$F$12:$F14,"Category"),IF($F15="Category",SUMIFS(TB_TRANSACTIONS[Total ($)],TB_TRANSACTIONS[Category],Summary!$H15,TB_TRANSACTIONS[Month],Summary!Z$8),SUMIFS(TB_TRANSACTIONS[Total ($)],TB_TRANSACTIONS[Subcategory],Summary!$H15,TB_TRANSACTIONS[Month],Summary!Z$8)))),0)</f>
        <v>6267</v>
      </c>
      <c r="AB15" s="250">
        <f t="shared" si="4"/>
        <v>-0.40855039637599089</v>
      </c>
      <c r="AC15" s="162"/>
      <c r="AD15" s="165"/>
      <c r="AE15" s="249">
        <f>IFERROR(IF($H15="","",IF($H15="Total",SUMIFS(AE$12:AE14,$F$12:$F14,"Category"),IF($F15="Category",SUM(INDEX(Allocations!$D$11:$O$20,MATCH(Summary!$H15,Allocations!$C$11:$C$20,0),MATCH(Summary!AE$8,Allocations!$D$10:$O$10,0))),SUM(INDEX(TB_ALLOCATIONS[[January]:[December]],MATCH(Summary!$H15,TB_ALLOCATIONS[Subcategory],0),MATCH(Summary!AE$8,TB_ALLOCATIONS[[#Headers],[January]:[December]],0)))))),0)</f>
        <v>13434</v>
      </c>
      <c r="AF15" s="249">
        <f>IFERROR(IF($H15="","",IF($H15="Total",SUMIFS(AF$12:AF14,$F$12:$F14,"Category"),IF($F15="Category",SUMIFS(TB_TRANSACTIONS[Total ($)],TB_TRANSACTIONS[Category],Summary!$H15,TB_TRANSACTIONS[Month],Summary!AE$8),SUMIFS(TB_TRANSACTIONS[Total ($)],TB_TRANSACTIONS[Subcategory],Summary!$H15,TB_TRANSACTIONS[Month],Summary!AE$8)))),0)</f>
        <v>9527</v>
      </c>
      <c r="AG15" s="250">
        <f t="shared" si="5"/>
        <v>-0.29082923924370996</v>
      </c>
      <c r="AH15" s="162"/>
      <c r="AI15" s="165"/>
      <c r="AJ15" s="249">
        <f>IFERROR(IF($H15="","",IF($H15="Total",SUMIFS(AJ$12:AJ14,$F$12:$F14,"Category"),IF($F15="Category",SUM(INDEX(Allocations!$D$11:$O$20,MATCH(Summary!$H15,Allocations!$C$11:$C$20,0),MATCH(Summary!AJ$8,Allocations!$D$10:$O$10,0))),SUM(INDEX(TB_ALLOCATIONS[[January]:[December]],MATCH(Summary!$H15,TB_ALLOCATIONS[Subcategory],0),MATCH(Summary!AJ$8,TB_ALLOCATIONS[[#Headers],[January]:[December]],0)))))),0)</f>
        <v>13306</v>
      </c>
      <c r="AK15" s="249">
        <f>IFERROR(IF($H15="","",IF($H15="Total",SUMIFS(AK$12:AK14,$F$12:$F14,"Category"),IF($F15="Category",SUMIFS(TB_TRANSACTIONS[Total ($)],TB_TRANSACTIONS[Category],Summary!$H15,TB_TRANSACTIONS[Month],Summary!AJ$8),SUMIFS(TB_TRANSACTIONS[Total ($)],TB_TRANSACTIONS[Subcategory],Summary!$H15,TB_TRANSACTIONS[Month],Summary!AJ$8)))),0)</f>
        <v>22627</v>
      </c>
      <c r="AL15" s="250">
        <f t="shared" si="6"/>
        <v>0.70051104764767769</v>
      </c>
      <c r="AM15" s="162"/>
      <c r="AN15" s="165"/>
      <c r="AO15" s="249">
        <f>IFERROR(IF($H15="","",IF($H15="Total",SUMIFS(AO$12:AO14,$F$12:$F14,"Category"),IF($F15="Category",SUM(INDEX(Allocations!$D$11:$O$20,MATCH(Summary!$H15,Allocations!$C$11:$C$20,0),MATCH(Summary!AO$8,Allocations!$D$10:$O$10,0))),SUM(INDEX(TB_ALLOCATIONS[[January]:[December]],MATCH(Summary!$H15,TB_ALLOCATIONS[Subcategory],0),MATCH(Summary!AO$8,TB_ALLOCATIONS[[#Headers],[January]:[December]],0)))))),0)</f>
        <v>11448</v>
      </c>
      <c r="AP15" s="249">
        <f>IFERROR(IF($H15="","",IF($H15="Total",SUMIFS(AP$12:AP14,$F$12:$F14,"Category"),IF($F15="Category",SUMIFS(TB_TRANSACTIONS[Total ($)],TB_TRANSACTIONS[Category],Summary!$H15,TB_TRANSACTIONS[Month],Summary!AO$8),SUMIFS(TB_TRANSACTIONS[Total ($)],TB_TRANSACTIONS[Subcategory],Summary!$H15,TB_TRANSACTIONS[Month],Summary!AO$8)))),0)</f>
        <v>8214</v>
      </c>
      <c r="AQ15" s="250">
        <f t="shared" si="7"/>
        <v>-0.28249475890985321</v>
      </c>
      <c r="AR15" s="162"/>
      <c r="AS15" s="165"/>
      <c r="AT15" s="249">
        <f>IFERROR(IF($H15="","",IF($H15="Total",SUMIFS(AT$12:AT14,$F$12:$F14,"Category"),IF($F15="Category",SUM(INDEX(Allocations!$D$11:$O$20,MATCH(Summary!$H15,Allocations!$C$11:$C$20,0),MATCH(Summary!AT$8,Allocations!$D$10:$O$10,0))),SUM(INDEX(TB_ALLOCATIONS[[January]:[December]],MATCH(Summary!$H15,TB_ALLOCATIONS[Subcategory],0),MATCH(Summary!AT$8,TB_ALLOCATIONS[[#Headers],[January]:[December]],0)))))),0)</f>
        <v>10786</v>
      </c>
      <c r="AU15" s="249">
        <f>IFERROR(IF($H15="","",IF($H15="Total",SUMIFS(AU$12:AU14,$F$12:$F14,"Category"),IF($F15="Category",SUMIFS(TB_TRANSACTIONS[Total ($)],TB_TRANSACTIONS[Category],Summary!$H15,TB_TRANSACTIONS[Month],Summary!AT$8),SUMIFS(TB_TRANSACTIONS[Total ($)],TB_TRANSACTIONS[Subcategory],Summary!$H15,TB_TRANSACTIONS[Month],Summary!AT$8)))),0)</f>
        <v>11544</v>
      </c>
      <c r="AV15" s="250">
        <f t="shared" si="8"/>
        <v>7.0276284071945083E-2</v>
      </c>
      <c r="AW15" s="162"/>
      <c r="AX15" s="165"/>
      <c r="AY15" s="249">
        <f>IFERROR(IF($H15="","",IF($H15="Total",SUMIFS(AY$12:AY14,$F$12:$F14,"Category"),IF($F15="Category",SUM(INDEX(Allocations!$D$11:$O$20,MATCH(Summary!$H15,Allocations!$C$11:$C$20,0),MATCH(Summary!AY$8,Allocations!$D$10:$O$10,0))),SUM(INDEX(TB_ALLOCATIONS[[January]:[December]],MATCH(Summary!$H15,TB_ALLOCATIONS[Subcategory],0),MATCH(Summary!AY$8,TB_ALLOCATIONS[[#Headers],[January]:[December]],0)))))),0)</f>
        <v>12314</v>
      </c>
      <c r="AZ15" s="249">
        <f>IFERROR(IF($H15="","",IF($H15="Total",SUMIFS(AZ$12:AZ14,$F$12:$F14,"Category"),IF($F15="Category",SUMIFS(TB_TRANSACTIONS[Total ($)],TB_TRANSACTIONS[Category],Summary!$H15,TB_TRANSACTIONS[Month],Summary!AY$8),SUMIFS(TB_TRANSACTIONS[Total ($)],TB_TRANSACTIONS[Subcategory],Summary!$H15,TB_TRANSACTIONS[Month],Summary!AY$8)))),0)</f>
        <v>17497</v>
      </c>
      <c r="BA15" s="250">
        <f t="shared" si="9"/>
        <v>0.42090303719343836</v>
      </c>
      <c r="BB15" s="162"/>
      <c r="BC15" s="165"/>
      <c r="BD15" s="249">
        <f>IFERROR(IF($H15="","",IF($H15="Total",SUMIFS(BD$12:BD14,$F$12:$F14,"Category"),IF($F15="Category",SUM(INDEX(Allocations!$D$11:$O$20,MATCH(Summary!$H15,Allocations!$C$11:$C$20,0),MATCH(Summary!BD$8,Allocations!$D$10:$O$10,0))),SUM(INDEX(TB_ALLOCATIONS[[January]:[December]],MATCH(Summary!$H15,TB_ALLOCATIONS[Subcategory],0),MATCH(Summary!BD$8,TB_ALLOCATIONS[[#Headers],[January]:[December]],0)))))),0)</f>
        <v>11688</v>
      </c>
      <c r="BE15" s="249">
        <f>IFERROR(IF($H15="","",IF($H15="Total",SUMIFS(BE$12:BE14,$F$12:$F14,"Category"),IF($F15="Category",SUMIFS(TB_TRANSACTIONS[Total ($)],TB_TRANSACTIONS[Category],Summary!$H15,TB_TRANSACTIONS[Month],Summary!BD$8),SUMIFS(TB_TRANSACTIONS[Total ($)],TB_TRANSACTIONS[Subcategory],Summary!$H15,TB_TRANSACTIONS[Month],Summary!BD$8)))),0)</f>
        <v>1363</v>
      </c>
      <c r="BF15" s="250">
        <f t="shared" si="10"/>
        <v>-0.88338466803559201</v>
      </c>
      <c r="BG15" s="162"/>
      <c r="BH15" s="165"/>
      <c r="BI15" s="249">
        <f>IFERROR(IF($H15="","",IF($H15="Total",SUMIFS(BI$12:BI14,$F$12:$F14,"Category"),IF($F15="Category",SUM(INDEX(Allocations!$D$11:$O$20,MATCH(Summary!$H15,Allocations!$C$11:$C$20,0),MATCH(Summary!BI$8,Allocations!$D$10:$O$10,0))),SUM(INDEX(TB_ALLOCATIONS[[January]:[December]],MATCH(Summary!$H15,TB_ALLOCATIONS[Subcategory],0),MATCH(Summary!BI$8,TB_ALLOCATIONS[[#Headers],[January]:[December]],0)))))),0)</f>
        <v>13219</v>
      </c>
      <c r="BJ15" s="249">
        <f>IFERROR(IF($H15="","",IF($H15="Total",SUMIFS(BJ$12:BJ14,$F$12:$F14,"Category"),IF($F15="Category",SUMIFS(TB_TRANSACTIONS[Total ($)],TB_TRANSACTIONS[Category],Summary!$H15,TB_TRANSACTIONS[Month],Summary!BI$8),SUMIFS(TB_TRANSACTIONS[Total ($)],TB_TRANSACTIONS[Subcategory],Summary!$H15,TB_TRANSACTIONS[Month],Summary!BI$8)))),0)</f>
        <v>1162</v>
      </c>
      <c r="BK15" s="250">
        <f t="shared" si="11"/>
        <v>-0.91209622513049404</v>
      </c>
      <c r="BL15" s="162"/>
      <c r="BM15" s="165"/>
      <c r="BN15" s="249">
        <f>IFERROR(IF($H15="","",IF($H15="Total",SUMIFS(BN$12:BN14,$F$12:$F14,"Category"),IF($F15="Category",SUM(INDEX(Allocations!$D$11:$O$20,MATCH(Summary!$H15,Allocations!$C$11:$C$20,0),MATCH(Summary!BN$8,Allocations!$D$10:$O$10,0))),SUM(INDEX(TB_ALLOCATIONS[[January]:[December]],MATCH(Summary!$H15,TB_ALLOCATIONS[Subcategory],0),MATCH(Summary!BN$8,TB_ALLOCATIONS[[#Headers],[January]:[December]],0)))))),0)</f>
        <v>10884</v>
      </c>
      <c r="BO15" s="249">
        <f>IFERROR(IF($H15="","",IF($H15="Total",SUMIFS(BO$12:BO14,$F$12:$F14,"Category"),IF($F15="Category",SUMIFS(TB_TRANSACTIONS[Total ($)],TB_TRANSACTIONS[Category],Summary!$H15,TB_TRANSACTIONS[Month],Summary!BN$8),SUMIFS(TB_TRANSACTIONS[Total ($)],TB_TRANSACTIONS[Subcategory],Summary!$H15,TB_TRANSACTIONS[Month],Summary!BN$8)))),0)</f>
        <v>1635</v>
      </c>
      <c r="BP15" s="250">
        <f t="shared" si="12"/>
        <v>-0.84977949283351706</v>
      </c>
      <c r="BQ15" s="162"/>
      <c r="BR15" s="165"/>
      <c r="BS15" s="249">
        <f t="shared" si="13"/>
        <v>146577</v>
      </c>
      <c r="BT15" s="249">
        <f t="shared" si="14"/>
        <v>131565</v>
      </c>
      <c r="BU15" s="250">
        <f t="shared" si="15"/>
        <v>-0.10241715958165332</v>
      </c>
      <c r="BV15" s="267"/>
      <c r="BW15" s="77"/>
      <c r="BX15" s="57"/>
      <c r="BZ15" s="276" t="s">
        <v>205</v>
      </c>
      <c r="CK15" s="92"/>
      <c r="CL15" s="92"/>
      <c r="CM15" s="92"/>
      <c r="CN15" s="92"/>
      <c r="CO15" s="92"/>
      <c r="CP15" s="92"/>
    </row>
    <row r="16" spans="1:94" s="72" customFormat="1" ht="18" customHeight="1" thickBot="1" x14ac:dyDescent="0.3">
      <c r="A16" s="97"/>
      <c r="B16" s="108">
        <f>IFERROR(IF(COUNTIFS($B$13:B15,"Total")&gt;0,"-",IF(B15="",IF(B14="","Total",IF(B14=$C$8,"",B14+1)),IF(E15=D15,"",B15))),"-")</f>
        <v>1</v>
      </c>
      <c r="C16" s="108" t="str">
        <f>IFERROR(IF(B16="","-",INDEX(Analysis!$D$45:$D$54,MATCH(Summary!$B16,Analysis!$C$45:$C$54,0),1)),"-")</f>
        <v>Labor expenses</v>
      </c>
      <c r="D16" s="108">
        <f>IFERROR(INDEX(Analysis!$E$45:$E$54,MATCH(Summary!$B16,Analysis!$C$45:$C$54,0),1),"-")</f>
        <v>3</v>
      </c>
      <c r="E16" s="108">
        <f t="shared" si="16"/>
        <v>3</v>
      </c>
      <c r="F16" s="108" t="str">
        <f t="shared" si="0"/>
        <v>Subcategory</v>
      </c>
      <c r="G16" s="57"/>
      <c r="H16" s="164" t="str">
        <f>IFERROR(IF(B16="Total","Total",IF(COUNTIFS($H$12:H15,"Total")&gt;0,"",IF(F16="Category",Summary!C16,INDEX(TB_ALLOCATIONS[Subcategory],MATCH(Summary!C16&amp;"-"&amp;Summary!E16,TB_ALLOCATIONS[Subcategory - code],0),1)))),"")</f>
        <v>Training</v>
      </c>
      <c r="I16" s="162"/>
      <c r="J16" s="165"/>
      <c r="K16" s="249">
        <f>IFERROR(IF($H16="","",IF($H16="Total",SUMIFS(K$12:K15,$F$12:$F15,"Category"),IF($F16="Category",SUM(INDEX(Allocations!$D$11:$O$20,MATCH(Summary!$H16,Allocations!$C$11:$C$20,0),MATCH(Summary!K$8,Allocations!$D$10:$O$10,0))),SUM(INDEX(TB_ALLOCATIONS[[January]:[December]],MATCH(Summary!$H16,TB_ALLOCATIONS[Subcategory],0),MATCH(Summary!K$8,TB_ALLOCATIONS[[#Headers],[January]:[December]],0)))))),0)</f>
        <v>3593</v>
      </c>
      <c r="L16" s="249">
        <f>IFERROR(IF($H16="","",IF($H16="Total",SUMIFS(L$12:L15,$F$12:$F15,"Category"),IF($F16="Category",SUMIFS(TB_TRANSACTIONS[Total ($)],TB_TRANSACTIONS[Category],Summary!$H16,TB_TRANSACTIONS[Month],Summary!K$8),SUMIFS(TB_TRANSACTIONS[Total ($)],TB_TRANSACTIONS[Subcategory],Summary!$H16,TB_TRANSACTIONS[Month],Summary!K$8)))),0)</f>
        <v>694</v>
      </c>
      <c r="M16" s="250">
        <f t="shared" si="1"/>
        <v>-0.80684664625661007</v>
      </c>
      <c r="N16" s="162"/>
      <c r="O16" s="165"/>
      <c r="P16" s="249">
        <f>IFERROR(IF($H16="","",IF($H16="Total",SUMIFS(P$12:P15,$F$12:$F15,"Category"),IF($F16="Category",SUM(INDEX(Allocations!$D$11:$O$20,MATCH(Summary!$H16,Allocations!$C$11:$C$20,0),MATCH(Summary!P$8,Allocations!$D$10:$O$10,0))),SUM(INDEX(TB_ALLOCATIONS[[January]:[December]],MATCH(Summary!$H16,TB_ALLOCATIONS[Subcategory],0),MATCH(Summary!P$8,TB_ALLOCATIONS[[#Headers],[January]:[December]],0)))))),0)</f>
        <v>2362</v>
      </c>
      <c r="Q16" s="249">
        <f>IFERROR(IF($H16="","",IF($H16="Total",SUMIFS(Q$12:Q15,$F$12:$F15,"Category"),IF($F16="Category",SUMIFS(TB_TRANSACTIONS[Total ($)],TB_TRANSACTIONS[Category],Summary!$H16,TB_TRANSACTIONS[Month],Summary!P$8),SUMIFS(TB_TRANSACTIONS[Total ($)],TB_TRANSACTIONS[Subcategory],Summary!$H16,TB_TRANSACTIONS[Month],Summary!P$8)))),0)</f>
        <v>2250</v>
      </c>
      <c r="R16" s="250">
        <f t="shared" si="2"/>
        <v>-4.7417442845046565E-2</v>
      </c>
      <c r="S16" s="162"/>
      <c r="T16" s="165"/>
      <c r="U16" s="249">
        <f>IFERROR(IF($H16="","",IF($H16="Total",SUMIFS(U$12:U15,$F$12:$F15,"Category"),IF($F16="Category",SUM(INDEX(Allocations!$D$11:$O$20,MATCH(Summary!$H16,Allocations!$C$11:$C$20,0),MATCH(Summary!U$8,Allocations!$D$10:$O$10,0))),SUM(INDEX(TB_ALLOCATIONS[[January]:[December]],MATCH(Summary!$H16,TB_ALLOCATIONS[Subcategory],0),MATCH(Summary!U$8,TB_ALLOCATIONS[[#Headers],[January]:[December]],0)))))),0)</f>
        <v>2682</v>
      </c>
      <c r="V16" s="249">
        <f>IFERROR(IF($H16="","",IF($H16="Total",SUMIFS(V$12:V15,$F$12:$F15,"Category"),IF($F16="Category",SUMIFS(TB_TRANSACTIONS[Total ($)],TB_TRANSACTIONS[Category],Summary!$H16,TB_TRANSACTIONS[Month],Summary!U$8),SUMIFS(TB_TRANSACTIONS[Total ($)],TB_TRANSACTIONS[Subcategory],Summary!$H16,TB_TRANSACTIONS[Month],Summary!U$8)))),0)</f>
        <v>1564</v>
      </c>
      <c r="W16" s="250">
        <f t="shared" si="3"/>
        <v>-0.41685309470544374</v>
      </c>
      <c r="X16" s="162"/>
      <c r="Y16" s="165"/>
      <c r="Z16" s="249">
        <f>IFERROR(IF($H16="","",IF($H16="Total",SUMIFS(Z$12:Z15,$F$12:$F15,"Category"),IF($F16="Category",SUM(INDEX(Allocations!$D$11:$O$20,MATCH(Summary!$H16,Allocations!$C$11:$C$20,0),MATCH(Summary!Z$8,Allocations!$D$10:$O$10,0))),SUM(INDEX(TB_ALLOCATIONS[[January]:[December]],MATCH(Summary!$H16,TB_ALLOCATIONS[Subcategory],0),MATCH(Summary!Z$8,TB_ALLOCATIONS[[#Headers],[January]:[December]],0)))))),0)</f>
        <v>3729</v>
      </c>
      <c r="AA16" s="249">
        <f>IFERROR(IF($H16="","",IF($H16="Total",SUMIFS(AA$12:AA15,$F$12:$F15,"Category"),IF($F16="Category",SUMIFS(TB_TRANSACTIONS[Total ($)],TB_TRANSACTIONS[Category],Summary!$H16,TB_TRANSACTIONS[Month],Summary!Z$8),SUMIFS(TB_TRANSACTIONS[Total ($)],TB_TRANSACTIONS[Subcategory],Summary!$H16,TB_TRANSACTIONS[Month],Summary!Z$8)))),0)</f>
        <v>573</v>
      </c>
      <c r="AB16" s="250">
        <f t="shared" si="4"/>
        <v>-0.84633950120675783</v>
      </c>
      <c r="AC16" s="162"/>
      <c r="AD16" s="165"/>
      <c r="AE16" s="249">
        <f>IFERROR(IF($H16="","",IF($H16="Total",SUMIFS(AE$12:AE15,$F$12:$F15,"Category"),IF($F16="Category",SUM(INDEX(Allocations!$D$11:$O$20,MATCH(Summary!$H16,Allocations!$C$11:$C$20,0),MATCH(Summary!AE$8,Allocations!$D$10:$O$10,0))),SUM(INDEX(TB_ALLOCATIONS[[January]:[December]],MATCH(Summary!$H16,TB_ALLOCATIONS[Subcategory],0),MATCH(Summary!AE$8,TB_ALLOCATIONS[[#Headers],[January]:[December]],0)))))),0)</f>
        <v>2178</v>
      </c>
      <c r="AF16" s="249">
        <f>IFERROR(IF($H16="","",IF($H16="Total",SUMIFS(AF$12:AF15,$F$12:$F15,"Category"),IF($F16="Category",SUMIFS(TB_TRANSACTIONS[Total ($)],TB_TRANSACTIONS[Category],Summary!$H16,TB_TRANSACTIONS[Month],Summary!AE$8),SUMIFS(TB_TRANSACTIONS[Total ($)],TB_TRANSACTIONS[Subcategory],Summary!$H16,TB_TRANSACTIONS[Month],Summary!AE$8)))),0)</f>
        <v>1363</v>
      </c>
      <c r="AG16" s="250">
        <f t="shared" si="5"/>
        <v>-0.37419651056014691</v>
      </c>
      <c r="AH16" s="162"/>
      <c r="AI16" s="165"/>
      <c r="AJ16" s="249">
        <f>IFERROR(IF($H16="","",IF($H16="Total",SUMIFS(AJ$12:AJ15,$F$12:$F15,"Category"),IF($F16="Category",SUM(INDEX(Allocations!$D$11:$O$20,MATCH(Summary!$H16,Allocations!$C$11:$C$20,0),MATCH(Summary!AJ$8,Allocations!$D$10:$O$10,0))),SUM(INDEX(TB_ALLOCATIONS[[January]:[December]],MATCH(Summary!$H16,TB_ALLOCATIONS[Subcategory],0),MATCH(Summary!AJ$8,TB_ALLOCATIONS[[#Headers],[January]:[December]],0)))))),0)</f>
        <v>4115</v>
      </c>
      <c r="AK16" s="249">
        <f>IFERROR(IF($H16="","",IF($H16="Total",SUMIFS(AK$12:AK15,$F$12:$F15,"Category"),IF($F16="Category",SUMIFS(TB_TRANSACTIONS[Total ($)],TB_TRANSACTIONS[Category],Summary!$H16,TB_TRANSACTIONS[Month],Summary!AJ$8),SUMIFS(TB_TRANSACTIONS[Total ($)],TB_TRANSACTIONS[Subcategory],Summary!$H16,TB_TRANSACTIONS[Month],Summary!AJ$8)))),0)</f>
        <v>2651</v>
      </c>
      <c r="AL16" s="250">
        <f t="shared" si="6"/>
        <v>-0.35577156743620897</v>
      </c>
      <c r="AM16" s="162"/>
      <c r="AN16" s="165"/>
      <c r="AO16" s="249">
        <f>IFERROR(IF($H16="","",IF($H16="Total",SUMIFS(AO$12:AO15,$F$12:$F15,"Category"),IF($F16="Category",SUM(INDEX(Allocations!$D$11:$O$20,MATCH(Summary!$H16,Allocations!$C$11:$C$20,0),MATCH(Summary!AO$8,Allocations!$D$10:$O$10,0))),SUM(INDEX(TB_ALLOCATIONS[[January]:[December]],MATCH(Summary!$H16,TB_ALLOCATIONS[Subcategory],0),MATCH(Summary!AO$8,TB_ALLOCATIONS[[#Headers],[January]:[December]],0)))))),0)</f>
        <v>3151</v>
      </c>
      <c r="AP16" s="249">
        <f>IFERROR(IF($H16="","",IF($H16="Total",SUMIFS(AP$12:AP15,$F$12:$F15,"Category"),IF($F16="Category",SUMIFS(TB_TRANSACTIONS[Total ($)],TB_TRANSACTIONS[Category],Summary!$H16,TB_TRANSACTIONS[Month],Summary!AO$8),SUMIFS(TB_TRANSACTIONS[Total ($)],TB_TRANSACTIONS[Subcategory],Summary!$H16,TB_TRANSACTIONS[Month],Summary!AO$8)))),0)</f>
        <v>1768</v>
      </c>
      <c r="AQ16" s="250">
        <f t="shared" si="7"/>
        <v>-0.43890828308473495</v>
      </c>
      <c r="AR16" s="162"/>
      <c r="AS16" s="165"/>
      <c r="AT16" s="249">
        <f>IFERROR(IF($H16="","",IF($H16="Total",SUMIFS(AT$12:AT15,$F$12:$F15,"Category"),IF($F16="Category",SUM(INDEX(Allocations!$D$11:$O$20,MATCH(Summary!$H16,Allocations!$C$11:$C$20,0),MATCH(Summary!AT$8,Allocations!$D$10:$O$10,0))),SUM(INDEX(TB_ALLOCATIONS[[January]:[December]],MATCH(Summary!$H16,TB_ALLOCATIONS[Subcategory],0),MATCH(Summary!AT$8,TB_ALLOCATIONS[[#Headers],[January]:[December]],0)))))),0)</f>
        <v>2745</v>
      </c>
      <c r="AU16" s="249">
        <f>IFERROR(IF($H16="","",IF($H16="Total",SUMIFS(AU$12:AU15,$F$12:$F15,"Category"),IF($F16="Category",SUMIFS(TB_TRANSACTIONS[Total ($)],TB_TRANSACTIONS[Category],Summary!$H16,TB_TRANSACTIONS[Month],Summary!AT$8),SUMIFS(TB_TRANSACTIONS[Total ($)],TB_TRANSACTIONS[Subcategory],Summary!$H16,TB_TRANSACTIONS[Month],Summary!AT$8)))),0)</f>
        <v>832</v>
      </c>
      <c r="AV16" s="250">
        <f t="shared" si="8"/>
        <v>-0.69690346083788701</v>
      </c>
      <c r="AW16" s="162"/>
      <c r="AX16" s="165"/>
      <c r="AY16" s="249">
        <f>IFERROR(IF($H16="","",IF($H16="Total",SUMIFS(AY$12:AY15,$F$12:$F15,"Category"),IF($F16="Category",SUM(INDEX(Allocations!$D$11:$O$20,MATCH(Summary!$H16,Allocations!$C$11:$C$20,0),MATCH(Summary!AY$8,Allocations!$D$10:$O$10,0))),SUM(INDEX(TB_ALLOCATIONS[[January]:[December]],MATCH(Summary!$H16,TB_ALLOCATIONS[Subcategory],0),MATCH(Summary!AY$8,TB_ALLOCATIONS[[#Headers],[January]:[December]],0)))))),0)</f>
        <v>2769</v>
      </c>
      <c r="AZ16" s="249">
        <f>IFERROR(IF($H16="","",IF($H16="Total",SUMIFS(AZ$12:AZ15,$F$12:$F15,"Category"),IF($F16="Category",SUMIFS(TB_TRANSACTIONS[Total ($)],TB_TRANSACTIONS[Category],Summary!$H16,TB_TRANSACTIONS[Month],Summary!AY$8),SUMIFS(TB_TRANSACTIONS[Total ($)],TB_TRANSACTIONS[Subcategory],Summary!$H16,TB_TRANSACTIONS[Month],Summary!AY$8)))),0)</f>
        <v>780</v>
      </c>
      <c r="BA16" s="250">
        <f t="shared" si="9"/>
        <v>-0.71830985915492951</v>
      </c>
      <c r="BB16" s="162"/>
      <c r="BC16" s="165"/>
      <c r="BD16" s="249">
        <f>IFERROR(IF($H16="","",IF($H16="Total",SUMIFS(BD$12:BD15,$F$12:$F15,"Category"),IF($F16="Category",SUM(INDEX(Allocations!$D$11:$O$20,MATCH(Summary!$H16,Allocations!$C$11:$C$20,0),MATCH(Summary!BD$8,Allocations!$D$10:$O$10,0))),SUM(INDEX(TB_ALLOCATIONS[[January]:[December]],MATCH(Summary!$H16,TB_ALLOCATIONS[Subcategory],0),MATCH(Summary!BD$8,TB_ALLOCATIONS[[#Headers],[January]:[December]],0)))))),0)</f>
        <v>1845</v>
      </c>
      <c r="BE16" s="249">
        <f>IFERROR(IF($H16="","",IF($H16="Total",SUMIFS(BE$12:BE15,$F$12:$F15,"Category"),IF($F16="Category",SUMIFS(TB_TRANSACTIONS[Total ($)],TB_TRANSACTIONS[Category],Summary!$H16,TB_TRANSACTIONS[Month],Summary!BD$8),SUMIFS(TB_TRANSACTIONS[Total ($)],TB_TRANSACTIONS[Subcategory],Summary!$H16,TB_TRANSACTIONS[Month],Summary!BD$8)))),0)</f>
        <v>2198</v>
      </c>
      <c r="BF16" s="250">
        <f t="shared" si="10"/>
        <v>0.19132791327913279</v>
      </c>
      <c r="BG16" s="162"/>
      <c r="BH16" s="165"/>
      <c r="BI16" s="249">
        <f>IFERROR(IF($H16="","",IF($H16="Total",SUMIFS(BI$12:BI15,$F$12:$F15,"Category"),IF($F16="Category",SUM(INDEX(Allocations!$D$11:$O$20,MATCH(Summary!$H16,Allocations!$C$11:$C$20,0),MATCH(Summary!BI$8,Allocations!$D$10:$O$10,0))),SUM(INDEX(TB_ALLOCATIONS[[January]:[December]],MATCH(Summary!$H16,TB_ALLOCATIONS[Subcategory],0),MATCH(Summary!BI$8,TB_ALLOCATIONS[[#Headers],[January]:[December]],0)))))),0)</f>
        <v>3347</v>
      </c>
      <c r="BJ16" s="249">
        <f>IFERROR(IF($H16="","",IF($H16="Total",SUMIFS(BJ$12:BJ15,$F$12:$F15,"Category"),IF($F16="Category",SUMIFS(TB_TRANSACTIONS[Total ($)],TB_TRANSACTIONS[Category],Summary!$H16,TB_TRANSACTIONS[Month],Summary!BI$8),SUMIFS(TB_TRANSACTIONS[Total ($)],TB_TRANSACTIONS[Subcategory],Summary!$H16,TB_TRANSACTIONS[Month],Summary!BI$8)))),0)</f>
        <v>1447</v>
      </c>
      <c r="BK16" s="250">
        <f t="shared" si="11"/>
        <v>-0.56767254257544075</v>
      </c>
      <c r="BL16" s="162"/>
      <c r="BM16" s="165"/>
      <c r="BN16" s="249">
        <f>IFERROR(IF($H16="","",IF($H16="Total",SUMIFS(BN$12:BN15,$F$12:$F15,"Category"),IF($F16="Category",SUM(INDEX(Allocations!$D$11:$O$20,MATCH(Summary!$H16,Allocations!$C$11:$C$20,0),MATCH(Summary!BN$8,Allocations!$D$10:$O$10,0))),SUM(INDEX(TB_ALLOCATIONS[[January]:[December]],MATCH(Summary!$H16,TB_ALLOCATIONS[Subcategory],0),MATCH(Summary!BN$8,TB_ALLOCATIONS[[#Headers],[January]:[December]],0)))))),0)</f>
        <v>1660</v>
      </c>
      <c r="BO16" s="249">
        <f>IFERROR(IF($H16="","",IF($H16="Total",SUMIFS(BO$12:BO15,$F$12:$F15,"Category"),IF($F16="Category",SUMIFS(TB_TRANSACTIONS[Total ($)],TB_TRANSACTIONS[Category],Summary!$H16,TB_TRANSACTIONS[Month],Summary!BN$8),SUMIFS(TB_TRANSACTIONS[Total ($)],TB_TRANSACTIONS[Subcategory],Summary!$H16,TB_TRANSACTIONS[Month],Summary!BN$8)))),0)</f>
        <v>654</v>
      </c>
      <c r="BP16" s="250">
        <f t="shared" si="12"/>
        <v>-0.60602409638554211</v>
      </c>
      <c r="BQ16" s="162"/>
      <c r="BR16" s="165"/>
      <c r="BS16" s="249">
        <f t="shared" si="13"/>
        <v>34176</v>
      </c>
      <c r="BT16" s="249">
        <f t="shared" si="14"/>
        <v>16774</v>
      </c>
      <c r="BU16" s="250">
        <f t="shared" si="15"/>
        <v>-0.50918773408239693</v>
      </c>
      <c r="BV16" s="267"/>
      <c r="BW16" s="77"/>
      <c r="BX16" s="57"/>
      <c r="BZ16" s="276"/>
      <c r="CK16" s="92"/>
      <c r="CL16" s="92"/>
      <c r="CM16" s="92"/>
      <c r="CN16" s="92"/>
      <c r="CO16" s="92"/>
      <c r="CP16" s="92"/>
    </row>
    <row r="17" spans="1:94" s="72" customFormat="1" ht="18" customHeight="1" thickBot="1" x14ac:dyDescent="0.3">
      <c r="A17" s="97"/>
      <c r="B17" s="108" t="str">
        <f>IFERROR(IF(COUNTIFS($B$13:B16,"Total")&gt;0,"-",IF(B16="",IF(B15="","Total",IF(B15=$C$8,"",B15+1)),IF(E16=D16,"",B16))),"-")</f>
        <v/>
      </c>
      <c r="C17" s="108" t="str">
        <f>IFERROR(IF(B17="","-",INDEX(Analysis!$D$45:$D$54,MATCH(Summary!$B17,Analysis!$C$45:$C$54,0),1)),"-")</f>
        <v>-</v>
      </c>
      <c r="D17" s="108" t="str">
        <f>IFERROR(INDEX(Analysis!$E$45:$E$54,MATCH(Summary!$B17,Analysis!$C$45:$C$54,0),1),"-")</f>
        <v>-</v>
      </c>
      <c r="E17" s="108" t="str">
        <f t="shared" si="16"/>
        <v/>
      </c>
      <c r="F17" s="108" t="str">
        <f t="shared" si="0"/>
        <v>-</v>
      </c>
      <c r="G17" s="57"/>
      <c r="H17" s="164" t="str">
        <f>IFERROR(IF(B17="Total","Total",IF(COUNTIFS($H$12:H16,"Total")&gt;0,"",IF(F17="Category",Summary!C17,INDEX(TB_ALLOCATIONS[Subcategory],MATCH(Summary!C17&amp;"-"&amp;Summary!E17,TB_ALLOCATIONS[Subcategory - code],0),1)))),"")</f>
        <v/>
      </c>
      <c r="I17" s="162"/>
      <c r="J17" s="165"/>
      <c r="K17" s="249" t="str">
        <f>IFERROR(IF($H17="","",IF($H17="Total",SUMIFS(K$12:K16,$F$12:$F16,"Category"),IF($F17="Category",SUM(INDEX(Allocations!$D$11:$O$20,MATCH(Summary!$H17,Allocations!$C$11:$C$20,0),MATCH(Summary!K$8,Allocations!$D$10:$O$10,0))),SUM(INDEX(TB_ALLOCATIONS[[January]:[December]],MATCH(Summary!$H17,TB_ALLOCATIONS[Subcategory],0),MATCH(Summary!K$8,TB_ALLOCATIONS[[#Headers],[January]:[December]],0)))))),0)</f>
        <v/>
      </c>
      <c r="L17" s="249" t="str">
        <f>IFERROR(IF($H17="","",IF($H17="Total",SUMIFS(L$12:L16,$F$12:$F16,"Category"),IF($F17="Category",SUMIFS(TB_TRANSACTIONS[Total ($)],TB_TRANSACTIONS[Category],Summary!$H17,TB_TRANSACTIONS[Month],Summary!K$8),SUMIFS(TB_TRANSACTIONS[Total ($)],TB_TRANSACTIONS[Subcategory],Summary!$H17,TB_TRANSACTIONS[Month],Summary!K$8)))),0)</f>
        <v/>
      </c>
      <c r="M17" s="250" t="str">
        <f t="shared" si="1"/>
        <v/>
      </c>
      <c r="N17" s="162"/>
      <c r="O17" s="165"/>
      <c r="P17" s="249" t="str">
        <f>IFERROR(IF($H17="","",IF($H17="Total",SUMIFS(P$12:P16,$F$12:$F16,"Category"),IF($F17="Category",SUM(INDEX(Allocations!$D$11:$O$20,MATCH(Summary!$H17,Allocations!$C$11:$C$20,0),MATCH(Summary!P$8,Allocations!$D$10:$O$10,0))),SUM(INDEX(TB_ALLOCATIONS[[January]:[December]],MATCH(Summary!$H17,TB_ALLOCATIONS[Subcategory],0),MATCH(Summary!P$8,TB_ALLOCATIONS[[#Headers],[January]:[December]],0)))))),0)</f>
        <v/>
      </c>
      <c r="Q17" s="249" t="str">
        <f>IFERROR(IF($H17="","",IF($H17="Total",SUMIFS(Q$12:Q16,$F$12:$F16,"Category"),IF($F17="Category",SUMIFS(TB_TRANSACTIONS[Total ($)],TB_TRANSACTIONS[Category],Summary!$H17,TB_TRANSACTIONS[Month],Summary!P$8),SUMIFS(TB_TRANSACTIONS[Total ($)],TB_TRANSACTIONS[Subcategory],Summary!$H17,TB_TRANSACTIONS[Month],Summary!P$8)))),0)</f>
        <v/>
      </c>
      <c r="R17" s="250" t="str">
        <f t="shared" si="2"/>
        <v/>
      </c>
      <c r="S17" s="162"/>
      <c r="T17" s="165"/>
      <c r="U17" s="249" t="str">
        <f>IFERROR(IF($H17="","",IF($H17="Total",SUMIFS(U$12:U16,$F$12:$F16,"Category"),IF($F17="Category",SUM(INDEX(Allocations!$D$11:$O$20,MATCH(Summary!$H17,Allocations!$C$11:$C$20,0),MATCH(Summary!U$8,Allocations!$D$10:$O$10,0))),SUM(INDEX(TB_ALLOCATIONS[[January]:[December]],MATCH(Summary!$H17,TB_ALLOCATIONS[Subcategory],0),MATCH(Summary!U$8,TB_ALLOCATIONS[[#Headers],[January]:[December]],0)))))),0)</f>
        <v/>
      </c>
      <c r="V17" s="249" t="str">
        <f>IFERROR(IF($H17="","",IF($H17="Total",SUMIFS(V$12:V16,$F$12:$F16,"Category"),IF($F17="Category",SUMIFS(TB_TRANSACTIONS[Total ($)],TB_TRANSACTIONS[Category],Summary!$H17,TB_TRANSACTIONS[Month],Summary!U$8),SUMIFS(TB_TRANSACTIONS[Total ($)],TB_TRANSACTIONS[Subcategory],Summary!$H17,TB_TRANSACTIONS[Month],Summary!U$8)))),0)</f>
        <v/>
      </c>
      <c r="W17" s="250" t="str">
        <f t="shared" si="3"/>
        <v/>
      </c>
      <c r="X17" s="162"/>
      <c r="Y17" s="165"/>
      <c r="Z17" s="249" t="str">
        <f>IFERROR(IF($H17="","",IF($H17="Total",SUMIFS(Z$12:Z16,$F$12:$F16,"Category"),IF($F17="Category",SUM(INDEX(Allocations!$D$11:$O$20,MATCH(Summary!$H17,Allocations!$C$11:$C$20,0),MATCH(Summary!Z$8,Allocations!$D$10:$O$10,0))),SUM(INDEX(TB_ALLOCATIONS[[January]:[December]],MATCH(Summary!$H17,TB_ALLOCATIONS[Subcategory],0),MATCH(Summary!Z$8,TB_ALLOCATIONS[[#Headers],[January]:[December]],0)))))),0)</f>
        <v/>
      </c>
      <c r="AA17" s="249" t="str">
        <f>IFERROR(IF($H17="","",IF($H17="Total",SUMIFS(AA$12:AA16,$F$12:$F16,"Category"),IF($F17="Category",SUMIFS(TB_TRANSACTIONS[Total ($)],TB_TRANSACTIONS[Category],Summary!$H17,TB_TRANSACTIONS[Month],Summary!Z$8),SUMIFS(TB_TRANSACTIONS[Total ($)],TB_TRANSACTIONS[Subcategory],Summary!$H17,TB_TRANSACTIONS[Month],Summary!Z$8)))),0)</f>
        <v/>
      </c>
      <c r="AB17" s="250" t="str">
        <f t="shared" si="4"/>
        <v/>
      </c>
      <c r="AC17" s="162"/>
      <c r="AD17" s="165"/>
      <c r="AE17" s="249" t="str">
        <f>IFERROR(IF($H17="","",IF($H17="Total",SUMIFS(AE$12:AE16,$F$12:$F16,"Category"),IF($F17="Category",SUM(INDEX(Allocations!$D$11:$O$20,MATCH(Summary!$H17,Allocations!$C$11:$C$20,0),MATCH(Summary!AE$8,Allocations!$D$10:$O$10,0))),SUM(INDEX(TB_ALLOCATIONS[[January]:[December]],MATCH(Summary!$H17,TB_ALLOCATIONS[Subcategory],0),MATCH(Summary!AE$8,TB_ALLOCATIONS[[#Headers],[January]:[December]],0)))))),0)</f>
        <v/>
      </c>
      <c r="AF17" s="249" t="str">
        <f>IFERROR(IF($H17="","",IF($H17="Total",SUMIFS(AF$12:AF16,$F$12:$F16,"Category"),IF($F17="Category",SUMIFS(TB_TRANSACTIONS[Total ($)],TB_TRANSACTIONS[Category],Summary!$H17,TB_TRANSACTIONS[Month],Summary!AE$8),SUMIFS(TB_TRANSACTIONS[Total ($)],TB_TRANSACTIONS[Subcategory],Summary!$H17,TB_TRANSACTIONS[Month],Summary!AE$8)))),0)</f>
        <v/>
      </c>
      <c r="AG17" s="250" t="str">
        <f t="shared" si="5"/>
        <v/>
      </c>
      <c r="AH17" s="162"/>
      <c r="AI17" s="165"/>
      <c r="AJ17" s="249" t="str">
        <f>IFERROR(IF($H17="","",IF($H17="Total",SUMIFS(AJ$12:AJ16,$F$12:$F16,"Category"),IF($F17="Category",SUM(INDEX(Allocations!$D$11:$O$20,MATCH(Summary!$H17,Allocations!$C$11:$C$20,0),MATCH(Summary!AJ$8,Allocations!$D$10:$O$10,0))),SUM(INDEX(TB_ALLOCATIONS[[January]:[December]],MATCH(Summary!$H17,TB_ALLOCATIONS[Subcategory],0),MATCH(Summary!AJ$8,TB_ALLOCATIONS[[#Headers],[January]:[December]],0)))))),0)</f>
        <v/>
      </c>
      <c r="AK17" s="249" t="str">
        <f>IFERROR(IF($H17="","",IF($H17="Total",SUMIFS(AK$12:AK16,$F$12:$F16,"Category"),IF($F17="Category",SUMIFS(TB_TRANSACTIONS[Total ($)],TB_TRANSACTIONS[Category],Summary!$H17,TB_TRANSACTIONS[Month],Summary!AJ$8),SUMIFS(TB_TRANSACTIONS[Total ($)],TB_TRANSACTIONS[Subcategory],Summary!$H17,TB_TRANSACTIONS[Month],Summary!AJ$8)))),0)</f>
        <v/>
      </c>
      <c r="AL17" s="250" t="str">
        <f t="shared" si="6"/>
        <v/>
      </c>
      <c r="AM17" s="162"/>
      <c r="AN17" s="165"/>
      <c r="AO17" s="249" t="str">
        <f>IFERROR(IF($H17="","",IF($H17="Total",SUMIFS(AO$12:AO16,$F$12:$F16,"Category"),IF($F17="Category",SUM(INDEX(Allocations!$D$11:$O$20,MATCH(Summary!$H17,Allocations!$C$11:$C$20,0),MATCH(Summary!AO$8,Allocations!$D$10:$O$10,0))),SUM(INDEX(TB_ALLOCATIONS[[January]:[December]],MATCH(Summary!$H17,TB_ALLOCATIONS[Subcategory],0),MATCH(Summary!AO$8,TB_ALLOCATIONS[[#Headers],[January]:[December]],0)))))),0)</f>
        <v/>
      </c>
      <c r="AP17" s="249" t="str">
        <f>IFERROR(IF($H17="","",IF($H17="Total",SUMIFS(AP$12:AP16,$F$12:$F16,"Category"),IF($F17="Category",SUMIFS(TB_TRANSACTIONS[Total ($)],TB_TRANSACTIONS[Category],Summary!$H17,TB_TRANSACTIONS[Month],Summary!AO$8),SUMIFS(TB_TRANSACTIONS[Total ($)],TB_TRANSACTIONS[Subcategory],Summary!$H17,TB_TRANSACTIONS[Month],Summary!AO$8)))),0)</f>
        <v/>
      </c>
      <c r="AQ17" s="250" t="str">
        <f t="shared" si="7"/>
        <v/>
      </c>
      <c r="AR17" s="162"/>
      <c r="AS17" s="165"/>
      <c r="AT17" s="249" t="str">
        <f>IFERROR(IF($H17="","",IF($H17="Total",SUMIFS(AT$12:AT16,$F$12:$F16,"Category"),IF($F17="Category",SUM(INDEX(Allocations!$D$11:$O$20,MATCH(Summary!$H17,Allocations!$C$11:$C$20,0),MATCH(Summary!AT$8,Allocations!$D$10:$O$10,0))),SUM(INDEX(TB_ALLOCATIONS[[January]:[December]],MATCH(Summary!$H17,TB_ALLOCATIONS[Subcategory],0),MATCH(Summary!AT$8,TB_ALLOCATIONS[[#Headers],[January]:[December]],0)))))),0)</f>
        <v/>
      </c>
      <c r="AU17" s="249" t="str">
        <f>IFERROR(IF($H17="","",IF($H17="Total",SUMIFS(AU$12:AU16,$F$12:$F16,"Category"),IF($F17="Category",SUMIFS(TB_TRANSACTIONS[Total ($)],TB_TRANSACTIONS[Category],Summary!$H17,TB_TRANSACTIONS[Month],Summary!AT$8),SUMIFS(TB_TRANSACTIONS[Total ($)],TB_TRANSACTIONS[Subcategory],Summary!$H17,TB_TRANSACTIONS[Month],Summary!AT$8)))),0)</f>
        <v/>
      </c>
      <c r="AV17" s="250" t="str">
        <f t="shared" si="8"/>
        <v/>
      </c>
      <c r="AW17" s="162"/>
      <c r="AX17" s="165"/>
      <c r="AY17" s="249" t="str">
        <f>IFERROR(IF($H17="","",IF($H17="Total",SUMIFS(AY$12:AY16,$F$12:$F16,"Category"),IF($F17="Category",SUM(INDEX(Allocations!$D$11:$O$20,MATCH(Summary!$H17,Allocations!$C$11:$C$20,0),MATCH(Summary!AY$8,Allocations!$D$10:$O$10,0))),SUM(INDEX(TB_ALLOCATIONS[[January]:[December]],MATCH(Summary!$H17,TB_ALLOCATIONS[Subcategory],0),MATCH(Summary!AY$8,TB_ALLOCATIONS[[#Headers],[January]:[December]],0)))))),0)</f>
        <v/>
      </c>
      <c r="AZ17" s="249" t="str">
        <f>IFERROR(IF($H17="","",IF($H17="Total",SUMIFS(AZ$12:AZ16,$F$12:$F16,"Category"),IF($F17="Category",SUMIFS(TB_TRANSACTIONS[Total ($)],TB_TRANSACTIONS[Category],Summary!$H17,TB_TRANSACTIONS[Month],Summary!AY$8),SUMIFS(TB_TRANSACTIONS[Total ($)],TB_TRANSACTIONS[Subcategory],Summary!$H17,TB_TRANSACTIONS[Month],Summary!AY$8)))),0)</f>
        <v/>
      </c>
      <c r="BA17" s="250" t="str">
        <f t="shared" si="9"/>
        <v/>
      </c>
      <c r="BB17" s="162"/>
      <c r="BC17" s="165"/>
      <c r="BD17" s="249" t="str">
        <f>IFERROR(IF($H17="","",IF($H17="Total",SUMIFS(BD$12:BD16,$F$12:$F16,"Category"),IF($F17="Category",SUM(INDEX(Allocations!$D$11:$O$20,MATCH(Summary!$H17,Allocations!$C$11:$C$20,0),MATCH(Summary!BD$8,Allocations!$D$10:$O$10,0))),SUM(INDEX(TB_ALLOCATIONS[[January]:[December]],MATCH(Summary!$H17,TB_ALLOCATIONS[Subcategory],0),MATCH(Summary!BD$8,TB_ALLOCATIONS[[#Headers],[January]:[December]],0)))))),0)</f>
        <v/>
      </c>
      <c r="BE17" s="249" t="str">
        <f>IFERROR(IF($H17="","",IF($H17="Total",SUMIFS(BE$12:BE16,$F$12:$F16,"Category"),IF($F17="Category",SUMIFS(TB_TRANSACTIONS[Total ($)],TB_TRANSACTIONS[Category],Summary!$H17,TB_TRANSACTIONS[Month],Summary!BD$8),SUMIFS(TB_TRANSACTIONS[Total ($)],TB_TRANSACTIONS[Subcategory],Summary!$H17,TB_TRANSACTIONS[Month],Summary!BD$8)))),0)</f>
        <v/>
      </c>
      <c r="BF17" s="250" t="str">
        <f t="shared" si="10"/>
        <v/>
      </c>
      <c r="BG17" s="162"/>
      <c r="BH17" s="165"/>
      <c r="BI17" s="249" t="str">
        <f>IFERROR(IF($H17="","",IF($H17="Total",SUMIFS(BI$12:BI16,$F$12:$F16,"Category"),IF($F17="Category",SUM(INDEX(Allocations!$D$11:$O$20,MATCH(Summary!$H17,Allocations!$C$11:$C$20,0),MATCH(Summary!BI$8,Allocations!$D$10:$O$10,0))),SUM(INDEX(TB_ALLOCATIONS[[January]:[December]],MATCH(Summary!$H17,TB_ALLOCATIONS[Subcategory],0),MATCH(Summary!BI$8,TB_ALLOCATIONS[[#Headers],[January]:[December]],0)))))),0)</f>
        <v/>
      </c>
      <c r="BJ17" s="249" t="str">
        <f>IFERROR(IF($H17="","",IF($H17="Total",SUMIFS(BJ$12:BJ16,$F$12:$F16,"Category"),IF($F17="Category",SUMIFS(TB_TRANSACTIONS[Total ($)],TB_TRANSACTIONS[Category],Summary!$H17,TB_TRANSACTIONS[Month],Summary!BI$8),SUMIFS(TB_TRANSACTIONS[Total ($)],TB_TRANSACTIONS[Subcategory],Summary!$H17,TB_TRANSACTIONS[Month],Summary!BI$8)))),0)</f>
        <v/>
      </c>
      <c r="BK17" s="250" t="str">
        <f t="shared" si="11"/>
        <v/>
      </c>
      <c r="BL17" s="162"/>
      <c r="BM17" s="165"/>
      <c r="BN17" s="249" t="str">
        <f>IFERROR(IF($H17="","",IF($H17="Total",SUMIFS(BN$12:BN16,$F$12:$F16,"Category"),IF($F17="Category",SUM(INDEX(Allocations!$D$11:$O$20,MATCH(Summary!$H17,Allocations!$C$11:$C$20,0),MATCH(Summary!BN$8,Allocations!$D$10:$O$10,0))),SUM(INDEX(TB_ALLOCATIONS[[January]:[December]],MATCH(Summary!$H17,TB_ALLOCATIONS[Subcategory],0),MATCH(Summary!BN$8,TB_ALLOCATIONS[[#Headers],[January]:[December]],0)))))),0)</f>
        <v/>
      </c>
      <c r="BO17" s="249" t="str">
        <f>IFERROR(IF($H17="","",IF($H17="Total",SUMIFS(BO$12:BO16,$F$12:$F16,"Category"),IF($F17="Category",SUMIFS(TB_TRANSACTIONS[Total ($)],TB_TRANSACTIONS[Category],Summary!$H17,TB_TRANSACTIONS[Month],Summary!BN$8),SUMIFS(TB_TRANSACTIONS[Total ($)],TB_TRANSACTIONS[Subcategory],Summary!$H17,TB_TRANSACTIONS[Month],Summary!BN$8)))),0)</f>
        <v/>
      </c>
      <c r="BP17" s="250" t="str">
        <f t="shared" si="12"/>
        <v/>
      </c>
      <c r="BQ17" s="162"/>
      <c r="BR17" s="165"/>
      <c r="BS17" s="249" t="str">
        <f t="shared" ref="BS17:BS41" si="17">IFERROR(IF(H17="","",SUM(BN17,BI17,BD17,AY17,K17,P17,U17,Z17,AE17,AJ17,AO17,AT17)),"-")</f>
        <v/>
      </c>
      <c r="BT17" s="249" t="str">
        <f t="shared" ref="BT17:BT41" si="18">IFERROR(IF(H17="","",SUM(BO17,BJ17,BE17,AZ17,L17,Q17,V17,AA17,AF17,AK17,AP17,AU17)),"-")</f>
        <v/>
      </c>
      <c r="BU17" s="250" t="str">
        <f t="shared" ref="BU17:BU41" si="19">IFERROR(IF(BP17="","",(BT17/BS17)-1),0)</f>
        <v/>
      </c>
      <c r="BV17" s="267"/>
      <c r="BW17" s="77"/>
      <c r="BX17" s="57"/>
      <c r="BZ17" s="276"/>
      <c r="CK17" s="92"/>
      <c r="CL17" s="92"/>
      <c r="CM17" s="92"/>
      <c r="CN17" s="92"/>
      <c r="CO17" s="92"/>
      <c r="CP17" s="92"/>
    </row>
    <row r="18" spans="1:94" s="72" customFormat="1" ht="18" customHeight="1" thickBot="1" x14ac:dyDescent="0.3">
      <c r="A18" s="97"/>
      <c r="B18" s="108">
        <f>IFERROR(IF(COUNTIFS($B$13:B17,"Total")&gt;0,"-",IF(B17="",IF(B16="","Total",IF(B16=$C$8,"",B16+1)),IF(E17=D17,"",B17))),"-")</f>
        <v>2</v>
      </c>
      <c r="C18" s="108" t="str">
        <f>IFERROR(IF(B18="","-",INDEX(Analysis!$D$45:$D$54,MATCH(Summary!$B18,Analysis!$C$45:$C$54,0),1)),"-")</f>
        <v>Administrative expenses</v>
      </c>
      <c r="D18" s="108">
        <f>IFERROR(INDEX(Analysis!$E$45:$E$54,MATCH(Summary!$B18,Analysis!$C$45:$C$54,0),1),"-")</f>
        <v>3</v>
      </c>
      <c r="E18" s="108">
        <f t="shared" si="16"/>
        <v>0</v>
      </c>
      <c r="F18" s="108" t="str">
        <f t="shared" si="0"/>
        <v>Category</v>
      </c>
      <c r="G18" s="57"/>
      <c r="H18" s="164" t="str">
        <f>IFERROR(IF(B18="Total","Total",IF(COUNTIFS($H$12:H17,"Total")&gt;0,"",IF(F18="Category",Summary!C18,INDEX(TB_ALLOCATIONS[Subcategory],MATCH(Summary!C18&amp;"-"&amp;Summary!E18,TB_ALLOCATIONS[Subcategory - code],0),1)))),"")</f>
        <v>Administrative expenses</v>
      </c>
      <c r="I18" s="162"/>
      <c r="J18" s="165"/>
      <c r="K18" s="249">
        <f>IFERROR(IF($H18="","",IF($H18="Total",SUMIFS(K$12:K17,$F$12:$F17,"Category"),IF($F18="Category",SUM(INDEX(Allocations!$D$11:$O$20,MATCH(Summary!$H18,Allocations!$C$11:$C$20,0),MATCH(Summary!K$8,Allocations!$D$10:$O$10,0))),SUM(INDEX(TB_ALLOCATIONS[[January]:[December]],MATCH(Summary!$H18,TB_ALLOCATIONS[Subcategory],0),MATCH(Summary!K$8,TB_ALLOCATIONS[[#Headers],[January]:[December]],0)))))),0)</f>
        <v>10779</v>
      </c>
      <c r="L18" s="249">
        <f>IFERROR(IF($H18="","",IF($H18="Total",SUMIFS(L$12:L17,$F$12:$F17,"Category"),IF($F18="Category",SUMIFS(TB_TRANSACTIONS[Total ($)],TB_TRANSACTIONS[Category],Summary!$H18,TB_TRANSACTIONS[Month],Summary!K$8),SUMIFS(TB_TRANSACTIONS[Total ($)],TB_TRANSACTIONS[Subcategory],Summary!$H18,TB_TRANSACTIONS[Month],Summary!K$8)))),0)</f>
        <v>5100</v>
      </c>
      <c r="M18" s="250">
        <f t="shared" si="1"/>
        <v>-0.52685777901475084</v>
      </c>
      <c r="N18" s="162"/>
      <c r="O18" s="165"/>
      <c r="P18" s="249">
        <f>IFERROR(IF($H18="","",IF($H18="Total",SUMIFS(P$12:P17,$F$12:$F17,"Category"),IF($F18="Category",SUM(INDEX(Allocations!$D$11:$O$20,MATCH(Summary!$H18,Allocations!$C$11:$C$20,0),MATCH(Summary!P$8,Allocations!$D$10:$O$10,0))),SUM(INDEX(TB_ALLOCATIONS[[January]:[December]],MATCH(Summary!$H18,TB_ALLOCATIONS[Subcategory],0),MATCH(Summary!P$8,TB_ALLOCATIONS[[#Headers],[January]:[December]],0)))))),0)</f>
        <v>9881</v>
      </c>
      <c r="Q18" s="249">
        <f>IFERROR(IF($H18="","",IF($H18="Total",SUMIFS(Q$12:Q17,$F$12:$F17,"Category"),IF($F18="Category",SUMIFS(TB_TRANSACTIONS[Total ($)],TB_TRANSACTIONS[Category],Summary!$H18,TB_TRANSACTIONS[Month],Summary!P$8),SUMIFS(TB_TRANSACTIONS[Total ($)],TB_TRANSACTIONS[Subcategory],Summary!$H18,TB_TRANSACTIONS[Month],Summary!P$8)))),0)</f>
        <v>6639</v>
      </c>
      <c r="R18" s="250">
        <f t="shared" si="2"/>
        <v>-0.32810444287015483</v>
      </c>
      <c r="S18" s="162"/>
      <c r="T18" s="165"/>
      <c r="U18" s="249">
        <f>IFERROR(IF($H18="","",IF($H18="Total",SUMIFS(U$12:U17,$F$12:$F17,"Category"),IF($F18="Category",SUM(INDEX(Allocations!$D$11:$O$20,MATCH(Summary!$H18,Allocations!$C$11:$C$20,0),MATCH(Summary!U$8,Allocations!$D$10:$O$10,0))),SUM(INDEX(TB_ALLOCATIONS[[January]:[December]],MATCH(Summary!$H18,TB_ALLOCATIONS[Subcategory],0),MATCH(Summary!U$8,TB_ALLOCATIONS[[#Headers],[January]:[December]],0)))))),0)</f>
        <v>8835</v>
      </c>
      <c r="V18" s="249">
        <f>IFERROR(IF($H18="","",IF($H18="Total",SUMIFS(V$12:V17,$F$12:$F17,"Category"),IF($F18="Category",SUMIFS(TB_TRANSACTIONS[Total ($)],TB_TRANSACTIONS[Category],Summary!$H18,TB_TRANSACTIONS[Month],Summary!U$8),SUMIFS(TB_TRANSACTIONS[Total ($)],TB_TRANSACTIONS[Subcategory],Summary!$H18,TB_TRANSACTIONS[Month],Summary!U$8)))),0)</f>
        <v>16872</v>
      </c>
      <c r="W18" s="250">
        <f t="shared" si="3"/>
        <v>0.9096774193548387</v>
      </c>
      <c r="X18" s="162"/>
      <c r="Y18" s="165"/>
      <c r="Z18" s="249">
        <f>IFERROR(IF($H18="","",IF($H18="Total",SUMIFS(Z$12:Z17,$F$12:$F17,"Category"),IF($F18="Category",SUM(INDEX(Allocations!$D$11:$O$20,MATCH(Summary!$H18,Allocations!$C$11:$C$20,0),MATCH(Summary!Z$8,Allocations!$D$10:$O$10,0))),SUM(INDEX(TB_ALLOCATIONS[[January]:[December]],MATCH(Summary!$H18,TB_ALLOCATIONS[Subcategory],0),MATCH(Summary!Z$8,TB_ALLOCATIONS[[#Headers],[January]:[December]],0)))))),0)</f>
        <v>11323</v>
      </c>
      <c r="AA18" s="249">
        <f>IFERROR(IF($H18="","",IF($H18="Total",SUMIFS(AA$12:AA17,$F$12:$F17,"Category"),IF($F18="Category",SUMIFS(TB_TRANSACTIONS[Total ($)],TB_TRANSACTIONS[Category],Summary!$H18,TB_TRANSACTIONS[Month],Summary!Z$8),SUMIFS(TB_TRANSACTIONS[Total ($)],TB_TRANSACTIONS[Subcategory],Summary!$H18,TB_TRANSACTIONS[Month],Summary!Z$8)))),0)</f>
        <v>4400</v>
      </c>
      <c r="AB18" s="250">
        <f t="shared" si="4"/>
        <v>-0.61141040360328536</v>
      </c>
      <c r="AC18" s="162"/>
      <c r="AD18" s="165"/>
      <c r="AE18" s="249">
        <f>IFERROR(IF($H18="","",IF($H18="Total",SUMIFS(AE$12:AE17,$F$12:$F17,"Category"),IF($F18="Category",SUM(INDEX(Allocations!$D$11:$O$20,MATCH(Summary!$H18,Allocations!$C$11:$C$20,0),MATCH(Summary!AE$8,Allocations!$D$10:$O$10,0))),SUM(INDEX(TB_ALLOCATIONS[[January]:[December]],MATCH(Summary!$H18,TB_ALLOCATIONS[Subcategory],0),MATCH(Summary!AE$8,TB_ALLOCATIONS[[#Headers],[January]:[December]],0)))))),0)</f>
        <v>8594</v>
      </c>
      <c r="AF18" s="249">
        <f>IFERROR(IF($H18="","",IF($H18="Total",SUMIFS(AF$12:AF17,$F$12:$F17,"Category"),IF($F18="Category",SUMIFS(TB_TRANSACTIONS[Total ($)],TB_TRANSACTIONS[Category],Summary!$H18,TB_TRANSACTIONS[Month],Summary!AE$8),SUMIFS(TB_TRANSACTIONS[Total ($)],TB_TRANSACTIONS[Subcategory],Summary!$H18,TB_TRANSACTIONS[Month],Summary!AE$8)))),0)</f>
        <v>4465</v>
      </c>
      <c r="AG18" s="250">
        <f t="shared" si="5"/>
        <v>-0.48045147777519204</v>
      </c>
      <c r="AH18" s="162"/>
      <c r="AI18" s="165"/>
      <c r="AJ18" s="249">
        <f>IFERROR(IF($H18="","",IF($H18="Total",SUMIFS(AJ$12:AJ17,$F$12:$F17,"Category"),IF($F18="Category",SUM(INDEX(Allocations!$D$11:$O$20,MATCH(Summary!$H18,Allocations!$C$11:$C$20,0),MATCH(Summary!AJ$8,Allocations!$D$10:$O$10,0))),SUM(INDEX(TB_ALLOCATIONS[[January]:[December]],MATCH(Summary!$H18,TB_ALLOCATIONS[Subcategory],0),MATCH(Summary!AJ$8,TB_ALLOCATIONS[[#Headers],[January]:[December]],0)))))),0)</f>
        <v>7383</v>
      </c>
      <c r="AK18" s="249">
        <f>IFERROR(IF($H18="","",IF($H18="Total",SUMIFS(AK$12:AK17,$F$12:$F17,"Category"),IF($F18="Category",SUMIFS(TB_TRANSACTIONS[Total ($)],TB_TRANSACTIONS[Category],Summary!$H18,TB_TRANSACTIONS[Month],Summary!AJ$8),SUMIFS(TB_TRANSACTIONS[Total ($)],TB_TRANSACTIONS[Subcategory],Summary!$H18,TB_TRANSACTIONS[Month],Summary!AJ$8)))),0)</f>
        <v>3824</v>
      </c>
      <c r="AL18" s="250">
        <f t="shared" si="6"/>
        <v>-0.48205336584044423</v>
      </c>
      <c r="AM18" s="162"/>
      <c r="AN18" s="165"/>
      <c r="AO18" s="249">
        <f>IFERROR(IF($H18="","",IF($H18="Total",SUMIFS(AO$12:AO17,$F$12:$F17,"Category"),IF($F18="Category",SUM(INDEX(Allocations!$D$11:$O$20,MATCH(Summary!$H18,Allocations!$C$11:$C$20,0),MATCH(Summary!AO$8,Allocations!$D$10:$O$10,0))),SUM(INDEX(TB_ALLOCATIONS[[January]:[December]],MATCH(Summary!$H18,TB_ALLOCATIONS[Subcategory],0),MATCH(Summary!AO$8,TB_ALLOCATIONS[[#Headers],[January]:[December]],0)))))),0)</f>
        <v>10219</v>
      </c>
      <c r="AP18" s="249">
        <f>IFERROR(IF($H18="","",IF($H18="Total",SUMIFS(AP$12:AP17,$F$12:$F17,"Category"),IF($F18="Category",SUMIFS(TB_TRANSACTIONS[Total ($)],TB_TRANSACTIONS[Category],Summary!$H18,TB_TRANSACTIONS[Month],Summary!AO$8),SUMIFS(TB_TRANSACTIONS[Total ($)],TB_TRANSACTIONS[Subcategory],Summary!$H18,TB_TRANSACTIONS[Month],Summary!AO$8)))),0)</f>
        <v>3534</v>
      </c>
      <c r="AQ18" s="250">
        <f t="shared" si="7"/>
        <v>-0.65417359819943244</v>
      </c>
      <c r="AR18" s="162"/>
      <c r="AS18" s="165"/>
      <c r="AT18" s="249">
        <f>IFERROR(IF($H18="","",IF($H18="Total",SUMIFS(AT$12:AT17,$F$12:$F17,"Category"),IF($F18="Category",SUM(INDEX(Allocations!$D$11:$O$20,MATCH(Summary!$H18,Allocations!$C$11:$C$20,0),MATCH(Summary!AT$8,Allocations!$D$10:$O$10,0))),SUM(INDEX(TB_ALLOCATIONS[[January]:[December]],MATCH(Summary!$H18,TB_ALLOCATIONS[Subcategory],0),MATCH(Summary!AT$8,TB_ALLOCATIONS[[#Headers],[January]:[December]],0)))))),0)</f>
        <v>12613</v>
      </c>
      <c r="AU18" s="249">
        <f>IFERROR(IF($H18="","",IF($H18="Total",SUMIFS(AU$12:AU17,$F$12:$F17,"Category"),IF($F18="Category",SUMIFS(TB_TRANSACTIONS[Total ($)],TB_TRANSACTIONS[Category],Summary!$H18,TB_TRANSACTIONS[Month],Summary!AT$8),SUMIFS(TB_TRANSACTIONS[Total ($)],TB_TRANSACTIONS[Subcategory],Summary!$H18,TB_TRANSACTIONS[Month],Summary!AT$8)))),0)</f>
        <v>3683</v>
      </c>
      <c r="AV18" s="250">
        <f t="shared" si="8"/>
        <v>-0.70799968286688331</v>
      </c>
      <c r="AW18" s="162"/>
      <c r="AX18" s="165"/>
      <c r="AY18" s="249">
        <f>IFERROR(IF($H18="","",IF($H18="Total",SUMIFS(AY$12:AY17,$F$12:$F17,"Category"),IF($F18="Category",SUM(INDEX(Allocations!$D$11:$O$20,MATCH(Summary!$H18,Allocations!$C$11:$C$20,0),MATCH(Summary!AY$8,Allocations!$D$10:$O$10,0))),SUM(INDEX(TB_ALLOCATIONS[[January]:[December]],MATCH(Summary!$H18,TB_ALLOCATIONS[Subcategory],0),MATCH(Summary!AY$8,TB_ALLOCATIONS[[#Headers],[January]:[December]],0)))))),0)</f>
        <v>8650</v>
      </c>
      <c r="AZ18" s="249">
        <f>IFERROR(IF($H18="","",IF($H18="Total",SUMIFS(AZ$12:AZ17,$F$12:$F17,"Category"),IF($F18="Category",SUMIFS(TB_TRANSACTIONS[Total ($)],TB_TRANSACTIONS[Category],Summary!$H18,TB_TRANSACTIONS[Month],Summary!AY$8),SUMIFS(TB_TRANSACTIONS[Total ($)],TB_TRANSACTIONS[Subcategory],Summary!$H18,TB_TRANSACTIONS[Month],Summary!AY$8)))),0)</f>
        <v>2540</v>
      </c>
      <c r="BA18" s="250">
        <f t="shared" si="9"/>
        <v>-0.70635838150289021</v>
      </c>
      <c r="BB18" s="162"/>
      <c r="BC18" s="165"/>
      <c r="BD18" s="249">
        <f>IFERROR(IF($H18="","",IF($H18="Total",SUMIFS(BD$12:BD17,$F$12:$F17,"Category"),IF($F18="Category",SUM(INDEX(Allocations!$D$11:$O$20,MATCH(Summary!$H18,Allocations!$C$11:$C$20,0),MATCH(Summary!BD$8,Allocations!$D$10:$O$10,0))),SUM(INDEX(TB_ALLOCATIONS[[January]:[December]],MATCH(Summary!$H18,TB_ALLOCATIONS[Subcategory],0),MATCH(Summary!BD$8,TB_ALLOCATIONS[[#Headers],[January]:[December]],0)))))),0)</f>
        <v>7431</v>
      </c>
      <c r="BE18" s="249">
        <f>IFERROR(IF($H18="","",IF($H18="Total",SUMIFS(BE$12:BE17,$F$12:$F17,"Category"),IF($F18="Category",SUMIFS(TB_TRANSACTIONS[Total ($)],TB_TRANSACTIONS[Category],Summary!$H18,TB_TRANSACTIONS[Month],Summary!BD$8),SUMIFS(TB_TRANSACTIONS[Total ($)],TB_TRANSACTIONS[Subcategory],Summary!$H18,TB_TRANSACTIONS[Month],Summary!BD$8)))),0)</f>
        <v>5432</v>
      </c>
      <c r="BF18" s="250">
        <f t="shared" si="10"/>
        <v>-0.26900820885479748</v>
      </c>
      <c r="BG18" s="162"/>
      <c r="BH18" s="165"/>
      <c r="BI18" s="249">
        <f>IFERROR(IF($H18="","",IF($H18="Total",SUMIFS(BI$12:BI17,$F$12:$F17,"Category"),IF($F18="Category",SUM(INDEX(Allocations!$D$11:$O$20,MATCH(Summary!$H18,Allocations!$C$11:$C$20,0),MATCH(Summary!BI$8,Allocations!$D$10:$O$10,0))),SUM(INDEX(TB_ALLOCATIONS[[January]:[December]],MATCH(Summary!$H18,TB_ALLOCATIONS[Subcategory],0),MATCH(Summary!BI$8,TB_ALLOCATIONS[[#Headers],[January]:[December]],0)))))),0)</f>
        <v>12277</v>
      </c>
      <c r="BJ18" s="249">
        <f>IFERROR(IF($H18="","",IF($H18="Total",SUMIFS(BJ$12:BJ17,$F$12:$F17,"Category"),IF($F18="Category",SUMIFS(TB_TRANSACTIONS[Total ($)],TB_TRANSACTIONS[Category],Summary!$H18,TB_TRANSACTIONS[Month],Summary!BI$8),SUMIFS(TB_TRANSACTIONS[Total ($)],TB_TRANSACTIONS[Subcategory],Summary!$H18,TB_TRANSACTIONS[Month],Summary!BI$8)))),0)</f>
        <v>5315</v>
      </c>
      <c r="BK18" s="250">
        <f t="shared" si="11"/>
        <v>-0.56707664738942731</v>
      </c>
      <c r="BL18" s="162"/>
      <c r="BM18" s="165"/>
      <c r="BN18" s="249">
        <f>IFERROR(IF($H18="","",IF($H18="Total",SUMIFS(BN$12:BN17,$F$12:$F17,"Category"),IF($F18="Category",SUM(INDEX(Allocations!$D$11:$O$20,MATCH(Summary!$H18,Allocations!$C$11:$C$20,0),MATCH(Summary!BN$8,Allocations!$D$10:$O$10,0))),SUM(INDEX(TB_ALLOCATIONS[[January]:[December]],MATCH(Summary!$H18,TB_ALLOCATIONS[Subcategory],0),MATCH(Summary!BN$8,TB_ALLOCATIONS[[#Headers],[January]:[December]],0)))))),0)</f>
        <v>6956</v>
      </c>
      <c r="BO18" s="249">
        <f>IFERROR(IF($H18="","",IF($H18="Total",SUMIFS(BO$12:BO17,$F$12:$F17,"Category"),IF($F18="Category",SUMIFS(TB_TRANSACTIONS[Total ($)],TB_TRANSACTIONS[Category],Summary!$H18,TB_TRANSACTIONS[Month],Summary!BN$8),SUMIFS(TB_TRANSACTIONS[Total ($)],TB_TRANSACTIONS[Subcategory],Summary!$H18,TB_TRANSACTIONS[Month],Summary!BN$8)))),0)</f>
        <v>4375</v>
      </c>
      <c r="BP18" s="250">
        <f t="shared" si="12"/>
        <v>-0.37104657849338696</v>
      </c>
      <c r="BQ18" s="162"/>
      <c r="BR18" s="165"/>
      <c r="BS18" s="249">
        <f t="shared" si="17"/>
        <v>114941</v>
      </c>
      <c r="BT18" s="249">
        <f t="shared" si="18"/>
        <v>66179</v>
      </c>
      <c r="BU18" s="250">
        <f t="shared" si="19"/>
        <v>-0.42423504232606291</v>
      </c>
      <c r="BV18" s="267"/>
      <c r="BW18" s="77"/>
      <c r="BX18" s="57"/>
      <c r="BZ18" s="276"/>
      <c r="CK18" s="92"/>
      <c r="CL18" s="92"/>
      <c r="CM18" s="92"/>
      <c r="CN18" s="92"/>
      <c r="CO18" s="92"/>
      <c r="CP18" s="92"/>
    </row>
    <row r="19" spans="1:94" s="72" customFormat="1" ht="18" customHeight="1" thickBot="1" x14ac:dyDescent="0.3">
      <c r="A19" s="97"/>
      <c r="B19" s="108">
        <f>IFERROR(IF(COUNTIFS($B$13:B18,"Total")&gt;0,"-",IF(B18="",IF(B17="","Total",IF(B17=$C$8,"",B17+1)),IF(E18=D18,"",B18))),"-")</f>
        <v>2</v>
      </c>
      <c r="C19" s="108" t="str">
        <f>IFERROR(IF(B19="","-",INDEX(Analysis!$D$45:$D$54,MATCH(Summary!$B19,Analysis!$C$45:$C$54,0),1)),"-")</f>
        <v>Administrative expenses</v>
      </c>
      <c r="D19" s="108">
        <f>IFERROR(INDEX(Analysis!$E$45:$E$54,MATCH(Summary!$B19,Analysis!$C$45:$C$54,0),1),"-")</f>
        <v>3</v>
      </c>
      <c r="E19" s="108">
        <f t="shared" si="16"/>
        <v>1</v>
      </c>
      <c r="F19" s="108" t="str">
        <f t="shared" si="0"/>
        <v>Subcategory</v>
      </c>
      <c r="G19" s="57"/>
      <c r="H19" s="164" t="str">
        <f>IFERROR(IF(B19="Total","Total",IF(COUNTIFS($H$12:H18,"Total")&gt;0,"",IF(F19="Category",Summary!C19,INDEX(TB_ALLOCATIONS[Subcategory],MATCH(Summary!C19&amp;"-"&amp;Summary!E19,TB_ALLOCATIONS[Subcategory - code],0),1)))),"")</f>
        <v>Office supplies</v>
      </c>
      <c r="I19" s="162"/>
      <c r="J19" s="165"/>
      <c r="K19" s="249">
        <f>IFERROR(IF($H19="","",IF($H19="Total",SUMIFS(K$12:K18,$F$12:$F18,"Category"),IF($F19="Category",SUM(INDEX(Allocations!$D$11:$O$20,MATCH(Summary!$H19,Allocations!$C$11:$C$20,0),MATCH(Summary!K$8,Allocations!$D$10:$O$10,0))),SUM(INDEX(TB_ALLOCATIONS[[January]:[December]],MATCH(Summary!$H19,TB_ALLOCATIONS[Subcategory],0),MATCH(Summary!K$8,TB_ALLOCATIONS[[#Headers],[January]:[December]],0)))))),0)</f>
        <v>2224</v>
      </c>
      <c r="L19" s="249">
        <f>IFERROR(IF($H19="","",IF($H19="Total",SUMIFS(L$12:L18,$F$12:$F18,"Category"),IF($F19="Category",SUMIFS(TB_TRANSACTIONS[Total ($)],TB_TRANSACTIONS[Category],Summary!$H19,TB_TRANSACTIONS[Month],Summary!K$8),SUMIFS(TB_TRANSACTIONS[Total ($)],TB_TRANSACTIONS[Subcategory],Summary!$H19,TB_TRANSACTIONS[Month],Summary!K$8)))),0)</f>
        <v>1200</v>
      </c>
      <c r="M19" s="250">
        <f t="shared" si="1"/>
        <v>-0.46043165467625902</v>
      </c>
      <c r="N19" s="162"/>
      <c r="O19" s="165"/>
      <c r="P19" s="249">
        <f>IFERROR(IF($H19="","",IF($H19="Total",SUMIFS(P$12:P18,$F$12:$F18,"Category"),IF($F19="Category",SUM(INDEX(Allocations!$D$11:$O$20,MATCH(Summary!$H19,Allocations!$C$11:$C$20,0),MATCH(Summary!P$8,Allocations!$D$10:$O$10,0))),SUM(INDEX(TB_ALLOCATIONS[[January]:[December]],MATCH(Summary!$H19,TB_ALLOCATIONS[Subcategory],0),MATCH(Summary!P$8,TB_ALLOCATIONS[[#Headers],[January]:[December]],0)))))),0)</f>
        <v>3208</v>
      </c>
      <c r="Q19" s="249">
        <f>IFERROR(IF($H19="","",IF($H19="Total",SUMIFS(Q$12:Q18,$F$12:$F18,"Category"),IF($F19="Category",SUMIFS(TB_TRANSACTIONS[Total ($)],TB_TRANSACTIONS[Category],Summary!$H19,TB_TRANSACTIONS[Month],Summary!P$8),SUMIFS(TB_TRANSACTIONS[Total ($)],TB_TRANSACTIONS[Subcategory],Summary!$H19,TB_TRANSACTIONS[Month],Summary!P$8)))),0)</f>
        <v>687</v>
      </c>
      <c r="R19" s="250">
        <f t="shared" si="2"/>
        <v>-0.7858478802992519</v>
      </c>
      <c r="S19" s="162"/>
      <c r="T19" s="165"/>
      <c r="U19" s="249">
        <f>IFERROR(IF($H19="","",IF($H19="Total",SUMIFS(U$12:U18,$F$12:$F18,"Category"),IF($F19="Category",SUM(INDEX(Allocations!$D$11:$O$20,MATCH(Summary!$H19,Allocations!$C$11:$C$20,0),MATCH(Summary!U$8,Allocations!$D$10:$O$10,0))),SUM(INDEX(TB_ALLOCATIONS[[January]:[December]],MATCH(Summary!$H19,TB_ALLOCATIONS[Subcategory],0),MATCH(Summary!U$8,TB_ALLOCATIONS[[#Headers],[January]:[December]],0)))))),0)</f>
        <v>3110</v>
      </c>
      <c r="V19" s="249">
        <f>IFERROR(IF($H19="","",IF($H19="Total",SUMIFS(V$12:V18,$F$12:$F18,"Category"),IF($F19="Category",SUMIFS(TB_TRANSACTIONS[Total ($)],TB_TRANSACTIONS[Category],Summary!$H19,TB_TRANSACTIONS[Month],Summary!U$8),SUMIFS(TB_TRANSACTIONS[Total ($)],TB_TRANSACTIONS[Subcategory],Summary!$H19,TB_TRANSACTIONS[Month],Summary!U$8)))),0)</f>
        <v>2793</v>
      </c>
      <c r="W19" s="250">
        <f t="shared" si="3"/>
        <v>-0.10192926045016082</v>
      </c>
      <c r="X19" s="162"/>
      <c r="Y19" s="165"/>
      <c r="Z19" s="249">
        <f>IFERROR(IF($H19="","",IF($H19="Total",SUMIFS(Z$12:Z18,$F$12:$F18,"Category"),IF($F19="Category",SUM(INDEX(Allocations!$D$11:$O$20,MATCH(Summary!$H19,Allocations!$C$11:$C$20,0),MATCH(Summary!Z$8,Allocations!$D$10:$O$10,0))),SUM(INDEX(TB_ALLOCATIONS[[January]:[December]],MATCH(Summary!$H19,TB_ALLOCATIONS[Subcategory],0),MATCH(Summary!Z$8,TB_ALLOCATIONS[[#Headers],[January]:[December]],0)))))),0)</f>
        <v>3044</v>
      </c>
      <c r="AA19" s="249">
        <f>IFERROR(IF($H19="","",IF($H19="Total",SUMIFS(AA$12:AA18,$F$12:$F18,"Category"),IF($F19="Category",SUMIFS(TB_TRANSACTIONS[Total ($)],TB_TRANSACTIONS[Category],Summary!$H19,TB_TRANSACTIONS[Month],Summary!Z$8),SUMIFS(TB_TRANSACTIONS[Total ($)],TB_TRANSACTIONS[Subcategory],Summary!$H19,TB_TRANSACTIONS[Month],Summary!Z$8)))),0)</f>
        <v>1733</v>
      </c>
      <c r="AB19" s="250">
        <f t="shared" si="4"/>
        <v>-0.43068331143232585</v>
      </c>
      <c r="AC19" s="162"/>
      <c r="AD19" s="165"/>
      <c r="AE19" s="249">
        <f>IFERROR(IF($H19="","",IF($H19="Total",SUMIFS(AE$12:AE18,$F$12:$F18,"Category"),IF($F19="Category",SUM(INDEX(Allocations!$D$11:$O$20,MATCH(Summary!$H19,Allocations!$C$11:$C$20,0),MATCH(Summary!AE$8,Allocations!$D$10:$O$10,0))),SUM(INDEX(TB_ALLOCATIONS[[January]:[December]],MATCH(Summary!$H19,TB_ALLOCATIONS[Subcategory],0),MATCH(Summary!AE$8,TB_ALLOCATIONS[[#Headers],[January]:[December]],0)))))),0)</f>
        <v>3924</v>
      </c>
      <c r="AF19" s="249">
        <f>IFERROR(IF($H19="","",IF($H19="Total",SUMIFS(AF$12:AF18,$F$12:$F18,"Category"),IF($F19="Category",SUMIFS(TB_TRANSACTIONS[Total ($)],TB_TRANSACTIONS[Category],Summary!$H19,TB_TRANSACTIONS[Month],Summary!AE$8),SUMIFS(TB_TRANSACTIONS[Total ($)],TB_TRANSACTIONS[Subcategory],Summary!$H19,TB_TRANSACTIONS[Month],Summary!AE$8)))),0)</f>
        <v>1933</v>
      </c>
      <c r="AG19" s="250">
        <f t="shared" si="5"/>
        <v>-0.50739041794087658</v>
      </c>
      <c r="AH19" s="162"/>
      <c r="AI19" s="165"/>
      <c r="AJ19" s="249">
        <f>IFERROR(IF($H19="","",IF($H19="Total",SUMIFS(AJ$12:AJ18,$F$12:$F18,"Category"),IF($F19="Category",SUM(INDEX(Allocations!$D$11:$O$20,MATCH(Summary!$H19,Allocations!$C$11:$C$20,0),MATCH(Summary!AJ$8,Allocations!$D$10:$O$10,0))),SUM(INDEX(TB_ALLOCATIONS[[January]:[December]],MATCH(Summary!$H19,TB_ALLOCATIONS[Subcategory],0),MATCH(Summary!AJ$8,TB_ALLOCATIONS[[#Headers],[January]:[December]],0)))))),0)</f>
        <v>1390</v>
      </c>
      <c r="AK19" s="249">
        <f>IFERROR(IF($H19="","",IF($H19="Total",SUMIFS(AK$12:AK18,$F$12:$F18,"Category"),IF($F19="Category",SUMIFS(TB_TRANSACTIONS[Total ($)],TB_TRANSACTIONS[Category],Summary!$H19,TB_TRANSACTIONS[Month],Summary!AJ$8),SUMIFS(TB_TRANSACTIONS[Total ($)],TB_TRANSACTIONS[Subcategory],Summary!$H19,TB_TRANSACTIONS[Month],Summary!AJ$8)))),0)</f>
        <v>1303</v>
      </c>
      <c r="AL19" s="250">
        <f t="shared" si="6"/>
        <v>-6.2589928057553923E-2</v>
      </c>
      <c r="AM19" s="162"/>
      <c r="AN19" s="165"/>
      <c r="AO19" s="249">
        <f>IFERROR(IF($H19="","",IF($H19="Total",SUMIFS(AO$12:AO18,$F$12:$F18,"Category"),IF($F19="Category",SUM(INDEX(Allocations!$D$11:$O$20,MATCH(Summary!$H19,Allocations!$C$11:$C$20,0),MATCH(Summary!AO$8,Allocations!$D$10:$O$10,0))),SUM(INDEX(TB_ALLOCATIONS[[January]:[December]],MATCH(Summary!$H19,TB_ALLOCATIONS[Subcategory],0),MATCH(Summary!AO$8,TB_ALLOCATIONS[[#Headers],[January]:[December]],0)))))),0)</f>
        <v>3931</v>
      </c>
      <c r="AP19" s="249">
        <f>IFERROR(IF($H19="","",IF($H19="Total",SUMIFS(AP$12:AP18,$F$12:$F18,"Category"),IF($F19="Category",SUMIFS(TB_TRANSACTIONS[Total ($)],TB_TRANSACTIONS[Category],Summary!$H19,TB_TRANSACTIONS[Month],Summary!AO$8),SUMIFS(TB_TRANSACTIONS[Total ($)],TB_TRANSACTIONS[Subcategory],Summary!$H19,TB_TRANSACTIONS[Month],Summary!AO$8)))),0)</f>
        <v>400</v>
      </c>
      <c r="AQ19" s="250">
        <f t="shared" si="7"/>
        <v>-0.89824472144492495</v>
      </c>
      <c r="AR19" s="162"/>
      <c r="AS19" s="165"/>
      <c r="AT19" s="249">
        <f>IFERROR(IF($H19="","",IF($H19="Total",SUMIFS(AT$12:AT18,$F$12:$F18,"Category"),IF($F19="Category",SUM(INDEX(Allocations!$D$11:$O$20,MATCH(Summary!$H19,Allocations!$C$11:$C$20,0),MATCH(Summary!AT$8,Allocations!$D$10:$O$10,0))),SUM(INDEX(TB_ALLOCATIONS[[January]:[December]],MATCH(Summary!$H19,TB_ALLOCATIONS[Subcategory],0),MATCH(Summary!AT$8,TB_ALLOCATIONS[[#Headers],[January]:[December]],0)))))),0)</f>
        <v>4912</v>
      </c>
      <c r="AU19" s="249">
        <f>IFERROR(IF($H19="","",IF($H19="Total",SUMIFS(AU$12:AU18,$F$12:$F18,"Category"),IF($F19="Category",SUMIFS(TB_TRANSACTIONS[Total ($)],TB_TRANSACTIONS[Category],Summary!$H19,TB_TRANSACTIONS[Month],Summary!AT$8),SUMIFS(TB_TRANSACTIONS[Total ($)],TB_TRANSACTIONS[Subcategory],Summary!$H19,TB_TRANSACTIONS[Month],Summary!AT$8)))),0)</f>
        <v>677</v>
      </c>
      <c r="AV19" s="250">
        <f t="shared" si="8"/>
        <v>-0.86217426710097722</v>
      </c>
      <c r="AW19" s="162"/>
      <c r="AX19" s="165"/>
      <c r="AY19" s="249">
        <f>IFERROR(IF($H19="","",IF($H19="Total",SUMIFS(AY$12:AY18,$F$12:$F18,"Category"),IF($F19="Category",SUM(INDEX(Allocations!$D$11:$O$20,MATCH(Summary!$H19,Allocations!$C$11:$C$20,0),MATCH(Summary!AY$8,Allocations!$D$10:$O$10,0))),SUM(INDEX(TB_ALLOCATIONS[[January]:[December]],MATCH(Summary!$H19,TB_ALLOCATIONS[Subcategory],0),MATCH(Summary!AY$8,TB_ALLOCATIONS[[#Headers],[January]:[December]],0)))))),0)</f>
        <v>2983</v>
      </c>
      <c r="AZ19" s="249">
        <f>IFERROR(IF($H19="","",IF($H19="Total",SUMIFS(AZ$12:AZ18,$F$12:$F18,"Category"),IF($F19="Category",SUMIFS(TB_TRANSACTIONS[Total ($)],TB_TRANSACTIONS[Category],Summary!$H19,TB_TRANSACTIONS[Month],Summary!AY$8),SUMIFS(TB_TRANSACTIONS[Total ($)],TB_TRANSACTIONS[Subcategory],Summary!$H19,TB_TRANSACTIONS[Month],Summary!AY$8)))),0)</f>
        <v>778</v>
      </c>
      <c r="BA19" s="250">
        <f t="shared" si="9"/>
        <v>-0.73918873617163927</v>
      </c>
      <c r="BB19" s="162"/>
      <c r="BC19" s="165"/>
      <c r="BD19" s="249">
        <f>IFERROR(IF($H19="","",IF($H19="Total",SUMIFS(BD$12:BD18,$F$12:$F18,"Category"),IF($F19="Category",SUM(INDEX(Allocations!$D$11:$O$20,MATCH(Summary!$H19,Allocations!$C$11:$C$20,0),MATCH(Summary!BD$8,Allocations!$D$10:$O$10,0))),SUM(INDEX(TB_ALLOCATIONS[[January]:[December]],MATCH(Summary!$H19,TB_ALLOCATIONS[Subcategory],0),MATCH(Summary!BD$8,TB_ALLOCATIONS[[#Headers],[January]:[December]],0)))))),0)</f>
        <v>2809</v>
      </c>
      <c r="BE19" s="249">
        <f>IFERROR(IF($H19="","",IF($H19="Total",SUMIFS(BE$12:BE18,$F$12:$F18,"Category"),IF($F19="Category",SUMIFS(TB_TRANSACTIONS[Total ($)],TB_TRANSACTIONS[Category],Summary!$H19,TB_TRANSACTIONS[Month],Summary!BD$8),SUMIFS(TB_TRANSACTIONS[Total ($)],TB_TRANSACTIONS[Subcategory],Summary!$H19,TB_TRANSACTIONS[Month],Summary!BD$8)))),0)</f>
        <v>2220</v>
      </c>
      <c r="BF19" s="250">
        <f t="shared" si="10"/>
        <v>-0.20968316126735498</v>
      </c>
      <c r="BG19" s="162"/>
      <c r="BH19" s="165"/>
      <c r="BI19" s="249">
        <f>IFERROR(IF($H19="","",IF($H19="Total",SUMIFS(BI$12:BI18,$F$12:$F18,"Category"),IF($F19="Category",SUM(INDEX(Allocations!$D$11:$O$20,MATCH(Summary!$H19,Allocations!$C$11:$C$20,0),MATCH(Summary!BI$8,Allocations!$D$10:$O$10,0))),SUM(INDEX(TB_ALLOCATIONS[[January]:[December]],MATCH(Summary!$H19,TB_ALLOCATIONS[Subcategory],0),MATCH(Summary!BI$8,TB_ALLOCATIONS[[#Headers],[January]:[December]],0)))))),0)</f>
        <v>3723</v>
      </c>
      <c r="BJ19" s="249">
        <f>IFERROR(IF($H19="","",IF($H19="Total",SUMIFS(BJ$12:BJ18,$F$12:$F18,"Category"),IF($F19="Category",SUMIFS(TB_TRANSACTIONS[Total ($)],TB_TRANSACTIONS[Category],Summary!$H19,TB_TRANSACTIONS[Month],Summary!BI$8),SUMIFS(TB_TRANSACTIONS[Total ($)],TB_TRANSACTIONS[Subcategory],Summary!$H19,TB_TRANSACTIONS[Month],Summary!BI$8)))),0)</f>
        <v>681</v>
      </c>
      <c r="BK19" s="250">
        <f t="shared" si="11"/>
        <v>-0.81708299758259462</v>
      </c>
      <c r="BL19" s="162"/>
      <c r="BM19" s="165"/>
      <c r="BN19" s="249">
        <f>IFERROR(IF($H19="","",IF($H19="Total",SUMIFS(BN$12:BN18,$F$12:$F18,"Category"),IF($F19="Category",SUM(INDEX(Allocations!$D$11:$O$20,MATCH(Summary!$H19,Allocations!$C$11:$C$20,0),MATCH(Summary!BN$8,Allocations!$D$10:$O$10,0))),SUM(INDEX(TB_ALLOCATIONS[[January]:[December]],MATCH(Summary!$H19,TB_ALLOCATIONS[Subcategory],0),MATCH(Summary!BN$8,TB_ALLOCATIONS[[#Headers],[January]:[December]],0)))))),0)</f>
        <v>3877</v>
      </c>
      <c r="BO19" s="249">
        <f>IFERROR(IF($H19="","",IF($H19="Total",SUMIFS(BO$12:BO18,$F$12:$F18,"Category"),IF($F19="Category",SUMIFS(TB_TRANSACTIONS[Total ($)],TB_TRANSACTIONS[Category],Summary!$H19,TB_TRANSACTIONS[Month],Summary!BN$8),SUMIFS(TB_TRANSACTIONS[Total ($)],TB_TRANSACTIONS[Subcategory],Summary!$H19,TB_TRANSACTIONS[Month],Summary!BN$8)))),0)</f>
        <v>1999</v>
      </c>
      <c r="BP19" s="250">
        <f t="shared" si="12"/>
        <v>-0.48439515088986329</v>
      </c>
      <c r="BQ19" s="162"/>
      <c r="BR19" s="165"/>
      <c r="BS19" s="249">
        <f t="shared" si="17"/>
        <v>39135</v>
      </c>
      <c r="BT19" s="249">
        <f t="shared" si="18"/>
        <v>16404</v>
      </c>
      <c r="BU19" s="250">
        <f t="shared" si="19"/>
        <v>-0.58083556918359525</v>
      </c>
      <c r="BV19" s="267"/>
      <c r="BW19" s="77"/>
      <c r="BX19" s="57"/>
      <c r="BZ19" s="276"/>
      <c r="CK19" s="92"/>
      <c r="CL19" s="92"/>
      <c r="CM19" s="92"/>
      <c r="CN19" s="92"/>
      <c r="CO19" s="92"/>
      <c r="CP19" s="92"/>
    </row>
    <row r="20" spans="1:94" s="72" customFormat="1" ht="18" customHeight="1" thickBot="1" x14ac:dyDescent="0.3">
      <c r="A20" s="97"/>
      <c r="B20" s="108">
        <f>IFERROR(IF(COUNTIFS($B$13:B19,"Total")&gt;0,"-",IF(B19="",IF(B18="","Total",IF(B18=$C$8,"",B18+1)),IF(E19=D19,"",B19))),"-")</f>
        <v>2</v>
      </c>
      <c r="C20" s="108" t="str">
        <f>IFERROR(IF(B20="","-",INDEX(Analysis!$D$45:$D$54,MATCH(Summary!$B20,Analysis!$C$45:$C$54,0),1)),"-")</f>
        <v>Administrative expenses</v>
      </c>
      <c r="D20" s="108">
        <f>IFERROR(INDEX(Analysis!$E$45:$E$54,MATCH(Summary!$B20,Analysis!$C$45:$C$54,0),1),"-")</f>
        <v>3</v>
      </c>
      <c r="E20" s="108">
        <f t="shared" si="16"/>
        <v>2</v>
      </c>
      <c r="F20" s="108" t="str">
        <f t="shared" si="0"/>
        <v>Subcategory</v>
      </c>
      <c r="G20" s="57"/>
      <c r="H20" s="164" t="str">
        <f>IFERROR(IF(B20="Total","Total",IF(COUNTIFS($H$12:H19,"Total")&gt;0,"",IF(F20="Category",Summary!C20,INDEX(TB_ALLOCATIONS[Subcategory],MATCH(Summary!C20&amp;"-"&amp;Summary!E20,TB_ALLOCATIONS[Subcategory - code],0),1)))),"")</f>
        <v>Legal fees</v>
      </c>
      <c r="I20" s="162"/>
      <c r="J20" s="165"/>
      <c r="K20" s="249">
        <f>IFERROR(IF($H20="","",IF($H20="Total",SUMIFS(K$12:K19,$F$12:$F19,"Category"),IF($F20="Category",SUM(INDEX(Allocations!$D$11:$O$20,MATCH(Summary!$H20,Allocations!$C$11:$C$20,0),MATCH(Summary!K$8,Allocations!$D$10:$O$10,0))),SUM(INDEX(TB_ALLOCATIONS[[January]:[December]],MATCH(Summary!$H20,TB_ALLOCATIONS[Subcategory],0),MATCH(Summary!K$8,TB_ALLOCATIONS[[#Headers],[January]:[December]],0)))))),0)</f>
        <v>4420</v>
      </c>
      <c r="L20" s="249">
        <f>IFERROR(IF($H20="","",IF($H20="Total",SUMIFS(L$12:L19,$F$12:$F19,"Category"),IF($F20="Category",SUMIFS(TB_TRANSACTIONS[Total ($)],TB_TRANSACTIONS[Category],Summary!$H20,TB_TRANSACTIONS[Month],Summary!K$8),SUMIFS(TB_TRANSACTIONS[Total ($)],TB_TRANSACTIONS[Subcategory],Summary!$H20,TB_TRANSACTIONS[Month],Summary!K$8)))),0)</f>
        <v>2700</v>
      </c>
      <c r="M20" s="250">
        <f t="shared" si="1"/>
        <v>-0.38914027149321262</v>
      </c>
      <c r="N20" s="162"/>
      <c r="O20" s="165"/>
      <c r="P20" s="249">
        <f>IFERROR(IF($H20="","",IF($H20="Total",SUMIFS(P$12:P19,$F$12:$F19,"Category"),IF($F20="Category",SUM(INDEX(Allocations!$D$11:$O$20,MATCH(Summary!$H20,Allocations!$C$11:$C$20,0),MATCH(Summary!P$8,Allocations!$D$10:$O$10,0))),SUM(INDEX(TB_ALLOCATIONS[[January]:[December]],MATCH(Summary!$H20,TB_ALLOCATIONS[Subcategory],0),MATCH(Summary!P$8,TB_ALLOCATIONS[[#Headers],[January]:[December]],0)))))),0)</f>
        <v>3686</v>
      </c>
      <c r="Q20" s="249">
        <f>IFERROR(IF($H20="","",IF($H20="Total",SUMIFS(Q$12:Q19,$F$12:$F19,"Category"),IF($F20="Category",SUMIFS(TB_TRANSACTIONS[Total ($)],TB_TRANSACTIONS[Category],Summary!$H20,TB_TRANSACTIONS[Month],Summary!P$8),SUMIFS(TB_TRANSACTIONS[Total ($)],TB_TRANSACTIONS[Subcategory],Summary!$H20,TB_TRANSACTIONS[Month],Summary!P$8)))),0)</f>
        <v>1435</v>
      </c>
      <c r="R20" s="250">
        <f t="shared" si="2"/>
        <v>-0.61068909386869241</v>
      </c>
      <c r="S20" s="162"/>
      <c r="T20" s="165"/>
      <c r="U20" s="249">
        <f>IFERROR(IF($H20="","",IF($H20="Total",SUMIFS(U$12:U19,$F$12:$F19,"Category"),IF($F20="Category",SUM(INDEX(Allocations!$D$11:$O$20,MATCH(Summary!$H20,Allocations!$C$11:$C$20,0),MATCH(Summary!U$8,Allocations!$D$10:$O$10,0))),SUM(INDEX(TB_ALLOCATIONS[[January]:[December]],MATCH(Summary!$H20,TB_ALLOCATIONS[Subcategory],0),MATCH(Summary!U$8,TB_ALLOCATIONS[[#Headers],[January]:[December]],0)))))),0)</f>
        <v>3160</v>
      </c>
      <c r="V20" s="249">
        <f>IFERROR(IF($H20="","",IF($H20="Total",SUMIFS(V$12:V19,$F$12:$F19,"Category"),IF($F20="Category",SUMIFS(TB_TRANSACTIONS[Total ($)],TB_TRANSACTIONS[Category],Summary!$H20,TB_TRANSACTIONS[Month],Summary!U$8),SUMIFS(TB_TRANSACTIONS[Total ($)],TB_TRANSACTIONS[Subcategory],Summary!$H20,TB_TRANSACTIONS[Month],Summary!U$8)))),0)</f>
        <v>3875</v>
      </c>
      <c r="W20" s="250">
        <f t="shared" si="3"/>
        <v>0.22626582278481022</v>
      </c>
      <c r="X20" s="162"/>
      <c r="Y20" s="165"/>
      <c r="Z20" s="249">
        <f>IFERROR(IF($H20="","",IF($H20="Total",SUMIFS(Z$12:Z19,$F$12:$F19,"Category"),IF($F20="Category",SUM(INDEX(Allocations!$D$11:$O$20,MATCH(Summary!$H20,Allocations!$C$11:$C$20,0),MATCH(Summary!Z$8,Allocations!$D$10:$O$10,0))),SUM(INDEX(TB_ALLOCATIONS[[January]:[December]],MATCH(Summary!$H20,TB_ALLOCATIONS[Subcategory],0),MATCH(Summary!Z$8,TB_ALLOCATIONS[[#Headers],[January]:[December]],0)))))),0)</f>
        <v>4070</v>
      </c>
      <c r="AA20" s="249">
        <f>IFERROR(IF($H20="","",IF($H20="Total",SUMIFS(AA$12:AA19,$F$12:$F19,"Category"),IF($F20="Category",SUMIFS(TB_TRANSACTIONS[Total ($)],TB_TRANSACTIONS[Category],Summary!$H20,TB_TRANSACTIONS[Month],Summary!Z$8),SUMIFS(TB_TRANSACTIONS[Total ($)],TB_TRANSACTIONS[Subcategory],Summary!$H20,TB_TRANSACTIONS[Month],Summary!Z$8)))),0)</f>
        <v>1304</v>
      </c>
      <c r="AB20" s="250">
        <f t="shared" si="4"/>
        <v>-0.6796068796068796</v>
      </c>
      <c r="AC20" s="162"/>
      <c r="AD20" s="165"/>
      <c r="AE20" s="249">
        <f>IFERROR(IF($H20="","",IF($H20="Total",SUMIFS(AE$12:AE19,$F$12:$F19,"Category"),IF($F20="Category",SUM(INDEX(Allocations!$D$11:$O$20,MATCH(Summary!$H20,Allocations!$C$11:$C$20,0),MATCH(Summary!AE$8,Allocations!$D$10:$O$10,0))),SUM(INDEX(TB_ALLOCATIONS[[January]:[December]],MATCH(Summary!$H20,TB_ALLOCATIONS[Subcategory],0),MATCH(Summary!AE$8,TB_ALLOCATIONS[[#Headers],[January]:[December]],0)))))),0)</f>
        <v>1309</v>
      </c>
      <c r="AF20" s="249">
        <f>IFERROR(IF($H20="","",IF($H20="Total",SUMIFS(AF$12:AF19,$F$12:$F19,"Category"),IF($F20="Category",SUMIFS(TB_TRANSACTIONS[Total ($)],TB_TRANSACTIONS[Category],Summary!$H20,TB_TRANSACTIONS[Month],Summary!AE$8),SUMIFS(TB_TRANSACTIONS[Total ($)],TB_TRANSACTIONS[Subcategory],Summary!$H20,TB_TRANSACTIONS[Month],Summary!AE$8)))),0)</f>
        <v>1370</v>
      </c>
      <c r="AG20" s="250">
        <f t="shared" si="5"/>
        <v>4.6600458365164243E-2</v>
      </c>
      <c r="AH20" s="162"/>
      <c r="AI20" s="165"/>
      <c r="AJ20" s="249">
        <f>IFERROR(IF($H20="","",IF($H20="Total",SUMIFS(AJ$12:AJ19,$F$12:$F19,"Category"),IF($F20="Category",SUM(INDEX(Allocations!$D$11:$O$20,MATCH(Summary!$H20,Allocations!$C$11:$C$20,0),MATCH(Summary!AJ$8,Allocations!$D$10:$O$10,0))),SUM(INDEX(TB_ALLOCATIONS[[January]:[December]],MATCH(Summary!$H20,TB_ALLOCATIONS[Subcategory],0),MATCH(Summary!AJ$8,TB_ALLOCATIONS[[#Headers],[January]:[December]],0)))))),0)</f>
        <v>1134</v>
      </c>
      <c r="AK20" s="249">
        <f>IFERROR(IF($H20="","",IF($H20="Total",SUMIFS(AK$12:AK19,$F$12:$F19,"Category"),IF($F20="Category",SUMIFS(TB_TRANSACTIONS[Total ($)],TB_TRANSACTIONS[Category],Summary!$H20,TB_TRANSACTIONS[Month],Summary!AJ$8),SUMIFS(TB_TRANSACTIONS[Total ($)],TB_TRANSACTIONS[Subcategory],Summary!$H20,TB_TRANSACTIONS[Month],Summary!AJ$8)))),0)</f>
        <v>1632</v>
      </c>
      <c r="AL20" s="250">
        <f t="shared" si="6"/>
        <v>0.43915343915343907</v>
      </c>
      <c r="AM20" s="162"/>
      <c r="AN20" s="165"/>
      <c r="AO20" s="249">
        <f>IFERROR(IF($H20="","",IF($H20="Total",SUMIFS(AO$12:AO19,$F$12:$F19,"Category"),IF($F20="Category",SUM(INDEX(Allocations!$D$11:$O$20,MATCH(Summary!$H20,Allocations!$C$11:$C$20,0),MATCH(Summary!AO$8,Allocations!$D$10:$O$10,0))),SUM(INDEX(TB_ALLOCATIONS[[January]:[December]],MATCH(Summary!$H20,TB_ALLOCATIONS[Subcategory],0),MATCH(Summary!AO$8,TB_ALLOCATIONS[[#Headers],[January]:[December]],0)))))),0)</f>
        <v>2163</v>
      </c>
      <c r="AP20" s="249">
        <f>IFERROR(IF($H20="","",IF($H20="Total",SUMIFS(AP$12:AP19,$F$12:$F19,"Category"),IF($F20="Category",SUMIFS(TB_TRANSACTIONS[Total ($)],TB_TRANSACTIONS[Category],Summary!$H20,TB_TRANSACTIONS[Month],Summary!AO$8),SUMIFS(TB_TRANSACTIONS[Total ($)],TB_TRANSACTIONS[Subcategory],Summary!$H20,TB_TRANSACTIONS[Month],Summary!AO$8)))),0)</f>
        <v>1300</v>
      </c>
      <c r="AQ20" s="250">
        <f t="shared" si="7"/>
        <v>-0.39898289412852517</v>
      </c>
      <c r="AR20" s="162"/>
      <c r="AS20" s="165"/>
      <c r="AT20" s="249">
        <f>IFERROR(IF($H20="","",IF($H20="Total",SUMIFS(AT$12:AT19,$F$12:$F19,"Category"),IF($F20="Category",SUM(INDEX(Allocations!$D$11:$O$20,MATCH(Summary!$H20,Allocations!$C$11:$C$20,0),MATCH(Summary!AT$8,Allocations!$D$10:$O$10,0))),SUM(INDEX(TB_ALLOCATIONS[[January]:[December]],MATCH(Summary!$H20,TB_ALLOCATIONS[Subcategory],0),MATCH(Summary!AT$8,TB_ALLOCATIONS[[#Headers],[January]:[December]],0)))))),0)</f>
        <v>4357</v>
      </c>
      <c r="AU20" s="249">
        <f>IFERROR(IF($H20="","",IF($H20="Total",SUMIFS(AU$12:AU19,$F$12:$F19,"Category"),IF($F20="Category",SUMIFS(TB_TRANSACTIONS[Total ($)],TB_TRANSACTIONS[Category],Summary!$H20,TB_TRANSACTIONS[Month],Summary!AT$8),SUMIFS(TB_TRANSACTIONS[Total ($)],TB_TRANSACTIONS[Subcategory],Summary!$H20,TB_TRANSACTIONS[Month],Summary!AT$8)))),0)</f>
        <v>1983</v>
      </c>
      <c r="AV20" s="250">
        <f t="shared" si="8"/>
        <v>-0.5448703236171677</v>
      </c>
      <c r="AW20" s="162"/>
      <c r="AX20" s="165"/>
      <c r="AY20" s="249">
        <f>IFERROR(IF($H20="","",IF($H20="Total",SUMIFS(AY$12:AY19,$F$12:$F19,"Category"),IF($F20="Category",SUM(INDEX(Allocations!$D$11:$O$20,MATCH(Summary!$H20,Allocations!$C$11:$C$20,0),MATCH(Summary!AY$8,Allocations!$D$10:$O$10,0))),SUM(INDEX(TB_ALLOCATIONS[[January]:[December]],MATCH(Summary!$H20,TB_ALLOCATIONS[Subcategory],0),MATCH(Summary!AY$8,TB_ALLOCATIONS[[#Headers],[January]:[December]],0)))))),0)</f>
        <v>2096</v>
      </c>
      <c r="AZ20" s="249">
        <f>IFERROR(IF($H20="","",IF($H20="Total",SUMIFS(AZ$12:AZ19,$F$12:$F19,"Category"),IF($F20="Category",SUMIFS(TB_TRANSACTIONS[Total ($)],TB_TRANSACTIONS[Category],Summary!$H20,TB_TRANSACTIONS[Month],Summary!AY$8),SUMIFS(TB_TRANSACTIONS[Total ($)],TB_TRANSACTIONS[Subcategory],Summary!$H20,TB_TRANSACTIONS[Month],Summary!AY$8)))),0)</f>
        <v>700</v>
      </c>
      <c r="BA20" s="250">
        <f t="shared" si="9"/>
        <v>-0.66603053435114501</v>
      </c>
      <c r="BB20" s="162"/>
      <c r="BC20" s="165"/>
      <c r="BD20" s="249">
        <f>IFERROR(IF($H20="","",IF($H20="Total",SUMIFS(BD$12:BD19,$F$12:$F19,"Category"),IF($F20="Category",SUM(INDEX(Allocations!$D$11:$O$20,MATCH(Summary!$H20,Allocations!$C$11:$C$20,0),MATCH(Summary!BD$8,Allocations!$D$10:$O$10,0))),SUM(INDEX(TB_ALLOCATIONS[[January]:[December]],MATCH(Summary!$H20,TB_ALLOCATIONS[Subcategory],0),MATCH(Summary!BD$8,TB_ALLOCATIONS[[#Headers],[January]:[December]],0)))))),0)</f>
        <v>2535</v>
      </c>
      <c r="BE20" s="249">
        <f>IFERROR(IF($H20="","",IF($H20="Total",SUMIFS(BE$12:BE19,$F$12:$F19,"Category"),IF($F20="Category",SUMIFS(TB_TRANSACTIONS[Total ($)],TB_TRANSACTIONS[Category],Summary!$H20,TB_TRANSACTIONS[Month],Summary!BD$8),SUMIFS(TB_TRANSACTIONS[Total ($)],TB_TRANSACTIONS[Subcategory],Summary!$H20,TB_TRANSACTIONS[Month],Summary!BD$8)))),0)</f>
        <v>1212</v>
      </c>
      <c r="BF20" s="250">
        <f t="shared" si="10"/>
        <v>-0.52189349112426031</v>
      </c>
      <c r="BG20" s="162"/>
      <c r="BH20" s="165"/>
      <c r="BI20" s="249">
        <f>IFERROR(IF($H20="","",IF($H20="Total",SUMIFS(BI$12:BI19,$F$12:$F19,"Category"),IF($F20="Category",SUM(INDEX(Allocations!$D$11:$O$20,MATCH(Summary!$H20,Allocations!$C$11:$C$20,0),MATCH(Summary!BI$8,Allocations!$D$10:$O$10,0))),SUM(INDEX(TB_ALLOCATIONS[[January]:[December]],MATCH(Summary!$H20,TB_ALLOCATIONS[Subcategory],0),MATCH(Summary!BI$8,TB_ALLOCATIONS[[#Headers],[January]:[December]],0)))))),0)</f>
        <v>4884</v>
      </c>
      <c r="BJ20" s="249">
        <f>IFERROR(IF($H20="","",IF($H20="Total",SUMIFS(BJ$12:BJ19,$F$12:$F19,"Category"),IF($F20="Category",SUMIFS(TB_TRANSACTIONS[Total ($)],TB_TRANSACTIONS[Category],Summary!$H20,TB_TRANSACTIONS[Month],Summary!BI$8),SUMIFS(TB_TRANSACTIONS[Total ($)],TB_TRANSACTIONS[Subcategory],Summary!$H20,TB_TRANSACTIONS[Month],Summary!BI$8)))),0)</f>
        <v>1335</v>
      </c>
      <c r="BK20" s="250">
        <f t="shared" si="11"/>
        <v>-0.72665847665847672</v>
      </c>
      <c r="BL20" s="162"/>
      <c r="BM20" s="165"/>
      <c r="BN20" s="249">
        <f>IFERROR(IF($H20="","",IF($H20="Total",SUMIFS(BN$12:BN19,$F$12:$F19,"Category"),IF($F20="Category",SUM(INDEX(Allocations!$D$11:$O$20,MATCH(Summary!$H20,Allocations!$C$11:$C$20,0),MATCH(Summary!BN$8,Allocations!$D$10:$O$10,0))),SUM(INDEX(TB_ALLOCATIONS[[January]:[December]],MATCH(Summary!$H20,TB_ALLOCATIONS[Subcategory],0),MATCH(Summary!BN$8,TB_ALLOCATIONS[[#Headers],[January]:[December]],0)))))),0)</f>
        <v>1597</v>
      </c>
      <c r="BO20" s="249">
        <f>IFERROR(IF($H20="","",IF($H20="Total",SUMIFS(BO$12:BO19,$F$12:$F19,"Category"),IF($F20="Category",SUMIFS(TB_TRANSACTIONS[Total ($)],TB_TRANSACTIONS[Category],Summary!$H20,TB_TRANSACTIONS[Month],Summary!BN$8),SUMIFS(TB_TRANSACTIONS[Total ($)],TB_TRANSACTIONS[Subcategory],Summary!$H20,TB_TRANSACTIONS[Month],Summary!BN$8)))),0)</f>
        <v>1120</v>
      </c>
      <c r="BP20" s="250">
        <f t="shared" si="12"/>
        <v>-0.29868503443957417</v>
      </c>
      <c r="BQ20" s="162"/>
      <c r="BR20" s="165"/>
      <c r="BS20" s="249">
        <f t="shared" si="17"/>
        <v>35411</v>
      </c>
      <c r="BT20" s="249">
        <f t="shared" si="18"/>
        <v>19966</v>
      </c>
      <c r="BU20" s="250">
        <f t="shared" si="19"/>
        <v>-0.43616390387167825</v>
      </c>
      <c r="BV20" s="267"/>
      <c r="BW20" s="77"/>
      <c r="BX20" s="57"/>
      <c r="BZ20" s="276"/>
      <c r="CK20" s="92"/>
      <c r="CL20" s="92"/>
      <c r="CM20" s="92"/>
      <c r="CN20" s="92"/>
      <c r="CO20" s="92"/>
      <c r="CP20" s="92"/>
    </row>
    <row r="21" spans="1:94" s="72" customFormat="1" ht="18" customHeight="1" thickBot="1" x14ac:dyDescent="0.3">
      <c r="A21" s="97"/>
      <c r="B21" s="108">
        <f>IFERROR(IF(COUNTIFS($B$13:B20,"Total")&gt;0,"-",IF(B20="",IF(B19="","Total",IF(B19=$C$8,"",B19+1)),IF(E20=D20,"",B20))),"-")</f>
        <v>2</v>
      </c>
      <c r="C21" s="108" t="str">
        <f>IFERROR(IF(B21="","-",INDEX(Analysis!$D$45:$D$54,MATCH(Summary!$B21,Analysis!$C$45:$C$54,0),1)),"-")</f>
        <v>Administrative expenses</v>
      </c>
      <c r="D21" s="108">
        <f>IFERROR(INDEX(Analysis!$E$45:$E$54,MATCH(Summary!$B21,Analysis!$C$45:$C$54,0),1),"-")</f>
        <v>3</v>
      </c>
      <c r="E21" s="108">
        <f t="shared" si="16"/>
        <v>3</v>
      </c>
      <c r="F21" s="108" t="str">
        <f t="shared" si="0"/>
        <v>Subcategory</v>
      </c>
      <c r="G21" s="57"/>
      <c r="H21" s="164" t="str">
        <f>IFERROR(IF(B21="Total","Total",IF(COUNTIFS($H$12:H20,"Total")&gt;0,"",IF(F21="Category",Summary!C21,INDEX(TB_ALLOCATIONS[Subcategory],MATCH(Summary!C21&amp;"-"&amp;Summary!E21,TB_ALLOCATIONS[Subcategory - code],0),1)))),"")</f>
        <v>Utilities</v>
      </c>
      <c r="I21" s="162"/>
      <c r="J21" s="165"/>
      <c r="K21" s="249">
        <f>IFERROR(IF($H21="","",IF($H21="Total",SUMIFS(K$12:K20,$F$12:$F20,"Category"),IF($F21="Category",SUM(INDEX(Allocations!$D$11:$O$20,MATCH(Summary!$H21,Allocations!$C$11:$C$20,0),MATCH(Summary!K$8,Allocations!$D$10:$O$10,0))),SUM(INDEX(TB_ALLOCATIONS[[January]:[December]],MATCH(Summary!$H21,TB_ALLOCATIONS[Subcategory],0),MATCH(Summary!K$8,TB_ALLOCATIONS[[#Headers],[January]:[December]],0)))))),0)</f>
        <v>4135</v>
      </c>
      <c r="L21" s="249">
        <f>IFERROR(IF($H21="","",IF($H21="Total",SUMIFS(L$12:L20,$F$12:$F20,"Category"),IF($F21="Category",SUMIFS(TB_TRANSACTIONS[Total ($)],TB_TRANSACTIONS[Category],Summary!$H21,TB_TRANSACTIONS[Month],Summary!K$8),SUMIFS(TB_TRANSACTIONS[Total ($)],TB_TRANSACTIONS[Subcategory],Summary!$H21,TB_TRANSACTIONS[Month],Summary!K$8)))),0)</f>
        <v>1200</v>
      </c>
      <c r="M21" s="250">
        <f t="shared" si="1"/>
        <v>-0.70979443772672313</v>
      </c>
      <c r="N21" s="162"/>
      <c r="O21" s="165"/>
      <c r="P21" s="249">
        <f>IFERROR(IF($H21="","",IF($H21="Total",SUMIFS(P$12:P20,$F$12:$F20,"Category"),IF($F21="Category",SUM(INDEX(Allocations!$D$11:$O$20,MATCH(Summary!$H21,Allocations!$C$11:$C$20,0),MATCH(Summary!P$8,Allocations!$D$10:$O$10,0))),SUM(INDEX(TB_ALLOCATIONS[[January]:[December]],MATCH(Summary!$H21,TB_ALLOCATIONS[Subcategory],0),MATCH(Summary!P$8,TB_ALLOCATIONS[[#Headers],[January]:[December]],0)))))),0)</f>
        <v>2987</v>
      </c>
      <c r="Q21" s="249">
        <f>IFERROR(IF($H21="","",IF($H21="Total",SUMIFS(Q$12:Q20,$F$12:$F20,"Category"),IF($F21="Category",SUMIFS(TB_TRANSACTIONS[Total ($)],TB_TRANSACTIONS[Category],Summary!$H21,TB_TRANSACTIONS[Month],Summary!P$8),SUMIFS(TB_TRANSACTIONS[Total ($)],TB_TRANSACTIONS[Subcategory],Summary!$H21,TB_TRANSACTIONS[Month],Summary!P$8)))),0)</f>
        <v>4517</v>
      </c>
      <c r="R21" s="250">
        <f t="shared" si="2"/>
        <v>0.51221961834616669</v>
      </c>
      <c r="S21" s="162"/>
      <c r="T21" s="165"/>
      <c r="U21" s="249">
        <f>IFERROR(IF($H21="","",IF($H21="Total",SUMIFS(U$12:U20,$F$12:$F20,"Category"),IF($F21="Category",SUM(INDEX(Allocations!$D$11:$O$20,MATCH(Summary!$H21,Allocations!$C$11:$C$20,0),MATCH(Summary!U$8,Allocations!$D$10:$O$10,0))),SUM(INDEX(TB_ALLOCATIONS[[January]:[December]],MATCH(Summary!$H21,TB_ALLOCATIONS[Subcategory],0),MATCH(Summary!U$8,TB_ALLOCATIONS[[#Headers],[January]:[December]],0)))))),0)</f>
        <v>2565</v>
      </c>
      <c r="V21" s="249">
        <f>IFERROR(IF($H21="","",IF($H21="Total",SUMIFS(V$12:V20,$F$12:$F20,"Category"),IF($F21="Category",SUMIFS(TB_TRANSACTIONS[Total ($)],TB_TRANSACTIONS[Category],Summary!$H21,TB_TRANSACTIONS[Month],Summary!U$8),SUMIFS(TB_TRANSACTIONS[Total ($)],TB_TRANSACTIONS[Subcategory],Summary!$H21,TB_TRANSACTIONS[Month],Summary!U$8)))),0)</f>
        <v>10204</v>
      </c>
      <c r="W21" s="250">
        <f t="shared" si="3"/>
        <v>2.9781676413255362</v>
      </c>
      <c r="X21" s="162"/>
      <c r="Y21" s="165"/>
      <c r="Z21" s="249">
        <f>IFERROR(IF($H21="","",IF($H21="Total",SUMIFS(Z$12:Z20,$F$12:$F20,"Category"),IF($F21="Category",SUM(INDEX(Allocations!$D$11:$O$20,MATCH(Summary!$H21,Allocations!$C$11:$C$20,0),MATCH(Summary!Z$8,Allocations!$D$10:$O$10,0))),SUM(INDEX(TB_ALLOCATIONS[[January]:[December]],MATCH(Summary!$H21,TB_ALLOCATIONS[Subcategory],0),MATCH(Summary!Z$8,TB_ALLOCATIONS[[#Headers],[January]:[December]],0)))))),0)</f>
        <v>4209</v>
      </c>
      <c r="AA21" s="249">
        <f>IFERROR(IF($H21="","",IF($H21="Total",SUMIFS(AA$12:AA20,$F$12:$F20,"Category"),IF($F21="Category",SUMIFS(TB_TRANSACTIONS[Total ($)],TB_TRANSACTIONS[Category],Summary!$H21,TB_TRANSACTIONS[Month],Summary!Z$8),SUMIFS(TB_TRANSACTIONS[Total ($)],TB_TRANSACTIONS[Subcategory],Summary!$H21,TB_TRANSACTIONS[Month],Summary!Z$8)))),0)</f>
        <v>1363</v>
      </c>
      <c r="AB21" s="250">
        <f t="shared" si="4"/>
        <v>-0.6761701116654788</v>
      </c>
      <c r="AC21" s="162"/>
      <c r="AD21" s="165"/>
      <c r="AE21" s="249">
        <f>IFERROR(IF($H21="","",IF($H21="Total",SUMIFS(AE$12:AE20,$F$12:$F20,"Category"),IF($F21="Category",SUM(INDEX(Allocations!$D$11:$O$20,MATCH(Summary!$H21,Allocations!$C$11:$C$20,0),MATCH(Summary!AE$8,Allocations!$D$10:$O$10,0))),SUM(INDEX(TB_ALLOCATIONS[[January]:[December]],MATCH(Summary!$H21,TB_ALLOCATIONS[Subcategory],0),MATCH(Summary!AE$8,TB_ALLOCATIONS[[#Headers],[January]:[December]],0)))))),0)</f>
        <v>3361</v>
      </c>
      <c r="AF21" s="249">
        <f>IFERROR(IF($H21="","",IF($H21="Total",SUMIFS(AF$12:AF20,$F$12:$F20,"Category"),IF($F21="Category",SUMIFS(TB_TRANSACTIONS[Total ($)],TB_TRANSACTIONS[Category],Summary!$H21,TB_TRANSACTIONS[Month],Summary!AE$8),SUMIFS(TB_TRANSACTIONS[Total ($)],TB_TRANSACTIONS[Subcategory],Summary!$H21,TB_TRANSACTIONS[Month],Summary!AE$8)))),0)</f>
        <v>1162</v>
      </c>
      <c r="AG21" s="250">
        <f t="shared" si="5"/>
        <v>-0.65426956263016955</v>
      </c>
      <c r="AH21" s="162"/>
      <c r="AI21" s="165"/>
      <c r="AJ21" s="249">
        <f>IFERROR(IF($H21="","",IF($H21="Total",SUMIFS(AJ$12:AJ20,$F$12:$F20,"Category"),IF($F21="Category",SUM(INDEX(Allocations!$D$11:$O$20,MATCH(Summary!$H21,Allocations!$C$11:$C$20,0),MATCH(Summary!AJ$8,Allocations!$D$10:$O$10,0))),SUM(INDEX(TB_ALLOCATIONS[[January]:[December]],MATCH(Summary!$H21,TB_ALLOCATIONS[Subcategory],0),MATCH(Summary!AJ$8,TB_ALLOCATIONS[[#Headers],[January]:[December]],0)))))),0)</f>
        <v>4859</v>
      </c>
      <c r="AK21" s="249">
        <f>IFERROR(IF($H21="","",IF($H21="Total",SUMIFS(AK$12:AK20,$F$12:$F20,"Category"),IF($F21="Category",SUMIFS(TB_TRANSACTIONS[Total ($)],TB_TRANSACTIONS[Category],Summary!$H21,TB_TRANSACTIONS[Month],Summary!AJ$8),SUMIFS(TB_TRANSACTIONS[Total ($)],TB_TRANSACTIONS[Subcategory],Summary!$H21,TB_TRANSACTIONS[Month],Summary!AJ$8)))),0)</f>
        <v>889</v>
      </c>
      <c r="AL21" s="250">
        <f t="shared" si="6"/>
        <v>-0.81704054332167109</v>
      </c>
      <c r="AM21" s="162"/>
      <c r="AN21" s="165"/>
      <c r="AO21" s="249">
        <f>IFERROR(IF($H21="","",IF($H21="Total",SUMIFS(AO$12:AO20,$F$12:$F20,"Category"),IF($F21="Category",SUM(INDEX(Allocations!$D$11:$O$20,MATCH(Summary!$H21,Allocations!$C$11:$C$20,0),MATCH(Summary!AO$8,Allocations!$D$10:$O$10,0))),SUM(INDEX(TB_ALLOCATIONS[[January]:[December]],MATCH(Summary!$H21,TB_ALLOCATIONS[Subcategory],0),MATCH(Summary!AO$8,TB_ALLOCATIONS[[#Headers],[January]:[December]],0)))))),0)</f>
        <v>4125</v>
      </c>
      <c r="AP21" s="249">
        <f>IFERROR(IF($H21="","",IF($H21="Total",SUMIFS(AP$12:AP20,$F$12:$F20,"Category"),IF($F21="Category",SUMIFS(TB_TRANSACTIONS[Total ($)],TB_TRANSACTIONS[Category],Summary!$H21,TB_TRANSACTIONS[Month],Summary!AO$8),SUMIFS(TB_TRANSACTIONS[Total ($)],TB_TRANSACTIONS[Subcategory],Summary!$H21,TB_TRANSACTIONS[Month],Summary!AO$8)))),0)</f>
        <v>1834</v>
      </c>
      <c r="AQ21" s="250">
        <f t="shared" si="7"/>
        <v>-0.55539393939393933</v>
      </c>
      <c r="AR21" s="162"/>
      <c r="AS21" s="165"/>
      <c r="AT21" s="249">
        <f>IFERROR(IF($H21="","",IF($H21="Total",SUMIFS(AT$12:AT20,$F$12:$F20,"Category"),IF($F21="Category",SUM(INDEX(Allocations!$D$11:$O$20,MATCH(Summary!$H21,Allocations!$C$11:$C$20,0),MATCH(Summary!AT$8,Allocations!$D$10:$O$10,0))),SUM(INDEX(TB_ALLOCATIONS[[January]:[December]],MATCH(Summary!$H21,TB_ALLOCATIONS[Subcategory],0),MATCH(Summary!AT$8,TB_ALLOCATIONS[[#Headers],[January]:[December]],0)))))),0)</f>
        <v>3344</v>
      </c>
      <c r="AU21" s="249">
        <f>IFERROR(IF($H21="","",IF($H21="Total",SUMIFS(AU$12:AU20,$F$12:$F20,"Category"),IF($F21="Category",SUMIFS(TB_TRANSACTIONS[Total ($)],TB_TRANSACTIONS[Category],Summary!$H21,TB_TRANSACTIONS[Month],Summary!AT$8),SUMIFS(TB_TRANSACTIONS[Total ($)],TB_TRANSACTIONS[Subcategory],Summary!$H21,TB_TRANSACTIONS[Month],Summary!AT$8)))),0)</f>
        <v>1023</v>
      </c>
      <c r="AV21" s="250">
        <f t="shared" si="8"/>
        <v>-0.69407894736842102</v>
      </c>
      <c r="AW21" s="162"/>
      <c r="AX21" s="165"/>
      <c r="AY21" s="249">
        <f>IFERROR(IF($H21="","",IF($H21="Total",SUMIFS(AY$12:AY20,$F$12:$F20,"Category"),IF($F21="Category",SUM(INDEX(Allocations!$D$11:$O$20,MATCH(Summary!$H21,Allocations!$C$11:$C$20,0),MATCH(Summary!AY$8,Allocations!$D$10:$O$10,0))),SUM(INDEX(TB_ALLOCATIONS[[January]:[December]],MATCH(Summary!$H21,TB_ALLOCATIONS[Subcategory],0),MATCH(Summary!AY$8,TB_ALLOCATIONS[[#Headers],[January]:[December]],0)))))),0)</f>
        <v>3571</v>
      </c>
      <c r="AZ21" s="249">
        <f>IFERROR(IF($H21="","",IF($H21="Total",SUMIFS(AZ$12:AZ20,$F$12:$F20,"Category"),IF($F21="Category",SUMIFS(TB_TRANSACTIONS[Total ($)],TB_TRANSACTIONS[Category],Summary!$H21,TB_TRANSACTIONS[Month],Summary!AY$8),SUMIFS(TB_TRANSACTIONS[Total ($)],TB_TRANSACTIONS[Subcategory],Summary!$H21,TB_TRANSACTIONS[Month],Summary!AY$8)))),0)</f>
        <v>1062</v>
      </c>
      <c r="BA21" s="250">
        <f t="shared" si="9"/>
        <v>-0.70260431251750211</v>
      </c>
      <c r="BB21" s="162"/>
      <c r="BC21" s="165"/>
      <c r="BD21" s="249">
        <f>IFERROR(IF($H21="","",IF($H21="Total",SUMIFS(BD$12:BD20,$F$12:$F20,"Category"),IF($F21="Category",SUM(INDEX(Allocations!$D$11:$O$20,MATCH(Summary!$H21,Allocations!$C$11:$C$20,0),MATCH(Summary!BD$8,Allocations!$D$10:$O$10,0))),SUM(INDEX(TB_ALLOCATIONS[[January]:[December]],MATCH(Summary!$H21,TB_ALLOCATIONS[Subcategory],0),MATCH(Summary!BD$8,TB_ALLOCATIONS[[#Headers],[January]:[December]],0)))))),0)</f>
        <v>2087</v>
      </c>
      <c r="BE21" s="249">
        <f>IFERROR(IF($H21="","",IF($H21="Total",SUMIFS(BE$12:BE20,$F$12:$F20,"Category"),IF($F21="Category",SUMIFS(TB_TRANSACTIONS[Total ($)],TB_TRANSACTIONS[Category],Summary!$H21,TB_TRANSACTIONS[Month],Summary!BD$8),SUMIFS(TB_TRANSACTIONS[Total ($)],TB_TRANSACTIONS[Subcategory],Summary!$H21,TB_TRANSACTIONS[Month],Summary!BD$8)))),0)</f>
        <v>2000</v>
      </c>
      <c r="BF21" s="250">
        <f t="shared" si="10"/>
        <v>-4.1686631528509821E-2</v>
      </c>
      <c r="BG21" s="162"/>
      <c r="BH21" s="165"/>
      <c r="BI21" s="249">
        <f>IFERROR(IF($H21="","",IF($H21="Total",SUMIFS(BI$12:BI20,$F$12:$F20,"Category"),IF($F21="Category",SUM(INDEX(Allocations!$D$11:$O$20,MATCH(Summary!$H21,Allocations!$C$11:$C$20,0),MATCH(Summary!BI$8,Allocations!$D$10:$O$10,0))),SUM(INDEX(TB_ALLOCATIONS[[January]:[December]],MATCH(Summary!$H21,TB_ALLOCATIONS[Subcategory],0),MATCH(Summary!BI$8,TB_ALLOCATIONS[[#Headers],[January]:[December]],0)))))),0)</f>
        <v>3670</v>
      </c>
      <c r="BJ21" s="249">
        <f>IFERROR(IF($H21="","",IF($H21="Total",SUMIFS(BJ$12:BJ20,$F$12:$F20,"Category"),IF($F21="Category",SUMIFS(TB_TRANSACTIONS[Total ($)],TB_TRANSACTIONS[Category],Summary!$H21,TB_TRANSACTIONS[Month],Summary!BI$8),SUMIFS(TB_TRANSACTIONS[Total ($)],TB_TRANSACTIONS[Subcategory],Summary!$H21,TB_TRANSACTIONS[Month],Summary!BI$8)))),0)</f>
        <v>3299</v>
      </c>
      <c r="BK21" s="250">
        <f t="shared" si="11"/>
        <v>-0.10108991825613078</v>
      </c>
      <c r="BL21" s="162"/>
      <c r="BM21" s="165"/>
      <c r="BN21" s="249">
        <f>IFERROR(IF($H21="","",IF($H21="Total",SUMIFS(BN$12:BN20,$F$12:$F20,"Category"),IF($F21="Category",SUM(INDEX(Allocations!$D$11:$O$20,MATCH(Summary!$H21,Allocations!$C$11:$C$20,0),MATCH(Summary!BN$8,Allocations!$D$10:$O$10,0))),SUM(INDEX(TB_ALLOCATIONS[[January]:[December]],MATCH(Summary!$H21,TB_ALLOCATIONS[Subcategory],0),MATCH(Summary!BN$8,TB_ALLOCATIONS[[#Headers],[January]:[December]],0)))))),0)</f>
        <v>1482</v>
      </c>
      <c r="BO21" s="249">
        <f>IFERROR(IF($H21="","",IF($H21="Total",SUMIFS(BO$12:BO20,$F$12:$F20,"Category"),IF($F21="Category",SUMIFS(TB_TRANSACTIONS[Total ($)],TB_TRANSACTIONS[Category],Summary!$H21,TB_TRANSACTIONS[Month],Summary!BN$8),SUMIFS(TB_TRANSACTIONS[Total ($)],TB_TRANSACTIONS[Subcategory],Summary!$H21,TB_TRANSACTIONS[Month],Summary!BN$8)))),0)</f>
        <v>1256</v>
      </c>
      <c r="BP21" s="250">
        <f t="shared" si="12"/>
        <v>-0.1524966261808367</v>
      </c>
      <c r="BQ21" s="162"/>
      <c r="BR21" s="165"/>
      <c r="BS21" s="249">
        <f t="shared" si="17"/>
        <v>40395</v>
      </c>
      <c r="BT21" s="249">
        <f t="shared" si="18"/>
        <v>29809</v>
      </c>
      <c r="BU21" s="250">
        <f t="shared" si="19"/>
        <v>-0.26206213640302023</v>
      </c>
      <c r="BV21" s="267"/>
      <c r="BW21" s="77"/>
      <c r="BX21" s="57"/>
      <c r="BZ21" s="276"/>
      <c r="CK21" s="92"/>
      <c r="CL21" s="92"/>
      <c r="CM21" s="92"/>
      <c r="CN21" s="92"/>
      <c r="CO21" s="92"/>
      <c r="CP21" s="92"/>
    </row>
    <row r="22" spans="1:94" s="72" customFormat="1" ht="18" customHeight="1" thickBot="1" x14ac:dyDescent="0.3">
      <c r="A22" s="97"/>
      <c r="B22" s="108" t="str">
        <f>IFERROR(IF(COUNTIFS($B$13:B21,"Total")&gt;0,"-",IF(B21="",IF(B20="","Total",IF(B20=$C$8,"",B20+1)),IF(E21=D21,"",B21))),"-")</f>
        <v/>
      </c>
      <c r="C22" s="108" t="str">
        <f>IFERROR(IF(B22="","-",INDEX(Analysis!$D$45:$D$54,MATCH(Summary!$B22,Analysis!$C$45:$C$54,0),1)),"-")</f>
        <v>-</v>
      </c>
      <c r="D22" s="108" t="str">
        <f>IFERROR(INDEX(Analysis!$E$45:$E$54,MATCH(Summary!$B22,Analysis!$C$45:$C$54,0),1),"-")</f>
        <v>-</v>
      </c>
      <c r="E22" s="108" t="str">
        <f t="shared" si="16"/>
        <v/>
      </c>
      <c r="F22" s="108" t="str">
        <f t="shared" si="0"/>
        <v>-</v>
      </c>
      <c r="G22" s="57"/>
      <c r="H22" s="164" t="str">
        <f>IFERROR(IF(B22="Total","Total",IF(COUNTIFS($H$12:H21,"Total")&gt;0,"",IF(F22="Category",Summary!C22,INDEX(TB_ALLOCATIONS[Subcategory],MATCH(Summary!C22&amp;"-"&amp;Summary!E22,TB_ALLOCATIONS[Subcategory - code],0),1)))),"")</f>
        <v/>
      </c>
      <c r="I22" s="162"/>
      <c r="J22" s="165"/>
      <c r="K22" s="249" t="str">
        <f>IFERROR(IF($H22="","",IF($H22="Total",SUMIFS(K$12:K21,$F$12:$F21,"Category"),IF($F22="Category",SUM(INDEX(Allocations!$D$11:$O$20,MATCH(Summary!$H22,Allocations!$C$11:$C$20,0),MATCH(Summary!K$8,Allocations!$D$10:$O$10,0))),SUM(INDEX(TB_ALLOCATIONS[[January]:[December]],MATCH(Summary!$H22,TB_ALLOCATIONS[Subcategory],0),MATCH(Summary!K$8,TB_ALLOCATIONS[[#Headers],[January]:[December]],0)))))),0)</f>
        <v/>
      </c>
      <c r="L22" s="249" t="str">
        <f>IFERROR(IF($H22="","",IF($H22="Total",SUMIFS(L$12:L21,$F$12:$F21,"Category"),IF($F22="Category",SUMIFS(TB_TRANSACTIONS[Total ($)],TB_TRANSACTIONS[Category],Summary!$H22,TB_TRANSACTIONS[Month],Summary!K$8),SUMIFS(TB_TRANSACTIONS[Total ($)],TB_TRANSACTIONS[Subcategory],Summary!$H22,TB_TRANSACTIONS[Month],Summary!K$8)))),0)</f>
        <v/>
      </c>
      <c r="M22" s="250" t="str">
        <f t="shared" si="1"/>
        <v/>
      </c>
      <c r="N22" s="162"/>
      <c r="O22" s="165"/>
      <c r="P22" s="249" t="str">
        <f>IFERROR(IF($H22="","",IF($H22="Total",SUMIFS(P$12:P21,$F$12:$F21,"Category"),IF($F22="Category",SUM(INDEX(Allocations!$D$11:$O$20,MATCH(Summary!$H22,Allocations!$C$11:$C$20,0),MATCH(Summary!P$8,Allocations!$D$10:$O$10,0))),SUM(INDEX(TB_ALLOCATIONS[[January]:[December]],MATCH(Summary!$H22,TB_ALLOCATIONS[Subcategory],0),MATCH(Summary!P$8,TB_ALLOCATIONS[[#Headers],[January]:[December]],0)))))),0)</f>
        <v/>
      </c>
      <c r="Q22" s="249" t="str">
        <f>IFERROR(IF($H22="","",IF($H22="Total",SUMIFS(Q$12:Q21,$F$12:$F21,"Category"),IF($F22="Category",SUMIFS(TB_TRANSACTIONS[Total ($)],TB_TRANSACTIONS[Category],Summary!$H22,TB_TRANSACTIONS[Month],Summary!P$8),SUMIFS(TB_TRANSACTIONS[Total ($)],TB_TRANSACTIONS[Subcategory],Summary!$H22,TB_TRANSACTIONS[Month],Summary!P$8)))),0)</f>
        <v/>
      </c>
      <c r="R22" s="250" t="str">
        <f t="shared" si="2"/>
        <v/>
      </c>
      <c r="S22" s="162"/>
      <c r="T22" s="165"/>
      <c r="U22" s="249" t="str">
        <f>IFERROR(IF($H22="","",IF($H22="Total",SUMIFS(U$12:U21,$F$12:$F21,"Category"),IF($F22="Category",SUM(INDEX(Allocations!$D$11:$O$20,MATCH(Summary!$H22,Allocations!$C$11:$C$20,0),MATCH(Summary!U$8,Allocations!$D$10:$O$10,0))),SUM(INDEX(TB_ALLOCATIONS[[January]:[December]],MATCH(Summary!$H22,TB_ALLOCATIONS[Subcategory],0),MATCH(Summary!U$8,TB_ALLOCATIONS[[#Headers],[January]:[December]],0)))))),0)</f>
        <v/>
      </c>
      <c r="V22" s="249" t="str">
        <f>IFERROR(IF($H22="","",IF($H22="Total",SUMIFS(V$12:V21,$F$12:$F21,"Category"),IF($F22="Category",SUMIFS(TB_TRANSACTIONS[Total ($)],TB_TRANSACTIONS[Category],Summary!$H22,TB_TRANSACTIONS[Month],Summary!U$8),SUMIFS(TB_TRANSACTIONS[Total ($)],TB_TRANSACTIONS[Subcategory],Summary!$H22,TB_TRANSACTIONS[Month],Summary!U$8)))),0)</f>
        <v/>
      </c>
      <c r="W22" s="250" t="str">
        <f t="shared" si="3"/>
        <v/>
      </c>
      <c r="X22" s="162"/>
      <c r="Y22" s="165"/>
      <c r="Z22" s="249" t="str">
        <f>IFERROR(IF($H22="","",IF($H22="Total",SUMIFS(Z$12:Z21,$F$12:$F21,"Category"),IF($F22="Category",SUM(INDEX(Allocations!$D$11:$O$20,MATCH(Summary!$H22,Allocations!$C$11:$C$20,0),MATCH(Summary!Z$8,Allocations!$D$10:$O$10,0))),SUM(INDEX(TB_ALLOCATIONS[[January]:[December]],MATCH(Summary!$H22,TB_ALLOCATIONS[Subcategory],0),MATCH(Summary!Z$8,TB_ALLOCATIONS[[#Headers],[January]:[December]],0)))))),0)</f>
        <v/>
      </c>
      <c r="AA22" s="249" t="str">
        <f>IFERROR(IF($H22="","",IF($H22="Total",SUMIFS(AA$12:AA21,$F$12:$F21,"Category"),IF($F22="Category",SUMIFS(TB_TRANSACTIONS[Total ($)],TB_TRANSACTIONS[Category],Summary!$H22,TB_TRANSACTIONS[Month],Summary!Z$8),SUMIFS(TB_TRANSACTIONS[Total ($)],TB_TRANSACTIONS[Subcategory],Summary!$H22,TB_TRANSACTIONS[Month],Summary!Z$8)))),0)</f>
        <v/>
      </c>
      <c r="AB22" s="250" t="str">
        <f t="shared" si="4"/>
        <v/>
      </c>
      <c r="AC22" s="162"/>
      <c r="AD22" s="165"/>
      <c r="AE22" s="249" t="str">
        <f>IFERROR(IF($H22="","",IF($H22="Total",SUMIFS(AE$12:AE21,$F$12:$F21,"Category"),IF($F22="Category",SUM(INDEX(Allocations!$D$11:$O$20,MATCH(Summary!$H22,Allocations!$C$11:$C$20,0),MATCH(Summary!AE$8,Allocations!$D$10:$O$10,0))),SUM(INDEX(TB_ALLOCATIONS[[January]:[December]],MATCH(Summary!$H22,TB_ALLOCATIONS[Subcategory],0),MATCH(Summary!AE$8,TB_ALLOCATIONS[[#Headers],[January]:[December]],0)))))),0)</f>
        <v/>
      </c>
      <c r="AF22" s="249" t="str">
        <f>IFERROR(IF($H22="","",IF($H22="Total",SUMIFS(AF$12:AF21,$F$12:$F21,"Category"),IF($F22="Category",SUMIFS(TB_TRANSACTIONS[Total ($)],TB_TRANSACTIONS[Category],Summary!$H22,TB_TRANSACTIONS[Month],Summary!AE$8),SUMIFS(TB_TRANSACTIONS[Total ($)],TB_TRANSACTIONS[Subcategory],Summary!$H22,TB_TRANSACTIONS[Month],Summary!AE$8)))),0)</f>
        <v/>
      </c>
      <c r="AG22" s="250" t="str">
        <f t="shared" si="5"/>
        <v/>
      </c>
      <c r="AH22" s="162"/>
      <c r="AI22" s="165"/>
      <c r="AJ22" s="249" t="str">
        <f>IFERROR(IF($H22="","",IF($H22="Total",SUMIFS(AJ$12:AJ21,$F$12:$F21,"Category"),IF($F22="Category",SUM(INDEX(Allocations!$D$11:$O$20,MATCH(Summary!$H22,Allocations!$C$11:$C$20,0),MATCH(Summary!AJ$8,Allocations!$D$10:$O$10,0))),SUM(INDEX(TB_ALLOCATIONS[[January]:[December]],MATCH(Summary!$H22,TB_ALLOCATIONS[Subcategory],0),MATCH(Summary!AJ$8,TB_ALLOCATIONS[[#Headers],[January]:[December]],0)))))),0)</f>
        <v/>
      </c>
      <c r="AK22" s="249" t="str">
        <f>IFERROR(IF($H22="","",IF($H22="Total",SUMIFS(AK$12:AK21,$F$12:$F21,"Category"),IF($F22="Category",SUMIFS(TB_TRANSACTIONS[Total ($)],TB_TRANSACTIONS[Category],Summary!$H22,TB_TRANSACTIONS[Month],Summary!AJ$8),SUMIFS(TB_TRANSACTIONS[Total ($)],TB_TRANSACTIONS[Subcategory],Summary!$H22,TB_TRANSACTIONS[Month],Summary!AJ$8)))),0)</f>
        <v/>
      </c>
      <c r="AL22" s="250" t="str">
        <f t="shared" si="6"/>
        <v/>
      </c>
      <c r="AM22" s="162"/>
      <c r="AN22" s="165"/>
      <c r="AO22" s="249" t="str">
        <f>IFERROR(IF($H22="","",IF($H22="Total",SUMIFS(AO$12:AO21,$F$12:$F21,"Category"),IF($F22="Category",SUM(INDEX(Allocations!$D$11:$O$20,MATCH(Summary!$H22,Allocations!$C$11:$C$20,0),MATCH(Summary!AO$8,Allocations!$D$10:$O$10,0))),SUM(INDEX(TB_ALLOCATIONS[[January]:[December]],MATCH(Summary!$H22,TB_ALLOCATIONS[Subcategory],0),MATCH(Summary!AO$8,TB_ALLOCATIONS[[#Headers],[January]:[December]],0)))))),0)</f>
        <v/>
      </c>
      <c r="AP22" s="249" t="str">
        <f>IFERROR(IF($H22="","",IF($H22="Total",SUMIFS(AP$12:AP21,$F$12:$F21,"Category"),IF($F22="Category",SUMIFS(TB_TRANSACTIONS[Total ($)],TB_TRANSACTIONS[Category],Summary!$H22,TB_TRANSACTIONS[Month],Summary!AO$8),SUMIFS(TB_TRANSACTIONS[Total ($)],TB_TRANSACTIONS[Subcategory],Summary!$H22,TB_TRANSACTIONS[Month],Summary!AO$8)))),0)</f>
        <v/>
      </c>
      <c r="AQ22" s="250" t="str">
        <f t="shared" si="7"/>
        <v/>
      </c>
      <c r="AR22" s="162"/>
      <c r="AS22" s="165"/>
      <c r="AT22" s="249" t="str">
        <f>IFERROR(IF($H22="","",IF($H22="Total",SUMIFS(AT$12:AT21,$F$12:$F21,"Category"),IF($F22="Category",SUM(INDEX(Allocations!$D$11:$O$20,MATCH(Summary!$H22,Allocations!$C$11:$C$20,0),MATCH(Summary!AT$8,Allocations!$D$10:$O$10,0))),SUM(INDEX(TB_ALLOCATIONS[[January]:[December]],MATCH(Summary!$H22,TB_ALLOCATIONS[Subcategory],0),MATCH(Summary!AT$8,TB_ALLOCATIONS[[#Headers],[January]:[December]],0)))))),0)</f>
        <v/>
      </c>
      <c r="AU22" s="249" t="str">
        <f>IFERROR(IF($H22="","",IF($H22="Total",SUMIFS(AU$12:AU21,$F$12:$F21,"Category"),IF($F22="Category",SUMIFS(TB_TRANSACTIONS[Total ($)],TB_TRANSACTIONS[Category],Summary!$H22,TB_TRANSACTIONS[Month],Summary!AT$8),SUMIFS(TB_TRANSACTIONS[Total ($)],TB_TRANSACTIONS[Subcategory],Summary!$H22,TB_TRANSACTIONS[Month],Summary!AT$8)))),0)</f>
        <v/>
      </c>
      <c r="AV22" s="250" t="str">
        <f t="shared" si="8"/>
        <v/>
      </c>
      <c r="AW22" s="162"/>
      <c r="AX22" s="165"/>
      <c r="AY22" s="249" t="str">
        <f>IFERROR(IF($H22="","",IF($H22="Total",SUMIFS(AY$12:AY21,$F$12:$F21,"Category"),IF($F22="Category",SUM(INDEX(Allocations!$D$11:$O$20,MATCH(Summary!$H22,Allocations!$C$11:$C$20,0),MATCH(Summary!AY$8,Allocations!$D$10:$O$10,0))),SUM(INDEX(TB_ALLOCATIONS[[January]:[December]],MATCH(Summary!$H22,TB_ALLOCATIONS[Subcategory],0),MATCH(Summary!AY$8,TB_ALLOCATIONS[[#Headers],[January]:[December]],0)))))),0)</f>
        <v/>
      </c>
      <c r="AZ22" s="249" t="str">
        <f>IFERROR(IF($H22="","",IF($H22="Total",SUMIFS(AZ$12:AZ21,$F$12:$F21,"Category"),IF($F22="Category",SUMIFS(TB_TRANSACTIONS[Total ($)],TB_TRANSACTIONS[Category],Summary!$H22,TB_TRANSACTIONS[Month],Summary!AY$8),SUMIFS(TB_TRANSACTIONS[Total ($)],TB_TRANSACTIONS[Subcategory],Summary!$H22,TB_TRANSACTIONS[Month],Summary!AY$8)))),0)</f>
        <v/>
      </c>
      <c r="BA22" s="250" t="str">
        <f t="shared" si="9"/>
        <v/>
      </c>
      <c r="BB22" s="162"/>
      <c r="BC22" s="165"/>
      <c r="BD22" s="249" t="str">
        <f>IFERROR(IF($H22="","",IF($H22="Total",SUMIFS(BD$12:BD21,$F$12:$F21,"Category"),IF($F22="Category",SUM(INDEX(Allocations!$D$11:$O$20,MATCH(Summary!$H22,Allocations!$C$11:$C$20,0),MATCH(Summary!BD$8,Allocations!$D$10:$O$10,0))),SUM(INDEX(TB_ALLOCATIONS[[January]:[December]],MATCH(Summary!$H22,TB_ALLOCATIONS[Subcategory],0),MATCH(Summary!BD$8,TB_ALLOCATIONS[[#Headers],[January]:[December]],0)))))),0)</f>
        <v/>
      </c>
      <c r="BE22" s="249" t="str">
        <f>IFERROR(IF($H22="","",IF($H22="Total",SUMIFS(BE$12:BE21,$F$12:$F21,"Category"),IF($F22="Category",SUMIFS(TB_TRANSACTIONS[Total ($)],TB_TRANSACTIONS[Category],Summary!$H22,TB_TRANSACTIONS[Month],Summary!BD$8),SUMIFS(TB_TRANSACTIONS[Total ($)],TB_TRANSACTIONS[Subcategory],Summary!$H22,TB_TRANSACTIONS[Month],Summary!BD$8)))),0)</f>
        <v/>
      </c>
      <c r="BF22" s="250" t="str">
        <f t="shared" si="10"/>
        <v/>
      </c>
      <c r="BG22" s="162"/>
      <c r="BH22" s="165"/>
      <c r="BI22" s="249" t="str">
        <f>IFERROR(IF($H22="","",IF($H22="Total",SUMIFS(BI$12:BI21,$F$12:$F21,"Category"),IF($F22="Category",SUM(INDEX(Allocations!$D$11:$O$20,MATCH(Summary!$H22,Allocations!$C$11:$C$20,0),MATCH(Summary!BI$8,Allocations!$D$10:$O$10,0))),SUM(INDEX(TB_ALLOCATIONS[[January]:[December]],MATCH(Summary!$H22,TB_ALLOCATIONS[Subcategory],0),MATCH(Summary!BI$8,TB_ALLOCATIONS[[#Headers],[January]:[December]],0)))))),0)</f>
        <v/>
      </c>
      <c r="BJ22" s="249" t="str">
        <f>IFERROR(IF($H22="","",IF($H22="Total",SUMIFS(BJ$12:BJ21,$F$12:$F21,"Category"),IF($F22="Category",SUMIFS(TB_TRANSACTIONS[Total ($)],TB_TRANSACTIONS[Category],Summary!$H22,TB_TRANSACTIONS[Month],Summary!BI$8),SUMIFS(TB_TRANSACTIONS[Total ($)],TB_TRANSACTIONS[Subcategory],Summary!$H22,TB_TRANSACTIONS[Month],Summary!BI$8)))),0)</f>
        <v/>
      </c>
      <c r="BK22" s="250" t="str">
        <f t="shared" si="11"/>
        <v/>
      </c>
      <c r="BL22" s="162"/>
      <c r="BM22" s="165"/>
      <c r="BN22" s="249" t="str">
        <f>IFERROR(IF($H22="","",IF($H22="Total",SUMIFS(BN$12:BN21,$F$12:$F21,"Category"),IF($F22="Category",SUM(INDEX(Allocations!$D$11:$O$20,MATCH(Summary!$H22,Allocations!$C$11:$C$20,0),MATCH(Summary!BN$8,Allocations!$D$10:$O$10,0))),SUM(INDEX(TB_ALLOCATIONS[[January]:[December]],MATCH(Summary!$H22,TB_ALLOCATIONS[Subcategory],0),MATCH(Summary!BN$8,TB_ALLOCATIONS[[#Headers],[January]:[December]],0)))))),0)</f>
        <v/>
      </c>
      <c r="BO22" s="249" t="str">
        <f>IFERROR(IF($H22="","",IF($H22="Total",SUMIFS(BO$12:BO21,$F$12:$F21,"Category"),IF($F22="Category",SUMIFS(TB_TRANSACTIONS[Total ($)],TB_TRANSACTIONS[Category],Summary!$H22,TB_TRANSACTIONS[Month],Summary!BN$8),SUMIFS(TB_TRANSACTIONS[Total ($)],TB_TRANSACTIONS[Subcategory],Summary!$H22,TB_TRANSACTIONS[Month],Summary!BN$8)))),0)</f>
        <v/>
      </c>
      <c r="BP22" s="250" t="str">
        <f t="shared" si="12"/>
        <v/>
      </c>
      <c r="BQ22" s="162"/>
      <c r="BR22" s="165"/>
      <c r="BS22" s="249" t="str">
        <f t="shared" si="17"/>
        <v/>
      </c>
      <c r="BT22" s="249" t="str">
        <f t="shared" si="18"/>
        <v/>
      </c>
      <c r="BU22" s="250" t="str">
        <f t="shared" si="19"/>
        <v/>
      </c>
      <c r="BV22" s="267"/>
      <c r="BW22" s="77"/>
      <c r="BX22" s="57"/>
      <c r="BZ22" s="276"/>
      <c r="CK22" s="92"/>
      <c r="CL22" s="92"/>
      <c r="CM22" s="92"/>
      <c r="CN22" s="92"/>
      <c r="CO22" s="92"/>
      <c r="CP22" s="92"/>
    </row>
    <row r="23" spans="1:94" s="72" customFormat="1" ht="18" customHeight="1" thickBot="1" x14ac:dyDescent="0.3">
      <c r="A23" s="97"/>
      <c r="B23" s="108">
        <f>IFERROR(IF(COUNTIFS($B$13:B22,"Total")&gt;0,"-",IF(B22="",IF(B21="","Total",IF(B21=$C$8,"",B21+1)),IF(E22=D22,"",B22))),"-")</f>
        <v>3</v>
      </c>
      <c r="C23" s="108" t="str">
        <f>IFERROR(IF(B23="","-",INDEX(Analysis!$D$45:$D$54,MATCH(Summary!$B23,Analysis!$C$45:$C$54,0),1)),"-")</f>
        <v>Marketing</v>
      </c>
      <c r="D23" s="108">
        <f>IFERROR(INDEX(Analysis!$E$45:$E$54,MATCH(Summary!$B23,Analysis!$C$45:$C$54,0),1),"-")</f>
        <v>3</v>
      </c>
      <c r="E23" s="108">
        <f t="shared" si="16"/>
        <v>0</v>
      </c>
      <c r="F23" s="108" t="str">
        <f t="shared" si="0"/>
        <v>Category</v>
      </c>
      <c r="G23" s="57"/>
      <c r="H23" s="164" t="str">
        <f>IFERROR(IF(B23="Total","Total",IF(COUNTIFS($H$12:H22,"Total")&gt;0,"",IF(F23="Category",Summary!C23,INDEX(TB_ALLOCATIONS[Subcategory],MATCH(Summary!C23&amp;"-"&amp;Summary!E23,TB_ALLOCATIONS[Subcategory - code],0),1)))),"")</f>
        <v>Marketing</v>
      </c>
      <c r="I23" s="162"/>
      <c r="J23" s="165"/>
      <c r="K23" s="249">
        <f>IFERROR(IF($H23="","",IF($H23="Total",SUMIFS(K$12:K22,$F$12:$F22,"Category"),IF($F23="Category",SUM(INDEX(Allocations!$D$11:$O$20,MATCH(Summary!$H23,Allocations!$C$11:$C$20,0),MATCH(Summary!K$8,Allocations!$D$10:$O$10,0))),SUM(INDEX(TB_ALLOCATIONS[[January]:[December]],MATCH(Summary!$H23,TB_ALLOCATIONS[Subcategory],0),MATCH(Summary!K$8,TB_ALLOCATIONS[[#Headers],[January]:[December]],0)))))),0)</f>
        <v>8802</v>
      </c>
      <c r="L23" s="249">
        <f>IFERROR(IF($H23="","",IF($H23="Total",SUMIFS(L$12:L22,$F$12:$F22,"Category"),IF($F23="Category",SUMIFS(TB_TRANSACTIONS[Total ($)],TB_TRANSACTIONS[Category],Summary!$H23,TB_TRANSACTIONS[Month],Summary!K$8),SUMIFS(TB_TRANSACTIONS[Total ($)],TB_TRANSACTIONS[Subcategory],Summary!$H23,TB_TRANSACTIONS[Month],Summary!K$8)))),0)</f>
        <v>4369</v>
      </c>
      <c r="M23" s="250">
        <f t="shared" si="1"/>
        <v>-0.5036355373778687</v>
      </c>
      <c r="N23" s="162"/>
      <c r="O23" s="165"/>
      <c r="P23" s="249">
        <f>IFERROR(IF($H23="","",IF($H23="Total",SUMIFS(P$12:P22,$F$12:$F22,"Category"),IF($F23="Category",SUM(INDEX(Allocations!$D$11:$O$20,MATCH(Summary!$H23,Allocations!$C$11:$C$20,0),MATCH(Summary!P$8,Allocations!$D$10:$O$10,0))),SUM(INDEX(TB_ALLOCATIONS[[January]:[December]],MATCH(Summary!$H23,TB_ALLOCATIONS[Subcategory],0),MATCH(Summary!P$8,TB_ALLOCATIONS[[#Headers],[January]:[December]],0)))))),0)</f>
        <v>6461</v>
      </c>
      <c r="Q23" s="249">
        <f>IFERROR(IF($H23="","",IF($H23="Total",SUMIFS(Q$12:Q22,$F$12:$F22,"Category"),IF($F23="Category",SUMIFS(TB_TRANSACTIONS[Total ($)],TB_TRANSACTIONS[Category],Summary!$H23,TB_TRANSACTIONS[Month],Summary!P$8),SUMIFS(TB_TRANSACTIONS[Total ($)],TB_TRANSACTIONS[Subcategory],Summary!$H23,TB_TRANSACTIONS[Month],Summary!P$8)))),0)</f>
        <v>4098</v>
      </c>
      <c r="R23" s="250">
        <f t="shared" si="2"/>
        <v>-0.36573285869060512</v>
      </c>
      <c r="S23" s="162"/>
      <c r="T23" s="165"/>
      <c r="U23" s="249">
        <f>IFERROR(IF($H23="","",IF($H23="Total",SUMIFS(U$12:U22,$F$12:$F22,"Category"),IF($F23="Category",SUM(INDEX(Allocations!$D$11:$O$20,MATCH(Summary!$H23,Allocations!$C$11:$C$20,0),MATCH(Summary!U$8,Allocations!$D$10:$O$10,0))),SUM(INDEX(TB_ALLOCATIONS[[January]:[December]],MATCH(Summary!$H23,TB_ALLOCATIONS[Subcategory],0),MATCH(Summary!U$8,TB_ALLOCATIONS[[#Headers],[January]:[December]],0)))))),0)</f>
        <v>6588</v>
      </c>
      <c r="V23" s="249">
        <f>IFERROR(IF($H23="","",IF($H23="Total",SUMIFS(V$12:V22,$F$12:$F22,"Category"),IF($F23="Category",SUMIFS(TB_TRANSACTIONS[Total ($)],TB_TRANSACTIONS[Category],Summary!$H23,TB_TRANSACTIONS[Month],Summary!U$8),SUMIFS(TB_TRANSACTIONS[Total ($)],TB_TRANSACTIONS[Subcategory],Summary!$H23,TB_TRANSACTIONS[Month],Summary!U$8)))),0)</f>
        <v>4622</v>
      </c>
      <c r="W23" s="250">
        <f t="shared" si="3"/>
        <v>-0.29842137219186404</v>
      </c>
      <c r="X23" s="162"/>
      <c r="Y23" s="165"/>
      <c r="Z23" s="249">
        <f>IFERROR(IF($H23="","",IF($H23="Total",SUMIFS(Z$12:Z22,$F$12:$F22,"Category"),IF($F23="Category",SUM(INDEX(Allocations!$D$11:$O$20,MATCH(Summary!$H23,Allocations!$C$11:$C$20,0),MATCH(Summary!Z$8,Allocations!$D$10:$O$10,0))),SUM(INDEX(TB_ALLOCATIONS[[January]:[December]],MATCH(Summary!$H23,TB_ALLOCATIONS[Subcategory],0),MATCH(Summary!Z$8,TB_ALLOCATIONS[[#Headers],[January]:[December]],0)))))),0)</f>
        <v>9029</v>
      </c>
      <c r="AA23" s="249">
        <f>IFERROR(IF($H23="","",IF($H23="Total",SUMIFS(AA$12:AA22,$F$12:$F22,"Category"),IF($F23="Category",SUMIFS(TB_TRANSACTIONS[Total ($)],TB_TRANSACTIONS[Category],Summary!$H23,TB_TRANSACTIONS[Month],Summary!Z$8),SUMIFS(TB_TRANSACTIONS[Total ($)],TB_TRANSACTIONS[Subcategory],Summary!$H23,TB_TRANSACTIONS[Month],Summary!Z$8)))),0)</f>
        <v>6585</v>
      </c>
      <c r="AB23" s="250">
        <f t="shared" si="4"/>
        <v>-0.27068335363827667</v>
      </c>
      <c r="AC23" s="162"/>
      <c r="AD23" s="165"/>
      <c r="AE23" s="249">
        <f>IFERROR(IF($H23="","",IF($H23="Total",SUMIFS(AE$12:AE22,$F$12:$F22,"Category"),IF($F23="Category",SUM(INDEX(Allocations!$D$11:$O$20,MATCH(Summary!$H23,Allocations!$C$11:$C$20,0),MATCH(Summary!AE$8,Allocations!$D$10:$O$10,0))),SUM(INDEX(TB_ALLOCATIONS[[January]:[December]],MATCH(Summary!$H23,TB_ALLOCATIONS[Subcategory],0),MATCH(Summary!AE$8,TB_ALLOCATIONS[[#Headers],[January]:[December]],0)))))),0)</f>
        <v>5661</v>
      </c>
      <c r="AF23" s="249">
        <f>IFERROR(IF($H23="","",IF($H23="Total",SUMIFS(AF$12:AF22,$F$12:$F22,"Category"),IF($F23="Category",SUMIFS(TB_TRANSACTIONS[Total ($)],TB_TRANSACTIONS[Category],Summary!$H23,TB_TRANSACTIONS[Month],Summary!AE$8),SUMIFS(TB_TRANSACTIONS[Total ($)],TB_TRANSACTIONS[Subcategory],Summary!$H23,TB_TRANSACTIONS[Month],Summary!AE$8)))),0)</f>
        <v>3463</v>
      </c>
      <c r="AG23" s="250">
        <f t="shared" si="5"/>
        <v>-0.38827062356474118</v>
      </c>
      <c r="AH23" s="162"/>
      <c r="AI23" s="165"/>
      <c r="AJ23" s="249">
        <f>IFERROR(IF($H23="","",IF($H23="Total",SUMIFS(AJ$12:AJ22,$F$12:$F22,"Category"),IF($F23="Category",SUM(INDEX(Allocations!$D$11:$O$20,MATCH(Summary!$H23,Allocations!$C$11:$C$20,0),MATCH(Summary!AJ$8,Allocations!$D$10:$O$10,0))),SUM(INDEX(TB_ALLOCATIONS[[January]:[December]],MATCH(Summary!$H23,TB_ALLOCATIONS[Subcategory],0),MATCH(Summary!AJ$8,TB_ALLOCATIONS[[#Headers],[January]:[December]],0)))))),0)</f>
        <v>10251</v>
      </c>
      <c r="AK23" s="249">
        <f>IFERROR(IF($H23="","",IF($H23="Total",SUMIFS(AK$12:AK22,$F$12:$F22,"Category"),IF($F23="Category",SUMIFS(TB_TRANSACTIONS[Total ($)],TB_TRANSACTIONS[Category],Summary!$H23,TB_TRANSACTIONS[Month],Summary!AJ$8),SUMIFS(TB_TRANSACTIONS[Total ($)],TB_TRANSACTIONS[Subcategory],Summary!$H23,TB_TRANSACTIONS[Month],Summary!AJ$8)))),0)</f>
        <v>3880</v>
      </c>
      <c r="AL23" s="250">
        <f t="shared" si="6"/>
        <v>-0.62150034143010435</v>
      </c>
      <c r="AM23" s="162"/>
      <c r="AN23" s="165"/>
      <c r="AO23" s="249">
        <f>IFERROR(IF($H23="","",IF($H23="Total",SUMIFS(AO$12:AO22,$F$12:$F22,"Category"),IF($F23="Category",SUM(INDEX(Allocations!$D$11:$O$20,MATCH(Summary!$H23,Allocations!$C$11:$C$20,0),MATCH(Summary!AO$8,Allocations!$D$10:$O$10,0))),SUM(INDEX(TB_ALLOCATIONS[[January]:[December]],MATCH(Summary!$H23,TB_ALLOCATIONS[Subcategory],0),MATCH(Summary!AO$8,TB_ALLOCATIONS[[#Headers],[January]:[December]],0)))))),0)</f>
        <v>8387</v>
      </c>
      <c r="AP23" s="249">
        <f>IFERROR(IF($H23="","",IF($H23="Total",SUMIFS(AP$12:AP22,$F$12:$F22,"Category"),IF($F23="Category",SUMIFS(TB_TRANSACTIONS[Total ($)],TB_TRANSACTIONS[Category],Summary!$H23,TB_TRANSACTIONS[Month],Summary!AO$8),SUMIFS(TB_TRANSACTIONS[Total ($)],TB_TRANSACTIONS[Subcategory],Summary!$H23,TB_TRANSACTIONS[Month],Summary!AO$8)))),0)</f>
        <v>4611</v>
      </c>
      <c r="AQ23" s="250">
        <f t="shared" si="7"/>
        <v>-0.45022057946822458</v>
      </c>
      <c r="AR23" s="162"/>
      <c r="AS23" s="165"/>
      <c r="AT23" s="249">
        <f>IFERROR(IF($H23="","",IF($H23="Total",SUMIFS(AT$12:AT22,$F$12:$F22,"Category"),IF($F23="Category",SUM(INDEX(Allocations!$D$11:$O$20,MATCH(Summary!$H23,Allocations!$C$11:$C$20,0),MATCH(Summary!AT$8,Allocations!$D$10:$O$10,0))),SUM(INDEX(TB_ALLOCATIONS[[January]:[December]],MATCH(Summary!$H23,TB_ALLOCATIONS[Subcategory],0),MATCH(Summary!AT$8,TB_ALLOCATIONS[[#Headers],[January]:[December]],0)))))),0)</f>
        <v>9197</v>
      </c>
      <c r="AU23" s="249">
        <f>IFERROR(IF($H23="","",IF($H23="Total",SUMIFS(AU$12:AU22,$F$12:$F22,"Category"),IF($F23="Category",SUMIFS(TB_TRANSACTIONS[Total ($)],TB_TRANSACTIONS[Category],Summary!$H23,TB_TRANSACTIONS[Month],Summary!AT$8),SUMIFS(TB_TRANSACTIONS[Total ($)],TB_TRANSACTIONS[Subcategory],Summary!$H23,TB_TRANSACTIONS[Month],Summary!AT$8)))),0)</f>
        <v>5608</v>
      </c>
      <c r="AV23" s="250">
        <f t="shared" si="8"/>
        <v>-0.39023594650429483</v>
      </c>
      <c r="AW23" s="162"/>
      <c r="AX23" s="165"/>
      <c r="AY23" s="249">
        <f>IFERROR(IF($H23="","",IF($H23="Total",SUMIFS(AY$12:AY22,$F$12:$F22,"Category"),IF($F23="Category",SUM(INDEX(Allocations!$D$11:$O$20,MATCH(Summary!$H23,Allocations!$C$11:$C$20,0),MATCH(Summary!AY$8,Allocations!$D$10:$O$10,0))),SUM(INDEX(TB_ALLOCATIONS[[January]:[December]],MATCH(Summary!$H23,TB_ALLOCATIONS[Subcategory],0),MATCH(Summary!AY$8,TB_ALLOCATIONS[[#Headers],[January]:[December]],0)))))),0)</f>
        <v>9124</v>
      </c>
      <c r="AZ23" s="249">
        <f>IFERROR(IF($H23="","",IF($H23="Total",SUMIFS(AZ$12:AZ22,$F$12:$F22,"Category"),IF($F23="Category",SUMIFS(TB_TRANSACTIONS[Total ($)],TB_TRANSACTIONS[Category],Summary!$H23,TB_TRANSACTIONS[Month],Summary!AY$8),SUMIFS(TB_TRANSACTIONS[Total ($)],TB_TRANSACTIONS[Subcategory],Summary!$H23,TB_TRANSACTIONS[Month],Summary!AY$8)))),0)</f>
        <v>3275</v>
      </c>
      <c r="BA23" s="250">
        <f t="shared" si="9"/>
        <v>-0.64105655414291984</v>
      </c>
      <c r="BB23" s="162"/>
      <c r="BC23" s="165"/>
      <c r="BD23" s="249">
        <f>IFERROR(IF($H23="","",IF($H23="Total",SUMIFS(BD$12:BD22,$F$12:$F22,"Category"),IF($F23="Category",SUM(INDEX(Allocations!$D$11:$O$20,MATCH(Summary!$H23,Allocations!$C$11:$C$20,0),MATCH(Summary!BD$8,Allocations!$D$10:$O$10,0))),SUM(INDEX(TB_ALLOCATIONS[[January]:[December]],MATCH(Summary!$H23,TB_ALLOCATIONS[Subcategory],0),MATCH(Summary!BD$8,TB_ALLOCATIONS[[#Headers],[January]:[December]],0)))))),0)</f>
        <v>8087</v>
      </c>
      <c r="BE23" s="249">
        <f>IFERROR(IF($H23="","",IF($H23="Total",SUMIFS(BE$12:BE22,$F$12:$F22,"Category"),IF($F23="Category",SUMIFS(TB_TRANSACTIONS[Total ($)],TB_TRANSACTIONS[Category],Summary!$H23,TB_TRANSACTIONS[Month],Summary!BD$8),SUMIFS(TB_TRANSACTIONS[Total ($)],TB_TRANSACTIONS[Subcategory],Summary!$H23,TB_TRANSACTIONS[Month],Summary!BD$8)))),0)</f>
        <v>10975</v>
      </c>
      <c r="BF23" s="250">
        <f t="shared" si="10"/>
        <v>0.35711635958946464</v>
      </c>
      <c r="BG23" s="162"/>
      <c r="BH23" s="165"/>
      <c r="BI23" s="249">
        <f>IFERROR(IF($H23="","",IF($H23="Total",SUMIFS(BI$12:BI22,$F$12:$F22,"Category"),IF($F23="Category",SUM(INDEX(Allocations!$D$11:$O$20,MATCH(Summary!$H23,Allocations!$C$11:$C$20,0),MATCH(Summary!BI$8,Allocations!$D$10:$O$10,0))),SUM(INDEX(TB_ALLOCATIONS[[January]:[December]],MATCH(Summary!$H23,TB_ALLOCATIONS[Subcategory],0),MATCH(Summary!BI$8,TB_ALLOCATIONS[[#Headers],[January]:[December]],0)))))),0)</f>
        <v>9670</v>
      </c>
      <c r="BJ23" s="249">
        <f>IFERROR(IF($H23="","",IF($H23="Total",SUMIFS(BJ$12:BJ22,$F$12:$F22,"Category"),IF($F23="Category",SUMIFS(TB_TRANSACTIONS[Total ($)],TB_TRANSACTIONS[Category],Summary!$H23,TB_TRANSACTIONS[Month],Summary!BI$8),SUMIFS(TB_TRANSACTIONS[Total ($)],TB_TRANSACTIONS[Subcategory],Summary!$H23,TB_TRANSACTIONS[Month],Summary!BI$8)))),0)</f>
        <v>14497</v>
      </c>
      <c r="BK23" s="250">
        <f t="shared" si="11"/>
        <v>0.49917269906928641</v>
      </c>
      <c r="BL23" s="162"/>
      <c r="BM23" s="165"/>
      <c r="BN23" s="249">
        <f>IFERROR(IF($H23="","",IF($H23="Total",SUMIFS(BN$12:BN22,$F$12:$F22,"Category"),IF($F23="Category",SUM(INDEX(Allocations!$D$11:$O$20,MATCH(Summary!$H23,Allocations!$C$11:$C$20,0),MATCH(Summary!BN$8,Allocations!$D$10:$O$10,0))),SUM(INDEX(TB_ALLOCATIONS[[January]:[December]],MATCH(Summary!$H23,TB_ALLOCATIONS[Subcategory],0),MATCH(Summary!BN$8,TB_ALLOCATIONS[[#Headers],[January]:[December]],0)))))),0)</f>
        <v>7482</v>
      </c>
      <c r="BO23" s="249">
        <f>IFERROR(IF($H23="","",IF($H23="Total",SUMIFS(BO$12:BO22,$F$12:$F22,"Category"),IF($F23="Category",SUMIFS(TB_TRANSACTIONS[Total ($)],TB_TRANSACTIONS[Category],Summary!$H23,TB_TRANSACTIONS[Month],Summary!BN$8),SUMIFS(TB_TRANSACTIONS[Total ($)],TB_TRANSACTIONS[Subcategory],Summary!$H23,TB_TRANSACTIONS[Month],Summary!BN$8)))),0)</f>
        <v>5348</v>
      </c>
      <c r="BP23" s="250">
        <f t="shared" si="12"/>
        <v>-0.28521785618818496</v>
      </c>
      <c r="BQ23" s="162"/>
      <c r="BR23" s="165"/>
      <c r="BS23" s="249">
        <f t="shared" si="17"/>
        <v>98739</v>
      </c>
      <c r="BT23" s="249">
        <f t="shared" si="18"/>
        <v>71331</v>
      </c>
      <c r="BU23" s="250">
        <f t="shared" si="19"/>
        <v>-0.27758028742442198</v>
      </c>
      <c r="BV23" s="267"/>
      <c r="BW23" s="77"/>
      <c r="BX23" s="57"/>
      <c r="BZ23" s="276"/>
      <c r="CK23" s="92"/>
      <c r="CL23" s="92"/>
      <c r="CM23" s="92"/>
      <c r="CN23" s="92"/>
      <c r="CO23" s="92"/>
      <c r="CP23" s="92"/>
    </row>
    <row r="24" spans="1:94" s="72" customFormat="1" ht="18" customHeight="1" thickBot="1" x14ac:dyDescent="0.3">
      <c r="A24" s="97"/>
      <c r="B24" s="108">
        <f>IFERROR(IF(COUNTIFS($B$13:B23,"Total")&gt;0,"-",IF(B23="",IF(B22="","Total",IF(B22=$C$8,"",B22+1)),IF(E23=D23,"",B23))),"-")</f>
        <v>3</v>
      </c>
      <c r="C24" s="108" t="str">
        <f>IFERROR(IF(B24="","-",INDEX(Analysis!$D$45:$D$54,MATCH(Summary!$B24,Analysis!$C$45:$C$54,0),1)),"-")</f>
        <v>Marketing</v>
      </c>
      <c r="D24" s="108">
        <f>IFERROR(INDEX(Analysis!$E$45:$E$54,MATCH(Summary!$B24,Analysis!$C$45:$C$54,0),1),"-")</f>
        <v>3</v>
      </c>
      <c r="E24" s="108">
        <f t="shared" si="16"/>
        <v>1</v>
      </c>
      <c r="F24" s="108" t="str">
        <f t="shared" si="0"/>
        <v>Subcategory</v>
      </c>
      <c r="G24" s="57"/>
      <c r="H24" s="164" t="str">
        <f>IFERROR(IF(B24="Total","Total",IF(COUNTIFS($H$12:H23,"Total")&gt;0,"",IF(F24="Category",Summary!C24,INDEX(TB_ALLOCATIONS[Subcategory],MATCH(Summary!C24&amp;"-"&amp;Summary!E24,TB_ALLOCATIONS[Subcategory - code],0),1)))),"")</f>
        <v>Advertising</v>
      </c>
      <c r="I24" s="162"/>
      <c r="J24" s="165"/>
      <c r="K24" s="249">
        <f>IFERROR(IF($H24="","",IF($H24="Total",SUMIFS(K$12:K23,$F$12:$F23,"Category"),IF($F24="Category",SUM(INDEX(Allocations!$D$11:$O$20,MATCH(Summary!$H24,Allocations!$C$11:$C$20,0),MATCH(Summary!K$8,Allocations!$D$10:$O$10,0))),SUM(INDEX(TB_ALLOCATIONS[[January]:[December]],MATCH(Summary!$H24,TB_ALLOCATIONS[Subcategory],0),MATCH(Summary!K$8,TB_ALLOCATIONS[[#Headers],[January]:[December]],0)))))),0)</f>
        <v>4135</v>
      </c>
      <c r="L24" s="249">
        <f>IFERROR(IF($H24="","",IF($H24="Total",SUMIFS(L$12:L23,$F$12:$F23,"Category"),IF($F24="Category",SUMIFS(TB_TRANSACTIONS[Total ($)],TB_TRANSACTIONS[Category],Summary!$H24,TB_TRANSACTIONS[Month],Summary!K$8),SUMIFS(TB_TRANSACTIONS[Total ($)],TB_TRANSACTIONS[Subcategory],Summary!$H24,TB_TRANSACTIONS[Month],Summary!K$8)))),0)</f>
        <v>2956</v>
      </c>
      <c r="M24" s="250">
        <f t="shared" si="1"/>
        <v>-0.28512696493349454</v>
      </c>
      <c r="N24" s="162"/>
      <c r="O24" s="165"/>
      <c r="P24" s="249">
        <f>IFERROR(IF($H24="","",IF($H24="Total",SUMIFS(P$12:P23,$F$12:$F23,"Category"),IF($F24="Category",SUM(INDEX(Allocations!$D$11:$O$20,MATCH(Summary!$H24,Allocations!$C$11:$C$20,0),MATCH(Summary!P$8,Allocations!$D$10:$O$10,0))),SUM(INDEX(TB_ALLOCATIONS[[January]:[December]],MATCH(Summary!$H24,TB_ALLOCATIONS[Subcategory],0),MATCH(Summary!P$8,TB_ALLOCATIONS[[#Headers],[January]:[December]],0)))))),0)</f>
        <v>2987</v>
      </c>
      <c r="Q24" s="249">
        <f>IFERROR(IF($H24="","",IF($H24="Total",SUMIFS(Q$12:Q23,$F$12:$F23,"Category"),IF($F24="Category",SUMIFS(TB_TRANSACTIONS[Total ($)],TB_TRANSACTIONS[Category],Summary!$H24,TB_TRANSACTIONS[Month],Summary!P$8),SUMIFS(TB_TRANSACTIONS[Total ($)],TB_TRANSACTIONS[Subcategory],Summary!$H24,TB_TRANSACTIONS[Month],Summary!P$8)))),0)</f>
        <v>1262</v>
      </c>
      <c r="R24" s="250">
        <f t="shared" si="2"/>
        <v>-0.5775025108804821</v>
      </c>
      <c r="S24" s="162"/>
      <c r="T24" s="165"/>
      <c r="U24" s="249">
        <f>IFERROR(IF($H24="","",IF($H24="Total",SUMIFS(U$12:U23,$F$12:$F23,"Category"),IF($F24="Category",SUM(INDEX(Allocations!$D$11:$O$20,MATCH(Summary!$H24,Allocations!$C$11:$C$20,0),MATCH(Summary!U$8,Allocations!$D$10:$O$10,0))),SUM(INDEX(TB_ALLOCATIONS[[January]:[December]],MATCH(Summary!$H24,TB_ALLOCATIONS[Subcategory],0),MATCH(Summary!U$8,TB_ALLOCATIONS[[#Headers],[January]:[December]],0)))))),0)</f>
        <v>2565</v>
      </c>
      <c r="V24" s="249">
        <f>IFERROR(IF($H24="","",IF($H24="Total",SUMIFS(V$12:V23,$F$12:$F23,"Category"),IF($F24="Category",SUMIFS(TB_TRANSACTIONS[Total ($)],TB_TRANSACTIONS[Category],Summary!$H24,TB_TRANSACTIONS[Month],Summary!U$8),SUMIFS(TB_TRANSACTIONS[Total ($)],TB_TRANSACTIONS[Subcategory],Summary!$H24,TB_TRANSACTIONS[Month],Summary!U$8)))),0)</f>
        <v>1858</v>
      </c>
      <c r="W24" s="250">
        <f t="shared" si="3"/>
        <v>-0.27563352826510723</v>
      </c>
      <c r="X24" s="162"/>
      <c r="Y24" s="165"/>
      <c r="Z24" s="249">
        <f>IFERROR(IF($H24="","",IF($H24="Total",SUMIFS(Z$12:Z23,$F$12:$F23,"Category"),IF($F24="Category",SUM(INDEX(Allocations!$D$11:$O$20,MATCH(Summary!$H24,Allocations!$C$11:$C$20,0),MATCH(Summary!Z$8,Allocations!$D$10:$O$10,0))),SUM(INDEX(TB_ALLOCATIONS[[January]:[December]],MATCH(Summary!$H24,TB_ALLOCATIONS[Subcategory],0),MATCH(Summary!Z$8,TB_ALLOCATIONS[[#Headers],[January]:[December]],0)))))),0)</f>
        <v>4209</v>
      </c>
      <c r="AA24" s="249">
        <f>IFERROR(IF($H24="","",IF($H24="Total",SUMIFS(AA$12:AA23,$F$12:$F23,"Category"),IF($F24="Category",SUMIFS(TB_TRANSACTIONS[Total ($)],TB_TRANSACTIONS[Category],Summary!$H24,TB_TRANSACTIONS[Month],Summary!Z$8),SUMIFS(TB_TRANSACTIONS[Total ($)],TB_TRANSACTIONS[Subcategory],Summary!$H24,TB_TRANSACTIONS[Month],Summary!Z$8)))),0)</f>
        <v>2544</v>
      </c>
      <c r="AB24" s="250">
        <f t="shared" si="4"/>
        <v>-0.39558089807555241</v>
      </c>
      <c r="AC24" s="162"/>
      <c r="AD24" s="165"/>
      <c r="AE24" s="249">
        <f>IFERROR(IF($H24="","",IF($H24="Total",SUMIFS(AE$12:AE23,$F$12:$F23,"Category"),IF($F24="Category",SUM(INDEX(Allocations!$D$11:$O$20,MATCH(Summary!$H24,Allocations!$C$11:$C$20,0),MATCH(Summary!AE$8,Allocations!$D$10:$O$10,0))),SUM(INDEX(TB_ALLOCATIONS[[January]:[December]],MATCH(Summary!$H24,TB_ALLOCATIONS[Subcategory],0),MATCH(Summary!AE$8,TB_ALLOCATIONS[[#Headers],[January]:[December]],0)))))),0)</f>
        <v>3361</v>
      </c>
      <c r="AF24" s="249">
        <f>IFERROR(IF($H24="","",IF($H24="Total",SUMIFS(AF$12:AF23,$F$12:$F23,"Category"),IF($F24="Category",SUMIFS(TB_TRANSACTIONS[Total ($)],TB_TRANSACTIONS[Category],Summary!$H24,TB_TRANSACTIONS[Month],Summary!AE$8),SUMIFS(TB_TRANSACTIONS[Total ($)],TB_TRANSACTIONS[Subcategory],Summary!$H24,TB_TRANSACTIONS[Month],Summary!AE$8)))),0)</f>
        <v>1447</v>
      </c>
      <c r="AG24" s="250">
        <f t="shared" si="5"/>
        <v>-0.56947337102052953</v>
      </c>
      <c r="AH24" s="162"/>
      <c r="AI24" s="165"/>
      <c r="AJ24" s="249">
        <f>IFERROR(IF($H24="","",IF($H24="Total",SUMIFS(AJ$12:AJ23,$F$12:$F23,"Category"),IF($F24="Category",SUM(INDEX(Allocations!$D$11:$O$20,MATCH(Summary!$H24,Allocations!$C$11:$C$20,0),MATCH(Summary!AJ$8,Allocations!$D$10:$O$10,0))),SUM(INDEX(TB_ALLOCATIONS[[January]:[December]],MATCH(Summary!$H24,TB_ALLOCATIONS[Subcategory],0),MATCH(Summary!AJ$8,TB_ALLOCATIONS[[#Headers],[January]:[December]],0)))))),0)</f>
        <v>4859</v>
      </c>
      <c r="AK24" s="249">
        <f>IFERROR(IF($H24="","",IF($H24="Total",SUMIFS(AK$12:AK23,$F$12:$F23,"Category"),IF($F24="Category",SUMIFS(TB_TRANSACTIONS[Total ($)],TB_TRANSACTIONS[Category],Summary!$H24,TB_TRANSACTIONS[Month],Summary!AJ$8),SUMIFS(TB_TRANSACTIONS[Total ($)],TB_TRANSACTIONS[Subcategory],Summary!$H24,TB_TRANSACTIONS[Month],Summary!AJ$8)))),0)</f>
        <v>906</v>
      </c>
      <c r="AL24" s="250">
        <f t="shared" si="6"/>
        <v>-0.81354188104548264</v>
      </c>
      <c r="AM24" s="162"/>
      <c r="AN24" s="165"/>
      <c r="AO24" s="249">
        <f>IFERROR(IF($H24="","",IF($H24="Total",SUMIFS(AO$12:AO23,$F$12:$F23,"Category"),IF($F24="Category",SUM(INDEX(Allocations!$D$11:$O$20,MATCH(Summary!$H24,Allocations!$C$11:$C$20,0),MATCH(Summary!AO$8,Allocations!$D$10:$O$10,0))),SUM(INDEX(TB_ALLOCATIONS[[January]:[December]],MATCH(Summary!$H24,TB_ALLOCATIONS[Subcategory],0),MATCH(Summary!AO$8,TB_ALLOCATIONS[[#Headers],[January]:[December]],0)))))),0)</f>
        <v>4125</v>
      </c>
      <c r="AP24" s="249">
        <f>IFERROR(IF($H24="","",IF($H24="Total",SUMIFS(AP$12:AP23,$F$12:$F23,"Category"),IF($F24="Category",SUMIFS(TB_TRANSACTIONS[Total ($)],TB_TRANSACTIONS[Category],Summary!$H24,TB_TRANSACTIONS[Month],Summary!AO$8),SUMIFS(TB_TRANSACTIONS[Total ($)],TB_TRANSACTIONS[Subcategory],Summary!$H24,TB_TRANSACTIONS[Month],Summary!AO$8)))),0)</f>
        <v>3137</v>
      </c>
      <c r="AQ24" s="250">
        <f t="shared" si="7"/>
        <v>-0.23951515151515157</v>
      </c>
      <c r="AR24" s="162"/>
      <c r="AS24" s="165"/>
      <c r="AT24" s="249">
        <f>IFERROR(IF($H24="","",IF($H24="Total",SUMIFS(AT$12:AT23,$F$12:$F23,"Category"),IF($F24="Category",SUM(INDEX(Allocations!$D$11:$O$20,MATCH(Summary!$H24,Allocations!$C$11:$C$20,0),MATCH(Summary!AT$8,Allocations!$D$10:$O$10,0))),SUM(INDEX(TB_ALLOCATIONS[[January]:[December]],MATCH(Summary!$H24,TB_ALLOCATIONS[Subcategory],0),MATCH(Summary!AT$8,TB_ALLOCATIONS[[#Headers],[January]:[December]],0)))))),0)</f>
        <v>3344</v>
      </c>
      <c r="AU24" s="249">
        <f>IFERROR(IF($H24="","",IF($H24="Total",SUMIFS(AU$12:AU23,$F$12:$F23,"Category"),IF($F24="Category",SUMIFS(TB_TRANSACTIONS[Total ($)],TB_TRANSACTIONS[Category],Summary!$H24,TB_TRANSACTIONS[Month],Summary!AT$8),SUMIFS(TB_TRANSACTIONS[Total ($)],TB_TRANSACTIONS[Subcategory],Summary!$H24,TB_TRANSACTIONS[Month],Summary!AT$8)))),0)</f>
        <v>606</v>
      </c>
      <c r="AV24" s="250">
        <f t="shared" si="8"/>
        <v>-0.81877990430622005</v>
      </c>
      <c r="AW24" s="162"/>
      <c r="AX24" s="165"/>
      <c r="AY24" s="249">
        <f>IFERROR(IF($H24="","",IF($H24="Total",SUMIFS(AY$12:AY23,$F$12:$F23,"Category"),IF($F24="Category",SUM(INDEX(Allocations!$D$11:$O$20,MATCH(Summary!$H24,Allocations!$C$11:$C$20,0),MATCH(Summary!AY$8,Allocations!$D$10:$O$10,0))),SUM(INDEX(TB_ALLOCATIONS[[January]:[December]],MATCH(Summary!$H24,TB_ALLOCATIONS[Subcategory],0),MATCH(Summary!AY$8,TB_ALLOCATIONS[[#Headers],[January]:[December]],0)))))),0)</f>
        <v>3571</v>
      </c>
      <c r="AZ24" s="249">
        <f>IFERROR(IF($H24="","",IF($H24="Total",SUMIFS(AZ$12:AZ23,$F$12:$F23,"Category"),IF($F24="Category",SUMIFS(TB_TRANSACTIONS[Total ($)],TB_TRANSACTIONS[Category],Summary!$H24,TB_TRANSACTIONS[Month],Summary!AY$8),SUMIFS(TB_TRANSACTIONS[Total ($)],TB_TRANSACTIONS[Subcategory],Summary!$H24,TB_TRANSACTIONS[Month],Summary!AY$8)))),0)</f>
        <v>1865</v>
      </c>
      <c r="BA24" s="250">
        <f t="shared" si="9"/>
        <v>-0.47773732847941752</v>
      </c>
      <c r="BB24" s="162"/>
      <c r="BC24" s="165"/>
      <c r="BD24" s="249">
        <f>IFERROR(IF($H24="","",IF($H24="Total",SUMIFS(BD$12:BD23,$F$12:$F23,"Category"),IF($F24="Category",SUM(INDEX(Allocations!$D$11:$O$20,MATCH(Summary!$H24,Allocations!$C$11:$C$20,0),MATCH(Summary!BD$8,Allocations!$D$10:$O$10,0))),SUM(INDEX(TB_ALLOCATIONS[[January]:[December]],MATCH(Summary!$H24,TB_ALLOCATIONS[Subcategory],0),MATCH(Summary!BD$8,TB_ALLOCATIONS[[#Headers],[January]:[December]],0)))))),0)</f>
        <v>2087</v>
      </c>
      <c r="BE24" s="249">
        <f>IFERROR(IF($H24="","",IF($H24="Total",SUMIFS(BE$12:BE23,$F$12:$F23,"Category"),IF($F24="Category",SUMIFS(TB_TRANSACTIONS[Total ($)],TB_TRANSACTIONS[Category],Summary!$H24,TB_TRANSACTIONS[Month],Summary!BD$8),SUMIFS(TB_TRANSACTIONS[Total ($)],TB_TRANSACTIONS[Subcategory],Summary!$H24,TB_TRANSACTIONS[Month],Summary!BD$8)))),0)</f>
        <v>708</v>
      </c>
      <c r="BF24" s="250">
        <f t="shared" si="10"/>
        <v>-0.66075706756109254</v>
      </c>
      <c r="BG24" s="162"/>
      <c r="BH24" s="165"/>
      <c r="BI24" s="249">
        <f>IFERROR(IF($H24="","",IF($H24="Total",SUMIFS(BI$12:BI23,$F$12:$F23,"Category"),IF($F24="Category",SUM(INDEX(Allocations!$D$11:$O$20,MATCH(Summary!$H24,Allocations!$C$11:$C$20,0),MATCH(Summary!BI$8,Allocations!$D$10:$O$10,0))),SUM(INDEX(TB_ALLOCATIONS[[January]:[December]],MATCH(Summary!$H24,TB_ALLOCATIONS[Subcategory],0),MATCH(Summary!BI$8,TB_ALLOCATIONS[[#Headers],[January]:[December]],0)))))),0)</f>
        <v>3670</v>
      </c>
      <c r="BJ24" s="249">
        <f>IFERROR(IF($H24="","",IF($H24="Total",SUMIFS(BJ$12:BJ23,$F$12:$F23,"Category"),IF($F24="Category",SUMIFS(TB_TRANSACTIONS[Total ($)],TB_TRANSACTIONS[Category],Summary!$H24,TB_TRANSACTIONS[Month],Summary!BI$8),SUMIFS(TB_TRANSACTIONS[Total ($)],TB_TRANSACTIONS[Subcategory],Summary!$H24,TB_TRANSACTIONS[Month],Summary!BI$8)))),0)</f>
        <v>2997</v>
      </c>
      <c r="BK24" s="250">
        <f t="shared" si="11"/>
        <v>-0.18337874659400544</v>
      </c>
      <c r="BL24" s="162"/>
      <c r="BM24" s="165"/>
      <c r="BN24" s="249">
        <f>IFERROR(IF($H24="","",IF($H24="Total",SUMIFS(BN$12:BN23,$F$12:$F23,"Category"),IF($F24="Category",SUM(INDEX(Allocations!$D$11:$O$20,MATCH(Summary!$H24,Allocations!$C$11:$C$20,0),MATCH(Summary!BN$8,Allocations!$D$10:$O$10,0))),SUM(INDEX(TB_ALLOCATIONS[[January]:[December]],MATCH(Summary!$H24,TB_ALLOCATIONS[Subcategory],0),MATCH(Summary!BN$8,TB_ALLOCATIONS[[#Headers],[January]:[December]],0)))))),0)</f>
        <v>1482</v>
      </c>
      <c r="BO24" s="249">
        <f>IFERROR(IF($H24="","",IF($H24="Total",SUMIFS(BO$12:BO23,$F$12:$F23,"Category"),IF($F24="Category",SUMIFS(TB_TRANSACTIONS[Total ($)],TB_TRANSACTIONS[Category],Summary!$H24,TB_TRANSACTIONS[Month],Summary!BN$8),SUMIFS(TB_TRANSACTIONS[Total ($)],TB_TRANSACTIONS[Subcategory],Summary!$H24,TB_TRANSACTIONS[Month],Summary!BN$8)))),0)</f>
        <v>925</v>
      </c>
      <c r="BP24" s="250">
        <f t="shared" si="12"/>
        <v>-0.37584345479082326</v>
      </c>
      <c r="BQ24" s="162"/>
      <c r="BR24" s="165"/>
      <c r="BS24" s="249">
        <f t="shared" si="17"/>
        <v>40395</v>
      </c>
      <c r="BT24" s="249">
        <f t="shared" si="18"/>
        <v>21211</v>
      </c>
      <c r="BU24" s="250">
        <f t="shared" si="19"/>
        <v>-0.47491026117093704</v>
      </c>
      <c r="BV24" s="267"/>
      <c r="BW24" s="77"/>
      <c r="BX24" s="57"/>
      <c r="BZ24" s="276"/>
      <c r="CK24" s="92"/>
      <c r="CL24" s="92"/>
      <c r="CM24" s="92"/>
      <c r="CN24" s="92"/>
      <c r="CO24" s="92"/>
      <c r="CP24" s="92"/>
    </row>
    <row r="25" spans="1:94" s="72" customFormat="1" ht="18" customHeight="1" thickBot="1" x14ac:dyDescent="0.3">
      <c r="A25" s="97"/>
      <c r="B25" s="108">
        <f>IFERROR(IF(COUNTIFS($B$13:B24,"Total")&gt;0,"-",IF(B24="",IF(B23="","Total",IF(B23=$C$8,"",B23+1)),IF(E24=D24,"",B24))),"-")</f>
        <v>3</v>
      </c>
      <c r="C25" s="108" t="str">
        <f>IFERROR(IF(B25="","-",INDEX(Analysis!$D$45:$D$54,MATCH(Summary!$B25,Analysis!$C$45:$C$54,0),1)),"-")</f>
        <v>Marketing</v>
      </c>
      <c r="D25" s="108">
        <f>IFERROR(INDEX(Analysis!$E$45:$E$54,MATCH(Summary!$B25,Analysis!$C$45:$C$54,0),1),"-")</f>
        <v>3</v>
      </c>
      <c r="E25" s="108">
        <f t="shared" si="16"/>
        <v>2</v>
      </c>
      <c r="F25" s="108" t="str">
        <f t="shared" si="0"/>
        <v>Subcategory</v>
      </c>
      <c r="G25" s="57"/>
      <c r="H25" s="164" t="str">
        <f>IFERROR(IF(B25="Total","Total",IF(COUNTIFS($H$12:H24,"Total")&gt;0,"",IF(F25="Category",Summary!C25,INDEX(TB_ALLOCATIONS[Subcategory],MATCH(Summary!C25&amp;"-"&amp;Summary!E25,TB_ALLOCATIONS[Subcategory - code],0),1)))),"")</f>
        <v>Digital Marketing</v>
      </c>
      <c r="I25" s="162"/>
      <c r="J25" s="165"/>
      <c r="K25" s="249">
        <f>IFERROR(IF($H25="","",IF($H25="Total",SUMIFS(K$12:K24,$F$12:$F24,"Category"),IF($F25="Category",SUM(INDEX(Allocations!$D$11:$O$20,MATCH(Summary!$H25,Allocations!$C$11:$C$20,0),MATCH(Summary!K$8,Allocations!$D$10:$O$10,0))),SUM(INDEX(TB_ALLOCATIONS[[January]:[December]],MATCH(Summary!$H25,TB_ALLOCATIONS[Subcategory],0),MATCH(Summary!K$8,TB_ALLOCATIONS[[#Headers],[January]:[December]],0)))))),0)</f>
        <v>1000</v>
      </c>
      <c r="L25" s="249">
        <f>IFERROR(IF($H25="","",IF($H25="Total",SUMIFS(L$12:L24,$F$12:$F24,"Category"),IF($F25="Category",SUMIFS(TB_TRANSACTIONS[Total ($)],TB_TRANSACTIONS[Category],Summary!$H25,TB_TRANSACTIONS[Month],Summary!K$8),SUMIFS(TB_TRANSACTIONS[Total ($)],TB_TRANSACTIONS[Subcategory],Summary!$H25,TB_TRANSACTIONS[Month],Summary!K$8)))),0)</f>
        <v>567</v>
      </c>
      <c r="M25" s="250">
        <f t="shared" si="1"/>
        <v>-0.43300000000000005</v>
      </c>
      <c r="N25" s="162"/>
      <c r="O25" s="165"/>
      <c r="P25" s="249">
        <f>IFERROR(IF($H25="","",IF($H25="Total",SUMIFS(P$12:P24,$F$12:$F24,"Category"),IF($F25="Category",SUM(INDEX(Allocations!$D$11:$O$20,MATCH(Summary!$H25,Allocations!$C$11:$C$20,0),MATCH(Summary!P$8,Allocations!$D$10:$O$10,0))),SUM(INDEX(TB_ALLOCATIONS[[January]:[December]],MATCH(Summary!$H25,TB_ALLOCATIONS[Subcategory],0),MATCH(Summary!P$8,TB_ALLOCATIONS[[#Headers],[January]:[December]],0)))))),0)</f>
        <v>1000</v>
      </c>
      <c r="Q25" s="249">
        <f>IFERROR(IF($H25="","",IF($H25="Total",SUMIFS(Q$12:Q24,$F$12:$F24,"Category"),IF($F25="Category",SUMIFS(TB_TRANSACTIONS[Total ($)],TB_TRANSACTIONS[Category],Summary!$H25,TB_TRANSACTIONS[Month],Summary!P$8),SUMIFS(TB_TRANSACTIONS[Total ($)],TB_TRANSACTIONS[Subcategory],Summary!$H25,TB_TRANSACTIONS[Month],Summary!P$8)))),0)</f>
        <v>1549</v>
      </c>
      <c r="R25" s="250">
        <f t="shared" si="2"/>
        <v>0.54899999999999993</v>
      </c>
      <c r="S25" s="162"/>
      <c r="T25" s="165"/>
      <c r="U25" s="249">
        <f>IFERROR(IF($H25="","",IF($H25="Total",SUMIFS(U$12:U24,$F$12:$F24,"Category"),IF($F25="Category",SUM(INDEX(Allocations!$D$11:$O$20,MATCH(Summary!$H25,Allocations!$C$11:$C$20,0),MATCH(Summary!U$8,Allocations!$D$10:$O$10,0))),SUM(INDEX(TB_ALLOCATIONS[[January]:[December]],MATCH(Summary!$H25,TB_ALLOCATIONS[Subcategory],0),MATCH(Summary!U$8,TB_ALLOCATIONS[[#Headers],[January]:[December]],0)))))),0)</f>
        <v>1000</v>
      </c>
      <c r="V25" s="249">
        <f>IFERROR(IF($H25="","",IF($H25="Total",SUMIFS(V$12:V24,$F$12:$F24,"Category"),IF($F25="Category",SUMIFS(TB_TRANSACTIONS[Total ($)],TB_TRANSACTIONS[Category],Summary!$H25,TB_TRANSACTIONS[Month],Summary!U$8),SUMIFS(TB_TRANSACTIONS[Total ($)],TB_TRANSACTIONS[Subcategory],Summary!$H25,TB_TRANSACTIONS[Month],Summary!U$8)))),0)</f>
        <v>1896</v>
      </c>
      <c r="W25" s="250">
        <f t="shared" si="3"/>
        <v>0.89599999999999991</v>
      </c>
      <c r="X25" s="162"/>
      <c r="Y25" s="165"/>
      <c r="Z25" s="249">
        <f>IFERROR(IF($H25="","",IF($H25="Total",SUMIFS(Z$12:Z24,$F$12:$F24,"Category"),IF($F25="Category",SUM(INDEX(Allocations!$D$11:$O$20,MATCH(Summary!$H25,Allocations!$C$11:$C$20,0),MATCH(Summary!Z$8,Allocations!$D$10:$O$10,0))),SUM(INDEX(TB_ALLOCATIONS[[January]:[December]],MATCH(Summary!$H25,TB_ALLOCATIONS[Subcategory],0),MATCH(Summary!Z$8,TB_ALLOCATIONS[[#Headers],[January]:[December]],0)))))),0)</f>
        <v>1000</v>
      </c>
      <c r="AA25" s="249">
        <f>IFERROR(IF($H25="","",IF($H25="Total",SUMIFS(AA$12:AA24,$F$12:$F24,"Category"),IF($F25="Category",SUMIFS(TB_TRANSACTIONS[Total ($)],TB_TRANSACTIONS[Category],Summary!$H25,TB_TRANSACTIONS[Month],Summary!Z$8),SUMIFS(TB_TRANSACTIONS[Total ($)],TB_TRANSACTIONS[Subcategory],Summary!$H25,TB_TRANSACTIONS[Month],Summary!Z$8)))),0)</f>
        <v>2637</v>
      </c>
      <c r="AB25" s="250">
        <f t="shared" si="4"/>
        <v>1.637</v>
      </c>
      <c r="AC25" s="162"/>
      <c r="AD25" s="165"/>
      <c r="AE25" s="249">
        <f>IFERROR(IF($H25="","",IF($H25="Total",SUMIFS(AE$12:AE24,$F$12:$F24,"Category"),IF($F25="Category",SUM(INDEX(Allocations!$D$11:$O$20,MATCH(Summary!$H25,Allocations!$C$11:$C$20,0),MATCH(Summary!AE$8,Allocations!$D$10:$O$10,0))),SUM(INDEX(TB_ALLOCATIONS[[January]:[December]],MATCH(Summary!$H25,TB_ALLOCATIONS[Subcategory],0),MATCH(Summary!AE$8,TB_ALLOCATIONS[[#Headers],[January]:[December]],0)))))),0)</f>
        <v>1000</v>
      </c>
      <c r="AF25" s="249">
        <f>IFERROR(IF($H25="","",IF($H25="Total",SUMIFS(AF$12:AF24,$F$12:$F24,"Category"),IF($F25="Category",SUMIFS(TB_TRANSACTIONS[Total ($)],TB_TRANSACTIONS[Category],Summary!$H25,TB_TRANSACTIONS[Month],Summary!AE$8),SUMIFS(TB_TRANSACTIONS[Total ($)],TB_TRANSACTIONS[Subcategory],Summary!$H25,TB_TRANSACTIONS[Month],Summary!AE$8)))),0)</f>
        <v>681</v>
      </c>
      <c r="AG25" s="250">
        <f t="shared" si="5"/>
        <v>-0.31899999999999995</v>
      </c>
      <c r="AH25" s="162"/>
      <c r="AI25" s="165"/>
      <c r="AJ25" s="249">
        <f>IFERROR(IF($H25="","",IF($H25="Total",SUMIFS(AJ$12:AJ24,$F$12:$F24,"Category"),IF($F25="Category",SUM(INDEX(Allocations!$D$11:$O$20,MATCH(Summary!$H25,Allocations!$C$11:$C$20,0),MATCH(Summary!AJ$8,Allocations!$D$10:$O$10,0))),SUM(INDEX(TB_ALLOCATIONS[[January]:[December]],MATCH(Summary!$H25,TB_ALLOCATIONS[Subcategory],0),MATCH(Summary!AJ$8,TB_ALLOCATIONS[[#Headers],[January]:[December]],0)))))),0)</f>
        <v>1000</v>
      </c>
      <c r="AK25" s="249">
        <f>IFERROR(IF($H25="","",IF($H25="Total",SUMIFS(AK$12:AK24,$F$12:$F24,"Category"),IF($F25="Category",SUMIFS(TB_TRANSACTIONS[Total ($)],TB_TRANSACTIONS[Category],Summary!$H25,TB_TRANSACTIONS[Month],Summary!AJ$8),SUMIFS(TB_TRANSACTIONS[Total ($)],TB_TRANSACTIONS[Subcategory],Summary!$H25,TB_TRANSACTIONS[Month],Summary!AJ$8)))),0)</f>
        <v>1405</v>
      </c>
      <c r="AL25" s="250">
        <f t="shared" si="6"/>
        <v>0.40500000000000003</v>
      </c>
      <c r="AM25" s="162"/>
      <c r="AN25" s="165"/>
      <c r="AO25" s="249">
        <f>IFERROR(IF($H25="","",IF($H25="Total",SUMIFS(AO$12:AO24,$F$12:$F24,"Category"),IF($F25="Category",SUM(INDEX(Allocations!$D$11:$O$20,MATCH(Summary!$H25,Allocations!$C$11:$C$20,0),MATCH(Summary!AO$8,Allocations!$D$10:$O$10,0))),SUM(INDEX(TB_ALLOCATIONS[[January]:[December]],MATCH(Summary!$H25,TB_ALLOCATIONS[Subcategory],0),MATCH(Summary!AO$8,TB_ALLOCATIONS[[#Headers],[January]:[December]],0)))))),0)</f>
        <v>1000</v>
      </c>
      <c r="AP25" s="249">
        <f>IFERROR(IF($H25="","",IF($H25="Total",SUMIFS(AP$12:AP24,$F$12:$F24,"Category"),IF($F25="Category",SUMIFS(TB_TRANSACTIONS[Total ($)],TB_TRANSACTIONS[Category],Summary!$H25,TB_TRANSACTIONS[Month],Summary!AO$8),SUMIFS(TB_TRANSACTIONS[Total ($)],TB_TRANSACTIONS[Subcategory],Summary!$H25,TB_TRANSACTIONS[Month],Summary!AO$8)))),0)</f>
        <v>925</v>
      </c>
      <c r="AQ25" s="250">
        <f t="shared" si="7"/>
        <v>-7.4999999999999956E-2</v>
      </c>
      <c r="AR25" s="162"/>
      <c r="AS25" s="165"/>
      <c r="AT25" s="249">
        <f>IFERROR(IF($H25="","",IF($H25="Total",SUMIFS(AT$12:AT24,$F$12:$F24,"Category"),IF($F25="Category",SUM(INDEX(Allocations!$D$11:$O$20,MATCH(Summary!$H25,Allocations!$C$11:$C$20,0),MATCH(Summary!AT$8,Allocations!$D$10:$O$10,0))),SUM(INDEX(TB_ALLOCATIONS[[January]:[December]],MATCH(Summary!$H25,TB_ALLOCATIONS[Subcategory],0),MATCH(Summary!AT$8,TB_ALLOCATIONS[[#Headers],[January]:[December]],0)))))),0)</f>
        <v>1000</v>
      </c>
      <c r="AU25" s="249">
        <f>IFERROR(IF($H25="","",IF($H25="Total",SUMIFS(AU$12:AU24,$F$12:$F24,"Category"),IF($F25="Category",SUMIFS(TB_TRANSACTIONS[Total ($)],TB_TRANSACTIONS[Category],Summary!$H25,TB_TRANSACTIONS[Month],Summary!AT$8),SUMIFS(TB_TRANSACTIONS[Total ($)],TB_TRANSACTIONS[Subcategory],Summary!$H25,TB_TRANSACTIONS[Month],Summary!AT$8)))),0)</f>
        <v>2663</v>
      </c>
      <c r="AV25" s="250">
        <f t="shared" si="8"/>
        <v>1.6629999999999998</v>
      </c>
      <c r="AW25" s="162"/>
      <c r="AX25" s="165"/>
      <c r="AY25" s="249">
        <f>IFERROR(IF($H25="","",IF($H25="Total",SUMIFS(AY$12:AY24,$F$12:$F24,"Category"),IF($F25="Category",SUM(INDEX(Allocations!$D$11:$O$20,MATCH(Summary!$H25,Allocations!$C$11:$C$20,0),MATCH(Summary!AY$8,Allocations!$D$10:$O$10,0))),SUM(INDEX(TB_ALLOCATIONS[[January]:[December]],MATCH(Summary!$H25,TB_ALLOCATIONS[Subcategory],0),MATCH(Summary!AY$8,TB_ALLOCATIONS[[#Headers],[January]:[December]],0)))))),0)</f>
        <v>1000</v>
      </c>
      <c r="AZ25" s="249">
        <f>IFERROR(IF($H25="","",IF($H25="Total",SUMIFS(AZ$12:AZ24,$F$12:$F24,"Category"),IF($F25="Category",SUMIFS(TB_TRANSACTIONS[Total ($)],TB_TRANSACTIONS[Category],Summary!$H25,TB_TRANSACTIONS[Month],Summary!AY$8),SUMIFS(TB_TRANSACTIONS[Total ($)],TB_TRANSACTIONS[Subcategory],Summary!$H25,TB_TRANSACTIONS[Month],Summary!AY$8)))),0)</f>
        <v>882</v>
      </c>
      <c r="BA25" s="250">
        <f t="shared" si="9"/>
        <v>-0.11799999999999999</v>
      </c>
      <c r="BB25" s="162"/>
      <c r="BC25" s="165"/>
      <c r="BD25" s="249">
        <f>IFERROR(IF($H25="","",IF($H25="Total",SUMIFS(BD$12:BD24,$F$12:$F24,"Category"),IF($F25="Category",SUM(INDEX(Allocations!$D$11:$O$20,MATCH(Summary!$H25,Allocations!$C$11:$C$20,0),MATCH(Summary!BD$8,Allocations!$D$10:$O$10,0))),SUM(INDEX(TB_ALLOCATIONS[[January]:[December]],MATCH(Summary!$H25,TB_ALLOCATIONS[Subcategory],0),MATCH(Summary!BD$8,TB_ALLOCATIONS[[#Headers],[January]:[December]],0)))))),0)</f>
        <v>1000</v>
      </c>
      <c r="BE25" s="249">
        <f>IFERROR(IF($H25="","",IF($H25="Total",SUMIFS(BE$12:BE24,$F$12:$F24,"Category"),IF($F25="Category",SUMIFS(TB_TRANSACTIONS[Total ($)],TB_TRANSACTIONS[Category],Summary!$H25,TB_TRANSACTIONS[Month],Summary!BD$8),SUMIFS(TB_TRANSACTIONS[Total ($)],TB_TRANSACTIONS[Subcategory],Summary!$H25,TB_TRANSACTIONS[Month],Summary!BD$8)))),0)</f>
        <v>4000</v>
      </c>
      <c r="BF25" s="250">
        <f t="shared" si="10"/>
        <v>3</v>
      </c>
      <c r="BG25" s="162"/>
      <c r="BH25" s="165"/>
      <c r="BI25" s="249">
        <f>IFERROR(IF($H25="","",IF($H25="Total",SUMIFS(BI$12:BI24,$F$12:$F24,"Category"),IF($F25="Category",SUM(INDEX(Allocations!$D$11:$O$20,MATCH(Summary!$H25,Allocations!$C$11:$C$20,0),MATCH(Summary!BI$8,Allocations!$D$10:$O$10,0))),SUM(INDEX(TB_ALLOCATIONS[[January]:[December]],MATCH(Summary!$H25,TB_ALLOCATIONS[Subcategory],0),MATCH(Summary!BI$8,TB_ALLOCATIONS[[#Headers],[January]:[December]],0)))))),0)</f>
        <v>1000</v>
      </c>
      <c r="BJ25" s="249">
        <f>IFERROR(IF($H25="","",IF($H25="Total",SUMIFS(BJ$12:BJ24,$F$12:$F24,"Category"),IF($F25="Category",SUMIFS(TB_TRANSACTIONS[Total ($)],TB_TRANSACTIONS[Category],Summary!$H25,TB_TRANSACTIONS[Month],Summary!BI$8),SUMIFS(TB_TRANSACTIONS[Total ($)],TB_TRANSACTIONS[Subcategory],Summary!$H25,TB_TRANSACTIONS[Month],Summary!BI$8)))),0)</f>
        <v>9000</v>
      </c>
      <c r="BK25" s="250">
        <f t="shared" si="11"/>
        <v>8</v>
      </c>
      <c r="BL25" s="162"/>
      <c r="BM25" s="165"/>
      <c r="BN25" s="249">
        <f>IFERROR(IF($H25="","",IF($H25="Total",SUMIFS(BN$12:BN24,$F$12:$F24,"Category"),IF($F25="Category",SUM(INDEX(Allocations!$D$11:$O$20,MATCH(Summary!$H25,Allocations!$C$11:$C$20,0),MATCH(Summary!BN$8,Allocations!$D$10:$O$10,0))),SUM(INDEX(TB_ALLOCATIONS[[January]:[December]],MATCH(Summary!$H25,TB_ALLOCATIONS[Subcategory],0),MATCH(Summary!BN$8,TB_ALLOCATIONS[[#Headers],[January]:[December]],0)))))),0)</f>
        <v>1000</v>
      </c>
      <c r="BO25" s="249">
        <f>IFERROR(IF($H25="","",IF($H25="Total",SUMIFS(BO$12:BO24,$F$12:$F24,"Category"),IF($F25="Category",SUMIFS(TB_TRANSACTIONS[Total ($)],TB_TRANSACTIONS[Category],Summary!$H25,TB_TRANSACTIONS[Month],Summary!BN$8),SUMIFS(TB_TRANSACTIONS[Total ($)],TB_TRANSACTIONS[Subcategory],Summary!$H25,TB_TRANSACTIONS[Month],Summary!BN$8)))),0)</f>
        <v>549</v>
      </c>
      <c r="BP25" s="250">
        <f t="shared" si="12"/>
        <v>-0.45099999999999996</v>
      </c>
      <c r="BQ25" s="162"/>
      <c r="BR25" s="165"/>
      <c r="BS25" s="249">
        <f t="shared" si="17"/>
        <v>12000</v>
      </c>
      <c r="BT25" s="249">
        <f t="shared" si="18"/>
        <v>26754</v>
      </c>
      <c r="BU25" s="250">
        <f t="shared" si="19"/>
        <v>1.2294999999999998</v>
      </c>
      <c r="BV25" s="267"/>
      <c r="BW25" s="77"/>
      <c r="BX25" s="57"/>
      <c r="BZ25" s="276"/>
      <c r="CK25" s="92"/>
      <c r="CL25" s="92"/>
      <c r="CM25" s="92"/>
      <c r="CN25" s="92"/>
      <c r="CO25" s="92"/>
      <c r="CP25" s="92"/>
    </row>
    <row r="26" spans="1:94" s="72" customFormat="1" ht="18" customHeight="1" thickBot="1" x14ac:dyDescent="0.3">
      <c r="A26" s="97"/>
      <c r="B26" s="108">
        <f>IFERROR(IF(COUNTIFS($B$13:B25,"Total")&gt;0,"-",IF(B25="",IF(B24="","Total",IF(B24=$C$8,"",B24+1)),IF(E25=D25,"",B25))),"-")</f>
        <v>3</v>
      </c>
      <c r="C26" s="108" t="str">
        <f>IFERROR(IF(B26="","-",INDEX(Analysis!$D$45:$D$54,MATCH(Summary!$B26,Analysis!$C$45:$C$54,0),1)),"-")</f>
        <v>Marketing</v>
      </c>
      <c r="D26" s="108">
        <f>IFERROR(INDEX(Analysis!$E$45:$E$54,MATCH(Summary!$B26,Analysis!$C$45:$C$54,0),1),"-")</f>
        <v>3</v>
      </c>
      <c r="E26" s="108">
        <f t="shared" si="16"/>
        <v>3</v>
      </c>
      <c r="F26" s="108" t="str">
        <f t="shared" si="0"/>
        <v>Subcategory</v>
      </c>
      <c r="G26" s="57"/>
      <c r="H26" s="164" t="str">
        <f>IFERROR(IF(B26="Total","Total",IF(COUNTIFS($H$12:H25,"Total")&gt;0,"",IF(F26="Category",Summary!C26,INDEX(TB_ALLOCATIONS[Subcategory],MATCH(Summary!C26&amp;"-"&amp;Summary!E26,TB_ALLOCATIONS[Subcategory - code],0),1)))),"")</f>
        <v>Events and Sponsorships</v>
      </c>
      <c r="I26" s="162"/>
      <c r="J26" s="165"/>
      <c r="K26" s="249">
        <f>IFERROR(IF($H26="","",IF($H26="Total",SUMIFS(K$12:K25,$F$12:$F25,"Category"),IF($F26="Category",SUM(INDEX(Allocations!$D$11:$O$20,MATCH(Summary!$H26,Allocations!$C$11:$C$20,0),MATCH(Summary!K$8,Allocations!$D$10:$O$10,0))),SUM(INDEX(TB_ALLOCATIONS[[January]:[December]],MATCH(Summary!$H26,TB_ALLOCATIONS[Subcategory],0),MATCH(Summary!K$8,TB_ALLOCATIONS[[#Headers],[January]:[December]],0)))))),0)</f>
        <v>3667</v>
      </c>
      <c r="L26" s="249">
        <f>IFERROR(IF($H26="","",IF($H26="Total",SUMIFS(L$12:L25,$F$12:$F25,"Category"),IF($F26="Category",SUMIFS(TB_TRANSACTIONS[Total ($)],TB_TRANSACTIONS[Category],Summary!$H26,TB_TRANSACTIONS[Month],Summary!K$8),SUMIFS(TB_TRANSACTIONS[Total ($)],TB_TRANSACTIONS[Subcategory],Summary!$H26,TB_TRANSACTIONS[Month],Summary!K$8)))),0)</f>
        <v>846</v>
      </c>
      <c r="M26" s="250">
        <f t="shared" si="1"/>
        <v>-0.76929370057267521</v>
      </c>
      <c r="N26" s="162"/>
      <c r="O26" s="165"/>
      <c r="P26" s="249">
        <f>IFERROR(IF($H26="","",IF($H26="Total",SUMIFS(P$12:P25,$F$12:$F25,"Category"),IF($F26="Category",SUM(INDEX(Allocations!$D$11:$O$20,MATCH(Summary!$H26,Allocations!$C$11:$C$20,0),MATCH(Summary!P$8,Allocations!$D$10:$O$10,0))),SUM(INDEX(TB_ALLOCATIONS[[January]:[December]],MATCH(Summary!$H26,TB_ALLOCATIONS[Subcategory],0),MATCH(Summary!P$8,TB_ALLOCATIONS[[#Headers],[January]:[December]],0)))))),0)</f>
        <v>2474</v>
      </c>
      <c r="Q26" s="249">
        <f>IFERROR(IF($H26="","",IF($H26="Total",SUMIFS(Q$12:Q25,$F$12:$F25,"Category"),IF($F26="Category",SUMIFS(TB_TRANSACTIONS[Total ($)],TB_TRANSACTIONS[Category],Summary!$H26,TB_TRANSACTIONS[Month],Summary!P$8),SUMIFS(TB_TRANSACTIONS[Total ($)],TB_TRANSACTIONS[Subcategory],Summary!$H26,TB_TRANSACTIONS[Month],Summary!P$8)))),0)</f>
        <v>1287</v>
      </c>
      <c r="R26" s="250">
        <f t="shared" si="2"/>
        <v>-0.4797898140662894</v>
      </c>
      <c r="S26" s="162"/>
      <c r="T26" s="165"/>
      <c r="U26" s="249">
        <f>IFERROR(IF($H26="","",IF($H26="Total",SUMIFS(U$12:U25,$F$12:$F25,"Category"),IF($F26="Category",SUM(INDEX(Allocations!$D$11:$O$20,MATCH(Summary!$H26,Allocations!$C$11:$C$20,0),MATCH(Summary!U$8,Allocations!$D$10:$O$10,0))),SUM(INDEX(TB_ALLOCATIONS[[January]:[December]],MATCH(Summary!$H26,TB_ALLOCATIONS[Subcategory],0),MATCH(Summary!U$8,TB_ALLOCATIONS[[#Headers],[January]:[December]],0)))))),0)</f>
        <v>3023</v>
      </c>
      <c r="V26" s="249">
        <f>IFERROR(IF($H26="","",IF($H26="Total",SUMIFS(V$12:V25,$F$12:$F25,"Category"),IF($F26="Category",SUMIFS(TB_TRANSACTIONS[Total ($)],TB_TRANSACTIONS[Category],Summary!$H26,TB_TRANSACTIONS[Month],Summary!U$8),SUMIFS(TB_TRANSACTIONS[Total ($)],TB_TRANSACTIONS[Subcategory],Summary!$H26,TB_TRANSACTIONS[Month],Summary!U$8)))),0)</f>
        <v>868</v>
      </c>
      <c r="W26" s="250">
        <f t="shared" si="3"/>
        <v>-0.71286801190869997</v>
      </c>
      <c r="X26" s="162"/>
      <c r="Y26" s="165"/>
      <c r="Z26" s="249">
        <f>IFERROR(IF($H26="","",IF($H26="Total",SUMIFS(Z$12:Z25,$F$12:$F25,"Category"),IF($F26="Category",SUM(INDEX(Allocations!$D$11:$O$20,MATCH(Summary!$H26,Allocations!$C$11:$C$20,0),MATCH(Summary!Z$8,Allocations!$D$10:$O$10,0))),SUM(INDEX(TB_ALLOCATIONS[[January]:[December]],MATCH(Summary!$H26,TB_ALLOCATIONS[Subcategory],0),MATCH(Summary!Z$8,TB_ALLOCATIONS[[#Headers],[January]:[December]],0)))))),0)</f>
        <v>3820</v>
      </c>
      <c r="AA26" s="249">
        <f>IFERROR(IF($H26="","",IF($H26="Total",SUMIFS(AA$12:AA25,$F$12:$F25,"Category"),IF($F26="Category",SUMIFS(TB_TRANSACTIONS[Total ($)],TB_TRANSACTIONS[Category],Summary!$H26,TB_TRANSACTIONS[Month],Summary!Z$8),SUMIFS(TB_TRANSACTIONS[Total ($)],TB_TRANSACTIONS[Subcategory],Summary!$H26,TB_TRANSACTIONS[Month],Summary!Z$8)))),0)</f>
        <v>1404</v>
      </c>
      <c r="AB26" s="250">
        <f t="shared" si="4"/>
        <v>-0.63246073298429317</v>
      </c>
      <c r="AC26" s="162"/>
      <c r="AD26" s="165"/>
      <c r="AE26" s="249">
        <f>IFERROR(IF($H26="","",IF($H26="Total",SUMIFS(AE$12:AE25,$F$12:$F25,"Category"),IF($F26="Category",SUM(INDEX(Allocations!$D$11:$O$20,MATCH(Summary!$H26,Allocations!$C$11:$C$20,0),MATCH(Summary!AE$8,Allocations!$D$10:$O$10,0))),SUM(INDEX(TB_ALLOCATIONS[[January]:[December]],MATCH(Summary!$H26,TB_ALLOCATIONS[Subcategory],0),MATCH(Summary!AE$8,TB_ALLOCATIONS[[#Headers],[January]:[December]],0)))))),0)</f>
        <v>1300</v>
      </c>
      <c r="AF26" s="249">
        <f>IFERROR(IF($H26="","",IF($H26="Total",SUMIFS(AF$12:AF25,$F$12:$F25,"Category"),IF($F26="Category",SUMIFS(TB_TRANSACTIONS[Total ($)],TB_TRANSACTIONS[Category],Summary!$H26,TB_TRANSACTIONS[Month],Summary!AE$8),SUMIFS(TB_TRANSACTIONS[Total ($)],TB_TRANSACTIONS[Subcategory],Summary!$H26,TB_TRANSACTIONS[Month],Summary!AE$8)))),0)</f>
        <v>1335</v>
      </c>
      <c r="AG26" s="250">
        <f t="shared" si="5"/>
        <v>2.6923076923076827E-2</v>
      </c>
      <c r="AH26" s="162"/>
      <c r="AI26" s="165"/>
      <c r="AJ26" s="249">
        <f>IFERROR(IF($H26="","",IF($H26="Total",SUMIFS(AJ$12:AJ25,$F$12:$F25,"Category"),IF($F26="Category",SUM(INDEX(Allocations!$D$11:$O$20,MATCH(Summary!$H26,Allocations!$C$11:$C$20,0),MATCH(Summary!AJ$8,Allocations!$D$10:$O$10,0))),SUM(INDEX(TB_ALLOCATIONS[[January]:[December]],MATCH(Summary!$H26,TB_ALLOCATIONS[Subcategory],0),MATCH(Summary!AJ$8,TB_ALLOCATIONS[[#Headers],[January]:[December]],0)))))),0)</f>
        <v>4392</v>
      </c>
      <c r="AK26" s="249">
        <f>IFERROR(IF($H26="","",IF($H26="Total",SUMIFS(AK$12:AK25,$F$12:$F25,"Category"),IF($F26="Category",SUMIFS(TB_TRANSACTIONS[Total ($)],TB_TRANSACTIONS[Category],Summary!$H26,TB_TRANSACTIONS[Month],Summary!AJ$8),SUMIFS(TB_TRANSACTIONS[Total ($)],TB_TRANSACTIONS[Subcategory],Summary!$H26,TB_TRANSACTIONS[Month],Summary!AJ$8)))),0)</f>
        <v>1569</v>
      </c>
      <c r="AL26" s="250">
        <f t="shared" si="6"/>
        <v>-0.64275956284153013</v>
      </c>
      <c r="AM26" s="162"/>
      <c r="AN26" s="165"/>
      <c r="AO26" s="249">
        <f>IFERROR(IF($H26="","",IF($H26="Total",SUMIFS(AO$12:AO25,$F$12:$F25,"Category"),IF($F26="Category",SUM(INDEX(Allocations!$D$11:$O$20,MATCH(Summary!$H26,Allocations!$C$11:$C$20,0),MATCH(Summary!AO$8,Allocations!$D$10:$O$10,0))),SUM(INDEX(TB_ALLOCATIONS[[January]:[December]],MATCH(Summary!$H26,TB_ALLOCATIONS[Subcategory],0),MATCH(Summary!AO$8,TB_ALLOCATIONS[[#Headers],[January]:[December]],0)))))),0)</f>
        <v>3262</v>
      </c>
      <c r="AP26" s="249">
        <f>IFERROR(IF($H26="","",IF($H26="Total",SUMIFS(AP$12:AP25,$F$12:$F25,"Category"),IF($F26="Category",SUMIFS(TB_TRANSACTIONS[Total ($)],TB_TRANSACTIONS[Category],Summary!$H26,TB_TRANSACTIONS[Month],Summary!AO$8),SUMIFS(TB_TRANSACTIONS[Total ($)],TB_TRANSACTIONS[Subcategory],Summary!$H26,TB_TRANSACTIONS[Month],Summary!AO$8)))),0)</f>
        <v>549</v>
      </c>
      <c r="AQ26" s="250">
        <f t="shared" si="7"/>
        <v>-0.83169834457388103</v>
      </c>
      <c r="AR26" s="162"/>
      <c r="AS26" s="165"/>
      <c r="AT26" s="249">
        <f>IFERROR(IF($H26="","",IF($H26="Total",SUMIFS(AT$12:AT25,$F$12:$F25,"Category"),IF($F26="Category",SUM(INDEX(Allocations!$D$11:$O$20,MATCH(Summary!$H26,Allocations!$C$11:$C$20,0),MATCH(Summary!AT$8,Allocations!$D$10:$O$10,0))),SUM(INDEX(TB_ALLOCATIONS[[January]:[December]],MATCH(Summary!$H26,TB_ALLOCATIONS[Subcategory],0),MATCH(Summary!AT$8,TB_ALLOCATIONS[[#Headers],[January]:[December]],0)))))),0)</f>
        <v>4853</v>
      </c>
      <c r="AU26" s="249">
        <f>IFERROR(IF($H26="","",IF($H26="Total",SUMIFS(AU$12:AU25,$F$12:$F25,"Category"),IF($F26="Category",SUMIFS(TB_TRANSACTIONS[Total ($)],TB_TRANSACTIONS[Category],Summary!$H26,TB_TRANSACTIONS[Month],Summary!AT$8),SUMIFS(TB_TRANSACTIONS[Total ($)],TB_TRANSACTIONS[Subcategory],Summary!$H26,TB_TRANSACTIONS[Month],Summary!AT$8)))),0)</f>
        <v>2339</v>
      </c>
      <c r="AV26" s="250">
        <f t="shared" si="8"/>
        <v>-0.51803008448382437</v>
      </c>
      <c r="AW26" s="162"/>
      <c r="AX26" s="165"/>
      <c r="AY26" s="249">
        <f>IFERROR(IF($H26="","",IF($H26="Total",SUMIFS(AY$12:AY25,$F$12:$F25,"Category"),IF($F26="Category",SUM(INDEX(Allocations!$D$11:$O$20,MATCH(Summary!$H26,Allocations!$C$11:$C$20,0),MATCH(Summary!AY$8,Allocations!$D$10:$O$10,0))),SUM(INDEX(TB_ALLOCATIONS[[January]:[December]],MATCH(Summary!$H26,TB_ALLOCATIONS[Subcategory],0),MATCH(Summary!AY$8,TB_ALLOCATIONS[[#Headers],[January]:[December]],0)))))),0)</f>
        <v>4553</v>
      </c>
      <c r="AZ26" s="249">
        <f>IFERROR(IF($H26="","",IF($H26="Total",SUMIFS(AZ$12:AZ25,$F$12:$F25,"Category"),IF($F26="Category",SUMIFS(TB_TRANSACTIONS[Total ($)],TB_TRANSACTIONS[Category],Summary!$H26,TB_TRANSACTIONS[Month],Summary!AY$8),SUMIFS(TB_TRANSACTIONS[Total ($)],TB_TRANSACTIONS[Subcategory],Summary!$H26,TB_TRANSACTIONS[Month],Summary!AY$8)))),0)</f>
        <v>528</v>
      </c>
      <c r="BA26" s="250">
        <f t="shared" si="9"/>
        <v>-0.88403250603997363</v>
      </c>
      <c r="BB26" s="162"/>
      <c r="BC26" s="165"/>
      <c r="BD26" s="249">
        <f>IFERROR(IF($H26="","",IF($H26="Total",SUMIFS(BD$12:BD25,$F$12:$F25,"Category"),IF($F26="Category",SUM(INDEX(Allocations!$D$11:$O$20,MATCH(Summary!$H26,Allocations!$C$11:$C$20,0),MATCH(Summary!BD$8,Allocations!$D$10:$O$10,0))),SUM(INDEX(TB_ALLOCATIONS[[January]:[December]],MATCH(Summary!$H26,TB_ALLOCATIONS[Subcategory],0),MATCH(Summary!BD$8,TB_ALLOCATIONS[[#Headers],[January]:[December]],0)))))),0)</f>
        <v>5000</v>
      </c>
      <c r="BE26" s="249">
        <f>IFERROR(IF($H26="","",IF($H26="Total",SUMIFS(BE$12:BE25,$F$12:$F25,"Category"),IF($F26="Category",SUMIFS(TB_TRANSACTIONS[Total ($)],TB_TRANSACTIONS[Category],Summary!$H26,TB_TRANSACTIONS[Month],Summary!BD$8),SUMIFS(TB_TRANSACTIONS[Total ($)],TB_TRANSACTIONS[Subcategory],Summary!$H26,TB_TRANSACTIONS[Month],Summary!BD$8)))),0)</f>
        <v>6267</v>
      </c>
      <c r="BF26" s="250">
        <f t="shared" si="10"/>
        <v>0.25340000000000007</v>
      </c>
      <c r="BG26" s="162"/>
      <c r="BH26" s="165"/>
      <c r="BI26" s="249">
        <f>IFERROR(IF($H26="","",IF($H26="Total",SUMIFS(BI$12:BI25,$F$12:$F25,"Category"),IF($F26="Category",SUM(INDEX(Allocations!$D$11:$O$20,MATCH(Summary!$H26,Allocations!$C$11:$C$20,0),MATCH(Summary!BI$8,Allocations!$D$10:$O$10,0))),SUM(INDEX(TB_ALLOCATIONS[[January]:[December]],MATCH(Summary!$H26,TB_ALLOCATIONS[Subcategory],0),MATCH(Summary!BI$8,TB_ALLOCATIONS[[#Headers],[January]:[December]],0)))))),0)</f>
        <v>5000</v>
      </c>
      <c r="BJ26" s="249">
        <f>IFERROR(IF($H26="","",IF($H26="Total",SUMIFS(BJ$12:BJ25,$F$12:$F25,"Category"),IF($F26="Category",SUMIFS(TB_TRANSACTIONS[Total ($)],TB_TRANSACTIONS[Category],Summary!$H26,TB_TRANSACTIONS[Month],Summary!BI$8),SUMIFS(TB_TRANSACTIONS[Total ($)],TB_TRANSACTIONS[Subcategory],Summary!$H26,TB_TRANSACTIONS[Month],Summary!BI$8)))),0)</f>
        <v>2500</v>
      </c>
      <c r="BK26" s="250">
        <f t="shared" si="11"/>
        <v>-0.5</v>
      </c>
      <c r="BL26" s="162"/>
      <c r="BM26" s="165"/>
      <c r="BN26" s="249">
        <f>IFERROR(IF($H26="","",IF($H26="Total",SUMIFS(BN$12:BN25,$F$12:$F25,"Category"),IF($F26="Category",SUM(INDEX(Allocations!$D$11:$O$20,MATCH(Summary!$H26,Allocations!$C$11:$C$20,0),MATCH(Summary!BN$8,Allocations!$D$10:$O$10,0))),SUM(INDEX(TB_ALLOCATIONS[[January]:[December]],MATCH(Summary!$H26,TB_ALLOCATIONS[Subcategory],0),MATCH(Summary!BN$8,TB_ALLOCATIONS[[#Headers],[January]:[December]],0)))))),0)</f>
        <v>5000</v>
      </c>
      <c r="BO26" s="249">
        <f>IFERROR(IF($H26="","",IF($H26="Total",SUMIFS(BO$12:BO25,$F$12:$F25,"Category"),IF($F26="Category",SUMIFS(TB_TRANSACTIONS[Total ($)],TB_TRANSACTIONS[Category],Summary!$H26,TB_TRANSACTIONS[Month],Summary!BN$8),SUMIFS(TB_TRANSACTIONS[Total ($)],TB_TRANSACTIONS[Subcategory],Summary!$H26,TB_TRANSACTIONS[Month],Summary!BN$8)))),0)</f>
        <v>3874</v>
      </c>
      <c r="BP26" s="250">
        <f t="shared" si="12"/>
        <v>-0.22519999999999996</v>
      </c>
      <c r="BQ26" s="162"/>
      <c r="BR26" s="165"/>
      <c r="BS26" s="249">
        <f t="shared" si="17"/>
        <v>46344</v>
      </c>
      <c r="BT26" s="249">
        <f t="shared" si="18"/>
        <v>23366</v>
      </c>
      <c r="BU26" s="250">
        <f t="shared" si="19"/>
        <v>-0.49581391334369063</v>
      </c>
      <c r="BV26" s="267"/>
      <c r="BW26" s="77"/>
      <c r="BX26" s="57"/>
      <c r="BZ26" s="276"/>
      <c r="CK26" s="92"/>
      <c r="CL26" s="92"/>
      <c r="CM26" s="92"/>
      <c r="CN26" s="92"/>
      <c r="CO26" s="92"/>
      <c r="CP26" s="92"/>
    </row>
    <row r="27" spans="1:94" s="72" customFormat="1" ht="18" customHeight="1" thickBot="1" x14ac:dyDescent="0.3">
      <c r="A27" s="97"/>
      <c r="B27" s="108" t="str">
        <f>IFERROR(IF(COUNTIFS($B$13:B26,"Total")&gt;0,"-",IF(B26="",IF(B25="","Total",IF(B25=$C$8,"",B25+1)),IF(E26=D26,"",B26))),"-")</f>
        <v/>
      </c>
      <c r="C27" s="108" t="str">
        <f>IFERROR(IF(B27="","-",INDEX(Analysis!$D$45:$D$54,MATCH(Summary!$B27,Analysis!$C$45:$C$54,0),1)),"-")</f>
        <v>-</v>
      </c>
      <c r="D27" s="108" t="str">
        <f>IFERROR(INDEX(Analysis!$E$45:$E$54,MATCH(Summary!$B27,Analysis!$C$45:$C$54,0),1),"-")</f>
        <v>-</v>
      </c>
      <c r="E27" s="108" t="str">
        <f t="shared" si="16"/>
        <v/>
      </c>
      <c r="F27" s="108" t="str">
        <f t="shared" si="0"/>
        <v>-</v>
      </c>
      <c r="G27" s="57"/>
      <c r="H27" s="164" t="str">
        <f>IFERROR(IF(B27="Total","Total",IF(COUNTIFS($H$12:H26,"Total")&gt;0,"",IF(F27="Category",Summary!C27,INDEX(TB_ALLOCATIONS[Subcategory],MATCH(Summary!C27&amp;"-"&amp;Summary!E27,TB_ALLOCATIONS[Subcategory - code],0),1)))),"")</f>
        <v/>
      </c>
      <c r="I27" s="162"/>
      <c r="J27" s="165"/>
      <c r="K27" s="249" t="str">
        <f>IFERROR(IF($H27="","",IF($H27="Total",SUMIFS(K$12:K26,$F$12:$F26,"Category"),IF($F27="Category",SUM(INDEX(Allocations!$D$11:$O$20,MATCH(Summary!$H27,Allocations!$C$11:$C$20,0),MATCH(Summary!K$8,Allocations!$D$10:$O$10,0))),SUM(INDEX(TB_ALLOCATIONS[[January]:[December]],MATCH(Summary!$H27,TB_ALLOCATIONS[Subcategory],0),MATCH(Summary!K$8,TB_ALLOCATIONS[[#Headers],[January]:[December]],0)))))),0)</f>
        <v/>
      </c>
      <c r="L27" s="249" t="str">
        <f>IFERROR(IF($H27="","",IF($H27="Total",SUMIFS(L$12:L26,$F$12:$F26,"Category"),IF($F27="Category",SUMIFS(TB_TRANSACTIONS[Total ($)],TB_TRANSACTIONS[Category],Summary!$H27,TB_TRANSACTIONS[Month],Summary!K$8),SUMIFS(TB_TRANSACTIONS[Total ($)],TB_TRANSACTIONS[Subcategory],Summary!$H27,TB_TRANSACTIONS[Month],Summary!K$8)))),0)</f>
        <v/>
      </c>
      <c r="M27" s="250" t="str">
        <f t="shared" si="1"/>
        <v/>
      </c>
      <c r="N27" s="162"/>
      <c r="O27" s="165"/>
      <c r="P27" s="249" t="str">
        <f>IFERROR(IF($H27="","",IF($H27="Total",SUMIFS(P$12:P26,$F$12:$F26,"Category"),IF($F27="Category",SUM(INDEX(Allocations!$D$11:$O$20,MATCH(Summary!$H27,Allocations!$C$11:$C$20,0),MATCH(Summary!P$8,Allocations!$D$10:$O$10,0))),SUM(INDEX(TB_ALLOCATIONS[[January]:[December]],MATCH(Summary!$H27,TB_ALLOCATIONS[Subcategory],0),MATCH(Summary!P$8,TB_ALLOCATIONS[[#Headers],[January]:[December]],0)))))),0)</f>
        <v/>
      </c>
      <c r="Q27" s="249" t="str">
        <f>IFERROR(IF($H27="","",IF($H27="Total",SUMIFS(Q$12:Q26,$F$12:$F26,"Category"),IF($F27="Category",SUMIFS(TB_TRANSACTIONS[Total ($)],TB_TRANSACTIONS[Category],Summary!$H27,TB_TRANSACTIONS[Month],Summary!P$8),SUMIFS(TB_TRANSACTIONS[Total ($)],TB_TRANSACTIONS[Subcategory],Summary!$H27,TB_TRANSACTIONS[Month],Summary!P$8)))),0)</f>
        <v/>
      </c>
      <c r="R27" s="250" t="str">
        <f t="shared" si="2"/>
        <v/>
      </c>
      <c r="S27" s="162"/>
      <c r="T27" s="165"/>
      <c r="U27" s="249" t="str">
        <f>IFERROR(IF($H27="","",IF($H27="Total",SUMIFS(U$12:U26,$F$12:$F26,"Category"),IF($F27="Category",SUM(INDEX(Allocations!$D$11:$O$20,MATCH(Summary!$H27,Allocations!$C$11:$C$20,0),MATCH(Summary!U$8,Allocations!$D$10:$O$10,0))),SUM(INDEX(TB_ALLOCATIONS[[January]:[December]],MATCH(Summary!$H27,TB_ALLOCATIONS[Subcategory],0),MATCH(Summary!U$8,TB_ALLOCATIONS[[#Headers],[January]:[December]],0)))))),0)</f>
        <v/>
      </c>
      <c r="V27" s="249" t="str">
        <f>IFERROR(IF($H27="","",IF($H27="Total",SUMIFS(V$12:V26,$F$12:$F26,"Category"),IF($F27="Category",SUMIFS(TB_TRANSACTIONS[Total ($)],TB_TRANSACTIONS[Category],Summary!$H27,TB_TRANSACTIONS[Month],Summary!U$8),SUMIFS(TB_TRANSACTIONS[Total ($)],TB_TRANSACTIONS[Subcategory],Summary!$H27,TB_TRANSACTIONS[Month],Summary!U$8)))),0)</f>
        <v/>
      </c>
      <c r="W27" s="250" t="str">
        <f t="shared" si="3"/>
        <v/>
      </c>
      <c r="X27" s="162"/>
      <c r="Y27" s="165"/>
      <c r="Z27" s="249" t="str">
        <f>IFERROR(IF($H27="","",IF($H27="Total",SUMIFS(Z$12:Z26,$F$12:$F26,"Category"),IF($F27="Category",SUM(INDEX(Allocations!$D$11:$O$20,MATCH(Summary!$H27,Allocations!$C$11:$C$20,0),MATCH(Summary!Z$8,Allocations!$D$10:$O$10,0))),SUM(INDEX(TB_ALLOCATIONS[[January]:[December]],MATCH(Summary!$H27,TB_ALLOCATIONS[Subcategory],0),MATCH(Summary!Z$8,TB_ALLOCATIONS[[#Headers],[January]:[December]],0)))))),0)</f>
        <v/>
      </c>
      <c r="AA27" s="249" t="str">
        <f>IFERROR(IF($H27="","",IF($H27="Total",SUMIFS(AA$12:AA26,$F$12:$F26,"Category"),IF($F27="Category",SUMIFS(TB_TRANSACTIONS[Total ($)],TB_TRANSACTIONS[Category],Summary!$H27,TB_TRANSACTIONS[Month],Summary!Z$8),SUMIFS(TB_TRANSACTIONS[Total ($)],TB_TRANSACTIONS[Subcategory],Summary!$H27,TB_TRANSACTIONS[Month],Summary!Z$8)))),0)</f>
        <v/>
      </c>
      <c r="AB27" s="250" t="str">
        <f t="shared" si="4"/>
        <v/>
      </c>
      <c r="AC27" s="162"/>
      <c r="AD27" s="165"/>
      <c r="AE27" s="249" t="str">
        <f>IFERROR(IF($H27="","",IF($H27="Total",SUMIFS(AE$12:AE26,$F$12:$F26,"Category"),IF($F27="Category",SUM(INDEX(Allocations!$D$11:$O$20,MATCH(Summary!$H27,Allocations!$C$11:$C$20,0),MATCH(Summary!AE$8,Allocations!$D$10:$O$10,0))),SUM(INDEX(TB_ALLOCATIONS[[January]:[December]],MATCH(Summary!$H27,TB_ALLOCATIONS[Subcategory],0),MATCH(Summary!AE$8,TB_ALLOCATIONS[[#Headers],[January]:[December]],0)))))),0)</f>
        <v/>
      </c>
      <c r="AF27" s="249" t="str">
        <f>IFERROR(IF($H27="","",IF($H27="Total",SUMIFS(AF$12:AF26,$F$12:$F26,"Category"),IF($F27="Category",SUMIFS(TB_TRANSACTIONS[Total ($)],TB_TRANSACTIONS[Category],Summary!$H27,TB_TRANSACTIONS[Month],Summary!AE$8),SUMIFS(TB_TRANSACTIONS[Total ($)],TB_TRANSACTIONS[Subcategory],Summary!$H27,TB_TRANSACTIONS[Month],Summary!AE$8)))),0)</f>
        <v/>
      </c>
      <c r="AG27" s="250" t="str">
        <f t="shared" si="5"/>
        <v/>
      </c>
      <c r="AH27" s="162"/>
      <c r="AI27" s="165"/>
      <c r="AJ27" s="249" t="str">
        <f>IFERROR(IF($H27="","",IF($H27="Total",SUMIFS(AJ$12:AJ26,$F$12:$F26,"Category"),IF($F27="Category",SUM(INDEX(Allocations!$D$11:$O$20,MATCH(Summary!$H27,Allocations!$C$11:$C$20,0),MATCH(Summary!AJ$8,Allocations!$D$10:$O$10,0))),SUM(INDEX(TB_ALLOCATIONS[[January]:[December]],MATCH(Summary!$H27,TB_ALLOCATIONS[Subcategory],0),MATCH(Summary!AJ$8,TB_ALLOCATIONS[[#Headers],[January]:[December]],0)))))),0)</f>
        <v/>
      </c>
      <c r="AK27" s="249" t="str">
        <f>IFERROR(IF($H27="","",IF($H27="Total",SUMIFS(AK$12:AK26,$F$12:$F26,"Category"),IF($F27="Category",SUMIFS(TB_TRANSACTIONS[Total ($)],TB_TRANSACTIONS[Category],Summary!$H27,TB_TRANSACTIONS[Month],Summary!AJ$8),SUMIFS(TB_TRANSACTIONS[Total ($)],TB_TRANSACTIONS[Subcategory],Summary!$H27,TB_TRANSACTIONS[Month],Summary!AJ$8)))),0)</f>
        <v/>
      </c>
      <c r="AL27" s="250" t="str">
        <f t="shared" si="6"/>
        <v/>
      </c>
      <c r="AM27" s="162"/>
      <c r="AN27" s="165"/>
      <c r="AO27" s="249" t="str">
        <f>IFERROR(IF($H27="","",IF($H27="Total",SUMIFS(AO$12:AO26,$F$12:$F26,"Category"),IF($F27="Category",SUM(INDEX(Allocations!$D$11:$O$20,MATCH(Summary!$H27,Allocations!$C$11:$C$20,0),MATCH(Summary!AO$8,Allocations!$D$10:$O$10,0))),SUM(INDEX(TB_ALLOCATIONS[[January]:[December]],MATCH(Summary!$H27,TB_ALLOCATIONS[Subcategory],0),MATCH(Summary!AO$8,TB_ALLOCATIONS[[#Headers],[January]:[December]],0)))))),0)</f>
        <v/>
      </c>
      <c r="AP27" s="249" t="str">
        <f>IFERROR(IF($H27="","",IF($H27="Total",SUMIFS(AP$12:AP26,$F$12:$F26,"Category"),IF($F27="Category",SUMIFS(TB_TRANSACTIONS[Total ($)],TB_TRANSACTIONS[Category],Summary!$H27,TB_TRANSACTIONS[Month],Summary!AO$8),SUMIFS(TB_TRANSACTIONS[Total ($)],TB_TRANSACTIONS[Subcategory],Summary!$H27,TB_TRANSACTIONS[Month],Summary!AO$8)))),0)</f>
        <v/>
      </c>
      <c r="AQ27" s="250" t="str">
        <f t="shared" si="7"/>
        <v/>
      </c>
      <c r="AR27" s="162"/>
      <c r="AS27" s="165"/>
      <c r="AT27" s="249" t="str">
        <f>IFERROR(IF($H27="","",IF($H27="Total",SUMIFS(AT$12:AT26,$F$12:$F26,"Category"),IF($F27="Category",SUM(INDEX(Allocations!$D$11:$O$20,MATCH(Summary!$H27,Allocations!$C$11:$C$20,0),MATCH(Summary!AT$8,Allocations!$D$10:$O$10,0))),SUM(INDEX(TB_ALLOCATIONS[[January]:[December]],MATCH(Summary!$H27,TB_ALLOCATIONS[Subcategory],0),MATCH(Summary!AT$8,TB_ALLOCATIONS[[#Headers],[January]:[December]],0)))))),0)</f>
        <v/>
      </c>
      <c r="AU27" s="249" t="str">
        <f>IFERROR(IF($H27="","",IF($H27="Total",SUMIFS(AU$12:AU26,$F$12:$F26,"Category"),IF($F27="Category",SUMIFS(TB_TRANSACTIONS[Total ($)],TB_TRANSACTIONS[Category],Summary!$H27,TB_TRANSACTIONS[Month],Summary!AT$8),SUMIFS(TB_TRANSACTIONS[Total ($)],TB_TRANSACTIONS[Subcategory],Summary!$H27,TB_TRANSACTIONS[Month],Summary!AT$8)))),0)</f>
        <v/>
      </c>
      <c r="AV27" s="250" t="str">
        <f t="shared" si="8"/>
        <v/>
      </c>
      <c r="AW27" s="162"/>
      <c r="AX27" s="165"/>
      <c r="AY27" s="249" t="str">
        <f>IFERROR(IF($H27="","",IF($H27="Total",SUMIFS(AY$12:AY26,$F$12:$F26,"Category"),IF($F27="Category",SUM(INDEX(Allocations!$D$11:$O$20,MATCH(Summary!$H27,Allocations!$C$11:$C$20,0),MATCH(Summary!AY$8,Allocations!$D$10:$O$10,0))),SUM(INDEX(TB_ALLOCATIONS[[January]:[December]],MATCH(Summary!$H27,TB_ALLOCATIONS[Subcategory],0),MATCH(Summary!AY$8,TB_ALLOCATIONS[[#Headers],[January]:[December]],0)))))),0)</f>
        <v/>
      </c>
      <c r="AZ27" s="249" t="str">
        <f>IFERROR(IF($H27="","",IF($H27="Total",SUMIFS(AZ$12:AZ26,$F$12:$F26,"Category"),IF($F27="Category",SUMIFS(TB_TRANSACTIONS[Total ($)],TB_TRANSACTIONS[Category],Summary!$H27,TB_TRANSACTIONS[Month],Summary!AY$8),SUMIFS(TB_TRANSACTIONS[Total ($)],TB_TRANSACTIONS[Subcategory],Summary!$H27,TB_TRANSACTIONS[Month],Summary!AY$8)))),0)</f>
        <v/>
      </c>
      <c r="BA27" s="250" t="str">
        <f t="shared" si="9"/>
        <v/>
      </c>
      <c r="BB27" s="162"/>
      <c r="BC27" s="165"/>
      <c r="BD27" s="249" t="str">
        <f>IFERROR(IF($H27="","",IF($H27="Total",SUMIFS(BD$12:BD26,$F$12:$F26,"Category"),IF($F27="Category",SUM(INDEX(Allocations!$D$11:$O$20,MATCH(Summary!$H27,Allocations!$C$11:$C$20,0),MATCH(Summary!BD$8,Allocations!$D$10:$O$10,0))),SUM(INDEX(TB_ALLOCATIONS[[January]:[December]],MATCH(Summary!$H27,TB_ALLOCATIONS[Subcategory],0),MATCH(Summary!BD$8,TB_ALLOCATIONS[[#Headers],[January]:[December]],0)))))),0)</f>
        <v/>
      </c>
      <c r="BE27" s="249" t="str">
        <f>IFERROR(IF($H27="","",IF($H27="Total",SUMIFS(BE$12:BE26,$F$12:$F26,"Category"),IF($F27="Category",SUMIFS(TB_TRANSACTIONS[Total ($)],TB_TRANSACTIONS[Category],Summary!$H27,TB_TRANSACTIONS[Month],Summary!BD$8),SUMIFS(TB_TRANSACTIONS[Total ($)],TB_TRANSACTIONS[Subcategory],Summary!$H27,TB_TRANSACTIONS[Month],Summary!BD$8)))),0)</f>
        <v/>
      </c>
      <c r="BF27" s="250" t="str">
        <f t="shared" si="10"/>
        <v/>
      </c>
      <c r="BG27" s="162"/>
      <c r="BH27" s="165"/>
      <c r="BI27" s="249" t="str">
        <f>IFERROR(IF($H27="","",IF($H27="Total",SUMIFS(BI$12:BI26,$F$12:$F26,"Category"),IF($F27="Category",SUM(INDEX(Allocations!$D$11:$O$20,MATCH(Summary!$H27,Allocations!$C$11:$C$20,0),MATCH(Summary!BI$8,Allocations!$D$10:$O$10,0))),SUM(INDEX(TB_ALLOCATIONS[[January]:[December]],MATCH(Summary!$H27,TB_ALLOCATIONS[Subcategory],0),MATCH(Summary!BI$8,TB_ALLOCATIONS[[#Headers],[January]:[December]],0)))))),0)</f>
        <v/>
      </c>
      <c r="BJ27" s="249" t="str">
        <f>IFERROR(IF($H27="","",IF($H27="Total",SUMIFS(BJ$12:BJ26,$F$12:$F26,"Category"),IF($F27="Category",SUMIFS(TB_TRANSACTIONS[Total ($)],TB_TRANSACTIONS[Category],Summary!$H27,TB_TRANSACTIONS[Month],Summary!BI$8),SUMIFS(TB_TRANSACTIONS[Total ($)],TB_TRANSACTIONS[Subcategory],Summary!$H27,TB_TRANSACTIONS[Month],Summary!BI$8)))),0)</f>
        <v/>
      </c>
      <c r="BK27" s="250" t="str">
        <f t="shared" si="11"/>
        <v/>
      </c>
      <c r="BL27" s="162"/>
      <c r="BM27" s="165"/>
      <c r="BN27" s="249" t="str">
        <f>IFERROR(IF($H27="","",IF($H27="Total",SUMIFS(BN$12:BN26,$F$12:$F26,"Category"),IF($F27="Category",SUM(INDEX(Allocations!$D$11:$O$20,MATCH(Summary!$H27,Allocations!$C$11:$C$20,0),MATCH(Summary!BN$8,Allocations!$D$10:$O$10,0))),SUM(INDEX(TB_ALLOCATIONS[[January]:[December]],MATCH(Summary!$H27,TB_ALLOCATIONS[Subcategory],0),MATCH(Summary!BN$8,TB_ALLOCATIONS[[#Headers],[January]:[December]],0)))))),0)</f>
        <v/>
      </c>
      <c r="BO27" s="249" t="str">
        <f>IFERROR(IF($H27="","",IF($H27="Total",SUMIFS(BO$12:BO26,$F$12:$F26,"Category"),IF($F27="Category",SUMIFS(TB_TRANSACTIONS[Total ($)],TB_TRANSACTIONS[Category],Summary!$H27,TB_TRANSACTIONS[Month],Summary!BN$8),SUMIFS(TB_TRANSACTIONS[Total ($)],TB_TRANSACTIONS[Subcategory],Summary!$H27,TB_TRANSACTIONS[Month],Summary!BN$8)))),0)</f>
        <v/>
      </c>
      <c r="BP27" s="250" t="str">
        <f t="shared" si="12"/>
        <v/>
      </c>
      <c r="BQ27" s="162"/>
      <c r="BR27" s="165"/>
      <c r="BS27" s="249" t="str">
        <f t="shared" si="17"/>
        <v/>
      </c>
      <c r="BT27" s="249" t="str">
        <f t="shared" si="18"/>
        <v/>
      </c>
      <c r="BU27" s="250" t="str">
        <f t="shared" si="19"/>
        <v/>
      </c>
      <c r="BV27" s="267"/>
      <c r="BW27" s="77"/>
      <c r="BX27" s="57"/>
      <c r="BZ27" s="276"/>
      <c r="CK27" s="92"/>
      <c r="CL27" s="92"/>
      <c r="CM27" s="92"/>
      <c r="CN27" s="92"/>
      <c r="CO27" s="92"/>
      <c r="CP27" s="92"/>
    </row>
    <row r="28" spans="1:94" s="72" customFormat="1" ht="18" customHeight="1" thickBot="1" x14ac:dyDescent="0.3">
      <c r="A28" s="97"/>
      <c r="B28" s="108">
        <f>IFERROR(IF(COUNTIFS($B$13:B27,"Total")&gt;0,"-",IF(B27="",IF(B26="","Total",IF(B26=$C$8,"",B26+1)),IF(E27=D27,"",B27))),"-")</f>
        <v>4</v>
      </c>
      <c r="C28" s="108" t="str">
        <f>IFERROR(IF(B28="","-",INDEX(Analysis!$D$45:$D$54,MATCH(Summary!$B28,Analysis!$C$45:$C$54,0),1)),"-")</f>
        <v>Fuel costs</v>
      </c>
      <c r="D28" s="108">
        <f>IFERROR(INDEX(Analysis!$E$45:$E$54,MATCH(Summary!$B28,Analysis!$C$45:$C$54,0),1),"-")</f>
        <v>2</v>
      </c>
      <c r="E28" s="108">
        <f t="shared" si="16"/>
        <v>0</v>
      </c>
      <c r="F28" s="108" t="str">
        <f t="shared" si="0"/>
        <v>Category</v>
      </c>
      <c r="G28" s="57"/>
      <c r="H28" s="164" t="str">
        <f>IFERROR(IF(B28="Total","Total",IF(COUNTIFS($H$12:H27,"Total")&gt;0,"",IF(F28="Category",Summary!C28,INDEX(TB_ALLOCATIONS[Subcategory],MATCH(Summary!C28&amp;"-"&amp;Summary!E28,TB_ALLOCATIONS[Subcategory - code],0),1)))),"")</f>
        <v>Fuel costs</v>
      </c>
      <c r="I28" s="162"/>
      <c r="J28" s="165"/>
      <c r="K28" s="249">
        <f>IFERROR(IF($H28="","",IF($H28="Total",SUMIFS(K$12:K27,$F$12:$F27,"Category"),IF($F28="Category",SUM(INDEX(Allocations!$D$11:$O$20,MATCH(Summary!$H28,Allocations!$C$11:$C$20,0),MATCH(Summary!K$8,Allocations!$D$10:$O$10,0))),SUM(INDEX(TB_ALLOCATIONS[[January]:[December]],MATCH(Summary!$H28,TB_ALLOCATIONS[Subcategory],0),MATCH(Summary!K$8,TB_ALLOCATIONS[[#Headers],[January]:[December]],0)))))),0)</f>
        <v>5736</v>
      </c>
      <c r="L28" s="249">
        <f>IFERROR(IF($H28="","",IF($H28="Total",SUMIFS(L$12:L27,$F$12:$F27,"Category"),IF($F28="Category",SUMIFS(TB_TRANSACTIONS[Total ($)],TB_TRANSACTIONS[Category],Summary!$H28,TB_TRANSACTIONS[Month],Summary!K$8),SUMIFS(TB_TRANSACTIONS[Total ($)],TB_TRANSACTIONS[Subcategory],Summary!$H28,TB_TRANSACTIONS[Month],Summary!K$8)))),0)</f>
        <v>2771</v>
      </c>
      <c r="M28" s="250">
        <f t="shared" si="1"/>
        <v>-0.51691073919107389</v>
      </c>
      <c r="N28" s="162"/>
      <c r="O28" s="165"/>
      <c r="P28" s="249">
        <f>IFERROR(IF($H28="","",IF($H28="Total",SUMIFS(P$12:P27,$F$12:$F27,"Category"),IF($F28="Category",SUM(INDEX(Allocations!$D$11:$O$20,MATCH(Summary!$H28,Allocations!$C$11:$C$20,0),MATCH(Summary!P$8,Allocations!$D$10:$O$10,0))),SUM(INDEX(TB_ALLOCATIONS[[January]:[December]],MATCH(Summary!$H28,TB_ALLOCATIONS[Subcategory],0),MATCH(Summary!P$8,TB_ALLOCATIONS[[#Headers],[January]:[December]],0)))))),0)</f>
        <v>4122</v>
      </c>
      <c r="Q28" s="249">
        <f>IFERROR(IF($H28="","",IF($H28="Total",SUMIFS(Q$12:Q27,$F$12:$F27,"Category"),IF($F28="Category",SUMIFS(TB_TRANSACTIONS[Total ($)],TB_TRANSACTIONS[Category],Summary!$H28,TB_TRANSACTIONS[Month],Summary!P$8),SUMIFS(TB_TRANSACTIONS[Total ($)],TB_TRANSACTIONS[Subcategory],Summary!$H28,TB_TRANSACTIONS[Month],Summary!P$8)))),0)</f>
        <v>2712</v>
      </c>
      <c r="R28" s="250">
        <f t="shared" si="2"/>
        <v>-0.34206695778748175</v>
      </c>
      <c r="S28" s="162"/>
      <c r="T28" s="165"/>
      <c r="U28" s="249">
        <f>IFERROR(IF($H28="","",IF($H28="Total",SUMIFS(U$12:U27,$F$12:$F27,"Category"),IF($F28="Category",SUM(INDEX(Allocations!$D$11:$O$20,MATCH(Summary!$H28,Allocations!$C$11:$C$20,0),MATCH(Summary!U$8,Allocations!$D$10:$O$10,0))),SUM(INDEX(TB_ALLOCATIONS[[January]:[December]],MATCH(Summary!$H28,TB_ALLOCATIONS[Subcategory],0),MATCH(Summary!U$8,TB_ALLOCATIONS[[#Headers],[January]:[December]],0)))))),0)</f>
        <v>5336</v>
      </c>
      <c r="V28" s="249">
        <f>IFERROR(IF($H28="","",IF($H28="Total",SUMIFS(V$12:V27,$F$12:$F27,"Category"),IF($F28="Category",SUMIFS(TB_TRANSACTIONS[Total ($)],TB_TRANSACTIONS[Category],Summary!$H28,TB_TRANSACTIONS[Month],Summary!U$8),SUMIFS(TB_TRANSACTIONS[Total ($)],TB_TRANSACTIONS[Subcategory],Summary!$H28,TB_TRANSACTIONS[Month],Summary!U$8)))),0)</f>
        <v>3677</v>
      </c>
      <c r="W28" s="250">
        <f t="shared" si="3"/>
        <v>-0.31090704647676159</v>
      </c>
      <c r="X28" s="162"/>
      <c r="Y28" s="165"/>
      <c r="Z28" s="249">
        <f>IFERROR(IF($H28="","",IF($H28="Total",SUMIFS(Z$12:Z27,$F$12:$F27,"Category"),IF($F28="Category",SUM(INDEX(Allocations!$D$11:$O$20,MATCH(Summary!$H28,Allocations!$C$11:$C$20,0),MATCH(Summary!Z$8,Allocations!$D$10:$O$10,0))),SUM(INDEX(TB_ALLOCATIONS[[January]:[December]],MATCH(Summary!$H28,TB_ALLOCATIONS[Subcategory],0),MATCH(Summary!Z$8,TB_ALLOCATIONS[[#Headers],[January]:[December]],0)))))),0)</f>
        <v>3667</v>
      </c>
      <c r="AA28" s="249">
        <f>IFERROR(IF($H28="","",IF($H28="Total",SUMIFS(AA$12:AA27,$F$12:$F27,"Category"),IF($F28="Category",SUMIFS(TB_TRANSACTIONS[Total ($)],TB_TRANSACTIONS[Category],Summary!$H28,TB_TRANSACTIONS[Month],Summary!Z$8),SUMIFS(TB_TRANSACTIONS[Total ($)],TB_TRANSACTIONS[Subcategory],Summary!$H28,TB_TRANSACTIONS[Month],Summary!Z$8)))),0)</f>
        <v>6000</v>
      </c>
      <c r="AB28" s="250">
        <f t="shared" si="4"/>
        <v>0.63621488955549488</v>
      </c>
      <c r="AC28" s="162"/>
      <c r="AD28" s="165"/>
      <c r="AE28" s="249">
        <f>IFERROR(IF($H28="","",IF($H28="Total",SUMIFS(AE$12:AE27,$F$12:$F27,"Category"),IF($F28="Category",SUM(INDEX(Allocations!$D$11:$O$20,MATCH(Summary!$H28,Allocations!$C$11:$C$20,0),MATCH(Summary!AE$8,Allocations!$D$10:$O$10,0))),SUM(INDEX(TB_ALLOCATIONS[[January]:[December]],MATCH(Summary!$H28,TB_ALLOCATIONS[Subcategory],0),MATCH(Summary!AE$8,TB_ALLOCATIONS[[#Headers],[January]:[December]],0)))))),0)</f>
        <v>7625</v>
      </c>
      <c r="AF28" s="249">
        <f>IFERROR(IF($H28="","",IF($H28="Total",SUMIFS(AF$12:AF27,$F$12:$F27,"Category"),IF($F28="Category",SUMIFS(TB_TRANSACTIONS[Total ($)],TB_TRANSACTIONS[Category],Summary!$H28,TB_TRANSACTIONS[Month],Summary!AE$8),SUMIFS(TB_TRANSACTIONS[Total ($)],TB_TRANSACTIONS[Subcategory],Summary!$H28,TB_TRANSACTIONS[Month],Summary!AE$8)))),0)</f>
        <v>12000</v>
      </c>
      <c r="AG28" s="250">
        <f t="shared" si="5"/>
        <v>0.57377049180327866</v>
      </c>
      <c r="AH28" s="162"/>
      <c r="AI28" s="165"/>
      <c r="AJ28" s="249">
        <f>IFERROR(IF($H28="","",IF($H28="Total",SUMIFS(AJ$12:AJ27,$F$12:$F27,"Category"),IF($F28="Category",SUM(INDEX(Allocations!$D$11:$O$20,MATCH(Summary!$H28,Allocations!$C$11:$C$20,0),MATCH(Summary!AJ$8,Allocations!$D$10:$O$10,0))),SUM(INDEX(TB_ALLOCATIONS[[January]:[December]],MATCH(Summary!$H28,TB_ALLOCATIONS[Subcategory],0),MATCH(Summary!AJ$8,TB_ALLOCATIONS[[#Headers],[January]:[December]],0)))))),0)</f>
        <v>6215</v>
      </c>
      <c r="AK28" s="249">
        <f>IFERROR(IF($H28="","",IF($H28="Total",SUMIFS(AK$12:AK27,$F$12:$F27,"Category"),IF($F28="Category",SUMIFS(TB_TRANSACTIONS[Total ($)],TB_TRANSACTIONS[Category],Summary!$H28,TB_TRANSACTIONS[Month],Summary!AJ$8),SUMIFS(TB_TRANSACTIONS[Total ($)],TB_TRANSACTIONS[Subcategory],Summary!$H28,TB_TRANSACTIONS[Month],Summary!AJ$8)))),0)</f>
        <v>6000</v>
      </c>
      <c r="AL28" s="250">
        <f t="shared" si="6"/>
        <v>-3.4593724859211639E-2</v>
      </c>
      <c r="AM28" s="162"/>
      <c r="AN28" s="165"/>
      <c r="AO28" s="249">
        <f>IFERROR(IF($H28="","",IF($H28="Total",SUMIFS(AO$12:AO27,$F$12:$F27,"Category"),IF($F28="Category",SUM(INDEX(Allocations!$D$11:$O$20,MATCH(Summary!$H28,Allocations!$C$11:$C$20,0),MATCH(Summary!AO$8,Allocations!$D$10:$O$10,0))),SUM(INDEX(TB_ALLOCATIONS[[January]:[December]],MATCH(Summary!$H28,TB_ALLOCATIONS[Subcategory],0),MATCH(Summary!AO$8,TB_ALLOCATIONS[[#Headers],[January]:[December]],0)))))),0)</f>
        <v>5949</v>
      </c>
      <c r="AP28" s="249">
        <f>IFERROR(IF($H28="","",IF($H28="Total",SUMIFS(AP$12:AP27,$F$12:$F27,"Category"),IF($F28="Category",SUMIFS(TB_TRANSACTIONS[Total ($)],TB_TRANSACTIONS[Category],Summary!$H28,TB_TRANSACTIONS[Month],Summary!AO$8),SUMIFS(TB_TRANSACTIONS[Total ($)],TB_TRANSACTIONS[Subcategory],Summary!$H28,TB_TRANSACTIONS[Month],Summary!AO$8)))),0)</f>
        <v>2868</v>
      </c>
      <c r="AQ28" s="250">
        <f t="shared" si="7"/>
        <v>-0.51790216843166914</v>
      </c>
      <c r="AR28" s="162"/>
      <c r="AS28" s="165"/>
      <c r="AT28" s="249">
        <f>IFERROR(IF($H28="","",IF($H28="Total",SUMIFS(AT$12:AT27,$F$12:$F27,"Category"),IF($F28="Category",SUM(INDEX(Allocations!$D$11:$O$20,MATCH(Summary!$H28,Allocations!$C$11:$C$20,0),MATCH(Summary!AT$8,Allocations!$D$10:$O$10,0))),SUM(INDEX(TB_ALLOCATIONS[[January]:[December]],MATCH(Summary!$H28,TB_ALLOCATIONS[Subcategory],0),MATCH(Summary!AT$8,TB_ALLOCATIONS[[#Headers],[January]:[December]],0)))))),0)</f>
        <v>6250</v>
      </c>
      <c r="AU28" s="249">
        <f>IFERROR(IF($H28="","",IF($H28="Total",SUMIFS(AU$12:AU27,$F$12:$F27,"Category"),IF($F28="Category",SUMIFS(TB_TRANSACTIONS[Total ($)],TB_TRANSACTIONS[Category],Summary!$H28,TB_TRANSACTIONS[Month],Summary!AT$8),SUMIFS(TB_TRANSACTIONS[Total ($)],TB_TRANSACTIONS[Subcategory],Summary!$H28,TB_TRANSACTIONS[Month],Summary!AT$8)))),0)</f>
        <v>2456</v>
      </c>
      <c r="AV28" s="250">
        <f t="shared" si="8"/>
        <v>-0.60704000000000002</v>
      </c>
      <c r="AW28" s="162"/>
      <c r="AX28" s="165"/>
      <c r="AY28" s="249">
        <f>IFERROR(IF($H28="","",IF($H28="Total",SUMIFS(AY$12:AY27,$F$12:$F27,"Category"),IF($F28="Category",SUM(INDEX(Allocations!$D$11:$O$20,MATCH(Summary!$H28,Allocations!$C$11:$C$20,0),MATCH(Summary!AY$8,Allocations!$D$10:$O$10,0))),SUM(INDEX(TB_ALLOCATIONS[[January]:[December]],MATCH(Summary!$H28,TB_ALLOCATIONS[Subcategory],0),MATCH(Summary!AY$8,TB_ALLOCATIONS[[#Headers],[January]:[December]],0)))))),0)</f>
        <v>4419</v>
      </c>
      <c r="AZ28" s="249">
        <f>IFERROR(IF($H28="","",IF($H28="Total",SUMIFS(AZ$12:AZ27,$F$12:$F27,"Category"),IF($F28="Category",SUMIFS(TB_TRANSACTIONS[Total ($)],TB_TRANSACTIONS[Category],Summary!$H28,TB_TRANSACTIONS[Month],Summary!AY$8),SUMIFS(TB_TRANSACTIONS[Total ($)],TB_TRANSACTIONS[Subcategory],Summary!$H28,TB_TRANSACTIONS[Month],Summary!AY$8)))),0)</f>
        <v>4098</v>
      </c>
      <c r="BA28" s="250">
        <f t="shared" si="9"/>
        <v>-7.2640868974881201E-2</v>
      </c>
      <c r="BB28" s="162"/>
      <c r="BC28" s="165"/>
      <c r="BD28" s="249">
        <f>IFERROR(IF($H28="","",IF($H28="Total",SUMIFS(BD$12:BD27,$F$12:$F27,"Category"),IF($F28="Category",SUM(INDEX(Allocations!$D$11:$O$20,MATCH(Summary!$H28,Allocations!$C$11:$C$20,0),MATCH(Summary!BD$8,Allocations!$D$10:$O$10,0))),SUM(INDEX(TB_ALLOCATIONS[[January]:[December]],MATCH(Summary!$H28,TB_ALLOCATIONS[Subcategory],0),MATCH(Summary!BD$8,TB_ALLOCATIONS[[#Headers],[January]:[December]],0)))))),0)</f>
        <v>4859</v>
      </c>
      <c r="BE28" s="249">
        <f>IFERROR(IF($H28="","",IF($H28="Total",SUMIFS(BE$12:BE27,$F$12:$F27,"Category"),IF($F28="Category",SUMIFS(TB_TRANSACTIONS[Total ($)],TB_TRANSACTIONS[Category],Summary!$H28,TB_TRANSACTIONS[Month],Summary!BD$8),SUMIFS(TB_TRANSACTIONS[Total ($)],TB_TRANSACTIONS[Subcategory],Summary!$H28,TB_TRANSACTIONS[Month],Summary!BD$8)))),0)</f>
        <v>2306</v>
      </c>
      <c r="BF28" s="250">
        <f t="shared" si="10"/>
        <v>-0.52541675241819297</v>
      </c>
      <c r="BG28" s="162"/>
      <c r="BH28" s="165"/>
      <c r="BI28" s="249">
        <f>IFERROR(IF($H28="","",IF($H28="Total",SUMIFS(BI$12:BI27,$F$12:$F27,"Category"),IF($F28="Category",SUM(INDEX(Allocations!$D$11:$O$20,MATCH(Summary!$H28,Allocations!$C$11:$C$20,0),MATCH(Summary!BI$8,Allocations!$D$10:$O$10,0))),SUM(INDEX(TB_ALLOCATIONS[[January]:[December]],MATCH(Summary!$H28,TB_ALLOCATIONS[Subcategory],0),MATCH(Summary!BI$8,TB_ALLOCATIONS[[#Headers],[January]:[December]],0)))))),0)</f>
        <v>7616</v>
      </c>
      <c r="BJ28" s="249">
        <f>IFERROR(IF($H28="","",IF($H28="Total",SUMIFS(BJ$12:BJ27,$F$12:$F27,"Category"),IF($F28="Category",SUMIFS(TB_TRANSACTIONS[Total ($)],TB_TRANSACTIONS[Category],Summary!$H28,TB_TRANSACTIONS[Month],Summary!BI$8),SUMIFS(TB_TRANSACTIONS[Total ($)],TB_TRANSACTIONS[Subcategory],Summary!$H28,TB_TRANSACTIONS[Month],Summary!BI$8)))),0)</f>
        <v>3296</v>
      </c>
      <c r="BK28" s="250">
        <f t="shared" si="11"/>
        <v>-0.5672268907563025</v>
      </c>
      <c r="BL28" s="162"/>
      <c r="BM28" s="165"/>
      <c r="BN28" s="249">
        <f>IFERROR(IF($H28="","",IF($H28="Total",SUMIFS(BN$12:BN27,$F$12:$F27,"Category"),IF($F28="Category",SUM(INDEX(Allocations!$D$11:$O$20,MATCH(Summary!$H28,Allocations!$C$11:$C$20,0),MATCH(Summary!BN$8,Allocations!$D$10:$O$10,0))),SUM(INDEX(TB_ALLOCATIONS[[January]:[December]],MATCH(Summary!$H28,TB_ALLOCATIONS[Subcategory],0),MATCH(Summary!BN$8,TB_ALLOCATIONS[[#Headers],[January]:[December]],0)))))),0)</f>
        <v>5402</v>
      </c>
      <c r="BO28" s="249">
        <f>IFERROR(IF($H28="","",IF($H28="Total",SUMIFS(BO$12:BO27,$F$12:$F27,"Category"),IF($F28="Category",SUMIFS(TB_TRANSACTIONS[Total ($)],TB_TRANSACTIONS[Category],Summary!$H28,TB_TRANSACTIONS[Month],Summary!BN$8),SUMIFS(TB_TRANSACTIONS[Total ($)],TB_TRANSACTIONS[Subcategory],Summary!$H28,TB_TRANSACTIONS[Month],Summary!BN$8)))),0)</f>
        <v>6941</v>
      </c>
      <c r="BP28" s="250">
        <f t="shared" si="12"/>
        <v>0.28489448352462055</v>
      </c>
      <c r="BQ28" s="162"/>
      <c r="BR28" s="165"/>
      <c r="BS28" s="249">
        <f t="shared" si="17"/>
        <v>67196</v>
      </c>
      <c r="BT28" s="249">
        <f t="shared" si="18"/>
        <v>55125</v>
      </c>
      <c r="BU28" s="250">
        <f t="shared" si="19"/>
        <v>-0.17963866896839098</v>
      </c>
      <c r="BV28" s="267"/>
      <c r="BW28" s="77"/>
      <c r="BX28" s="57"/>
      <c r="BZ28" s="276"/>
      <c r="CK28" s="92"/>
      <c r="CL28" s="92"/>
      <c r="CM28" s="92"/>
      <c r="CN28" s="92"/>
      <c r="CO28" s="92"/>
      <c r="CP28" s="92"/>
    </row>
    <row r="29" spans="1:94" s="72" customFormat="1" ht="18" customHeight="1" thickBot="1" x14ac:dyDescent="0.3">
      <c r="A29" s="97"/>
      <c r="B29" s="108">
        <f>IFERROR(IF(COUNTIFS($B$13:B28,"Total")&gt;0,"-",IF(B28="",IF(B27="","Total",IF(B27=$C$8,"",B27+1)),IF(E28=D28,"",B28))),"-")</f>
        <v>4</v>
      </c>
      <c r="C29" s="108" t="str">
        <f>IFERROR(IF(B29="","-",INDEX(Analysis!$D$45:$D$54,MATCH(Summary!$B29,Analysis!$C$45:$C$54,0),1)),"-")</f>
        <v>Fuel costs</v>
      </c>
      <c r="D29" s="108">
        <f>IFERROR(INDEX(Analysis!$E$45:$E$54,MATCH(Summary!$B29,Analysis!$C$45:$C$54,0),1),"-")</f>
        <v>2</v>
      </c>
      <c r="E29" s="108">
        <f t="shared" si="16"/>
        <v>1</v>
      </c>
      <c r="F29" s="108" t="str">
        <f t="shared" si="0"/>
        <v>Subcategory</v>
      </c>
      <c r="G29" s="57"/>
      <c r="H29" s="164" t="str">
        <f>IFERROR(IF(B29="Total","Total",IF(COUNTIFS($H$12:H28,"Total")&gt;0,"",IF(F29="Category",Summary!C29,INDEX(TB_ALLOCATIONS[Subcategory],MATCH(Summary!C29&amp;"-"&amp;Summary!E29,TB_ALLOCATIONS[Subcategory - code],0),1)))),"")</f>
        <v>Transportation</v>
      </c>
      <c r="I29" s="162"/>
      <c r="J29" s="165"/>
      <c r="K29" s="249">
        <f>IFERROR(IF($H29="","",IF($H29="Total",SUMIFS(K$12:K28,$F$12:$F28,"Category"),IF($F29="Category",SUM(INDEX(Allocations!$D$11:$O$20,MATCH(Summary!$H29,Allocations!$C$11:$C$20,0),MATCH(Summary!K$8,Allocations!$D$10:$O$10,0))),SUM(INDEX(TB_ALLOCATIONS[[January]:[December]],MATCH(Summary!$H29,TB_ALLOCATIONS[Subcategory],0),MATCH(Summary!K$8,TB_ALLOCATIONS[[#Headers],[January]:[December]],0)))))),0)</f>
        <v>3813</v>
      </c>
      <c r="L29" s="249">
        <f>IFERROR(IF($H29="","",IF($H29="Total",SUMIFS(L$12:L28,$F$12:$F28,"Category"),IF($F29="Category",SUMIFS(TB_TRANSACTIONS[Total ($)],TB_TRANSACTIONS[Category],Summary!$H29,TB_TRANSACTIONS[Month],Summary!K$8),SUMIFS(TB_TRANSACTIONS[Total ($)],TB_TRANSACTIONS[Subcategory],Summary!$H29,TB_TRANSACTIONS[Month],Summary!K$8)))),0)</f>
        <v>1210</v>
      </c>
      <c r="M29" s="250">
        <f t="shared" si="1"/>
        <v>-0.68266456858116964</v>
      </c>
      <c r="N29" s="162"/>
      <c r="O29" s="165"/>
      <c r="P29" s="249">
        <f>IFERROR(IF($H29="","",IF($H29="Total",SUMIFS(P$12:P28,$F$12:$F28,"Category"),IF($F29="Category",SUM(INDEX(Allocations!$D$11:$O$20,MATCH(Summary!$H29,Allocations!$C$11:$C$20,0),MATCH(Summary!P$8,Allocations!$D$10:$O$10,0))),SUM(INDEX(TB_ALLOCATIONS[[January]:[December]],MATCH(Summary!$H29,TB_ALLOCATIONS[Subcategory],0),MATCH(Summary!P$8,TB_ALLOCATIONS[[#Headers],[January]:[December]],0)))))),0)</f>
        <v>3093</v>
      </c>
      <c r="Q29" s="249">
        <f>IFERROR(IF($H29="","",IF($H29="Total",SUMIFS(Q$12:Q28,$F$12:$F28,"Category"),IF($F29="Category",SUMIFS(TB_TRANSACTIONS[Total ($)],TB_TRANSACTIONS[Category],Summary!$H29,TB_TRANSACTIONS[Month],Summary!P$8),SUMIFS(TB_TRANSACTIONS[Total ($)],TB_TRANSACTIONS[Subcategory],Summary!$H29,TB_TRANSACTIONS[Month],Summary!P$8)))),0)</f>
        <v>1534</v>
      </c>
      <c r="R29" s="250">
        <f t="shared" si="2"/>
        <v>-0.50404138376980279</v>
      </c>
      <c r="S29" s="162"/>
      <c r="T29" s="165"/>
      <c r="U29" s="249">
        <f>IFERROR(IF($H29="","",IF($H29="Total",SUMIFS(U$12:U28,$F$12:$F28,"Category"),IF($F29="Category",SUM(INDEX(Allocations!$D$11:$O$20,MATCH(Summary!$H29,Allocations!$C$11:$C$20,0),MATCH(Summary!U$8,Allocations!$D$10:$O$10,0))),SUM(INDEX(TB_ALLOCATIONS[[January]:[December]],MATCH(Summary!$H29,TB_ALLOCATIONS[Subcategory],0),MATCH(Summary!U$8,TB_ALLOCATIONS[[#Headers],[January]:[December]],0)))))),0)</f>
        <v>3489</v>
      </c>
      <c r="V29" s="249">
        <f>IFERROR(IF($H29="","",IF($H29="Total",SUMIFS(V$12:V28,$F$12:$F28,"Category"),IF($F29="Category",SUMIFS(TB_TRANSACTIONS[Total ($)],TB_TRANSACTIONS[Category],Summary!$H29,TB_TRANSACTIONS[Month],Summary!U$8),SUMIFS(TB_TRANSACTIONS[Total ($)],TB_TRANSACTIONS[Subcategory],Summary!$H29,TB_TRANSACTIONS[Month],Summary!U$8)))),0)</f>
        <v>677</v>
      </c>
      <c r="W29" s="250">
        <f t="shared" si="3"/>
        <v>-0.80596159357982233</v>
      </c>
      <c r="X29" s="162"/>
      <c r="Y29" s="165"/>
      <c r="Z29" s="249">
        <f>IFERROR(IF($H29="","",IF($H29="Total",SUMIFS(Z$12:Z28,$F$12:$F28,"Category"),IF($F29="Category",SUM(INDEX(Allocations!$D$11:$O$20,MATCH(Summary!$H29,Allocations!$C$11:$C$20,0),MATCH(Summary!Z$8,Allocations!$D$10:$O$10,0))),SUM(INDEX(TB_ALLOCATIONS[[January]:[December]],MATCH(Summary!$H29,TB_ALLOCATIONS[Subcategory],0),MATCH(Summary!Z$8,TB_ALLOCATIONS[[#Headers],[January]:[December]],0)))))),0)</f>
        <v>1359</v>
      </c>
      <c r="AA29" s="249">
        <f>IFERROR(IF($H29="","",IF($H29="Total",SUMIFS(AA$12:AA28,$F$12:$F28,"Category"),IF($F29="Category",SUMIFS(TB_TRANSACTIONS[Total ($)],TB_TRANSACTIONS[Category],Summary!$H29,TB_TRANSACTIONS[Month],Summary!Z$8),SUMIFS(TB_TRANSACTIONS[Total ($)],TB_TRANSACTIONS[Subcategory],Summary!$H29,TB_TRANSACTIONS[Month],Summary!Z$8)))),0)</f>
        <v>3000</v>
      </c>
      <c r="AB29" s="250">
        <f t="shared" si="4"/>
        <v>1.2075055187637971</v>
      </c>
      <c r="AC29" s="162"/>
      <c r="AD29" s="165"/>
      <c r="AE29" s="249">
        <f>IFERROR(IF($H29="","",IF($H29="Total",SUMIFS(AE$12:AE28,$F$12:$F28,"Category"),IF($F29="Category",SUM(INDEX(Allocations!$D$11:$O$20,MATCH(Summary!$H29,Allocations!$C$11:$C$20,0),MATCH(Summary!AE$8,Allocations!$D$10:$O$10,0))),SUM(INDEX(TB_ALLOCATIONS[[January]:[December]],MATCH(Summary!$H29,TB_ALLOCATIONS[Subcategory],0),MATCH(Summary!AE$8,TB_ALLOCATIONS[[#Headers],[January]:[December]],0)))))),0)</f>
        <v>3749</v>
      </c>
      <c r="AF29" s="249">
        <f>IFERROR(IF($H29="","",IF($H29="Total",SUMIFS(AF$12:AF28,$F$12:$F28,"Category"),IF($F29="Category",SUMIFS(TB_TRANSACTIONS[Total ($)],TB_TRANSACTIONS[Category],Summary!$H29,TB_TRANSACTIONS[Month],Summary!AE$8),SUMIFS(TB_TRANSACTIONS[Total ($)],TB_TRANSACTIONS[Subcategory],Summary!$H29,TB_TRANSACTIONS[Month],Summary!AE$8)))),0)</f>
        <v>6000</v>
      </c>
      <c r="AG29" s="250">
        <f t="shared" si="5"/>
        <v>0.60042678047479336</v>
      </c>
      <c r="AH29" s="162"/>
      <c r="AI29" s="165"/>
      <c r="AJ29" s="249">
        <f>IFERROR(IF($H29="","",IF($H29="Total",SUMIFS(AJ$12:AJ28,$F$12:$F28,"Category"),IF($F29="Category",SUM(INDEX(Allocations!$D$11:$O$20,MATCH(Summary!$H29,Allocations!$C$11:$C$20,0),MATCH(Summary!AJ$8,Allocations!$D$10:$O$10,0))),SUM(INDEX(TB_ALLOCATIONS[[January]:[December]],MATCH(Summary!$H29,TB_ALLOCATIONS[Subcategory],0),MATCH(Summary!AJ$8,TB_ALLOCATIONS[[#Headers],[January]:[December]],0)))))),0)</f>
        <v>2408</v>
      </c>
      <c r="AK29" s="249">
        <f>IFERROR(IF($H29="","",IF($H29="Total",SUMIFS(AK$12:AK28,$F$12:$F28,"Category"),IF($F29="Category",SUMIFS(TB_TRANSACTIONS[Total ($)],TB_TRANSACTIONS[Category],Summary!$H29,TB_TRANSACTIONS[Month],Summary!AJ$8),SUMIFS(TB_TRANSACTIONS[Total ($)],TB_TRANSACTIONS[Subcategory],Summary!$H29,TB_TRANSACTIONS[Month],Summary!AJ$8)))),0)</f>
        <v>3000</v>
      </c>
      <c r="AL29" s="250">
        <f t="shared" si="6"/>
        <v>0.24584717607973428</v>
      </c>
      <c r="AM29" s="162"/>
      <c r="AN29" s="165"/>
      <c r="AO29" s="249">
        <f>IFERROR(IF($H29="","",IF($H29="Total",SUMIFS(AO$12:AO28,$F$12:$F28,"Category"),IF($F29="Category",SUM(INDEX(Allocations!$D$11:$O$20,MATCH(Summary!$H29,Allocations!$C$11:$C$20,0),MATCH(Summary!AO$8,Allocations!$D$10:$O$10,0))),SUM(INDEX(TB_ALLOCATIONS[[January]:[December]],MATCH(Summary!$H29,TB_ALLOCATIONS[Subcategory],0),MATCH(Summary!AO$8,TB_ALLOCATIONS[[#Headers],[January]:[December]],0)))))),0)</f>
        <v>3640</v>
      </c>
      <c r="AP29" s="249">
        <f>IFERROR(IF($H29="","",IF($H29="Total",SUMIFS(AP$12:AP28,$F$12:$F28,"Category"),IF($F29="Category",SUMIFS(TB_TRANSACTIONS[Total ($)],TB_TRANSACTIONS[Category],Summary!$H29,TB_TRANSACTIONS[Month],Summary!AO$8),SUMIFS(TB_TRANSACTIONS[Total ($)],TB_TRANSACTIONS[Subcategory],Summary!$H29,TB_TRANSACTIONS[Month],Summary!AO$8)))),0)</f>
        <v>874</v>
      </c>
      <c r="AQ29" s="250">
        <f t="shared" si="7"/>
        <v>-0.75989010989010985</v>
      </c>
      <c r="AR29" s="162"/>
      <c r="AS29" s="165"/>
      <c r="AT29" s="249">
        <f>IFERROR(IF($H29="","",IF($H29="Total",SUMIFS(AT$12:AT28,$F$12:$F28,"Category"),IF($F29="Category",SUM(INDEX(Allocations!$D$11:$O$20,MATCH(Summary!$H29,Allocations!$C$11:$C$20,0),MATCH(Summary!AT$8,Allocations!$D$10:$O$10,0))),SUM(INDEX(TB_ALLOCATIONS[[January]:[December]],MATCH(Summary!$H29,TB_ALLOCATIONS[Subcategory],0),MATCH(Summary!AT$8,TB_ALLOCATIONS[[#Headers],[January]:[December]],0)))))),0)</f>
        <v>4416</v>
      </c>
      <c r="AU29" s="249">
        <f>IFERROR(IF($H29="","",IF($H29="Total",SUMIFS(AU$12:AU28,$F$12:$F28,"Category"),IF($F29="Category",SUMIFS(TB_TRANSACTIONS[Total ($)],TB_TRANSACTIONS[Category],Summary!$H29,TB_TRANSACTIONS[Month],Summary!AT$8),SUMIFS(TB_TRANSACTIONS[Total ($)],TB_TRANSACTIONS[Subcategory],Summary!$H29,TB_TRANSACTIONS[Month],Summary!AT$8)))),0)</f>
        <v>1562</v>
      </c>
      <c r="AV29" s="250">
        <f t="shared" si="8"/>
        <v>-0.64628623188405798</v>
      </c>
      <c r="AW29" s="162"/>
      <c r="AX29" s="165"/>
      <c r="AY29" s="249">
        <f>IFERROR(IF($H29="","",IF($H29="Total",SUMIFS(AY$12:AY28,$F$12:$F28,"Category"),IF($F29="Category",SUM(INDEX(Allocations!$D$11:$O$20,MATCH(Summary!$H29,Allocations!$C$11:$C$20,0),MATCH(Summary!AY$8,Allocations!$D$10:$O$10,0))),SUM(INDEX(TB_ALLOCATIONS[[January]:[December]],MATCH(Summary!$H29,TB_ALLOCATIONS[Subcategory],0),MATCH(Summary!AY$8,TB_ALLOCATIONS[[#Headers],[January]:[December]],0)))))),0)</f>
        <v>2124</v>
      </c>
      <c r="AZ29" s="249">
        <f>IFERROR(IF($H29="","",IF($H29="Total",SUMIFS(AZ$12:AZ28,$F$12:$F28,"Category"),IF($F29="Category",SUMIFS(TB_TRANSACTIONS[Total ($)],TB_TRANSACTIONS[Category],Summary!$H29,TB_TRANSACTIONS[Month],Summary!AY$8),SUMIFS(TB_TRANSACTIONS[Total ($)],TB_TRANSACTIONS[Subcategory],Summary!$H29,TB_TRANSACTIONS[Month],Summary!AY$8)))),0)</f>
        <v>857</v>
      </c>
      <c r="BA29" s="250">
        <f t="shared" si="9"/>
        <v>-0.59651600753295675</v>
      </c>
      <c r="BB29" s="162"/>
      <c r="BC29" s="165"/>
      <c r="BD29" s="249">
        <f>IFERROR(IF($H29="","",IF($H29="Total",SUMIFS(BD$12:BD28,$F$12:$F28,"Category"),IF($F29="Category",SUM(INDEX(Allocations!$D$11:$O$20,MATCH(Summary!$H29,Allocations!$C$11:$C$20,0),MATCH(Summary!BD$8,Allocations!$D$10:$O$10,0))),SUM(INDEX(TB_ALLOCATIONS[[January]:[December]],MATCH(Summary!$H29,TB_ALLOCATIONS[Subcategory],0),MATCH(Summary!BD$8,TB_ALLOCATIONS[[#Headers],[January]:[December]],0)))))),0)</f>
        <v>1754</v>
      </c>
      <c r="BE29" s="249">
        <f>IFERROR(IF($H29="","",IF($H29="Total",SUMIFS(BE$12:BE28,$F$12:$F28,"Category"),IF($F29="Category",SUMIFS(TB_TRANSACTIONS[Total ($)],TB_TRANSACTIONS[Category],Summary!$H29,TB_TRANSACTIONS[Month],Summary!BD$8),SUMIFS(TB_TRANSACTIONS[Total ($)],TB_TRANSACTIONS[Subcategory],Summary!$H29,TB_TRANSACTIONS[Month],Summary!BD$8)))),0)</f>
        <v>573</v>
      </c>
      <c r="BF29" s="250">
        <f t="shared" si="10"/>
        <v>-0.67331812998859752</v>
      </c>
      <c r="BG29" s="162"/>
      <c r="BH29" s="165"/>
      <c r="BI29" s="249">
        <f>IFERROR(IF($H29="","",IF($H29="Total",SUMIFS(BI$12:BI28,$F$12:$F28,"Category"),IF($F29="Category",SUM(INDEX(Allocations!$D$11:$O$20,MATCH(Summary!$H29,Allocations!$C$11:$C$20,0),MATCH(Summary!BI$8,Allocations!$D$10:$O$10,0))),SUM(INDEX(TB_ALLOCATIONS[[January]:[December]],MATCH(Summary!$H29,TB_ALLOCATIONS[Subcategory],0),MATCH(Summary!BI$8,TB_ALLOCATIONS[[#Headers],[January]:[December]],0)))))),0)</f>
        <v>3324</v>
      </c>
      <c r="BJ29" s="249">
        <f>IFERROR(IF($H29="","",IF($H29="Total",SUMIFS(BJ$12:BJ28,$F$12:$F28,"Category"),IF($F29="Category",SUMIFS(TB_TRANSACTIONS[Total ($)],TB_TRANSACTIONS[Category],Summary!$H29,TB_TRANSACTIONS[Month],Summary!BI$8),SUMIFS(TB_TRANSACTIONS[Total ($)],TB_TRANSACTIONS[Subcategory],Summary!$H29,TB_TRANSACTIONS[Month],Summary!BI$8)))),0)</f>
        <v>1363</v>
      </c>
      <c r="BK29" s="250">
        <f t="shared" si="11"/>
        <v>-0.58995186522262333</v>
      </c>
      <c r="BL29" s="162"/>
      <c r="BM29" s="165"/>
      <c r="BN29" s="249">
        <f>IFERROR(IF($H29="","",IF($H29="Total",SUMIFS(BN$12:BN28,$F$12:$F28,"Category"),IF($F29="Category",SUM(INDEX(Allocations!$D$11:$O$20,MATCH(Summary!$H29,Allocations!$C$11:$C$20,0),MATCH(Summary!BN$8,Allocations!$D$10:$O$10,0))),SUM(INDEX(TB_ALLOCATIONS[[January]:[December]],MATCH(Summary!$H29,TB_ALLOCATIONS[Subcategory],0),MATCH(Summary!BN$8,TB_ALLOCATIONS[[#Headers],[January]:[December]],0)))))),0)</f>
        <v>4214</v>
      </c>
      <c r="BO29" s="249">
        <f>IFERROR(IF($H29="","",IF($H29="Total",SUMIFS(BO$12:BO28,$F$12:$F28,"Category"),IF($F29="Category",SUMIFS(TB_TRANSACTIONS[Total ($)],TB_TRANSACTIONS[Category],Summary!$H29,TB_TRANSACTIONS[Month],Summary!BN$8),SUMIFS(TB_TRANSACTIONS[Total ($)],TB_TRANSACTIONS[Subcategory],Summary!$H29,TB_TRANSACTIONS[Month],Summary!BN$8)))),0)</f>
        <v>3364</v>
      </c>
      <c r="BP29" s="250">
        <f t="shared" si="12"/>
        <v>-0.20170859041290934</v>
      </c>
      <c r="BQ29" s="162"/>
      <c r="BR29" s="165"/>
      <c r="BS29" s="249">
        <f t="shared" si="17"/>
        <v>37383</v>
      </c>
      <c r="BT29" s="249">
        <f t="shared" si="18"/>
        <v>24014</v>
      </c>
      <c r="BU29" s="250">
        <f t="shared" si="19"/>
        <v>-0.3576224487066314</v>
      </c>
      <c r="BV29" s="267"/>
      <c r="BW29" s="77"/>
      <c r="BX29" s="57"/>
      <c r="BZ29" s="276"/>
      <c r="CK29" s="92"/>
      <c r="CL29" s="92"/>
      <c r="CM29" s="92"/>
      <c r="CN29" s="92"/>
      <c r="CO29" s="92"/>
      <c r="CP29" s="92"/>
    </row>
    <row r="30" spans="1:94" s="72" customFormat="1" ht="18" customHeight="1" thickBot="1" x14ac:dyDescent="0.3">
      <c r="A30" s="97"/>
      <c r="B30" s="108">
        <f>IFERROR(IF(COUNTIFS($B$13:B29,"Total")&gt;0,"-",IF(B29="",IF(B28="","Total",IF(B28=$C$8,"",B28+1)),IF(E29=D29,"",B29))),"-")</f>
        <v>4</v>
      </c>
      <c r="C30" s="108" t="str">
        <f>IFERROR(IF(B30="","-",INDEX(Analysis!$D$45:$D$54,MATCH(Summary!$B30,Analysis!$C$45:$C$54,0),1)),"-")</f>
        <v>Fuel costs</v>
      </c>
      <c r="D30" s="108">
        <f>IFERROR(INDEX(Analysis!$E$45:$E$54,MATCH(Summary!$B30,Analysis!$C$45:$C$54,0),1),"-")</f>
        <v>2</v>
      </c>
      <c r="E30" s="108">
        <f t="shared" si="16"/>
        <v>2</v>
      </c>
      <c r="F30" s="108" t="str">
        <f t="shared" si="0"/>
        <v>Subcategory</v>
      </c>
      <c r="G30" s="57"/>
      <c r="H30" s="164" t="str">
        <f>IFERROR(IF(B30="Total","Total",IF(COUNTIFS($H$12:H29,"Total")&gt;0,"",IF(F30="Category",Summary!C30,INDEX(TB_ALLOCATIONS[Subcategory],MATCH(Summary!C30&amp;"-"&amp;Summary!E30,TB_ALLOCATIONS[Subcategory - code],0),1)))),"")</f>
        <v>Lodging</v>
      </c>
      <c r="I30" s="162"/>
      <c r="J30" s="165"/>
      <c r="K30" s="249">
        <f>IFERROR(IF($H30="","",IF($H30="Total",SUMIFS(K$12:K29,$F$12:$F29,"Category"),IF($F30="Category",SUM(INDEX(Allocations!$D$11:$O$20,MATCH(Summary!$H30,Allocations!$C$11:$C$20,0),MATCH(Summary!K$8,Allocations!$D$10:$O$10,0))),SUM(INDEX(TB_ALLOCATIONS[[January]:[December]],MATCH(Summary!$H30,TB_ALLOCATIONS[Subcategory],0),MATCH(Summary!K$8,TB_ALLOCATIONS[[#Headers],[January]:[December]],0)))))),0)</f>
        <v>1923</v>
      </c>
      <c r="L30" s="249">
        <f>IFERROR(IF($H30="","",IF($H30="Total",SUMIFS(L$12:L29,$F$12:$F29,"Category"),IF($F30="Category",SUMIFS(TB_TRANSACTIONS[Total ($)],TB_TRANSACTIONS[Category],Summary!$H30,TB_TRANSACTIONS[Month],Summary!K$8),SUMIFS(TB_TRANSACTIONS[Total ($)],TB_TRANSACTIONS[Subcategory],Summary!$H30,TB_TRANSACTIONS[Month],Summary!K$8)))),0)</f>
        <v>1561</v>
      </c>
      <c r="M30" s="250">
        <f t="shared" si="1"/>
        <v>-0.18824752990119609</v>
      </c>
      <c r="N30" s="162"/>
      <c r="O30" s="165"/>
      <c r="P30" s="249">
        <f>IFERROR(IF($H30="","",IF($H30="Total",SUMIFS(P$12:P29,$F$12:$F29,"Category"),IF($F30="Category",SUM(INDEX(Allocations!$D$11:$O$20,MATCH(Summary!$H30,Allocations!$C$11:$C$20,0),MATCH(Summary!P$8,Allocations!$D$10:$O$10,0))),SUM(INDEX(TB_ALLOCATIONS[[January]:[December]],MATCH(Summary!$H30,TB_ALLOCATIONS[Subcategory],0),MATCH(Summary!P$8,TB_ALLOCATIONS[[#Headers],[January]:[December]],0)))))),0)</f>
        <v>1029</v>
      </c>
      <c r="Q30" s="249">
        <f>IFERROR(IF($H30="","",IF($H30="Total",SUMIFS(Q$12:Q29,$F$12:$F29,"Category"),IF($F30="Category",SUMIFS(TB_TRANSACTIONS[Total ($)],TB_TRANSACTIONS[Category],Summary!$H30,TB_TRANSACTIONS[Month],Summary!P$8),SUMIFS(TB_TRANSACTIONS[Total ($)],TB_TRANSACTIONS[Subcategory],Summary!$H30,TB_TRANSACTIONS[Month],Summary!P$8)))),0)</f>
        <v>1178</v>
      </c>
      <c r="R30" s="250">
        <f t="shared" si="2"/>
        <v>0.14480077745383868</v>
      </c>
      <c r="S30" s="162"/>
      <c r="T30" s="165"/>
      <c r="U30" s="249">
        <f>IFERROR(IF($H30="","",IF($H30="Total",SUMIFS(U$12:U29,$F$12:$F29,"Category"),IF($F30="Category",SUM(INDEX(Allocations!$D$11:$O$20,MATCH(Summary!$H30,Allocations!$C$11:$C$20,0),MATCH(Summary!U$8,Allocations!$D$10:$O$10,0))),SUM(INDEX(TB_ALLOCATIONS[[January]:[December]],MATCH(Summary!$H30,TB_ALLOCATIONS[Subcategory],0),MATCH(Summary!U$8,TB_ALLOCATIONS[[#Headers],[January]:[December]],0)))))),0)</f>
        <v>1847</v>
      </c>
      <c r="V30" s="249">
        <f>IFERROR(IF($H30="","",IF($H30="Total",SUMIFS(V$12:V29,$F$12:$F29,"Category"),IF($F30="Category",SUMIFS(TB_TRANSACTIONS[Total ($)],TB_TRANSACTIONS[Category],Summary!$H30,TB_TRANSACTIONS[Month],Summary!U$8),SUMIFS(TB_TRANSACTIONS[Total ($)],TB_TRANSACTIONS[Subcategory],Summary!$H30,TB_TRANSACTIONS[Month],Summary!U$8)))),0)</f>
        <v>3000</v>
      </c>
      <c r="W30" s="250">
        <f t="shared" si="3"/>
        <v>0.62425554953979434</v>
      </c>
      <c r="X30" s="162"/>
      <c r="Y30" s="165"/>
      <c r="Z30" s="249">
        <f>IFERROR(IF($H30="","",IF($H30="Total",SUMIFS(Z$12:Z29,$F$12:$F29,"Category"),IF($F30="Category",SUM(INDEX(Allocations!$D$11:$O$20,MATCH(Summary!$H30,Allocations!$C$11:$C$20,0),MATCH(Summary!Z$8,Allocations!$D$10:$O$10,0))),SUM(INDEX(TB_ALLOCATIONS[[January]:[December]],MATCH(Summary!$H30,TB_ALLOCATIONS[Subcategory],0),MATCH(Summary!Z$8,TB_ALLOCATIONS[[#Headers],[January]:[December]],0)))))),0)</f>
        <v>2308</v>
      </c>
      <c r="AA30" s="249">
        <f>IFERROR(IF($H30="","",IF($H30="Total",SUMIFS(AA$12:AA29,$F$12:$F29,"Category"),IF($F30="Category",SUMIFS(TB_TRANSACTIONS[Total ($)],TB_TRANSACTIONS[Category],Summary!$H30,TB_TRANSACTIONS[Month],Summary!Z$8),SUMIFS(TB_TRANSACTIONS[Total ($)],TB_TRANSACTIONS[Subcategory],Summary!$H30,TB_TRANSACTIONS[Month],Summary!Z$8)))),0)</f>
        <v>3000</v>
      </c>
      <c r="AB30" s="250">
        <f t="shared" si="4"/>
        <v>0.29982668977469662</v>
      </c>
      <c r="AC30" s="162"/>
      <c r="AD30" s="165"/>
      <c r="AE30" s="249">
        <f>IFERROR(IF($H30="","",IF($H30="Total",SUMIFS(AE$12:AE29,$F$12:$F29,"Category"),IF($F30="Category",SUM(INDEX(Allocations!$D$11:$O$20,MATCH(Summary!$H30,Allocations!$C$11:$C$20,0),MATCH(Summary!AE$8,Allocations!$D$10:$O$10,0))),SUM(INDEX(TB_ALLOCATIONS[[January]:[December]],MATCH(Summary!$H30,TB_ALLOCATIONS[Subcategory],0),MATCH(Summary!AE$8,TB_ALLOCATIONS[[#Headers],[January]:[December]],0)))))),0)</f>
        <v>3876</v>
      </c>
      <c r="AF30" s="249">
        <f>IFERROR(IF($H30="","",IF($H30="Total",SUMIFS(AF$12:AF29,$F$12:$F29,"Category"),IF($F30="Category",SUMIFS(TB_TRANSACTIONS[Total ($)],TB_TRANSACTIONS[Category],Summary!$H30,TB_TRANSACTIONS[Month],Summary!AE$8),SUMIFS(TB_TRANSACTIONS[Total ($)],TB_TRANSACTIONS[Subcategory],Summary!$H30,TB_TRANSACTIONS[Month],Summary!AE$8)))),0)</f>
        <v>6000</v>
      </c>
      <c r="AG30" s="250">
        <f t="shared" si="5"/>
        <v>0.54798761609907132</v>
      </c>
      <c r="AH30" s="162"/>
      <c r="AI30" s="165"/>
      <c r="AJ30" s="249">
        <f>IFERROR(IF($H30="","",IF($H30="Total",SUMIFS(AJ$12:AJ29,$F$12:$F29,"Category"),IF($F30="Category",SUM(INDEX(Allocations!$D$11:$O$20,MATCH(Summary!$H30,Allocations!$C$11:$C$20,0),MATCH(Summary!AJ$8,Allocations!$D$10:$O$10,0))),SUM(INDEX(TB_ALLOCATIONS[[January]:[December]],MATCH(Summary!$H30,TB_ALLOCATIONS[Subcategory],0),MATCH(Summary!AJ$8,TB_ALLOCATIONS[[#Headers],[January]:[December]],0)))))),0)</f>
        <v>3807</v>
      </c>
      <c r="AK30" s="249">
        <f>IFERROR(IF($H30="","",IF($H30="Total",SUMIFS(AK$12:AK29,$F$12:$F29,"Category"),IF($F30="Category",SUMIFS(TB_TRANSACTIONS[Total ($)],TB_TRANSACTIONS[Category],Summary!$H30,TB_TRANSACTIONS[Month],Summary!AJ$8),SUMIFS(TB_TRANSACTIONS[Total ($)],TB_TRANSACTIONS[Subcategory],Summary!$H30,TB_TRANSACTIONS[Month],Summary!AJ$8)))),0)</f>
        <v>3000</v>
      </c>
      <c r="AL30" s="250">
        <f t="shared" si="6"/>
        <v>-0.21197793538219067</v>
      </c>
      <c r="AM30" s="162"/>
      <c r="AN30" s="165"/>
      <c r="AO30" s="249">
        <f>IFERROR(IF($H30="","",IF($H30="Total",SUMIFS(AO$12:AO29,$F$12:$F29,"Category"),IF($F30="Category",SUM(INDEX(Allocations!$D$11:$O$20,MATCH(Summary!$H30,Allocations!$C$11:$C$20,0),MATCH(Summary!AO$8,Allocations!$D$10:$O$10,0))),SUM(INDEX(TB_ALLOCATIONS[[January]:[December]],MATCH(Summary!$H30,TB_ALLOCATIONS[Subcategory],0),MATCH(Summary!AO$8,TB_ALLOCATIONS[[#Headers],[January]:[December]],0)))))),0)</f>
        <v>2309</v>
      </c>
      <c r="AP30" s="249">
        <f>IFERROR(IF($H30="","",IF($H30="Total",SUMIFS(AP$12:AP29,$F$12:$F29,"Category"),IF($F30="Category",SUMIFS(TB_TRANSACTIONS[Total ($)],TB_TRANSACTIONS[Category],Summary!$H30,TB_TRANSACTIONS[Month],Summary!AO$8),SUMIFS(TB_TRANSACTIONS[Total ($)],TB_TRANSACTIONS[Subcategory],Summary!$H30,TB_TRANSACTIONS[Month],Summary!AO$8)))),0)</f>
        <v>1994</v>
      </c>
      <c r="AQ30" s="250">
        <f t="shared" si="7"/>
        <v>-0.1364226938068428</v>
      </c>
      <c r="AR30" s="162"/>
      <c r="AS30" s="165"/>
      <c r="AT30" s="249">
        <f>IFERROR(IF($H30="","",IF($H30="Total",SUMIFS(AT$12:AT29,$F$12:$F29,"Category"),IF($F30="Category",SUM(INDEX(Allocations!$D$11:$O$20,MATCH(Summary!$H30,Allocations!$C$11:$C$20,0),MATCH(Summary!AT$8,Allocations!$D$10:$O$10,0))),SUM(INDEX(TB_ALLOCATIONS[[January]:[December]],MATCH(Summary!$H30,TB_ALLOCATIONS[Subcategory],0),MATCH(Summary!AT$8,TB_ALLOCATIONS[[#Headers],[January]:[December]],0)))))),0)</f>
        <v>1834</v>
      </c>
      <c r="AU30" s="249">
        <f>IFERROR(IF($H30="","",IF($H30="Total",SUMIFS(AU$12:AU29,$F$12:$F29,"Category"),IF($F30="Category",SUMIFS(TB_TRANSACTIONS[Total ($)],TB_TRANSACTIONS[Category],Summary!$H30,TB_TRANSACTIONS[Month],Summary!AT$8),SUMIFS(TB_TRANSACTIONS[Total ($)],TB_TRANSACTIONS[Subcategory],Summary!$H30,TB_TRANSACTIONS[Month],Summary!AT$8)))),0)</f>
        <v>894</v>
      </c>
      <c r="AV30" s="250">
        <f t="shared" si="8"/>
        <v>-0.51254089422028359</v>
      </c>
      <c r="AW30" s="162"/>
      <c r="AX30" s="165"/>
      <c r="AY30" s="249">
        <f>IFERROR(IF($H30="","",IF($H30="Total",SUMIFS(AY$12:AY29,$F$12:$F29,"Category"),IF($F30="Category",SUM(INDEX(Allocations!$D$11:$O$20,MATCH(Summary!$H30,Allocations!$C$11:$C$20,0),MATCH(Summary!AY$8,Allocations!$D$10:$O$10,0))),SUM(INDEX(TB_ALLOCATIONS[[January]:[December]],MATCH(Summary!$H30,TB_ALLOCATIONS[Subcategory],0),MATCH(Summary!AY$8,TB_ALLOCATIONS[[#Headers],[January]:[December]],0)))))),0)</f>
        <v>2295</v>
      </c>
      <c r="AZ30" s="249">
        <f>IFERROR(IF($H30="","",IF($H30="Total",SUMIFS(AZ$12:AZ29,$F$12:$F29,"Category"),IF($F30="Category",SUMIFS(TB_TRANSACTIONS[Total ($)],TB_TRANSACTIONS[Category],Summary!$H30,TB_TRANSACTIONS[Month],Summary!AY$8),SUMIFS(TB_TRANSACTIONS[Total ($)],TB_TRANSACTIONS[Subcategory],Summary!$H30,TB_TRANSACTIONS[Month],Summary!AY$8)))),0)</f>
        <v>3241</v>
      </c>
      <c r="BA30" s="250">
        <f t="shared" si="9"/>
        <v>0.41220043572984744</v>
      </c>
      <c r="BB30" s="162"/>
      <c r="BC30" s="165"/>
      <c r="BD30" s="249">
        <f>IFERROR(IF($H30="","",IF($H30="Total",SUMIFS(BD$12:BD29,$F$12:$F29,"Category"),IF($F30="Category",SUM(INDEX(Allocations!$D$11:$O$20,MATCH(Summary!$H30,Allocations!$C$11:$C$20,0),MATCH(Summary!BD$8,Allocations!$D$10:$O$10,0))),SUM(INDEX(TB_ALLOCATIONS[[January]:[December]],MATCH(Summary!$H30,TB_ALLOCATIONS[Subcategory],0),MATCH(Summary!BD$8,TB_ALLOCATIONS[[#Headers],[January]:[December]],0)))))),0)</f>
        <v>3105</v>
      </c>
      <c r="BE30" s="249">
        <f>IFERROR(IF($H30="","",IF($H30="Total",SUMIFS(BE$12:BE29,$F$12:$F29,"Category"),IF($F30="Category",SUMIFS(TB_TRANSACTIONS[Total ($)],TB_TRANSACTIONS[Category],Summary!$H30,TB_TRANSACTIONS[Month],Summary!BD$8),SUMIFS(TB_TRANSACTIONS[Total ($)],TB_TRANSACTIONS[Subcategory],Summary!$H30,TB_TRANSACTIONS[Month],Summary!BD$8)))),0)</f>
        <v>1733</v>
      </c>
      <c r="BF30" s="250">
        <f t="shared" si="10"/>
        <v>-0.44186795491143316</v>
      </c>
      <c r="BG30" s="162"/>
      <c r="BH30" s="165"/>
      <c r="BI30" s="249">
        <f>IFERROR(IF($H30="","",IF($H30="Total",SUMIFS(BI$12:BI29,$F$12:$F29,"Category"),IF($F30="Category",SUM(INDEX(Allocations!$D$11:$O$20,MATCH(Summary!$H30,Allocations!$C$11:$C$20,0),MATCH(Summary!BI$8,Allocations!$D$10:$O$10,0))),SUM(INDEX(TB_ALLOCATIONS[[January]:[December]],MATCH(Summary!$H30,TB_ALLOCATIONS[Subcategory],0),MATCH(Summary!BI$8,TB_ALLOCATIONS[[#Headers],[January]:[December]],0)))))),0)</f>
        <v>4292</v>
      </c>
      <c r="BJ30" s="249">
        <f>IFERROR(IF($H30="","",IF($H30="Total",SUMIFS(BJ$12:BJ29,$F$12:$F29,"Category"),IF($F30="Category",SUMIFS(TB_TRANSACTIONS[Total ($)],TB_TRANSACTIONS[Category],Summary!$H30,TB_TRANSACTIONS[Month],Summary!BI$8),SUMIFS(TB_TRANSACTIONS[Total ($)],TB_TRANSACTIONS[Subcategory],Summary!$H30,TB_TRANSACTIONS[Month],Summary!BI$8)))),0)</f>
        <v>1933</v>
      </c>
      <c r="BK30" s="250">
        <f t="shared" si="11"/>
        <v>-0.54962721342031684</v>
      </c>
      <c r="BL30" s="162"/>
      <c r="BM30" s="165"/>
      <c r="BN30" s="249">
        <f>IFERROR(IF($H30="","",IF($H30="Total",SUMIFS(BN$12:BN29,$F$12:$F29,"Category"),IF($F30="Category",SUM(INDEX(Allocations!$D$11:$O$20,MATCH(Summary!$H30,Allocations!$C$11:$C$20,0),MATCH(Summary!BN$8,Allocations!$D$10:$O$10,0))),SUM(INDEX(TB_ALLOCATIONS[[January]:[December]],MATCH(Summary!$H30,TB_ALLOCATIONS[Subcategory],0),MATCH(Summary!BN$8,TB_ALLOCATIONS[[#Headers],[January]:[December]],0)))))),0)</f>
        <v>1188</v>
      </c>
      <c r="BO30" s="249">
        <f>IFERROR(IF($H30="","",IF($H30="Total",SUMIFS(BO$12:BO29,$F$12:$F29,"Category"),IF($F30="Category",SUMIFS(TB_TRANSACTIONS[Total ($)],TB_TRANSACTIONS[Category],Summary!$H30,TB_TRANSACTIONS[Month],Summary!BN$8),SUMIFS(TB_TRANSACTIONS[Total ($)],TB_TRANSACTIONS[Subcategory],Summary!$H30,TB_TRANSACTIONS[Month],Summary!BN$8)))),0)</f>
        <v>3577</v>
      </c>
      <c r="BP30" s="250">
        <f t="shared" si="12"/>
        <v>2.0109427609427608</v>
      </c>
      <c r="BQ30" s="162"/>
      <c r="BR30" s="165"/>
      <c r="BS30" s="249">
        <f t="shared" si="17"/>
        <v>29813</v>
      </c>
      <c r="BT30" s="249">
        <f t="shared" si="18"/>
        <v>31111</v>
      </c>
      <c r="BU30" s="250">
        <f t="shared" si="19"/>
        <v>4.3538053869117466E-2</v>
      </c>
      <c r="BV30" s="267"/>
      <c r="BW30" s="77"/>
      <c r="BX30" s="57"/>
      <c r="BZ30" s="276"/>
      <c r="CK30" s="92"/>
      <c r="CL30" s="92"/>
      <c r="CM30" s="92"/>
      <c r="CN30" s="92"/>
      <c r="CO30" s="92"/>
      <c r="CP30" s="92"/>
    </row>
    <row r="31" spans="1:94" s="72" customFormat="1" ht="18" customHeight="1" thickBot="1" x14ac:dyDescent="0.3">
      <c r="A31" s="97"/>
      <c r="B31" s="108" t="str">
        <f>IFERROR(IF(COUNTIFS($B$13:B30,"Total")&gt;0,"-",IF(B30="",IF(B29="","Total",IF(B29=$C$8,"",B29+1)),IF(E30=D30,"",B30))),"-")</f>
        <v/>
      </c>
      <c r="C31" s="108" t="str">
        <f>IFERROR(IF(B31="","-",INDEX(Analysis!$D$45:$D$54,MATCH(Summary!$B31,Analysis!$C$45:$C$54,0),1)),"-")</f>
        <v>-</v>
      </c>
      <c r="D31" s="108" t="str">
        <f>IFERROR(INDEX(Analysis!$E$45:$E$54,MATCH(Summary!$B31,Analysis!$C$45:$C$54,0),1),"-")</f>
        <v>-</v>
      </c>
      <c r="E31" s="108" t="str">
        <f t="shared" si="16"/>
        <v/>
      </c>
      <c r="F31" s="108" t="str">
        <f t="shared" si="0"/>
        <v>-</v>
      </c>
      <c r="G31" s="57"/>
      <c r="H31" s="164" t="str">
        <f>IFERROR(IF(B31="Total","Total",IF(COUNTIFS($H$12:H30,"Total")&gt;0,"",IF(F31="Category",Summary!C31,INDEX(TB_ALLOCATIONS[Subcategory],MATCH(Summary!C31&amp;"-"&amp;Summary!E31,TB_ALLOCATIONS[Subcategory - code],0),1)))),"")</f>
        <v/>
      </c>
      <c r="I31" s="162"/>
      <c r="J31" s="165"/>
      <c r="K31" s="249" t="str">
        <f>IFERROR(IF($H31="","",IF($H31="Total",SUMIFS(K$12:K30,$F$12:$F30,"Category"),IF($F31="Category",SUM(INDEX(Allocations!$D$11:$O$20,MATCH(Summary!$H31,Allocations!$C$11:$C$20,0),MATCH(Summary!K$8,Allocations!$D$10:$O$10,0))),SUM(INDEX(TB_ALLOCATIONS[[January]:[December]],MATCH(Summary!$H31,TB_ALLOCATIONS[Subcategory],0),MATCH(Summary!K$8,TB_ALLOCATIONS[[#Headers],[January]:[December]],0)))))),0)</f>
        <v/>
      </c>
      <c r="L31" s="249" t="str">
        <f>IFERROR(IF($H31="","",IF($H31="Total",SUMIFS(L$12:L30,$F$12:$F30,"Category"),IF($F31="Category",SUMIFS(TB_TRANSACTIONS[Total ($)],TB_TRANSACTIONS[Category],Summary!$H31,TB_TRANSACTIONS[Month],Summary!K$8),SUMIFS(TB_TRANSACTIONS[Total ($)],TB_TRANSACTIONS[Subcategory],Summary!$H31,TB_TRANSACTIONS[Month],Summary!K$8)))),0)</f>
        <v/>
      </c>
      <c r="M31" s="250" t="str">
        <f t="shared" ref="M31:M94" si="20">IFERROR(IF(H31="","",(L31/K31)-1),0)</f>
        <v/>
      </c>
      <c r="N31" s="162"/>
      <c r="O31" s="165"/>
      <c r="P31" s="249" t="str">
        <f>IFERROR(IF($H31="","",IF($H31="Total",SUMIFS(P$12:P30,$F$12:$F30,"Category"),IF($F31="Category",SUM(INDEX(Allocations!$D$11:$O$20,MATCH(Summary!$H31,Allocations!$C$11:$C$20,0),MATCH(Summary!P$8,Allocations!$D$10:$O$10,0))),SUM(INDEX(TB_ALLOCATIONS[[January]:[December]],MATCH(Summary!$H31,TB_ALLOCATIONS[Subcategory],0),MATCH(Summary!P$8,TB_ALLOCATIONS[[#Headers],[January]:[December]],0)))))),0)</f>
        <v/>
      </c>
      <c r="Q31" s="249" t="str">
        <f>IFERROR(IF($H31="","",IF($H31="Total",SUMIFS(Q$12:Q30,$F$12:$F30,"Category"),IF($F31="Category",SUMIFS(TB_TRANSACTIONS[Total ($)],TB_TRANSACTIONS[Category],Summary!$H31,TB_TRANSACTIONS[Month],Summary!P$8),SUMIFS(TB_TRANSACTIONS[Total ($)],TB_TRANSACTIONS[Subcategory],Summary!$H31,TB_TRANSACTIONS[Month],Summary!P$8)))),0)</f>
        <v/>
      </c>
      <c r="R31" s="250" t="str">
        <f t="shared" si="2"/>
        <v/>
      </c>
      <c r="S31" s="162"/>
      <c r="T31" s="165"/>
      <c r="U31" s="249" t="str">
        <f>IFERROR(IF($H31="","",IF($H31="Total",SUMIFS(U$12:U30,$F$12:$F30,"Category"),IF($F31="Category",SUM(INDEX(Allocations!$D$11:$O$20,MATCH(Summary!$H31,Allocations!$C$11:$C$20,0),MATCH(Summary!U$8,Allocations!$D$10:$O$10,0))),SUM(INDEX(TB_ALLOCATIONS[[January]:[December]],MATCH(Summary!$H31,TB_ALLOCATIONS[Subcategory],0),MATCH(Summary!U$8,TB_ALLOCATIONS[[#Headers],[January]:[December]],0)))))),0)</f>
        <v/>
      </c>
      <c r="V31" s="249" t="str">
        <f>IFERROR(IF($H31="","",IF($H31="Total",SUMIFS(V$12:V30,$F$12:$F30,"Category"),IF($F31="Category",SUMIFS(TB_TRANSACTIONS[Total ($)],TB_TRANSACTIONS[Category],Summary!$H31,TB_TRANSACTIONS[Month],Summary!U$8),SUMIFS(TB_TRANSACTIONS[Total ($)],TB_TRANSACTIONS[Subcategory],Summary!$H31,TB_TRANSACTIONS[Month],Summary!U$8)))),0)</f>
        <v/>
      </c>
      <c r="W31" s="250" t="str">
        <f t="shared" si="3"/>
        <v/>
      </c>
      <c r="X31" s="162"/>
      <c r="Y31" s="165"/>
      <c r="Z31" s="249" t="str">
        <f>IFERROR(IF($H31="","",IF($H31="Total",SUMIFS(Z$12:Z30,$F$12:$F30,"Category"),IF($F31="Category",SUM(INDEX(Allocations!$D$11:$O$20,MATCH(Summary!$H31,Allocations!$C$11:$C$20,0),MATCH(Summary!Z$8,Allocations!$D$10:$O$10,0))),SUM(INDEX(TB_ALLOCATIONS[[January]:[December]],MATCH(Summary!$H31,TB_ALLOCATIONS[Subcategory],0),MATCH(Summary!Z$8,TB_ALLOCATIONS[[#Headers],[January]:[December]],0)))))),0)</f>
        <v/>
      </c>
      <c r="AA31" s="249" t="str">
        <f>IFERROR(IF($H31="","",IF($H31="Total",SUMIFS(AA$12:AA30,$F$12:$F30,"Category"),IF($F31="Category",SUMIFS(TB_TRANSACTIONS[Total ($)],TB_TRANSACTIONS[Category],Summary!$H31,TB_TRANSACTIONS[Month],Summary!Z$8),SUMIFS(TB_TRANSACTIONS[Total ($)],TB_TRANSACTIONS[Subcategory],Summary!$H31,TB_TRANSACTIONS[Month],Summary!Z$8)))),0)</f>
        <v/>
      </c>
      <c r="AB31" s="250" t="str">
        <f t="shared" si="4"/>
        <v/>
      </c>
      <c r="AC31" s="162"/>
      <c r="AD31" s="165"/>
      <c r="AE31" s="249" t="str">
        <f>IFERROR(IF($H31="","",IF($H31="Total",SUMIFS(AE$12:AE30,$F$12:$F30,"Category"),IF($F31="Category",SUM(INDEX(Allocations!$D$11:$O$20,MATCH(Summary!$H31,Allocations!$C$11:$C$20,0),MATCH(Summary!AE$8,Allocations!$D$10:$O$10,0))),SUM(INDEX(TB_ALLOCATIONS[[January]:[December]],MATCH(Summary!$H31,TB_ALLOCATIONS[Subcategory],0),MATCH(Summary!AE$8,TB_ALLOCATIONS[[#Headers],[January]:[December]],0)))))),0)</f>
        <v/>
      </c>
      <c r="AF31" s="249" t="str">
        <f>IFERROR(IF($H31="","",IF($H31="Total",SUMIFS(AF$12:AF30,$F$12:$F30,"Category"),IF($F31="Category",SUMIFS(TB_TRANSACTIONS[Total ($)],TB_TRANSACTIONS[Category],Summary!$H31,TB_TRANSACTIONS[Month],Summary!AE$8),SUMIFS(TB_TRANSACTIONS[Total ($)],TB_TRANSACTIONS[Subcategory],Summary!$H31,TB_TRANSACTIONS[Month],Summary!AE$8)))),0)</f>
        <v/>
      </c>
      <c r="AG31" s="250" t="str">
        <f t="shared" si="5"/>
        <v/>
      </c>
      <c r="AH31" s="162"/>
      <c r="AI31" s="165"/>
      <c r="AJ31" s="249" t="str">
        <f>IFERROR(IF($H31="","",IF($H31="Total",SUMIFS(AJ$12:AJ30,$F$12:$F30,"Category"),IF($F31="Category",SUM(INDEX(Allocations!$D$11:$O$20,MATCH(Summary!$H31,Allocations!$C$11:$C$20,0),MATCH(Summary!AJ$8,Allocations!$D$10:$O$10,0))),SUM(INDEX(TB_ALLOCATIONS[[January]:[December]],MATCH(Summary!$H31,TB_ALLOCATIONS[Subcategory],0),MATCH(Summary!AJ$8,TB_ALLOCATIONS[[#Headers],[January]:[December]],0)))))),0)</f>
        <v/>
      </c>
      <c r="AK31" s="249" t="str">
        <f>IFERROR(IF($H31="","",IF($H31="Total",SUMIFS(AK$12:AK30,$F$12:$F30,"Category"),IF($F31="Category",SUMIFS(TB_TRANSACTIONS[Total ($)],TB_TRANSACTIONS[Category],Summary!$H31,TB_TRANSACTIONS[Month],Summary!AJ$8),SUMIFS(TB_TRANSACTIONS[Total ($)],TB_TRANSACTIONS[Subcategory],Summary!$H31,TB_TRANSACTIONS[Month],Summary!AJ$8)))),0)</f>
        <v/>
      </c>
      <c r="AL31" s="250" t="str">
        <f t="shared" si="6"/>
        <v/>
      </c>
      <c r="AM31" s="162"/>
      <c r="AN31" s="165"/>
      <c r="AO31" s="249" t="str">
        <f>IFERROR(IF($H31="","",IF($H31="Total",SUMIFS(AO$12:AO30,$F$12:$F30,"Category"),IF($F31="Category",SUM(INDEX(Allocations!$D$11:$O$20,MATCH(Summary!$H31,Allocations!$C$11:$C$20,0),MATCH(Summary!AO$8,Allocations!$D$10:$O$10,0))),SUM(INDEX(TB_ALLOCATIONS[[January]:[December]],MATCH(Summary!$H31,TB_ALLOCATIONS[Subcategory],0),MATCH(Summary!AO$8,TB_ALLOCATIONS[[#Headers],[January]:[December]],0)))))),0)</f>
        <v/>
      </c>
      <c r="AP31" s="249" t="str">
        <f>IFERROR(IF($H31="","",IF($H31="Total",SUMIFS(AP$12:AP30,$F$12:$F30,"Category"),IF($F31="Category",SUMIFS(TB_TRANSACTIONS[Total ($)],TB_TRANSACTIONS[Category],Summary!$H31,TB_TRANSACTIONS[Month],Summary!AO$8),SUMIFS(TB_TRANSACTIONS[Total ($)],TB_TRANSACTIONS[Subcategory],Summary!$H31,TB_TRANSACTIONS[Month],Summary!AO$8)))),0)</f>
        <v/>
      </c>
      <c r="AQ31" s="250" t="str">
        <f t="shared" si="7"/>
        <v/>
      </c>
      <c r="AR31" s="162"/>
      <c r="AS31" s="165"/>
      <c r="AT31" s="249" t="str">
        <f>IFERROR(IF($H31="","",IF($H31="Total",SUMIFS(AT$12:AT30,$F$12:$F30,"Category"),IF($F31="Category",SUM(INDEX(Allocations!$D$11:$O$20,MATCH(Summary!$H31,Allocations!$C$11:$C$20,0),MATCH(Summary!AT$8,Allocations!$D$10:$O$10,0))),SUM(INDEX(TB_ALLOCATIONS[[January]:[December]],MATCH(Summary!$H31,TB_ALLOCATIONS[Subcategory],0),MATCH(Summary!AT$8,TB_ALLOCATIONS[[#Headers],[January]:[December]],0)))))),0)</f>
        <v/>
      </c>
      <c r="AU31" s="249" t="str">
        <f>IFERROR(IF($H31="","",IF($H31="Total",SUMIFS(AU$12:AU30,$F$12:$F30,"Category"),IF($F31="Category",SUMIFS(TB_TRANSACTIONS[Total ($)],TB_TRANSACTIONS[Category],Summary!$H31,TB_TRANSACTIONS[Month],Summary!AT$8),SUMIFS(TB_TRANSACTIONS[Total ($)],TB_TRANSACTIONS[Subcategory],Summary!$H31,TB_TRANSACTIONS[Month],Summary!AT$8)))),0)</f>
        <v/>
      </c>
      <c r="AV31" s="250" t="str">
        <f t="shared" si="8"/>
        <v/>
      </c>
      <c r="AW31" s="162"/>
      <c r="AX31" s="165"/>
      <c r="AY31" s="249" t="str">
        <f>IFERROR(IF($H31="","",IF($H31="Total",SUMIFS(AY$12:AY30,$F$12:$F30,"Category"),IF($F31="Category",SUM(INDEX(Allocations!$D$11:$O$20,MATCH(Summary!$H31,Allocations!$C$11:$C$20,0),MATCH(Summary!AY$8,Allocations!$D$10:$O$10,0))),SUM(INDEX(TB_ALLOCATIONS[[January]:[December]],MATCH(Summary!$H31,TB_ALLOCATIONS[Subcategory],0),MATCH(Summary!AY$8,TB_ALLOCATIONS[[#Headers],[January]:[December]],0)))))),0)</f>
        <v/>
      </c>
      <c r="AZ31" s="249" t="str">
        <f>IFERROR(IF($H31="","",IF($H31="Total",SUMIFS(AZ$12:AZ30,$F$12:$F30,"Category"),IF($F31="Category",SUMIFS(TB_TRANSACTIONS[Total ($)],TB_TRANSACTIONS[Category],Summary!$H31,TB_TRANSACTIONS[Month],Summary!AY$8),SUMIFS(TB_TRANSACTIONS[Total ($)],TB_TRANSACTIONS[Subcategory],Summary!$H31,TB_TRANSACTIONS[Month],Summary!AY$8)))),0)</f>
        <v/>
      </c>
      <c r="BA31" s="250" t="str">
        <f t="shared" si="9"/>
        <v/>
      </c>
      <c r="BB31" s="162"/>
      <c r="BC31" s="165"/>
      <c r="BD31" s="249" t="str">
        <f>IFERROR(IF($H31="","",IF($H31="Total",SUMIFS(BD$12:BD30,$F$12:$F30,"Category"),IF($F31="Category",SUM(INDEX(Allocations!$D$11:$O$20,MATCH(Summary!$H31,Allocations!$C$11:$C$20,0),MATCH(Summary!BD$8,Allocations!$D$10:$O$10,0))),SUM(INDEX(TB_ALLOCATIONS[[January]:[December]],MATCH(Summary!$H31,TB_ALLOCATIONS[Subcategory],0),MATCH(Summary!BD$8,TB_ALLOCATIONS[[#Headers],[January]:[December]],0)))))),0)</f>
        <v/>
      </c>
      <c r="BE31" s="249" t="str">
        <f>IFERROR(IF($H31="","",IF($H31="Total",SUMIFS(BE$12:BE30,$F$12:$F30,"Category"),IF($F31="Category",SUMIFS(TB_TRANSACTIONS[Total ($)],TB_TRANSACTIONS[Category],Summary!$H31,TB_TRANSACTIONS[Month],Summary!BD$8),SUMIFS(TB_TRANSACTIONS[Total ($)],TB_TRANSACTIONS[Subcategory],Summary!$H31,TB_TRANSACTIONS[Month],Summary!BD$8)))),0)</f>
        <v/>
      </c>
      <c r="BF31" s="250" t="str">
        <f t="shared" si="10"/>
        <v/>
      </c>
      <c r="BG31" s="162"/>
      <c r="BH31" s="165"/>
      <c r="BI31" s="249" t="str">
        <f>IFERROR(IF($H31="","",IF($H31="Total",SUMIFS(BI$12:BI30,$F$12:$F30,"Category"),IF($F31="Category",SUM(INDEX(Allocations!$D$11:$O$20,MATCH(Summary!$H31,Allocations!$C$11:$C$20,0),MATCH(Summary!BI$8,Allocations!$D$10:$O$10,0))),SUM(INDEX(TB_ALLOCATIONS[[January]:[December]],MATCH(Summary!$H31,TB_ALLOCATIONS[Subcategory],0),MATCH(Summary!BI$8,TB_ALLOCATIONS[[#Headers],[January]:[December]],0)))))),0)</f>
        <v/>
      </c>
      <c r="BJ31" s="249" t="str">
        <f>IFERROR(IF($H31="","",IF($H31="Total",SUMIFS(BJ$12:BJ30,$F$12:$F30,"Category"),IF($F31="Category",SUMIFS(TB_TRANSACTIONS[Total ($)],TB_TRANSACTIONS[Category],Summary!$H31,TB_TRANSACTIONS[Month],Summary!BI$8),SUMIFS(TB_TRANSACTIONS[Total ($)],TB_TRANSACTIONS[Subcategory],Summary!$H31,TB_TRANSACTIONS[Month],Summary!BI$8)))),0)</f>
        <v/>
      </c>
      <c r="BK31" s="250" t="str">
        <f t="shared" si="11"/>
        <v/>
      </c>
      <c r="BL31" s="162"/>
      <c r="BM31" s="165"/>
      <c r="BN31" s="249" t="str">
        <f>IFERROR(IF($H31="","",IF($H31="Total",SUMIFS(BN$12:BN30,$F$12:$F30,"Category"),IF($F31="Category",SUM(INDEX(Allocations!$D$11:$O$20,MATCH(Summary!$H31,Allocations!$C$11:$C$20,0),MATCH(Summary!BN$8,Allocations!$D$10:$O$10,0))),SUM(INDEX(TB_ALLOCATIONS[[January]:[December]],MATCH(Summary!$H31,TB_ALLOCATIONS[Subcategory],0),MATCH(Summary!BN$8,TB_ALLOCATIONS[[#Headers],[January]:[December]],0)))))),0)</f>
        <v/>
      </c>
      <c r="BO31" s="249" t="str">
        <f>IFERROR(IF($H31="","",IF($H31="Total",SUMIFS(BO$12:BO30,$F$12:$F30,"Category"),IF($F31="Category",SUMIFS(TB_TRANSACTIONS[Total ($)],TB_TRANSACTIONS[Category],Summary!$H31,TB_TRANSACTIONS[Month],Summary!BN$8),SUMIFS(TB_TRANSACTIONS[Total ($)],TB_TRANSACTIONS[Subcategory],Summary!$H31,TB_TRANSACTIONS[Month],Summary!BN$8)))),0)</f>
        <v/>
      </c>
      <c r="BP31" s="250" t="str">
        <f t="shared" si="12"/>
        <v/>
      </c>
      <c r="BQ31" s="162"/>
      <c r="BR31" s="165"/>
      <c r="BS31" s="249" t="str">
        <f t="shared" si="17"/>
        <v/>
      </c>
      <c r="BT31" s="249" t="str">
        <f t="shared" si="18"/>
        <v/>
      </c>
      <c r="BU31" s="250" t="str">
        <f t="shared" si="19"/>
        <v/>
      </c>
      <c r="BV31" s="267"/>
      <c r="BW31" s="77"/>
      <c r="BX31" s="57"/>
      <c r="BZ31" s="276"/>
      <c r="CK31" s="92"/>
      <c r="CL31" s="92"/>
      <c r="CM31" s="92"/>
      <c r="CN31" s="92"/>
      <c r="CO31" s="92"/>
      <c r="CP31" s="92"/>
    </row>
    <row r="32" spans="1:94" s="72" customFormat="1" ht="16" customHeight="1" thickBot="1" x14ac:dyDescent="0.3">
      <c r="A32" s="97"/>
      <c r="B32" s="108" t="str">
        <f>IFERROR(IF(COUNTIFS($B$13:B31,"Total")&gt;0,"-",IF(B31="",IF(B30="","Total",IF(B30=$C$8,"",B30+1)),IF(E31=D31,"",B31))),"-")</f>
        <v/>
      </c>
      <c r="C32" s="108" t="str">
        <f>IFERROR(IF(B32="","-",INDEX(Analysis!$D$45:$D$54,MATCH(Summary!$B32,Analysis!$C$45:$C$54,0),1)),"-")</f>
        <v>-</v>
      </c>
      <c r="D32" s="108" t="str">
        <f>IFERROR(INDEX(Analysis!$E$45:$E$54,MATCH(Summary!$B32,Analysis!$C$45:$C$54,0),1),"-")</f>
        <v>-</v>
      </c>
      <c r="E32" s="108">
        <f t="shared" si="16"/>
        <v>0</v>
      </c>
      <c r="F32" s="108" t="str">
        <f t="shared" si="0"/>
        <v>-</v>
      </c>
      <c r="G32" s="57"/>
      <c r="H32" s="164" t="str">
        <f>IFERROR(IF(B32="Total","Total",IF(COUNTIFS($H$12:H31,"Total")&gt;0,"",IF(F32="Category",Summary!C32,INDEX(TB_ALLOCATIONS[Subcategory],MATCH(Summary!C32&amp;"-"&amp;Summary!E32,TB_ALLOCATIONS[Subcategory - code],0),1)))),"")</f>
        <v/>
      </c>
      <c r="I32" s="162"/>
      <c r="J32" s="165"/>
      <c r="K32" s="249" t="str">
        <f>IFERROR(IF($H32="","",IF($H32="Total",SUMIFS(K$12:K31,$F$12:$F31,"Category"),IF($F32="Category",SUM(INDEX(Allocations!$D$11:$O$20,MATCH(Summary!$H32,Allocations!$C$11:$C$20,0),MATCH(Summary!K$8,Allocations!$D$10:$O$10,0))),SUM(INDEX(TB_ALLOCATIONS[[January]:[December]],MATCH(Summary!$H32,TB_ALLOCATIONS[Subcategory],0),MATCH(Summary!K$8,TB_ALLOCATIONS[[#Headers],[January]:[December]],0)))))),0)</f>
        <v/>
      </c>
      <c r="L32" s="249" t="str">
        <f>IFERROR(IF($H32="","",IF($H32="Total",SUMIFS(L$12:L31,$F$12:$F31,"Category"),IF($F32="Category",SUMIFS(TB_TRANSACTIONS[Total ($)],TB_TRANSACTIONS[Category],Summary!$H32,TB_TRANSACTIONS[Month],Summary!K$8),SUMIFS(TB_TRANSACTIONS[Total ($)],TB_TRANSACTIONS[Subcategory],Summary!$H32,TB_TRANSACTIONS[Month],Summary!K$8)))),0)</f>
        <v/>
      </c>
      <c r="M32" s="250" t="str">
        <f t="shared" si="20"/>
        <v/>
      </c>
      <c r="N32" s="162"/>
      <c r="O32" s="165"/>
      <c r="P32" s="249" t="str">
        <f>IFERROR(IF($H32="","",IF($H32="Total",SUMIFS(P$12:P31,$F$12:$F31,"Category"),IF($F32="Category",SUM(INDEX(Allocations!$D$11:$O$20,MATCH(Summary!$H32,Allocations!$C$11:$C$20,0),MATCH(Summary!P$8,Allocations!$D$10:$O$10,0))),SUM(INDEX(TB_ALLOCATIONS[[January]:[December]],MATCH(Summary!$H32,TB_ALLOCATIONS[Subcategory],0),MATCH(Summary!P$8,TB_ALLOCATIONS[[#Headers],[January]:[December]],0)))))),0)</f>
        <v/>
      </c>
      <c r="Q32" s="249" t="str">
        <f>IFERROR(IF($H32="","",IF($H32="Total",SUMIFS(Q$12:Q31,$F$12:$F31,"Category"),IF($F32="Category",SUMIFS(TB_TRANSACTIONS[Total ($)],TB_TRANSACTIONS[Category],Summary!$H32,TB_TRANSACTIONS[Month],Summary!P$8),SUMIFS(TB_TRANSACTIONS[Total ($)],TB_TRANSACTIONS[Subcategory],Summary!$H32,TB_TRANSACTIONS[Month],Summary!P$8)))),0)</f>
        <v/>
      </c>
      <c r="R32" s="250" t="str">
        <f t="shared" si="2"/>
        <v/>
      </c>
      <c r="S32" s="162"/>
      <c r="T32" s="165"/>
      <c r="U32" s="249" t="str">
        <f>IFERROR(IF($H32="","",IF($H32="Total",SUMIFS(U$12:U31,$F$12:$F31,"Category"),IF($F32="Category",SUM(INDEX(Allocations!$D$11:$O$20,MATCH(Summary!$H32,Allocations!$C$11:$C$20,0),MATCH(Summary!U$8,Allocations!$D$10:$O$10,0))),SUM(INDEX(TB_ALLOCATIONS[[January]:[December]],MATCH(Summary!$H32,TB_ALLOCATIONS[Subcategory],0),MATCH(Summary!U$8,TB_ALLOCATIONS[[#Headers],[January]:[December]],0)))))),0)</f>
        <v/>
      </c>
      <c r="V32" s="249" t="str">
        <f>IFERROR(IF($H32="","",IF($H32="Total",SUMIFS(V$12:V31,$F$12:$F31,"Category"),IF($F32="Category",SUMIFS(TB_TRANSACTIONS[Total ($)],TB_TRANSACTIONS[Category],Summary!$H32,TB_TRANSACTIONS[Month],Summary!U$8),SUMIFS(TB_TRANSACTIONS[Total ($)],TB_TRANSACTIONS[Subcategory],Summary!$H32,TB_TRANSACTIONS[Month],Summary!U$8)))),0)</f>
        <v/>
      </c>
      <c r="W32" s="250" t="str">
        <f t="shared" si="3"/>
        <v/>
      </c>
      <c r="X32" s="162"/>
      <c r="Y32" s="165"/>
      <c r="Z32" s="249" t="str">
        <f>IFERROR(IF($H32="","",IF($H32="Total",SUMIFS(Z$12:Z31,$F$12:$F31,"Category"),IF($F32="Category",SUM(INDEX(Allocations!$D$11:$O$20,MATCH(Summary!$H32,Allocations!$C$11:$C$20,0),MATCH(Summary!Z$8,Allocations!$D$10:$O$10,0))),SUM(INDEX(TB_ALLOCATIONS[[January]:[December]],MATCH(Summary!$H32,TB_ALLOCATIONS[Subcategory],0),MATCH(Summary!Z$8,TB_ALLOCATIONS[[#Headers],[January]:[December]],0)))))),0)</f>
        <v/>
      </c>
      <c r="AA32" s="249" t="str">
        <f>IFERROR(IF($H32="","",IF($H32="Total",SUMIFS(AA$12:AA31,$F$12:$F31,"Category"),IF($F32="Category",SUMIFS(TB_TRANSACTIONS[Total ($)],TB_TRANSACTIONS[Category],Summary!$H32,TB_TRANSACTIONS[Month],Summary!Z$8),SUMIFS(TB_TRANSACTIONS[Total ($)],TB_TRANSACTIONS[Subcategory],Summary!$H32,TB_TRANSACTIONS[Month],Summary!Z$8)))),0)</f>
        <v/>
      </c>
      <c r="AB32" s="250" t="str">
        <f t="shared" si="4"/>
        <v/>
      </c>
      <c r="AC32" s="162"/>
      <c r="AD32" s="165"/>
      <c r="AE32" s="249" t="str">
        <f>IFERROR(IF($H32="","",IF($H32="Total",SUMIFS(AE$12:AE31,$F$12:$F31,"Category"),IF($F32="Category",SUM(INDEX(Allocations!$D$11:$O$20,MATCH(Summary!$H32,Allocations!$C$11:$C$20,0),MATCH(Summary!AE$8,Allocations!$D$10:$O$10,0))),SUM(INDEX(TB_ALLOCATIONS[[January]:[December]],MATCH(Summary!$H32,TB_ALLOCATIONS[Subcategory],0),MATCH(Summary!AE$8,TB_ALLOCATIONS[[#Headers],[January]:[December]],0)))))),0)</f>
        <v/>
      </c>
      <c r="AF32" s="249" t="str">
        <f>IFERROR(IF($H32="","",IF($H32="Total",SUMIFS(AF$12:AF31,$F$12:$F31,"Category"),IF($F32="Category",SUMIFS(TB_TRANSACTIONS[Total ($)],TB_TRANSACTIONS[Category],Summary!$H32,TB_TRANSACTIONS[Month],Summary!AE$8),SUMIFS(TB_TRANSACTIONS[Total ($)],TB_TRANSACTIONS[Subcategory],Summary!$H32,TB_TRANSACTIONS[Month],Summary!AE$8)))),0)</f>
        <v/>
      </c>
      <c r="AG32" s="250" t="str">
        <f t="shared" si="5"/>
        <v/>
      </c>
      <c r="AH32" s="162"/>
      <c r="AI32" s="165"/>
      <c r="AJ32" s="249" t="str">
        <f>IFERROR(IF($H32="","",IF($H32="Total",SUMIFS(AJ$12:AJ31,$F$12:$F31,"Category"),IF($F32="Category",SUM(INDEX(Allocations!$D$11:$O$20,MATCH(Summary!$H32,Allocations!$C$11:$C$20,0),MATCH(Summary!AJ$8,Allocations!$D$10:$O$10,0))),SUM(INDEX(TB_ALLOCATIONS[[January]:[December]],MATCH(Summary!$H32,TB_ALLOCATIONS[Subcategory],0),MATCH(Summary!AJ$8,TB_ALLOCATIONS[[#Headers],[January]:[December]],0)))))),0)</f>
        <v/>
      </c>
      <c r="AK32" s="249" t="str">
        <f>IFERROR(IF($H32="","",IF($H32="Total",SUMIFS(AK$12:AK31,$F$12:$F31,"Category"),IF($F32="Category",SUMIFS(TB_TRANSACTIONS[Total ($)],TB_TRANSACTIONS[Category],Summary!$H32,TB_TRANSACTIONS[Month],Summary!AJ$8),SUMIFS(TB_TRANSACTIONS[Total ($)],TB_TRANSACTIONS[Subcategory],Summary!$H32,TB_TRANSACTIONS[Month],Summary!AJ$8)))),0)</f>
        <v/>
      </c>
      <c r="AL32" s="250" t="str">
        <f t="shared" si="6"/>
        <v/>
      </c>
      <c r="AM32" s="162"/>
      <c r="AN32" s="165"/>
      <c r="AO32" s="249" t="str">
        <f>IFERROR(IF($H32="","",IF($H32="Total",SUMIFS(AO$12:AO31,$F$12:$F31,"Category"),IF($F32="Category",SUM(INDEX(Allocations!$D$11:$O$20,MATCH(Summary!$H32,Allocations!$C$11:$C$20,0),MATCH(Summary!AO$8,Allocations!$D$10:$O$10,0))),SUM(INDEX(TB_ALLOCATIONS[[January]:[December]],MATCH(Summary!$H32,TB_ALLOCATIONS[Subcategory],0),MATCH(Summary!AO$8,TB_ALLOCATIONS[[#Headers],[January]:[December]],0)))))),0)</f>
        <v/>
      </c>
      <c r="AP32" s="249" t="str">
        <f>IFERROR(IF($H32="","",IF($H32="Total",SUMIFS(AP$12:AP31,$F$12:$F31,"Category"),IF($F32="Category",SUMIFS(TB_TRANSACTIONS[Total ($)],TB_TRANSACTIONS[Category],Summary!$H32,TB_TRANSACTIONS[Month],Summary!AO$8),SUMIFS(TB_TRANSACTIONS[Total ($)],TB_TRANSACTIONS[Subcategory],Summary!$H32,TB_TRANSACTIONS[Month],Summary!AO$8)))),0)</f>
        <v/>
      </c>
      <c r="AQ32" s="250" t="str">
        <f t="shared" si="7"/>
        <v/>
      </c>
      <c r="AR32" s="162"/>
      <c r="AS32" s="165"/>
      <c r="AT32" s="249" t="str">
        <f>IFERROR(IF($H32="","",IF($H32="Total",SUMIFS(AT$12:AT31,$F$12:$F31,"Category"),IF($F32="Category",SUM(INDEX(Allocations!$D$11:$O$20,MATCH(Summary!$H32,Allocations!$C$11:$C$20,0),MATCH(Summary!AT$8,Allocations!$D$10:$O$10,0))),SUM(INDEX(TB_ALLOCATIONS[[January]:[December]],MATCH(Summary!$H32,TB_ALLOCATIONS[Subcategory],0),MATCH(Summary!AT$8,TB_ALLOCATIONS[[#Headers],[January]:[December]],0)))))),0)</f>
        <v/>
      </c>
      <c r="AU32" s="249" t="str">
        <f>IFERROR(IF($H32="","",IF($H32="Total",SUMIFS(AU$12:AU31,$F$12:$F31,"Category"),IF($F32="Category",SUMIFS(TB_TRANSACTIONS[Total ($)],TB_TRANSACTIONS[Category],Summary!$H32,TB_TRANSACTIONS[Month],Summary!AT$8),SUMIFS(TB_TRANSACTIONS[Total ($)],TB_TRANSACTIONS[Subcategory],Summary!$H32,TB_TRANSACTIONS[Month],Summary!AT$8)))),0)</f>
        <v/>
      </c>
      <c r="AV32" s="250" t="str">
        <f t="shared" si="8"/>
        <v/>
      </c>
      <c r="AW32" s="162"/>
      <c r="AX32" s="165"/>
      <c r="AY32" s="249" t="str">
        <f>IFERROR(IF($H32="","",IF($H32="Total",SUMIFS(AY$12:AY31,$F$12:$F31,"Category"),IF($F32="Category",SUM(INDEX(Allocations!$D$11:$O$20,MATCH(Summary!$H32,Allocations!$C$11:$C$20,0),MATCH(Summary!AY$8,Allocations!$D$10:$O$10,0))),SUM(INDEX(TB_ALLOCATIONS[[January]:[December]],MATCH(Summary!$H32,TB_ALLOCATIONS[Subcategory],0),MATCH(Summary!AY$8,TB_ALLOCATIONS[[#Headers],[January]:[December]],0)))))),0)</f>
        <v/>
      </c>
      <c r="AZ32" s="249" t="str">
        <f>IFERROR(IF($H32="","",IF($H32="Total",SUMIFS(AZ$12:AZ31,$F$12:$F31,"Category"),IF($F32="Category",SUMIFS(TB_TRANSACTIONS[Total ($)],TB_TRANSACTIONS[Category],Summary!$H32,TB_TRANSACTIONS[Month],Summary!AY$8),SUMIFS(TB_TRANSACTIONS[Total ($)],TB_TRANSACTIONS[Subcategory],Summary!$H32,TB_TRANSACTIONS[Month],Summary!AY$8)))),0)</f>
        <v/>
      </c>
      <c r="BA32" s="250" t="str">
        <f t="shared" si="9"/>
        <v/>
      </c>
      <c r="BB32" s="162"/>
      <c r="BC32" s="165"/>
      <c r="BD32" s="249" t="str">
        <f>IFERROR(IF($H32="","",IF($H32="Total",SUMIFS(BD$12:BD31,$F$12:$F31,"Category"),IF($F32="Category",SUM(INDEX(Allocations!$D$11:$O$20,MATCH(Summary!$H32,Allocations!$C$11:$C$20,0),MATCH(Summary!BD$8,Allocations!$D$10:$O$10,0))),SUM(INDEX(TB_ALLOCATIONS[[January]:[December]],MATCH(Summary!$H32,TB_ALLOCATIONS[Subcategory],0),MATCH(Summary!BD$8,TB_ALLOCATIONS[[#Headers],[January]:[December]],0)))))),0)</f>
        <v/>
      </c>
      <c r="BE32" s="249" t="str">
        <f>IFERROR(IF($H32="","",IF($H32="Total",SUMIFS(BE$12:BE31,$F$12:$F31,"Category"),IF($F32="Category",SUMIFS(TB_TRANSACTIONS[Total ($)],TB_TRANSACTIONS[Category],Summary!$H32,TB_TRANSACTIONS[Month],Summary!BD$8),SUMIFS(TB_TRANSACTIONS[Total ($)],TB_TRANSACTIONS[Subcategory],Summary!$H32,TB_TRANSACTIONS[Month],Summary!BD$8)))),0)</f>
        <v/>
      </c>
      <c r="BF32" s="250" t="str">
        <f t="shared" si="10"/>
        <v/>
      </c>
      <c r="BG32" s="162"/>
      <c r="BH32" s="165"/>
      <c r="BI32" s="249" t="str">
        <f>IFERROR(IF($H32="","",IF($H32="Total",SUMIFS(BI$12:BI31,$F$12:$F31,"Category"),IF($F32="Category",SUM(INDEX(Allocations!$D$11:$O$20,MATCH(Summary!$H32,Allocations!$C$11:$C$20,0),MATCH(Summary!BI$8,Allocations!$D$10:$O$10,0))),SUM(INDEX(TB_ALLOCATIONS[[January]:[December]],MATCH(Summary!$H32,TB_ALLOCATIONS[Subcategory],0),MATCH(Summary!BI$8,TB_ALLOCATIONS[[#Headers],[January]:[December]],0)))))),0)</f>
        <v/>
      </c>
      <c r="BJ32" s="249" t="str">
        <f>IFERROR(IF($H32="","",IF($H32="Total",SUMIFS(BJ$12:BJ31,$F$12:$F31,"Category"),IF($F32="Category",SUMIFS(TB_TRANSACTIONS[Total ($)],TB_TRANSACTIONS[Category],Summary!$H32,TB_TRANSACTIONS[Month],Summary!BI$8),SUMIFS(TB_TRANSACTIONS[Total ($)],TB_TRANSACTIONS[Subcategory],Summary!$H32,TB_TRANSACTIONS[Month],Summary!BI$8)))),0)</f>
        <v/>
      </c>
      <c r="BK32" s="250" t="str">
        <f t="shared" si="11"/>
        <v/>
      </c>
      <c r="BL32" s="162"/>
      <c r="BM32" s="165"/>
      <c r="BN32" s="249" t="str">
        <f>IFERROR(IF($H32="","",IF($H32="Total",SUMIFS(BN$12:BN31,$F$12:$F31,"Category"),IF($F32="Category",SUM(INDEX(Allocations!$D$11:$O$20,MATCH(Summary!$H32,Allocations!$C$11:$C$20,0),MATCH(Summary!BN$8,Allocations!$D$10:$O$10,0))),SUM(INDEX(TB_ALLOCATIONS[[January]:[December]],MATCH(Summary!$H32,TB_ALLOCATIONS[Subcategory],0),MATCH(Summary!BN$8,TB_ALLOCATIONS[[#Headers],[January]:[December]],0)))))),0)</f>
        <v/>
      </c>
      <c r="BO32" s="249" t="str">
        <f>IFERROR(IF($H32="","",IF($H32="Total",SUMIFS(BO$12:BO31,$F$12:$F31,"Category"),IF($F32="Category",SUMIFS(TB_TRANSACTIONS[Total ($)],TB_TRANSACTIONS[Category],Summary!$H32,TB_TRANSACTIONS[Month],Summary!BN$8),SUMIFS(TB_TRANSACTIONS[Total ($)],TB_TRANSACTIONS[Subcategory],Summary!$H32,TB_TRANSACTIONS[Month],Summary!BN$8)))),0)</f>
        <v/>
      </c>
      <c r="BP32" s="250" t="str">
        <f t="shared" si="12"/>
        <v/>
      </c>
      <c r="BQ32" s="162"/>
      <c r="BR32" s="165"/>
      <c r="BS32" s="249" t="str">
        <f t="shared" si="17"/>
        <v/>
      </c>
      <c r="BT32" s="249" t="str">
        <f t="shared" si="18"/>
        <v/>
      </c>
      <c r="BU32" s="250" t="str">
        <f t="shared" si="19"/>
        <v/>
      </c>
      <c r="BV32" s="267"/>
      <c r="BW32" s="77"/>
      <c r="BX32" s="57"/>
      <c r="BZ32" s="276"/>
      <c r="CK32" s="92"/>
      <c r="CL32" s="92"/>
      <c r="CM32" s="92"/>
      <c r="CN32" s="92"/>
      <c r="CO32" s="92"/>
      <c r="CP32" s="92"/>
    </row>
    <row r="33" spans="1:94" s="72" customFormat="1" ht="16" customHeight="1" thickBot="1" x14ac:dyDescent="0.3">
      <c r="A33" s="97"/>
      <c r="B33" s="108" t="str">
        <f>IFERROR(IF(COUNTIFS($B$13:B32,"Total")&gt;0,"-",IF(B32="",IF(B31="","Total",IF(B31=$C$8,"",B31+1)),IF(E32=D32,"",B32))),"-")</f>
        <v>Total</v>
      </c>
      <c r="C33" s="108" t="str">
        <f>IFERROR(IF(B33="","-",INDEX(Analysis!$D$45:$D$54,MATCH(Summary!$B33,Analysis!$C$45:$C$54,0),1)),"-")</f>
        <v>-</v>
      </c>
      <c r="D33" s="108" t="str">
        <f>IFERROR(INDEX(Analysis!$E$45:$E$54,MATCH(Summary!$B33,Analysis!$C$45:$C$54,0),1),"-")</f>
        <v>-</v>
      </c>
      <c r="E33" s="108">
        <f t="shared" si="16"/>
        <v>1</v>
      </c>
      <c r="F33" s="108" t="str">
        <f t="shared" si="0"/>
        <v>-</v>
      </c>
      <c r="G33" s="57"/>
      <c r="H33" s="164" t="str">
        <f>IFERROR(IF(B33="Total","Total",IF(COUNTIFS($H$12:H32,"Total")&gt;0,"",IF(F33="Category",Summary!C33,INDEX(TB_ALLOCATIONS[Subcategory],MATCH(Summary!C33&amp;"-"&amp;Summary!E33,TB_ALLOCATIONS[Subcategory - code],0),1)))),"")</f>
        <v>Total</v>
      </c>
      <c r="I33" s="162"/>
      <c r="J33" s="165"/>
      <c r="K33" s="249">
        <f>IFERROR(IF($H33="","",IF($H33="Total",SUMIFS(K$12:K32,$F$12:$F32,"Category"),IF($F33="Category",SUM(INDEX(Allocations!$D$11:$O$20,MATCH(Summary!$H33,Allocations!$C$11:$C$20,0),MATCH(Summary!K$8,Allocations!$D$10:$O$10,0))),SUM(INDEX(TB_ALLOCATIONS[[January]:[December]],MATCH(Summary!$H33,TB_ALLOCATIONS[Subcategory],0),MATCH(Summary!K$8,TB_ALLOCATIONS[[#Headers],[January]:[December]],0)))))),0)</f>
        <v>62987</v>
      </c>
      <c r="L33" s="249">
        <f>IFERROR(IF($H33="","",IF($H33="Total",SUMIFS(L$12:L32,$F$12:$F32,"Category"),IF($F33="Category",SUMIFS(TB_TRANSACTIONS[Total ($)],TB_TRANSACTIONS[Category],Summary!$H33,TB_TRANSACTIONS[Month],Summary!K$8),SUMIFS(TB_TRANSACTIONS[Total ($)],TB_TRANSACTIONS[Subcategory],Summary!$H33,TB_TRANSACTIONS[Month],Summary!K$8)))),0)</f>
        <v>53950</v>
      </c>
      <c r="M33" s="250">
        <f t="shared" si="20"/>
        <v>-0.14347405020083515</v>
      </c>
      <c r="N33" s="162"/>
      <c r="O33" s="165"/>
      <c r="P33" s="249">
        <f>IFERROR(IF($H33="","",IF($H33="Total",SUMIFS(P$12:P32,$F$12:$F32,"Category"),IF($F33="Category",SUM(INDEX(Allocations!$D$11:$O$20,MATCH(Summary!$H33,Allocations!$C$11:$C$20,0),MATCH(Summary!P$8,Allocations!$D$10:$O$10,0))),SUM(INDEX(TB_ALLOCATIONS[[January]:[December]],MATCH(Summary!$H33,TB_ALLOCATIONS[Subcategory],0),MATCH(Summary!P$8,TB_ALLOCATIONS[[#Headers],[January]:[December]],0)))))),0)</f>
        <v>60585</v>
      </c>
      <c r="Q33" s="249">
        <f>IFERROR(IF($H33="","",IF($H33="Total",SUMIFS(Q$12:Q32,$F$12:$F32,"Category"),IF($F33="Category",SUMIFS(TB_TRANSACTIONS[Total ($)],TB_TRANSACTIONS[Category],Summary!$H33,TB_TRANSACTIONS[Month],Summary!P$8),SUMIFS(TB_TRANSACTIONS[Total ($)],TB_TRANSACTIONS[Subcategory],Summary!$H33,TB_TRANSACTIONS[Month],Summary!P$8)))),0)</f>
        <v>61776</v>
      </c>
      <c r="R33" s="250">
        <f t="shared" si="2"/>
        <v>1.9658331270116403E-2</v>
      </c>
      <c r="S33" s="162"/>
      <c r="T33" s="165"/>
      <c r="U33" s="249">
        <f>IFERROR(IF($H33="","",IF($H33="Total",SUMIFS(U$12:U32,$F$12:$F32,"Category"),IF($F33="Category",SUM(INDEX(Allocations!$D$11:$O$20,MATCH(Summary!$H33,Allocations!$C$11:$C$20,0),MATCH(Summary!U$8,Allocations!$D$10:$O$10,0))),SUM(INDEX(TB_ALLOCATIONS[[January]:[December]],MATCH(Summary!$H33,TB_ALLOCATIONS[Subcategory],0),MATCH(Summary!U$8,TB_ALLOCATIONS[[#Headers],[January]:[December]],0)))))),0)</f>
        <v>57737</v>
      </c>
      <c r="V33" s="249">
        <f>IFERROR(IF($H33="","",IF($H33="Total",SUMIFS(V$12:V32,$F$12:$F32,"Category"),IF($F33="Category",SUMIFS(TB_TRANSACTIONS[Total ($)],TB_TRANSACTIONS[Category],Summary!$H33,TB_TRANSACTIONS[Month],Summary!U$8),SUMIFS(TB_TRANSACTIONS[Total ($)],TB_TRANSACTIONS[Subcategory],Summary!$H33,TB_TRANSACTIONS[Month],Summary!U$8)))),0)</f>
        <v>50187</v>
      </c>
      <c r="W33" s="250">
        <f t="shared" si="3"/>
        <v>-0.13076536709562325</v>
      </c>
      <c r="X33" s="162"/>
      <c r="Y33" s="165"/>
      <c r="Z33" s="249">
        <f>IFERROR(IF($H33="","",IF($H33="Total",SUMIFS(Z$12:Z32,$F$12:$F32,"Category"),IF($F33="Category",SUM(INDEX(Allocations!$D$11:$O$20,MATCH(Summary!$H33,Allocations!$C$11:$C$20,0),MATCH(Summary!Z$8,Allocations!$D$10:$O$10,0))),SUM(INDEX(TB_ALLOCATIONS[[January]:[December]],MATCH(Summary!$H33,TB_ALLOCATIONS[Subcategory],0),MATCH(Summary!Z$8,TB_ALLOCATIONS[[#Headers],[January]:[December]],0)))))),0)</f>
        <v>61245</v>
      </c>
      <c r="AA33" s="249">
        <f>IFERROR(IF($H33="","",IF($H33="Total",SUMIFS(AA$12:AA32,$F$12:$F32,"Category"),IF($F33="Category",SUMIFS(TB_TRANSACTIONS[Total ($)],TB_TRANSACTIONS[Category],Summary!$H33,TB_TRANSACTIONS[Month],Summary!Z$8),SUMIFS(TB_TRANSACTIONS[Total ($)],TB_TRANSACTIONS[Subcategory],Summary!$H33,TB_TRANSACTIONS[Month],Summary!Z$8)))),0)</f>
        <v>47411</v>
      </c>
      <c r="AB33" s="250">
        <f t="shared" si="4"/>
        <v>-0.22587966364601197</v>
      </c>
      <c r="AC33" s="162"/>
      <c r="AD33" s="165"/>
      <c r="AE33" s="249">
        <f>IFERROR(IF($H33="","",IF($H33="Total",SUMIFS(AE$12:AE32,$F$12:$F32,"Category"),IF($F33="Category",SUM(INDEX(Allocations!$D$11:$O$20,MATCH(Summary!$H33,Allocations!$C$11:$C$20,0),MATCH(Summary!AE$8,Allocations!$D$10:$O$10,0))),SUM(INDEX(TB_ALLOCATIONS[[January]:[December]],MATCH(Summary!$H33,TB_ALLOCATIONS[Subcategory],0),MATCH(Summary!AE$8,TB_ALLOCATIONS[[#Headers],[January]:[December]],0)))))),0)</f>
        <v>63632</v>
      </c>
      <c r="AF33" s="249">
        <f>IFERROR(IF($H33="","",IF($H33="Total",SUMIFS(AF$12:AF32,$F$12:$F32,"Category"),IF($F33="Category",SUMIFS(TB_TRANSACTIONS[Total ($)],TB_TRANSACTIONS[Category],Summary!$H33,TB_TRANSACTIONS[Month],Summary!AE$8),SUMIFS(TB_TRANSACTIONS[Total ($)],TB_TRANSACTIONS[Subcategory],Summary!$H33,TB_TRANSACTIONS[Month],Summary!AE$8)))),0)</f>
        <v>63244</v>
      </c>
      <c r="AG33" s="250">
        <f t="shared" si="5"/>
        <v>-6.0975609756097615E-3</v>
      </c>
      <c r="AH33" s="162"/>
      <c r="AI33" s="165"/>
      <c r="AJ33" s="249">
        <f>IFERROR(IF($H33="","",IF($H33="Total",SUMIFS(AJ$12:AJ32,$F$12:$F32,"Category"),IF($F33="Category",SUM(INDEX(Allocations!$D$11:$O$20,MATCH(Summary!$H33,Allocations!$C$11:$C$20,0),MATCH(Summary!AJ$8,Allocations!$D$10:$O$10,0))),SUM(INDEX(TB_ALLOCATIONS[[January]:[December]],MATCH(Summary!$H33,TB_ALLOCATIONS[Subcategory],0),MATCH(Summary!AJ$8,TB_ALLOCATIONS[[#Headers],[January]:[December]],0)))))),0)</f>
        <v>65164</v>
      </c>
      <c r="AK33" s="249">
        <f>IFERROR(IF($H33="","",IF($H33="Total",SUMIFS(AK$12:AK32,$F$12:$F32,"Category"),IF($F33="Category",SUMIFS(TB_TRANSACTIONS[Total ($)],TB_TRANSACTIONS[Category],Summary!$H33,TB_TRANSACTIONS[Month],Summary!AJ$8),SUMIFS(TB_TRANSACTIONS[Total ($)],TB_TRANSACTIONS[Subcategory],Summary!$H33,TB_TRANSACTIONS[Month],Summary!AJ$8)))),0)</f>
        <v>51314</v>
      </c>
      <c r="AL33" s="250">
        <f t="shared" si="6"/>
        <v>-0.21254066662574422</v>
      </c>
      <c r="AM33" s="162"/>
      <c r="AN33" s="165"/>
      <c r="AO33" s="249">
        <f>IFERROR(IF($H33="","",IF($H33="Total",SUMIFS(AO$12:AO32,$F$12:$F32,"Category"),IF($F33="Category",SUM(INDEX(Allocations!$D$11:$O$20,MATCH(Summary!$H33,Allocations!$C$11:$C$20,0),MATCH(Summary!AO$8,Allocations!$D$10:$O$10,0))),SUM(INDEX(TB_ALLOCATIONS[[January]:[December]],MATCH(Summary!$H33,TB_ALLOCATIONS[Subcategory],0),MATCH(Summary!AO$8,TB_ALLOCATIONS[[#Headers],[January]:[December]],0)))))),0)</f>
        <v>63598</v>
      </c>
      <c r="AP33" s="249">
        <f>IFERROR(IF($H33="","",IF($H33="Total",SUMIFS(AP$12:AP32,$F$12:$F32,"Category"),IF($F33="Category",SUMIFS(TB_TRANSACTIONS[Total ($)],TB_TRANSACTIONS[Category],Summary!$H33,TB_TRANSACTIONS[Month],Summary!AO$8),SUMIFS(TB_TRANSACTIONS[Total ($)],TB_TRANSACTIONS[Subcategory],Summary!$H33,TB_TRANSACTIONS[Month],Summary!AO$8)))),0)</f>
        <v>44641</v>
      </c>
      <c r="AQ33" s="250">
        <f t="shared" si="7"/>
        <v>-0.29807541117645209</v>
      </c>
      <c r="AR33" s="162"/>
      <c r="AS33" s="165"/>
      <c r="AT33" s="249">
        <f>IFERROR(IF($H33="","",IF($H33="Total",SUMIFS(AT$12:AT32,$F$12:$F32,"Category"),IF($F33="Category",SUM(INDEX(Allocations!$D$11:$O$20,MATCH(Summary!$H33,Allocations!$C$11:$C$20,0),MATCH(Summary!AT$8,Allocations!$D$10:$O$10,0))),SUM(INDEX(TB_ALLOCATIONS[[January]:[December]],MATCH(Summary!$H33,TB_ALLOCATIONS[Subcategory],0),MATCH(Summary!AT$8,TB_ALLOCATIONS[[#Headers],[January]:[December]],0)))))),0)</f>
        <v>64385</v>
      </c>
      <c r="AU33" s="249">
        <f>IFERROR(IF($H33="","",IF($H33="Total",SUMIFS(AU$12:AU32,$F$12:$F32,"Category"),IF($F33="Category",SUMIFS(TB_TRANSACTIONS[Total ($)],TB_TRANSACTIONS[Category],Summary!$H33,TB_TRANSACTIONS[Month],Summary!AT$8),SUMIFS(TB_TRANSACTIONS[Total ($)],TB_TRANSACTIONS[Subcategory],Summary!$H33,TB_TRANSACTIONS[Month],Summary!AT$8)))),0)</f>
        <v>48890</v>
      </c>
      <c r="AV33" s="250">
        <f t="shared" si="8"/>
        <v>-0.24066164479304186</v>
      </c>
      <c r="AW33" s="162"/>
      <c r="AX33" s="165"/>
      <c r="AY33" s="249">
        <f>IFERROR(IF($H33="","",IF($H33="Total",SUMIFS(AY$12:AY32,$F$12:$F32,"Category"),IF($F33="Category",SUM(INDEX(Allocations!$D$11:$O$20,MATCH(Summary!$H33,Allocations!$C$11:$C$20,0),MATCH(Summary!AY$8,Allocations!$D$10:$O$10,0))),SUM(INDEX(TB_ALLOCATIONS[[January]:[December]],MATCH(Summary!$H33,TB_ALLOCATIONS[Subcategory],0),MATCH(Summary!AY$8,TB_ALLOCATIONS[[#Headers],[January]:[December]],0)))))),0)</f>
        <v>62090</v>
      </c>
      <c r="AZ33" s="249">
        <f>IFERROR(IF($H33="","",IF($H33="Total",SUMIFS(AZ$12:AZ32,$F$12:$F32,"Category"),IF($F33="Category",SUMIFS(TB_TRANSACTIONS[Total ($)],TB_TRANSACTIONS[Category],Summary!$H33,TB_TRANSACTIONS[Month],Summary!AY$8),SUMIFS(TB_TRANSACTIONS[Total ($)],TB_TRANSACTIONS[Subcategory],Summary!$H33,TB_TRANSACTIONS[Month],Summary!AY$8)))),0)</f>
        <v>63701</v>
      </c>
      <c r="BA33" s="250">
        <f t="shared" si="9"/>
        <v>2.5946207118698661E-2</v>
      </c>
      <c r="BB33" s="162"/>
      <c r="BC33" s="165"/>
      <c r="BD33" s="249">
        <f>IFERROR(IF($H33="","",IF($H33="Total",SUMIFS(BD$12:BD32,$F$12:$F32,"Category"),IF($F33="Category",SUM(INDEX(Allocations!$D$11:$O$20,MATCH(Summary!$H33,Allocations!$C$11:$C$20,0),MATCH(Summary!BD$8,Allocations!$D$10:$O$10,0))),SUM(INDEX(TB_ALLOCATIONS[[January]:[December]],MATCH(Summary!$H33,TB_ALLOCATIONS[Subcategory],0),MATCH(Summary!BD$8,TB_ALLOCATIONS[[#Headers],[January]:[December]],0)))))),0)</f>
        <v>59683</v>
      </c>
      <c r="BE33" s="249">
        <f>IFERROR(IF($H33="","",IF($H33="Total",SUMIFS(BE$12:BE32,$F$12:$F32,"Category"),IF($F33="Category",SUMIFS(TB_TRANSACTIONS[Total ($)],TB_TRANSACTIONS[Category],Summary!$H33,TB_TRANSACTIONS[Month],Summary!BD$8),SUMIFS(TB_TRANSACTIONS[Total ($)],TB_TRANSACTIONS[Subcategory],Summary!$H33,TB_TRANSACTIONS[Month],Summary!BD$8)))),0)</f>
        <v>23578</v>
      </c>
      <c r="BF33" s="250">
        <f t="shared" si="10"/>
        <v>-0.60494613206440695</v>
      </c>
      <c r="BG33" s="162"/>
      <c r="BH33" s="165"/>
      <c r="BI33" s="249">
        <f>IFERROR(IF($H33="","",IF($H33="Total",SUMIFS(BI$12:BI32,$F$12:$F32,"Category"),IF($F33="Category",SUM(INDEX(Allocations!$D$11:$O$20,MATCH(Summary!$H33,Allocations!$C$11:$C$20,0),MATCH(Summary!BI$8,Allocations!$D$10:$O$10,0))),SUM(INDEX(TB_ALLOCATIONS[[January]:[December]],MATCH(Summary!$H33,TB_ALLOCATIONS[Subcategory],0),MATCH(Summary!BI$8,TB_ALLOCATIONS[[#Headers],[January]:[December]],0)))))),0)</f>
        <v>74302</v>
      </c>
      <c r="BJ33" s="249">
        <f>IFERROR(IF($H33="","",IF($H33="Total",SUMIFS(BJ$12:BJ32,$F$12:$F32,"Category"),IF($F33="Category",SUMIFS(TB_TRANSACTIONS[Total ($)],TB_TRANSACTIONS[Category],Summary!$H33,TB_TRANSACTIONS[Month],Summary!BI$8),SUMIFS(TB_TRANSACTIONS[Total ($)],TB_TRANSACTIONS[Subcategory],Summary!$H33,TB_TRANSACTIONS[Month],Summary!BI$8)))),0)</f>
        <v>27087</v>
      </c>
      <c r="BK33" s="250">
        <f t="shared" si="11"/>
        <v>-0.63544722887674632</v>
      </c>
      <c r="BL33" s="162"/>
      <c r="BM33" s="165"/>
      <c r="BN33" s="249">
        <f>IFERROR(IF($H33="","",IF($H33="Total",SUMIFS(BN$12:BN32,$F$12:$F32,"Category"),IF($F33="Category",SUM(INDEX(Allocations!$D$11:$O$20,MATCH(Summary!$H33,Allocations!$C$11:$C$20,0),MATCH(Summary!BN$8,Allocations!$D$10:$O$10,0))),SUM(INDEX(TB_ALLOCATIONS[[January]:[December]],MATCH(Summary!$H33,TB_ALLOCATIONS[Subcategory],0),MATCH(Summary!BN$8,TB_ALLOCATIONS[[#Headers],[January]:[December]],0)))))),0)</f>
        <v>56638</v>
      </c>
      <c r="BO33" s="249">
        <f>IFERROR(IF($H33="","",IF($H33="Total",SUMIFS(BO$12:BO32,$F$12:$F32,"Category"),IF($F33="Category",SUMIFS(TB_TRANSACTIONS[Total ($)],TB_TRANSACTIONS[Category],Summary!$H33,TB_TRANSACTIONS[Month],Summary!BN$8),SUMIFS(TB_TRANSACTIONS[Total ($)],TB_TRANSACTIONS[Subcategory],Summary!$H33,TB_TRANSACTIONS[Month],Summary!BN$8)))),0)</f>
        <v>20585</v>
      </c>
      <c r="BP33" s="250">
        <f t="shared" si="12"/>
        <v>-0.63655143190084396</v>
      </c>
      <c r="BQ33" s="162"/>
      <c r="BR33" s="165"/>
      <c r="BS33" s="249">
        <f t="shared" si="17"/>
        <v>752046</v>
      </c>
      <c r="BT33" s="249">
        <f t="shared" si="18"/>
        <v>556364</v>
      </c>
      <c r="BU33" s="250">
        <f t="shared" si="19"/>
        <v>-0.26019950907258338</v>
      </c>
      <c r="BV33" s="267"/>
      <c r="BW33" s="77"/>
      <c r="BX33" s="57"/>
      <c r="BZ33" s="276"/>
      <c r="CK33" s="92"/>
      <c r="CL33" s="92"/>
      <c r="CM33" s="92"/>
      <c r="CN33" s="92"/>
      <c r="CO33" s="92"/>
      <c r="CP33" s="92"/>
    </row>
    <row r="34" spans="1:94" s="72" customFormat="1" ht="20" customHeight="1" thickBot="1" x14ac:dyDescent="0.3">
      <c r="A34" s="97"/>
      <c r="B34" s="108" t="str">
        <f>IFERROR(IF(COUNTIFS($B$13:B33,"Total")&gt;0,"-",IF(B33="",IF(B32="","Total",IF(B32=$C$8,"",B32+1)),IF(E33=D33,"",B33))),"-")</f>
        <v>-</v>
      </c>
      <c r="C34" s="108" t="str">
        <f>IFERROR(IF(B34="","-",INDEX(Analysis!$D$45:$D$54,MATCH(Summary!$B34,Analysis!$C$45:$C$54,0),1)),"-")</f>
        <v>-</v>
      </c>
      <c r="D34" s="108" t="str">
        <f>IFERROR(INDEX(Analysis!$E$45:$E$54,MATCH(Summary!$B34,Analysis!$C$45:$C$54,0),1),"-")</f>
        <v>-</v>
      </c>
      <c r="E34" s="108" t="str">
        <f t="shared" si="16"/>
        <v>-</v>
      </c>
      <c r="F34" s="108" t="str">
        <f t="shared" si="0"/>
        <v>-</v>
      </c>
      <c r="G34" s="57"/>
      <c r="H34" s="164" t="str">
        <f>IFERROR(IF(B34="Total","Total",IF(COUNTIFS($H$12:H33,"Total")&gt;0,"",IF(F34="Category",Summary!C34,INDEX(TB_ALLOCATIONS[Subcategory],MATCH(Summary!C34&amp;"-"&amp;Summary!E34,TB_ALLOCATIONS[Subcategory - code],0),1)))),"")</f>
        <v/>
      </c>
      <c r="I34" s="162"/>
      <c r="J34" s="165"/>
      <c r="K34" s="249" t="str">
        <f>IFERROR(IF($H34="","",IF($H34="Total",SUMIFS(K$12:K33,$F$12:$F33,"Category"),IF($F34="Category",SUM(INDEX(Allocations!$D$11:$O$20,MATCH(Summary!$H34,Allocations!$C$11:$C$20,0),MATCH(Summary!K$8,Allocations!$D$10:$O$10,0))),SUM(INDEX(TB_ALLOCATIONS[[January]:[December]],MATCH(Summary!$H34,TB_ALLOCATIONS[Subcategory],0),MATCH(Summary!K$8,TB_ALLOCATIONS[[#Headers],[January]:[December]],0)))))),0)</f>
        <v/>
      </c>
      <c r="L34" s="249" t="str">
        <f>IFERROR(IF($H34="","",IF($H34="Total",SUMIFS(L$12:L33,$F$12:$F33,"Category"),IF($F34="Category",SUMIFS(TB_TRANSACTIONS[Total ($)],TB_TRANSACTIONS[Category],Summary!$H34,TB_TRANSACTIONS[Month],Summary!K$8),SUMIFS(TB_TRANSACTIONS[Total ($)],TB_TRANSACTIONS[Subcategory],Summary!$H34,TB_TRANSACTIONS[Month],Summary!K$8)))),0)</f>
        <v/>
      </c>
      <c r="M34" s="250" t="str">
        <f t="shared" si="20"/>
        <v/>
      </c>
      <c r="N34" s="162"/>
      <c r="O34" s="165"/>
      <c r="P34" s="249" t="str">
        <f>IFERROR(IF($H34="","",IF($H34="Total",SUMIFS(P$12:P33,$F$12:$F33,"Category"),IF($F34="Category",SUM(INDEX(Allocations!$D$11:$O$20,MATCH(Summary!$H34,Allocations!$C$11:$C$20,0),MATCH(Summary!P$8,Allocations!$D$10:$O$10,0))),SUM(INDEX(TB_ALLOCATIONS[[January]:[December]],MATCH(Summary!$H34,TB_ALLOCATIONS[Subcategory],0),MATCH(Summary!P$8,TB_ALLOCATIONS[[#Headers],[January]:[December]],0)))))),0)</f>
        <v/>
      </c>
      <c r="Q34" s="249" t="str">
        <f>IFERROR(IF($H34="","",IF($H34="Total",SUMIFS(Q$12:Q33,$F$12:$F33,"Category"),IF($F34="Category",SUMIFS(TB_TRANSACTIONS[Total ($)],TB_TRANSACTIONS[Category],Summary!$H34,TB_TRANSACTIONS[Month],Summary!P$8),SUMIFS(TB_TRANSACTIONS[Total ($)],TB_TRANSACTIONS[Subcategory],Summary!$H34,TB_TRANSACTIONS[Month],Summary!P$8)))),0)</f>
        <v/>
      </c>
      <c r="R34" s="250" t="str">
        <f t="shared" si="2"/>
        <v/>
      </c>
      <c r="S34" s="162"/>
      <c r="T34" s="165"/>
      <c r="U34" s="249" t="str">
        <f>IFERROR(IF($H34="","",IF($H34="Total",SUMIFS(U$12:U33,$F$12:$F33,"Category"),IF($F34="Category",SUM(INDEX(Allocations!$D$11:$O$20,MATCH(Summary!$H34,Allocations!$C$11:$C$20,0),MATCH(Summary!U$8,Allocations!$D$10:$O$10,0))),SUM(INDEX(TB_ALLOCATIONS[[January]:[December]],MATCH(Summary!$H34,TB_ALLOCATIONS[Subcategory],0),MATCH(Summary!U$8,TB_ALLOCATIONS[[#Headers],[January]:[December]],0)))))),0)</f>
        <v/>
      </c>
      <c r="V34" s="249" t="str">
        <f>IFERROR(IF($H34="","",IF($H34="Total",SUMIFS(V$12:V33,$F$12:$F33,"Category"),IF($F34="Category",SUMIFS(TB_TRANSACTIONS[Total ($)],TB_TRANSACTIONS[Category],Summary!$H34,TB_TRANSACTIONS[Month],Summary!U$8),SUMIFS(TB_TRANSACTIONS[Total ($)],TB_TRANSACTIONS[Subcategory],Summary!$H34,TB_TRANSACTIONS[Month],Summary!U$8)))),0)</f>
        <v/>
      </c>
      <c r="W34" s="250" t="str">
        <f t="shared" si="3"/>
        <v/>
      </c>
      <c r="X34" s="162"/>
      <c r="Y34" s="165"/>
      <c r="Z34" s="249" t="str">
        <f>IFERROR(IF($H34="","",IF($H34="Total",SUMIFS(Z$12:Z33,$F$12:$F33,"Category"),IF($F34="Category",SUM(INDEX(Allocations!$D$11:$O$20,MATCH(Summary!$H34,Allocations!$C$11:$C$20,0),MATCH(Summary!Z$8,Allocations!$D$10:$O$10,0))),SUM(INDEX(TB_ALLOCATIONS[[January]:[December]],MATCH(Summary!$H34,TB_ALLOCATIONS[Subcategory],0),MATCH(Summary!Z$8,TB_ALLOCATIONS[[#Headers],[January]:[December]],0)))))),0)</f>
        <v/>
      </c>
      <c r="AA34" s="249" t="str">
        <f>IFERROR(IF($H34="","",IF($H34="Total",SUMIFS(AA$12:AA33,$F$12:$F33,"Category"),IF($F34="Category",SUMIFS(TB_TRANSACTIONS[Total ($)],TB_TRANSACTIONS[Category],Summary!$H34,TB_TRANSACTIONS[Month],Summary!Z$8),SUMIFS(TB_TRANSACTIONS[Total ($)],TB_TRANSACTIONS[Subcategory],Summary!$H34,TB_TRANSACTIONS[Month],Summary!Z$8)))),0)</f>
        <v/>
      </c>
      <c r="AB34" s="250" t="str">
        <f t="shared" si="4"/>
        <v/>
      </c>
      <c r="AC34" s="162"/>
      <c r="AD34" s="165"/>
      <c r="AE34" s="249" t="str">
        <f>IFERROR(IF($H34="","",IF($H34="Total",SUMIFS(AE$12:AE33,$F$12:$F33,"Category"),IF($F34="Category",SUM(INDEX(Allocations!$D$11:$O$20,MATCH(Summary!$H34,Allocations!$C$11:$C$20,0),MATCH(Summary!AE$8,Allocations!$D$10:$O$10,0))),SUM(INDEX(TB_ALLOCATIONS[[January]:[December]],MATCH(Summary!$H34,TB_ALLOCATIONS[Subcategory],0),MATCH(Summary!AE$8,TB_ALLOCATIONS[[#Headers],[January]:[December]],0)))))),0)</f>
        <v/>
      </c>
      <c r="AF34" s="249" t="str">
        <f>IFERROR(IF($H34="","",IF($H34="Total",SUMIFS(AF$12:AF33,$F$12:$F33,"Category"),IF($F34="Category",SUMIFS(TB_TRANSACTIONS[Total ($)],TB_TRANSACTIONS[Category],Summary!$H34,TB_TRANSACTIONS[Month],Summary!AE$8),SUMIFS(TB_TRANSACTIONS[Total ($)],TB_TRANSACTIONS[Subcategory],Summary!$H34,TB_TRANSACTIONS[Month],Summary!AE$8)))),0)</f>
        <v/>
      </c>
      <c r="AG34" s="250" t="str">
        <f t="shared" si="5"/>
        <v/>
      </c>
      <c r="AH34" s="162"/>
      <c r="AI34" s="165"/>
      <c r="AJ34" s="249" t="str">
        <f>IFERROR(IF($H34="","",IF($H34="Total",SUMIFS(AJ$12:AJ33,$F$12:$F33,"Category"),IF($F34="Category",SUM(INDEX(Allocations!$D$11:$O$20,MATCH(Summary!$H34,Allocations!$C$11:$C$20,0),MATCH(Summary!AJ$8,Allocations!$D$10:$O$10,0))),SUM(INDEX(TB_ALLOCATIONS[[January]:[December]],MATCH(Summary!$H34,TB_ALLOCATIONS[Subcategory],0),MATCH(Summary!AJ$8,TB_ALLOCATIONS[[#Headers],[January]:[December]],0)))))),0)</f>
        <v/>
      </c>
      <c r="AK34" s="249" t="str">
        <f>IFERROR(IF($H34="","",IF($H34="Total",SUMIFS(AK$12:AK33,$F$12:$F33,"Category"),IF($F34="Category",SUMIFS(TB_TRANSACTIONS[Total ($)],TB_TRANSACTIONS[Category],Summary!$H34,TB_TRANSACTIONS[Month],Summary!AJ$8),SUMIFS(TB_TRANSACTIONS[Total ($)],TB_TRANSACTIONS[Subcategory],Summary!$H34,TB_TRANSACTIONS[Month],Summary!AJ$8)))),0)</f>
        <v/>
      </c>
      <c r="AL34" s="250" t="str">
        <f t="shared" si="6"/>
        <v/>
      </c>
      <c r="AM34" s="162"/>
      <c r="AN34" s="165"/>
      <c r="AO34" s="249" t="str">
        <f>IFERROR(IF($H34="","",IF($H34="Total",SUMIFS(AO$12:AO33,$F$12:$F33,"Category"),IF($F34="Category",SUM(INDEX(Allocations!$D$11:$O$20,MATCH(Summary!$H34,Allocations!$C$11:$C$20,0),MATCH(Summary!AO$8,Allocations!$D$10:$O$10,0))),SUM(INDEX(TB_ALLOCATIONS[[January]:[December]],MATCH(Summary!$H34,TB_ALLOCATIONS[Subcategory],0),MATCH(Summary!AO$8,TB_ALLOCATIONS[[#Headers],[January]:[December]],0)))))),0)</f>
        <v/>
      </c>
      <c r="AP34" s="249" t="str">
        <f>IFERROR(IF($H34="","",IF($H34="Total",SUMIFS(AP$12:AP33,$F$12:$F33,"Category"),IF($F34="Category",SUMIFS(TB_TRANSACTIONS[Total ($)],TB_TRANSACTIONS[Category],Summary!$H34,TB_TRANSACTIONS[Month],Summary!AO$8),SUMIFS(TB_TRANSACTIONS[Total ($)],TB_TRANSACTIONS[Subcategory],Summary!$H34,TB_TRANSACTIONS[Month],Summary!AO$8)))),0)</f>
        <v/>
      </c>
      <c r="AQ34" s="250" t="str">
        <f t="shared" si="7"/>
        <v/>
      </c>
      <c r="AR34" s="162"/>
      <c r="AS34" s="165"/>
      <c r="AT34" s="249" t="str">
        <f>IFERROR(IF($H34="","",IF($H34="Total",SUMIFS(AT$12:AT33,$F$12:$F33,"Category"),IF($F34="Category",SUM(INDEX(Allocations!$D$11:$O$20,MATCH(Summary!$H34,Allocations!$C$11:$C$20,0),MATCH(Summary!AT$8,Allocations!$D$10:$O$10,0))),SUM(INDEX(TB_ALLOCATIONS[[January]:[December]],MATCH(Summary!$H34,TB_ALLOCATIONS[Subcategory],0),MATCH(Summary!AT$8,TB_ALLOCATIONS[[#Headers],[January]:[December]],0)))))),0)</f>
        <v/>
      </c>
      <c r="AU34" s="249" t="str">
        <f>IFERROR(IF($H34="","",IF($H34="Total",SUMIFS(AU$12:AU33,$F$12:$F33,"Category"),IF($F34="Category",SUMIFS(TB_TRANSACTIONS[Total ($)],TB_TRANSACTIONS[Category],Summary!$H34,TB_TRANSACTIONS[Month],Summary!AT$8),SUMIFS(TB_TRANSACTIONS[Total ($)],TB_TRANSACTIONS[Subcategory],Summary!$H34,TB_TRANSACTIONS[Month],Summary!AT$8)))),0)</f>
        <v/>
      </c>
      <c r="AV34" s="250" t="str">
        <f t="shared" si="8"/>
        <v/>
      </c>
      <c r="AW34" s="162"/>
      <c r="AX34" s="165"/>
      <c r="AY34" s="249" t="str">
        <f>IFERROR(IF($H34="","",IF($H34="Total",SUMIFS(AY$12:AY33,$F$12:$F33,"Category"),IF($F34="Category",SUM(INDEX(Allocations!$D$11:$O$20,MATCH(Summary!$H34,Allocations!$C$11:$C$20,0),MATCH(Summary!AY$8,Allocations!$D$10:$O$10,0))),SUM(INDEX(TB_ALLOCATIONS[[January]:[December]],MATCH(Summary!$H34,TB_ALLOCATIONS[Subcategory],0),MATCH(Summary!AY$8,TB_ALLOCATIONS[[#Headers],[January]:[December]],0)))))),0)</f>
        <v/>
      </c>
      <c r="AZ34" s="249" t="str">
        <f>IFERROR(IF($H34="","",IF($H34="Total",SUMIFS(AZ$12:AZ33,$F$12:$F33,"Category"),IF($F34="Category",SUMIFS(TB_TRANSACTIONS[Total ($)],TB_TRANSACTIONS[Category],Summary!$H34,TB_TRANSACTIONS[Month],Summary!AY$8),SUMIFS(TB_TRANSACTIONS[Total ($)],TB_TRANSACTIONS[Subcategory],Summary!$H34,TB_TRANSACTIONS[Month],Summary!AY$8)))),0)</f>
        <v/>
      </c>
      <c r="BA34" s="250" t="str">
        <f t="shared" si="9"/>
        <v/>
      </c>
      <c r="BB34" s="162"/>
      <c r="BC34" s="165"/>
      <c r="BD34" s="249" t="str">
        <f>IFERROR(IF($H34="","",IF($H34="Total",SUMIFS(BD$12:BD33,$F$12:$F33,"Category"),IF($F34="Category",SUM(INDEX(Allocations!$D$11:$O$20,MATCH(Summary!$H34,Allocations!$C$11:$C$20,0),MATCH(Summary!BD$8,Allocations!$D$10:$O$10,0))),SUM(INDEX(TB_ALLOCATIONS[[January]:[December]],MATCH(Summary!$H34,TB_ALLOCATIONS[Subcategory],0),MATCH(Summary!BD$8,TB_ALLOCATIONS[[#Headers],[January]:[December]],0)))))),0)</f>
        <v/>
      </c>
      <c r="BE34" s="249" t="str">
        <f>IFERROR(IF($H34="","",IF($H34="Total",SUMIFS(BE$12:BE33,$F$12:$F33,"Category"),IF($F34="Category",SUMIFS(TB_TRANSACTIONS[Total ($)],TB_TRANSACTIONS[Category],Summary!$H34,TB_TRANSACTIONS[Month],Summary!BD$8),SUMIFS(TB_TRANSACTIONS[Total ($)],TB_TRANSACTIONS[Subcategory],Summary!$H34,TB_TRANSACTIONS[Month],Summary!BD$8)))),0)</f>
        <v/>
      </c>
      <c r="BF34" s="250" t="str">
        <f t="shared" si="10"/>
        <v/>
      </c>
      <c r="BG34" s="162"/>
      <c r="BH34" s="165"/>
      <c r="BI34" s="249" t="str">
        <f>IFERROR(IF($H34="","",IF($H34="Total",SUMIFS(BI$12:BI33,$F$12:$F33,"Category"),IF($F34="Category",SUM(INDEX(Allocations!$D$11:$O$20,MATCH(Summary!$H34,Allocations!$C$11:$C$20,0),MATCH(Summary!BI$8,Allocations!$D$10:$O$10,0))),SUM(INDEX(TB_ALLOCATIONS[[January]:[December]],MATCH(Summary!$H34,TB_ALLOCATIONS[Subcategory],0),MATCH(Summary!BI$8,TB_ALLOCATIONS[[#Headers],[January]:[December]],0)))))),0)</f>
        <v/>
      </c>
      <c r="BJ34" s="249" t="str">
        <f>IFERROR(IF($H34="","",IF($H34="Total",SUMIFS(BJ$12:BJ33,$F$12:$F33,"Category"),IF($F34="Category",SUMIFS(TB_TRANSACTIONS[Total ($)],TB_TRANSACTIONS[Category],Summary!$H34,TB_TRANSACTIONS[Month],Summary!BI$8),SUMIFS(TB_TRANSACTIONS[Total ($)],TB_TRANSACTIONS[Subcategory],Summary!$H34,TB_TRANSACTIONS[Month],Summary!BI$8)))),0)</f>
        <v/>
      </c>
      <c r="BK34" s="250" t="str">
        <f t="shared" si="11"/>
        <v/>
      </c>
      <c r="BL34" s="162"/>
      <c r="BM34" s="165"/>
      <c r="BN34" s="249" t="str">
        <f>IFERROR(IF($H34="","",IF($H34="Total",SUMIFS(BN$12:BN33,$F$12:$F33,"Category"),IF($F34="Category",SUM(INDEX(Allocations!$D$11:$O$20,MATCH(Summary!$H34,Allocations!$C$11:$C$20,0),MATCH(Summary!BN$8,Allocations!$D$10:$O$10,0))),SUM(INDEX(TB_ALLOCATIONS[[January]:[December]],MATCH(Summary!$H34,TB_ALLOCATIONS[Subcategory],0),MATCH(Summary!BN$8,TB_ALLOCATIONS[[#Headers],[January]:[December]],0)))))),0)</f>
        <v/>
      </c>
      <c r="BO34" s="249" t="str">
        <f>IFERROR(IF($H34="","",IF($H34="Total",SUMIFS(BO$12:BO33,$F$12:$F33,"Category"),IF($F34="Category",SUMIFS(TB_TRANSACTIONS[Total ($)],TB_TRANSACTIONS[Category],Summary!$H34,TB_TRANSACTIONS[Month],Summary!BN$8),SUMIFS(TB_TRANSACTIONS[Total ($)],TB_TRANSACTIONS[Subcategory],Summary!$H34,TB_TRANSACTIONS[Month],Summary!BN$8)))),0)</f>
        <v/>
      </c>
      <c r="BP34" s="250" t="str">
        <f t="shared" si="12"/>
        <v/>
      </c>
      <c r="BQ34" s="162"/>
      <c r="BR34" s="165"/>
      <c r="BS34" s="249" t="str">
        <f t="shared" si="17"/>
        <v/>
      </c>
      <c r="BT34" s="249" t="str">
        <f t="shared" si="18"/>
        <v/>
      </c>
      <c r="BU34" s="250" t="str">
        <f t="shared" si="19"/>
        <v/>
      </c>
      <c r="BV34" s="267"/>
      <c r="BW34" s="77"/>
      <c r="BX34" s="57"/>
      <c r="BZ34" s="276"/>
      <c r="CK34" s="92"/>
      <c r="CL34" s="92"/>
      <c r="CM34" s="92"/>
      <c r="CN34" s="92"/>
      <c r="CO34" s="92"/>
      <c r="CP34" s="92"/>
    </row>
    <row r="35" spans="1:94" s="72" customFormat="1" ht="18" customHeight="1" thickBot="1" x14ac:dyDescent="0.3">
      <c r="A35" s="97"/>
      <c r="B35" s="108" t="str">
        <f>IFERROR(IF(COUNTIFS($B$13:B34,"Total")&gt;0,"-",IF(B34="",IF(B33="","Total",IF(B33=$C$8,"",B33+1)),IF(E34=D34,"",B34))),"-")</f>
        <v>-</v>
      </c>
      <c r="C35" s="108" t="str">
        <f>IFERROR(IF(B35="","-",INDEX(Analysis!$D$45:$D$54,MATCH(Summary!$B35,Analysis!$C$45:$C$54,0),1)),"-")</f>
        <v>-</v>
      </c>
      <c r="D35" s="108" t="str">
        <f>IFERROR(INDEX(Analysis!$E$45:$E$54,MATCH(Summary!$B35,Analysis!$C$45:$C$54,0),1),"-")</f>
        <v>-</v>
      </c>
      <c r="E35" s="108" t="str">
        <f t="shared" si="16"/>
        <v>-</v>
      </c>
      <c r="F35" s="108" t="str">
        <f t="shared" si="0"/>
        <v>-</v>
      </c>
      <c r="G35" s="57"/>
      <c r="H35" s="164" t="str">
        <f>IFERROR(IF(B35="Total","Total",IF(COUNTIFS($H$12:H34,"Total")&gt;0,"",IF(F35="Category",Summary!C35,INDEX(TB_ALLOCATIONS[Subcategory],MATCH(Summary!C35&amp;"-"&amp;Summary!E35,TB_ALLOCATIONS[Subcategory - code],0),1)))),"")</f>
        <v/>
      </c>
      <c r="I35" s="162"/>
      <c r="J35" s="165"/>
      <c r="K35" s="249" t="str">
        <f>IFERROR(IF($H35="","",IF($H35="Total",SUMIFS(K$12:K34,$F$12:$F34,"Category"),IF($F35="Category",SUM(INDEX(Allocations!$D$11:$O$20,MATCH(Summary!$H35,Allocations!$C$11:$C$20,0),MATCH(Summary!K$8,Allocations!$D$10:$O$10,0))),SUM(INDEX(TB_ALLOCATIONS[[January]:[December]],MATCH(Summary!$H35,TB_ALLOCATIONS[Subcategory],0),MATCH(Summary!K$8,TB_ALLOCATIONS[[#Headers],[January]:[December]],0)))))),0)</f>
        <v/>
      </c>
      <c r="L35" s="249" t="str">
        <f>IFERROR(IF($H35="","",IF($H35="Total",SUMIFS(L$12:L34,$F$12:$F34,"Category"),IF($F35="Category",SUMIFS(TB_TRANSACTIONS[Total ($)],TB_TRANSACTIONS[Category],Summary!$H35,TB_TRANSACTIONS[Month],Summary!K$8),SUMIFS(TB_TRANSACTIONS[Total ($)],TB_TRANSACTIONS[Subcategory],Summary!$H35,TB_TRANSACTIONS[Month],Summary!K$8)))),0)</f>
        <v/>
      </c>
      <c r="M35" s="250" t="str">
        <f t="shared" si="20"/>
        <v/>
      </c>
      <c r="N35" s="162"/>
      <c r="O35" s="165"/>
      <c r="P35" s="249" t="str">
        <f>IFERROR(IF($H35="","",IF($H35="Total",SUMIFS(P$12:P34,$F$12:$F34,"Category"),IF($F35="Category",SUM(INDEX(Allocations!$D$11:$O$20,MATCH(Summary!$H35,Allocations!$C$11:$C$20,0),MATCH(Summary!P$8,Allocations!$D$10:$O$10,0))),SUM(INDEX(TB_ALLOCATIONS[[January]:[December]],MATCH(Summary!$H35,TB_ALLOCATIONS[Subcategory],0),MATCH(Summary!P$8,TB_ALLOCATIONS[[#Headers],[January]:[December]],0)))))),0)</f>
        <v/>
      </c>
      <c r="Q35" s="249" t="str">
        <f>IFERROR(IF($H35="","",IF($H35="Total",SUMIFS(Q$12:Q34,$F$12:$F34,"Category"),IF($F35="Category",SUMIFS(TB_TRANSACTIONS[Total ($)],TB_TRANSACTIONS[Category],Summary!$H35,TB_TRANSACTIONS[Month],Summary!P$8),SUMIFS(TB_TRANSACTIONS[Total ($)],TB_TRANSACTIONS[Subcategory],Summary!$H35,TB_TRANSACTIONS[Month],Summary!P$8)))),0)</f>
        <v/>
      </c>
      <c r="R35" s="250" t="str">
        <f t="shared" si="2"/>
        <v/>
      </c>
      <c r="S35" s="162"/>
      <c r="T35" s="165"/>
      <c r="U35" s="249" t="str">
        <f>IFERROR(IF($H35="","",IF($H35="Total",SUMIFS(U$12:U34,$F$12:$F34,"Category"),IF($F35="Category",SUM(INDEX(Allocations!$D$11:$O$20,MATCH(Summary!$H35,Allocations!$C$11:$C$20,0),MATCH(Summary!U$8,Allocations!$D$10:$O$10,0))),SUM(INDEX(TB_ALLOCATIONS[[January]:[December]],MATCH(Summary!$H35,TB_ALLOCATIONS[Subcategory],0),MATCH(Summary!U$8,TB_ALLOCATIONS[[#Headers],[January]:[December]],0)))))),0)</f>
        <v/>
      </c>
      <c r="V35" s="249" t="str">
        <f>IFERROR(IF($H35="","",IF($H35="Total",SUMIFS(V$12:V34,$F$12:$F34,"Category"),IF($F35="Category",SUMIFS(TB_TRANSACTIONS[Total ($)],TB_TRANSACTIONS[Category],Summary!$H35,TB_TRANSACTIONS[Month],Summary!U$8),SUMIFS(TB_TRANSACTIONS[Total ($)],TB_TRANSACTIONS[Subcategory],Summary!$H35,TB_TRANSACTIONS[Month],Summary!U$8)))),0)</f>
        <v/>
      </c>
      <c r="W35" s="250" t="str">
        <f t="shared" si="3"/>
        <v/>
      </c>
      <c r="X35" s="162"/>
      <c r="Y35" s="165"/>
      <c r="Z35" s="249" t="str">
        <f>IFERROR(IF($H35="","",IF($H35="Total",SUMIFS(Z$12:Z34,$F$12:$F34,"Category"),IF($F35="Category",SUM(INDEX(Allocations!$D$11:$O$20,MATCH(Summary!$H35,Allocations!$C$11:$C$20,0),MATCH(Summary!Z$8,Allocations!$D$10:$O$10,0))),SUM(INDEX(TB_ALLOCATIONS[[January]:[December]],MATCH(Summary!$H35,TB_ALLOCATIONS[Subcategory],0),MATCH(Summary!Z$8,TB_ALLOCATIONS[[#Headers],[January]:[December]],0)))))),0)</f>
        <v/>
      </c>
      <c r="AA35" s="249" t="str">
        <f>IFERROR(IF($H35="","",IF($H35="Total",SUMIFS(AA$12:AA34,$F$12:$F34,"Category"),IF($F35="Category",SUMIFS(TB_TRANSACTIONS[Total ($)],TB_TRANSACTIONS[Category],Summary!$H35,TB_TRANSACTIONS[Month],Summary!Z$8),SUMIFS(TB_TRANSACTIONS[Total ($)],TB_TRANSACTIONS[Subcategory],Summary!$H35,TB_TRANSACTIONS[Month],Summary!Z$8)))),0)</f>
        <v/>
      </c>
      <c r="AB35" s="250" t="str">
        <f t="shared" si="4"/>
        <v/>
      </c>
      <c r="AC35" s="162"/>
      <c r="AD35" s="165"/>
      <c r="AE35" s="249" t="str">
        <f>IFERROR(IF($H35="","",IF($H35="Total",SUMIFS(AE$12:AE34,$F$12:$F34,"Category"),IF($F35="Category",SUM(INDEX(Allocations!$D$11:$O$20,MATCH(Summary!$H35,Allocations!$C$11:$C$20,0),MATCH(Summary!AE$8,Allocations!$D$10:$O$10,0))),SUM(INDEX(TB_ALLOCATIONS[[January]:[December]],MATCH(Summary!$H35,TB_ALLOCATIONS[Subcategory],0),MATCH(Summary!AE$8,TB_ALLOCATIONS[[#Headers],[January]:[December]],0)))))),0)</f>
        <v/>
      </c>
      <c r="AF35" s="249" t="str">
        <f>IFERROR(IF($H35="","",IF($H35="Total",SUMIFS(AF$12:AF34,$F$12:$F34,"Category"),IF($F35="Category",SUMIFS(TB_TRANSACTIONS[Total ($)],TB_TRANSACTIONS[Category],Summary!$H35,TB_TRANSACTIONS[Month],Summary!AE$8),SUMIFS(TB_TRANSACTIONS[Total ($)],TB_TRANSACTIONS[Subcategory],Summary!$H35,TB_TRANSACTIONS[Month],Summary!AE$8)))),0)</f>
        <v/>
      </c>
      <c r="AG35" s="250" t="str">
        <f t="shared" si="5"/>
        <v/>
      </c>
      <c r="AH35" s="162"/>
      <c r="AI35" s="165"/>
      <c r="AJ35" s="249" t="str">
        <f>IFERROR(IF($H35="","",IF($H35="Total",SUMIFS(AJ$12:AJ34,$F$12:$F34,"Category"),IF($F35="Category",SUM(INDEX(Allocations!$D$11:$O$20,MATCH(Summary!$H35,Allocations!$C$11:$C$20,0),MATCH(Summary!AJ$8,Allocations!$D$10:$O$10,0))),SUM(INDEX(TB_ALLOCATIONS[[January]:[December]],MATCH(Summary!$H35,TB_ALLOCATIONS[Subcategory],0),MATCH(Summary!AJ$8,TB_ALLOCATIONS[[#Headers],[January]:[December]],0)))))),0)</f>
        <v/>
      </c>
      <c r="AK35" s="249" t="str">
        <f>IFERROR(IF($H35="","",IF($H35="Total",SUMIFS(AK$12:AK34,$F$12:$F34,"Category"),IF($F35="Category",SUMIFS(TB_TRANSACTIONS[Total ($)],TB_TRANSACTIONS[Category],Summary!$H35,TB_TRANSACTIONS[Month],Summary!AJ$8),SUMIFS(TB_TRANSACTIONS[Total ($)],TB_TRANSACTIONS[Subcategory],Summary!$H35,TB_TRANSACTIONS[Month],Summary!AJ$8)))),0)</f>
        <v/>
      </c>
      <c r="AL35" s="250" t="str">
        <f t="shared" si="6"/>
        <v/>
      </c>
      <c r="AM35" s="162"/>
      <c r="AN35" s="165"/>
      <c r="AO35" s="249" t="str">
        <f>IFERROR(IF($H35="","",IF($H35="Total",SUMIFS(AO$12:AO34,$F$12:$F34,"Category"),IF($F35="Category",SUM(INDEX(Allocations!$D$11:$O$20,MATCH(Summary!$H35,Allocations!$C$11:$C$20,0),MATCH(Summary!AO$8,Allocations!$D$10:$O$10,0))),SUM(INDEX(TB_ALLOCATIONS[[January]:[December]],MATCH(Summary!$H35,TB_ALLOCATIONS[Subcategory],0),MATCH(Summary!AO$8,TB_ALLOCATIONS[[#Headers],[January]:[December]],0)))))),0)</f>
        <v/>
      </c>
      <c r="AP35" s="249" t="str">
        <f>IFERROR(IF($H35="","",IF($H35="Total",SUMIFS(AP$12:AP34,$F$12:$F34,"Category"),IF($F35="Category",SUMIFS(TB_TRANSACTIONS[Total ($)],TB_TRANSACTIONS[Category],Summary!$H35,TB_TRANSACTIONS[Month],Summary!AO$8),SUMIFS(TB_TRANSACTIONS[Total ($)],TB_TRANSACTIONS[Subcategory],Summary!$H35,TB_TRANSACTIONS[Month],Summary!AO$8)))),0)</f>
        <v/>
      </c>
      <c r="AQ35" s="250" t="str">
        <f t="shared" si="7"/>
        <v/>
      </c>
      <c r="AR35" s="162"/>
      <c r="AS35" s="165"/>
      <c r="AT35" s="249" t="str">
        <f>IFERROR(IF($H35="","",IF($H35="Total",SUMIFS(AT$12:AT34,$F$12:$F34,"Category"),IF($F35="Category",SUM(INDEX(Allocations!$D$11:$O$20,MATCH(Summary!$H35,Allocations!$C$11:$C$20,0),MATCH(Summary!AT$8,Allocations!$D$10:$O$10,0))),SUM(INDEX(TB_ALLOCATIONS[[January]:[December]],MATCH(Summary!$H35,TB_ALLOCATIONS[Subcategory],0),MATCH(Summary!AT$8,TB_ALLOCATIONS[[#Headers],[January]:[December]],0)))))),0)</f>
        <v/>
      </c>
      <c r="AU35" s="249" t="str">
        <f>IFERROR(IF($H35="","",IF($H35="Total",SUMIFS(AU$12:AU34,$F$12:$F34,"Category"),IF($F35="Category",SUMIFS(TB_TRANSACTIONS[Total ($)],TB_TRANSACTIONS[Category],Summary!$H35,TB_TRANSACTIONS[Month],Summary!AT$8),SUMIFS(TB_TRANSACTIONS[Total ($)],TB_TRANSACTIONS[Subcategory],Summary!$H35,TB_TRANSACTIONS[Month],Summary!AT$8)))),0)</f>
        <v/>
      </c>
      <c r="AV35" s="250" t="str">
        <f t="shared" si="8"/>
        <v/>
      </c>
      <c r="AW35" s="162"/>
      <c r="AX35" s="165"/>
      <c r="AY35" s="249" t="str">
        <f>IFERROR(IF($H35="","",IF($H35="Total",SUMIFS(AY$12:AY34,$F$12:$F34,"Category"),IF($F35="Category",SUM(INDEX(Allocations!$D$11:$O$20,MATCH(Summary!$H35,Allocations!$C$11:$C$20,0),MATCH(Summary!AY$8,Allocations!$D$10:$O$10,0))),SUM(INDEX(TB_ALLOCATIONS[[January]:[December]],MATCH(Summary!$H35,TB_ALLOCATIONS[Subcategory],0),MATCH(Summary!AY$8,TB_ALLOCATIONS[[#Headers],[January]:[December]],0)))))),0)</f>
        <v/>
      </c>
      <c r="AZ35" s="249" t="str">
        <f>IFERROR(IF($H35="","",IF($H35="Total",SUMIFS(AZ$12:AZ34,$F$12:$F34,"Category"),IF($F35="Category",SUMIFS(TB_TRANSACTIONS[Total ($)],TB_TRANSACTIONS[Category],Summary!$H35,TB_TRANSACTIONS[Month],Summary!AY$8),SUMIFS(TB_TRANSACTIONS[Total ($)],TB_TRANSACTIONS[Subcategory],Summary!$H35,TB_TRANSACTIONS[Month],Summary!AY$8)))),0)</f>
        <v/>
      </c>
      <c r="BA35" s="250" t="str">
        <f t="shared" si="9"/>
        <v/>
      </c>
      <c r="BB35" s="162"/>
      <c r="BC35" s="165"/>
      <c r="BD35" s="249" t="str">
        <f>IFERROR(IF($H35="","",IF($H35="Total",SUMIFS(BD$12:BD34,$F$12:$F34,"Category"),IF($F35="Category",SUM(INDEX(Allocations!$D$11:$O$20,MATCH(Summary!$H35,Allocations!$C$11:$C$20,0),MATCH(Summary!BD$8,Allocations!$D$10:$O$10,0))),SUM(INDEX(TB_ALLOCATIONS[[January]:[December]],MATCH(Summary!$H35,TB_ALLOCATIONS[Subcategory],0),MATCH(Summary!BD$8,TB_ALLOCATIONS[[#Headers],[January]:[December]],0)))))),0)</f>
        <v/>
      </c>
      <c r="BE35" s="249" t="str">
        <f>IFERROR(IF($H35="","",IF($H35="Total",SUMIFS(BE$12:BE34,$F$12:$F34,"Category"),IF($F35="Category",SUMIFS(TB_TRANSACTIONS[Total ($)],TB_TRANSACTIONS[Category],Summary!$H35,TB_TRANSACTIONS[Month],Summary!BD$8),SUMIFS(TB_TRANSACTIONS[Total ($)],TB_TRANSACTIONS[Subcategory],Summary!$H35,TB_TRANSACTIONS[Month],Summary!BD$8)))),0)</f>
        <v/>
      </c>
      <c r="BF35" s="250" t="str">
        <f t="shared" si="10"/>
        <v/>
      </c>
      <c r="BG35" s="162"/>
      <c r="BH35" s="165"/>
      <c r="BI35" s="249" t="str">
        <f>IFERROR(IF($H35="","",IF($H35="Total",SUMIFS(BI$12:BI34,$F$12:$F34,"Category"),IF($F35="Category",SUM(INDEX(Allocations!$D$11:$O$20,MATCH(Summary!$H35,Allocations!$C$11:$C$20,0),MATCH(Summary!BI$8,Allocations!$D$10:$O$10,0))),SUM(INDEX(TB_ALLOCATIONS[[January]:[December]],MATCH(Summary!$H35,TB_ALLOCATIONS[Subcategory],0),MATCH(Summary!BI$8,TB_ALLOCATIONS[[#Headers],[January]:[December]],0)))))),0)</f>
        <v/>
      </c>
      <c r="BJ35" s="249" t="str">
        <f>IFERROR(IF($H35="","",IF($H35="Total",SUMIFS(BJ$12:BJ34,$F$12:$F34,"Category"),IF($F35="Category",SUMIFS(TB_TRANSACTIONS[Total ($)],TB_TRANSACTIONS[Category],Summary!$H35,TB_TRANSACTIONS[Month],Summary!BI$8),SUMIFS(TB_TRANSACTIONS[Total ($)],TB_TRANSACTIONS[Subcategory],Summary!$H35,TB_TRANSACTIONS[Month],Summary!BI$8)))),0)</f>
        <v/>
      </c>
      <c r="BK35" s="250" t="str">
        <f t="shared" si="11"/>
        <v/>
      </c>
      <c r="BL35" s="162"/>
      <c r="BM35" s="165"/>
      <c r="BN35" s="249" t="str">
        <f>IFERROR(IF($H35="","",IF($H35="Total",SUMIFS(BN$12:BN34,$F$12:$F34,"Category"),IF($F35="Category",SUM(INDEX(Allocations!$D$11:$O$20,MATCH(Summary!$H35,Allocations!$C$11:$C$20,0),MATCH(Summary!BN$8,Allocations!$D$10:$O$10,0))),SUM(INDEX(TB_ALLOCATIONS[[January]:[December]],MATCH(Summary!$H35,TB_ALLOCATIONS[Subcategory],0),MATCH(Summary!BN$8,TB_ALLOCATIONS[[#Headers],[January]:[December]],0)))))),0)</f>
        <v/>
      </c>
      <c r="BO35" s="249" t="str">
        <f>IFERROR(IF($H35="","",IF($H35="Total",SUMIFS(BO$12:BO34,$F$12:$F34,"Category"),IF($F35="Category",SUMIFS(TB_TRANSACTIONS[Total ($)],TB_TRANSACTIONS[Category],Summary!$H35,TB_TRANSACTIONS[Month],Summary!BN$8),SUMIFS(TB_TRANSACTIONS[Total ($)],TB_TRANSACTIONS[Subcategory],Summary!$H35,TB_TRANSACTIONS[Month],Summary!BN$8)))),0)</f>
        <v/>
      </c>
      <c r="BP35" s="250" t="str">
        <f t="shared" si="12"/>
        <v/>
      </c>
      <c r="BQ35" s="162"/>
      <c r="BR35" s="165"/>
      <c r="BS35" s="249" t="str">
        <f t="shared" si="17"/>
        <v/>
      </c>
      <c r="BT35" s="249" t="str">
        <f t="shared" si="18"/>
        <v/>
      </c>
      <c r="BU35" s="250" t="str">
        <f t="shared" si="19"/>
        <v/>
      </c>
      <c r="BV35" s="267"/>
      <c r="BW35" s="77"/>
      <c r="BX35" s="57"/>
      <c r="BZ35" s="276"/>
      <c r="CK35" s="92"/>
      <c r="CL35" s="92"/>
      <c r="CM35" s="92"/>
      <c r="CN35" s="92"/>
      <c r="CO35" s="92"/>
      <c r="CP35" s="92"/>
    </row>
    <row r="36" spans="1:94" s="72" customFormat="1" ht="18" customHeight="1" thickBot="1" x14ac:dyDescent="0.3">
      <c r="A36" s="97"/>
      <c r="B36" s="108" t="str">
        <f>IFERROR(IF(COUNTIFS($B$13:B35,"Total")&gt;0,"-",IF(B35="",IF(B34="","Total",IF(B34=$C$8,"",B34+1)),IF(E35=D35,"",B35))),"-")</f>
        <v>-</v>
      </c>
      <c r="C36" s="108" t="str">
        <f>IFERROR(IF(B36="","-",INDEX(Analysis!$D$45:$D$54,MATCH(Summary!$B36,Analysis!$C$45:$C$54,0),1)),"-")</f>
        <v>-</v>
      </c>
      <c r="D36" s="108" t="str">
        <f>IFERROR(INDEX(Analysis!$E$45:$E$54,MATCH(Summary!$B36,Analysis!$C$45:$C$54,0),1),"-")</f>
        <v>-</v>
      </c>
      <c r="E36" s="108" t="str">
        <f t="shared" si="16"/>
        <v>-</v>
      </c>
      <c r="F36" s="108" t="str">
        <f t="shared" si="0"/>
        <v>-</v>
      </c>
      <c r="G36" s="57"/>
      <c r="H36" s="164" t="str">
        <f>IFERROR(IF(B36="Total","Total",IF(COUNTIFS($H$12:H35,"Total")&gt;0,"",IF(F36="Category",Summary!C36,INDEX(TB_ALLOCATIONS[Subcategory],MATCH(Summary!C36&amp;"-"&amp;Summary!E36,TB_ALLOCATIONS[Subcategory - code],0),1)))),"")</f>
        <v/>
      </c>
      <c r="I36" s="162"/>
      <c r="J36" s="165"/>
      <c r="K36" s="249" t="str">
        <f>IFERROR(IF($H36="","",IF($H36="Total",SUMIFS(K$12:K35,$F$12:$F35,"Category"),IF($F36="Category",SUM(INDEX(Allocations!$D$11:$O$20,MATCH(Summary!$H36,Allocations!$C$11:$C$20,0),MATCH(Summary!K$8,Allocations!$D$10:$O$10,0))),SUM(INDEX(TB_ALLOCATIONS[[January]:[December]],MATCH(Summary!$H36,TB_ALLOCATIONS[Subcategory],0),MATCH(Summary!K$8,TB_ALLOCATIONS[[#Headers],[January]:[December]],0)))))),0)</f>
        <v/>
      </c>
      <c r="L36" s="249" t="str">
        <f>IFERROR(IF($H36="","",IF($H36="Total",SUMIFS(L$12:L35,$F$12:$F35,"Category"),IF($F36="Category",SUMIFS(TB_TRANSACTIONS[Total ($)],TB_TRANSACTIONS[Category],Summary!$H36,TB_TRANSACTIONS[Month],Summary!K$8),SUMIFS(TB_TRANSACTIONS[Total ($)],TB_TRANSACTIONS[Subcategory],Summary!$H36,TB_TRANSACTIONS[Month],Summary!K$8)))),0)</f>
        <v/>
      </c>
      <c r="M36" s="250" t="str">
        <f t="shared" si="20"/>
        <v/>
      </c>
      <c r="N36" s="162"/>
      <c r="O36" s="165"/>
      <c r="P36" s="249" t="str">
        <f>IFERROR(IF($H36="","",IF($H36="Total",SUMIFS(P$12:P35,$F$12:$F35,"Category"),IF($F36="Category",SUM(INDEX(Allocations!$D$11:$O$20,MATCH(Summary!$H36,Allocations!$C$11:$C$20,0),MATCH(Summary!P$8,Allocations!$D$10:$O$10,0))),SUM(INDEX(TB_ALLOCATIONS[[January]:[December]],MATCH(Summary!$H36,TB_ALLOCATIONS[Subcategory],0),MATCH(Summary!P$8,TB_ALLOCATIONS[[#Headers],[January]:[December]],0)))))),0)</f>
        <v/>
      </c>
      <c r="Q36" s="249" t="str">
        <f>IFERROR(IF($H36="","",IF($H36="Total",SUMIFS(Q$12:Q35,$F$12:$F35,"Category"),IF($F36="Category",SUMIFS(TB_TRANSACTIONS[Total ($)],TB_TRANSACTIONS[Category],Summary!$H36,TB_TRANSACTIONS[Month],Summary!P$8),SUMIFS(TB_TRANSACTIONS[Total ($)],TB_TRANSACTIONS[Subcategory],Summary!$H36,TB_TRANSACTIONS[Month],Summary!P$8)))),0)</f>
        <v/>
      </c>
      <c r="R36" s="250" t="str">
        <f t="shared" si="2"/>
        <v/>
      </c>
      <c r="S36" s="162"/>
      <c r="T36" s="165"/>
      <c r="U36" s="249" t="str">
        <f>IFERROR(IF($H36="","",IF($H36="Total",SUMIFS(U$12:U35,$F$12:$F35,"Category"),IF($F36="Category",SUM(INDEX(Allocations!$D$11:$O$20,MATCH(Summary!$H36,Allocations!$C$11:$C$20,0),MATCH(Summary!U$8,Allocations!$D$10:$O$10,0))),SUM(INDEX(TB_ALLOCATIONS[[January]:[December]],MATCH(Summary!$H36,TB_ALLOCATIONS[Subcategory],0),MATCH(Summary!U$8,TB_ALLOCATIONS[[#Headers],[January]:[December]],0)))))),0)</f>
        <v/>
      </c>
      <c r="V36" s="249" t="str">
        <f>IFERROR(IF($H36="","",IF($H36="Total",SUMIFS(V$12:V35,$F$12:$F35,"Category"),IF($F36="Category",SUMIFS(TB_TRANSACTIONS[Total ($)],TB_TRANSACTIONS[Category],Summary!$H36,TB_TRANSACTIONS[Month],Summary!U$8),SUMIFS(TB_TRANSACTIONS[Total ($)],TB_TRANSACTIONS[Subcategory],Summary!$H36,TB_TRANSACTIONS[Month],Summary!U$8)))),0)</f>
        <v/>
      </c>
      <c r="W36" s="250" t="str">
        <f t="shared" si="3"/>
        <v/>
      </c>
      <c r="X36" s="162"/>
      <c r="Y36" s="165"/>
      <c r="Z36" s="249" t="str">
        <f>IFERROR(IF($H36="","",IF($H36="Total",SUMIFS(Z$12:Z35,$F$12:$F35,"Category"),IF($F36="Category",SUM(INDEX(Allocations!$D$11:$O$20,MATCH(Summary!$H36,Allocations!$C$11:$C$20,0),MATCH(Summary!Z$8,Allocations!$D$10:$O$10,0))),SUM(INDEX(TB_ALLOCATIONS[[January]:[December]],MATCH(Summary!$H36,TB_ALLOCATIONS[Subcategory],0),MATCH(Summary!Z$8,TB_ALLOCATIONS[[#Headers],[January]:[December]],0)))))),0)</f>
        <v/>
      </c>
      <c r="AA36" s="249" t="str">
        <f>IFERROR(IF($H36="","",IF($H36="Total",SUMIFS(AA$12:AA35,$F$12:$F35,"Category"),IF($F36="Category",SUMIFS(TB_TRANSACTIONS[Total ($)],TB_TRANSACTIONS[Category],Summary!$H36,TB_TRANSACTIONS[Month],Summary!Z$8),SUMIFS(TB_TRANSACTIONS[Total ($)],TB_TRANSACTIONS[Subcategory],Summary!$H36,TB_TRANSACTIONS[Month],Summary!Z$8)))),0)</f>
        <v/>
      </c>
      <c r="AB36" s="250" t="str">
        <f t="shared" si="4"/>
        <v/>
      </c>
      <c r="AC36" s="162"/>
      <c r="AD36" s="165"/>
      <c r="AE36" s="249" t="str">
        <f>IFERROR(IF($H36="","",IF($H36="Total",SUMIFS(AE$12:AE35,$F$12:$F35,"Category"),IF($F36="Category",SUM(INDEX(Allocations!$D$11:$O$20,MATCH(Summary!$H36,Allocations!$C$11:$C$20,0),MATCH(Summary!AE$8,Allocations!$D$10:$O$10,0))),SUM(INDEX(TB_ALLOCATIONS[[January]:[December]],MATCH(Summary!$H36,TB_ALLOCATIONS[Subcategory],0),MATCH(Summary!AE$8,TB_ALLOCATIONS[[#Headers],[January]:[December]],0)))))),0)</f>
        <v/>
      </c>
      <c r="AF36" s="249" t="str">
        <f>IFERROR(IF($H36="","",IF($H36="Total",SUMIFS(AF$12:AF35,$F$12:$F35,"Category"),IF($F36="Category",SUMIFS(TB_TRANSACTIONS[Total ($)],TB_TRANSACTIONS[Category],Summary!$H36,TB_TRANSACTIONS[Month],Summary!AE$8),SUMIFS(TB_TRANSACTIONS[Total ($)],TB_TRANSACTIONS[Subcategory],Summary!$H36,TB_TRANSACTIONS[Month],Summary!AE$8)))),0)</f>
        <v/>
      </c>
      <c r="AG36" s="250" t="str">
        <f t="shared" si="5"/>
        <v/>
      </c>
      <c r="AH36" s="162"/>
      <c r="AI36" s="165"/>
      <c r="AJ36" s="249" t="str">
        <f>IFERROR(IF($H36="","",IF($H36="Total",SUMIFS(AJ$12:AJ35,$F$12:$F35,"Category"),IF($F36="Category",SUM(INDEX(Allocations!$D$11:$O$20,MATCH(Summary!$H36,Allocations!$C$11:$C$20,0),MATCH(Summary!AJ$8,Allocations!$D$10:$O$10,0))),SUM(INDEX(TB_ALLOCATIONS[[January]:[December]],MATCH(Summary!$H36,TB_ALLOCATIONS[Subcategory],0),MATCH(Summary!AJ$8,TB_ALLOCATIONS[[#Headers],[January]:[December]],0)))))),0)</f>
        <v/>
      </c>
      <c r="AK36" s="249" t="str">
        <f>IFERROR(IF($H36="","",IF($H36="Total",SUMIFS(AK$12:AK35,$F$12:$F35,"Category"),IF($F36="Category",SUMIFS(TB_TRANSACTIONS[Total ($)],TB_TRANSACTIONS[Category],Summary!$H36,TB_TRANSACTIONS[Month],Summary!AJ$8),SUMIFS(TB_TRANSACTIONS[Total ($)],TB_TRANSACTIONS[Subcategory],Summary!$H36,TB_TRANSACTIONS[Month],Summary!AJ$8)))),0)</f>
        <v/>
      </c>
      <c r="AL36" s="250" t="str">
        <f t="shared" si="6"/>
        <v/>
      </c>
      <c r="AM36" s="162"/>
      <c r="AN36" s="165"/>
      <c r="AO36" s="249" t="str">
        <f>IFERROR(IF($H36="","",IF($H36="Total",SUMIFS(AO$12:AO35,$F$12:$F35,"Category"),IF($F36="Category",SUM(INDEX(Allocations!$D$11:$O$20,MATCH(Summary!$H36,Allocations!$C$11:$C$20,0),MATCH(Summary!AO$8,Allocations!$D$10:$O$10,0))),SUM(INDEX(TB_ALLOCATIONS[[January]:[December]],MATCH(Summary!$H36,TB_ALLOCATIONS[Subcategory],0),MATCH(Summary!AO$8,TB_ALLOCATIONS[[#Headers],[January]:[December]],0)))))),0)</f>
        <v/>
      </c>
      <c r="AP36" s="249" t="str">
        <f>IFERROR(IF($H36="","",IF($H36="Total",SUMIFS(AP$12:AP35,$F$12:$F35,"Category"),IF($F36="Category",SUMIFS(TB_TRANSACTIONS[Total ($)],TB_TRANSACTIONS[Category],Summary!$H36,TB_TRANSACTIONS[Month],Summary!AO$8),SUMIFS(TB_TRANSACTIONS[Total ($)],TB_TRANSACTIONS[Subcategory],Summary!$H36,TB_TRANSACTIONS[Month],Summary!AO$8)))),0)</f>
        <v/>
      </c>
      <c r="AQ36" s="250" t="str">
        <f t="shared" si="7"/>
        <v/>
      </c>
      <c r="AR36" s="162"/>
      <c r="AS36" s="165"/>
      <c r="AT36" s="249" t="str">
        <f>IFERROR(IF($H36="","",IF($H36="Total",SUMIFS(AT$12:AT35,$F$12:$F35,"Category"),IF($F36="Category",SUM(INDEX(Allocations!$D$11:$O$20,MATCH(Summary!$H36,Allocations!$C$11:$C$20,0),MATCH(Summary!AT$8,Allocations!$D$10:$O$10,0))),SUM(INDEX(TB_ALLOCATIONS[[January]:[December]],MATCH(Summary!$H36,TB_ALLOCATIONS[Subcategory],0),MATCH(Summary!AT$8,TB_ALLOCATIONS[[#Headers],[January]:[December]],0)))))),0)</f>
        <v/>
      </c>
      <c r="AU36" s="249" t="str">
        <f>IFERROR(IF($H36="","",IF($H36="Total",SUMIFS(AU$12:AU35,$F$12:$F35,"Category"),IF($F36="Category",SUMIFS(TB_TRANSACTIONS[Total ($)],TB_TRANSACTIONS[Category],Summary!$H36,TB_TRANSACTIONS[Month],Summary!AT$8),SUMIFS(TB_TRANSACTIONS[Total ($)],TB_TRANSACTIONS[Subcategory],Summary!$H36,TB_TRANSACTIONS[Month],Summary!AT$8)))),0)</f>
        <v/>
      </c>
      <c r="AV36" s="250" t="str">
        <f t="shared" si="8"/>
        <v/>
      </c>
      <c r="AW36" s="162"/>
      <c r="AX36" s="165"/>
      <c r="AY36" s="249" t="str">
        <f>IFERROR(IF($H36="","",IF($H36="Total",SUMIFS(AY$12:AY35,$F$12:$F35,"Category"),IF($F36="Category",SUM(INDEX(Allocations!$D$11:$O$20,MATCH(Summary!$H36,Allocations!$C$11:$C$20,0),MATCH(Summary!AY$8,Allocations!$D$10:$O$10,0))),SUM(INDEX(TB_ALLOCATIONS[[January]:[December]],MATCH(Summary!$H36,TB_ALLOCATIONS[Subcategory],0),MATCH(Summary!AY$8,TB_ALLOCATIONS[[#Headers],[January]:[December]],0)))))),0)</f>
        <v/>
      </c>
      <c r="AZ36" s="249" t="str">
        <f>IFERROR(IF($H36="","",IF($H36="Total",SUMIFS(AZ$12:AZ35,$F$12:$F35,"Category"),IF($F36="Category",SUMIFS(TB_TRANSACTIONS[Total ($)],TB_TRANSACTIONS[Category],Summary!$H36,TB_TRANSACTIONS[Month],Summary!AY$8),SUMIFS(TB_TRANSACTIONS[Total ($)],TB_TRANSACTIONS[Subcategory],Summary!$H36,TB_TRANSACTIONS[Month],Summary!AY$8)))),0)</f>
        <v/>
      </c>
      <c r="BA36" s="250" t="str">
        <f t="shared" si="9"/>
        <v/>
      </c>
      <c r="BB36" s="162"/>
      <c r="BC36" s="165"/>
      <c r="BD36" s="249" t="str">
        <f>IFERROR(IF($H36="","",IF($H36="Total",SUMIFS(BD$12:BD35,$F$12:$F35,"Category"),IF($F36="Category",SUM(INDEX(Allocations!$D$11:$O$20,MATCH(Summary!$H36,Allocations!$C$11:$C$20,0),MATCH(Summary!BD$8,Allocations!$D$10:$O$10,0))),SUM(INDEX(TB_ALLOCATIONS[[January]:[December]],MATCH(Summary!$H36,TB_ALLOCATIONS[Subcategory],0),MATCH(Summary!BD$8,TB_ALLOCATIONS[[#Headers],[January]:[December]],0)))))),0)</f>
        <v/>
      </c>
      <c r="BE36" s="249" t="str">
        <f>IFERROR(IF($H36="","",IF($H36="Total",SUMIFS(BE$12:BE35,$F$12:$F35,"Category"),IF($F36="Category",SUMIFS(TB_TRANSACTIONS[Total ($)],TB_TRANSACTIONS[Category],Summary!$H36,TB_TRANSACTIONS[Month],Summary!BD$8),SUMIFS(TB_TRANSACTIONS[Total ($)],TB_TRANSACTIONS[Subcategory],Summary!$H36,TB_TRANSACTIONS[Month],Summary!BD$8)))),0)</f>
        <v/>
      </c>
      <c r="BF36" s="250" t="str">
        <f t="shared" si="10"/>
        <v/>
      </c>
      <c r="BG36" s="162"/>
      <c r="BH36" s="165"/>
      <c r="BI36" s="249" t="str">
        <f>IFERROR(IF($H36="","",IF($H36="Total",SUMIFS(BI$12:BI35,$F$12:$F35,"Category"),IF($F36="Category",SUM(INDEX(Allocations!$D$11:$O$20,MATCH(Summary!$H36,Allocations!$C$11:$C$20,0),MATCH(Summary!BI$8,Allocations!$D$10:$O$10,0))),SUM(INDEX(TB_ALLOCATIONS[[January]:[December]],MATCH(Summary!$H36,TB_ALLOCATIONS[Subcategory],0),MATCH(Summary!BI$8,TB_ALLOCATIONS[[#Headers],[January]:[December]],0)))))),0)</f>
        <v/>
      </c>
      <c r="BJ36" s="249" t="str">
        <f>IFERROR(IF($H36="","",IF($H36="Total",SUMIFS(BJ$12:BJ35,$F$12:$F35,"Category"),IF($F36="Category",SUMIFS(TB_TRANSACTIONS[Total ($)],TB_TRANSACTIONS[Category],Summary!$H36,TB_TRANSACTIONS[Month],Summary!BI$8),SUMIFS(TB_TRANSACTIONS[Total ($)],TB_TRANSACTIONS[Subcategory],Summary!$H36,TB_TRANSACTIONS[Month],Summary!BI$8)))),0)</f>
        <v/>
      </c>
      <c r="BK36" s="250" t="str">
        <f t="shared" si="11"/>
        <v/>
      </c>
      <c r="BL36" s="162"/>
      <c r="BM36" s="165"/>
      <c r="BN36" s="249" t="str">
        <f>IFERROR(IF($H36="","",IF($H36="Total",SUMIFS(BN$12:BN35,$F$12:$F35,"Category"),IF($F36="Category",SUM(INDEX(Allocations!$D$11:$O$20,MATCH(Summary!$H36,Allocations!$C$11:$C$20,0),MATCH(Summary!BN$8,Allocations!$D$10:$O$10,0))),SUM(INDEX(TB_ALLOCATIONS[[January]:[December]],MATCH(Summary!$H36,TB_ALLOCATIONS[Subcategory],0),MATCH(Summary!BN$8,TB_ALLOCATIONS[[#Headers],[January]:[December]],0)))))),0)</f>
        <v/>
      </c>
      <c r="BO36" s="249" t="str">
        <f>IFERROR(IF($H36="","",IF($H36="Total",SUMIFS(BO$12:BO35,$F$12:$F35,"Category"),IF($F36="Category",SUMIFS(TB_TRANSACTIONS[Total ($)],TB_TRANSACTIONS[Category],Summary!$H36,TB_TRANSACTIONS[Month],Summary!BN$8),SUMIFS(TB_TRANSACTIONS[Total ($)],TB_TRANSACTIONS[Subcategory],Summary!$H36,TB_TRANSACTIONS[Month],Summary!BN$8)))),0)</f>
        <v/>
      </c>
      <c r="BP36" s="250" t="str">
        <f t="shared" si="12"/>
        <v/>
      </c>
      <c r="BQ36" s="162"/>
      <c r="BR36" s="165"/>
      <c r="BS36" s="249" t="str">
        <f t="shared" si="17"/>
        <v/>
      </c>
      <c r="BT36" s="249" t="str">
        <f t="shared" si="18"/>
        <v/>
      </c>
      <c r="BU36" s="250" t="str">
        <f t="shared" si="19"/>
        <v/>
      </c>
      <c r="BV36" s="267"/>
      <c r="BW36" s="77"/>
      <c r="BX36" s="57"/>
      <c r="BZ36" s="276"/>
      <c r="CK36" s="92"/>
      <c r="CL36" s="92"/>
      <c r="CM36" s="92"/>
      <c r="CN36" s="92"/>
      <c r="CO36" s="92"/>
      <c r="CP36" s="92"/>
    </row>
    <row r="37" spans="1:94" s="72" customFormat="1" ht="18" customHeight="1" thickBot="1" x14ac:dyDescent="0.3">
      <c r="A37" s="97"/>
      <c r="B37" s="108" t="str">
        <f>IFERROR(IF(COUNTIFS($B$13:B36,"Total")&gt;0,"-",IF(B36="",IF(B35="","Total",IF(B35=$C$8,"",B35+1)),IF(E36=D36,"",B36))),"-")</f>
        <v>-</v>
      </c>
      <c r="C37" s="108" t="str">
        <f>IFERROR(IF(B37="","-",INDEX(Analysis!$D$45:$D$54,MATCH(Summary!$B37,Analysis!$C$45:$C$54,0),1)),"-")</f>
        <v>-</v>
      </c>
      <c r="D37" s="108" t="str">
        <f>IFERROR(INDEX(Analysis!$E$45:$E$54,MATCH(Summary!$B37,Analysis!$C$45:$C$54,0),1),"-")</f>
        <v>-</v>
      </c>
      <c r="E37" s="108" t="str">
        <f t="shared" si="16"/>
        <v>-</v>
      </c>
      <c r="F37" s="108" t="str">
        <f t="shared" si="0"/>
        <v>-</v>
      </c>
      <c r="G37" s="57"/>
      <c r="H37" s="164" t="str">
        <f>IFERROR(IF(B37="Total","Total",IF(COUNTIFS($H$12:H36,"Total")&gt;0,"",IF(F37="Category",Summary!C37,INDEX(TB_ALLOCATIONS[Subcategory],MATCH(Summary!C37&amp;"-"&amp;Summary!E37,TB_ALLOCATIONS[Subcategory - code],0),1)))),"")</f>
        <v/>
      </c>
      <c r="I37" s="162"/>
      <c r="J37" s="165"/>
      <c r="K37" s="249" t="str">
        <f>IFERROR(IF($H37="","",IF($H37="Total",SUMIFS(K$12:K36,$F$12:$F36,"Category"),IF($F37="Category",SUM(INDEX(Allocations!$D$11:$O$20,MATCH(Summary!$H37,Allocations!$C$11:$C$20,0),MATCH(Summary!K$8,Allocations!$D$10:$O$10,0))),SUM(INDEX(TB_ALLOCATIONS[[January]:[December]],MATCH(Summary!$H37,TB_ALLOCATIONS[Subcategory],0),MATCH(Summary!K$8,TB_ALLOCATIONS[[#Headers],[January]:[December]],0)))))),0)</f>
        <v/>
      </c>
      <c r="L37" s="249" t="str">
        <f>IFERROR(IF($H37="","",IF($H37="Total",SUMIFS(L$12:L36,$F$12:$F36,"Category"),IF($F37="Category",SUMIFS(TB_TRANSACTIONS[Total ($)],TB_TRANSACTIONS[Category],Summary!$H37,TB_TRANSACTIONS[Month],Summary!K$8),SUMIFS(TB_TRANSACTIONS[Total ($)],TB_TRANSACTIONS[Subcategory],Summary!$H37,TB_TRANSACTIONS[Month],Summary!K$8)))),0)</f>
        <v/>
      </c>
      <c r="M37" s="250" t="str">
        <f t="shared" si="20"/>
        <v/>
      </c>
      <c r="N37" s="162"/>
      <c r="O37" s="165"/>
      <c r="P37" s="249" t="str">
        <f>IFERROR(IF($H37="","",IF($H37="Total",SUMIFS(P$12:P36,$F$12:$F36,"Category"),IF($F37="Category",SUM(INDEX(Allocations!$D$11:$O$20,MATCH(Summary!$H37,Allocations!$C$11:$C$20,0),MATCH(Summary!P$8,Allocations!$D$10:$O$10,0))),SUM(INDEX(TB_ALLOCATIONS[[January]:[December]],MATCH(Summary!$H37,TB_ALLOCATIONS[Subcategory],0),MATCH(Summary!P$8,TB_ALLOCATIONS[[#Headers],[January]:[December]],0)))))),0)</f>
        <v/>
      </c>
      <c r="Q37" s="249" t="str">
        <f>IFERROR(IF($H37="","",IF($H37="Total",SUMIFS(Q$12:Q36,$F$12:$F36,"Category"),IF($F37="Category",SUMIFS(TB_TRANSACTIONS[Total ($)],TB_TRANSACTIONS[Category],Summary!$H37,TB_TRANSACTIONS[Month],Summary!P$8),SUMIFS(TB_TRANSACTIONS[Total ($)],TB_TRANSACTIONS[Subcategory],Summary!$H37,TB_TRANSACTIONS[Month],Summary!P$8)))),0)</f>
        <v/>
      </c>
      <c r="R37" s="250" t="str">
        <f t="shared" si="2"/>
        <v/>
      </c>
      <c r="S37" s="162"/>
      <c r="T37" s="165"/>
      <c r="U37" s="249" t="str">
        <f>IFERROR(IF($H37="","",IF($H37="Total",SUMIFS(U$12:U36,$F$12:$F36,"Category"),IF($F37="Category",SUM(INDEX(Allocations!$D$11:$O$20,MATCH(Summary!$H37,Allocations!$C$11:$C$20,0),MATCH(Summary!U$8,Allocations!$D$10:$O$10,0))),SUM(INDEX(TB_ALLOCATIONS[[January]:[December]],MATCH(Summary!$H37,TB_ALLOCATIONS[Subcategory],0),MATCH(Summary!U$8,TB_ALLOCATIONS[[#Headers],[January]:[December]],0)))))),0)</f>
        <v/>
      </c>
      <c r="V37" s="249" t="str">
        <f>IFERROR(IF($H37="","",IF($H37="Total",SUMIFS(V$12:V36,$F$12:$F36,"Category"),IF($F37="Category",SUMIFS(TB_TRANSACTIONS[Total ($)],TB_TRANSACTIONS[Category],Summary!$H37,TB_TRANSACTIONS[Month],Summary!U$8),SUMIFS(TB_TRANSACTIONS[Total ($)],TB_TRANSACTIONS[Subcategory],Summary!$H37,TB_TRANSACTIONS[Month],Summary!U$8)))),0)</f>
        <v/>
      </c>
      <c r="W37" s="250" t="str">
        <f t="shared" si="3"/>
        <v/>
      </c>
      <c r="X37" s="162"/>
      <c r="Y37" s="165"/>
      <c r="Z37" s="249" t="str">
        <f>IFERROR(IF($H37="","",IF($H37="Total",SUMIFS(Z$12:Z36,$F$12:$F36,"Category"),IF($F37="Category",SUM(INDEX(Allocations!$D$11:$O$20,MATCH(Summary!$H37,Allocations!$C$11:$C$20,0),MATCH(Summary!Z$8,Allocations!$D$10:$O$10,0))),SUM(INDEX(TB_ALLOCATIONS[[January]:[December]],MATCH(Summary!$H37,TB_ALLOCATIONS[Subcategory],0),MATCH(Summary!Z$8,TB_ALLOCATIONS[[#Headers],[January]:[December]],0)))))),0)</f>
        <v/>
      </c>
      <c r="AA37" s="249" t="str">
        <f>IFERROR(IF($H37="","",IF($H37="Total",SUMIFS(AA$12:AA36,$F$12:$F36,"Category"),IF($F37="Category",SUMIFS(TB_TRANSACTIONS[Total ($)],TB_TRANSACTIONS[Category],Summary!$H37,TB_TRANSACTIONS[Month],Summary!Z$8),SUMIFS(TB_TRANSACTIONS[Total ($)],TB_TRANSACTIONS[Subcategory],Summary!$H37,TB_TRANSACTIONS[Month],Summary!Z$8)))),0)</f>
        <v/>
      </c>
      <c r="AB37" s="250" t="str">
        <f t="shared" si="4"/>
        <v/>
      </c>
      <c r="AC37" s="162"/>
      <c r="AD37" s="165"/>
      <c r="AE37" s="249" t="str">
        <f>IFERROR(IF($H37="","",IF($H37="Total",SUMIFS(AE$12:AE36,$F$12:$F36,"Category"),IF($F37="Category",SUM(INDEX(Allocations!$D$11:$O$20,MATCH(Summary!$H37,Allocations!$C$11:$C$20,0),MATCH(Summary!AE$8,Allocations!$D$10:$O$10,0))),SUM(INDEX(TB_ALLOCATIONS[[January]:[December]],MATCH(Summary!$H37,TB_ALLOCATIONS[Subcategory],0),MATCH(Summary!AE$8,TB_ALLOCATIONS[[#Headers],[January]:[December]],0)))))),0)</f>
        <v/>
      </c>
      <c r="AF37" s="249" t="str">
        <f>IFERROR(IF($H37="","",IF($H37="Total",SUMIFS(AF$12:AF36,$F$12:$F36,"Category"),IF($F37="Category",SUMIFS(TB_TRANSACTIONS[Total ($)],TB_TRANSACTIONS[Category],Summary!$H37,TB_TRANSACTIONS[Month],Summary!AE$8),SUMIFS(TB_TRANSACTIONS[Total ($)],TB_TRANSACTIONS[Subcategory],Summary!$H37,TB_TRANSACTIONS[Month],Summary!AE$8)))),0)</f>
        <v/>
      </c>
      <c r="AG37" s="250" t="str">
        <f t="shared" si="5"/>
        <v/>
      </c>
      <c r="AH37" s="162"/>
      <c r="AI37" s="165"/>
      <c r="AJ37" s="249" t="str">
        <f>IFERROR(IF($H37="","",IF($H37="Total",SUMIFS(AJ$12:AJ36,$F$12:$F36,"Category"),IF($F37="Category",SUM(INDEX(Allocations!$D$11:$O$20,MATCH(Summary!$H37,Allocations!$C$11:$C$20,0),MATCH(Summary!AJ$8,Allocations!$D$10:$O$10,0))),SUM(INDEX(TB_ALLOCATIONS[[January]:[December]],MATCH(Summary!$H37,TB_ALLOCATIONS[Subcategory],0),MATCH(Summary!AJ$8,TB_ALLOCATIONS[[#Headers],[January]:[December]],0)))))),0)</f>
        <v/>
      </c>
      <c r="AK37" s="249" t="str">
        <f>IFERROR(IF($H37="","",IF($H37="Total",SUMIFS(AK$12:AK36,$F$12:$F36,"Category"),IF($F37="Category",SUMIFS(TB_TRANSACTIONS[Total ($)],TB_TRANSACTIONS[Category],Summary!$H37,TB_TRANSACTIONS[Month],Summary!AJ$8),SUMIFS(TB_TRANSACTIONS[Total ($)],TB_TRANSACTIONS[Subcategory],Summary!$H37,TB_TRANSACTIONS[Month],Summary!AJ$8)))),0)</f>
        <v/>
      </c>
      <c r="AL37" s="250" t="str">
        <f t="shared" si="6"/>
        <v/>
      </c>
      <c r="AM37" s="162"/>
      <c r="AN37" s="165"/>
      <c r="AO37" s="249" t="str">
        <f>IFERROR(IF($H37="","",IF($H37="Total",SUMIFS(AO$12:AO36,$F$12:$F36,"Category"),IF($F37="Category",SUM(INDEX(Allocations!$D$11:$O$20,MATCH(Summary!$H37,Allocations!$C$11:$C$20,0),MATCH(Summary!AO$8,Allocations!$D$10:$O$10,0))),SUM(INDEX(TB_ALLOCATIONS[[January]:[December]],MATCH(Summary!$H37,TB_ALLOCATIONS[Subcategory],0),MATCH(Summary!AO$8,TB_ALLOCATIONS[[#Headers],[January]:[December]],0)))))),0)</f>
        <v/>
      </c>
      <c r="AP37" s="249" t="str">
        <f>IFERROR(IF($H37="","",IF($H37="Total",SUMIFS(AP$12:AP36,$F$12:$F36,"Category"),IF($F37="Category",SUMIFS(TB_TRANSACTIONS[Total ($)],TB_TRANSACTIONS[Category],Summary!$H37,TB_TRANSACTIONS[Month],Summary!AO$8),SUMIFS(TB_TRANSACTIONS[Total ($)],TB_TRANSACTIONS[Subcategory],Summary!$H37,TB_TRANSACTIONS[Month],Summary!AO$8)))),0)</f>
        <v/>
      </c>
      <c r="AQ37" s="250" t="str">
        <f t="shared" si="7"/>
        <v/>
      </c>
      <c r="AR37" s="162"/>
      <c r="AS37" s="165"/>
      <c r="AT37" s="249" t="str">
        <f>IFERROR(IF($H37="","",IF($H37="Total",SUMIFS(AT$12:AT36,$F$12:$F36,"Category"),IF($F37="Category",SUM(INDEX(Allocations!$D$11:$O$20,MATCH(Summary!$H37,Allocations!$C$11:$C$20,0),MATCH(Summary!AT$8,Allocations!$D$10:$O$10,0))),SUM(INDEX(TB_ALLOCATIONS[[January]:[December]],MATCH(Summary!$H37,TB_ALLOCATIONS[Subcategory],0),MATCH(Summary!AT$8,TB_ALLOCATIONS[[#Headers],[January]:[December]],0)))))),0)</f>
        <v/>
      </c>
      <c r="AU37" s="249" t="str">
        <f>IFERROR(IF($H37="","",IF($H37="Total",SUMIFS(AU$12:AU36,$F$12:$F36,"Category"),IF($F37="Category",SUMIFS(TB_TRANSACTIONS[Total ($)],TB_TRANSACTIONS[Category],Summary!$H37,TB_TRANSACTIONS[Month],Summary!AT$8),SUMIFS(TB_TRANSACTIONS[Total ($)],TB_TRANSACTIONS[Subcategory],Summary!$H37,TB_TRANSACTIONS[Month],Summary!AT$8)))),0)</f>
        <v/>
      </c>
      <c r="AV37" s="250" t="str">
        <f t="shared" si="8"/>
        <v/>
      </c>
      <c r="AW37" s="162"/>
      <c r="AX37" s="165"/>
      <c r="AY37" s="249" t="str">
        <f>IFERROR(IF($H37="","",IF($H37="Total",SUMIFS(AY$12:AY36,$F$12:$F36,"Category"),IF($F37="Category",SUM(INDEX(Allocations!$D$11:$O$20,MATCH(Summary!$H37,Allocations!$C$11:$C$20,0),MATCH(Summary!AY$8,Allocations!$D$10:$O$10,0))),SUM(INDEX(TB_ALLOCATIONS[[January]:[December]],MATCH(Summary!$H37,TB_ALLOCATIONS[Subcategory],0),MATCH(Summary!AY$8,TB_ALLOCATIONS[[#Headers],[January]:[December]],0)))))),0)</f>
        <v/>
      </c>
      <c r="AZ37" s="249" t="str">
        <f>IFERROR(IF($H37="","",IF($H37="Total",SUMIFS(AZ$12:AZ36,$F$12:$F36,"Category"),IF($F37="Category",SUMIFS(TB_TRANSACTIONS[Total ($)],TB_TRANSACTIONS[Category],Summary!$H37,TB_TRANSACTIONS[Month],Summary!AY$8),SUMIFS(TB_TRANSACTIONS[Total ($)],TB_TRANSACTIONS[Subcategory],Summary!$H37,TB_TRANSACTIONS[Month],Summary!AY$8)))),0)</f>
        <v/>
      </c>
      <c r="BA37" s="250" t="str">
        <f t="shared" si="9"/>
        <v/>
      </c>
      <c r="BB37" s="162"/>
      <c r="BC37" s="165"/>
      <c r="BD37" s="249" t="str">
        <f>IFERROR(IF($H37="","",IF($H37="Total",SUMIFS(BD$12:BD36,$F$12:$F36,"Category"),IF($F37="Category",SUM(INDEX(Allocations!$D$11:$O$20,MATCH(Summary!$H37,Allocations!$C$11:$C$20,0),MATCH(Summary!BD$8,Allocations!$D$10:$O$10,0))),SUM(INDEX(TB_ALLOCATIONS[[January]:[December]],MATCH(Summary!$H37,TB_ALLOCATIONS[Subcategory],0),MATCH(Summary!BD$8,TB_ALLOCATIONS[[#Headers],[January]:[December]],0)))))),0)</f>
        <v/>
      </c>
      <c r="BE37" s="249" t="str">
        <f>IFERROR(IF($H37="","",IF($H37="Total",SUMIFS(BE$12:BE36,$F$12:$F36,"Category"),IF($F37="Category",SUMIFS(TB_TRANSACTIONS[Total ($)],TB_TRANSACTIONS[Category],Summary!$H37,TB_TRANSACTIONS[Month],Summary!BD$8),SUMIFS(TB_TRANSACTIONS[Total ($)],TB_TRANSACTIONS[Subcategory],Summary!$H37,TB_TRANSACTIONS[Month],Summary!BD$8)))),0)</f>
        <v/>
      </c>
      <c r="BF37" s="250" t="str">
        <f t="shared" si="10"/>
        <v/>
      </c>
      <c r="BG37" s="162"/>
      <c r="BH37" s="165"/>
      <c r="BI37" s="249" t="str">
        <f>IFERROR(IF($H37="","",IF($H37="Total",SUMIFS(BI$12:BI36,$F$12:$F36,"Category"),IF($F37="Category",SUM(INDEX(Allocations!$D$11:$O$20,MATCH(Summary!$H37,Allocations!$C$11:$C$20,0),MATCH(Summary!BI$8,Allocations!$D$10:$O$10,0))),SUM(INDEX(TB_ALLOCATIONS[[January]:[December]],MATCH(Summary!$H37,TB_ALLOCATIONS[Subcategory],0),MATCH(Summary!BI$8,TB_ALLOCATIONS[[#Headers],[January]:[December]],0)))))),0)</f>
        <v/>
      </c>
      <c r="BJ37" s="249" t="str">
        <f>IFERROR(IF($H37="","",IF($H37="Total",SUMIFS(BJ$12:BJ36,$F$12:$F36,"Category"),IF($F37="Category",SUMIFS(TB_TRANSACTIONS[Total ($)],TB_TRANSACTIONS[Category],Summary!$H37,TB_TRANSACTIONS[Month],Summary!BI$8),SUMIFS(TB_TRANSACTIONS[Total ($)],TB_TRANSACTIONS[Subcategory],Summary!$H37,TB_TRANSACTIONS[Month],Summary!BI$8)))),0)</f>
        <v/>
      </c>
      <c r="BK37" s="250" t="str">
        <f t="shared" si="11"/>
        <v/>
      </c>
      <c r="BL37" s="162"/>
      <c r="BM37" s="165"/>
      <c r="BN37" s="249" t="str">
        <f>IFERROR(IF($H37="","",IF($H37="Total",SUMIFS(BN$12:BN36,$F$12:$F36,"Category"),IF($F37="Category",SUM(INDEX(Allocations!$D$11:$O$20,MATCH(Summary!$H37,Allocations!$C$11:$C$20,0),MATCH(Summary!BN$8,Allocations!$D$10:$O$10,0))),SUM(INDEX(TB_ALLOCATIONS[[January]:[December]],MATCH(Summary!$H37,TB_ALLOCATIONS[Subcategory],0),MATCH(Summary!BN$8,TB_ALLOCATIONS[[#Headers],[January]:[December]],0)))))),0)</f>
        <v/>
      </c>
      <c r="BO37" s="249" t="str">
        <f>IFERROR(IF($H37="","",IF($H37="Total",SUMIFS(BO$12:BO36,$F$12:$F36,"Category"),IF($F37="Category",SUMIFS(TB_TRANSACTIONS[Total ($)],TB_TRANSACTIONS[Category],Summary!$H37,TB_TRANSACTIONS[Month],Summary!BN$8),SUMIFS(TB_TRANSACTIONS[Total ($)],TB_TRANSACTIONS[Subcategory],Summary!$H37,TB_TRANSACTIONS[Month],Summary!BN$8)))),0)</f>
        <v/>
      </c>
      <c r="BP37" s="250" t="str">
        <f t="shared" si="12"/>
        <v/>
      </c>
      <c r="BQ37" s="162"/>
      <c r="BR37" s="165"/>
      <c r="BS37" s="249" t="str">
        <f t="shared" si="17"/>
        <v/>
      </c>
      <c r="BT37" s="249" t="str">
        <f t="shared" si="18"/>
        <v/>
      </c>
      <c r="BU37" s="250" t="str">
        <f t="shared" si="19"/>
        <v/>
      </c>
      <c r="BV37" s="267"/>
      <c r="BW37" s="77"/>
      <c r="BX37" s="57"/>
      <c r="BZ37" s="276"/>
      <c r="CK37" s="92"/>
      <c r="CL37" s="92"/>
      <c r="CM37" s="92"/>
      <c r="CN37" s="92"/>
      <c r="CO37" s="92"/>
      <c r="CP37" s="92"/>
    </row>
    <row r="38" spans="1:94" s="72" customFormat="1" ht="18" customHeight="1" thickBot="1" x14ac:dyDescent="0.3">
      <c r="A38" s="97"/>
      <c r="B38" s="108" t="str">
        <f>IFERROR(IF(COUNTIFS($B$13:B37,"Total")&gt;0,"-",IF(B37="",IF(B36="","Total",IF(B36=$C$8,"",B36+1)),IF(E37=D37,"",B37))),"-")</f>
        <v>-</v>
      </c>
      <c r="C38" s="108" t="str">
        <f>IFERROR(IF(B38="","-",INDEX(Analysis!$D$45:$D$54,MATCH(Summary!$B38,Analysis!$C$45:$C$54,0),1)),"-")</f>
        <v>-</v>
      </c>
      <c r="D38" s="108" t="str">
        <f>IFERROR(INDEX(Analysis!$E$45:$E$54,MATCH(Summary!$B38,Analysis!$C$45:$C$54,0),1),"-")</f>
        <v>-</v>
      </c>
      <c r="E38" s="108" t="str">
        <f t="shared" si="16"/>
        <v>-</v>
      </c>
      <c r="F38" s="108" t="str">
        <f t="shared" si="0"/>
        <v>-</v>
      </c>
      <c r="G38" s="57"/>
      <c r="H38" s="164" t="str">
        <f>IFERROR(IF(B38="Total","Total",IF(COUNTIFS($H$12:H37,"Total")&gt;0,"",IF(F38="Category",Summary!C38,INDEX(TB_ALLOCATIONS[Subcategory],MATCH(Summary!C38&amp;"-"&amp;Summary!E38,TB_ALLOCATIONS[Subcategory - code],0),1)))),"")</f>
        <v/>
      </c>
      <c r="I38" s="162"/>
      <c r="J38" s="165"/>
      <c r="K38" s="249" t="str">
        <f>IFERROR(IF($H38="","",IF($H38="Total",SUMIFS(K$12:K37,$F$12:$F37,"Category"),IF($F38="Category",SUM(INDEX(Allocations!$D$11:$O$20,MATCH(Summary!$H38,Allocations!$C$11:$C$20,0),MATCH(Summary!K$8,Allocations!$D$10:$O$10,0))),SUM(INDEX(TB_ALLOCATIONS[[January]:[December]],MATCH(Summary!$H38,TB_ALLOCATIONS[Subcategory],0),MATCH(Summary!K$8,TB_ALLOCATIONS[[#Headers],[January]:[December]],0)))))),0)</f>
        <v/>
      </c>
      <c r="L38" s="249" t="str">
        <f>IFERROR(IF($H38="","",IF($H38="Total",SUMIFS(L$12:L37,$F$12:$F37,"Category"),IF($F38="Category",SUMIFS(TB_TRANSACTIONS[Total ($)],TB_TRANSACTIONS[Category],Summary!$H38,TB_TRANSACTIONS[Month],Summary!K$8),SUMIFS(TB_TRANSACTIONS[Total ($)],TB_TRANSACTIONS[Subcategory],Summary!$H38,TB_TRANSACTIONS[Month],Summary!K$8)))),0)</f>
        <v/>
      </c>
      <c r="M38" s="250" t="str">
        <f t="shared" si="20"/>
        <v/>
      </c>
      <c r="N38" s="162"/>
      <c r="O38" s="165"/>
      <c r="P38" s="249" t="str">
        <f>IFERROR(IF($H38="","",IF($H38="Total",SUMIFS(P$12:P37,$F$12:$F37,"Category"),IF($F38="Category",SUM(INDEX(Allocations!$D$11:$O$20,MATCH(Summary!$H38,Allocations!$C$11:$C$20,0),MATCH(Summary!P$8,Allocations!$D$10:$O$10,0))),SUM(INDEX(TB_ALLOCATIONS[[January]:[December]],MATCH(Summary!$H38,TB_ALLOCATIONS[Subcategory],0),MATCH(Summary!P$8,TB_ALLOCATIONS[[#Headers],[January]:[December]],0)))))),0)</f>
        <v/>
      </c>
      <c r="Q38" s="249" t="str">
        <f>IFERROR(IF($H38="","",IF($H38="Total",SUMIFS(Q$12:Q37,$F$12:$F37,"Category"),IF($F38="Category",SUMIFS(TB_TRANSACTIONS[Total ($)],TB_TRANSACTIONS[Category],Summary!$H38,TB_TRANSACTIONS[Month],Summary!P$8),SUMIFS(TB_TRANSACTIONS[Total ($)],TB_TRANSACTIONS[Subcategory],Summary!$H38,TB_TRANSACTIONS[Month],Summary!P$8)))),0)</f>
        <v/>
      </c>
      <c r="R38" s="250" t="str">
        <f t="shared" si="2"/>
        <v/>
      </c>
      <c r="S38" s="162"/>
      <c r="T38" s="165"/>
      <c r="U38" s="249" t="str">
        <f>IFERROR(IF($H38="","",IF($H38="Total",SUMIFS(U$12:U37,$F$12:$F37,"Category"),IF($F38="Category",SUM(INDEX(Allocations!$D$11:$O$20,MATCH(Summary!$H38,Allocations!$C$11:$C$20,0),MATCH(Summary!U$8,Allocations!$D$10:$O$10,0))),SUM(INDEX(TB_ALLOCATIONS[[January]:[December]],MATCH(Summary!$H38,TB_ALLOCATIONS[Subcategory],0),MATCH(Summary!U$8,TB_ALLOCATIONS[[#Headers],[January]:[December]],0)))))),0)</f>
        <v/>
      </c>
      <c r="V38" s="249" t="str">
        <f>IFERROR(IF($H38="","",IF($H38="Total",SUMIFS(V$12:V37,$F$12:$F37,"Category"),IF($F38="Category",SUMIFS(TB_TRANSACTIONS[Total ($)],TB_TRANSACTIONS[Category],Summary!$H38,TB_TRANSACTIONS[Month],Summary!U$8),SUMIFS(TB_TRANSACTIONS[Total ($)],TB_TRANSACTIONS[Subcategory],Summary!$H38,TB_TRANSACTIONS[Month],Summary!U$8)))),0)</f>
        <v/>
      </c>
      <c r="W38" s="250" t="str">
        <f t="shared" si="3"/>
        <v/>
      </c>
      <c r="X38" s="162"/>
      <c r="Y38" s="165"/>
      <c r="Z38" s="249" t="str">
        <f>IFERROR(IF($H38="","",IF($H38="Total",SUMIFS(Z$12:Z37,$F$12:$F37,"Category"),IF($F38="Category",SUM(INDEX(Allocations!$D$11:$O$20,MATCH(Summary!$H38,Allocations!$C$11:$C$20,0),MATCH(Summary!Z$8,Allocations!$D$10:$O$10,0))),SUM(INDEX(TB_ALLOCATIONS[[January]:[December]],MATCH(Summary!$H38,TB_ALLOCATIONS[Subcategory],0),MATCH(Summary!Z$8,TB_ALLOCATIONS[[#Headers],[January]:[December]],0)))))),0)</f>
        <v/>
      </c>
      <c r="AA38" s="249" t="str">
        <f>IFERROR(IF($H38="","",IF($H38="Total",SUMIFS(AA$12:AA37,$F$12:$F37,"Category"),IF($F38="Category",SUMIFS(TB_TRANSACTIONS[Total ($)],TB_TRANSACTIONS[Category],Summary!$H38,TB_TRANSACTIONS[Month],Summary!Z$8),SUMIFS(TB_TRANSACTIONS[Total ($)],TB_TRANSACTIONS[Subcategory],Summary!$H38,TB_TRANSACTIONS[Month],Summary!Z$8)))),0)</f>
        <v/>
      </c>
      <c r="AB38" s="250" t="str">
        <f t="shared" si="4"/>
        <v/>
      </c>
      <c r="AC38" s="162"/>
      <c r="AD38" s="165"/>
      <c r="AE38" s="249" t="str">
        <f>IFERROR(IF($H38="","",IF($H38="Total",SUMIFS(AE$12:AE37,$F$12:$F37,"Category"),IF($F38="Category",SUM(INDEX(Allocations!$D$11:$O$20,MATCH(Summary!$H38,Allocations!$C$11:$C$20,0),MATCH(Summary!AE$8,Allocations!$D$10:$O$10,0))),SUM(INDEX(TB_ALLOCATIONS[[January]:[December]],MATCH(Summary!$H38,TB_ALLOCATIONS[Subcategory],0),MATCH(Summary!AE$8,TB_ALLOCATIONS[[#Headers],[January]:[December]],0)))))),0)</f>
        <v/>
      </c>
      <c r="AF38" s="249" t="str">
        <f>IFERROR(IF($H38="","",IF($H38="Total",SUMIFS(AF$12:AF37,$F$12:$F37,"Category"),IF($F38="Category",SUMIFS(TB_TRANSACTIONS[Total ($)],TB_TRANSACTIONS[Category],Summary!$H38,TB_TRANSACTIONS[Month],Summary!AE$8),SUMIFS(TB_TRANSACTIONS[Total ($)],TB_TRANSACTIONS[Subcategory],Summary!$H38,TB_TRANSACTIONS[Month],Summary!AE$8)))),0)</f>
        <v/>
      </c>
      <c r="AG38" s="250" t="str">
        <f t="shared" si="5"/>
        <v/>
      </c>
      <c r="AH38" s="162"/>
      <c r="AI38" s="165"/>
      <c r="AJ38" s="249" t="str">
        <f>IFERROR(IF($H38="","",IF($H38="Total",SUMIFS(AJ$12:AJ37,$F$12:$F37,"Category"),IF($F38="Category",SUM(INDEX(Allocations!$D$11:$O$20,MATCH(Summary!$H38,Allocations!$C$11:$C$20,0),MATCH(Summary!AJ$8,Allocations!$D$10:$O$10,0))),SUM(INDEX(TB_ALLOCATIONS[[January]:[December]],MATCH(Summary!$H38,TB_ALLOCATIONS[Subcategory],0),MATCH(Summary!AJ$8,TB_ALLOCATIONS[[#Headers],[January]:[December]],0)))))),0)</f>
        <v/>
      </c>
      <c r="AK38" s="249" t="str">
        <f>IFERROR(IF($H38="","",IF($H38="Total",SUMIFS(AK$12:AK37,$F$12:$F37,"Category"),IF($F38="Category",SUMIFS(TB_TRANSACTIONS[Total ($)],TB_TRANSACTIONS[Category],Summary!$H38,TB_TRANSACTIONS[Month],Summary!AJ$8),SUMIFS(TB_TRANSACTIONS[Total ($)],TB_TRANSACTIONS[Subcategory],Summary!$H38,TB_TRANSACTIONS[Month],Summary!AJ$8)))),0)</f>
        <v/>
      </c>
      <c r="AL38" s="250" t="str">
        <f t="shared" si="6"/>
        <v/>
      </c>
      <c r="AM38" s="162"/>
      <c r="AN38" s="165"/>
      <c r="AO38" s="249" t="str">
        <f>IFERROR(IF($H38="","",IF($H38="Total",SUMIFS(AO$12:AO37,$F$12:$F37,"Category"),IF($F38="Category",SUM(INDEX(Allocations!$D$11:$O$20,MATCH(Summary!$H38,Allocations!$C$11:$C$20,0),MATCH(Summary!AO$8,Allocations!$D$10:$O$10,0))),SUM(INDEX(TB_ALLOCATIONS[[January]:[December]],MATCH(Summary!$H38,TB_ALLOCATIONS[Subcategory],0),MATCH(Summary!AO$8,TB_ALLOCATIONS[[#Headers],[January]:[December]],0)))))),0)</f>
        <v/>
      </c>
      <c r="AP38" s="249" t="str">
        <f>IFERROR(IF($H38="","",IF($H38="Total",SUMIFS(AP$12:AP37,$F$12:$F37,"Category"),IF($F38="Category",SUMIFS(TB_TRANSACTIONS[Total ($)],TB_TRANSACTIONS[Category],Summary!$H38,TB_TRANSACTIONS[Month],Summary!AO$8),SUMIFS(TB_TRANSACTIONS[Total ($)],TB_TRANSACTIONS[Subcategory],Summary!$H38,TB_TRANSACTIONS[Month],Summary!AO$8)))),0)</f>
        <v/>
      </c>
      <c r="AQ38" s="250" t="str">
        <f t="shared" si="7"/>
        <v/>
      </c>
      <c r="AR38" s="162"/>
      <c r="AS38" s="165"/>
      <c r="AT38" s="249" t="str">
        <f>IFERROR(IF($H38="","",IF($H38="Total",SUMIFS(AT$12:AT37,$F$12:$F37,"Category"),IF($F38="Category",SUM(INDEX(Allocations!$D$11:$O$20,MATCH(Summary!$H38,Allocations!$C$11:$C$20,0),MATCH(Summary!AT$8,Allocations!$D$10:$O$10,0))),SUM(INDEX(TB_ALLOCATIONS[[January]:[December]],MATCH(Summary!$H38,TB_ALLOCATIONS[Subcategory],0),MATCH(Summary!AT$8,TB_ALLOCATIONS[[#Headers],[January]:[December]],0)))))),0)</f>
        <v/>
      </c>
      <c r="AU38" s="249" t="str">
        <f>IFERROR(IF($H38="","",IF($H38="Total",SUMIFS(AU$12:AU37,$F$12:$F37,"Category"),IF($F38="Category",SUMIFS(TB_TRANSACTIONS[Total ($)],TB_TRANSACTIONS[Category],Summary!$H38,TB_TRANSACTIONS[Month],Summary!AT$8),SUMIFS(TB_TRANSACTIONS[Total ($)],TB_TRANSACTIONS[Subcategory],Summary!$H38,TB_TRANSACTIONS[Month],Summary!AT$8)))),0)</f>
        <v/>
      </c>
      <c r="AV38" s="250" t="str">
        <f t="shared" si="8"/>
        <v/>
      </c>
      <c r="AW38" s="162"/>
      <c r="AX38" s="165"/>
      <c r="AY38" s="249" t="str">
        <f>IFERROR(IF($H38="","",IF($H38="Total",SUMIFS(AY$12:AY37,$F$12:$F37,"Category"),IF($F38="Category",SUM(INDEX(Allocations!$D$11:$O$20,MATCH(Summary!$H38,Allocations!$C$11:$C$20,0),MATCH(Summary!AY$8,Allocations!$D$10:$O$10,0))),SUM(INDEX(TB_ALLOCATIONS[[January]:[December]],MATCH(Summary!$H38,TB_ALLOCATIONS[Subcategory],0),MATCH(Summary!AY$8,TB_ALLOCATIONS[[#Headers],[January]:[December]],0)))))),0)</f>
        <v/>
      </c>
      <c r="AZ38" s="249" t="str">
        <f>IFERROR(IF($H38="","",IF($H38="Total",SUMIFS(AZ$12:AZ37,$F$12:$F37,"Category"),IF($F38="Category",SUMIFS(TB_TRANSACTIONS[Total ($)],TB_TRANSACTIONS[Category],Summary!$H38,TB_TRANSACTIONS[Month],Summary!AY$8),SUMIFS(TB_TRANSACTIONS[Total ($)],TB_TRANSACTIONS[Subcategory],Summary!$H38,TB_TRANSACTIONS[Month],Summary!AY$8)))),0)</f>
        <v/>
      </c>
      <c r="BA38" s="250" t="str">
        <f t="shared" si="9"/>
        <v/>
      </c>
      <c r="BB38" s="162"/>
      <c r="BC38" s="165"/>
      <c r="BD38" s="249" t="str">
        <f>IFERROR(IF($H38="","",IF($H38="Total",SUMIFS(BD$12:BD37,$F$12:$F37,"Category"),IF($F38="Category",SUM(INDEX(Allocations!$D$11:$O$20,MATCH(Summary!$H38,Allocations!$C$11:$C$20,0),MATCH(Summary!BD$8,Allocations!$D$10:$O$10,0))),SUM(INDEX(TB_ALLOCATIONS[[January]:[December]],MATCH(Summary!$H38,TB_ALLOCATIONS[Subcategory],0),MATCH(Summary!BD$8,TB_ALLOCATIONS[[#Headers],[January]:[December]],0)))))),0)</f>
        <v/>
      </c>
      <c r="BE38" s="249" t="str">
        <f>IFERROR(IF($H38="","",IF($H38="Total",SUMIFS(BE$12:BE37,$F$12:$F37,"Category"),IF($F38="Category",SUMIFS(TB_TRANSACTIONS[Total ($)],TB_TRANSACTIONS[Category],Summary!$H38,TB_TRANSACTIONS[Month],Summary!BD$8),SUMIFS(TB_TRANSACTIONS[Total ($)],TB_TRANSACTIONS[Subcategory],Summary!$H38,TB_TRANSACTIONS[Month],Summary!BD$8)))),0)</f>
        <v/>
      </c>
      <c r="BF38" s="250" t="str">
        <f t="shared" si="10"/>
        <v/>
      </c>
      <c r="BG38" s="162"/>
      <c r="BH38" s="165"/>
      <c r="BI38" s="249" t="str">
        <f>IFERROR(IF($H38="","",IF($H38="Total",SUMIFS(BI$12:BI37,$F$12:$F37,"Category"),IF($F38="Category",SUM(INDEX(Allocations!$D$11:$O$20,MATCH(Summary!$H38,Allocations!$C$11:$C$20,0),MATCH(Summary!BI$8,Allocations!$D$10:$O$10,0))),SUM(INDEX(TB_ALLOCATIONS[[January]:[December]],MATCH(Summary!$H38,TB_ALLOCATIONS[Subcategory],0),MATCH(Summary!BI$8,TB_ALLOCATIONS[[#Headers],[January]:[December]],0)))))),0)</f>
        <v/>
      </c>
      <c r="BJ38" s="249" t="str">
        <f>IFERROR(IF($H38="","",IF($H38="Total",SUMIFS(BJ$12:BJ37,$F$12:$F37,"Category"),IF($F38="Category",SUMIFS(TB_TRANSACTIONS[Total ($)],TB_TRANSACTIONS[Category],Summary!$H38,TB_TRANSACTIONS[Month],Summary!BI$8),SUMIFS(TB_TRANSACTIONS[Total ($)],TB_TRANSACTIONS[Subcategory],Summary!$H38,TB_TRANSACTIONS[Month],Summary!BI$8)))),0)</f>
        <v/>
      </c>
      <c r="BK38" s="250" t="str">
        <f t="shared" si="11"/>
        <v/>
      </c>
      <c r="BL38" s="162"/>
      <c r="BM38" s="165"/>
      <c r="BN38" s="249" t="str">
        <f>IFERROR(IF($H38="","",IF($H38="Total",SUMIFS(BN$12:BN37,$F$12:$F37,"Category"),IF($F38="Category",SUM(INDEX(Allocations!$D$11:$O$20,MATCH(Summary!$H38,Allocations!$C$11:$C$20,0),MATCH(Summary!BN$8,Allocations!$D$10:$O$10,0))),SUM(INDEX(TB_ALLOCATIONS[[January]:[December]],MATCH(Summary!$H38,TB_ALLOCATIONS[Subcategory],0),MATCH(Summary!BN$8,TB_ALLOCATIONS[[#Headers],[January]:[December]],0)))))),0)</f>
        <v/>
      </c>
      <c r="BO38" s="249" t="str">
        <f>IFERROR(IF($H38="","",IF($H38="Total",SUMIFS(BO$12:BO37,$F$12:$F37,"Category"),IF($F38="Category",SUMIFS(TB_TRANSACTIONS[Total ($)],TB_TRANSACTIONS[Category],Summary!$H38,TB_TRANSACTIONS[Month],Summary!BN$8),SUMIFS(TB_TRANSACTIONS[Total ($)],TB_TRANSACTIONS[Subcategory],Summary!$H38,TB_TRANSACTIONS[Month],Summary!BN$8)))),0)</f>
        <v/>
      </c>
      <c r="BP38" s="250" t="str">
        <f t="shared" si="12"/>
        <v/>
      </c>
      <c r="BQ38" s="162"/>
      <c r="BR38" s="165"/>
      <c r="BS38" s="249" t="str">
        <f t="shared" si="17"/>
        <v/>
      </c>
      <c r="BT38" s="249" t="str">
        <f t="shared" si="18"/>
        <v/>
      </c>
      <c r="BU38" s="250" t="str">
        <f t="shared" si="19"/>
        <v/>
      </c>
      <c r="BV38" s="267"/>
      <c r="BW38" s="77"/>
      <c r="BX38" s="57"/>
      <c r="BZ38" s="276"/>
      <c r="CK38" s="92"/>
      <c r="CL38" s="92"/>
      <c r="CM38" s="92"/>
      <c r="CN38" s="92"/>
      <c r="CO38" s="92"/>
      <c r="CP38" s="92"/>
    </row>
    <row r="39" spans="1:94" s="72" customFormat="1" ht="18" customHeight="1" thickBot="1" x14ac:dyDescent="0.3">
      <c r="A39" s="97"/>
      <c r="B39" s="108" t="str">
        <f>IFERROR(IF(COUNTIFS($B$13:B38,"Total")&gt;0,"-",IF(B38="",IF(B37="","Total",IF(B37=$C$8,"",B37+1)),IF(E38=D38,"",B38))),"-")</f>
        <v>-</v>
      </c>
      <c r="C39" s="108" t="str">
        <f>IFERROR(IF(B39="","-",INDEX(Analysis!$D$45:$D$54,MATCH(Summary!$B39,Analysis!$C$45:$C$54,0),1)),"-")</f>
        <v>-</v>
      </c>
      <c r="D39" s="108" t="str">
        <f>IFERROR(INDEX(Analysis!$E$45:$E$54,MATCH(Summary!$B39,Analysis!$C$45:$C$54,0),1),"-")</f>
        <v>-</v>
      </c>
      <c r="E39" s="108" t="str">
        <f t="shared" si="16"/>
        <v>-</v>
      </c>
      <c r="F39" s="108" t="str">
        <f t="shared" si="0"/>
        <v>-</v>
      </c>
      <c r="G39" s="57"/>
      <c r="H39" s="164" t="str">
        <f>IFERROR(IF(B39="Total","Total",IF(COUNTIFS($H$12:H38,"Total")&gt;0,"",IF(F39="Category",Summary!C39,INDEX(TB_ALLOCATIONS[Subcategory],MATCH(Summary!C39&amp;"-"&amp;Summary!E39,TB_ALLOCATIONS[Subcategory - code],0),1)))),"")</f>
        <v/>
      </c>
      <c r="I39" s="162"/>
      <c r="J39" s="165"/>
      <c r="K39" s="249" t="str">
        <f>IFERROR(IF($H39="","",IF($H39="Total",SUMIFS(K$12:K38,$F$12:$F38,"Category"),IF($F39="Category",SUM(INDEX(Allocations!$D$11:$O$20,MATCH(Summary!$H39,Allocations!$C$11:$C$20,0),MATCH(Summary!K$8,Allocations!$D$10:$O$10,0))),SUM(INDEX(TB_ALLOCATIONS[[January]:[December]],MATCH(Summary!$H39,TB_ALLOCATIONS[Subcategory],0),MATCH(Summary!K$8,TB_ALLOCATIONS[[#Headers],[January]:[December]],0)))))),0)</f>
        <v/>
      </c>
      <c r="L39" s="249" t="str">
        <f>IFERROR(IF($H39="","",IF($H39="Total",SUMIFS(L$12:L38,$F$12:$F38,"Category"),IF($F39="Category",SUMIFS(TB_TRANSACTIONS[Total ($)],TB_TRANSACTIONS[Category],Summary!$H39,TB_TRANSACTIONS[Month],Summary!K$8),SUMIFS(TB_TRANSACTIONS[Total ($)],TB_TRANSACTIONS[Subcategory],Summary!$H39,TB_TRANSACTIONS[Month],Summary!K$8)))),0)</f>
        <v/>
      </c>
      <c r="M39" s="250" t="str">
        <f t="shared" si="20"/>
        <v/>
      </c>
      <c r="N39" s="162"/>
      <c r="O39" s="165"/>
      <c r="P39" s="249" t="str">
        <f>IFERROR(IF($H39="","",IF($H39="Total",SUMIFS(P$12:P38,$F$12:$F38,"Category"),IF($F39="Category",SUM(INDEX(Allocations!$D$11:$O$20,MATCH(Summary!$H39,Allocations!$C$11:$C$20,0),MATCH(Summary!P$8,Allocations!$D$10:$O$10,0))),SUM(INDEX(TB_ALLOCATIONS[[January]:[December]],MATCH(Summary!$H39,TB_ALLOCATIONS[Subcategory],0),MATCH(Summary!P$8,TB_ALLOCATIONS[[#Headers],[January]:[December]],0)))))),0)</f>
        <v/>
      </c>
      <c r="Q39" s="249" t="str">
        <f>IFERROR(IF($H39="","",IF($H39="Total",SUMIFS(Q$12:Q38,$F$12:$F38,"Category"),IF($F39="Category",SUMIFS(TB_TRANSACTIONS[Total ($)],TB_TRANSACTIONS[Category],Summary!$H39,TB_TRANSACTIONS[Month],Summary!P$8),SUMIFS(TB_TRANSACTIONS[Total ($)],TB_TRANSACTIONS[Subcategory],Summary!$H39,TB_TRANSACTIONS[Month],Summary!P$8)))),0)</f>
        <v/>
      </c>
      <c r="R39" s="250" t="str">
        <f t="shared" si="2"/>
        <v/>
      </c>
      <c r="S39" s="162"/>
      <c r="T39" s="165"/>
      <c r="U39" s="249" t="str">
        <f>IFERROR(IF($H39="","",IF($H39="Total",SUMIFS(U$12:U38,$F$12:$F38,"Category"),IF($F39="Category",SUM(INDEX(Allocations!$D$11:$O$20,MATCH(Summary!$H39,Allocations!$C$11:$C$20,0),MATCH(Summary!U$8,Allocations!$D$10:$O$10,0))),SUM(INDEX(TB_ALLOCATIONS[[January]:[December]],MATCH(Summary!$H39,TB_ALLOCATIONS[Subcategory],0),MATCH(Summary!U$8,TB_ALLOCATIONS[[#Headers],[January]:[December]],0)))))),0)</f>
        <v/>
      </c>
      <c r="V39" s="249" t="str">
        <f>IFERROR(IF($H39="","",IF($H39="Total",SUMIFS(V$12:V38,$F$12:$F38,"Category"),IF($F39="Category",SUMIFS(TB_TRANSACTIONS[Total ($)],TB_TRANSACTIONS[Category],Summary!$H39,TB_TRANSACTIONS[Month],Summary!U$8),SUMIFS(TB_TRANSACTIONS[Total ($)],TB_TRANSACTIONS[Subcategory],Summary!$H39,TB_TRANSACTIONS[Month],Summary!U$8)))),0)</f>
        <v/>
      </c>
      <c r="W39" s="250" t="str">
        <f t="shared" si="3"/>
        <v/>
      </c>
      <c r="X39" s="162"/>
      <c r="Y39" s="165"/>
      <c r="Z39" s="249" t="str">
        <f>IFERROR(IF($H39="","",IF($H39="Total",SUMIFS(Z$12:Z38,$F$12:$F38,"Category"),IF($F39="Category",SUM(INDEX(Allocations!$D$11:$O$20,MATCH(Summary!$H39,Allocations!$C$11:$C$20,0),MATCH(Summary!Z$8,Allocations!$D$10:$O$10,0))),SUM(INDEX(TB_ALLOCATIONS[[January]:[December]],MATCH(Summary!$H39,TB_ALLOCATIONS[Subcategory],0),MATCH(Summary!Z$8,TB_ALLOCATIONS[[#Headers],[January]:[December]],0)))))),0)</f>
        <v/>
      </c>
      <c r="AA39" s="249" t="str">
        <f>IFERROR(IF($H39="","",IF($H39="Total",SUMIFS(AA$12:AA38,$F$12:$F38,"Category"),IF($F39="Category",SUMIFS(TB_TRANSACTIONS[Total ($)],TB_TRANSACTIONS[Category],Summary!$H39,TB_TRANSACTIONS[Month],Summary!Z$8),SUMIFS(TB_TRANSACTIONS[Total ($)],TB_TRANSACTIONS[Subcategory],Summary!$H39,TB_TRANSACTIONS[Month],Summary!Z$8)))),0)</f>
        <v/>
      </c>
      <c r="AB39" s="250" t="str">
        <f t="shared" si="4"/>
        <v/>
      </c>
      <c r="AC39" s="162"/>
      <c r="AD39" s="165"/>
      <c r="AE39" s="249" t="str">
        <f>IFERROR(IF($H39="","",IF($H39="Total",SUMIFS(AE$12:AE38,$F$12:$F38,"Category"),IF($F39="Category",SUM(INDEX(Allocations!$D$11:$O$20,MATCH(Summary!$H39,Allocations!$C$11:$C$20,0),MATCH(Summary!AE$8,Allocations!$D$10:$O$10,0))),SUM(INDEX(TB_ALLOCATIONS[[January]:[December]],MATCH(Summary!$H39,TB_ALLOCATIONS[Subcategory],0),MATCH(Summary!AE$8,TB_ALLOCATIONS[[#Headers],[January]:[December]],0)))))),0)</f>
        <v/>
      </c>
      <c r="AF39" s="249" t="str">
        <f>IFERROR(IF($H39="","",IF($H39="Total",SUMIFS(AF$12:AF38,$F$12:$F38,"Category"),IF($F39="Category",SUMIFS(TB_TRANSACTIONS[Total ($)],TB_TRANSACTIONS[Category],Summary!$H39,TB_TRANSACTIONS[Month],Summary!AE$8),SUMIFS(TB_TRANSACTIONS[Total ($)],TB_TRANSACTIONS[Subcategory],Summary!$H39,TB_TRANSACTIONS[Month],Summary!AE$8)))),0)</f>
        <v/>
      </c>
      <c r="AG39" s="250" t="str">
        <f t="shared" si="5"/>
        <v/>
      </c>
      <c r="AH39" s="162"/>
      <c r="AI39" s="165"/>
      <c r="AJ39" s="249" t="str">
        <f>IFERROR(IF($H39="","",IF($H39="Total",SUMIFS(AJ$12:AJ38,$F$12:$F38,"Category"),IF($F39="Category",SUM(INDEX(Allocations!$D$11:$O$20,MATCH(Summary!$H39,Allocations!$C$11:$C$20,0),MATCH(Summary!AJ$8,Allocations!$D$10:$O$10,0))),SUM(INDEX(TB_ALLOCATIONS[[January]:[December]],MATCH(Summary!$H39,TB_ALLOCATIONS[Subcategory],0),MATCH(Summary!AJ$8,TB_ALLOCATIONS[[#Headers],[January]:[December]],0)))))),0)</f>
        <v/>
      </c>
      <c r="AK39" s="249" t="str">
        <f>IFERROR(IF($H39="","",IF($H39="Total",SUMIFS(AK$12:AK38,$F$12:$F38,"Category"),IF($F39="Category",SUMIFS(TB_TRANSACTIONS[Total ($)],TB_TRANSACTIONS[Category],Summary!$H39,TB_TRANSACTIONS[Month],Summary!AJ$8),SUMIFS(TB_TRANSACTIONS[Total ($)],TB_TRANSACTIONS[Subcategory],Summary!$H39,TB_TRANSACTIONS[Month],Summary!AJ$8)))),0)</f>
        <v/>
      </c>
      <c r="AL39" s="250" t="str">
        <f t="shared" si="6"/>
        <v/>
      </c>
      <c r="AM39" s="162"/>
      <c r="AN39" s="165"/>
      <c r="AO39" s="249" t="str">
        <f>IFERROR(IF($H39="","",IF($H39="Total",SUMIFS(AO$12:AO38,$F$12:$F38,"Category"),IF($F39="Category",SUM(INDEX(Allocations!$D$11:$O$20,MATCH(Summary!$H39,Allocations!$C$11:$C$20,0),MATCH(Summary!AO$8,Allocations!$D$10:$O$10,0))),SUM(INDEX(TB_ALLOCATIONS[[January]:[December]],MATCH(Summary!$H39,TB_ALLOCATIONS[Subcategory],0),MATCH(Summary!AO$8,TB_ALLOCATIONS[[#Headers],[January]:[December]],0)))))),0)</f>
        <v/>
      </c>
      <c r="AP39" s="249" t="str">
        <f>IFERROR(IF($H39="","",IF($H39="Total",SUMIFS(AP$12:AP38,$F$12:$F38,"Category"),IF($F39="Category",SUMIFS(TB_TRANSACTIONS[Total ($)],TB_TRANSACTIONS[Category],Summary!$H39,TB_TRANSACTIONS[Month],Summary!AO$8),SUMIFS(TB_TRANSACTIONS[Total ($)],TB_TRANSACTIONS[Subcategory],Summary!$H39,TB_TRANSACTIONS[Month],Summary!AO$8)))),0)</f>
        <v/>
      </c>
      <c r="AQ39" s="250" t="str">
        <f t="shared" si="7"/>
        <v/>
      </c>
      <c r="AR39" s="162"/>
      <c r="AS39" s="165"/>
      <c r="AT39" s="249" t="str">
        <f>IFERROR(IF($H39="","",IF($H39="Total",SUMIFS(AT$12:AT38,$F$12:$F38,"Category"),IF($F39="Category",SUM(INDEX(Allocations!$D$11:$O$20,MATCH(Summary!$H39,Allocations!$C$11:$C$20,0),MATCH(Summary!AT$8,Allocations!$D$10:$O$10,0))),SUM(INDEX(TB_ALLOCATIONS[[January]:[December]],MATCH(Summary!$H39,TB_ALLOCATIONS[Subcategory],0),MATCH(Summary!AT$8,TB_ALLOCATIONS[[#Headers],[January]:[December]],0)))))),0)</f>
        <v/>
      </c>
      <c r="AU39" s="249" t="str">
        <f>IFERROR(IF($H39="","",IF($H39="Total",SUMIFS(AU$12:AU38,$F$12:$F38,"Category"),IF($F39="Category",SUMIFS(TB_TRANSACTIONS[Total ($)],TB_TRANSACTIONS[Category],Summary!$H39,TB_TRANSACTIONS[Month],Summary!AT$8),SUMIFS(TB_TRANSACTIONS[Total ($)],TB_TRANSACTIONS[Subcategory],Summary!$H39,TB_TRANSACTIONS[Month],Summary!AT$8)))),0)</f>
        <v/>
      </c>
      <c r="AV39" s="250" t="str">
        <f t="shared" si="8"/>
        <v/>
      </c>
      <c r="AW39" s="162"/>
      <c r="AX39" s="165"/>
      <c r="AY39" s="249" t="str">
        <f>IFERROR(IF($H39="","",IF($H39="Total",SUMIFS(AY$12:AY38,$F$12:$F38,"Category"),IF($F39="Category",SUM(INDEX(Allocations!$D$11:$O$20,MATCH(Summary!$H39,Allocations!$C$11:$C$20,0),MATCH(Summary!AY$8,Allocations!$D$10:$O$10,0))),SUM(INDEX(TB_ALLOCATIONS[[January]:[December]],MATCH(Summary!$H39,TB_ALLOCATIONS[Subcategory],0),MATCH(Summary!AY$8,TB_ALLOCATIONS[[#Headers],[January]:[December]],0)))))),0)</f>
        <v/>
      </c>
      <c r="AZ39" s="249" t="str">
        <f>IFERROR(IF($H39="","",IF($H39="Total",SUMIFS(AZ$12:AZ38,$F$12:$F38,"Category"),IF($F39="Category",SUMIFS(TB_TRANSACTIONS[Total ($)],TB_TRANSACTIONS[Category],Summary!$H39,TB_TRANSACTIONS[Month],Summary!AY$8),SUMIFS(TB_TRANSACTIONS[Total ($)],TB_TRANSACTIONS[Subcategory],Summary!$H39,TB_TRANSACTIONS[Month],Summary!AY$8)))),0)</f>
        <v/>
      </c>
      <c r="BA39" s="250" t="str">
        <f t="shared" si="9"/>
        <v/>
      </c>
      <c r="BB39" s="162"/>
      <c r="BC39" s="165"/>
      <c r="BD39" s="249" t="str">
        <f>IFERROR(IF($H39="","",IF($H39="Total",SUMIFS(BD$12:BD38,$F$12:$F38,"Category"),IF($F39="Category",SUM(INDEX(Allocations!$D$11:$O$20,MATCH(Summary!$H39,Allocations!$C$11:$C$20,0),MATCH(Summary!BD$8,Allocations!$D$10:$O$10,0))),SUM(INDEX(TB_ALLOCATIONS[[January]:[December]],MATCH(Summary!$H39,TB_ALLOCATIONS[Subcategory],0),MATCH(Summary!BD$8,TB_ALLOCATIONS[[#Headers],[January]:[December]],0)))))),0)</f>
        <v/>
      </c>
      <c r="BE39" s="249" t="str">
        <f>IFERROR(IF($H39="","",IF($H39="Total",SUMIFS(BE$12:BE38,$F$12:$F38,"Category"),IF($F39="Category",SUMIFS(TB_TRANSACTIONS[Total ($)],TB_TRANSACTIONS[Category],Summary!$H39,TB_TRANSACTIONS[Month],Summary!BD$8),SUMIFS(TB_TRANSACTIONS[Total ($)],TB_TRANSACTIONS[Subcategory],Summary!$H39,TB_TRANSACTIONS[Month],Summary!BD$8)))),0)</f>
        <v/>
      </c>
      <c r="BF39" s="250" t="str">
        <f t="shared" si="10"/>
        <v/>
      </c>
      <c r="BG39" s="162"/>
      <c r="BH39" s="165"/>
      <c r="BI39" s="249" t="str">
        <f>IFERROR(IF($H39="","",IF($H39="Total",SUMIFS(BI$12:BI38,$F$12:$F38,"Category"),IF($F39="Category",SUM(INDEX(Allocations!$D$11:$O$20,MATCH(Summary!$H39,Allocations!$C$11:$C$20,0),MATCH(Summary!BI$8,Allocations!$D$10:$O$10,0))),SUM(INDEX(TB_ALLOCATIONS[[January]:[December]],MATCH(Summary!$H39,TB_ALLOCATIONS[Subcategory],0),MATCH(Summary!BI$8,TB_ALLOCATIONS[[#Headers],[January]:[December]],0)))))),0)</f>
        <v/>
      </c>
      <c r="BJ39" s="249" t="str">
        <f>IFERROR(IF($H39="","",IF($H39="Total",SUMIFS(BJ$12:BJ38,$F$12:$F38,"Category"),IF($F39="Category",SUMIFS(TB_TRANSACTIONS[Total ($)],TB_TRANSACTIONS[Category],Summary!$H39,TB_TRANSACTIONS[Month],Summary!BI$8),SUMIFS(TB_TRANSACTIONS[Total ($)],TB_TRANSACTIONS[Subcategory],Summary!$H39,TB_TRANSACTIONS[Month],Summary!BI$8)))),0)</f>
        <v/>
      </c>
      <c r="BK39" s="250" t="str">
        <f t="shared" si="11"/>
        <v/>
      </c>
      <c r="BL39" s="162"/>
      <c r="BM39" s="165"/>
      <c r="BN39" s="249" t="str">
        <f>IFERROR(IF($H39="","",IF($H39="Total",SUMIFS(BN$12:BN38,$F$12:$F38,"Category"),IF($F39="Category",SUM(INDEX(Allocations!$D$11:$O$20,MATCH(Summary!$H39,Allocations!$C$11:$C$20,0),MATCH(Summary!BN$8,Allocations!$D$10:$O$10,0))),SUM(INDEX(TB_ALLOCATIONS[[January]:[December]],MATCH(Summary!$H39,TB_ALLOCATIONS[Subcategory],0),MATCH(Summary!BN$8,TB_ALLOCATIONS[[#Headers],[January]:[December]],0)))))),0)</f>
        <v/>
      </c>
      <c r="BO39" s="249" t="str">
        <f>IFERROR(IF($H39="","",IF($H39="Total",SUMIFS(BO$12:BO38,$F$12:$F38,"Category"),IF($F39="Category",SUMIFS(TB_TRANSACTIONS[Total ($)],TB_TRANSACTIONS[Category],Summary!$H39,TB_TRANSACTIONS[Month],Summary!BN$8),SUMIFS(TB_TRANSACTIONS[Total ($)],TB_TRANSACTIONS[Subcategory],Summary!$H39,TB_TRANSACTIONS[Month],Summary!BN$8)))),0)</f>
        <v/>
      </c>
      <c r="BP39" s="250" t="str">
        <f t="shared" si="12"/>
        <v/>
      </c>
      <c r="BQ39" s="162"/>
      <c r="BR39" s="165"/>
      <c r="BS39" s="249" t="str">
        <f t="shared" si="17"/>
        <v/>
      </c>
      <c r="BT39" s="249" t="str">
        <f t="shared" si="18"/>
        <v/>
      </c>
      <c r="BU39" s="250" t="str">
        <f t="shared" si="19"/>
        <v/>
      </c>
      <c r="BV39" s="267"/>
      <c r="BW39" s="77"/>
      <c r="BX39" s="57"/>
      <c r="BZ39" s="276"/>
      <c r="CK39" s="92"/>
      <c r="CL39" s="92"/>
      <c r="CM39" s="92"/>
      <c r="CN39" s="92"/>
      <c r="CO39" s="92"/>
      <c r="CP39" s="92"/>
    </row>
    <row r="40" spans="1:94" s="72" customFormat="1" ht="16" customHeight="1" thickBot="1" x14ac:dyDescent="0.3">
      <c r="A40" s="97"/>
      <c r="B40" s="108" t="str">
        <f>IFERROR(IF(COUNTIFS($B$13:B39,"Total")&gt;0,"-",IF(B39="",IF(B38="","Total",IF(B38=$C$8,"",B38+1)),IF(E39=D39,"",B39))),"-")</f>
        <v>-</v>
      </c>
      <c r="C40" s="108" t="str">
        <f>IFERROR(IF(B40="","-",INDEX(Analysis!$D$45:$D$54,MATCH(Summary!$B40,Analysis!$C$45:$C$54,0),1)),"-")</f>
        <v>-</v>
      </c>
      <c r="D40" s="108" t="str">
        <f>IFERROR(INDEX(Analysis!$E$45:$E$54,MATCH(Summary!$B40,Analysis!$C$45:$C$54,0),1),"-")</f>
        <v>-</v>
      </c>
      <c r="E40" s="108" t="str">
        <f t="shared" si="16"/>
        <v>-</v>
      </c>
      <c r="F40" s="108" t="str">
        <f t="shared" si="0"/>
        <v>-</v>
      </c>
      <c r="G40" s="57"/>
      <c r="H40" s="164" t="str">
        <f>IFERROR(IF(B40="Total","Total",IF(COUNTIFS($H$12:H39,"Total")&gt;0,"",IF(F40="Category",Summary!C40,INDEX(TB_ALLOCATIONS[Subcategory],MATCH(Summary!C40&amp;"-"&amp;Summary!E40,TB_ALLOCATIONS[Subcategory - code],0),1)))),"")</f>
        <v/>
      </c>
      <c r="I40" s="162"/>
      <c r="J40" s="165"/>
      <c r="K40" s="249" t="str">
        <f>IFERROR(IF($H40="","",IF($H40="Total",SUMIFS(K$12:K39,$F$12:$F39,"Category"),IF($F40="Category",SUM(INDEX(Allocations!$D$11:$O$20,MATCH(Summary!$H40,Allocations!$C$11:$C$20,0),MATCH(Summary!K$8,Allocations!$D$10:$O$10,0))),SUM(INDEX(TB_ALLOCATIONS[[January]:[December]],MATCH(Summary!$H40,TB_ALLOCATIONS[Subcategory],0),MATCH(Summary!K$8,TB_ALLOCATIONS[[#Headers],[January]:[December]],0)))))),0)</f>
        <v/>
      </c>
      <c r="L40" s="249" t="str">
        <f>IFERROR(IF($H40="","",IF($H40="Total",SUMIFS(L$12:L39,$F$12:$F39,"Category"),IF($F40="Category",SUMIFS(TB_TRANSACTIONS[Total ($)],TB_TRANSACTIONS[Category],Summary!$H40,TB_TRANSACTIONS[Month],Summary!K$8),SUMIFS(TB_TRANSACTIONS[Total ($)],TB_TRANSACTIONS[Subcategory],Summary!$H40,TB_TRANSACTIONS[Month],Summary!K$8)))),0)</f>
        <v/>
      </c>
      <c r="M40" s="250" t="str">
        <f t="shared" si="20"/>
        <v/>
      </c>
      <c r="N40" s="162"/>
      <c r="O40" s="165"/>
      <c r="P40" s="249" t="str">
        <f>IFERROR(IF($H40="","",IF($H40="Total",SUMIFS(P$12:P39,$F$12:$F39,"Category"),IF($F40="Category",SUM(INDEX(Allocations!$D$11:$O$20,MATCH(Summary!$H40,Allocations!$C$11:$C$20,0),MATCH(Summary!P$8,Allocations!$D$10:$O$10,0))),SUM(INDEX(TB_ALLOCATIONS[[January]:[December]],MATCH(Summary!$H40,TB_ALLOCATIONS[Subcategory],0),MATCH(Summary!P$8,TB_ALLOCATIONS[[#Headers],[January]:[December]],0)))))),0)</f>
        <v/>
      </c>
      <c r="Q40" s="249" t="str">
        <f>IFERROR(IF($H40="","",IF($H40="Total",SUMIFS(Q$12:Q39,$F$12:$F39,"Category"),IF($F40="Category",SUMIFS(TB_TRANSACTIONS[Total ($)],TB_TRANSACTIONS[Category],Summary!$H40,TB_TRANSACTIONS[Month],Summary!P$8),SUMIFS(TB_TRANSACTIONS[Total ($)],TB_TRANSACTIONS[Subcategory],Summary!$H40,TB_TRANSACTIONS[Month],Summary!P$8)))),0)</f>
        <v/>
      </c>
      <c r="R40" s="250" t="str">
        <f t="shared" si="2"/>
        <v/>
      </c>
      <c r="S40" s="162"/>
      <c r="T40" s="165"/>
      <c r="U40" s="249" t="str">
        <f>IFERROR(IF($H40="","",IF($H40="Total",SUMIFS(U$12:U39,$F$12:$F39,"Category"),IF($F40="Category",SUM(INDEX(Allocations!$D$11:$O$20,MATCH(Summary!$H40,Allocations!$C$11:$C$20,0),MATCH(Summary!U$8,Allocations!$D$10:$O$10,0))),SUM(INDEX(TB_ALLOCATIONS[[January]:[December]],MATCH(Summary!$H40,TB_ALLOCATIONS[Subcategory],0),MATCH(Summary!U$8,TB_ALLOCATIONS[[#Headers],[January]:[December]],0)))))),0)</f>
        <v/>
      </c>
      <c r="V40" s="249" t="str">
        <f>IFERROR(IF($H40="","",IF($H40="Total",SUMIFS(V$12:V39,$F$12:$F39,"Category"),IF($F40="Category",SUMIFS(TB_TRANSACTIONS[Total ($)],TB_TRANSACTIONS[Category],Summary!$H40,TB_TRANSACTIONS[Month],Summary!U$8),SUMIFS(TB_TRANSACTIONS[Total ($)],TB_TRANSACTIONS[Subcategory],Summary!$H40,TB_TRANSACTIONS[Month],Summary!U$8)))),0)</f>
        <v/>
      </c>
      <c r="W40" s="250" t="str">
        <f t="shared" si="3"/>
        <v/>
      </c>
      <c r="X40" s="162"/>
      <c r="Y40" s="165"/>
      <c r="Z40" s="249" t="str">
        <f>IFERROR(IF($H40="","",IF($H40="Total",SUMIFS(Z$12:Z39,$F$12:$F39,"Category"),IF($F40="Category",SUM(INDEX(Allocations!$D$11:$O$20,MATCH(Summary!$H40,Allocations!$C$11:$C$20,0),MATCH(Summary!Z$8,Allocations!$D$10:$O$10,0))),SUM(INDEX(TB_ALLOCATIONS[[January]:[December]],MATCH(Summary!$H40,TB_ALLOCATIONS[Subcategory],0),MATCH(Summary!Z$8,TB_ALLOCATIONS[[#Headers],[January]:[December]],0)))))),0)</f>
        <v/>
      </c>
      <c r="AA40" s="249" t="str">
        <f>IFERROR(IF($H40="","",IF($H40="Total",SUMIFS(AA$12:AA39,$F$12:$F39,"Category"),IF($F40="Category",SUMIFS(TB_TRANSACTIONS[Total ($)],TB_TRANSACTIONS[Category],Summary!$H40,TB_TRANSACTIONS[Month],Summary!Z$8),SUMIFS(TB_TRANSACTIONS[Total ($)],TB_TRANSACTIONS[Subcategory],Summary!$H40,TB_TRANSACTIONS[Month],Summary!Z$8)))),0)</f>
        <v/>
      </c>
      <c r="AB40" s="250" t="str">
        <f t="shared" si="4"/>
        <v/>
      </c>
      <c r="AC40" s="162"/>
      <c r="AD40" s="165"/>
      <c r="AE40" s="249" t="str">
        <f>IFERROR(IF($H40="","",IF($H40="Total",SUMIFS(AE$12:AE39,$F$12:$F39,"Category"),IF($F40="Category",SUM(INDEX(Allocations!$D$11:$O$20,MATCH(Summary!$H40,Allocations!$C$11:$C$20,0),MATCH(Summary!AE$8,Allocations!$D$10:$O$10,0))),SUM(INDEX(TB_ALLOCATIONS[[January]:[December]],MATCH(Summary!$H40,TB_ALLOCATIONS[Subcategory],0),MATCH(Summary!AE$8,TB_ALLOCATIONS[[#Headers],[January]:[December]],0)))))),0)</f>
        <v/>
      </c>
      <c r="AF40" s="249" t="str">
        <f>IFERROR(IF($H40="","",IF($H40="Total",SUMIFS(AF$12:AF39,$F$12:$F39,"Category"),IF($F40="Category",SUMIFS(TB_TRANSACTIONS[Total ($)],TB_TRANSACTIONS[Category],Summary!$H40,TB_TRANSACTIONS[Month],Summary!AE$8),SUMIFS(TB_TRANSACTIONS[Total ($)],TB_TRANSACTIONS[Subcategory],Summary!$H40,TB_TRANSACTIONS[Month],Summary!AE$8)))),0)</f>
        <v/>
      </c>
      <c r="AG40" s="250" t="str">
        <f t="shared" si="5"/>
        <v/>
      </c>
      <c r="AH40" s="162"/>
      <c r="AI40" s="165"/>
      <c r="AJ40" s="249" t="str">
        <f>IFERROR(IF($H40="","",IF($H40="Total",SUMIFS(AJ$12:AJ39,$F$12:$F39,"Category"),IF($F40="Category",SUM(INDEX(Allocations!$D$11:$O$20,MATCH(Summary!$H40,Allocations!$C$11:$C$20,0),MATCH(Summary!AJ$8,Allocations!$D$10:$O$10,0))),SUM(INDEX(TB_ALLOCATIONS[[January]:[December]],MATCH(Summary!$H40,TB_ALLOCATIONS[Subcategory],0),MATCH(Summary!AJ$8,TB_ALLOCATIONS[[#Headers],[January]:[December]],0)))))),0)</f>
        <v/>
      </c>
      <c r="AK40" s="249" t="str">
        <f>IFERROR(IF($H40="","",IF($H40="Total",SUMIFS(AK$12:AK39,$F$12:$F39,"Category"),IF($F40="Category",SUMIFS(TB_TRANSACTIONS[Total ($)],TB_TRANSACTIONS[Category],Summary!$H40,TB_TRANSACTIONS[Month],Summary!AJ$8),SUMIFS(TB_TRANSACTIONS[Total ($)],TB_TRANSACTIONS[Subcategory],Summary!$H40,TB_TRANSACTIONS[Month],Summary!AJ$8)))),0)</f>
        <v/>
      </c>
      <c r="AL40" s="250" t="str">
        <f t="shared" si="6"/>
        <v/>
      </c>
      <c r="AM40" s="162"/>
      <c r="AN40" s="165"/>
      <c r="AO40" s="249" t="str">
        <f>IFERROR(IF($H40="","",IF($H40="Total",SUMIFS(AO$12:AO39,$F$12:$F39,"Category"),IF($F40="Category",SUM(INDEX(Allocations!$D$11:$O$20,MATCH(Summary!$H40,Allocations!$C$11:$C$20,0),MATCH(Summary!AO$8,Allocations!$D$10:$O$10,0))),SUM(INDEX(TB_ALLOCATIONS[[January]:[December]],MATCH(Summary!$H40,TB_ALLOCATIONS[Subcategory],0),MATCH(Summary!AO$8,TB_ALLOCATIONS[[#Headers],[January]:[December]],0)))))),0)</f>
        <v/>
      </c>
      <c r="AP40" s="249" t="str">
        <f>IFERROR(IF($H40="","",IF($H40="Total",SUMIFS(AP$12:AP39,$F$12:$F39,"Category"),IF($F40="Category",SUMIFS(TB_TRANSACTIONS[Total ($)],TB_TRANSACTIONS[Category],Summary!$H40,TB_TRANSACTIONS[Month],Summary!AO$8),SUMIFS(TB_TRANSACTIONS[Total ($)],TB_TRANSACTIONS[Subcategory],Summary!$H40,TB_TRANSACTIONS[Month],Summary!AO$8)))),0)</f>
        <v/>
      </c>
      <c r="AQ40" s="250" t="str">
        <f t="shared" si="7"/>
        <v/>
      </c>
      <c r="AR40" s="162"/>
      <c r="AS40" s="165"/>
      <c r="AT40" s="249" t="str">
        <f>IFERROR(IF($H40="","",IF($H40="Total",SUMIFS(AT$12:AT39,$F$12:$F39,"Category"),IF($F40="Category",SUM(INDEX(Allocations!$D$11:$O$20,MATCH(Summary!$H40,Allocations!$C$11:$C$20,0),MATCH(Summary!AT$8,Allocations!$D$10:$O$10,0))),SUM(INDEX(TB_ALLOCATIONS[[January]:[December]],MATCH(Summary!$H40,TB_ALLOCATIONS[Subcategory],0),MATCH(Summary!AT$8,TB_ALLOCATIONS[[#Headers],[January]:[December]],0)))))),0)</f>
        <v/>
      </c>
      <c r="AU40" s="249" t="str">
        <f>IFERROR(IF($H40="","",IF($H40="Total",SUMIFS(AU$12:AU39,$F$12:$F39,"Category"),IF($F40="Category",SUMIFS(TB_TRANSACTIONS[Total ($)],TB_TRANSACTIONS[Category],Summary!$H40,TB_TRANSACTIONS[Month],Summary!AT$8),SUMIFS(TB_TRANSACTIONS[Total ($)],TB_TRANSACTIONS[Subcategory],Summary!$H40,TB_TRANSACTIONS[Month],Summary!AT$8)))),0)</f>
        <v/>
      </c>
      <c r="AV40" s="250" t="str">
        <f t="shared" si="8"/>
        <v/>
      </c>
      <c r="AW40" s="162"/>
      <c r="AX40" s="165"/>
      <c r="AY40" s="249" t="str">
        <f>IFERROR(IF($H40="","",IF($H40="Total",SUMIFS(AY$12:AY39,$F$12:$F39,"Category"),IF($F40="Category",SUM(INDEX(Allocations!$D$11:$O$20,MATCH(Summary!$H40,Allocations!$C$11:$C$20,0),MATCH(Summary!AY$8,Allocations!$D$10:$O$10,0))),SUM(INDEX(TB_ALLOCATIONS[[January]:[December]],MATCH(Summary!$H40,TB_ALLOCATIONS[Subcategory],0),MATCH(Summary!AY$8,TB_ALLOCATIONS[[#Headers],[January]:[December]],0)))))),0)</f>
        <v/>
      </c>
      <c r="AZ40" s="249" t="str">
        <f>IFERROR(IF($H40="","",IF($H40="Total",SUMIFS(AZ$12:AZ39,$F$12:$F39,"Category"),IF($F40="Category",SUMIFS(TB_TRANSACTIONS[Total ($)],TB_TRANSACTIONS[Category],Summary!$H40,TB_TRANSACTIONS[Month],Summary!AY$8),SUMIFS(TB_TRANSACTIONS[Total ($)],TB_TRANSACTIONS[Subcategory],Summary!$H40,TB_TRANSACTIONS[Month],Summary!AY$8)))),0)</f>
        <v/>
      </c>
      <c r="BA40" s="250" t="str">
        <f t="shared" si="9"/>
        <v/>
      </c>
      <c r="BB40" s="162"/>
      <c r="BC40" s="165"/>
      <c r="BD40" s="249" t="str">
        <f>IFERROR(IF($H40="","",IF($H40="Total",SUMIFS(BD$12:BD39,$F$12:$F39,"Category"),IF($F40="Category",SUM(INDEX(Allocations!$D$11:$O$20,MATCH(Summary!$H40,Allocations!$C$11:$C$20,0),MATCH(Summary!BD$8,Allocations!$D$10:$O$10,0))),SUM(INDEX(TB_ALLOCATIONS[[January]:[December]],MATCH(Summary!$H40,TB_ALLOCATIONS[Subcategory],0),MATCH(Summary!BD$8,TB_ALLOCATIONS[[#Headers],[January]:[December]],0)))))),0)</f>
        <v/>
      </c>
      <c r="BE40" s="249" t="str">
        <f>IFERROR(IF($H40="","",IF($H40="Total",SUMIFS(BE$12:BE39,$F$12:$F39,"Category"),IF($F40="Category",SUMIFS(TB_TRANSACTIONS[Total ($)],TB_TRANSACTIONS[Category],Summary!$H40,TB_TRANSACTIONS[Month],Summary!BD$8),SUMIFS(TB_TRANSACTIONS[Total ($)],TB_TRANSACTIONS[Subcategory],Summary!$H40,TB_TRANSACTIONS[Month],Summary!BD$8)))),0)</f>
        <v/>
      </c>
      <c r="BF40" s="250" t="str">
        <f t="shared" si="10"/>
        <v/>
      </c>
      <c r="BG40" s="162"/>
      <c r="BH40" s="165"/>
      <c r="BI40" s="249" t="str">
        <f>IFERROR(IF($H40="","",IF($H40="Total",SUMIFS(BI$12:BI39,$F$12:$F39,"Category"),IF($F40="Category",SUM(INDEX(Allocations!$D$11:$O$20,MATCH(Summary!$H40,Allocations!$C$11:$C$20,0),MATCH(Summary!BI$8,Allocations!$D$10:$O$10,0))),SUM(INDEX(TB_ALLOCATIONS[[January]:[December]],MATCH(Summary!$H40,TB_ALLOCATIONS[Subcategory],0),MATCH(Summary!BI$8,TB_ALLOCATIONS[[#Headers],[January]:[December]],0)))))),0)</f>
        <v/>
      </c>
      <c r="BJ40" s="249" t="str">
        <f>IFERROR(IF($H40="","",IF($H40="Total",SUMIFS(BJ$12:BJ39,$F$12:$F39,"Category"),IF($F40="Category",SUMIFS(TB_TRANSACTIONS[Total ($)],TB_TRANSACTIONS[Category],Summary!$H40,TB_TRANSACTIONS[Month],Summary!BI$8),SUMIFS(TB_TRANSACTIONS[Total ($)],TB_TRANSACTIONS[Subcategory],Summary!$H40,TB_TRANSACTIONS[Month],Summary!BI$8)))),0)</f>
        <v/>
      </c>
      <c r="BK40" s="250" t="str">
        <f t="shared" si="11"/>
        <v/>
      </c>
      <c r="BL40" s="162"/>
      <c r="BM40" s="165"/>
      <c r="BN40" s="249" t="str">
        <f>IFERROR(IF($H40="","",IF($H40="Total",SUMIFS(BN$12:BN39,$F$12:$F39,"Category"),IF($F40="Category",SUM(INDEX(Allocations!$D$11:$O$20,MATCH(Summary!$H40,Allocations!$C$11:$C$20,0),MATCH(Summary!BN$8,Allocations!$D$10:$O$10,0))),SUM(INDEX(TB_ALLOCATIONS[[January]:[December]],MATCH(Summary!$H40,TB_ALLOCATIONS[Subcategory],0),MATCH(Summary!BN$8,TB_ALLOCATIONS[[#Headers],[January]:[December]],0)))))),0)</f>
        <v/>
      </c>
      <c r="BO40" s="249" t="str">
        <f>IFERROR(IF($H40="","",IF($H40="Total",SUMIFS(BO$12:BO39,$F$12:$F39,"Category"),IF($F40="Category",SUMIFS(TB_TRANSACTIONS[Total ($)],TB_TRANSACTIONS[Category],Summary!$H40,TB_TRANSACTIONS[Month],Summary!BN$8),SUMIFS(TB_TRANSACTIONS[Total ($)],TB_TRANSACTIONS[Subcategory],Summary!$H40,TB_TRANSACTIONS[Month],Summary!BN$8)))),0)</f>
        <v/>
      </c>
      <c r="BP40" s="250" t="str">
        <f t="shared" si="12"/>
        <v/>
      </c>
      <c r="BQ40" s="162"/>
      <c r="BR40" s="165"/>
      <c r="BS40" s="249" t="str">
        <f t="shared" si="17"/>
        <v/>
      </c>
      <c r="BT40" s="249" t="str">
        <f t="shared" si="18"/>
        <v/>
      </c>
      <c r="BU40" s="250" t="str">
        <f t="shared" si="19"/>
        <v/>
      </c>
      <c r="BV40" s="267"/>
      <c r="BW40" s="77"/>
      <c r="BX40" s="57"/>
      <c r="BZ40" s="276"/>
      <c r="CK40" s="92"/>
      <c r="CL40" s="92"/>
      <c r="CM40" s="92"/>
      <c r="CN40" s="92"/>
      <c r="CO40" s="92"/>
      <c r="CP40" s="92"/>
    </row>
    <row r="41" spans="1:94" s="72" customFormat="1" ht="16" customHeight="1" thickBot="1" x14ac:dyDescent="0.3">
      <c r="A41" s="97"/>
      <c r="B41" s="108" t="str">
        <f>IFERROR(IF(COUNTIFS($B$13:B40,"Total")&gt;0,"-",IF(B40="",IF(B39="","Total",IF(B39=$C$8,"",B39+1)),IF(E40=D40,"",B40))),"-")</f>
        <v>-</v>
      </c>
      <c r="C41" s="108" t="str">
        <f>IFERROR(IF(B41="","-",INDEX(Analysis!$D$45:$D$54,MATCH(Summary!$B41,Analysis!$C$45:$C$54,0),1)),"-")</f>
        <v>-</v>
      </c>
      <c r="D41" s="108" t="str">
        <f>IFERROR(INDEX(Analysis!$E$45:$E$54,MATCH(Summary!$B41,Analysis!$C$45:$C$54,0),1),"-")</f>
        <v>-</v>
      </c>
      <c r="E41" s="108" t="str">
        <f t="shared" si="16"/>
        <v>-</v>
      </c>
      <c r="F41" s="108" t="str">
        <f t="shared" si="0"/>
        <v>-</v>
      </c>
      <c r="G41" s="57"/>
      <c r="H41" s="164" t="str">
        <f>IFERROR(IF(B41="Total","Total",IF(COUNTIFS($H$12:H40,"Total")&gt;0,"",IF(F41="Category",Summary!C41,INDEX(TB_ALLOCATIONS[Subcategory],MATCH(Summary!C41&amp;"-"&amp;Summary!E41,TB_ALLOCATIONS[Subcategory - code],0),1)))),"")</f>
        <v/>
      </c>
      <c r="I41" s="162"/>
      <c r="J41" s="165"/>
      <c r="K41" s="249" t="str">
        <f>IFERROR(IF($H41="","",IF($H41="Total",SUMIFS(K$12:K40,$F$12:$F40,"Category"),IF($F41="Category",SUM(INDEX(Allocations!$D$11:$O$20,MATCH(Summary!$H41,Allocations!$C$11:$C$20,0),MATCH(Summary!K$8,Allocations!$D$10:$O$10,0))),SUM(INDEX(TB_ALLOCATIONS[[January]:[December]],MATCH(Summary!$H41,TB_ALLOCATIONS[Subcategory],0),MATCH(Summary!K$8,TB_ALLOCATIONS[[#Headers],[January]:[December]],0)))))),0)</f>
        <v/>
      </c>
      <c r="L41" s="249" t="str">
        <f>IFERROR(IF($H41="","",IF($H41="Total",SUMIFS(L$12:L40,$F$12:$F40,"Category"),IF($F41="Category",SUMIFS(TB_TRANSACTIONS[Total ($)],TB_TRANSACTIONS[Category],Summary!$H41,TB_TRANSACTIONS[Month],Summary!K$8),SUMIFS(TB_TRANSACTIONS[Total ($)],TB_TRANSACTIONS[Subcategory],Summary!$H41,TB_TRANSACTIONS[Month],Summary!K$8)))),0)</f>
        <v/>
      </c>
      <c r="M41" s="250" t="str">
        <f t="shared" si="20"/>
        <v/>
      </c>
      <c r="N41" s="162"/>
      <c r="O41" s="165"/>
      <c r="P41" s="249" t="str">
        <f>IFERROR(IF($H41="","",IF($H41="Total",SUMIFS(P$12:P40,$F$12:$F40,"Category"),IF($F41="Category",SUM(INDEX(Allocations!$D$11:$O$20,MATCH(Summary!$H41,Allocations!$C$11:$C$20,0),MATCH(Summary!P$8,Allocations!$D$10:$O$10,0))),SUM(INDEX(TB_ALLOCATIONS[[January]:[December]],MATCH(Summary!$H41,TB_ALLOCATIONS[Subcategory],0),MATCH(Summary!P$8,TB_ALLOCATIONS[[#Headers],[January]:[December]],0)))))),0)</f>
        <v/>
      </c>
      <c r="Q41" s="249" t="str">
        <f>IFERROR(IF($H41="","",IF($H41="Total",SUMIFS(Q$12:Q40,$F$12:$F40,"Category"),IF($F41="Category",SUMIFS(TB_TRANSACTIONS[Total ($)],TB_TRANSACTIONS[Category],Summary!$H41,TB_TRANSACTIONS[Month],Summary!P$8),SUMIFS(TB_TRANSACTIONS[Total ($)],TB_TRANSACTIONS[Subcategory],Summary!$H41,TB_TRANSACTIONS[Month],Summary!P$8)))),0)</f>
        <v/>
      </c>
      <c r="R41" s="250" t="str">
        <f t="shared" si="2"/>
        <v/>
      </c>
      <c r="S41" s="162"/>
      <c r="T41" s="165"/>
      <c r="U41" s="249" t="str">
        <f>IFERROR(IF($H41="","",IF($H41="Total",SUMIFS(U$12:U40,$F$12:$F40,"Category"),IF($F41="Category",SUM(INDEX(Allocations!$D$11:$O$20,MATCH(Summary!$H41,Allocations!$C$11:$C$20,0),MATCH(Summary!U$8,Allocations!$D$10:$O$10,0))),SUM(INDEX(TB_ALLOCATIONS[[January]:[December]],MATCH(Summary!$H41,TB_ALLOCATIONS[Subcategory],0),MATCH(Summary!U$8,TB_ALLOCATIONS[[#Headers],[January]:[December]],0)))))),0)</f>
        <v/>
      </c>
      <c r="V41" s="249" t="str">
        <f>IFERROR(IF($H41="","",IF($H41="Total",SUMIFS(V$12:V40,$F$12:$F40,"Category"),IF($F41="Category",SUMIFS(TB_TRANSACTIONS[Total ($)],TB_TRANSACTIONS[Category],Summary!$H41,TB_TRANSACTIONS[Month],Summary!U$8),SUMIFS(TB_TRANSACTIONS[Total ($)],TB_TRANSACTIONS[Subcategory],Summary!$H41,TB_TRANSACTIONS[Month],Summary!U$8)))),0)</f>
        <v/>
      </c>
      <c r="W41" s="250" t="str">
        <f t="shared" si="3"/>
        <v/>
      </c>
      <c r="X41" s="162"/>
      <c r="Y41" s="165"/>
      <c r="Z41" s="249" t="str">
        <f>IFERROR(IF($H41="","",IF($H41="Total",SUMIFS(Z$12:Z40,$F$12:$F40,"Category"),IF($F41="Category",SUM(INDEX(Allocations!$D$11:$O$20,MATCH(Summary!$H41,Allocations!$C$11:$C$20,0),MATCH(Summary!Z$8,Allocations!$D$10:$O$10,0))),SUM(INDEX(TB_ALLOCATIONS[[January]:[December]],MATCH(Summary!$H41,TB_ALLOCATIONS[Subcategory],0),MATCH(Summary!Z$8,TB_ALLOCATIONS[[#Headers],[January]:[December]],0)))))),0)</f>
        <v/>
      </c>
      <c r="AA41" s="249" t="str">
        <f>IFERROR(IF($H41="","",IF($H41="Total",SUMIFS(AA$12:AA40,$F$12:$F40,"Category"),IF($F41="Category",SUMIFS(TB_TRANSACTIONS[Total ($)],TB_TRANSACTIONS[Category],Summary!$H41,TB_TRANSACTIONS[Month],Summary!Z$8),SUMIFS(TB_TRANSACTIONS[Total ($)],TB_TRANSACTIONS[Subcategory],Summary!$H41,TB_TRANSACTIONS[Month],Summary!Z$8)))),0)</f>
        <v/>
      </c>
      <c r="AB41" s="250" t="str">
        <f t="shared" si="4"/>
        <v/>
      </c>
      <c r="AC41" s="162"/>
      <c r="AD41" s="165"/>
      <c r="AE41" s="249" t="str">
        <f>IFERROR(IF($H41="","",IF($H41="Total",SUMIFS(AE$12:AE40,$F$12:$F40,"Category"),IF($F41="Category",SUM(INDEX(Allocations!$D$11:$O$20,MATCH(Summary!$H41,Allocations!$C$11:$C$20,0),MATCH(Summary!AE$8,Allocations!$D$10:$O$10,0))),SUM(INDEX(TB_ALLOCATIONS[[January]:[December]],MATCH(Summary!$H41,TB_ALLOCATIONS[Subcategory],0),MATCH(Summary!AE$8,TB_ALLOCATIONS[[#Headers],[January]:[December]],0)))))),0)</f>
        <v/>
      </c>
      <c r="AF41" s="249" t="str">
        <f>IFERROR(IF($H41="","",IF($H41="Total",SUMIFS(AF$12:AF40,$F$12:$F40,"Category"),IF($F41="Category",SUMIFS(TB_TRANSACTIONS[Total ($)],TB_TRANSACTIONS[Category],Summary!$H41,TB_TRANSACTIONS[Month],Summary!AE$8),SUMIFS(TB_TRANSACTIONS[Total ($)],TB_TRANSACTIONS[Subcategory],Summary!$H41,TB_TRANSACTIONS[Month],Summary!AE$8)))),0)</f>
        <v/>
      </c>
      <c r="AG41" s="250" t="str">
        <f t="shared" si="5"/>
        <v/>
      </c>
      <c r="AH41" s="162"/>
      <c r="AI41" s="165"/>
      <c r="AJ41" s="249" t="str">
        <f>IFERROR(IF($H41="","",IF($H41="Total",SUMIFS(AJ$12:AJ40,$F$12:$F40,"Category"),IF($F41="Category",SUM(INDEX(Allocations!$D$11:$O$20,MATCH(Summary!$H41,Allocations!$C$11:$C$20,0),MATCH(Summary!AJ$8,Allocations!$D$10:$O$10,0))),SUM(INDEX(TB_ALLOCATIONS[[January]:[December]],MATCH(Summary!$H41,TB_ALLOCATIONS[Subcategory],0),MATCH(Summary!AJ$8,TB_ALLOCATIONS[[#Headers],[January]:[December]],0)))))),0)</f>
        <v/>
      </c>
      <c r="AK41" s="249" t="str">
        <f>IFERROR(IF($H41="","",IF($H41="Total",SUMIFS(AK$12:AK40,$F$12:$F40,"Category"),IF($F41="Category",SUMIFS(TB_TRANSACTIONS[Total ($)],TB_TRANSACTIONS[Category],Summary!$H41,TB_TRANSACTIONS[Month],Summary!AJ$8),SUMIFS(TB_TRANSACTIONS[Total ($)],TB_TRANSACTIONS[Subcategory],Summary!$H41,TB_TRANSACTIONS[Month],Summary!AJ$8)))),0)</f>
        <v/>
      </c>
      <c r="AL41" s="250" t="str">
        <f t="shared" si="6"/>
        <v/>
      </c>
      <c r="AM41" s="162"/>
      <c r="AN41" s="165"/>
      <c r="AO41" s="249" t="str">
        <f>IFERROR(IF($H41="","",IF($H41="Total",SUMIFS(AO$12:AO40,$F$12:$F40,"Category"),IF($F41="Category",SUM(INDEX(Allocations!$D$11:$O$20,MATCH(Summary!$H41,Allocations!$C$11:$C$20,0),MATCH(Summary!AO$8,Allocations!$D$10:$O$10,0))),SUM(INDEX(TB_ALLOCATIONS[[January]:[December]],MATCH(Summary!$H41,TB_ALLOCATIONS[Subcategory],0),MATCH(Summary!AO$8,TB_ALLOCATIONS[[#Headers],[January]:[December]],0)))))),0)</f>
        <v/>
      </c>
      <c r="AP41" s="249" t="str">
        <f>IFERROR(IF($H41="","",IF($H41="Total",SUMIFS(AP$12:AP40,$F$12:$F40,"Category"),IF($F41="Category",SUMIFS(TB_TRANSACTIONS[Total ($)],TB_TRANSACTIONS[Category],Summary!$H41,TB_TRANSACTIONS[Month],Summary!AO$8),SUMIFS(TB_TRANSACTIONS[Total ($)],TB_TRANSACTIONS[Subcategory],Summary!$H41,TB_TRANSACTIONS[Month],Summary!AO$8)))),0)</f>
        <v/>
      </c>
      <c r="AQ41" s="250" t="str">
        <f t="shared" si="7"/>
        <v/>
      </c>
      <c r="AR41" s="162"/>
      <c r="AS41" s="165"/>
      <c r="AT41" s="249" t="str">
        <f>IFERROR(IF($H41="","",IF($H41="Total",SUMIFS(AT$12:AT40,$F$12:$F40,"Category"),IF($F41="Category",SUM(INDEX(Allocations!$D$11:$O$20,MATCH(Summary!$H41,Allocations!$C$11:$C$20,0),MATCH(Summary!AT$8,Allocations!$D$10:$O$10,0))),SUM(INDEX(TB_ALLOCATIONS[[January]:[December]],MATCH(Summary!$H41,TB_ALLOCATIONS[Subcategory],0),MATCH(Summary!AT$8,TB_ALLOCATIONS[[#Headers],[January]:[December]],0)))))),0)</f>
        <v/>
      </c>
      <c r="AU41" s="249" t="str">
        <f>IFERROR(IF($H41="","",IF($H41="Total",SUMIFS(AU$12:AU40,$F$12:$F40,"Category"),IF($F41="Category",SUMIFS(TB_TRANSACTIONS[Total ($)],TB_TRANSACTIONS[Category],Summary!$H41,TB_TRANSACTIONS[Month],Summary!AT$8),SUMIFS(TB_TRANSACTIONS[Total ($)],TB_TRANSACTIONS[Subcategory],Summary!$H41,TB_TRANSACTIONS[Month],Summary!AT$8)))),0)</f>
        <v/>
      </c>
      <c r="AV41" s="250" t="str">
        <f t="shared" si="8"/>
        <v/>
      </c>
      <c r="AW41" s="162"/>
      <c r="AX41" s="165"/>
      <c r="AY41" s="249" t="str">
        <f>IFERROR(IF($H41="","",IF($H41="Total",SUMIFS(AY$12:AY40,$F$12:$F40,"Category"),IF($F41="Category",SUM(INDEX(Allocations!$D$11:$O$20,MATCH(Summary!$H41,Allocations!$C$11:$C$20,0),MATCH(Summary!AY$8,Allocations!$D$10:$O$10,0))),SUM(INDEX(TB_ALLOCATIONS[[January]:[December]],MATCH(Summary!$H41,TB_ALLOCATIONS[Subcategory],0),MATCH(Summary!AY$8,TB_ALLOCATIONS[[#Headers],[January]:[December]],0)))))),0)</f>
        <v/>
      </c>
      <c r="AZ41" s="249" t="str">
        <f>IFERROR(IF($H41="","",IF($H41="Total",SUMIFS(AZ$12:AZ40,$F$12:$F40,"Category"),IF($F41="Category",SUMIFS(TB_TRANSACTIONS[Total ($)],TB_TRANSACTIONS[Category],Summary!$H41,TB_TRANSACTIONS[Month],Summary!AY$8),SUMIFS(TB_TRANSACTIONS[Total ($)],TB_TRANSACTIONS[Subcategory],Summary!$H41,TB_TRANSACTIONS[Month],Summary!AY$8)))),0)</f>
        <v/>
      </c>
      <c r="BA41" s="250" t="str">
        <f t="shared" si="9"/>
        <v/>
      </c>
      <c r="BB41" s="162"/>
      <c r="BC41" s="165"/>
      <c r="BD41" s="249" t="str">
        <f>IFERROR(IF($H41="","",IF($H41="Total",SUMIFS(BD$12:BD40,$F$12:$F40,"Category"),IF($F41="Category",SUM(INDEX(Allocations!$D$11:$O$20,MATCH(Summary!$H41,Allocations!$C$11:$C$20,0),MATCH(Summary!BD$8,Allocations!$D$10:$O$10,0))),SUM(INDEX(TB_ALLOCATIONS[[January]:[December]],MATCH(Summary!$H41,TB_ALLOCATIONS[Subcategory],0),MATCH(Summary!BD$8,TB_ALLOCATIONS[[#Headers],[January]:[December]],0)))))),0)</f>
        <v/>
      </c>
      <c r="BE41" s="249" t="str">
        <f>IFERROR(IF($H41="","",IF($H41="Total",SUMIFS(BE$12:BE40,$F$12:$F40,"Category"),IF($F41="Category",SUMIFS(TB_TRANSACTIONS[Total ($)],TB_TRANSACTIONS[Category],Summary!$H41,TB_TRANSACTIONS[Month],Summary!BD$8),SUMIFS(TB_TRANSACTIONS[Total ($)],TB_TRANSACTIONS[Subcategory],Summary!$H41,TB_TRANSACTIONS[Month],Summary!BD$8)))),0)</f>
        <v/>
      </c>
      <c r="BF41" s="250" t="str">
        <f t="shared" si="10"/>
        <v/>
      </c>
      <c r="BG41" s="162"/>
      <c r="BH41" s="165"/>
      <c r="BI41" s="249" t="str">
        <f>IFERROR(IF($H41="","",IF($H41="Total",SUMIFS(BI$12:BI40,$F$12:$F40,"Category"),IF($F41="Category",SUM(INDEX(Allocations!$D$11:$O$20,MATCH(Summary!$H41,Allocations!$C$11:$C$20,0),MATCH(Summary!BI$8,Allocations!$D$10:$O$10,0))),SUM(INDEX(TB_ALLOCATIONS[[January]:[December]],MATCH(Summary!$H41,TB_ALLOCATIONS[Subcategory],0),MATCH(Summary!BI$8,TB_ALLOCATIONS[[#Headers],[January]:[December]],0)))))),0)</f>
        <v/>
      </c>
      <c r="BJ41" s="249" t="str">
        <f>IFERROR(IF($H41="","",IF($H41="Total",SUMIFS(BJ$12:BJ40,$F$12:$F40,"Category"),IF($F41="Category",SUMIFS(TB_TRANSACTIONS[Total ($)],TB_TRANSACTIONS[Category],Summary!$H41,TB_TRANSACTIONS[Month],Summary!BI$8),SUMIFS(TB_TRANSACTIONS[Total ($)],TB_TRANSACTIONS[Subcategory],Summary!$H41,TB_TRANSACTIONS[Month],Summary!BI$8)))),0)</f>
        <v/>
      </c>
      <c r="BK41" s="250" t="str">
        <f t="shared" si="11"/>
        <v/>
      </c>
      <c r="BL41" s="162"/>
      <c r="BM41" s="165"/>
      <c r="BN41" s="249" t="str">
        <f>IFERROR(IF($H41="","",IF($H41="Total",SUMIFS(BN$12:BN40,$F$12:$F40,"Category"),IF($F41="Category",SUM(INDEX(Allocations!$D$11:$O$20,MATCH(Summary!$H41,Allocations!$C$11:$C$20,0),MATCH(Summary!BN$8,Allocations!$D$10:$O$10,0))),SUM(INDEX(TB_ALLOCATIONS[[January]:[December]],MATCH(Summary!$H41,TB_ALLOCATIONS[Subcategory],0),MATCH(Summary!BN$8,TB_ALLOCATIONS[[#Headers],[January]:[December]],0)))))),0)</f>
        <v/>
      </c>
      <c r="BO41" s="249" t="str">
        <f>IFERROR(IF($H41="","",IF($H41="Total",SUMIFS(BO$12:BO40,$F$12:$F40,"Category"),IF($F41="Category",SUMIFS(TB_TRANSACTIONS[Total ($)],TB_TRANSACTIONS[Category],Summary!$H41,TB_TRANSACTIONS[Month],Summary!BN$8),SUMIFS(TB_TRANSACTIONS[Total ($)],TB_TRANSACTIONS[Subcategory],Summary!$H41,TB_TRANSACTIONS[Month],Summary!BN$8)))),0)</f>
        <v/>
      </c>
      <c r="BP41" s="250" t="str">
        <f t="shared" si="12"/>
        <v/>
      </c>
      <c r="BQ41" s="162"/>
      <c r="BR41" s="165"/>
      <c r="BS41" s="249" t="str">
        <f t="shared" si="17"/>
        <v/>
      </c>
      <c r="BT41" s="249" t="str">
        <f t="shared" si="18"/>
        <v/>
      </c>
      <c r="BU41" s="250" t="str">
        <f t="shared" si="19"/>
        <v/>
      </c>
      <c r="BV41" s="267"/>
      <c r="BW41" s="77"/>
      <c r="BX41" s="57"/>
      <c r="BZ41" s="276"/>
      <c r="CK41" s="92"/>
      <c r="CL41" s="92"/>
      <c r="CM41" s="92"/>
      <c r="CN41" s="92"/>
      <c r="CO41" s="92"/>
      <c r="CP41" s="92"/>
    </row>
    <row r="42" spans="1:94" s="72" customFormat="1" ht="16" customHeight="1" thickBot="1" x14ac:dyDescent="0.3">
      <c r="A42" s="97"/>
      <c r="B42" s="108" t="str">
        <f>IFERROR(IF(COUNTIFS($B$13:B41,"Total")&gt;0,"-",IF(B41="",IF(B40="","Total",IF(B40=$C$8,"",B40+1)),IF(E41=D41,"",B41))),"-")</f>
        <v>-</v>
      </c>
      <c r="C42" s="108" t="str">
        <f>IFERROR(IF(B42="","-",INDEX(Analysis!$D$45:$D$54,MATCH(Summary!$B42,Analysis!$C$45:$C$54,0),1)),"-")</f>
        <v>-</v>
      </c>
      <c r="D42" s="108" t="str">
        <f>IFERROR(INDEX(Analysis!$E$45:$E$54,MATCH(Summary!$B42,Analysis!$C$45:$C$54,0),1),"-")</f>
        <v>-</v>
      </c>
      <c r="E42" s="108" t="str">
        <f t="shared" si="16"/>
        <v>-</v>
      </c>
      <c r="F42" s="108" t="str">
        <f t="shared" si="0"/>
        <v>-</v>
      </c>
      <c r="G42" s="57"/>
      <c r="H42" s="164" t="str">
        <f>IFERROR(IF(B42="Total","Total",IF(COUNTIFS($H$12:H41,"Total")&gt;0,"",IF(F42="Category",Summary!C42,INDEX(TB_ALLOCATIONS[Subcategory],MATCH(Summary!C42&amp;"-"&amp;Summary!E42,TB_ALLOCATIONS[Subcategory - code],0),1)))),"")</f>
        <v/>
      </c>
      <c r="I42" s="162"/>
      <c r="J42" s="165"/>
      <c r="K42" s="249" t="str">
        <f>IFERROR(IF($H42="","",IF($H42="Total",SUMIFS(K$12:K41,$F$12:$F41,"Category"),IF($F42="Category",SUM(INDEX(Allocations!$D$11:$O$20,MATCH(Summary!$H42,Allocations!$C$11:$C$20,0),MATCH(Summary!K$8,Allocations!$D$10:$O$10,0))),SUM(INDEX(TB_ALLOCATIONS[[January]:[December]],MATCH(Summary!$H42,TB_ALLOCATIONS[Subcategory],0),MATCH(Summary!K$8,TB_ALLOCATIONS[[#Headers],[January]:[December]],0)))))),0)</f>
        <v/>
      </c>
      <c r="L42" s="249" t="str">
        <f>IFERROR(IF($H42="","",IF($H42="Total",SUMIFS(L$12:L41,$F$12:$F41,"Category"),IF($F42="Category",SUMIFS(TB_TRANSACTIONS[Total ($)],TB_TRANSACTIONS[Category],Summary!$H42,TB_TRANSACTIONS[Month],Summary!K$8),SUMIFS(TB_TRANSACTIONS[Total ($)],TB_TRANSACTIONS[Subcategory],Summary!$H42,TB_TRANSACTIONS[Month],Summary!K$8)))),0)</f>
        <v/>
      </c>
      <c r="M42" s="250" t="str">
        <f t="shared" si="20"/>
        <v/>
      </c>
      <c r="N42" s="162"/>
      <c r="O42" s="165"/>
      <c r="P42" s="249" t="str">
        <f>IFERROR(IF($H42="","",IF($H42="Total",SUMIFS(P$12:P41,$F$12:$F41,"Category"),IF($F42="Category",SUM(INDEX(Allocations!$D$11:$O$20,MATCH(Summary!$H42,Allocations!$C$11:$C$20,0),MATCH(Summary!P$8,Allocations!$D$10:$O$10,0))),SUM(INDEX(TB_ALLOCATIONS[[January]:[December]],MATCH(Summary!$H42,TB_ALLOCATIONS[Subcategory],0),MATCH(Summary!P$8,TB_ALLOCATIONS[[#Headers],[January]:[December]],0)))))),0)</f>
        <v/>
      </c>
      <c r="Q42" s="249" t="str">
        <f>IFERROR(IF($H42="","",IF($H42="Total",SUMIFS(Q$12:Q41,$F$12:$F41,"Category"),IF($F42="Category",SUMIFS(TB_TRANSACTIONS[Total ($)],TB_TRANSACTIONS[Category],Summary!$H42,TB_TRANSACTIONS[Month],Summary!P$8),SUMIFS(TB_TRANSACTIONS[Total ($)],TB_TRANSACTIONS[Subcategory],Summary!$H42,TB_TRANSACTIONS[Month],Summary!P$8)))),0)</f>
        <v/>
      </c>
      <c r="R42" s="250" t="str">
        <f t="shared" si="2"/>
        <v/>
      </c>
      <c r="S42" s="162"/>
      <c r="T42" s="165"/>
      <c r="U42" s="249" t="str">
        <f>IFERROR(IF($H42="","",IF($H42="Total",SUMIFS(U$12:U41,$F$12:$F41,"Category"),IF($F42="Category",SUM(INDEX(Allocations!$D$11:$O$20,MATCH(Summary!$H42,Allocations!$C$11:$C$20,0),MATCH(Summary!U$8,Allocations!$D$10:$O$10,0))),SUM(INDEX(TB_ALLOCATIONS[[January]:[December]],MATCH(Summary!$H42,TB_ALLOCATIONS[Subcategory],0),MATCH(Summary!U$8,TB_ALLOCATIONS[[#Headers],[January]:[December]],0)))))),0)</f>
        <v/>
      </c>
      <c r="V42" s="249" t="str">
        <f>IFERROR(IF($H42="","",IF($H42="Total",SUMIFS(V$12:V41,$F$12:$F41,"Category"),IF($F42="Category",SUMIFS(TB_TRANSACTIONS[Total ($)],TB_TRANSACTIONS[Category],Summary!$H42,TB_TRANSACTIONS[Month],Summary!U$8),SUMIFS(TB_TRANSACTIONS[Total ($)],TB_TRANSACTIONS[Subcategory],Summary!$H42,TB_TRANSACTIONS[Month],Summary!U$8)))),0)</f>
        <v/>
      </c>
      <c r="W42" s="250" t="str">
        <f t="shared" si="3"/>
        <v/>
      </c>
      <c r="X42" s="162"/>
      <c r="Y42" s="165"/>
      <c r="Z42" s="249" t="str">
        <f>IFERROR(IF($H42="","",IF($H42="Total",SUMIFS(Z$12:Z41,$F$12:$F41,"Category"),IF($F42="Category",SUM(INDEX(Allocations!$D$11:$O$20,MATCH(Summary!$H42,Allocations!$C$11:$C$20,0),MATCH(Summary!Z$8,Allocations!$D$10:$O$10,0))),SUM(INDEX(TB_ALLOCATIONS[[January]:[December]],MATCH(Summary!$H42,TB_ALLOCATIONS[Subcategory],0),MATCH(Summary!Z$8,TB_ALLOCATIONS[[#Headers],[January]:[December]],0)))))),0)</f>
        <v/>
      </c>
      <c r="AA42" s="249" t="str">
        <f>IFERROR(IF($H42="","",IF($H42="Total",SUMIFS(AA$12:AA41,$F$12:$F41,"Category"),IF($F42="Category",SUMIFS(TB_TRANSACTIONS[Total ($)],TB_TRANSACTIONS[Category],Summary!$H42,TB_TRANSACTIONS[Month],Summary!Z$8),SUMIFS(TB_TRANSACTIONS[Total ($)],TB_TRANSACTIONS[Subcategory],Summary!$H42,TB_TRANSACTIONS[Month],Summary!Z$8)))),0)</f>
        <v/>
      </c>
      <c r="AB42" s="250" t="str">
        <f t="shared" si="4"/>
        <v/>
      </c>
      <c r="AC42" s="162"/>
      <c r="AD42" s="165"/>
      <c r="AE42" s="249" t="str">
        <f>IFERROR(IF($H42="","",IF($H42="Total",SUMIFS(AE$12:AE41,$F$12:$F41,"Category"),IF($F42="Category",SUM(INDEX(Allocations!$D$11:$O$20,MATCH(Summary!$H42,Allocations!$C$11:$C$20,0),MATCH(Summary!AE$8,Allocations!$D$10:$O$10,0))),SUM(INDEX(TB_ALLOCATIONS[[January]:[December]],MATCH(Summary!$H42,TB_ALLOCATIONS[Subcategory],0),MATCH(Summary!AE$8,TB_ALLOCATIONS[[#Headers],[January]:[December]],0)))))),0)</f>
        <v/>
      </c>
      <c r="AF42" s="249" t="str">
        <f>IFERROR(IF($H42="","",IF($H42="Total",SUMIFS(AF$12:AF41,$F$12:$F41,"Category"),IF($F42="Category",SUMIFS(TB_TRANSACTIONS[Total ($)],TB_TRANSACTIONS[Category],Summary!$H42,TB_TRANSACTIONS[Month],Summary!AE$8),SUMIFS(TB_TRANSACTIONS[Total ($)],TB_TRANSACTIONS[Subcategory],Summary!$H42,TB_TRANSACTIONS[Month],Summary!AE$8)))),0)</f>
        <v/>
      </c>
      <c r="AG42" s="250" t="str">
        <f t="shared" si="5"/>
        <v/>
      </c>
      <c r="AH42" s="162"/>
      <c r="AI42" s="165"/>
      <c r="AJ42" s="249" t="str">
        <f>IFERROR(IF($H42="","",IF($H42="Total",SUMIFS(AJ$12:AJ41,$F$12:$F41,"Category"),IF($F42="Category",SUM(INDEX(Allocations!$D$11:$O$20,MATCH(Summary!$H42,Allocations!$C$11:$C$20,0),MATCH(Summary!AJ$8,Allocations!$D$10:$O$10,0))),SUM(INDEX(TB_ALLOCATIONS[[January]:[December]],MATCH(Summary!$H42,TB_ALLOCATIONS[Subcategory],0),MATCH(Summary!AJ$8,TB_ALLOCATIONS[[#Headers],[January]:[December]],0)))))),0)</f>
        <v/>
      </c>
      <c r="AK42" s="249" t="str">
        <f>IFERROR(IF($H42="","",IF($H42="Total",SUMIFS(AK$12:AK41,$F$12:$F41,"Category"),IF($F42="Category",SUMIFS(TB_TRANSACTIONS[Total ($)],TB_TRANSACTIONS[Category],Summary!$H42,TB_TRANSACTIONS[Month],Summary!AJ$8),SUMIFS(TB_TRANSACTIONS[Total ($)],TB_TRANSACTIONS[Subcategory],Summary!$H42,TB_TRANSACTIONS[Month],Summary!AJ$8)))),0)</f>
        <v/>
      </c>
      <c r="AL42" s="250" t="str">
        <f t="shared" si="6"/>
        <v/>
      </c>
      <c r="AM42" s="162"/>
      <c r="AN42" s="165"/>
      <c r="AO42" s="249" t="str">
        <f>IFERROR(IF($H42="","",IF($H42="Total",SUMIFS(AO$12:AO41,$F$12:$F41,"Category"),IF($F42="Category",SUM(INDEX(Allocations!$D$11:$O$20,MATCH(Summary!$H42,Allocations!$C$11:$C$20,0),MATCH(Summary!AO$8,Allocations!$D$10:$O$10,0))),SUM(INDEX(TB_ALLOCATIONS[[January]:[December]],MATCH(Summary!$H42,TB_ALLOCATIONS[Subcategory],0),MATCH(Summary!AO$8,TB_ALLOCATIONS[[#Headers],[January]:[December]],0)))))),0)</f>
        <v/>
      </c>
      <c r="AP42" s="249" t="str">
        <f>IFERROR(IF($H42="","",IF($H42="Total",SUMIFS(AP$12:AP41,$F$12:$F41,"Category"),IF($F42="Category",SUMIFS(TB_TRANSACTIONS[Total ($)],TB_TRANSACTIONS[Category],Summary!$H42,TB_TRANSACTIONS[Month],Summary!AO$8),SUMIFS(TB_TRANSACTIONS[Total ($)],TB_TRANSACTIONS[Subcategory],Summary!$H42,TB_TRANSACTIONS[Month],Summary!AO$8)))),0)</f>
        <v/>
      </c>
      <c r="AQ42" s="250" t="str">
        <f t="shared" si="7"/>
        <v/>
      </c>
      <c r="AR42" s="162"/>
      <c r="AS42" s="165"/>
      <c r="AT42" s="249" t="str">
        <f>IFERROR(IF($H42="","",IF($H42="Total",SUMIFS(AT$12:AT41,$F$12:$F41,"Category"),IF($F42="Category",SUM(INDEX(Allocations!$D$11:$O$20,MATCH(Summary!$H42,Allocations!$C$11:$C$20,0),MATCH(Summary!AT$8,Allocations!$D$10:$O$10,0))),SUM(INDEX(TB_ALLOCATIONS[[January]:[December]],MATCH(Summary!$H42,TB_ALLOCATIONS[Subcategory],0),MATCH(Summary!AT$8,TB_ALLOCATIONS[[#Headers],[January]:[December]],0)))))),0)</f>
        <v/>
      </c>
      <c r="AU42" s="249" t="str">
        <f>IFERROR(IF($H42="","",IF($H42="Total",SUMIFS(AU$12:AU41,$F$12:$F41,"Category"),IF($F42="Category",SUMIFS(TB_TRANSACTIONS[Total ($)],TB_TRANSACTIONS[Category],Summary!$H42,TB_TRANSACTIONS[Month],Summary!AT$8),SUMIFS(TB_TRANSACTIONS[Total ($)],TB_TRANSACTIONS[Subcategory],Summary!$H42,TB_TRANSACTIONS[Month],Summary!AT$8)))),0)</f>
        <v/>
      </c>
      <c r="AV42" s="250" t="str">
        <f t="shared" si="8"/>
        <v/>
      </c>
      <c r="AW42" s="162"/>
      <c r="AX42" s="165"/>
      <c r="AY42" s="249" t="str">
        <f>IFERROR(IF($H42="","",IF($H42="Total",SUMIFS(AY$12:AY41,$F$12:$F41,"Category"),IF($F42="Category",SUM(INDEX(Allocations!$D$11:$O$20,MATCH(Summary!$H42,Allocations!$C$11:$C$20,0),MATCH(Summary!AY$8,Allocations!$D$10:$O$10,0))),SUM(INDEX(TB_ALLOCATIONS[[January]:[December]],MATCH(Summary!$H42,TB_ALLOCATIONS[Subcategory],0),MATCH(Summary!AY$8,TB_ALLOCATIONS[[#Headers],[January]:[December]],0)))))),0)</f>
        <v/>
      </c>
      <c r="AZ42" s="249" t="str">
        <f>IFERROR(IF($H42="","",IF($H42="Total",SUMIFS(AZ$12:AZ41,$F$12:$F41,"Category"),IF($F42="Category",SUMIFS(TB_TRANSACTIONS[Total ($)],TB_TRANSACTIONS[Category],Summary!$H42,TB_TRANSACTIONS[Month],Summary!AY$8),SUMIFS(TB_TRANSACTIONS[Total ($)],TB_TRANSACTIONS[Subcategory],Summary!$H42,TB_TRANSACTIONS[Month],Summary!AY$8)))),0)</f>
        <v/>
      </c>
      <c r="BA42" s="250" t="str">
        <f t="shared" si="9"/>
        <v/>
      </c>
      <c r="BB42" s="162"/>
      <c r="BC42" s="165"/>
      <c r="BD42" s="249" t="str">
        <f>IFERROR(IF($H42="","",IF($H42="Total",SUMIFS(BD$12:BD41,$F$12:$F41,"Category"),IF($F42="Category",SUM(INDEX(Allocations!$D$11:$O$20,MATCH(Summary!$H42,Allocations!$C$11:$C$20,0),MATCH(Summary!BD$8,Allocations!$D$10:$O$10,0))),SUM(INDEX(TB_ALLOCATIONS[[January]:[December]],MATCH(Summary!$H42,TB_ALLOCATIONS[Subcategory],0),MATCH(Summary!BD$8,TB_ALLOCATIONS[[#Headers],[January]:[December]],0)))))),0)</f>
        <v/>
      </c>
      <c r="BE42" s="249" t="str">
        <f>IFERROR(IF($H42="","",IF($H42="Total",SUMIFS(BE$12:BE41,$F$12:$F41,"Category"),IF($F42="Category",SUMIFS(TB_TRANSACTIONS[Total ($)],TB_TRANSACTIONS[Category],Summary!$H42,TB_TRANSACTIONS[Month],Summary!BD$8),SUMIFS(TB_TRANSACTIONS[Total ($)],TB_TRANSACTIONS[Subcategory],Summary!$H42,TB_TRANSACTIONS[Month],Summary!BD$8)))),0)</f>
        <v/>
      </c>
      <c r="BF42" s="250" t="str">
        <f t="shared" si="10"/>
        <v/>
      </c>
      <c r="BG42" s="162"/>
      <c r="BH42" s="165"/>
      <c r="BI42" s="249" t="str">
        <f>IFERROR(IF($H42="","",IF($H42="Total",SUMIFS(BI$12:BI41,$F$12:$F41,"Category"),IF($F42="Category",SUM(INDEX(Allocations!$D$11:$O$20,MATCH(Summary!$H42,Allocations!$C$11:$C$20,0),MATCH(Summary!BI$8,Allocations!$D$10:$O$10,0))),SUM(INDEX(TB_ALLOCATIONS[[January]:[December]],MATCH(Summary!$H42,TB_ALLOCATIONS[Subcategory],0),MATCH(Summary!BI$8,TB_ALLOCATIONS[[#Headers],[January]:[December]],0)))))),0)</f>
        <v/>
      </c>
      <c r="BJ42" s="249" t="str">
        <f>IFERROR(IF($H42="","",IF($H42="Total",SUMIFS(BJ$12:BJ41,$F$12:$F41,"Category"),IF($F42="Category",SUMIFS(TB_TRANSACTIONS[Total ($)],TB_TRANSACTIONS[Category],Summary!$H42,TB_TRANSACTIONS[Month],Summary!BI$8),SUMIFS(TB_TRANSACTIONS[Total ($)],TB_TRANSACTIONS[Subcategory],Summary!$H42,TB_TRANSACTIONS[Month],Summary!BI$8)))),0)</f>
        <v/>
      </c>
      <c r="BK42" s="250" t="str">
        <f t="shared" si="11"/>
        <v/>
      </c>
      <c r="BL42" s="162"/>
      <c r="BM42" s="165"/>
      <c r="BN42" s="249" t="str">
        <f>IFERROR(IF($H42="","",IF($H42="Total",SUMIFS(BN$12:BN41,$F$12:$F41,"Category"),IF($F42="Category",SUM(INDEX(Allocations!$D$11:$O$20,MATCH(Summary!$H42,Allocations!$C$11:$C$20,0),MATCH(Summary!BN$8,Allocations!$D$10:$O$10,0))),SUM(INDEX(TB_ALLOCATIONS[[January]:[December]],MATCH(Summary!$H42,TB_ALLOCATIONS[Subcategory],0),MATCH(Summary!BN$8,TB_ALLOCATIONS[[#Headers],[January]:[December]],0)))))),0)</f>
        <v/>
      </c>
      <c r="BO42" s="249" t="str">
        <f>IFERROR(IF($H42="","",IF($H42="Total",SUMIFS(BO$12:BO41,$F$12:$F41,"Category"),IF($F42="Category",SUMIFS(TB_TRANSACTIONS[Total ($)],TB_TRANSACTIONS[Category],Summary!$H42,TB_TRANSACTIONS[Month],Summary!BN$8),SUMIFS(TB_TRANSACTIONS[Total ($)],TB_TRANSACTIONS[Subcategory],Summary!$H42,TB_TRANSACTIONS[Month],Summary!BN$8)))),0)</f>
        <v/>
      </c>
      <c r="BP42" s="250" t="str">
        <f t="shared" si="12"/>
        <v/>
      </c>
      <c r="BQ42" s="162"/>
      <c r="BR42" s="165"/>
      <c r="BS42" s="249" t="str">
        <f t="shared" ref="BS42:BS105" si="21">IFERROR(IF(H42="","",SUM(BN42,BI42,BD42,AY42,K42,P42,U42,Z42,AE42,AJ42,AO42,AT42)),"-")</f>
        <v/>
      </c>
      <c r="BT42" s="249" t="str">
        <f t="shared" ref="BT42:BT105" si="22">IFERROR(IF(H42="","",SUM(BO42,BJ42,BE42,AZ42,L42,Q42,V42,AA42,AF42,AK42,AP42,AU42)),"-")</f>
        <v/>
      </c>
      <c r="BU42" s="250" t="str">
        <f t="shared" ref="BU42:BU105" si="23">IFERROR(IF(BP42="","",(BT42/BS42)-1),0)</f>
        <v/>
      </c>
      <c r="BV42" s="267"/>
      <c r="BW42" s="77"/>
      <c r="BX42" s="57"/>
      <c r="BZ42" s="276"/>
      <c r="CK42" s="92"/>
      <c r="CL42" s="92"/>
      <c r="CM42" s="92"/>
      <c r="CN42" s="92"/>
      <c r="CO42" s="92"/>
      <c r="CP42" s="92"/>
    </row>
    <row r="43" spans="1:94" s="72" customFormat="1" ht="16" customHeight="1" thickBot="1" x14ac:dyDescent="0.3">
      <c r="A43" s="97"/>
      <c r="B43" s="108" t="str">
        <f>IFERROR(IF(COUNTIFS($B$13:B42,"Total")&gt;0,"-",IF(B42="",IF(B41="","Total",IF(B41=$C$8,"",B41+1)),IF(E42=D42,"",B42))),"-")</f>
        <v>-</v>
      </c>
      <c r="C43" s="108" t="str">
        <f>IFERROR(IF(B43="","-",INDEX(Analysis!$D$45:$D$54,MATCH(Summary!$B43,Analysis!$C$45:$C$54,0),1)),"-")</f>
        <v>-</v>
      </c>
      <c r="D43" s="108" t="str">
        <f>IFERROR(INDEX(Analysis!$E$45:$E$54,MATCH(Summary!$B43,Analysis!$C$45:$C$54,0),1),"-")</f>
        <v>-</v>
      </c>
      <c r="E43" s="108" t="str">
        <f t="shared" si="16"/>
        <v>-</v>
      </c>
      <c r="F43" s="108" t="str">
        <f t="shared" si="0"/>
        <v>-</v>
      </c>
      <c r="G43" s="57"/>
      <c r="H43" s="164" t="str">
        <f>IFERROR(IF(B43="Total","Total",IF(COUNTIFS($H$12:H42,"Total")&gt;0,"",IF(F43="Category",Summary!C43,INDEX(TB_ALLOCATIONS[Subcategory],MATCH(Summary!C43&amp;"-"&amp;Summary!E43,TB_ALLOCATIONS[Subcategory - code],0),1)))),"")</f>
        <v/>
      </c>
      <c r="I43" s="162"/>
      <c r="J43" s="165"/>
      <c r="K43" s="249" t="str">
        <f>IFERROR(IF($H43="","",IF($H43="Total",SUMIFS(K$12:K42,$F$12:$F42,"Category"),IF($F43="Category",SUM(INDEX(Allocations!$D$11:$O$20,MATCH(Summary!$H43,Allocations!$C$11:$C$20,0),MATCH(Summary!K$8,Allocations!$D$10:$O$10,0))),SUM(INDEX(TB_ALLOCATIONS[[January]:[December]],MATCH(Summary!$H43,TB_ALLOCATIONS[Subcategory],0),MATCH(Summary!K$8,TB_ALLOCATIONS[[#Headers],[January]:[December]],0)))))),0)</f>
        <v/>
      </c>
      <c r="L43" s="249" t="str">
        <f>IFERROR(IF($H43="","",IF($H43="Total",SUMIFS(L$12:L42,$F$12:$F42,"Category"),IF($F43="Category",SUMIFS(TB_TRANSACTIONS[Total ($)],TB_TRANSACTIONS[Category],Summary!$H43,TB_TRANSACTIONS[Month],Summary!K$8),SUMIFS(TB_TRANSACTIONS[Total ($)],TB_TRANSACTIONS[Subcategory],Summary!$H43,TB_TRANSACTIONS[Month],Summary!K$8)))),0)</f>
        <v/>
      </c>
      <c r="M43" s="250" t="str">
        <f t="shared" si="20"/>
        <v/>
      </c>
      <c r="N43" s="162"/>
      <c r="O43" s="165"/>
      <c r="P43" s="249" t="str">
        <f>IFERROR(IF($H43="","",IF($H43="Total",SUMIFS(P$12:P42,$F$12:$F42,"Category"),IF($F43="Category",SUM(INDEX(Allocations!$D$11:$O$20,MATCH(Summary!$H43,Allocations!$C$11:$C$20,0),MATCH(Summary!P$8,Allocations!$D$10:$O$10,0))),SUM(INDEX(TB_ALLOCATIONS[[January]:[December]],MATCH(Summary!$H43,TB_ALLOCATIONS[Subcategory],0),MATCH(Summary!P$8,TB_ALLOCATIONS[[#Headers],[January]:[December]],0)))))),0)</f>
        <v/>
      </c>
      <c r="Q43" s="249" t="str">
        <f>IFERROR(IF($H43="","",IF($H43="Total",SUMIFS(Q$12:Q42,$F$12:$F42,"Category"),IF($F43="Category",SUMIFS(TB_TRANSACTIONS[Total ($)],TB_TRANSACTIONS[Category],Summary!$H43,TB_TRANSACTIONS[Month],Summary!P$8),SUMIFS(TB_TRANSACTIONS[Total ($)],TB_TRANSACTIONS[Subcategory],Summary!$H43,TB_TRANSACTIONS[Month],Summary!P$8)))),0)</f>
        <v/>
      </c>
      <c r="R43" s="250" t="str">
        <f t="shared" si="2"/>
        <v/>
      </c>
      <c r="S43" s="162"/>
      <c r="T43" s="165"/>
      <c r="U43" s="249" t="str">
        <f>IFERROR(IF($H43="","",IF($H43="Total",SUMIFS(U$12:U42,$F$12:$F42,"Category"),IF($F43="Category",SUM(INDEX(Allocations!$D$11:$O$20,MATCH(Summary!$H43,Allocations!$C$11:$C$20,0),MATCH(Summary!U$8,Allocations!$D$10:$O$10,0))),SUM(INDEX(TB_ALLOCATIONS[[January]:[December]],MATCH(Summary!$H43,TB_ALLOCATIONS[Subcategory],0),MATCH(Summary!U$8,TB_ALLOCATIONS[[#Headers],[January]:[December]],0)))))),0)</f>
        <v/>
      </c>
      <c r="V43" s="249" t="str">
        <f>IFERROR(IF($H43="","",IF($H43="Total",SUMIFS(V$12:V42,$F$12:$F42,"Category"),IF($F43="Category",SUMIFS(TB_TRANSACTIONS[Total ($)],TB_TRANSACTIONS[Category],Summary!$H43,TB_TRANSACTIONS[Month],Summary!U$8),SUMIFS(TB_TRANSACTIONS[Total ($)],TB_TRANSACTIONS[Subcategory],Summary!$H43,TB_TRANSACTIONS[Month],Summary!U$8)))),0)</f>
        <v/>
      </c>
      <c r="W43" s="250" t="str">
        <f t="shared" si="3"/>
        <v/>
      </c>
      <c r="X43" s="162"/>
      <c r="Y43" s="165"/>
      <c r="Z43" s="249" t="str">
        <f>IFERROR(IF($H43="","",IF($H43="Total",SUMIFS(Z$12:Z42,$F$12:$F42,"Category"),IF($F43="Category",SUM(INDEX(Allocations!$D$11:$O$20,MATCH(Summary!$H43,Allocations!$C$11:$C$20,0),MATCH(Summary!Z$8,Allocations!$D$10:$O$10,0))),SUM(INDEX(TB_ALLOCATIONS[[January]:[December]],MATCH(Summary!$H43,TB_ALLOCATIONS[Subcategory],0),MATCH(Summary!Z$8,TB_ALLOCATIONS[[#Headers],[January]:[December]],0)))))),0)</f>
        <v/>
      </c>
      <c r="AA43" s="249" t="str">
        <f>IFERROR(IF($H43="","",IF($H43="Total",SUMIFS(AA$12:AA42,$F$12:$F42,"Category"),IF($F43="Category",SUMIFS(TB_TRANSACTIONS[Total ($)],TB_TRANSACTIONS[Category],Summary!$H43,TB_TRANSACTIONS[Month],Summary!Z$8),SUMIFS(TB_TRANSACTIONS[Total ($)],TB_TRANSACTIONS[Subcategory],Summary!$H43,TB_TRANSACTIONS[Month],Summary!Z$8)))),0)</f>
        <v/>
      </c>
      <c r="AB43" s="250" t="str">
        <f t="shared" si="4"/>
        <v/>
      </c>
      <c r="AC43" s="162"/>
      <c r="AD43" s="165"/>
      <c r="AE43" s="249" t="str">
        <f>IFERROR(IF($H43="","",IF($H43="Total",SUMIFS(AE$12:AE42,$F$12:$F42,"Category"),IF($F43="Category",SUM(INDEX(Allocations!$D$11:$O$20,MATCH(Summary!$H43,Allocations!$C$11:$C$20,0),MATCH(Summary!AE$8,Allocations!$D$10:$O$10,0))),SUM(INDEX(TB_ALLOCATIONS[[January]:[December]],MATCH(Summary!$H43,TB_ALLOCATIONS[Subcategory],0),MATCH(Summary!AE$8,TB_ALLOCATIONS[[#Headers],[January]:[December]],0)))))),0)</f>
        <v/>
      </c>
      <c r="AF43" s="249" t="str">
        <f>IFERROR(IF($H43="","",IF($H43="Total",SUMIFS(AF$12:AF42,$F$12:$F42,"Category"),IF($F43="Category",SUMIFS(TB_TRANSACTIONS[Total ($)],TB_TRANSACTIONS[Category],Summary!$H43,TB_TRANSACTIONS[Month],Summary!AE$8),SUMIFS(TB_TRANSACTIONS[Total ($)],TB_TRANSACTIONS[Subcategory],Summary!$H43,TB_TRANSACTIONS[Month],Summary!AE$8)))),0)</f>
        <v/>
      </c>
      <c r="AG43" s="250" t="str">
        <f t="shared" si="5"/>
        <v/>
      </c>
      <c r="AH43" s="162"/>
      <c r="AI43" s="165"/>
      <c r="AJ43" s="249" t="str">
        <f>IFERROR(IF($H43="","",IF($H43="Total",SUMIFS(AJ$12:AJ42,$F$12:$F42,"Category"),IF($F43="Category",SUM(INDEX(Allocations!$D$11:$O$20,MATCH(Summary!$H43,Allocations!$C$11:$C$20,0),MATCH(Summary!AJ$8,Allocations!$D$10:$O$10,0))),SUM(INDEX(TB_ALLOCATIONS[[January]:[December]],MATCH(Summary!$H43,TB_ALLOCATIONS[Subcategory],0),MATCH(Summary!AJ$8,TB_ALLOCATIONS[[#Headers],[January]:[December]],0)))))),0)</f>
        <v/>
      </c>
      <c r="AK43" s="249" t="str">
        <f>IFERROR(IF($H43="","",IF($H43="Total",SUMIFS(AK$12:AK42,$F$12:$F42,"Category"),IF($F43="Category",SUMIFS(TB_TRANSACTIONS[Total ($)],TB_TRANSACTIONS[Category],Summary!$H43,TB_TRANSACTIONS[Month],Summary!AJ$8),SUMIFS(TB_TRANSACTIONS[Total ($)],TB_TRANSACTIONS[Subcategory],Summary!$H43,TB_TRANSACTIONS[Month],Summary!AJ$8)))),0)</f>
        <v/>
      </c>
      <c r="AL43" s="250" t="str">
        <f t="shared" si="6"/>
        <v/>
      </c>
      <c r="AM43" s="162"/>
      <c r="AN43" s="165"/>
      <c r="AO43" s="249" t="str">
        <f>IFERROR(IF($H43="","",IF($H43="Total",SUMIFS(AO$12:AO42,$F$12:$F42,"Category"),IF($F43="Category",SUM(INDEX(Allocations!$D$11:$O$20,MATCH(Summary!$H43,Allocations!$C$11:$C$20,0),MATCH(Summary!AO$8,Allocations!$D$10:$O$10,0))),SUM(INDEX(TB_ALLOCATIONS[[January]:[December]],MATCH(Summary!$H43,TB_ALLOCATIONS[Subcategory],0),MATCH(Summary!AO$8,TB_ALLOCATIONS[[#Headers],[January]:[December]],0)))))),0)</f>
        <v/>
      </c>
      <c r="AP43" s="249" t="str">
        <f>IFERROR(IF($H43="","",IF($H43="Total",SUMIFS(AP$12:AP42,$F$12:$F42,"Category"),IF($F43="Category",SUMIFS(TB_TRANSACTIONS[Total ($)],TB_TRANSACTIONS[Category],Summary!$H43,TB_TRANSACTIONS[Month],Summary!AO$8),SUMIFS(TB_TRANSACTIONS[Total ($)],TB_TRANSACTIONS[Subcategory],Summary!$H43,TB_TRANSACTIONS[Month],Summary!AO$8)))),0)</f>
        <v/>
      </c>
      <c r="AQ43" s="250" t="str">
        <f t="shared" si="7"/>
        <v/>
      </c>
      <c r="AR43" s="162"/>
      <c r="AS43" s="165"/>
      <c r="AT43" s="249" t="str">
        <f>IFERROR(IF($H43="","",IF($H43="Total",SUMIFS(AT$12:AT42,$F$12:$F42,"Category"),IF($F43="Category",SUM(INDEX(Allocations!$D$11:$O$20,MATCH(Summary!$H43,Allocations!$C$11:$C$20,0),MATCH(Summary!AT$8,Allocations!$D$10:$O$10,0))),SUM(INDEX(TB_ALLOCATIONS[[January]:[December]],MATCH(Summary!$H43,TB_ALLOCATIONS[Subcategory],0),MATCH(Summary!AT$8,TB_ALLOCATIONS[[#Headers],[January]:[December]],0)))))),0)</f>
        <v/>
      </c>
      <c r="AU43" s="249" t="str">
        <f>IFERROR(IF($H43="","",IF($H43="Total",SUMIFS(AU$12:AU42,$F$12:$F42,"Category"),IF($F43="Category",SUMIFS(TB_TRANSACTIONS[Total ($)],TB_TRANSACTIONS[Category],Summary!$H43,TB_TRANSACTIONS[Month],Summary!AT$8),SUMIFS(TB_TRANSACTIONS[Total ($)],TB_TRANSACTIONS[Subcategory],Summary!$H43,TB_TRANSACTIONS[Month],Summary!AT$8)))),0)</f>
        <v/>
      </c>
      <c r="AV43" s="250" t="str">
        <f t="shared" si="8"/>
        <v/>
      </c>
      <c r="AW43" s="162"/>
      <c r="AX43" s="165"/>
      <c r="AY43" s="249" t="str">
        <f>IFERROR(IF($H43="","",IF($H43="Total",SUMIFS(AY$12:AY42,$F$12:$F42,"Category"),IF($F43="Category",SUM(INDEX(Allocations!$D$11:$O$20,MATCH(Summary!$H43,Allocations!$C$11:$C$20,0),MATCH(Summary!AY$8,Allocations!$D$10:$O$10,0))),SUM(INDEX(TB_ALLOCATIONS[[January]:[December]],MATCH(Summary!$H43,TB_ALLOCATIONS[Subcategory],0),MATCH(Summary!AY$8,TB_ALLOCATIONS[[#Headers],[January]:[December]],0)))))),0)</f>
        <v/>
      </c>
      <c r="AZ43" s="249" t="str">
        <f>IFERROR(IF($H43="","",IF($H43="Total",SUMIFS(AZ$12:AZ42,$F$12:$F42,"Category"),IF($F43="Category",SUMIFS(TB_TRANSACTIONS[Total ($)],TB_TRANSACTIONS[Category],Summary!$H43,TB_TRANSACTIONS[Month],Summary!AY$8),SUMIFS(TB_TRANSACTIONS[Total ($)],TB_TRANSACTIONS[Subcategory],Summary!$H43,TB_TRANSACTIONS[Month],Summary!AY$8)))),0)</f>
        <v/>
      </c>
      <c r="BA43" s="250" t="str">
        <f t="shared" si="9"/>
        <v/>
      </c>
      <c r="BB43" s="162"/>
      <c r="BC43" s="165"/>
      <c r="BD43" s="249" t="str">
        <f>IFERROR(IF($H43="","",IF($H43="Total",SUMIFS(BD$12:BD42,$F$12:$F42,"Category"),IF($F43="Category",SUM(INDEX(Allocations!$D$11:$O$20,MATCH(Summary!$H43,Allocations!$C$11:$C$20,0),MATCH(Summary!BD$8,Allocations!$D$10:$O$10,0))),SUM(INDEX(TB_ALLOCATIONS[[January]:[December]],MATCH(Summary!$H43,TB_ALLOCATIONS[Subcategory],0),MATCH(Summary!BD$8,TB_ALLOCATIONS[[#Headers],[January]:[December]],0)))))),0)</f>
        <v/>
      </c>
      <c r="BE43" s="249" t="str">
        <f>IFERROR(IF($H43="","",IF($H43="Total",SUMIFS(BE$12:BE42,$F$12:$F42,"Category"),IF($F43="Category",SUMIFS(TB_TRANSACTIONS[Total ($)],TB_TRANSACTIONS[Category],Summary!$H43,TB_TRANSACTIONS[Month],Summary!BD$8),SUMIFS(TB_TRANSACTIONS[Total ($)],TB_TRANSACTIONS[Subcategory],Summary!$H43,TB_TRANSACTIONS[Month],Summary!BD$8)))),0)</f>
        <v/>
      </c>
      <c r="BF43" s="250" t="str">
        <f t="shared" si="10"/>
        <v/>
      </c>
      <c r="BG43" s="162"/>
      <c r="BH43" s="165"/>
      <c r="BI43" s="249" t="str">
        <f>IFERROR(IF($H43="","",IF($H43="Total",SUMIFS(BI$12:BI42,$F$12:$F42,"Category"),IF($F43="Category",SUM(INDEX(Allocations!$D$11:$O$20,MATCH(Summary!$H43,Allocations!$C$11:$C$20,0),MATCH(Summary!BI$8,Allocations!$D$10:$O$10,0))),SUM(INDEX(TB_ALLOCATIONS[[January]:[December]],MATCH(Summary!$H43,TB_ALLOCATIONS[Subcategory],0),MATCH(Summary!BI$8,TB_ALLOCATIONS[[#Headers],[January]:[December]],0)))))),0)</f>
        <v/>
      </c>
      <c r="BJ43" s="249" t="str">
        <f>IFERROR(IF($H43="","",IF($H43="Total",SUMIFS(BJ$12:BJ42,$F$12:$F42,"Category"),IF($F43="Category",SUMIFS(TB_TRANSACTIONS[Total ($)],TB_TRANSACTIONS[Category],Summary!$H43,TB_TRANSACTIONS[Month],Summary!BI$8),SUMIFS(TB_TRANSACTIONS[Total ($)],TB_TRANSACTIONS[Subcategory],Summary!$H43,TB_TRANSACTIONS[Month],Summary!BI$8)))),0)</f>
        <v/>
      </c>
      <c r="BK43" s="250" t="str">
        <f t="shared" si="11"/>
        <v/>
      </c>
      <c r="BL43" s="162"/>
      <c r="BM43" s="165"/>
      <c r="BN43" s="249" t="str">
        <f>IFERROR(IF($H43="","",IF($H43="Total",SUMIFS(BN$12:BN42,$F$12:$F42,"Category"),IF($F43="Category",SUM(INDEX(Allocations!$D$11:$O$20,MATCH(Summary!$H43,Allocations!$C$11:$C$20,0),MATCH(Summary!BN$8,Allocations!$D$10:$O$10,0))),SUM(INDEX(TB_ALLOCATIONS[[January]:[December]],MATCH(Summary!$H43,TB_ALLOCATIONS[Subcategory],0),MATCH(Summary!BN$8,TB_ALLOCATIONS[[#Headers],[January]:[December]],0)))))),0)</f>
        <v/>
      </c>
      <c r="BO43" s="249" t="str">
        <f>IFERROR(IF($H43="","",IF($H43="Total",SUMIFS(BO$12:BO42,$F$12:$F42,"Category"),IF($F43="Category",SUMIFS(TB_TRANSACTIONS[Total ($)],TB_TRANSACTIONS[Category],Summary!$H43,TB_TRANSACTIONS[Month],Summary!BN$8),SUMIFS(TB_TRANSACTIONS[Total ($)],TB_TRANSACTIONS[Subcategory],Summary!$H43,TB_TRANSACTIONS[Month],Summary!BN$8)))),0)</f>
        <v/>
      </c>
      <c r="BP43" s="250" t="str">
        <f t="shared" si="12"/>
        <v/>
      </c>
      <c r="BQ43" s="162"/>
      <c r="BR43" s="165"/>
      <c r="BS43" s="249" t="str">
        <f t="shared" si="21"/>
        <v/>
      </c>
      <c r="BT43" s="249" t="str">
        <f t="shared" si="22"/>
        <v/>
      </c>
      <c r="BU43" s="250" t="str">
        <f t="shared" si="23"/>
        <v/>
      </c>
      <c r="BV43" s="267"/>
      <c r="BW43" s="77"/>
      <c r="BX43" s="57"/>
      <c r="BZ43" s="276"/>
      <c r="CK43" s="92"/>
      <c r="CL43" s="92"/>
      <c r="CM43" s="92"/>
      <c r="CN43" s="92"/>
      <c r="CO43" s="92"/>
      <c r="CP43" s="92"/>
    </row>
    <row r="44" spans="1:94" s="72" customFormat="1" ht="16" customHeight="1" thickBot="1" x14ac:dyDescent="0.3">
      <c r="A44" s="97"/>
      <c r="B44" s="108" t="str">
        <f>IFERROR(IF(COUNTIFS($B$13:B43,"Total")&gt;0,"-",IF(B43="",IF(B42="","Total",IF(B42=$C$8,"",B42+1)),IF(E43=D43,"",B43))),"-")</f>
        <v>-</v>
      </c>
      <c r="C44" s="108" t="str">
        <f>IFERROR(IF(B44="","-",INDEX(Analysis!$D$45:$D$54,MATCH(Summary!$B44,Analysis!$C$45:$C$54,0),1)),"-")</f>
        <v>-</v>
      </c>
      <c r="D44" s="108" t="str">
        <f>IFERROR(INDEX(Analysis!$E$45:$E$54,MATCH(Summary!$B44,Analysis!$C$45:$C$54,0),1),"-")</f>
        <v>-</v>
      </c>
      <c r="E44" s="108" t="str">
        <f t="shared" si="16"/>
        <v>-</v>
      </c>
      <c r="F44" s="108" t="str">
        <f t="shared" si="0"/>
        <v>-</v>
      </c>
      <c r="G44" s="57"/>
      <c r="H44" s="164" t="str">
        <f>IFERROR(IF(B44="Total","Total",IF(COUNTIFS($H$12:H43,"Total")&gt;0,"",IF(F44="Category",Summary!C44,INDEX(TB_ALLOCATIONS[Subcategory],MATCH(Summary!C44&amp;"-"&amp;Summary!E44,TB_ALLOCATIONS[Subcategory - code],0),1)))),"")</f>
        <v/>
      </c>
      <c r="I44" s="162"/>
      <c r="J44" s="165"/>
      <c r="K44" s="249" t="str">
        <f>IFERROR(IF($H44="","",IF($H44="Total",SUMIFS(K$12:K43,$F$12:$F43,"Category"),IF($F44="Category",SUM(INDEX(Allocations!$D$11:$O$20,MATCH(Summary!$H44,Allocations!$C$11:$C$20,0),MATCH(Summary!K$8,Allocations!$D$10:$O$10,0))),SUM(INDEX(TB_ALLOCATIONS[[January]:[December]],MATCH(Summary!$H44,TB_ALLOCATIONS[Subcategory],0),MATCH(Summary!K$8,TB_ALLOCATIONS[[#Headers],[January]:[December]],0)))))),0)</f>
        <v/>
      </c>
      <c r="L44" s="249" t="str">
        <f>IFERROR(IF($H44="","",IF($H44="Total",SUMIFS(L$12:L43,$F$12:$F43,"Category"),IF($F44="Category",SUMIFS(TB_TRANSACTIONS[Total ($)],TB_TRANSACTIONS[Category],Summary!$H44,TB_TRANSACTIONS[Month],Summary!K$8),SUMIFS(TB_TRANSACTIONS[Total ($)],TB_TRANSACTIONS[Subcategory],Summary!$H44,TB_TRANSACTIONS[Month],Summary!K$8)))),0)</f>
        <v/>
      </c>
      <c r="M44" s="250" t="str">
        <f t="shared" si="20"/>
        <v/>
      </c>
      <c r="N44" s="162"/>
      <c r="O44" s="165"/>
      <c r="P44" s="249" t="str">
        <f>IFERROR(IF($H44="","",IF($H44="Total",SUMIFS(P$12:P43,$F$12:$F43,"Category"),IF($F44="Category",SUM(INDEX(Allocations!$D$11:$O$20,MATCH(Summary!$H44,Allocations!$C$11:$C$20,0),MATCH(Summary!P$8,Allocations!$D$10:$O$10,0))),SUM(INDEX(TB_ALLOCATIONS[[January]:[December]],MATCH(Summary!$H44,TB_ALLOCATIONS[Subcategory],0),MATCH(Summary!P$8,TB_ALLOCATIONS[[#Headers],[January]:[December]],0)))))),0)</f>
        <v/>
      </c>
      <c r="Q44" s="249" t="str">
        <f>IFERROR(IF($H44="","",IF($H44="Total",SUMIFS(Q$12:Q43,$F$12:$F43,"Category"),IF($F44="Category",SUMIFS(TB_TRANSACTIONS[Total ($)],TB_TRANSACTIONS[Category],Summary!$H44,TB_TRANSACTIONS[Month],Summary!P$8),SUMIFS(TB_TRANSACTIONS[Total ($)],TB_TRANSACTIONS[Subcategory],Summary!$H44,TB_TRANSACTIONS[Month],Summary!P$8)))),0)</f>
        <v/>
      </c>
      <c r="R44" s="250" t="str">
        <f t="shared" si="2"/>
        <v/>
      </c>
      <c r="S44" s="162"/>
      <c r="T44" s="165"/>
      <c r="U44" s="249" t="str">
        <f>IFERROR(IF($H44="","",IF($H44="Total",SUMIFS(U$12:U43,$F$12:$F43,"Category"),IF($F44="Category",SUM(INDEX(Allocations!$D$11:$O$20,MATCH(Summary!$H44,Allocations!$C$11:$C$20,0),MATCH(Summary!U$8,Allocations!$D$10:$O$10,0))),SUM(INDEX(TB_ALLOCATIONS[[January]:[December]],MATCH(Summary!$H44,TB_ALLOCATIONS[Subcategory],0),MATCH(Summary!U$8,TB_ALLOCATIONS[[#Headers],[January]:[December]],0)))))),0)</f>
        <v/>
      </c>
      <c r="V44" s="249" t="str">
        <f>IFERROR(IF($H44="","",IF($H44="Total",SUMIFS(V$12:V43,$F$12:$F43,"Category"),IF($F44="Category",SUMIFS(TB_TRANSACTIONS[Total ($)],TB_TRANSACTIONS[Category],Summary!$H44,TB_TRANSACTIONS[Month],Summary!U$8),SUMIFS(TB_TRANSACTIONS[Total ($)],TB_TRANSACTIONS[Subcategory],Summary!$H44,TB_TRANSACTIONS[Month],Summary!U$8)))),0)</f>
        <v/>
      </c>
      <c r="W44" s="250" t="str">
        <f t="shared" si="3"/>
        <v/>
      </c>
      <c r="X44" s="162"/>
      <c r="Y44" s="165"/>
      <c r="Z44" s="249" t="str">
        <f>IFERROR(IF($H44="","",IF($H44="Total",SUMIFS(Z$12:Z43,$F$12:$F43,"Category"),IF($F44="Category",SUM(INDEX(Allocations!$D$11:$O$20,MATCH(Summary!$H44,Allocations!$C$11:$C$20,0),MATCH(Summary!Z$8,Allocations!$D$10:$O$10,0))),SUM(INDEX(TB_ALLOCATIONS[[January]:[December]],MATCH(Summary!$H44,TB_ALLOCATIONS[Subcategory],0),MATCH(Summary!Z$8,TB_ALLOCATIONS[[#Headers],[January]:[December]],0)))))),0)</f>
        <v/>
      </c>
      <c r="AA44" s="249" t="str">
        <f>IFERROR(IF($H44="","",IF($H44="Total",SUMIFS(AA$12:AA43,$F$12:$F43,"Category"),IF($F44="Category",SUMIFS(TB_TRANSACTIONS[Total ($)],TB_TRANSACTIONS[Category],Summary!$H44,TB_TRANSACTIONS[Month],Summary!Z$8),SUMIFS(TB_TRANSACTIONS[Total ($)],TB_TRANSACTIONS[Subcategory],Summary!$H44,TB_TRANSACTIONS[Month],Summary!Z$8)))),0)</f>
        <v/>
      </c>
      <c r="AB44" s="250" t="str">
        <f t="shared" si="4"/>
        <v/>
      </c>
      <c r="AC44" s="162"/>
      <c r="AD44" s="165"/>
      <c r="AE44" s="249" t="str">
        <f>IFERROR(IF($H44="","",IF($H44="Total",SUMIFS(AE$12:AE43,$F$12:$F43,"Category"),IF($F44="Category",SUM(INDEX(Allocations!$D$11:$O$20,MATCH(Summary!$H44,Allocations!$C$11:$C$20,0),MATCH(Summary!AE$8,Allocations!$D$10:$O$10,0))),SUM(INDEX(TB_ALLOCATIONS[[January]:[December]],MATCH(Summary!$H44,TB_ALLOCATIONS[Subcategory],0),MATCH(Summary!AE$8,TB_ALLOCATIONS[[#Headers],[January]:[December]],0)))))),0)</f>
        <v/>
      </c>
      <c r="AF44" s="249" t="str">
        <f>IFERROR(IF($H44="","",IF($H44="Total",SUMIFS(AF$12:AF43,$F$12:$F43,"Category"),IF($F44="Category",SUMIFS(TB_TRANSACTIONS[Total ($)],TB_TRANSACTIONS[Category],Summary!$H44,TB_TRANSACTIONS[Month],Summary!AE$8),SUMIFS(TB_TRANSACTIONS[Total ($)],TB_TRANSACTIONS[Subcategory],Summary!$H44,TB_TRANSACTIONS[Month],Summary!AE$8)))),0)</f>
        <v/>
      </c>
      <c r="AG44" s="250" t="str">
        <f t="shared" si="5"/>
        <v/>
      </c>
      <c r="AH44" s="162"/>
      <c r="AI44" s="165"/>
      <c r="AJ44" s="249" t="str">
        <f>IFERROR(IF($H44="","",IF($H44="Total",SUMIFS(AJ$12:AJ43,$F$12:$F43,"Category"),IF($F44="Category",SUM(INDEX(Allocations!$D$11:$O$20,MATCH(Summary!$H44,Allocations!$C$11:$C$20,0),MATCH(Summary!AJ$8,Allocations!$D$10:$O$10,0))),SUM(INDEX(TB_ALLOCATIONS[[January]:[December]],MATCH(Summary!$H44,TB_ALLOCATIONS[Subcategory],0),MATCH(Summary!AJ$8,TB_ALLOCATIONS[[#Headers],[January]:[December]],0)))))),0)</f>
        <v/>
      </c>
      <c r="AK44" s="249" t="str">
        <f>IFERROR(IF($H44="","",IF($H44="Total",SUMIFS(AK$12:AK43,$F$12:$F43,"Category"),IF($F44="Category",SUMIFS(TB_TRANSACTIONS[Total ($)],TB_TRANSACTIONS[Category],Summary!$H44,TB_TRANSACTIONS[Month],Summary!AJ$8),SUMIFS(TB_TRANSACTIONS[Total ($)],TB_TRANSACTIONS[Subcategory],Summary!$H44,TB_TRANSACTIONS[Month],Summary!AJ$8)))),0)</f>
        <v/>
      </c>
      <c r="AL44" s="250" t="str">
        <f t="shared" si="6"/>
        <v/>
      </c>
      <c r="AM44" s="162"/>
      <c r="AN44" s="165"/>
      <c r="AO44" s="249" t="str">
        <f>IFERROR(IF($H44="","",IF($H44="Total",SUMIFS(AO$12:AO43,$F$12:$F43,"Category"),IF($F44="Category",SUM(INDEX(Allocations!$D$11:$O$20,MATCH(Summary!$H44,Allocations!$C$11:$C$20,0),MATCH(Summary!AO$8,Allocations!$D$10:$O$10,0))),SUM(INDEX(TB_ALLOCATIONS[[January]:[December]],MATCH(Summary!$H44,TB_ALLOCATIONS[Subcategory],0),MATCH(Summary!AO$8,TB_ALLOCATIONS[[#Headers],[January]:[December]],0)))))),0)</f>
        <v/>
      </c>
      <c r="AP44" s="249" t="str">
        <f>IFERROR(IF($H44="","",IF($H44="Total",SUMIFS(AP$12:AP43,$F$12:$F43,"Category"),IF($F44="Category",SUMIFS(TB_TRANSACTIONS[Total ($)],TB_TRANSACTIONS[Category],Summary!$H44,TB_TRANSACTIONS[Month],Summary!AO$8),SUMIFS(TB_TRANSACTIONS[Total ($)],TB_TRANSACTIONS[Subcategory],Summary!$H44,TB_TRANSACTIONS[Month],Summary!AO$8)))),0)</f>
        <v/>
      </c>
      <c r="AQ44" s="250" t="str">
        <f t="shared" si="7"/>
        <v/>
      </c>
      <c r="AR44" s="162"/>
      <c r="AS44" s="165"/>
      <c r="AT44" s="249" t="str">
        <f>IFERROR(IF($H44="","",IF($H44="Total",SUMIFS(AT$12:AT43,$F$12:$F43,"Category"),IF($F44="Category",SUM(INDEX(Allocations!$D$11:$O$20,MATCH(Summary!$H44,Allocations!$C$11:$C$20,0),MATCH(Summary!AT$8,Allocations!$D$10:$O$10,0))),SUM(INDEX(TB_ALLOCATIONS[[January]:[December]],MATCH(Summary!$H44,TB_ALLOCATIONS[Subcategory],0),MATCH(Summary!AT$8,TB_ALLOCATIONS[[#Headers],[January]:[December]],0)))))),0)</f>
        <v/>
      </c>
      <c r="AU44" s="249" t="str">
        <f>IFERROR(IF($H44="","",IF($H44="Total",SUMIFS(AU$12:AU43,$F$12:$F43,"Category"),IF($F44="Category",SUMIFS(TB_TRANSACTIONS[Total ($)],TB_TRANSACTIONS[Category],Summary!$H44,TB_TRANSACTIONS[Month],Summary!AT$8),SUMIFS(TB_TRANSACTIONS[Total ($)],TB_TRANSACTIONS[Subcategory],Summary!$H44,TB_TRANSACTIONS[Month],Summary!AT$8)))),0)</f>
        <v/>
      </c>
      <c r="AV44" s="250" t="str">
        <f t="shared" si="8"/>
        <v/>
      </c>
      <c r="AW44" s="162"/>
      <c r="AX44" s="165"/>
      <c r="AY44" s="249" t="str">
        <f>IFERROR(IF($H44="","",IF($H44="Total",SUMIFS(AY$12:AY43,$F$12:$F43,"Category"),IF($F44="Category",SUM(INDEX(Allocations!$D$11:$O$20,MATCH(Summary!$H44,Allocations!$C$11:$C$20,0),MATCH(Summary!AY$8,Allocations!$D$10:$O$10,0))),SUM(INDEX(TB_ALLOCATIONS[[January]:[December]],MATCH(Summary!$H44,TB_ALLOCATIONS[Subcategory],0),MATCH(Summary!AY$8,TB_ALLOCATIONS[[#Headers],[January]:[December]],0)))))),0)</f>
        <v/>
      </c>
      <c r="AZ44" s="249" t="str">
        <f>IFERROR(IF($H44="","",IF($H44="Total",SUMIFS(AZ$12:AZ43,$F$12:$F43,"Category"),IF($F44="Category",SUMIFS(TB_TRANSACTIONS[Total ($)],TB_TRANSACTIONS[Category],Summary!$H44,TB_TRANSACTIONS[Month],Summary!AY$8),SUMIFS(TB_TRANSACTIONS[Total ($)],TB_TRANSACTIONS[Subcategory],Summary!$H44,TB_TRANSACTIONS[Month],Summary!AY$8)))),0)</f>
        <v/>
      </c>
      <c r="BA44" s="250" t="str">
        <f t="shared" si="9"/>
        <v/>
      </c>
      <c r="BB44" s="162"/>
      <c r="BC44" s="165"/>
      <c r="BD44" s="249" t="str">
        <f>IFERROR(IF($H44="","",IF($H44="Total",SUMIFS(BD$12:BD43,$F$12:$F43,"Category"),IF($F44="Category",SUM(INDEX(Allocations!$D$11:$O$20,MATCH(Summary!$H44,Allocations!$C$11:$C$20,0),MATCH(Summary!BD$8,Allocations!$D$10:$O$10,0))),SUM(INDEX(TB_ALLOCATIONS[[January]:[December]],MATCH(Summary!$H44,TB_ALLOCATIONS[Subcategory],0),MATCH(Summary!BD$8,TB_ALLOCATIONS[[#Headers],[January]:[December]],0)))))),0)</f>
        <v/>
      </c>
      <c r="BE44" s="249" t="str">
        <f>IFERROR(IF($H44="","",IF($H44="Total",SUMIFS(BE$12:BE43,$F$12:$F43,"Category"),IF($F44="Category",SUMIFS(TB_TRANSACTIONS[Total ($)],TB_TRANSACTIONS[Category],Summary!$H44,TB_TRANSACTIONS[Month],Summary!BD$8),SUMIFS(TB_TRANSACTIONS[Total ($)],TB_TRANSACTIONS[Subcategory],Summary!$H44,TB_TRANSACTIONS[Month],Summary!BD$8)))),0)</f>
        <v/>
      </c>
      <c r="BF44" s="250" t="str">
        <f t="shared" si="10"/>
        <v/>
      </c>
      <c r="BG44" s="162"/>
      <c r="BH44" s="165"/>
      <c r="BI44" s="249" t="str">
        <f>IFERROR(IF($H44="","",IF($H44="Total",SUMIFS(BI$12:BI43,$F$12:$F43,"Category"),IF($F44="Category",SUM(INDEX(Allocations!$D$11:$O$20,MATCH(Summary!$H44,Allocations!$C$11:$C$20,0),MATCH(Summary!BI$8,Allocations!$D$10:$O$10,0))),SUM(INDEX(TB_ALLOCATIONS[[January]:[December]],MATCH(Summary!$H44,TB_ALLOCATIONS[Subcategory],0),MATCH(Summary!BI$8,TB_ALLOCATIONS[[#Headers],[January]:[December]],0)))))),0)</f>
        <v/>
      </c>
      <c r="BJ44" s="249" t="str">
        <f>IFERROR(IF($H44="","",IF($H44="Total",SUMIFS(BJ$12:BJ43,$F$12:$F43,"Category"),IF($F44="Category",SUMIFS(TB_TRANSACTIONS[Total ($)],TB_TRANSACTIONS[Category],Summary!$H44,TB_TRANSACTIONS[Month],Summary!BI$8),SUMIFS(TB_TRANSACTIONS[Total ($)],TB_TRANSACTIONS[Subcategory],Summary!$H44,TB_TRANSACTIONS[Month],Summary!BI$8)))),0)</f>
        <v/>
      </c>
      <c r="BK44" s="250" t="str">
        <f t="shared" si="11"/>
        <v/>
      </c>
      <c r="BL44" s="162"/>
      <c r="BM44" s="165"/>
      <c r="BN44" s="249" t="str">
        <f>IFERROR(IF($H44="","",IF($H44="Total",SUMIFS(BN$12:BN43,$F$12:$F43,"Category"),IF($F44="Category",SUM(INDEX(Allocations!$D$11:$O$20,MATCH(Summary!$H44,Allocations!$C$11:$C$20,0),MATCH(Summary!BN$8,Allocations!$D$10:$O$10,0))),SUM(INDEX(TB_ALLOCATIONS[[January]:[December]],MATCH(Summary!$H44,TB_ALLOCATIONS[Subcategory],0),MATCH(Summary!BN$8,TB_ALLOCATIONS[[#Headers],[January]:[December]],0)))))),0)</f>
        <v/>
      </c>
      <c r="BO44" s="249" t="str">
        <f>IFERROR(IF($H44="","",IF($H44="Total",SUMIFS(BO$12:BO43,$F$12:$F43,"Category"),IF($F44="Category",SUMIFS(TB_TRANSACTIONS[Total ($)],TB_TRANSACTIONS[Category],Summary!$H44,TB_TRANSACTIONS[Month],Summary!BN$8),SUMIFS(TB_TRANSACTIONS[Total ($)],TB_TRANSACTIONS[Subcategory],Summary!$H44,TB_TRANSACTIONS[Month],Summary!BN$8)))),0)</f>
        <v/>
      </c>
      <c r="BP44" s="250" t="str">
        <f t="shared" si="12"/>
        <v/>
      </c>
      <c r="BQ44" s="162"/>
      <c r="BR44" s="165"/>
      <c r="BS44" s="249" t="str">
        <f t="shared" si="21"/>
        <v/>
      </c>
      <c r="BT44" s="249" t="str">
        <f t="shared" si="22"/>
        <v/>
      </c>
      <c r="BU44" s="250" t="str">
        <f t="shared" si="23"/>
        <v/>
      </c>
      <c r="BV44" s="267"/>
      <c r="BW44" s="77"/>
      <c r="BX44" s="57"/>
      <c r="BZ44" s="276"/>
      <c r="CK44" s="92"/>
      <c r="CL44" s="92"/>
      <c r="CM44" s="92"/>
      <c r="CN44" s="92"/>
      <c r="CO44" s="92"/>
      <c r="CP44" s="92"/>
    </row>
    <row r="45" spans="1:94" s="72" customFormat="1" ht="16" customHeight="1" thickBot="1" x14ac:dyDescent="0.3">
      <c r="A45" s="97"/>
      <c r="B45" s="108" t="str">
        <f>IFERROR(IF(COUNTIFS($B$13:B44,"Total")&gt;0,"-",IF(B44="",IF(B43="","Total",IF(B43=$C$8,"",B43+1)),IF(E44=D44,"",B44))),"-")</f>
        <v>-</v>
      </c>
      <c r="C45" s="108" t="str">
        <f>IFERROR(IF(B45="","-",INDEX(Analysis!$D$45:$D$54,MATCH(Summary!$B45,Analysis!$C$45:$C$54,0),1)),"-")</f>
        <v>-</v>
      </c>
      <c r="D45" s="108" t="str">
        <f>IFERROR(INDEX(Analysis!$E$45:$E$54,MATCH(Summary!$B45,Analysis!$C$45:$C$54,0),1),"-")</f>
        <v>-</v>
      </c>
      <c r="E45" s="108" t="str">
        <f t="shared" si="16"/>
        <v>-</v>
      </c>
      <c r="F45" s="108" t="str">
        <f t="shared" si="0"/>
        <v>-</v>
      </c>
      <c r="G45" s="57"/>
      <c r="H45" s="164" t="str">
        <f>IFERROR(IF(B45="Total","Total",IF(COUNTIFS($H$12:H44,"Total")&gt;0,"",IF(F45="Category",Summary!C45,INDEX(TB_ALLOCATIONS[Subcategory],MATCH(Summary!C45&amp;"-"&amp;Summary!E45,TB_ALLOCATIONS[Subcategory - code],0),1)))),"")</f>
        <v/>
      </c>
      <c r="I45" s="162"/>
      <c r="J45" s="165"/>
      <c r="K45" s="249" t="str">
        <f>IFERROR(IF($H45="","",IF($H45="Total",SUMIFS(K$12:K44,$F$12:$F44,"Category"),IF($F45="Category",SUM(INDEX(Allocations!$D$11:$O$20,MATCH(Summary!$H45,Allocations!$C$11:$C$20,0),MATCH(Summary!K$8,Allocations!$D$10:$O$10,0))),SUM(INDEX(TB_ALLOCATIONS[[January]:[December]],MATCH(Summary!$H45,TB_ALLOCATIONS[Subcategory],0),MATCH(Summary!K$8,TB_ALLOCATIONS[[#Headers],[January]:[December]],0)))))),0)</f>
        <v/>
      </c>
      <c r="L45" s="249" t="str">
        <f>IFERROR(IF($H45="","",IF($H45="Total",SUMIFS(L$12:L44,$F$12:$F44,"Category"),IF($F45="Category",SUMIFS(TB_TRANSACTIONS[Total ($)],TB_TRANSACTIONS[Category],Summary!$H45,TB_TRANSACTIONS[Month],Summary!K$8),SUMIFS(TB_TRANSACTIONS[Total ($)],TB_TRANSACTIONS[Subcategory],Summary!$H45,TB_TRANSACTIONS[Month],Summary!K$8)))),0)</f>
        <v/>
      </c>
      <c r="M45" s="250" t="str">
        <f t="shared" si="20"/>
        <v/>
      </c>
      <c r="N45" s="162"/>
      <c r="O45" s="165"/>
      <c r="P45" s="249" t="str">
        <f>IFERROR(IF($H45="","",IF($H45="Total",SUMIFS(P$12:P44,$F$12:$F44,"Category"),IF($F45="Category",SUM(INDEX(Allocations!$D$11:$O$20,MATCH(Summary!$H45,Allocations!$C$11:$C$20,0),MATCH(Summary!P$8,Allocations!$D$10:$O$10,0))),SUM(INDEX(TB_ALLOCATIONS[[January]:[December]],MATCH(Summary!$H45,TB_ALLOCATIONS[Subcategory],0),MATCH(Summary!P$8,TB_ALLOCATIONS[[#Headers],[January]:[December]],0)))))),0)</f>
        <v/>
      </c>
      <c r="Q45" s="249" t="str">
        <f>IFERROR(IF($H45="","",IF($H45="Total",SUMIFS(Q$12:Q44,$F$12:$F44,"Category"),IF($F45="Category",SUMIFS(TB_TRANSACTIONS[Total ($)],TB_TRANSACTIONS[Category],Summary!$H45,TB_TRANSACTIONS[Month],Summary!P$8),SUMIFS(TB_TRANSACTIONS[Total ($)],TB_TRANSACTIONS[Subcategory],Summary!$H45,TB_TRANSACTIONS[Month],Summary!P$8)))),0)</f>
        <v/>
      </c>
      <c r="R45" s="250" t="str">
        <f t="shared" si="2"/>
        <v/>
      </c>
      <c r="S45" s="162"/>
      <c r="T45" s="165"/>
      <c r="U45" s="249" t="str">
        <f>IFERROR(IF($H45="","",IF($H45="Total",SUMIFS(U$12:U44,$F$12:$F44,"Category"),IF($F45="Category",SUM(INDEX(Allocations!$D$11:$O$20,MATCH(Summary!$H45,Allocations!$C$11:$C$20,0),MATCH(Summary!U$8,Allocations!$D$10:$O$10,0))),SUM(INDEX(TB_ALLOCATIONS[[January]:[December]],MATCH(Summary!$H45,TB_ALLOCATIONS[Subcategory],0),MATCH(Summary!U$8,TB_ALLOCATIONS[[#Headers],[January]:[December]],0)))))),0)</f>
        <v/>
      </c>
      <c r="V45" s="249" t="str">
        <f>IFERROR(IF($H45="","",IF($H45="Total",SUMIFS(V$12:V44,$F$12:$F44,"Category"),IF($F45="Category",SUMIFS(TB_TRANSACTIONS[Total ($)],TB_TRANSACTIONS[Category],Summary!$H45,TB_TRANSACTIONS[Month],Summary!U$8),SUMIFS(TB_TRANSACTIONS[Total ($)],TB_TRANSACTIONS[Subcategory],Summary!$H45,TB_TRANSACTIONS[Month],Summary!U$8)))),0)</f>
        <v/>
      </c>
      <c r="W45" s="250" t="str">
        <f t="shared" si="3"/>
        <v/>
      </c>
      <c r="X45" s="162"/>
      <c r="Y45" s="165"/>
      <c r="Z45" s="249" t="str">
        <f>IFERROR(IF($H45="","",IF($H45="Total",SUMIFS(Z$12:Z44,$F$12:$F44,"Category"),IF($F45="Category",SUM(INDEX(Allocations!$D$11:$O$20,MATCH(Summary!$H45,Allocations!$C$11:$C$20,0),MATCH(Summary!Z$8,Allocations!$D$10:$O$10,0))),SUM(INDEX(TB_ALLOCATIONS[[January]:[December]],MATCH(Summary!$H45,TB_ALLOCATIONS[Subcategory],0),MATCH(Summary!Z$8,TB_ALLOCATIONS[[#Headers],[January]:[December]],0)))))),0)</f>
        <v/>
      </c>
      <c r="AA45" s="249" t="str">
        <f>IFERROR(IF($H45="","",IF($H45="Total",SUMIFS(AA$12:AA44,$F$12:$F44,"Category"),IF($F45="Category",SUMIFS(TB_TRANSACTIONS[Total ($)],TB_TRANSACTIONS[Category],Summary!$H45,TB_TRANSACTIONS[Month],Summary!Z$8),SUMIFS(TB_TRANSACTIONS[Total ($)],TB_TRANSACTIONS[Subcategory],Summary!$H45,TB_TRANSACTIONS[Month],Summary!Z$8)))),0)</f>
        <v/>
      </c>
      <c r="AB45" s="250" t="str">
        <f t="shared" si="4"/>
        <v/>
      </c>
      <c r="AC45" s="162"/>
      <c r="AD45" s="165"/>
      <c r="AE45" s="249" t="str">
        <f>IFERROR(IF($H45="","",IF($H45="Total",SUMIFS(AE$12:AE44,$F$12:$F44,"Category"),IF($F45="Category",SUM(INDEX(Allocations!$D$11:$O$20,MATCH(Summary!$H45,Allocations!$C$11:$C$20,0),MATCH(Summary!AE$8,Allocations!$D$10:$O$10,0))),SUM(INDEX(TB_ALLOCATIONS[[January]:[December]],MATCH(Summary!$H45,TB_ALLOCATIONS[Subcategory],0),MATCH(Summary!AE$8,TB_ALLOCATIONS[[#Headers],[January]:[December]],0)))))),0)</f>
        <v/>
      </c>
      <c r="AF45" s="249" t="str">
        <f>IFERROR(IF($H45="","",IF($H45="Total",SUMIFS(AF$12:AF44,$F$12:$F44,"Category"),IF($F45="Category",SUMIFS(TB_TRANSACTIONS[Total ($)],TB_TRANSACTIONS[Category],Summary!$H45,TB_TRANSACTIONS[Month],Summary!AE$8),SUMIFS(TB_TRANSACTIONS[Total ($)],TB_TRANSACTIONS[Subcategory],Summary!$H45,TB_TRANSACTIONS[Month],Summary!AE$8)))),0)</f>
        <v/>
      </c>
      <c r="AG45" s="250" t="str">
        <f t="shared" si="5"/>
        <v/>
      </c>
      <c r="AH45" s="162"/>
      <c r="AI45" s="165"/>
      <c r="AJ45" s="249" t="str">
        <f>IFERROR(IF($H45="","",IF($H45="Total",SUMIFS(AJ$12:AJ44,$F$12:$F44,"Category"),IF($F45="Category",SUM(INDEX(Allocations!$D$11:$O$20,MATCH(Summary!$H45,Allocations!$C$11:$C$20,0),MATCH(Summary!AJ$8,Allocations!$D$10:$O$10,0))),SUM(INDEX(TB_ALLOCATIONS[[January]:[December]],MATCH(Summary!$H45,TB_ALLOCATIONS[Subcategory],0),MATCH(Summary!AJ$8,TB_ALLOCATIONS[[#Headers],[January]:[December]],0)))))),0)</f>
        <v/>
      </c>
      <c r="AK45" s="249" t="str">
        <f>IFERROR(IF($H45="","",IF($H45="Total",SUMIFS(AK$12:AK44,$F$12:$F44,"Category"),IF($F45="Category",SUMIFS(TB_TRANSACTIONS[Total ($)],TB_TRANSACTIONS[Category],Summary!$H45,TB_TRANSACTIONS[Month],Summary!AJ$8),SUMIFS(TB_TRANSACTIONS[Total ($)],TB_TRANSACTIONS[Subcategory],Summary!$H45,TB_TRANSACTIONS[Month],Summary!AJ$8)))),0)</f>
        <v/>
      </c>
      <c r="AL45" s="250" t="str">
        <f t="shared" si="6"/>
        <v/>
      </c>
      <c r="AM45" s="162"/>
      <c r="AN45" s="165"/>
      <c r="AO45" s="249" t="str">
        <f>IFERROR(IF($H45="","",IF($H45="Total",SUMIFS(AO$12:AO44,$F$12:$F44,"Category"),IF($F45="Category",SUM(INDEX(Allocations!$D$11:$O$20,MATCH(Summary!$H45,Allocations!$C$11:$C$20,0),MATCH(Summary!AO$8,Allocations!$D$10:$O$10,0))),SUM(INDEX(TB_ALLOCATIONS[[January]:[December]],MATCH(Summary!$H45,TB_ALLOCATIONS[Subcategory],0),MATCH(Summary!AO$8,TB_ALLOCATIONS[[#Headers],[January]:[December]],0)))))),0)</f>
        <v/>
      </c>
      <c r="AP45" s="249" t="str">
        <f>IFERROR(IF($H45="","",IF($H45="Total",SUMIFS(AP$12:AP44,$F$12:$F44,"Category"),IF($F45="Category",SUMIFS(TB_TRANSACTIONS[Total ($)],TB_TRANSACTIONS[Category],Summary!$H45,TB_TRANSACTIONS[Month],Summary!AO$8),SUMIFS(TB_TRANSACTIONS[Total ($)],TB_TRANSACTIONS[Subcategory],Summary!$H45,TB_TRANSACTIONS[Month],Summary!AO$8)))),0)</f>
        <v/>
      </c>
      <c r="AQ45" s="250" t="str">
        <f t="shared" si="7"/>
        <v/>
      </c>
      <c r="AR45" s="162"/>
      <c r="AS45" s="165"/>
      <c r="AT45" s="249" t="str">
        <f>IFERROR(IF($H45="","",IF($H45="Total",SUMIFS(AT$12:AT44,$F$12:$F44,"Category"),IF($F45="Category",SUM(INDEX(Allocations!$D$11:$O$20,MATCH(Summary!$H45,Allocations!$C$11:$C$20,0),MATCH(Summary!AT$8,Allocations!$D$10:$O$10,0))),SUM(INDEX(TB_ALLOCATIONS[[January]:[December]],MATCH(Summary!$H45,TB_ALLOCATIONS[Subcategory],0),MATCH(Summary!AT$8,TB_ALLOCATIONS[[#Headers],[January]:[December]],0)))))),0)</f>
        <v/>
      </c>
      <c r="AU45" s="249" t="str">
        <f>IFERROR(IF($H45="","",IF($H45="Total",SUMIFS(AU$12:AU44,$F$12:$F44,"Category"),IF($F45="Category",SUMIFS(TB_TRANSACTIONS[Total ($)],TB_TRANSACTIONS[Category],Summary!$H45,TB_TRANSACTIONS[Month],Summary!AT$8),SUMIFS(TB_TRANSACTIONS[Total ($)],TB_TRANSACTIONS[Subcategory],Summary!$H45,TB_TRANSACTIONS[Month],Summary!AT$8)))),0)</f>
        <v/>
      </c>
      <c r="AV45" s="250" t="str">
        <f t="shared" si="8"/>
        <v/>
      </c>
      <c r="AW45" s="162"/>
      <c r="AX45" s="165"/>
      <c r="AY45" s="249" t="str">
        <f>IFERROR(IF($H45="","",IF($H45="Total",SUMIFS(AY$12:AY44,$F$12:$F44,"Category"),IF($F45="Category",SUM(INDEX(Allocations!$D$11:$O$20,MATCH(Summary!$H45,Allocations!$C$11:$C$20,0),MATCH(Summary!AY$8,Allocations!$D$10:$O$10,0))),SUM(INDEX(TB_ALLOCATIONS[[January]:[December]],MATCH(Summary!$H45,TB_ALLOCATIONS[Subcategory],0),MATCH(Summary!AY$8,TB_ALLOCATIONS[[#Headers],[January]:[December]],0)))))),0)</f>
        <v/>
      </c>
      <c r="AZ45" s="249" t="str">
        <f>IFERROR(IF($H45="","",IF($H45="Total",SUMIFS(AZ$12:AZ44,$F$12:$F44,"Category"),IF($F45="Category",SUMIFS(TB_TRANSACTIONS[Total ($)],TB_TRANSACTIONS[Category],Summary!$H45,TB_TRANSACTIONS[Month],Summary!AY$8),SUMIFS(TB_TRANSACTIONS[Total ($)],TB_TRANSACTIONS[Subcategory],Summary!$H45,TB_TRANSACTIONS[Month],Summary!AY$8)))),0)</f>
        <v/>
      </c>
      <c r="BA45" s="250" t="str">
        <f t="shared" si="9"/>
        <v/>
      </c>
      <c r="BB45" s="162"/>
      <c r="BC45" s="165"/>
      <c r="BD45" s="249" t="str">
        <f>IFERROR(IF($H45="","",IF($H45="Total",SUMIFS(BD$12:BD44,$F$12:$F44,"Category"),IF($F45="Category",SUM(INDEX(Allocations!$D$11:$O$20,MATCH(Summary!$H45,Allocations!$C$11:$C$20,0),MATCH(Summary!BD$8,Allocations!$D$10:$O$10,0))),SUM(INDEX(TB_ALLOCATIONS[[January]:[December]],MATCH(Summary!$H45,TB_ALLOCATIONS[Subcategory],0),MATCH(Summary!BD$8,TB_ALLOCATIONS[[#Headers],[January]:[December]],0)))))),0)</f>
        <v/>
      </c>
      <c r="BE45" s="249" t="str">
        <f>IFERROR(IF($H45="","",IF($H45="Total",SUMIFS(BE$12:BE44,$F$12:$F44,"Category"),IF($F45="Category",SUMIFS(TB_TRANSACTIONS[Total ($)],TB_TRANSACTIONS[Category],Summary!$H45,TB_TRANSACTIONS[Month],Summary!BD$8),SUMIFS(TB_TRANSACTIONS[Total ($)],TB_TRANSACTIONS[Subcategory],Summary!$H45,TB_TRANSACTIONS[Month],Summary!BD$8)))),0)</f>
        <v/>
      </c>
      <c r="BF45" s="250" t="str">
        <f t="shared" si="10"/>
        <v/>
      </c>
      <c r="BG45" s="162"/>
      <c r="BH45" s="165"/>
      <c r="BI45" s="249" t="str">
        <f>IFERROR(IF($H45="","",IF($H45="Total",SUMIFS(BI$12:BI44,$F$12:$F44,"Category"),IF($F45="Category",SUM(INDEX(Allocations!$D$11:$O$20,MATCH(Summary!$H45,Allocations!$C$11:$C$20,0),MATCH(Summary!BI$8,Allocations!$D$10:$O$10,0))),SUM(INDEX(TB_ALLOCATIONS[[January]:[December]],MATCH(Summary!$H45,TB_ALLOCATIONS[Subcategory],0),MATCH(Summary!BI$8,TB_ALLOCATIONS[[#Headers],[January]:[December]],0)))))),0)</f>
        <v/>
      </c>
      <c r="BJ45" s="249" t="str">
        <f>IFERROR(IF($H45="","",IF($H45="Total",SUMIFS(BJ$12:BJ44,$F$12:$F44,"Category"),IF($F45="Category",SUMIFS(TB_TRANSACTIONS[Total ($)],TB_TRANSACTIONS[Category],Summary!$H45,TB_TRANSACTIONS[Month],Summary!BI$8),SUMIFS(TB_TRANSACTIONS[Total ($)],TB_TRANSACTIONS[Subcategory],Summary!$H45,TB_TRANSACTIONS[Month],Summary!BI$8)))),0)</f>
        <v/>
      </c>
      <c r="BK45" s="250" t="str">
        <f t="shared" si="11"/>
        <v/>
      </c>
      <c r="BL45" s="162"/>
      <c r="BM45" s="165"/>
      <c r="BN45" s="249" t="str">
        <f>IFERROR(IF($H45="","",IF($H45="Total",SUMIFS(BN$12:BN44,$F$12:$F44,"Category"),IF($F45="Category",SUM(INDEX(Allocations!$D$11:$O$20,MATCH(Summary!$H45,Allocations!$C$11:$C$20,0),MATCH(Summary!BN$8,Allocations!$D$10:$O$10,0))),SUM(INDEX(TB_ALLOCATIONS[[January]:[December]],MATCH(Summary!$H45,TB_ALLOCATIONS[Subcategory],0),MATCH(Summary!BN$8,TB_ALLOCATIONS[[#Headers],[January]:[December]],0)))))),0)</f>
        <v/>
      </c>
      <c r="BO45" s="249" t="str">
        <f>IFERROR(IF($H45="","",IF($H45="Total",SUMIFS(BO$12:BO44,$F$12:$F44,"Category"),IF($F45="Category",SUMIFS(TB_TRANSACTIONS[Total ($)],TB_TRANSACTIONS[Category],Summary!$H45,TB_TRANSACTIONS[Month],Summary!BN$8),SUMIFS(TB_TRANSACTIONS[Total ($)],TB_TRANSACTIONS[Subcategory],Summary!$H45,TB_TRANSACTIONS[Month],Summary!BN$8)))),0)</f>
        <v/>
      </c>
      <c r="BP45" s="250" t="str">
        <f t="shared" si="12"/>
        <v/>
      </c>
      <c r="BQ45" s="162"/>
      <c r="BR45" s="165"/>
      <c r="BS45" s="249" t="str">
        <f t="shared" si="21"/>
        <v/>
      </c>
      <c r="BT45" s="249" t="str">
        <f t="shared" si="22"/>
        <v/>
      </c>
      <c r="BU45" s="250" t="str">
        <f t="shared" si="23"/>
        <v/>
      </c>
      <c r="BV45" s="267"/>
      <c r="BW45" s="77"/>
      <c r="BX45" s="57"/>
      <c r="BZ45" s="276"/>
      <c r="CK45" s="92"/>
      <c r="CL45" s="92"/>
      <c r="CM45" s="92"/>
      <c r="CN45" s="92"/>
      <c r="CO45" s="92"/>
      <c r="CP45" s="92"/>
    </row>
    <row r="46" spans="1:94" s="72" customFormat="1" ht="16" customHeight="1" thickBot="1" x14ac:dyDescent="0.3">
      <c r="A46" s="97"/>
      <c r="B46" s="108" t="str">
        <f>IFERROR(IF(COUNTIFS($B$13:B45,"Total")&gt;0,"-",IF(B45="",IF(B44="","Total",IF(B44=$C$8,"",B44+1)),IF(E45=D45,"",B45))),"-")</f>
        <v>-</v>
      </c>
      <c r="C46" s="108" t="str">
        <f>IFERROR(IF(B46="","-",INDEX(Analysis!$D$45:$D$54,MATCH(Summary!$B46,Analysis!$C$45:$C$54,0),1)),"-")</f>
        <v>-</v>
      </c>
      <c r="D46" s="108" t="str">
        <f>IFERROR(INDEX(Analysis!$E$45:$E$54,MATCH(Summary!$B46,Analysis!$C$45:$C$54,0),1),"-")</f>
        <v>-</v>
      </c>
      <c r="E46" s="108" t="str">
        <f t="shared" si="16"/>
        <v>-</v>
      </c>
      <c r="F46" s="108" t="str">
        <f t="shared" si="0"/>
        <v>-</v>
      </c>
      <c r="G46" s="57"/>
      <c r="H46" s="164" t="str">
        <f>IFERROR(IF(B46="Total","Total",IF(COUNTIFS($H$12:H45,"Total")&gt;0,"",IF(F46="Category",Summary!C46,INDEX(TB_ALLOCATIONS[Subcategory],MATCH(Summary!C46&amp;"-"&amp;Summary!E46,TB_ALLOCATIONS[Subcategory - code],0),1)))),"")</f>
        <v/>
      </c>
      <c r="I46" s="162"/>
      <c r="J46" s="165"/>
      <c r="K46" s="249" t="str">
        <f>IFERROR(IF($H46="","",IF($H46="Total",SUMIFS(K$12:K45,$F$12:$F45,"Category"),IF($F46="Category",SUM(INDEX(Allocations!$D$11:$O$20,MATCH(Summary!$H46,Allocations!$C$11:$C$20,0),MATCH(Summary!K$8,Allocations!$D$10:$O$10,0))),SUM(INDEX(TB_ALLOCATIONS[[January]:[December]],MATCH(Summary!$H46,TB_ALLOCATIONS[Subcategory],0),MATCH(Summary!K$8,TB_ALLOCATIONS[[#Headers],[January]:[December]],0)))))),0)</f>
        <v/>
      </c>
      <c r="L46" s="249" t="str">
        <f>IFERROR(IF($H46="","",IF($H46="Total",SUMIFS(L$12:L45,$F$12:$F45,"Category"),IF($F46="Category",SUMIFS(TB_TRANSACTIONS[Total ($)],TB_TRANSACTIONS[Category],Summary!$H46,TB_TRANSACTIONS[Month],Summary!K$8),SUMIFS(TB_TRANSACTIONS[Total ($)],TB_TRANSACTIONS[Subcategory],Summary!$H46,TB_TRANSACTIONS[Month],Summary!K$8)))),0)</f>
        <v/>
      </c>
      <c r="M46" s="250" t="str">
        <f t="shared" si="20"/>
        <v/>
      </c>
      <c r="N46" s="162"/>
      <c r="O46" s="165"/>
      <c r="P46" s="249" t="str">
        <f>IFERROR(IF($H46="","",IF($H46="Total",SUMIFS(P$12:P45,$F$12:$F45,"Category"),IF($F46="Category",SUM(INDEX(Allocations!$D$11:$O$20,MATCH(Summary!$H46,Allocations!$C$11:$C$20,0),MATCH(Summary!P$8,Allocations!$D$10:$O$10,0))),SUM(INDEX(TB_ALLOCATIONS[[January]:[December]],MATCH(Summary!$H46,TB_ALLOCATIONS[Subcategory],0),MATCH(Summary!P$8,TB_ALLOCATIONS[[#Headers],[January]:[December]],0)))))),0)</f>
        <v/>
      </c>
      <c r="Q46" s="249" t="str">
        <f>IFERROR(IF($H46="","",IF($H46="Total",SUMIFS(Q$12:Q45,$F$12:$F45,"Category"),IF($F46="Category",SUMIFS(TB_TRANSACTIONS[Total ($)],TB_TRANSACTIONS[Category],Summary!$H46,TB_TRANSACTIONS[Month],Summary!P$8),SUMIFS(TB_TRANSACTIONS[Total ($)],TB_TRANSACTIONS[Subcategory],Summary!$H46,TB_TRANSACTIONS[Month],Summary!P$8)))),0)</f>
        <v/>
      </c>
      <c r="R46" s="250" t="str">
        <f t="shared" si="2"/>
        <v/>
      </c>
      <c r="S46" s="162"/>
      <c r="T46" s="165"/>
      <c r="U46" s="249" t="str">
        <f>IFERROR(IF($H46="","",IF($H46="Total",SUMIFS(U$12:U45,$F$12:$F45,"Category"),IF($F46="Category",SUM(INDEX(Allocations!$D$11:$O$20,MATCH(Summary!$H46,Allocations!$C$11:$C$20,0),MATCH(Summary!U$8,Allocations!$D$10:$O$10,0))),SUM(INDEX(TB_ALLOCATIONS[[January]:[December]],MATCH(Summary!$H46,TB_ALLOCATIONS[Subcategory],0),MATCH(Summary!U$8,TB_ALLOCATIONS[[#Headers],[January]:[December]],0)))))),0)</f>
        <v/>
      </c>
      <c r="V46" s="249" t="str">
        <f>IFERROR(IF($H46="","",IF($H46="Total",SUMIFS(V$12:V45,$F$12:$F45,"Category"),IF($F46="Category",SUMIFS(TB_TRANSACTIONS[Total ($)],TB_TRANSACTIONS[Category],Summary!$H46,TB_TRANSACTIONS[Month],Summary!U$8),SUMIFS(TB_TRANSACTIONS[Total ($)],TB_TRANSACTIONS[Subcategory],Summary!$H46,TB_TRANSACTIONS[Month],Summary!U$8)))),0)</f>
        <v/>
      </c>
      <c r="W46" s="250" t="str">
        <f t="shared" si="3"/>
        <v/>
      </c>
      <c r="X46" s="162"/>
      <c r="Y46" s="165"/>
      <c r="Z46" s="249" t="str">
        <f>IFERROR(IF($H46="","",IF($H46="Total",SUMIFS(Z$12:Z45,$F$12:$F45,"Category"),IF($F46="Category",SUM(INDEX(Allocations!$D$11:$O$20,MATCH(Summary!$H46,Allocations!$C$11:$C$20,0),MATCH(Summary!Z$8,Allocations!$D$10:$O$10,0))),SUM(INDEX(TB_ALLOCATIONS[[January]:[December]],MATCH(Summary!$H46,TB_ALLOCATIONS[Subcategory],0),MATCH(Summary!Z$8,TB_ALLOCATIONS[[#Headers],[January]:[December]],0)))))),0)</f>
        <v/>
      </c>
      <c r="AA46" s="249" t="str">
        <f>IFERROR(IF($H46="","",IF($H46="Total",SUMIFS(AA$12:AA45,$F$12:$F45,"Category"),IF($F46="Category",SUMIFS(TB_TRANSACTIONS[Total ($)],TB_TRANSACTIONS[Category],Summary!$H46,TB_TRANSACTIONS[Month],Summary!Z$8),SUMIFS(TB_TRANSACTIONS[Total ($)],TB_TRANSACTIONS[Subcategory],Summary!$H46,TB_TRANSACTIONS[Month],Summary!Z$8)))),0)</f>
        <v/>
      </c>
      <c r="AB46" s="250" t="str">
        <f t="shared" si="4"/>
        <v/>
      </c>
      <c r="AC46" s="162"/>
      <c r="AD46" s="165"/>
      <c r="AE46" s="249" t="str">
        <f>IFERROR(IF($H46="","",IF($H46="Total",SUMIFS(AE$12:AE45,$F$12:$F45,"Category"),IF($F46="Category",SUM(INDEX(Allocations!$D$11:$O$20,MATCH(Summary!$H46,Allocations!$C$11:$C$20,0),MATCH(Summary!AE$8,Allocations!$D$10:$O$10,0))),SUM(INDEX(TB_ALLOCATIONS[[January]:[December]],MATCH(Summary!$H46,TB_ALLOCATIONS[Subcategory],0),MATCH(Summary!AE$8,TB_ALLOCATIONS[[#Headers],[January]:[December]],0)))))),0)</f>
        <v/>
      </c>
      <c r="AF46" s="249" t="str">
        <f>IFERROR(IF($H46="","",IF($H46="Total",SUMIFS(AF$12:AF45,$F$12:$F45,"Category"),IF($F46="Category",SUMIFS(TB_TRANSACTIONS[Total ($)],TB_TRANSACTIONS[Category],Summary!$H46,TB_TRANSACTIONS[Month],Summary!AE$8),SUMIFS(TB_TRANSACTIONS[Total ($)],TB_TRANSACTIONS[Subcategory],Summary!$H46,TB_TRANSACTIONS[Month],Summary!AE$8)))),0)</f>
        <v/>
      </c>
      <c r="AG46" s="250" t="str">
        <f t="shared" si="5"/>
        <v/>
      </c>
      <c r="AH46" s="162"/>
      <c r="AI46" s="165"/>
      <c r="AJ46" s="249" t="str">
        <f>IFERROR(IF($H46="","",IF($H46="Total",SUMIFS(AJ$12:AJ45,$F$12:$F45,"Category"),IF($F46="Category",SUM(INDEX(Allocations!$D$11:$O$20,MATCH(Summary!$H46,Allocations!$C$11:$C$20,0),MATCH(Summary!AJ$8,Allocations!$D$10:$O$10,0))),SUM(INDEX(TB_ALLOCATIONS[[January]:[December]],MATCH(Summary!$H46,TB_ALLOCATIONS[Subcategory],0),MATCH(Summary!AJ$8,TB_ALLOCATIONS[[#Headers],[January]:[December]],0)))))),0)</f>
        <v/>
      </c>
      <c r="AK46" s="249" t="str">
        <f>IFERROR(IF($H46="","",IF($H46="Total",SUMIFS(AK$12:AK45,$F$12:$F45,"Category"),IF($F46="Category",SUMIFS(TB_TRANSACTIONS[Total ($)],TB_TRANSACTIONS[Category],Summary!$H46,TB_TRANSACTIONS[Month],Summary!AJ$8),SUMIFS(TB_TRANSACTIONS[Total ($)],TB_TRANSACTIONS[Subcategory],Summary!$H46,TB_TRANSACTIONS[Month],Summary!AJ$8)))),0)</f>
        <v/>
      </c>
      <c r="AL46" s="250" t="str">
        <f t="shared" si="6"/>
        <v/>
      </c>
      <c r="AM46" s="162"/>
      <c r="AN46" s="165"/>
      <c r="AO46" s="249" t="str">
        <f>IFERROR(IF($H46="","",IF($H46="Total",SUMIFS(AO$12:AO45,$F$12:$F45,"Category"),IF($F46="Category",SUM(INDEX(Allocations!$D$11:$O$20,MATCH(Summary!$H46,Allocations!$C$11:$C$20,0),MATCH(Summary!AO$8,Allocations!$D$10:$O$10,0))),SUM(INDEX(TB_ALLOCATIONS[[January]:[December]],MATCH(Summary!$H46,TB_ALLOCATIONS[Subcategory],0),MATCH(Summary!AO$8,TB_ALLOCATIONS[[#Headers],[January]:[December]],0)))))),0)</f>
        <v/>
      </c>
      <c r="AP46" s="249" t="str">
        <f>IFERROR(IF($H46="","",IF($H46="Total",SUMIFS(AP$12:AP45,$F$12:$F45,"Category"),IF($F46="Category",SUMIFS(TB_TRANSACTIONS[Total ($)],TB_TRANSACTIONS[Category],Summary!$H46,TB_TRANSACTIONS[Month],Summary!AO$8),SUMIFS(TB_TRANSACTIONS[Total ($)],TB_TRANSACTIONS[Subcategory],Summary!$H46,TB_TRANSACTIONS[Month],Summary!AO$8)))),0)</f>
        <v/>
      </c>
      <c r="AQ46" s="250" t="str">
        <f t="shared" si="7"/>
        <v/>
      </c>
      <c r="AR46" s="162"/>
      <c r="AS46" s="165"/>
      <c r="AT46" s="249" t="str">
        <f>IFERROR(IF($H46="","",IF($H46="Total",SUMIFS(AT$12:AT45,$F$12:$F45,"Category"),IF($F46="Category",SUM(INDEX(Allocations!$D$11:$O$20,MATCH(Summary!$H46,Allocations!$C$11:$C$20,0),MATCH(Summary!AT$8,Allocations!$D$10:$O$10,0))),SUM(INDEX(TB_ALLOCATIONS[[January]:[December]],MATCH(Summary!$H46,TB_ALLOCATIONS[Subcategory],0),MATCH(Summary!AT$8,TB_ALLOCATIONS[[#Headers],[January]:[December]],0)))))),0)</f>
        <v/>
      </c>
      <c r="AU46" s="249" t="str">
        <f>IFERROR(IF($H46="","",IF($H46="Total",SUMIFS(AU$12:AU45,$F$12:$F45,"Category"),IF($F46="Category",SUMIFS(TB_TRANSACTIONS[Total ($)],TB_TRANSACTIONS[Category],Summary!$H46,TB_TRANSACTIONS[Month],Summary!AT$8),SUMIFS(TB_TRANSACTIONS[Total ($)],TB_TRANSACTIONS[Subcategory],Summary!$H46,TB_TRANSACTIONS[Month],Summary!AT$8)))),0)</f>
        <v/>
      </c>
      <c r="AV46" s="250" t="str">
        <f t="shared" si="8"/>
        <v/>
      </c>
      <c r="AW46" s="162"/>
      <c r="AX46" s="165"/>
      <c r="AY46" s="249" t="str">
        <f>IFERROR(IF($H46="","",IF($H46="Total",SUMIFS(AY$12:AY45,$F$12:$F45,"Category"),IF($F46="Category",SUM(INDEX(Allocations!$D$11:$O$20,MATCH(Summary!$H46,Allocations!$C$11:$C$20,0),MATCH(Summary!AY$8,Allocations!$D$10:$O$10,0))),SUM(INDEX(TB_ALLOCATIONS[[January]:[December]],MATCH(Summary!$H46,TB_ALLOCATIONS[Subcategory],0),MATCH(Summary!AY$8,TB_ALLOCATIONS[[#Headers],[January]:[December]],0)))))),0)</f>
        <v/>
      </c>
      <c r="AZ46" s="249" t="str">
        <f>IFERROR(IF($H46="","",IF($H46="Total",SUMIFS(AZ$12:AZ45,$F$12:$F45,"Category"),IF($F46="Category",SUMIFS(TB_TRANSACTIONS[Total ($)],TB_TRANSACTIONS[Category],Summary!$H46,TB_TRANSACTIONS[Month],Summary!AY$8),SUMIFS(TB_TRANSACTIONS[Total ($)],TB_TRANSACTIONS[Subcategory],Summary!$H46,TB_TRANSACTIONS[Month],Summary!AY$8)))),0)</f>
        <v/>
      </c>
      <c r="BA46" s="250" t="str">
        <f t="shared" si="9"/>
        <v/>
      </c>
      <c r="BB46" s="162"/>
      <c r="BC46" s="165"/>
      <c r="BD46" s="249" t="str">
        <f>IFERROR(IF($H46="","",IF($H46="Total",SUMIFS(BD$12:BD45,$F$12:$F45,"Category"),IF($F46="Category",SUM(INDEX(Allocations!$D$11:$O$20,MATCH(Summary!$H46,Allocations!$C$11:$C$20,0),MATCH(Summary!BD$8,Allocations!$D$10:$O$10,0))),SUM(INDEX(TB_ALLOCATIONS[[January]:[December]],MATCH(Summary!$H46,TB_ALLOCATIONS[Subcategory],0),MATCH(Summary!BD$8,TB_ALLOCATIONS[[#Headers],[January]:[December]],0)))))),0)</f>
        <v/>
      </c>
      <c r="BE46" s="249" t="str">
        <f>IFERROR(IF($H46="","",IF($H46="Total",SUMIFS(BE$12:BE45,$F$12:$F45,"Category"),IF($F46="Category",SUMIFS(TB_TRANSACTIONS[Total ($)],TB_TRANSACTIONS[Category],Summary!$H46,TB_TRANSACTIONS[Month],Summary!BD$8),SUMIFS(TB_TRANSACTIONS[Total ($)],TB_TRANSACTIONS[Subcategory],Summary!$H46,TB_TRANSACTIONS[Month],Summary!BD$8)))),0)</f>
        <v/>
      </c>
      <c r="BF46" s="250" t="str">
        <f t="shared" si="10"/>
        <v/>
      </c>
      <c r="BG46" s="162"/>
      <c r="BH46" s="165"/>
      <c r="BI46" s="249" t="str">
        <f>IFERROR(IF($H46="","",IF($H46="Total",SUMIFS(BI$12:BI45,$F$12:$F45,"Category"),IF($F46="Category",SUM(INDEX(Allocations!$D$11:$O$20,MATCH(Summary!$H46,Allocations!$C$11:$C$20,0),MATCH(Summary!BI$8,Allocations!$D$10:$O$10,0))),SUM(INDEX(TB_ALLOCATIONS[[January]:[December]],MATCH(Summary!$H46,TB_ALLOCATIONS[Subcategory],0),MATCH(Summary!BI$8,TB_ALLOCATIONS[[#Headers],[January]:[December]],0)))))),0)</f>
        <v/>
      </c>
      <c r="BJ46" s="249" t="str">
        <f>IFERROR(IF($H46="","",IF($H46="Total",SUMIFS(BJ$12:BJ45,$F$12:$F45,"Category"),IF($F46="Category",SUMIFS(TB_TRANSACTIONS[Total ($)],TB_TRANSACTIONS[Category],Summary!$H46,TB_TRANSACTIONS[Month],Summary!BI$8),SUMIFS(TB_TRANSACTIONS[Total ($)],TB_TRANSACTIONS[Subcategory],Summary!$H46,TB_TRANSACTIONS[Month],Summary!BI$8)))),0)</f>
        <v/>
      </c>
      <c r="BK46" s="250" t="str">
        <f t="shared" si="11"/>
        <v/>
      </c>
      <c r="BL46" s="162"/>
      <c r="BM46" s="165"/>
      <c r="BN46" s="249" t="str">
        <f>IFERROR(IF($H46="","",IF($H46="Total",SUMIFS(BN$12:BN45,$F$12:$F45,"Category"),IF($F46="Category",SUM(INDEX(Allocations!$D$11:$O$20,MATCH(Summary!$H46,Allocations!$C$11:$C$20,0),MATCH(Summary!BN$8,Allocations!$D$10:$O$10,0))),SUM(INDEX(TB_ALLOCATIONS[[January]:[December]],MATCH(Summary!$H46,TB_ALLOCATIONS[Subcategory],0),MATCH(Summary!BN$8,TB_ALLOCATIONS[[#Headers],[January]:[December]],0)))))),0)</f>
        <v/>
      </c>
      <c r="BO46" s="249" t="str">
        <f>IFERROR(IF($H46="","",IF($H46="Total",SUMIFS(BO$12:BO45,$F$12:$F45,"Category"),IF($F46="Category",SUMIFS(TB_TRANSACTIONS[Total ($)],TB_TRANSACTIONS[Category],Summary!$H46,TB_TRANSACTIONS[Month],Summary!BN$8),SUMIFS(TB_TRANSACTIONS[Total ($)],TB_TRANSACTIONS[Subcategory],Summary!$H46,TB_TRANSACTIONS[Month],Summary!BN$8)))),0)</f>
        <v/>
      </c>
      <c r="BP46" s="250" t="str">
        <f t="shared" si="12"/>
        <v/>
      </c>
      <c r="BQ46" s="162"/>
      <c r="BR46" s="165"/>
      <c r="BS46" s="249" t="str">
        <f t="shared" si="21"/>
        <v/>
      </c>
      <c r="BT46" s="249" t="str">
        <f t="shared" si="22"/>
        <v/>
      </c>
      <c r="BU46" s="250" t="str">
        <f t="shared" si="23"/>
        <v/>
      </c>
      <c r="BV46" s="267"/>
      <c r="BW46" s="77"/>
      <c r="BX46" s="57"/>
      <c r="BZ46" s="276"/>
      <c r="CK46" s="92"/>
      <c r="CL46" s="92"/>
      <c r="CM46" s="92"/>
      <c r="CN46" s="92"/>
      <c r="CO46" s="92"/>
      <c r="CP46" s="92"/>
    </row>
    <row r="47" spans="1:94" s="72" customFormat="1" ht="16" customHeight="1" thickBot="1" x14ac:dyDescent="0.3">
      <c r="A47" s="97"/>
      <c r="B47" s="108" t="str">
        <f>IFERROR(IF(COUNTIFS($B$13:B46,"Total")&gt;0,"-",IF(B46="",IF(B45="","Total",IF(B45=$C$8,"",B45+1)),IF(E46=D46,"",B46))),"-")</f>
        <v>-</v>
      </c>
      <c r="C47" s="108" t="str">
        <f>IFERROR(IF(B47="","-",INDEX(Analysis!$D$45:$D$54,MATCH(Summary!$B47,Analysis!$C$45:$C$54,0),1)),"-")</f>
        <v>-</v>
      </c>
      <c r="D47" s="108" t="str">
        <f>IFERROR(INDEX(Analysis!$E$45:$E$54,MATCH(Summary!$B47,Analysis!$C$45:$C$54,0),1),"-")</f>
        <v>-</v>
      </c>
      <c r="E47" s="108" t="str">
        <f t="shared" si="16"/>
        <v>-</v>
      </c>
      <c r="F47" s="108" t="str">
        <f t="shared" si="0"/>
        <v>-</v>
      </c>
      <c r="G47" s="57"/>
      <c r="H47" s="164" t="str">
        <f>IFERROR(IF(B47="Total","Total",IF(COUNTIFS($H$12:H46,"Total")&gt;0,"",IF(F47="Category",Summary!C47,INDEX(TB_ALLOCATIONS[Subcategory],MATCH(Summary!C47&amp;"-"&amp;Summary!E47,TB_ALLOCATIONS[Subcategory - code],0),1)))),"")</f>
        <v/>
      </c>
      <c r="I47" s="162"/>
      <c r="J47" s="165"/>
      <c r="K47" s="249" t="str">
        <f>IFERROR(IF($H47="","",IF($H47="Total",SUMIFS(K$12:K46,$F$12:$F46,"Category"),IF($F47="Category",SUM(INDEX(Allocations!$D$11:$O$20,MATCH(Summary!$H47,Allocations!$C$11:$C$20,0),MATCH(Summary!K$8,Allocations!$D$10:$O$10,0))),SUM(INDEX(TB_ALLOCATIONS[[January]:[December]],MATCH(Summary!$H47,TB_ALLOCATIONS[Subcategory],0),MATCH(Summary!K$8,TB_ALLOCATIONS[[#Headers],[January]:[December]],0)))))),0)</f>
        <v/>
      </c>
      <c r="L47" s="249" t="str">
        <f>IFERROR(IF($H47="","",IF($H47="Total",SUMIFS(L$12:L46,$F$12:$F46,"Category"),IF($F47="Category",SUMIFS(TB_TRANSACTIONS[Total ($)],TB_TRANSACTIONS[Category],Summary!$H47,TB_TRANSACTIONS[Month],Summary!K$8),SUMIFS(TB_TRANSACTIONS[Total ($)],TB_TRANSACTIONS[Subcategory],Summary!$H47,TB_TRANSACTIONS[Month],Summary!K$8)))),0)</f>
        <v/>
      </c>
      <c r="M47" s="250" t="str">
        <f t="shared" si="20"/>
        <v/>
      </c>
      <c r="N47" s="162"/>
      <c r="O47" s="165"/>
      <c r="P47" s="249" t="str">
        <f>IFERROR(IF($H47="","",IF($H47="Total",SUMIFS(P$12:P46,$F$12:$F46,"Category"),IF($F47="Category",SUM(INDEX(Allocations!$D$11:$O$20,MATCH(Summary!$H47,Allocations!$C$11:$C$20,0),MATCH(Summary!P$8,Allocations!$D$10:$O$10,0))),SUM(INDEX(TB_ALLOCATIONS[[January]:[December]],MATCH(Summary!$H47,TB_ALLOCATIONS[Subcategory],0),MATCH(Summary!P$8,TB_ALLOCATIONS[[#Headers],[January]:[December]],0)))))),0)</f>
        <v/>
      </c>
      <c r="Q47" s="249" t="str">
        <f>IFERROR(IF($H47="","",IF($H47="Total",SUMIFS(Q$12:Q46,$F$12:$F46,"Category"),IF($F47="Category",SUMIFS(TB_TRANSACTIONS[Total ($)],TB_TRANSACTIONS[Category],Summary!$H47,TB_TRANSACTIONS[Month],Summary!P$8),SUMIFS(TB_TRANSACTIONS[Total ($)],TB_TRANSACTIONS[Subcategory],Summary!$H47,TB_TRANSACTIONS[Month],Summary!P$8)))),0)</f>
        <v/>
      </c>
      <c r="R47" s="250" t="str">
        <f t="shared" si="2"/>
        <v/>
      </c>
      <c r="S47" s="162"/>
      <c r="T47" s="165"/>
      <c r="U47" s="249" t="str">
        <f>IFERROR(IF($H47="","",IF($H47="Total",SUMIFS(U$12:U46,$F$12:$F46,"Category"),IF($F47="Category",SUM(INDEX(Allocations!$D$11:$O$20,MATCH(Summary!$H47,Allocations!$C$11:$C$20,0),MATCH(Summary!U$8,Allocations!$D$10:$O$10,0))),SUM(INDEX(TB_ALLOCATIONS[[January]:[December]],MATCH(Summary!$H47,TB_ALLOCATIONS[Subcategory],0),MATCH(Summary!U$8,TB_ALLOCATIONS[[#Headers],[January]:[December]],0)))))),0)</f>
        <v/>
      </c>
      <c r="V47" s="249" t="str">
        <f>IFERROR(IF($H47="","",IF($H47="Total",SUMIFS(V$12:V46,$F$12:$F46,"Category"),IF($F47="Category",SUMIFS(TB_TRANSACTIONS[Total ($)],TB_TRANSACTIONS[Category],Summary!$H47,TB_TRANSACTIONS[Month],Summary!U$8),SUMIFS(TB_TRANSACTIONS[Total ($)],TB_TRANSACTIONS[Subcategory],Summary!$H47,TB_TRANSACTIONS[Month],Summary!U$8)))),0)</f>
        <v/>
      </c>
      <c r="W47" s="250" t="str">
        <f t="shared" si="3"/>
        <v/>
      </c>
      <c r="X47" s="162"/>
      <c r="Y47" s="165"/>
      <c r="Z47" s="249" t="str">
        <f>IFERROR(IF($H47="","",IF($H47="Total",SUMIFS(Z$12:Z46,$F$12:$F46,"Category"),IF($F47="Category",SUM(INDEX(Allocations!$D$11:$O$20,MATCH(Summary!$H47,Allocations!$C$11:$C$20,0),MATCH(Summary!Z$8,Allocations!$D$10:$O$10,0))),SUM(INDEX(TB_ALLOCATIONS[[January]:[December]],MATCH(Summary!$H47,TB_ALLOCATIONS[Subcategory],0),MATCH(Summary!Z$8,TB_ALLOCATIONS[[#Headers],[January]:[December]],0)))))),0)</f>
        <v/>
      </c>
      <c r="AA47" s="249" t="str">
        <f>IFERROR(IF($H47="","",IF($H47="Total",SUMIFS(AA$12:AA46,$F$12:$F46,"Category"),IF($F47="Category",SUMIFS(TB_TRANSACTIONS[Total ($)],TB_TRANSACTIONS[Category],Summary!$H47,TB_TRANSACTIONS[Month],Summary!Z$8),SUMIFS(TB_TRANSACTIONS[Total ($)],TB_TRANSACTIONS[Subcategory],Summary!$H47,TB_TRANSACTIONS[Month],Summary!Z$8)))),0)</f>
        <v/>
      </c>
      <c r="AB47" s="250" t="str">
        <f t="shared" si="4"/>
        <v/>
      </c>
      <c r="AC47" s="162"/>
      <c r="AD47" s="165"/>
      <c r="AE47" s="249" t="str">
        <f>IFERROR(IF($H47="","",IF($H47="Total",SUMIFS(AE$12:AE46,$F$12:$F46,"Category"),IF($F47="Category",SUM(INDEX(Allocations!$D$11:$O$20,MATCH(Summary!$H47,Allocations!$C$11:$C$20,0),MATCH(Summary!AE$8,Allocations!$D$10:$O$10,0))),SUM(INDEX(TB_ALLOCATIONS[[January]:[December]],MATCH(Summary!$H47,TB_ALLOCATIONS[Subcategory],0),MATCH(Summary!AE$8,TB_ALLOCATIONS[[#Headers],[January]:[December]],0)))))),0)</f>
        <v/>
      </c>
      <c r="AF47" s="249" t="str">
        <f>IFERROR(IF($H47="","",IF($H47="Total",SUMIFS(AF$12:AF46,$F$12:$F46,"Category"),IF($F47="Category",SUMIFS(TB_TRANSACTIONS[Total ($)],TB_TRANSACTIONS[Category],Summary!$H47,TB_TRANSACTIONS[Month],Summary!AE$8),SUMIFS(TB_TRANSACTIONS[Total ($)],TB_TRANSACTIONS[Subcategory],Summary!$H47,TB_TRANSACTIONS[Month],Summary!AE$8)))),0)</f>
        <v/>
      </c>
      <c r="AG47" s="250" t="str">
        <f t="shared" si="5"/>
        <v/>
      </c>
      <c r="AH47" s="162"/>
      <c r="AI47" s="165"/>
      <c r="AJ47" s="249" t="str">
        <f>IFERROR(IF($H47="","",IF($H47="Total",SUMIFS(AJ$12:AJ46,$F$12:$F46,"Category"),IF($F47="Category",SUM(INDEX(Allocations!$D$11:$O$20,MATCH(Summary!$H47,Allocations!$C$11:$C$20,0),MATCH(Summary!AJ$8,Allocations!$D$10:$O$10,0))),SUM(INDEX(TB_ALLOCATIONS[[January]:[December]],MATCH(Summary!$H47,TB_ALLOCATIONS[Subcategory],0),MATCH(Summary!AJ$8,TB_ALLOCATIONS[[#Headers],[January]:[December]],0)))))),0)</f>
        <v/>
      </c>
      <c r="AK47" s="249" t="str">
        <f>IFERROR(IF($H47="","",IF($H47="Total",SUMIFS(AK$12:AK46,$F$12:$F46,"Category"),IF($F47="Category",SUMIFS(TB_TRANSACTIONS[Total ($)],TB_TRANSACTIONS[Category],Summary!$H47,TB_TRANSACTIONS[Month],Summary!AJ$8),SUMIFS(TB_TRANSACTIONS[Total ($)],TB_TRANSACTIONS[Subcategory],Summary!$H47,TB_TRANSACTIONS[Month],Summary!AJ$8)))),0)</f>
        <v/>
      </c>
      <c r="AL47" s="250" t="str">
        <f t="shared" si="6"/>
        <v/>
      </c>
      <c r="AM47" s="162"/>
      <c r="AN47" s="165"/>
      <c r="AO47" s="249" t="str">
        <f>IFERROR(IF($H47="","",IF($H47="Total",SUMIFS(AO$12:AO46,$F$12:$F46,"Category"),IF($F47="Category",SUM(INDEX(Allocations!$D$11:$O$20,MATCH(Summary!$H47,Allocations!$C$11:$C$20,0),MATCH(Summary!AO$8,Allocations!$D$10:$O$10,0))),SUM(INDEX(TB_ALLOCATIONS[[January]:[December]],MATCH(Summary!$H47,TB_ALLOCATIONS[Subcategory],0),MATCH(Summary!AO$8,TB_ALLOCATIONS[[#Headers],[January]:[December]],0)))))),0)</f>
        <v/>
      </c>
      <c r="AP47" s="249" t="str">
        <f>IFERROR(IF($H47="","",IF($H47="Total",SUMIFS(AP$12:AP46,$F$12:$F46,"Category"),IF($F47="Category",SUMIFS(TB_TRANSACTIONS[Total ($)],TB_TRANSACTIONS[Category],Summary!$H47,TB_TRANSACTIONS[Month],Summary!AO$8),SUMIFS(TB_TRANSACTIONS[Total ($)],TB_TRANSACTIONS[Subcategory],Summary!$H47,TB_TRANSACTIONS[Month],Summary!AO$8)))),0)</f>
        <v/>
      </c>
      <c r="AQ47" s="250" t="str">
        <f t="shared" si="7"/>
        <v/>
      </c>
      <c r="AR47" s="162"/>
      <c r="AS47" s="165"/>
      <c r="AT47" s="249" t="str">
        <f>IFERROR(IF($H47="","",IF($H47="Total",SUMIFS(AT$12:AT46,$F$12:$F46,"Category"),IF($F47="Category",SUM(INDEX(Allocations!$D$11:$O$20,MATCH(Summary!$H47,Allocations!$C$11:$C$20,0),MATCH(Summary!AT$8,Allocations!$D$10:$O$10,0))),SUM(INDEX(TB_ALLOCATIONS[[January]:[December]],MATCH(Summary!$H47,TB_ALLOCATIONS[Subcategory],0),MATCH(Summary!AT$8,TB_ALLOCATIONS[[#Headers],[January]:[December]],0)))))),0)</f>
        <v/>
      </c>
      <c r="AU47" s="249" t="str">
        <f>IFERROR(IF($H47="","",IF($H47="Total",SUMIFS(AU$12:AU46,$F$12:$F46,"Category"),IF($F47="Category",SUMIFS(TB_TRANSACTIONS[Total ($)],TB_TRANSACTIONS[Category],Summary!$H47,TB_TRANSACTIONS[Month],Summary!AT$8),SUMIFS(TB_TRANSACTIONS[Total ($)],TB_TRANSACTIONS[Subcategory],Summary!$H47,TB_TRANSACTIONS[Month],Summary!AT$8)))),0)</f>
        <v/>
      </c>
      <c r="AV47" s="250" t="str">
        <f t="shared" si="8"/>
        <v/>
      </c>
      <c r="AW47" s="162"/>
      <c r="AX47" s="165"/>
      <c r="AY47" s="249" t="str">
        <f>IFERROR(IF($H47="","",IF($H47="Total",SUMIFS(AY$12:AY46,$F$12:$F46,"Category"),IF($F47="Category",SUM(INDEX(Allocations!$D$11:$O$20,MATCH(Summary!$H47,Allocations!$C$11:$C$20,0),MATCH(Summary!AY$8,Allocations!$D$10:$O$10,0))),SUM(INDEX(TB_ALLOCATIONS[[January]:[December]],MATCH(Summary!$H47,TB_ALLOCATIONS[Subcategory],0),MATCH(Summary!AY$8,TB_ALLOCATIONS[[#Headers],[January]:[December]],0)))))),0)</f>
        <v/>
      </c>
      <c r="AZ47" s="249" t="str">
        <f>IFERROR(IF($H47="","",IF($H47="Total",SUMIFS(AZ$12:AZ46,$F$12:$F46,"Category"),IF($F47="Category",SUMIFS(TB_TRANSACTIONS[Total ($)],TB_TRANSACTIONS[Category],Summary!$H47,TB_TRANSACTIONS[Month],Summary!AY$8),SUMIFS(TB_TRANSACTIONS[Total ($)],TB_TRANSACTIONS[Subcategory],Summary!$H47,TB_TRANSACTIONS[Month],Summary!AY$8)))),0)</f>
        <v/>
      </c>
      <c r="BA47" s="250" t="str">
        <f t="shared" si="9"/>
        <v/>
      </c>
      <c r="BB47" s="162"/>
      <c r="BC47" s="165"/>
      <c r="BD47" s="249" t="str">
        <f>IFERROR(IF($H47="","",IF($H47="Total",SUMIFS(BD$12:BD46,$F$12:$F46,"Category"),IF($F47="Category",SUM(INDEX(Allocations!$D$11:$O$20,MATCH(Summary!$H47,Allocations!$C$11:$C$20,0),MATCH(Summary!BD$8,Allocations!$D$10:$O$10,0))),SUM(INDEX(TB_ALLOCATIONS[[January]:[December]],MATCH(Summary!$H47,TB_ALLOCATIONS[Subcategory],0),MATCH(Summary!BD$8,TB_ALLOCATIONS[[#Headers],[January]:[December]],0)))))),0)</f>
        <v/>
      </c>
      <c r="BE47" s="249" t="str">
        <f>IFERROR(IF($H47="","",IF($H47="Total",SUMIFS(BE$12:BE46,$F$12:$F46,"Category"),IF($F47="Category",SUMIFS(TB_TRANSACTIONS[Total ($)],TB_TRANSACTIONS[Category],Summary!$H47,TB_TRANSACTIONS[Month],Summary!BD$8),SUMIFS(TB_TRANSACTIONS[Total ($)],TB_TRANSACTIONS[Subcategory],Summary!$H47,TB_TRANSACTIONS[Month],Summary!BD$8)))),0)</f>
        <v/>
      </c>
      <c r="BF47" s="250" t="str">
        <f t="shared" si="10"/>
        <v/>
      </c>
      <c r="BG47" s="162"/>
      <c r="BH47" s="165"/>
      <c r="BI47" s="249" t="str">
        <f>IFERROR(IF($H47="","",IF($H47="Total",SUMIFS(BI$12:BI46,$F$12:$F46,"Category"),IF($F47="Category",SUM(INDEX(Allocations!$D$11:$O$20,MATCH(Summary!$H47,Allocations!$C$11:$C$20,0),MATCH(Summary!BI$8,Allocations!$D$10:$O$10,0))),SUM(INDEX(TB_ALLOCATIONS[[January]:[December]],MATCH(Summary!$H47,TB_ALLOCATIONS[Subcategory],0),MATCH(Summary!BI$8,TB_ALLOCATIONS[[#Headers],[January]:[December]],0)))))),0)</f>
        <v/>
      </c>
      <c r="BJ47" s="249" t="str">
        <f>IFERROR(IF($H47="","",IF($H47="Total",SUMIFS(BJ$12:BJ46,$F$12:$F46,"Category"),IF($F47="Category",SUMIFS(TB_TRANSACTIONS[Total ($)],TB_TRANSACTIONS[Category],Summary!$H47,TB_TRANSACTIONS[Month],Summary!BI$8),SUMIFS(TB_TRANSACTIONS[Total ($)],TB_TRANSACTIONS[Subcategory],Summary!$H47,TB_TRANSACTIONS[Month],Summary!BI$8)))),0)</f>
        <v/>
      </c>
      <c r="BK47" s="250" t="str">
        <f t="shared" si="11"/>
        <v/>
      </c>
      <c r="BL47" s="162"/>
      <c r="BM47" s="165"/>
      <c r="BN47" s="249" t="str">
        <f>IFERROR(IF($H47="","",IF($H47="Total",SUMIFS(BN$12:BN46,$F$12:$F46,"Category"),IF($F47="Category",SUM(INDEX(Allocations!$D$11:$O$20,MATCH(Summary!$H47,Allocations!$C$11:$C$20,0),MATCH(Summary!BN$8,Allocations!$D$10:$O$10,0))),SUM(INDEX(TB_ALLOCATIONS[[January]:[December]],MATCH(Summary!$H47,TB_ALLOCATIONS[Subcategory],0),MATCH(Summary!BN$8,TB_ALLOCATIONS[[#Headers],[January]:[December]],0)))))),0)</f>
        <v/>
      </c>
      <c r="BO47" s="249" t="str">
        <f>IFERROR(IF($H47="","",IF($H47="Total",SUMIFS(BO$12:BO46,$F$12:$F46,"Category"),IF($F47="Category",SUMIFS(TB_TRANSACTIONS[Total ($)],TB_TRANSACTIONS[Category],Summary!$H47,TB_TRANSACTIONS[Month],Summary!BN$8),SUMIFS(TB_TRANSACTIONS[Total ($)],TB_TRANSACTIONS[Subcategory],Summary!$H47,TB_TRANSACTIONS[Month],Summary!BN$8)))),0)</f>
        <v/>
      </c>
      <c r="BP47" s="250" t="str">
        <f t="shared" si="12"/>
        <v/>
      </c>
      <c r="BQ47" s="162"/>
      <c r="BR47" s="165"/>
      <c r="BS47" s="249" t="str">
        <f t="shared" si="21"/>
        <v/>
      </c>
      <c r="BT47" s="249" t="str">
        <f t="shared" si="22"/>
        <v/>
      </c>
      <c r="BU47" s="250" t="str">
        <f t="shared" si="23"/>
        <v/>
      </c>
      <c r="BV47" s="267"/>
      <c r="BW47" s="77"/>
      <c r="BX47" s="57"/>
      <c r="BZ47" s="276"/>
      <c r="CK47" s="92"/>
      <c r="CL47" s="92"/>
      <c r="CM47" s="92"/>
      <c r="CN47" s="92"/>
      <c r="CO47" s="92"/>
      <c r="CP47" s="92"/>
    </row>
    <row r="48" spans="1:94" s="72" customFormat="1" ht="16" customHeight="1" thickBot="1" x14ac:dyDescent="0.3">
      <c r="A48" s="97"/>
      <c r="B48" s="108" t="str">
        <f>IFERROR(IF(COUNTIFS($B$13:B47,"Total")&gt;0,"-",IF(B47="",IF(B46="","Total",IF(B46=$C$8,"",B46+1)),IF(E47=D47,"",B47))),"-")</f>
        <v>-</v>
      </c>
      <c r="C48" s="108" t="str">
        <f>IFERROR(IF(B48="","-",INDEX(Analysis!$D$45:$D$54,MATCH(Summary!$B48,Analysis!$C$45:$C$54,0),1)),"-")</f>
        <v>-</v>
      </c>
      <c r="D48" s="108" t="str">
        <f>IFERROR(INDEX(Analysis!$E$45:$E$54,MATCH(Summary!$B48,Analysis!$C$45:$C$54,0),1),"-")</f>
        <v>-</v>
      </c>
      <c r="E48" s="108" t="str">
        <f t="shared" si="16"/>
        <v>-</v>
      </c>
      <c r="F48" s="108" t="str">
        <f t="shared" si="0"/>
        <v>-</v>
      </c>
      <c r="G48" s="57"/>
      <c r="H48" s="164" t="str">
        <f>IFERROR(IF(B48="Total","Total",IF(COUNTIFS($H$12:H47,"Total")&gt;0,"",IF(F48="Category",Summary!C48,INDEX(TB_ALLOCATIONS[Subcategory],MATCH(Summary!C48&amp;"-"&amp;Summary!E48,TB_ALLOCATIONS[Subcategory - code],0),1)))),"")</f>
        <v/>
      </c>
      <c r="I48" s="162"/>
      <c r="J48" s="165"/>
      <c r="K48" s="249" t="str">
        <f>IFERROR(IF($H48="","",IF($H48="Total",SUMIFS(K$12:K47,$F$12:$F47,"Category"),IF($F48="Category",SUM(INDEX(Allocations!$D$11:$O$20,MATCH(Summary!$H48,Allocations!$C$11:$C$20,0),MATCH(Summary!K$8,Allocations!$D$10:$O$10,0))),SUM(INDEX(TB_ALLOCATIONS[[January]:[December]],MATCH(Summary!$H48,TB_ALLOCATIONS[Subcategory],0),MATCH(Summary!K$8,TB_ALLOCATIONS[[#Headers],[January]:[December]],0)))))),0)</f>
        <v/>
      </c>
      <c r="L48" s="249" t="str">
        <f>IFERROR(IF($H48="","",IF($H48="Total",SUMIFS(L$12:L47,$F$12:$F47,"Category"),IF($F48="Category",SUMIFS(TB_TRANSACTIONS[Total ($)],TB_TRANSACTIONS[Category],Summary!$H48,TB_TRANSACTIONS[Month],Summary!K$8),SUMIFS(TB_TRANSACTIONS[Total ($)],TB_TRANSACTIONS[Subcategory],Summary!$H48,TB_TRANSACTIONS[Month],Summary!K$8)))),0)</f>
        <v/>
      </c>
      <c r="M48" s="250" t="str">
        <f t="shared" si="20"/>
        <v/>
      </c>
      <c r="N48" s="162"/>
      <c r="O48" s="165"/>
      <c r="P48" s="249" t="str">
        <f>IFERROR(IF($H48="","",IF($H48="Total",SUMIFS(P$12:P47,$F$12:$F47,"Category"),IF($F48="Category",SUM(INDEX(Allocations!$D$11:$O$20,MATCH(Summary!$H48,Allocations!$C$11:$C$20,0),MATCH(Summary!P$8,Allocations!$D$10:$O$10,0))),SUM(INDEX(TB_ALLOCATIONS[[January]:[December]],MATCH(Summary!$H48,TB_ALLOCATIONS[Subcategory],0),MATCH(Summary!P$8,TB_ALLOCATIONS[[#Headers],[January]:[December]],0)))))),0)</f>
        <v/>
      </c>
      <c r="Q48" s="249" t="str">
        <f>IFERROR(IF($H48="","",IF($H48="Total",SUMIFS(Q$12:Q47,$F$12:$F47,"Category"),IF($F48="Category",SUMIFS(TB_TRANSACTIONS[Total ($)],TB_TRANSACTIONS[Category],Summary!$H48,TB_TRANSACTIONS[Month],Summary!P$8),SUMIFS(TB_TRANSACTIONS[Total ($)],TB_TRANSACTIONS[Subcategory],Summary!$H48,TB_TRANSACTIONS[Month],Summary!P$8)))),0)</f>
        <v/>
      </c>
      <c r="R48" s="250" t="str">
        <f t="shared" si="2"/>
        <v/>
      </c>
      <c r="S48" s="162"/>
      <c r="T48" s="165"/>
      <c r="U48" s="249" t="str">
        <f>IFERROR(IF($H48="","",IF($H48="Total",SUMIFS(U$12:U47,$F$12:$F47,"Category"),IF($F48="Category",SUM(INDEX(Allocations!$D$11:$O$20,MATCH(Summary!$H48,Allocations!$C$11:$C$20,0),MATCH(Summary!U$8,Allocations!$D$10:$O$10,0))),SUM(INDEX(TB_ALLOCATIONS[[January]:[December]],MATCH(Summary!$H48,TB_ALLOCATIONS[Subcategory],0),MATCH(Summary!U$8,TB_ALLOCATIONS[[#Headers],[January]:[December]],0)))))),0)</f>
        <v/>
      </c>
      <c r="V48" s="249" t="str">
        <f>IFERROR(IF($H48="","",IF($H48="Total",SUMIFS(V$12:V47,$F$12:$F47,"Category"),IF($F48="Category",SUMIFS(TB_TRANSACTIONS[Total ($)],TB_TRANSACTIONS[Category],Summary!$H48,TB_TRANSACTIONS[Month],Summary!U$8),SUMIFS(TB_TRANSACTIONS[Total ($)],TB_TRANSACTIONS[Subcategory],Summary!$H48,TB_TRANSACTIONS[Month],Summary!U$8)))),0)</f>
        <v/>
      </c>
      <c r="W48" s="250" t="str">
        <f t="shared" si="3"/>
        <v/>
      </c>
      <c r="X48" s="162"/>
      <c r="Y48" s="165"/>
      <c r="Z48" s="249" t="str">
        <f>IFERROR(IF($H48="","",IF($H48="Total",SUMIFS(Z$12:Z47,$F$12:$F47,"Category"),IF($F48="Category",SUM(INDEX(Allocations!$D$11:$O$20,MATCH(Summary!$H48,Allocations!$C$11:$C$20,0),MATCH(Summary!Z$8,Allocations!$D$10:$O$10,0))),SUM(INDEX(TB_ALLOCATIONS[[January]:[December]],MATCH(Summary!$H48,TB_ALLOCATIONS[Subcategory],0),MATCH(Summary!Z$8,TB_ALLOCATIONS[[#Headers],[January]:[December]],0)))))),0)</f>
        <v/>
      </c>
      <c r="AA48" s="249" t="str">
        <f>IFERROR(IF($H48="","",IF($H48="Total",SUMIFS(AA$12:AA47,$F$12:$F47,"Category"),IF($F48="Category",SUMIFS(TB_TRANSACTIONS[Total ($)],TB_TRANSACTIONS[Category],Summary!$H48,TB_TRANSACTIONS[Month],Summary!Z$8),SUMIFS(TB_TRANSACTIONS[Total ($)],TB_TRANSACTIONS[Subcategory],Summary!$H48,TB_TRANSACTIONS[Month],Summary!Z$8)))),0)</f>
        <v/>
      </c>
      <c r="AB48" s="250" t="str">
        <f t="shared" si="4"/>
        <v/>
      </c>
      <c r="AC48" s="162"/>
      <c r="AD48" s="165"/>
      <c r="AE48" s="249" t="str">
        <f>IFERROR(IF($H48="","",IF($H48="Total",SUMIFS(AE$12:AE47,$F$12:$F47,"Category"),IF($F48="Category",SUM(INDEX(Allocations!$D$11:$O$20,MATCH(Summary!$H48,Allocations!$C$11:$C$20,0),MATCH(Summary!AE$8,Allocations!$D$10:$O$10,0))),SUM(INDEX(TB_ALLOCATIONS[[January]:[December]],MATCH(Summary!$H48,TB_ALLOCATIONS[Subcategory],0),MATCH(Summary!AE$8,TB_ALLOCATIONS[[#Headers],[January]:[December]],0)))))),0)</f>
        <v/>
      </c>
      <c r="AF48" s="249" t="str">
        <f>IFERROR(IF($H48="","",IF($H48="Total",SUMIFS(AF$12:AF47,$F$12:$F47,"Category"),IF($F48="Category",SUMIFS(TB_TRANSACTIONS[Total ($)],TB_TRANSACTIONS[Category],Summary!$H48,TB_TRANSACTIONS[Month],Summary!AE$8),SUMIFS(TB_TRANSACTIONS[Total ($)],TB_TRANSACTIONS[Subcategory],Summary!$H48,TB_TRANSACTIONS[Month],Summary!AE$8)))),0)</f>
        <v/>
      </c>
      <c r="AG48" s="250" t="str">
        <f t="shared" si="5"/>
        <v/>
      </c>
      <c r="AH48" s="162"/>
      <c r="AI48" s="165"/>
      <c r="AJ48" s="249" t="str">
        <f>IFERROR(IF($H48="","",IF($H48="Total",SUMIFS(AJ$12:AJ47,$F$12:$F47,"Category"),IF($F48="Category",SUM(INDEX(Allocations!$D$11:$O$20,MATCH(Summary!$H48,Allocations!$C$11:$C$20,0),MATCH(Summary!AJ$8,Allocations!$D$10:$O$10,0))),SUM(INDEX(TB_ALLOCATIONS[[January]:[December]],MATCH(Summary!$H48,TB_ALLOCATIONS[Subcategory],0),MATCH(Summary!AJ$8,TB_ALLOCATIONS[[#Headers],[January]:[December]],0)))))),0)</f>
        <v/>
      </c>
      <c r="AK48" s="249" t="str">
        <f>IFERROR(IF($H48="","",IF($H48="Total",SUMIFS(AK$12:AK47,$F$12:$F47,"Category"),IF($F48="Category",SUMIFS(TB_TRANSACTIONS[Total ($)],TB_TRANSACTIONS[Category],Summary!$H48,TB_TRANSACTIONS[Month],Summary!AJ$8),SUMIFS(TB_TRANSACTIONS[Total ($)],TB_TRANSACTIONS[Subcategory],Summary!$H48,TB_TRANSACTIONS[Month],Summary!AJ$8)))),0)</f>
        <v/>
      </c>
      <c r="AL48" s="250" t="str">
        <f t="shared" si="6"/>
        <v/>
      </c>
      <c r="AM48" s="162"/>
      <c r="AN48" s="165"/>
      <c r="AO48" s="249" t="str">
        <f>IFERROR(IF($H48="","",IF($H48="Total",SUMIFS(AO$12:AO47,$F$12:$F47,"Category"),IF($F48="Category",SUM(INDEX(Allocations!$D$11:$O$20,MATCH(Summary!$H48,Allocations!$C$11:$C$20,0),MATCH(Summary!AO$8,Allocations!$D$10:$O$10,0))),SUM(INDEX(TB_ALLOCATIONS[[January]:[December]],MATCH(Summary!$H48,TB_ALLOCATIONS[Subcategory],0),MATCH(Summary!AO$8,TB_ALLOCATIONS[[#Headers],[January]:[December]],0)))))),0)</f>
        <v/>
      </c>
      <c r="AP48" s="249" t="str">
        <f>IFERROR(IF($H48="","",IF($H48="Total",SUMIFS(AP$12:AP47,$F$12:$F47,"Category"),IF($F48="Category",SUMIFS(TB_TRANSACTIONS[Total ($)],TB_TRANSACTIONS[Category],Summary!$H48,TB_TRANSACTIONS[Month],Summary!AO$8),SUMIFS(TB_TRANSACTIONS[Total ($)],TB_TRANSACTIONS[Subcategory],Summary!$H48,TB_TRANSACTIONS[Month],Summary!AO$8)))),0)</f>
        <v/>
      </c>
      <c r="AQ48" s="250" t="str">
        <f t="shared" si="7"/>
        <v/>
      </c>
      <c r="AR48" s="162"/>
      <c r="AS48" s="165"/>
      <c r="AT48" s="249" t="str">
        <f>IFERROR(IF($H48="","",IF($H48="Total",SUMIFS(AT$12:AT47,$F$12:$F47,"Category"),IF($F48="Category",SUM(INDEX(Allocations!$D$11:$O$20,MATCH(Summary!$H48,Allocations!$C$11:$C$20,0),MATCH(Summary!AT$8,Allocations!$D$10:$O$10,0))),SUM(INDEX(TB_ALLOCATIONS[[January]:[December]],MATCH(Summary!$H48,TB_ALLOCATIONS[Subcategory],0),MATCH(Summary!AT$8,TB_ALLOCATIONS[[#Headers],[January]:[December]],0)))))),0)</f>
        <v/>
      </c>
      <c r="AU48" s="249" t="str">
        <f>IFERROR(IF($H48="","",IF($H48="Total",SUMIFS(AU$12:AU47,$F$12:$F47,"Category"),IF($F48="Category",SUMIFS(TB_TRANSACTIONS[Total ($)],TB_TRANSACTIONS[Category],Summary!$H48,TB_TRANSACTIONS[Month],Summary!AT$8),SUMIFS(TB_TRANSACTIONS[Total ($)],TB_TRANSACTIONS[Subcategory],Summary!$H48,TB_TRANSACTIONS[Month],Summary!AT$8)))),0)</f>
        <v/>
      </c>
      <c r="AV48" s="250" t="str">
        <f t="shared" si="8"/>
        <v/>
      </c>
      <c r="AW48" s="162"/>
      <c r="AX48" s="165"/>
      <c r="AY48" s="249" t="str">
        <f>IFERROR(IF($H48="","",IF($H48="Total",SUMIFS(AY$12:AY47,$F$12:$F47,"Category"),IF($F48="Category",SUM(INDEX(Allocations!$D$11:$O$20,MATCH(Summary!$H48,Allocations!$C$11:$C$20,0),MATCH(Summary!AY$8,Allocations!$D$10:$O$10,0))),SUM(INDEX(TB_ALLOCATIONS[[January]:[December]],MATCH(Summary!$H48,TB_ALLOCATIONS[Subcategory],0),MATCH(Summary!AY$8,TB_ALLOCATIONS[[#Headers],[January]:[December]],0)))))),0)</f>
        <v/>
      </c>
      <c r="AZ48" s="249" t="str">
        <f>IFERROR(IF($H48="","",IF($H48="Total",SUMIFS(AZ$12:AZ47,$F$12:$F47,"Category"),IF($F48="Category",SUMIFS(TB_TRANSACTIONS[Total ($)],TB_TRANSACTIONS[Category],Summary!$H48,TB_TRANSACTIONS[Month],Summary!AY$8),SUMIFS(TB_TRANSACTIONS[Total ($)],TB_TRANSACTIONS[Subcategory],Summary!$H48,TB_TRANSACTIONS[Month],Summary!AY$8)))),0)</f>
        <v/>
      </c>
      <c r="BA48" s="250" t="str">
        <f t="shared" si="9"/>
        <v/>
      </c>
      <c r="BB48" s="162"/>
      <c r="BC48" s="165"/>
      <c r="BD48" s="249" t="str">
        <f>IFERROR(IF($H48="","",IF($H48="Total",SUMIFS(BD$12:BD47,$F$12:$F47,"Category"),IF($F48="Category",SUM(INDEX(Allocations!$D$11:$O$20,MATCH(Summary!$H48,Allocations!$C$11:$C$20,0),MATCH(Summary!BD$8,Allocations!$D$10:$O$10,0))),SUM(INDEX(TB_ALLOCATIONS[[January]:[December]],MATCH(Summary!$H48,TB_ALLOCATIONS[Subcategory],0),MATCH(Summary!BD$8,TB_ALLOCATIONS[[#Headers],[January]:[December]],0)))))),0)</f>
        <v/>
      </c>
      <c r="BE48" s="249" t="str">
        <f>IFERROR(IF($H48="","",IF($H48="Total",SUMIFS(BE$12:BE47,$F$12:$F47,"Category"),IF($F48="Category",SUMIFS(TB_TRANSACTIONS[Total ($)],TB_TRANSACTIONS[Category],Summary!$H48,TB_TRANSACTIONS[Month],Summary!BD$8),SUMIFS(TB_TRANSACTIONS[Total ($)],TB_TRANSACTIONS[Subcategory],Summary!$H48,TB_TRANSACTIONS[Month],Summary!BD$8)))),0)</f>
        <v/>
      </c>
      <c r="BF48" s="250" t="str">
        <f t="shared" si="10"/>
        <v/>
      </c>
      <c r="BG48" s="162"/>
      <c r="BH48" s="165"/>
      <c r="BI48" s="249" t="str">
        <f>IFERROR(IF($H48="","",IF($H48="Total",SUMIFS(BI$12:BI47,$F$12:$F47,"Category"),IF($F48="Category",SUM(INDEX(Allocations!$D$11:$O$20,MATCH(Summary!$H48,Allocations!$C$11:$C$20,0),MATCH(Summary!BI$8,Allocations!$D$10:$O$10,0))),SUM(INDEX(TB_ALLOCATIONS[[January]:[December]],MATCH(Summary!$H48,TB_ALLOCATIONS[Subcategory],0),MATCH(Summary!BI$8,TB_ALLOCATIONS[[#Headers],[January]:[December]],0)))))),0)</f>
        <v/>
      </c>
      <c r="BJ48" s="249" t="str">
        <f>IFERROR(IF($H48="","",IF($H48="Total",SUMIFS(BJ$12:BJ47,$F$12:$F47,"Category"),IF($F48="Category",SUMIFS(TB_TRANSACTIONS[Total ($)],TB_TRANSACTIONS[Category],Summary!$H48,TB_TRANSACTIONS[Month],Summary!BI$8),SUMIFS(TB_TRANSACTIONS[Total ($)],TB_TRANSACTIONS[Subcategory],Summary!$H48,TB_TRANSACTIONS[Month],Summary!BI$8)))),0)</f>
        <v/>
      </c>
      <c r="BK48" s="250" t="str">
        <f t="shared" si="11"/>
        <v/>
      </c>
      <c r="BL48" s="162"/>
      <c r="BM48" s="165"/>
      <c r="BN48" s="249" t="str">
        <f>IFERROR(IF($H48="","",IF($H48="Total",SUMIFS(BN$12:BN47,$F$12:$F47,"Category"),IF($F48="Category",SUM(INDEX(Allocations!$D$11:$O$20,MATCH(Summary!$H48,Allocations!$C$11:$C$20,0),MATCH(Summary!BN$8,Allocations!$D$10:$O$10,0))),SUM(INDEX(TB_ALLOCATIONS[[January]:[December]],MATCH(Summary!$H48,TB_ALLOCATIONS[Subcategory],0),MATCH(Summary!BN$8,TB_ALLOCATIONS[[#Headers],[January]:[December]],0)))))),0)</f>
        <v/>
      </c>
      <c r="BO48" s="249" t="str">
        <f>IFERROR(IF($H48="","",IF($H48="Total",SUMIFS(BO$12:BO47,$F$12:$F47,"Category"),IF($F48="Category",SUMIFS(TB_TRANSACTIONS[Total ($)],TB_TRANSACTIONS[Category],Summary!$H48,TB_TRANSACTIONS[Month],Summary!BN$8),SUMIFS(TB_TRANSACTIONS[Total ($)],TB_TRANSACTIONS[Subcategory],Summary!$H48,TB_TRANSACTIONS[Month],Summary!BN$8)))),0)</f>
        <v/>
      </c>
      <c r="BP48" s="250" t="str">
        <f t="shared" si="12"/>
        <v/>
      </c>
      <c r="BQ48" s="162"/>
      <c r="BR48" s="165"/>
      <c r="BS48" s="249" t="str">
        <f t="shared" si="21"/>
        <v/>
      </c>
      <c r="BT48" s="249" t="str">
        <f t="shared" si="22"/>
        <v/>
      </c>
      <c r="BU48" s="250" t="str">
        <f t="shared" si="23"/>
        <v/>
      </c>
      <c r="BV48" s="267"/>
      <c r="BW48" s="77"/>
      <c r="BX48" s="57"/>
      <c r="BZ48" s="276"/>
      <c r="CK48" s="92"/>
      <c r="CL48" s="92"/>
      <c r="CM48" s="92"/>
      <c r="CN48" s="92"/>
      <c r="CO48" s="92"/>
      <c r="CP48" s="92"/>
    </row>
    <row r="49" spans="1:94" s="72" customFormat="1" ht="16" customHeight="1" thickBot="1" x14ac:dyDescent="0.3">
      <c r="A49" s="97"/>
      <c r="B49" s="108" t="str">
        <f>IFERROR(IF(COUNTIFS($B$13:B48,"Total")&gt;0,"-",IF(B48="",IF(B47="","Total",IF(B47=$C$8,"",B47+1)),IF(E48=D48,"",B48))),"-")</f>
        <v>-</v>
      </c>
      <c r="C49" s="108" t="str">
        <f>IFERROR(IF(B49="","-",INDEX(Analysis!$D$45:$D$54,MATCH(Summary!$B49,Analysis!$C$45:$C$54,0),1)),"-")</f>
        <v>-</v>
      </c>
      <c r="D49" s="108" t="str">
        <f>IFERROR(INDEX(Analysis!$E$45:$E$54,MATCH(Summary!$B49,Analysis!$C$45:$C$54,0),1),"-")</f>
        <v>-</v>
      </c>
      <c r="E49" s="108" t="str">
        <f t="shared" si="16"/>
        <v>-</v>
      </c>
      <c r="F49" s="108" t="str">
        <f t="shared" si="0"/>
        <v>-</v>
      </c>
      <c r="G49" s="57"/>
      <c r="H49" s="164" t="str">
        <f>IFERROR(IF(B49="Total","Total",IF(COUNTIFS($H$12:H48,"Total")&gt;0,"",IF(F49="Category",Summary!C49,INDEX(TB_ALLOCATIONS[Subcategory],MATCH(Summary!C49&amp;"-"&amp;Summary!E49,TB_ALLOCATIONS[Subcategory - code],0),1)))),"")</f>
        <v/>
      </c>
      <c r="I49" s="162"/>
      <c r="J49" s="165"/>
      <c r="K49" s="249" t="str">
        <f>IFERROR(IF($H49="","",IF($H49="Total",SUMIFS(K$12:K48,$F$12:$F48,"Category"),IF($F49="Category",SUM(INDEX(Allocations!$D$11:$O$20,MATCH(Summary!$H49,Allocations!$C$11:$C$20,0),MATCH(Summary!K$8,Allocations!$D$10:$O$10,0))),SUM(INDEX(TB_ALLOCATIONS[[January]:[December]],MATCH(Summary!$H49,TB_ALLOCATIONS[Subcategory],0),MATCH(Summary!K$8,TB_ALLOCATIONS[[#Headers],[January]:[December]],0)))))),0)</f>
        <v/>
      </c>
      <c r="L49" s="249" t="str">
        <f>IFERROR(IF($H49="","",IF($H49="Total",SUMIFS(L$12:L48,$F$12:$F48,"Category"),IF($F49="Category",SUMIFS(TB_TRANSACTIONS[Total ($)],TB_TRANSACTIONS[Category],Summary!$H49,TB_TRANSACTIONS[Month],Summary!K$8),SUMIFS(TB_TRANSACTIONS[Total ($)],TB_TRANSACTIONS[Subcategory],Summary!$H49,TB_TRANSACTIONS[Month],Summary!K$8)))),0)</f>
        <v/>
      </c>
      <c r="M49" s="250" t="str">
        <f t="shared" si="20"/>
        <v/>
      </c>
      <c r="N49" s="162"/>
      <c r="O49" s="165"/>
      <c r="P49" s="249" t="str">
        <f>IFERROR(IF($H49="","",IF($H49="Total",SUMIFS(P$12:P48,$F$12:$F48,"Category"),IF($F49="Category",SUM(INDEX(Allocations!$D$11:$O$20,MATCH(Summary!$H49,Allocations!$C$11:$C$20,0),MATCH(Summary!P$8,Allocations!$D$10:$O$10,0))),SUM(INDEX(TB_ALLOCATIONS[[January]:[December]],MATCH(Summary!$H49,TB_ALLOCATIONS[Subcategory],0),MATCH(Summary!P$8,TB_ALLOCATIONS[[#Headers],[January]:[December]],0)))))),0)</f>
        <v/>
      </c>
      <c r="Q49" s="249" t="str">
        <f>IFERROR(IF($H49="","",IF($H49="Total",SUMIFS(Q$12:Q48,$F$12:$F48,"Category"),IF($F49="Category",SUMIFS(TB_TRANSACTIONS[Total ($)],TB_TRANSACTIONS[Category],Summary!$H49,TB_TRANSACTIONS[Month],Summary!P$8),SUMIFS(TB_TRANSACTIONS[Total ($)],TB_TRANSACTIONS[Subcategory],Summary!$H49,TB_TRANSACTIONS[Month],Summary!P$8)))),0)</f>
        <v/>
      </c>
      <c r="R49" s="250" t="str">
        <f t="shared" si="2"/>
        <v/>
      </c>
      <c r="S49" s="162"/>
      <c r="T49" s="165"/>
      <c r="U49" s="249" t="str">
        <f>IFERROR(IF($H49="","",IF($H49="Total",SUMIFS(U$12:U48,$F$12:$F48,"Category"),IF($F49="Category",SUM(INDEX(Allocations!$D$11:$O$20,MATCH(Summary!$H49,Allocations!$C$11:$C$20,0),MATCH(Summary!U$8,Allocations!$D$10:$O$10,0))),SUM(INDEX(TB_ALLOCATIONS[[January]:[December]],MATCH(Summary!$H49,TB_ALLOCATIONS[Subcategory],0),MATCH(Summary!U$8,TB_ALLOCATIONS[[#Headers],[January]:[December]],0)))))),0)</f>
        <v/>
      </c>
      <c r="V49" s="249" t="str">
        <f>IFERROR(IF($H49="","",IF($H49="Total",SUMIFS(V$12:V48,$F$12:$F48,"Category"),IF($F49="Category",SUMIFS(TB_TRANSACTIONS[Total ($)],TB_TRANSACTIONS[Category],Summary!$H49,TB_TRANSACTIONS[Month],Summary!U$8),SUMIFS(TB_TRANSACTIONS[Total ($)],TB_TRANSACTIONS[Subcategory],Summary!$H49,TB_TRANSACTIONS[Month],Summary!U$8)))),0)</f>
        <v/>
      </c>
      <c r="W49" s="250" t="str">
        <f t="shared" si="3"/>
        <v/>
      </c>
      <c r="X49" s="162"/>
      <c r="Y49" s="165"/>
      <c r="Z49" s="249" t="str">
        <f>IFERROR(IF($H49="","",IF($H49="Total",SUMIFS(Z$12:Z48,$F$12:$F48,"Category"),IF($F49="Category",SUM(INDEX(Allocations!$D$11:$O$20,MATCH(Summary!$H49,Allocations!$C$11:$C$20,0),MATCH(Summary!Z$8,Allocations!$D$10:$O$10,0))),SUM(INDEX(TB_ALLOCATIONS[[January]:[December]],MATCH(Summary!$H49,TB_ALLOCATIONS[Subcategory],0),MATCH(Summary!Z$8,TB_ALLOCATIONS[[#Headers],[January]:[December]],0)))))),0)</f>
        <v/>
      </c>
      <c r="AA49" s="249" t="str">
        <f>IFERROR(IF($H49="","",IF($H49="Total",SUMIFS(AA$12:AA48,$F$12:$F48,"Category"),IF($F49="Category",SUMIFS(TB_TRANSACTIONS[Total ($)],TB_TRANSACTIONS[Category],Summary!$H49,TB_TRANSACTIONS[Month],Summary!Z$8),SUMIFS(TB_TRANSACTIONS[Total ($)],TB_TRANSACTIONS[Subcategory],Summary!$H49,TB_TRANSACTIONS[Month],Summary!Z$8)))),0)</f>
        <v/>
      </c>
      <c r="AB49" s="250" t="str">
        <f t="shared" si="4"/>
        <v/>
      </c>
      <c r="AC49" s="162"/>
      <c r="AD49" s="165"/>
      <c r="AE49" s="249" t="str">
        <f>IFERROR(IF($H49="","",IF($H49="Total",SUMIFS(AE$12:AE48,$F$12:$F48,"Category"),IF($F49="Category",SUM(INDEX(Allocations!$D$11:$O$20,MATCH(Summary!$H49,Allocations!$C$11:$C$20,0),MATCH(Summary!AE$8,Allocations!$D$10:$O$10,0))),SUM(INDEX(TB_ALLOCATIONS[[January]:[December]],MATCH(Summary!$H49,TB_ALLOCATIONS[Subcategory],0),MATCH(Summary!AE$8,TB_ALLOCATIONS[[#Headers],[January]:[December]],0)))))),0)</f>
        <v/>
      </c>
      <c r="AF49" s="249" t="str">
        <f>IFERROR(IF($H49="","",IF($H49="Total",SUMIFS(AF$12:AF48,$F$12:$F48,"Category"),IF($F49="Category",SUMIFS(TB_TRANSACTIONS[Total ($)],TB_TRANSACTIONS[Category],Summary!$H49,TB_TRANSACTIONS[Month],Summary!AE$8),SUMIFS(TB_TRANSACTIONS[Total ($)],TB_TRANSACTIONS[Subcategory],Summary!$H49,TB_TRANSACTIONS[Month],Summary!AE$8)))),0)</f>
        <v/>
      </c>
      <c r="AG49" s="250" t="str">
        <f t="shared" si="5"/>
        <v/>
      </c>
      <c r="AH49" s="162"/>
      <c r="AI49" s="165"/>
      <c r="AJ49" s="249" t="str">
        <f>IFERROR(IF($H49="","",IF($H49="Total",SUMIFS(AJ$12:AJ48,$F$12:$F48,"Category"),IF($F49="Category",SUM(INDEX(Allocations!$D$11:$O$20,MATCH(Summary!$H49,Allocations!$C$11:$C$20,0),MATCH(Summary!AJ$8,Allocations!$D$10:$O$10,0))),SUM(INDEX(TB_ALLOCATIONS[[January]:[December]],MATCH(Summary!$H49,TB_ALLOCATIONS[Subcategory],0),MATCH(Summary!AJ$8,TB_ALLOCATIONS[[#Headers],[January]:[December]],0)))))),0)</f>
        <v/>
      </c>
      <c r="AK49" s="249" t="str">
        <f>IFERROR(IF($H49="","",IF($H49="Total",SUMIFS(AK$12:AK48,$F$12:$F48,"Category"),IF($F49="Category",SUMIFS(TB_TRANSACTIONS[Total ($)],TB_TRANSACTIONS[Category],Summary!$H49,TB_TRANSACTIONS[Month],Summary!AJ$8),SUMIFS(TB_TRANSACTIONS[Total ($)],TB_TRANSACTIONS[Subcategory],Summary!$H49,TB_TRANSACTIONS[Month],Summary!AJ$8)))),0)</f>
        <v/>
      </c>
      <c r="AL49" s="250" t="str">
        <f t="shared" si="6"/>
        <v/>
      </c>
      <c r="AM49" s="162"/>
      <c r="AN49" s="165"/>
      <c r="AO49" s="249" t="str">
        <f>IFERROR(IF($H49="","",IF($H49="Total",SUMIFS(AO$12:AO48,$F$12:$F48,"Category"),IF($F49="Category",SUM(INDEX(Allocations!$D$11:$O$20,MATCH(Summary!$H49,Allocations!$C$11:$C$20,0),MATCH(Summary!AO$8,Allocations!$D$10:$O$10,0))),SUM(INDEX(TB_ALLOCATIONS[[January]:[December]],MATCH(Summary!$H49,TB_ALLOCATIONS[Subcategory],0),MATCH(Summary!AO$8,TB_ALLOCATIONS[[#Headers],[January]:[December]],0)))))),0)</f>
        <v/>
      </c>
      <c r="AP49" s="249" t="str">
        <f>IFERROR(IF($H49="","",IF($H49="Total",SUMIFS(AP$12:AP48,$F$12:$F48,"Category"),IF($F49="Category",SUMIFS(TB_TRANSACTIONS[Total ($)],TB_TRANSACTIONS[Category],Summary!$H49,TB_TRANSACTIONS[Month],Summary!AO$8),SUMIFS(TB_TRANSACTIONS[Total ($)],TB_TRANSACTIONS[Subcategory],Summary!$H49,TB_TRANSACTIONS[Month],Summary!AO$8)))),0)</f>
        <v/>
      </c>
      <c r="AQ49" s="250" t="str">
        <f t="shared" si="7"/>
        <v/>
      </c>
      <c r="AR49" s="162"/>
      <c r="AS49" s="165"/>
      <c r="AT49" s="249" t="str">
        <f>IFERROR(IF($H49="","",IF($H49="Total",SUMIFS(AT$12:AT48,$F$12:$F48,"Category"),IF($F49="Category",SUM(INDEX(Allocations!$D$11:$O$20,MATCH(Summary!$H49,Allocations!$C$11:$C$20,0),MATCH(Summary!AT$8,Allocations!$D$10:$O$10,0))),SUM(INDEX(TB_ALLOCATIONS[[January]:[December]],MATCH(Summary!$H49,TB_ALLOCATIONS[Subcategory],0),MATCH(Summary!AT$8,TB_ALLOCATIONS[[#Headers],[January]:[December]],0)))))),0)</f>
        <v/>
      </c>
      <c r="AU49" s="249" t="str">
        <f>IFERROR(IF($H49="","",IF($H49="Total",SUMIFS(AU$12:AU48,$F$12:$F48,"Category"),IF($F49="Category",SUMIFS(TB_TRANSACTIONS[Total ($)],TB_TRANSACTIONS[Category],Summary!$H49,TB_TRANSACTIONS[Month],Summary!AT$8),SUMIFS(TB_TRANSACTIONS[Total ($)],TB_TRANSACTIONS[Subcategory],Summary!$H49,TB_TRANSACTIONS[Month],Summary!AT$8)))),0)</f>
        <v/>
      </c>
      <c r="AV49" s="250" t="str">
        <f t="shared" si="8"/>
        <v/>
      </c>
      <c r="AW49" s="162"/>
      <c r="AX49" s="165"/>
      <c r="AY49" s="249" t="str">
        <f>IFERROR(IF($H49="","",IF($H49="Total",SUMIFS(AY$12:AY48,$F$12:$F48,"Category"),IF($F49="Category",SUM(INDEX(Allocations!$D$11:$O$20,MATCH(Summary!$H49,Allocations!$C$11:$C$20,0),MATCH(Summary!AY$8,Allocations!$D$10:$O$10,0))),SUM(INDEX(TB_ALLOCATIONS[[January]:[December]],MATCH(Summary!$H49,TB_ALLOCATIONS[Subcategory],0),MATCH(Summary!AY$8,TB_ALLOCATIONS[[#Headers],[January]:[December]],0)))))),0)</f>
        <v/>
      </c>
      <c r="AZ49" s="249" t="str">
        <f>IFERROR(IF($H49="","",IF($H49="Total",SUMIFS(AZ$12:AZ48,$F$12:$F48,"Category"),IF($F49="Category",SUMIFS(TB_TRANSACTIONS[Total ($)],TB_TRANSACTIONS[Category],Summary!$H49,TB_TRANSACTIONS[Month],Summary!AY$8),SUMIFS(TB_TRANSACTIONS[Total ($)],TB_TRANSACTIONS[Subcategory],Summary!$H49,TB_TRANSACTIONS[Month],Summary!AY$8)))),0)</f>
        <v/>
      </c>
      <c r="BA49" s="250" t="str">
        <f t="shared" si="9"/>
        <v/>
      </c>
      <c r="BB49" s="162"/>
      <c r="BC49" s="165"/>
      <c r="BD49" s="249" t="str">
        <f>IFERROR(IF($H49="","",IF($H49="Total",SUMIFS(BD$12:BD48,$F$12:$F48,"Category"),IF($F49="Category",SUM(INDEX(Allocations!$D$11:$O$20,MATCH(Summary!$H49,Allocations!$C$11:$C$20,0),MATCH(Summary!BD$8,Allocations!$D$10:$O$10,0))),SUM(INDEX(TB_ALLOCATIONS[[January]:[December]],MATCH(Summary!$H49,TB_ALLOCATIONS[Subcategory],0),MATCH(Summary!BD$8,TB_ALLOCATIONS[[#Headers],[January]:[December]],0)))))),0)</f>
        <v/>
      </c>
      <c r="BE49" s="249" t="str">
        <f>IFERROR(IF($H49="","",IF($H49="Total",SUMIFS(BE$12:BE48,$F$12:$F48,"Category"),IF($F49="Category",SUMIFS(TB_TRANSACTIONS[Total ($)],TB_TRANSACTIONS[Category],Summary!$H49,TB_TRANSACTIONS[Month],Summary!BD$8),SUMIFS(TB_TRANSACTIONS[Total ($)],TB_TRANSACTIONS[Subcategory],Summary!$H49,TB_TRANSACTIONS[Month],Summary!BD$8)))),0)</f>
        <v/>
      </c>
      <c r="BF49" s="250" t="str">
        <f t="shared" si="10"/>
        <v/>
      </c>
      <c r="BG49" s="162"/>
      <c r="BH49" s="165"/>
      <c r="BI49" s="249" t="str">
        <f>IFERROR(IF($H49="","",IF($H49="Total",SUMIFS(BI$12:BI48,$F$12:$F48,"Category"),IF($F49="Category",SUM(INDEX(Allocations!$D$11:$O$20,MATCH(Summary!$H49,Allocations!$C$11:$C$20,0),MATCH(Summary!BI$8,Allocations!$D$10:$O$10,0))),SUM(INDEX(TB_ALLOCATIONS[[January]:[December]],MATCH(Summary!$H49,TB_ALLOCATIONS[Subcategory],0),MATCH(Summary!BI$8,TB_ALLOCATIONS[[#Headers],[January]:[December]],0)))))),0)</f>
        <v/>
      </c>
      <c r="BJ49" s="249" t="str">
        <f>IFERROR(IF($H49="","",IF($H49="Total",SUMIFS(BJ$12:BJ48,$F$12:$F48,"Category"),IF($F49="Category",SUMIFS(TB_TRANSACTIONS[Total ($)],TB_TRANSACTIONS[Category],Summary!$H49,TB_TRANSACTIONS[Month],Summary!BI$8),SUMIFS(TB_TRANSACTIONS[Total ($)],TB_TRANSACTIONS[Subcategory],Summary!$H49,TB_TRANSACTIONS[Month],Summary!BI$8)))),0)</f>
        <v/>
      </c>
      <c r="BK49" s="250" t="str">
        <f t="shared" si="11"/>
        <v/>
      </c>
      <c r="BL49" s="162"/>
      <c r="BM49" s="165"/>
      <c r="BN49" s="249" t="str">
        <f>IFERROR(IF($H49="","",IF($H49="Total",SUMIFS(BN$12:BN48,$F$12:$F48,"Category"),IF($F49="Category",SUM(INDEX(Allocations!$D$11:$O$20,MATCH(Summary!$H49,Allocations!$C$11:$C$20,0),MATCH(Summary!BN$8,Allocations!$D$10:$O$10,0))),SUM(INDEX(TB_ALLOCATIONS[[January]:[December]],MATCH(Summary!$H49,TB_ALLOCATIONS[Subcategory],0),MATCH(Summary!BN$8,TB_ALLOCATIONS[[#Headers],[January]:[December]],0)))))),0)</f>
        <v/>
      </c>
      <c r="BO49" s="249" t="str">
        <f>IFERROR(IF($H49="","",IF($H49="Total",SUMIFS(BO$12:BO48,$F$12:$F48,"Category"),IF($F49="Category",SUMIFS(TB_TRANSACTIONS[Total ($)],TB_TRANSACTIONS[Category],Summary!$H49,TB_TRANSACTIONS[Month],Summary!BN$8),SUMIFS(TB_TRANSACTIONS[Total ($)],TB_TRANSACTIONS[Subcategory],Summary!$H49,TB_TRANSACTIONS[Month],Summary!BN$8)))),0)</f>
        <v/>
      </c>
      <c r="BP49" s="250" t="str">
        <f t="shared" si="12"/>
        <v/>
      </c>
      <c r="BQ49" s="162"/>
      <c r="BR49" s="165"/>
      <c r="BS49" s="249" t="str">
        <f t="shared" si="21"/>
        <v/>
      </c>
      <c r="BT49" s="249" t="str">
        <f t="shared" si="22"/>
        <v/>
      </c>
      <c r="BU49" s="250" t="str">
        <f t="shared" si="23"/>
        <v/>
      </c>
      <c r="BV49" s="267"/>
      <c r="BW49" s="77"/>
      <c r="BX49" s="57"/>
      <c r="CK49" s="92"/>
      <c r="CL49" s="92"/>
      <c r="CM49" s="92"/>
      <c r="CN49" s="92"/>
      <c r="CO49" s="92"/>
      <c r="CP49" s="92"/>
    </row>
    <row r="50" spans="1:94" s="72" customFormat="1" ht="16" customHeight="1" thickBot="1" x14ac:dyDescent="0.3">
      <c r="A50" s="97"/>
      <c r="B50" s="108" t="str">
        <f>IFERROR(IF(COUNTIFS($B$13:B49,"Total")&gt;0,"-",IF(B49="",IF(B48="","Total",IF(B48=$C$8,"",B48+1)),IF(E49=D49,"",B49))),"-")</f>
        <v>-</v>
      </c>
      <c r="C50" s="108" t="str">
        <f>IFERROR(IF(B50="","-",INDEX(Analysis!$D$45:$D$54,MATCH(Summary!$B50,Analysis!$C$45:$C$54,0),1)),"-")</f>
        <v>-</v>
      </c>
      <c r="D50" s="108" t="str">
        <f>IFERROR(INDEX(Analysis!$E$45:$E$54,MATCH(Summary!$B50,Analysis!$C$45:$C$54,0),1),"-")</f>
        <v>-</v>
      </c>
      <c r="E50" s="108" t="str">
        <f t="shared" si="16"/>
        <v>-</v>
      </c>
      <c r="F50" s="108" t="str">
        <f t="shared" si="0"/>
        <v>-</v>
      </c>
      <c r="G50" s="57"/>
      <c r="H50" s="164" t="str">
        <f>IFERROR(IF(B50="Total","Total",IF(COUNTIFS($H$12:H49,"Total")&gt;0,"",IF(F50="Category",Summary!C50,INDEX(TB_ALLOCATIONS[Subcategory],MATCH(Summary!C50&amp;"-"&amp;Summary!E50,TB_ALLOCATIONS[Subcategory - code],0),1)))),"")</f>
        <v/>
      </c>
      <c r="I50" s="162"/>
      <c r="J50" s="165"/>
      <c r="K50" s="249" t="str">
        <f>IFERROR(IF($H50="","",IF($H50="Total",SUMIFS(K$12:K49,$F$12:$F49,"Category"),IF($F50="Category",SUM(INDEX(Allocations!$D$11:$O$20,MATCH(Summary!$H50,Allocations!$C$11:$C$20,0),MATCH(Summary!K$8,Allocations!$D$10:$O$10,0))),SUM(INDEX(TB_ALLOCATIONS[[January]:[December]],MATCH(Summary!$H50,TB_ALLOCATIONS[Subcategory],0),MATCH(Summary!K$8,TB_ALLOCATIONS[[#Headers],[January]:[December]],0)))))),0)</f>
        <v/>
      </c>
      <c r="L50" s="249" t="str">
        <f>IFERROR(IF($H50="","",IF($H50="Total",SUMIFS(L$12:L49,$F$12:$F49,"Category"),IF($F50="Category",SUMIFS(TB_TRANSACTIONS[Total ($)],TB_TRANSACTIONS[Category],Summary!$H50,TB_TRANSACTIONS[Month],Summary!K$8),SUMIFS(TB_TRANSACTIONS[Total ($)],TB_TRANSACTIONS[Subcategory],Summary!$H50,TB_TRANSACTIONS[Month],Summary!K$8)))),0)</f>
        <v/>
      </c>
      <c r="M50" s="250" t="str">
        <f t="shared" si="20"/>
        <v/>
      </c>
      <c r="N50" s="162"/>
      <c r="O50" s="165"/>
      <c r="P50" s="249" t="str">
        <f>IFERROR(IF($H50="","",IF($H50="Total",SUMIFS(P$12:P49,$F$12:$F49,"Category"),IF($F50="Category",SUM(INDEX(Allocations!$D$11:$O$20,MATCH(Summary!$H50,Allocations!$C$11:$C$20,0),MATCH(Summary!P$8,Allocations!$D$10:$O$10,0))),SUM(INDEX(TB_ALLOCATIONS[[January]:[December]],MATCH(Summary!$H50,TB_ALLOCATIONS[Subcategory],0),MATCH(Summary!P$8,TB_ALLOCATIONS[[#Headers],[January]:[December]],0)))))),0)</f>
        <v/>
      </c>
      <c r="Q50" s="249" t="str">
        <f>IFERROR(IF($H50="","",IF($H50="Total",SUMIFS(Q$12:Q49,$F$12:$F49,"Category"),IF($F50="Category",SUMIFS(TB_TRANSACTIONS[Total ($)],TB_TRANSACTIONS[Category],Summary!$H50,TB_TRANSACTIONS[Month],Summary!P$8),SUMIFS(TB_TRANSACTIONS[Total ($)],TB_TRANSACTIONS[Subcategory],Summary!$H50,TB_TRANSACTIONS[Month],Summary!P$8)))),0)</f>
        <v/>
      </c>
      <c r="R50" s="250" t="str">
        <f t="shared" si="2"/>
        <v/>
      </c>
      <c r="S50" s="162"/>
      <c r="T50" s="165"/>
      <c r="U50" s="249" t="str">
        <f>IFERROR(IF($H50="","",IF($H50="Total",SUMIFS(U$12:U49,$F$12:$F49,"Category"),IF($F50="Category",SUM(INDEX(Allocations!$D$11:$O$20,MATCH(Summary!$H50,Allocations!$C$11:$C$20,0),MATCH(Summary!U$8,Allocations!$D$10:$O$10,0))),SUM(INDEX(TB_ALLOCATIONS[[January]:[December]],MATCH(Summary!$H50,TB_ALLOCATIONS[Subcategory],0),MATCH(Summary!U$8,TB_ALLOCATIONS[[#Headers],[January]:[December]],0)))))),0)</f>
        <v/>
      </c>
      <c r="V50" s="249" t="str">
        <f>IFERROR(IF($H50="","",IF($H50="Total",SUMIFS(V$12:V49,$F$12:$F49,"Category"),IF($F50="Category",SUMIFS(TB_TRANSACTIONS[Total ($)],TB_TRANSACTIONS[Category],Summary!$H50,TB_TRANSACTIONS[Month],Summary!U$8),SUMIFS(TB_TRANSACTIONS[Total ($)],TB_TRANSACTIONS[Subcategory],Summary!$H50,TB_TRANSACTIONS[Month],Summary!U$8)))),0)</f>
        <v/>
      </c>
      <c r="W50" s="250" t="str">
        <f t="shared" si="3"/>
        <v/>
      </c>
      <c r="X50" s="162"/>
      <c r="Y50" s="165"/>
      <c r="Z50" s="249" t="str">
        <f>IFERROR(IF($H50="","",IF($H50="Total",SUMIFS(Z$12:Z49,$F$12:$F49,"Category"),IF($F50="Category",SUM(INDEX(Allocations!$D$11:$O$20,MATCH(Summary!$H50,Allocations!$C$11:$C$20,0),MATCH(Summary!Z$8,Allocations!$D$10:$O$10,0))),SUM(INDEX(TB_ALLOCATIONS[[January]:[December]],MATCH(Summary!$H50,TB_ALLOCATIONS[Subcategory],0),MATCH(Summary!Z$8,TB_ALLOCATIONS[[#Headers],[January]:[December]],0)))))),0)</f>
        <v/>
      </c>
      <c r="AA50" s="249" t="str">
        <f>IFERROR(IF($H50="","",IF($H50="Total",SUMIFS(AA$12:AA49,$F$12:$F49,"Category"),IF($F50="Category",SUMIFS(TB_TRANSACTIONS[Total ($)],TB_TRANSACTIONS[Category],Summary!$H50,TB_TRANSACTIONS[Month],Summary!Z$8),SUMIFS(TB_TRANSACTIONS[Total ($)],TB_TRANSACTIONS[Subcategory],Summary!$H50,TB_TRANSACTIONS[Month],Summary!Z$8)))),0)</f>
        <v/>
      </c>
      <c r="AB50" s="250" t="str">
        <f t="shared" si="4"/>
        <v/>
      </c>
      <c r="AC50" s="162"/>
      <c r="AD50" s="165"/>
      <c r="AE50" s="249" t="str">
        <f>IFERROR(IF($H50="","",IF($H50="Total",SUMIFS(AE$12:AE49,$F$12:$F49,"Category"),IF($F50="Category",SUM(INDEX(Allocations!$D$11:$O$20,MATCH(Summary!$H50,Allocations!$C$11:$C$20,0),MATCH(Summary!AE$8,Allocations!$D$10:$O$10,0))),SUM(INDEX(TB_ALLOCATIONS[[January]:[December]],MATCH(Summary!$H50,TB_ALLOCATIONS[Subcategory],0),MATCH(Summary!AE$8,TB_ALLOCATIONS[[#Headers],[January]:[December]],0)))))),0)</f>
        <v/>
      </c>
      <c r="AF50" s="249" t="str">
        <f>IFERROR(IF($H50="","",IF($H50="Total",SUMIFS(AF$12:AF49,$F$12:$F49,"Category"),IF($F50="Category",SUMIFS(TB_TRANSACTIONS[Total ($)],TB_TRANSACTIONS[Category],Summary!$H50,TB_TRANSACTIONS[Month],Summary!AE$8),SUMIFS(TB_TRANSACTIONS[Total ($)],TB_TRANSACTIONS[Subcategory],Summary!$H50,TB_TRANSACTIONS[Month],Summary!AE$8)))),0)</f>
        <v/>
      </c>
      <c r="AG50" s="250" t="str">
        <f t="shared" si="5"/>
        <v/>
      </c>
      <c r="AH50" s="162"/>
      <c r="AI50" s="165"/>
      <c r="AJ50" s="249" t="str">
        <f>IFERROR(IF($H50="","",IF($H50="Total",SUMIFS(AJ$12:AJ49,$F$12:$F49,"Category"),IF($F50="Category",SUM(INDEX(Allocations!$D$11:$O$20,MATCH(Summary!$H50,Allocations!$C$11:$C$20,0),MATCH(Summary!AJ$8,Allocations!$D$10:$O$10,0))),SUM(INDEX(TB_ALLOCATIONS[[January]:[December]],MATCH(Summary!$H50,TB_ALLOCATIONS[Subcategory],0),MATCH(Summary!AJ$8,TB_ALLOCATIONS[[#Headers],[January]:[December]],0)))))),0)</f>
        <v/>
      </c>
      <c r="AK50" s="249" t="str">
        <f>IFERROR(IF($H50="","",IF($H50="Total",SUMIFS(AK$12:AK49,$F$12:$F49,"Category"),IF($F50="Category",SUMIFS(TB_TRANSACTIONS[Total ($)],TB_TRANSACTIONS[Category],Summary!$H50,TB_TRANSACTIONS[Month],Summary!AJ$8),SUMIFS(TB_TRANSACTIONS[Total ($)],TB_TRANSACTIONS[Subcategory],Summary!$H50,TB_TRANSACTIONS[Month],Summary!AJ$8)))),0)</f>
        <v/>
      </c>
      <c r="AL50" s="250" t="str">
        <f t="shared" si="6"/>
        <v/>
      </c>
      <c r="AM50" s="162"/>
      <c r="AN50" s="165"/>
      <c r="AO50" s="249" t="str">
        <f>IFERROR(IF($H50="","",IF($H50="Total",SUMIFS(AO$12:AO49,$F$12:$F49,"Category"),IF($F50="Category",SUM(INDEX(Allocations!$D$11:$O$20,MATCH(Summary!$H50,Allocations!$C$11:$C$20,0),MATCH(Summary!AO$8,Allocations!$D$10:$O$10,0))),SUM(INDEX(TB_ALLOCATIONS[[January]:[December]],MATCH(Summary!$H50,TB_ALLOCATIONS[Subcategory],0),MATCH(Summary!AO$8,TB_ALLOCATIONS[[#Headers],[January]:[December]],0)))))),0)</f>
        <v/>
      </c>
      <c r="AP50" s="249" t="str">
        <f>IFERROR(IF($H50="","",IF($H50="Total",SUMIFS(AP$12:AP49,$F$12:$F49,"Category"),IF($F50="Category",SUMIFS(TB_TRANSACTIONS[Total ($)],TB_TRANSACTIONS[Category],Summary!$H50,TB_TRANSACTIONS[Month],Summary!AO$8),SUMIFS(TB_TRANSACTIONS[Total ($)],TB_TRANSACTIONS[Subcategory],Summary!$H50,TB_TRANSACTIONS[Month],Summary!AO$8)))),0)</f>
        <v/>
      </c>
      <c r="AQ50" s="250" t="str">
        <f t="shared" si="7"/>
        <v/>
      </c>
      <c r="AR50" s="162"/>
      <c r="AS50" s="165"/>
      <c r="AT50" s="249" t="str">
        <f>IFERROR(IF($H50="","",IF($H50="Total",SUMIFS(AT$12:AT49,$F$12:$F49,"Category"),IF($F50="Category",SUM(INDEX(Allocations!$D$11:$O$20,MATCH(Summary!$H50,Allocations!$C$11:$C$20,0),MATCH(Summary!AT$8,Allocations!$D$10:$O$10,0))),SUM(INDEX(TB_ALLOCATIONS[[January]:[December]],MATCH(Summary!$H50,TB_ALLOCATIONS[Subcategory],0),MATCH(Summary!AT$8,TB_ALLOCATIONS[[#Headers],[January]:[December]],0)))))),0)</f>
        <v/>
      </c>
      <c r="AU50" s="249" t="str">
        <f>IFERROR(IF($H50="","",IF($H50="Total",SUMIFS(AU$12:AU49,$F$12:$F49,"Category"),IF($F50="Category",SUMIFS(TB_TRANSACTIONS[Total ($)],TB_TRANSACTIONS[Category],Summary!$H50,TB_TRANSACTIONS[Month],Summary!AT$8),SUMIFS(TB_TRANSACTIONS[Total ($)],TB_TRANSACTIONS[Subcategory],Summary!$H50,TB_TRANSACTIONS[Month],Summary!AT$8)))),0)</f>
        <v/>
      </c>
      <c r="AV50" s="250" t="str">
        <f t="shared" si="8"/>
        <v/>
      </c>
      <c r="AW50" s="162"/>
      <c r="AX50" s="165"/>
      <c r="AY50" s="249" t="str">
        <f>IFERROR(IF($H50="","",IF($H50="Total",SUMIFS(AY$12:AY49,$F$12:$F49,"Category"),IF($F50="Category",SUM(INDEX(Allocations!$D$11:$O$20,MATCH(Summary!$H50,Allocations!$C$11:$C$20,0),MATCH(Summary!AY$8,Allocations!$D$10:$O$10,0))),SUM(INDEX(TB_ALLOCATIONS[[January]:[December]],MATCH(Summary!$H50,TB_ALLOCATIONS[Subcategory],0),MATCH(Summary!AY$8,TB_ALLOCATIONS[[#Headers],[January]:[December]],0)))))),0)</f>
        <v/>
      </c>
      <c r="AZ50" s="249" t="str">
        <f>IFERROR(IF($H50="","",IF($H50="Total",SUMIFS(AZ$12:AZ49,$F$12:$F49,"Category"),IF($F50="Category",SUMIFS(TB_TRANSACTIONS[Total ($)],TB_TRANSACTIONS[Category],Summary!$H50,TB_TRANSACTIONS[Month],Summary!AY$8),SUMIFS(TB_TRANSACTIONS[Total ($)],TB_TRANSACTIONS[Subcategory],Summary!$H50,TB_TRANSACTIONS[Month],Summary!AY$8)))),0)</f>
        <v/>
      </c>
      <c r="BA50" s="250" t="str">
        <f t="shared" si="9"/>
        <v/>
      </c>
      <c r="BB50" s="162"/>
      <c r="BC50" s="165"/>
      <c r="BD50" s="249" t="str">
        <f>IFERROR(IF($H50="","",IF($H50="Total",SUMIFS(BD$12:BD49,$F$12:$F49,"Category"),IF($F50="Category",SUM(INDEX(Allocations!$D$11:$O$20,MATCH(Summary!$H50,Allocations!$C$11:$C$20,0),MATCH(Summary!BD$8,Allocations!$D$10:$O$10,0))),SUM(INDEX(TB_ALLOCATIONS[[January]:[December]],MATCH(Summary!$H50,TB_ALLOCATIONS[Subcategory],0),MATCH(Summary!BD$8,TB_ALLOCATIONS[[#Headers],[January]:[December]],0)))))),0)</f>
        <v/>
      </c>
      <c r="BE50" s="249" t="str">
        <f>IFERROR(IF($H50="","",IF($H50="Total",SUMIFS(BE$12:BE49,$F$12:$F49,"Category"),IF($F50="Category",SUMIFS(TB_TRANSACTIONS[Total ($)],TB_TRANSACTIONS[Category],Summary!$H50,TB_TRANSACTIONS[Month],Summary!BD$8),SUMIFS(TB_TRANSACTIONS[Total ($)],TB_TRANSACTIONS[Subcategory],Summary!$H50,TB_TRANSACTIONS[Month],Summary!BD$8)))),0)</f>
        <v/>
      </c>
      <c r="BF50" s="250" t="str">
        <f t="shared" si="10"/>
        <v/>
      </c>
      <c r="BG50" s="162"/>
      <c r="BH50" s="165"/>
      <c r="BI50" s="249" t="str">
        <f>IFERROR(IF($H50="","",IF($H50="Total",SUMIFS(BI$12:BI49,$F$12:$F49,"Category"),IF($F50="Category",SUM(INDEX(Allocations!$D$11:$O$20,MATCH(Summary!$H50,Allocations!$C$11:$C$20,0),MATCH(Summary!BI$8,Allocations!$D$10:$O$10,0))),SUM(INDEX(TB_ALLOCATIONS[[January]:[December]],MATCH(Summary!$H50,TB_ALLOCATIONS[Subcategory],0),MATCH(Summary!BI$8,TB_ALLOCATIONS[[#Headers],[January]:[December]],0)))))),0)</f>
        <v/>
      </c>
      <c r="BJ50" s="249" t="str">
        <f>IFERROR(IF($H50="","",IF($H50="Total",SUMIFS(BJ$12:BJ49,$F$12:$F49,"Category"),IF($F50="Category",SUMIFS(TB_TRANSACTIONS[Total ($)],TB_TRANSACTIONS[Category],Summary!$H50,TB_TRANSACTIONS[Month],Summary!BI$8),SUMIFS(TB_TRANSACTIONS[Total ($)],TB_TRANSACTIONS[Subcategory],Summary!$H50,TB_TRANSACTIONS[Month],Summary!BI$8)))),0)</f>
        <v/>
      </c>
      <c r="BK50" s="250" t="str">
        <f t="shared" si="11"/>
        <v/>
      </c>
      <c r="BL50" s="162"/>
      <c r="BM50" s="165"/>
      <c r="BN50" s="249" t="str">
        <f>IFERROR(IF($H50="","",IF($H50="Total",SUMIFS(BN$12:BN49,$F$12:$F49,"Category"),IF($F50="Category",SUM(INDEX(Allocations!$D$11:$O$20,MATCH(Summary!$H50,Allocations!$C$11:$C$20,0),MATCH(Summary!BN$8,Allocations!$D$10:$O$10,0))),SUM(INDEX(TB_ALLOCATIONS[[January]:[December]],MATCH(Summary!$H50,TB_ALLOCATIONS[Subcategory],0),MATCH(Summary!BN$8,TB_ALLOCATIONS[[#Headers],[January]:[December]],0)))))),0)</f>
        <v/>
      </c>
      <c r="BO50" s="249" t="str">
        <f>IFERROR(IF($H50="","",IF($H50="Total",SUMIFS(BO$12:BO49,$F$12:$F49,"Category"),IF($F50="Category",SUMIFS(TB_TRANSACTIONS[Total ($)],TB_TRANSACTIONS[Category],Summary!$H50,TB_TRANSACTIONS[Month],Summary!BN$8),SUMIFS(TB_TRANSACTIONS[Total ($)],TB_TRANSACTIONS[Subcategory],Summary!$H50,TB_TRANSACTIONS[Month],Summary!BN$8)))),0)</f>
        <v/>
      </c>
      <c r="BP50" s="250" t="str">
        <f t="shared" si="12"/>
        <v/>
      </c>
      <c r="BQ50" s="162"/>
      <c r="BR50" s="165"/>
      <c r="BS50" s="249" t="str">
        <f t="shared" si="21"/>
        <v/>
      </c>
      <c r="BT50" s="249" t="str">
        <f t="shared" si="22"/>
        <v/>
      </c>
      <c r="BU50" s="250" t="str">
        <f t="shared" si="23"/>
        <v/>
      </c>
      <c r="BV50" s="267"/>
      <c r="BW50" s="77"/>
      <c r="BX50" s="57"/>
      <c r="CK50" s="92"/>
      <c r="CL50" s="92"/>
      <c r="CM50" s="92"/>
      <c r="CN50" s="92"/>
      <c r="CO50" s="92"/>
      <c r="CP50" s="92"/>
    </row>
    <row r="51" spans="1:94" s="72" customFormat="1" ht="16" customHeight="1" thickBot="1" x14ac:dyDescent="0.3">
      <c r="A51" s="97"/>
      <c r="B51" s="108" t="str">
        <f>IFERROR(IF(COUNTIFS($B$13:B50,"Total")&gt;0,"-",IF(B50="",IF(B49="","Total",IF(B49=$C$8,"",B49+1)),IF(E50=D50,"",B50))),"-")</f>
        <v>-</v>
      </c>
      <c r="C51" s="108" t="str">
        <f>IFERROR(IF(B51="","-",INDEX(Analysis!$D$45:$D$54,MATCH(Summary!$B51,Analysis!$C$45:$C$54,0),1)),"-")</f>
        <v>-</v>
      </c>
      <c r="D51" s="108" t="str">
        <f>IFERROR(INDEX(Analysis!$E$45:$E$54,MATCH(Summary!$B51,Analysis!$C$45:$C$54,0),1),"-")</f>
        <v>-</v>
      </c>
      <c r="E51" s="108" t="str">
        <f t="shared" si="16"/>
        <v>-</v>
      </c>
      <c r="F51" s="108" t="str">
        <f t="shared" si="0"/>
        <v>-</v>
      </c>
      <c r="G51" s="57"/>
      <c r="H51" s="164" t="str">
        <f>IFERROR(IF(B51="Total","Total",IF(COUNTIFS($H$12:H50,"Total")&gt;0,"",IF(F51="Category",Summary!C51,INDEX(TB_ALLOCATIONS[Subcategory],MATCH(Summary!C51&amp;"-"&amp;Summary!E51,TB_ALLOCATIONS[Subcategory - code],0),1)))),"")</f>
        <v/>
      </c>
      <c r="I51" s="162"/>
      <c r="J51" s="165"/>
      <c r="K51" s="249" t="str">
        <f>IFERROR(IF($H51="","",IF($H51="Total",SUMIFS(K$12:K50,$F$12:$F50,"Category"),IF($F51="Category",SUM(INDEX(Allocations!$D$11:$O$20,MATCH(Summary!$H51,Allocations!$C$11:$C$20,0),MATCH(Summary!K$8,Allocations!$D$10:$O$10,0))),SUM(INDEX(TB_ALLOCATIONS[[January]:[December]],MATCH(Summary!$H51,TB_ALLOCATIONS[Subcategory],0),MATCH(Summary!K$8,TB_ALLOCATIONS[[#Headers],[January]:[December]],0)))))),0)</f>
        <v/>
      </c>
      <c r="L51" s="249" t="str">
        <f>IFERROR(IF($H51="","",IF($H51="Total",SUMIFS(L$12:L50,$F$12:$F50,"Category"),IF($F51="Category",SUMIFS(TB_TRANSACTIONS[Total ($)],TB_TRANSACTIONS[Category],Summary!$H51,TB_TRANSACTIONS[Month],Summary!K$8),SUMIFS(TB_TRANSACTIONS[Total ($)],TB_TRANSACTIONS[Subcategory],Summary!$H51,TB_TRANSACTIONS[Month],Summary!K$8)))),0)</f>
        <v/>
      </c>
      <c r="M51" s="250" t="str">
        <f t="shared" si="20"/>
        <v/>
      </c>
      <c r="N51" s="162"/>
      <c r="O51" s="165"/>
      <c r="P51" s="249" t="str">
        <f>IFERROR(IF($H51="","",IF($H51="Total",SUMIFS(P$12:P50,$F$12:$F50,"Category"),IF($F51="Category",SUM(INDEX(Allocations!$D$11:$O$20,MATCH(Summary!$H51,Allocations!$C$11:$C$20,0),MATCH(Summary!P$8,Allocations!$D$10:$O$10,0))),SUM(INDEX(TB_ALLOCATIONS[[January]:[December]],MATCH(Summary!$H51,TB_ALLOCATIONS[Subcategory],0),MATCH(Summary!P$8,TB_ALLOCATIONS[[#Headers],[January]:[December]],0)))))),0)</f>
        <v/>
      </c>
      <c r="Q51" s="249" t="str">
        <f>IFERROR(IF($H51="","",IF($H51="Total",SUMIFS(Q$12:Q50,$F$12:$F50,"Category"),IF($F51="Category",SUMIFS(TB_TRANSACTIONS[Total ($)],TB_TRANSACTIONS[Category],Summary!$H51,TB_TRANSACTIONS[Month],Summary!P$8),SUMIFS(TB_TRANSACTIONS[Total ($)],TB_TRANSACTIONS[Subcategory],Summary!$H51,TB_TRANSACTIONS[Month],Summary!P$8)))),0)</f>
        <v/>
      </c>
      <c r="R51" s="250" t="str">
        <f t="shared" si="2"/>
        <v/>
      </c>
      <c r="S51" s="162"/>
      <c r="T51" s="165"/>
      <c r="U51" s="249" t="str">
        <f>IFERROR(IF($H51="","",IF($H51="Total",SUMIFS(U$12:U50,$F$12:$F50,"Category"),IF($F51="Category",SUM(INDEX(Allocations!$D$11:$O$20,MATCH(Summary!$H51,Allocations!$C$11:$C$20,0),MATCH(Summary!U$8,Allocations!$D$10:$O$10,0))),SUM(INDEX(TB_ALLOCATIONS[[January]:[December]],MATCH(Summary!$H51,TB_ALLOCATIONS[Subcategory],0),MATCH(Summary!U$8,TB_ALLOCATIONS[[#Headers],[January]:[December]],0)))))),0)</f>
        <v/>
      </c>
      <c r="V51" s="249" t="str">
        <f>IFERROR(IF($H51="","",IF($H51="Total",SUMIFS(V$12:V50,$F$12:$F50,"Category"),IF($F51="Category",SUMIFS(TB_TRANSACTIONS[Total ($)],TB_TRANSACTIONS[Category],Summary!$H51,TB_TRANSACTIONS[Month],Summary!U$8),SUMIFS(TB_TRANSACTIONS[Total ($)],TB_TRANSACTIONS[Subcategory],Summary!$H51,TB_TRANSACTIONS[Month],Summary!U$8)))),0)</f>
        <v/>
      </c>
      <c r="W51" s="250" t="str">
        <f t="shared" si="3"/>
        <v/>
      </c>
      <c r="X51" s="162"/>
      <c r="Y51" s="165"/>
      <c r="Z51" s="249" t="str">
        <f>IFERROR(IF($H51="","",IF($H51="Total",SUMIFS(Z$12:Z50,$F$12:$F50,"Category"),IF($F51="Category",SUM(INDEX(Allocations!$D$11:$O$20,MATCH(Summary!$H51,Allocations!$C$11:$C$20,0),MATCH(Summary!Z$8,Allocations!$D$10:$O$10,0))),SUM(INDEX(TB_ALLOCATIONS[[January]:[December]],MATCH(Summary!$H51,TB_ALLOCATIONS[Subcategory],0),MATCH(Summary!Z$8,TB_ALLOCATIONS[[#Headers],[January]:[December]],0)))))),0)</f>
        <v/>
      </c>
      <c r="AA51" s="249" t="str">
        <f>IFERROR(IF($H51="","",IF($H51="Total",SUMIFS(AA$12:AA50,$F$12:$F50,"Category"),IF($F51="Category",SUMIFS(TB_TRANSACTIONS[Total ($)],TB_TRANSACTIONS[Category],Summary!$H51,TB_TRANSACTIONS[Month],Summary!Z$8),SUMIFS(TB_TRANSACTIONS[Total ($)],TB_TRANSACTIONS[Subcategory],Summary!$H51,TB_TRANSACTIONS[Month],Summary!Z$8)))),0)</f>
        <v/>
      </c>
      <c r="AB51" s="250" t="str">
        <f t="shared" si="4"/>
        <v/>
      </c>
      <c r="AC51" s="162"/>
      <c r="AD51" s="165"/>
      <c r="AE51" s="249" t="str">
        <f>IFERROR(IF($H51="","",IF($H51="Total",SUMIFS(AE$12:AE50,$F$12:$F50,"Category"),IF($F51="Category",SUM(INDEX(Allocations!$D$11:$O$20,MATCH(Summary!$H51,Allocations!$C$11:$C$20,0),MATCH(Summary!AE$8,Allocations!$D$10:$O$10,0))),SUM(INDEX(TB_ALLOCATIONS[[January]:[December]],MATCH(Summary!$H51,TB_ALLOCATIONS[Subcategory],0),MATCH(Summary!AE$8,TB_ALLOCATIONS[[#Headers],[January]:[December]],0)))))),0)</f>
        <v/>
      </c>
      <c r="AF51" s="249" t="str">
        <f>IFERROR(IF($H51="","",IF($H51="Total",SUMIFS(AF$12:AF50,$F$12:$F50,"Category"),IF($F51="Category",SUMIFS(TB_TRANSACTIONS[Total ($)],TB_TRANSACTIONS[Category],Summary!$H51,TB_TRANSACTIONS[Month],Summary!AE$8),SUMIFS(TB_TRANSACTIONS[Total ($)],TB_TRANSACTIONS[Subcategory],Summary!$H51,TB_TRANSACTIONS[Month],Summary!AE$8)))),0)</f>
        <v/>
      </c>
      <c r="AG51" s="250" t="str">
        <f t="shared" si="5"/>
        <v/>
      </c>
      <c r="AH51" s="162"/>
      <c r="AI51" s="165"/>
      <c r="AJ51" s="249" t="str">
        <f>IFERROR(IF($H51="","",IF($H51="Total",SUMIFS(AJ$12:AJ50,$F$12:$F50,"Category"),IF($F51="Category",SUM(INDEX(Allocations!$D$11:$O$20,MATCH(Summary!$H51,Allocations!$C$11:$C$20,0),MATCH(Summary!AJ$8,Allocations!$D$10:$O$10,0))),SUM(INDEX(TB_ALLOCATIONS[[January]:[December]],MATCH(Summary!$H51,TB_ALLOCATIONS[Subcategory],0),MATCH(Summary!AJ$8,TB_ALLOCATIONS[[#Headers],[January]:[December]],0)))))),0)</f>
        <v/>
      </c>
      <c r="AK51" s="249" t="str">
        <f>IFERROR(IF($H51="","",IF($H51="Total",SUMIFS(AK$12:AK50,$F$12:$F50,"Category"),IF($F51="Category",SUMIFS(TB_TRANSACTIONS[Total ($)],TB_TRANSACTIONS[Category],Summary!$H51,TB_TRANSACTIONS[Month],Summary!AJ$8),SUMIFS(TB_TRANSACTIONS[Total ($)],TB_TRANSACTIONS[Subcategory],Summary!$H51,TB_TRANSACTIONS[Month],Summary!AJ$8)))),0)</f>
        <v/>
      </c>
      <c r="AL51" s="250" t="str">
        <f t="shared" si="6"/>
        <v/>
      </c>
      <c r="AM51" s="162"/>
      <c r="AN51" s="165"/>
      <c r="AO51" s="249" t="str">
        <f>IFERROR(IF($H51="","",IF($H51="Total",SUMIFS(AO$12:AO50,$F$12:$F50,"Category"),IF($F51="Category",SUM(INDEX(Allocations!$D$11:$O$20,MATCH(Summary!$H51,Allocations!$C$11:$C$20,0),MATCH(Summary!AO$8,Allocations!$D$10:$O$10,0))),SUM(INDEX(TB_ALLOCATIONS[[January]:[December]],MATCH(Summary!$H51,TB_ALLOCATIONS[Subcategory],0),MATCH(Summary!AO$8,TB_ALLOCATIONS[[#Headers],[January]:[December]],0)))))),0)</f>
        <v/>
      </c>
      <c r="AP51" s="249" t="str">
        <f>IFERROR(IF($H51="","",IF($H51="Total",SUMIFS(AP$12:AP50,$F$12:$F50,"Category"),IF($F51="Category",SUMIFS(TB_TRANSACTIONS[Total ($)],TB_TRANSACTIONS[Category],Summary!$H51,TB_TRANSACTIONS[Month],Summary!AO$8),SUMIFS(TB_TRANSACTIONS[Total ($)],TB_TRANSACTIONS[Subcategory],Summary!$H51,TB_TRANSACTIONS[Month],Summary!AO$8)))),0)</f>
        <v/>
      </c>
      <c r="AQ51" s="250" t="str">
        <f t="shared" si="7"/>
        <v/>
      </c>
      <c r="AR51" s="162"/>
      <c r="AS51" s="165"/>
      <c r="AT51" s="249" t="str">
        <f>IFERROR(IF($H51="","",IF($H51="Total",SUMIFS(AT$12:AT50,$F$12:$F50,"Category"),IF($F51="Category",SUM(INDEX(Allocations!$D$11:$O$20,MATCH(Summary!$H51,Allocations!$C$11:$C$20,0),MATCH(Summary!AT$8,Allocations!$D$10:$O$10,0))),SUM(INDEX(TB_ALLOCATIONS[[January]:[December]],MATCH(Summary!$H51,TB_ALLOCATIONS[Subcategory],0),MATCH(Summary!AT$8,TB_ALLOCATIONS[[#Headers],[January]:[December]],0)))))),0)</f>
        <v/>
      </c>
      <c r="AU51" s="249" t="str">
        <f>IFERROR(IF($H51="","",IF($H51="Total",SUMIFS(AU$12:AU50,$F$12:$F50,"Category"),IF($F51="Category",SUMIFS(TB_TRANSACTIONS[Total ($)],TB_TRANSACTIONS[Category],Summary!$H51,TB_TRANSACTIONS[Month],Summary!AT$8),SUMIFS(TB_TRANSACTIONS[Total ($)],TB_TRANSACTIONS[Subcategory],Summary!$H51,TB_TRANSACTIONS[Month],Summary!AT$8)))),0)</f>
        <v/>
      </c>
      <c r="AV51" s="250" t="str">
        <f t="shared" si="8"/>
        <v/>
      </c>
      <c r="AW51" s="162"/>
      <c r="AX51" s="165"/>
      <c r="AY51" s="249" t="str">
        <f>IFERROR(IF($H51="","",IF($H51="Total",SUMIFS(AY$12:AY50,$F$12:$F50,"Category"),IF($F51="Category",SUM(INDEX(Allocations!$D$11:$O$20,MATCH(Summary!$H51,Allocations!$C$11:$C$20,0),MATCH(Summary!AY$8,Allocations!$D$10:$O$10,0))),SUM(INDEX(TB_ALLOCATIONS[[January]:[December]],MATCH(Summary!$H51,TB_ALLOCATIONS[Subcategory],0),MATCH(Summary!AY$8,TB_ALLOCATIONS[[#Headers],[January]:[December]],0)))))),0)</f>
        <v/>
      </c>
      <c r="AZ51" s="249" t="str">
        <f>IFERROR(IF($H51="","",IF($H51="Total",SUMIFS(AZ$12:AZ50,$F$12:$F50,"Category"),IF($F51="Category",SUMIFS(TB_TRANSACTIONS[Total ($)],TB_TRANSACTIONS[Category],Summary!$H51,TB_TRANSACTIONS[Month],Summary!AY$8),SUMIFS(TB_TRANSACTIONS[Total ($)],TB_TRANSACTIONS[Subcategory],Summary!$H51,TB_TRANSACTIONS[Month],Summary!AY$8)))),0)</f>
        <v/>
      </c>
      <c r="BA51" s="250" t="str">
        <f t="shared" si="9"/>
        <v/>
      </c>
      <c r="BB51" s="162"/>
      <c r="BC51" s="165"/>
      <c r="BD51" s="249" t="str">
        <f>IFERROR(IF($H51="","",IF($H51="Total",SUMIFS(BD$12:BD50,$F$12:$F50,"Category"),IF($F51="Category",SUM(INDEX(Allocations!$D$11:$O$20,MATCH(Summary!$H51,Allocations!$C$11:$C$20,0),MATCH(Summary!BD$8,Allocations!$D$10:$O$10,0))),SUM(INDEX(TB_ALLOCATIONS[[January]:[December]],MATCH(Summary!$H51,TB_ALLOCATIONS[Subcategory],0),MATCH(Summary!BD$8,TB_ALLOCATIONS[[#Headers],[January]:[December]],0)))))),0)</f>
        <v/>
      </c>
      <c r="BE51" s="249" t="str">
        <f>IFERROR(IF($H51="","",IF($H51="Total",SUMIFS(BE$12:BE50,$F$12:$F50,"Category"),IF($F51="Category",SUMIFS(TB_TRANSACTIONS[Total ($)],TB_TRANSACTIONS[Category],Summary!$H51,TB_TRANSACTIONS[Month],Summary!BD$8),SUMIFS(TB_TRANSACTIONS[Total ($)],TB_TRANSACTIONS[Subcategory],Summary!$H51,TB_TRANSACTIONS[Month],Summary!BD$8)))),0)</f>
        <v/>
      </c>
      <c r="BF51" s="250" t="str">
        <f t="shared" si="10"/>
        <v/>
      </c>
      <c r="BG51" s="162"/>
      <c r="BH51" s="165"/>
      <c r="BI51" s="249" t="str">
        <f>IFERROR(IF($H51="","",IF($H51="Total",SUMIFS(BI$12:BI50,$F$12:$F50,"Category"),IF($F51="Category",SUM(INDEX(Allocations!$D$11:$O$20,MATCH(Summary!$H51,Allocations!$C$11:$C$20,0),MATCH(Summary!BI$8,Allocations!$D$10:$O$10,0))),SUM(INDEX(TB_ALLOCATIONS[[January]:[December]],MATCH(Summary!$H51,TB_ALLOCATIONS[Subcategory],0),MATCH(Summary!BI$8,TB_ALLOCATIONS[[#Headers],[January]:[December]],0)))))),0)</f>
        <v/>
      </c>
      <c r="BJ51" s="249" t="str">
        <f>IFERROR(IF($H51="","",IF($H51="Total",SUMIFS(BJ$12:BJ50,$F$12:$F50,"Category"),IF($F51="Category",SUMIFS(TB_TRANSACTIONS[Total ($)],TB_TRANSACTIONS[Category],Summary!$H51,TB_TRANSACTIONS[Month],Summary!BI$8),SUMIFS(TB_TRANSACTIONS[Total ($)],TB_TRANSACTIONS[Subcategory],Summary!$H51,TB_TRANSACTIONS[Month],Summary!BI$8)))),0)</f>
        <v/>
      </c>
      <c r="BK51" s="250" t="str">
        <f t="shared" si="11"/>
        <v/>
      </c>
      <c r="BL51" s="162"/>
      <c r="BM51" s="165"/>
      <c r="BN51" s="249" t="str">
        <f>IFERROR(IF($H51="","",IF($H51="Total",SUMIFS(BN$12:BN50,$F$12:$F50,"Category"),IF($F51="Category",SUM(INDEX(Allocations!$D$11:$O$20,MATCH(Summary!$H51,Allocations!$C$11:$C$20,0),MATCH(Summary!BN$8,Allocations!$D$10:$O$10,0))),SUM(INDEX(TB_ALLOCATIONS[[January]:[December]],MATCH(Summary!$H51,TB_ALLOCATIONS[Subcategory],0),MATCH(Summary!BN$8,TB_ALLOCATIONS[[#Headers],[January]:[December]],0)))))),0)</f>
        <v/>
      </c>
      <c r="BO51" s="249" t="str">
        <f>IFERROR(IF($H51="","",IF($H51="Total",SUMIFS(BO$12:BO50,$F$12:$F50,"Category"),IF($F51="Category",SUMIFS(TB_TRANSACTIONS[Total ($)],TB_TRANSACTIONS[Category],Summary!$H51,TB_TRANSACTIONS[Month],Summary!BN$8),SUMIFS(TB_TRANSACTIONS[Total ($)],TB_TRANSACTIONS[Subcategory],Summary!$H51,TB_TRANSACTIONS[Month],Summary!BN$8)))),0)</f>
        <v/>
      </c>
      <c r="BP51" s="250" t="str">
        <f t="shared" si="12"/>
        <v/>
      </c>
      <c r="BQ51" s="162"/>
      <c r="BR51" s="165"/>
      <c r="BS51" s="249" t="str">
        <f t="shared" si="21"/>
        <v/>
      </c>
      <c r="BT51" s="249" t="str">
        <f t="shared" si="22"/>
        <v/>
      </c>
      <c r="BU51" s="250" t="str">
        <f t="shared" si="23"/>
        <v/>
      </c>
      <c r="BV51" s="267"/>
      <c r="BW51" s="77"/>
      <c r="BX51" s="57"/>
      <c r="CK51" s="92"/>
      <c r="CL51" s="92"/>
      <c r="CM51" s="92"/>
      <c r="CN51" s="92"/>
      <c r="CO51" s="92"/>
      <c r="CP51" s="92"/>
    </row>
    <row r="52" spans="1:94" s="72" customFormat="1" ht="16" customHeight="1" thickBot="1" x14ac:dyDescent="0.3">
      <c r="A52" s="97"/>
      <c r="B52" s="108" t="str">
        <f>IFERROR(IF(COUNTIFS($B$13:B51,"Total")&gt;0,"-",IF(B51="",IF(B50="","Total",IF(B50=$C$8,"",B50+1)),IF(E51=D51,"",B51))),"-")</f>
        <v>-</v>
      </c>
      <c r="C52" s="108" t="str">
        <f>IFERROR(IF(B52="","-",INDEX(Analysis!$D$45:$D$54,MATCH(Summary!$B52,Analysis!$C$45:$C$54,0),1)),"-")</f>
        <v>-</v>
      </c>
      <c r="D52" s="108" t="str">
        <f>IFERROR(INDEX(Analysis!$E$45:$E$54,MATCH(Summary!$B52,Analysis!$C$45:$C$54,0),1),"-")</f>
        <v>-</v>
      </c>
      <c r="E52" s="108" t="str">
        <f t="shared" si="16"/>
        <v>-</v>
      </c>
      <c r="F52" s="108" t="str">
        <f t="shared" si="0"/>
        <v>-</v>
      </c>
      <c r="G52" s="57"/>
      <c r="H52" s="164" t="str">
        <f>IFERROR(IF(B52="Total","Total",IF(COUNTIFS($H$12:H51,"Total")&gt;0,"",IF(F52="Category",Summary!C52,INDEX(TB_ALLOCATIONS[Subcategory],MATCH(Summary!C52&amp;"-"&amp;Summary!E52,TB_ALLOCATIONS[Subcategory - code],0),1)))),"")</f>
        <v/>
      </c>
      <c r="I52" s="162"/>
      <c r="J52" s="165"/>
      <c r="K52" s="249" t="str">
        <f>IFERROR(IF($H52="","",IF($H52="Total",SUMIFS(K$12:K51,$F$12:$F51,"Category"),IF($F52="Category",SUM(INDEX(Allocations!$D$11:$O$20,MATCH(Summary!$H52,Allocations!$C$11:$C$20,0),MATCH(Summary!K$8,Allocations!$D$10:$O$10,0))),SUM(INDEX(TB_ALLOCATIONS[[January]:[December]],MATCH(Summary!$H52,TB_ALLOCATIONS[Subcategory],0),MATCH(Summary!K$8,TB_ALLOCATIONS[[#Headers],[January]:[December]],0)))))),0)</f>
        <v/>
      </c>
      <c r="L52" s="249" t="str">
        <f>IFERROR(IF($H52="","",IF($H52="Total",SUMIFS(L$12:L51,$F$12:$F51,"Category"),IF($F52="Category",SUMIFS(TB_TRANSACTIONS[Total ($)],TB_TRANSACTIONS[Category],Summary!$H52,TB_TRANSACTIONS[Month],Summary!K$8),SUMIFS(TB_TRANSACTIONS[Total ($)],TB_TRANSACTIONS[Subcategory],Summary!$H52,TB_TRANSACTIONS[Month],Summary!K$8)))),0)</f>
        <v/>
      </c>
      <c r="M52" s="250" t="str">
        <f t="shared" si="20"/>
        <v/>
      </c>
      <c r="N52" s="162"/>
      <c r="O52" s="165"/>
      <c r="P52" s="249" t="str">
        <f>IFERROR(IF($H52="","",IF($H52="Total",SUMIFS(P$12:P51,$F$12:$F51,"Category"),IF($F52="Category",SUM(INDEX(Allocations!$D$11:$O$20,MATCH(Summary!$H52,Allocations!$C$11:$C$20,0),MATCH(Summary!P$8,Allocations!$D$10:$O$10,0))),SUM(INDEX(TB_ALLOCATIONS[[January]:[December]],MATCH(Summary!$H52,TB_ALLOCATIONS[Subcategory],0),MATCH(Summary!P$8,TB_ALLOCATIONS[[#Headers],[January]:[December]],0)))))),0)</f>
        <v/>
      </c>
      <c r="Q52" s="249" t="str">
        <f>IFERROR(IF($H52="","",IF($H52="Total",SUMIFS(Q$12:Q51,$F$12:$F51,"Category"),IF($F52="Category",SUMIFS(TB_TRANSACTIONS[Total ($)],TB_TRANSACTIONS[Category],Summary!$H52,TB_TRANSACTIONS[Month],Summary!P$8),SUMIFS(TB_TRANSACTIONS[Total ($)],TB_TRANSACTIONS[Subcategory],Summary!$H52,TB_TRANSACTIONS[Month],Summary!P$8)))),0)</f>
        <v/>
      </c>
      <c r="R52" s="250" t="str">
        <f t="shared" si="2"/>
        <v/>
      </c>
      <c r="S52" s="162"/>
      <c r="T52" s="165"/>
      <c r="U52" s="249" t="str">
        <f>IFERROR(IF($H52="","",IF($H52="Total",SUMIFS(U$12:U51,$F$12:$F51,"Category"),IF($F52="Category",SUM(INDEX(Allocations!$D$11:$O$20,MATCH(Summary!$H52,Allocations!$C$11:$C$20,0),MATCH(Summary!U$8,Allocations!$D$10:$O$10,0))),SUM(INDEX(TB_ALLOCATIONS[[January]:[December]],MATCH(Summary!$H52,TB_ALLOCATIONS[Subcategory],0),MATCH(Summary!U$8,TB_ALLOCATIONS[[#Headers],[January]:[December]],0)))))),0)</f>
        <v/>
      </c>
      <c r="V52" s="249" t="str">
        <f>IFERROR(IF($H52="","",IF($H52="Total",SUMIFS(V$12:V51,$F$12:$F51,"Category"),IF($F52="Category",SUMIFS(TB_TRANSACTIONS[Total ($)],TB_TRANSACTIONS[Category],Summary!$H52,TB_TRANSACTIONS[Month],Summary!U$8),SUMIFS(TB_TRANSACTIONS[Total ($)],TB_TRANSACTIONS[Subcategory],Summary!$H52,TB_TRANSACTIONS[Month],Summary!U$8)))),0)</f>
        <v/>
      </c>
      <c r="W52" s="250" t="str">
        <f t="shared" si="3"/>
        <v/>
      </c>
      <c r="X52" s="162"/>
      <c r="Y52" s="165"/>
      <c r="Z52" s="249" t="str">
        <f>IFERROR(IF($H52="","",IF($H52="Total",SUMIFS(Z$12:Z51,$F$12:$F51,"Category"),IF($F52="Category",SUM(INDEX(Allocations!$D$11:$O$20,MATCH(Summary!$H52,Allocations!$C$11:$C$20,0),MATCH(Summary!Z$8,Allocations!$D$10:$O$10,0))),SUM(INDEX(TB_ALLOCATIONS[[January]:[December]],MATCH(Summary!$H52,TB_ALLOCATIONS[Subcategory],0),MATCH(Summary!Z$8,TB_ALLOCATIONS[[#Headers],[January]:[December]],0)))))),0)</f>
        <v/>
      </c>
      <c r="AA52" s="249" t="str">
        <f>IFERROR(IF($H52="","",IF($H52="Total",SUMIFS(AA$12:AA51,$F$12:$F51,"Category"),IF($F52="Category",SUMIFS(TB_TRANSACTIONS[Total ($)],TB_TRANSACTIONS[Category],Summary!$H52,TB_TRANSACTIONS[Month],Summary!Z$8),SUMIFS(TB_TRANSACTIONS[Total ($)],TB_TRANSACTIONS[Subcategory],Summary!$H52,TB_TRANSACTIONS[Month],Summary!Z$8)))),0)</f>
        <v/>
      </c>
      <c r="AB52" s="250" t="str">
        <f t="shared" si="4"/>
        <v/>
      </c>
      <c r="AC52" s="162"/>
      <c r="AD52" s="165"/>
      <c r="AE52" s="249" t="str">
        <f>IFERROR(IF($H52="","",IF($H52="Total",SUMIFS(AE$12:AE51,$F$12:$F51,"Category"),IF($F52="Category",SUM(INDEX(Allocations!$D$11:$O$20,MATCH(Summary!$H52,Allocations!$C$11:$C$20,0),MATCH(Summary!AE$8,Allocations!$D$10:$O$10,0))),SUM(INDEX(TB_ALLOCATIONS[[January]:[December]],MATCH(Summary!$H52,TB_ALLOCATIONS[Subcategory],0),MATCH(Summary!AE$8,TB_ALLOCATIONS[[#Headers],[January]:[December]],0)))))),0)</f>
        <v/>
      </c>
      <c r="AF52" s="249" t="str">
        <f>IFERROR(IF($H52="","",IF($H52="Total",SUMIFS(AF$12:AF51,$F$12:$F51,"Category"),IF($F52="Category",SUMIFS(TB_TRANSACTIONS[Total ($)],TB_TRANSACTIONS[Category],Summary!$H52,TB_TRANSACTIONS[Month],Summary!AE$8),SUMIFS(TB_TRANSACTIONS[Total ($)],TB_TRANSACTIONS[Subcategory],Summary!$H52,TB_TRANSACTIONS[Month],Summary!AE$8)))),0)</f>
        <v/>
      </c>
      <c r="AG52" s="250" t="str">
        <f t="shared" si="5"/>
        <v/>
      </c>
      <c r="AH52" s="162"/>
      <c r="AI52" s="165"/>
      <c r="AJ52" s="249" t="str">
        <f>IFERROR(IF($H52="","",IF($H52="Total",SUMIFS(AJ$12:AJ51,$F$12:$F51,"Category"),IF($F52="Category",SUM(INDEX(Allocations!$D$11:$O$20,MATCH(Summary!$H52,Allocations!$C$11:$C$20,0),MATCH(Summary!AJ$8,Allocations!$D$10:$O$10,0))),SUM(INDEX(TB_ALLOCATIONS[[January]:[December]],MATCH(Summary!$H52,TB_ALLOCATIONS[Subcategory],0),MATCH(Summary!AJ$8,TB_ALLOCATIONS[[#Headers],[January]:[December]],0)))))),0)</f>
        <v/>
      </c>
      <c r="AK52" s="249" t="str">
        <f>IFERROR(IF($H52="","",IF($H52="Total",SUMIFS(AK$12:AK51,$F$12:$F51,"Category"),IF($F52="Category",SUMIFS(TB_TRANSACTIONS[Total ($)],TB_TRANSACTIONS[Category],Summary!$H52,TB_TRANSACTIONS[Month],Summary!AJ$8),SUMIFS(TB_TRANSACTIONS[Total ($)],TB_TRANSACTIONS[Subcategory],Summary!$H52,TB_TRANSACTIONS[Month],Summary!AJ$8)))),0)</f>
        <v/>
      </c>
      <c r="AL52" s="250" t="str">
        <f t="shared" si="6"/>
        <v/>
      </c>
      <c r="AM52" s="162"/>
      <c r="AN52" s="165"/>
      <c r="AO52" s="249" t="str">
        <f>IFERROR(IF($H52="","",IF($H52="Total",SUMIFS(AO$12:AO51,$F$12:$F51,"Category"),IF($F52="Category",SUM(INDEX(Allocations!$D$11:$O$20,MATCH(Summary!$H52,Allocations!$C$11:$C$20,0),MATCH(Summary!AO$8,Allocations!$D$10:$O$10,0))),SUM(INDEX(TB_ALLOCATIONS[[January]:[December]],MATCH(Summary!$H52,TB_ALLOCATIONS[Subcategory],0),MATCH(Summary!AO$8,TB_ALLOCATIONS[[#Headers],[January]:[December]],0)))))),0)</f>
        <v/>
      </c>
      <c r="AP52" s="249" t="str">
        <f>IFERROR(IF($H52="","",IF($H52="Total",SUMIFS(AP$12:AP51,$F$12:$F51,"Category"),IF($F52="Category",SUMIFS(TB_TRANSACTIONS[Total ($)],TB_TRANSACTIONS[Category],Summary!$H52,TB_TRANSACTIONS[Month],Summary!AO$8),SUMIFS(TB_TRANSACTIONS[Total ($)],TB_TRANSACTIONS[Subcategory],Summary!$H52,TB_TRANSACTIONS[Month],Summary!AO$8)))),0)</f>
        <v/>
      </c>
      <c r="AQ52" s="250" t="str">
        <f t="shared" si="7"/>
        <v/>
      </c>
      <c r="AR52" s="162"/>
      <c r="AS52" s="165"/>
      <c r="AT52" s="249" t="str">
        <f>IFERROR(IF($H52="","",IF($H52="Total",SUMIFS(AT$12:AT51,$F$12:$F51,"Category"),IF($F52="Category",SUM(INDEX(Allocations!$D$11:$O$20,MATCH(Summary!$H52,Allocations!$C$11:$C$20,0),MATCH(Summary!AT$8,Allocations!$D$10:$O$10,0))),SUM(INDEX(TB_ALLOCATIONS[[January]:[December]],MATCH(Summary!$H52,TB_ALLOCATIONS[Subcategory],0),MATCH(Summary!AT$8,TB_ALLOCATIONS[[#Headers],[January]:[December]],0)))))),0)</f>
        <v/>
      </c>
      <c r="AU52" s="249" t="str">
        <f>IFERROR(IF($H52="","",IF($H52="Total",SUMIFS(AU$12:AU51,$F$12:$F51,"Category"),IF($F52="Category",SUMIFS(TB_TRANSACTIONS[Total ($)],TB_TRANSACTIONS[Category],Summary!$H52,TB_TRANSACTIONS[Month],Summary!AT$8),SUMIFS(TB_TRANSACTIONS[Total ($)],TB_TRANSACTIONS[Subcategory],Summary!$H52,TB_TRANSACTIONS[Month],Summary!AT$8)))),0)</f>
        <v/>
      </c>
      <c r="AV52" s="250" t="str">
        <f t="shared" si="8"/>
        <v/>
      </c>
      <c r="AW52" s="162"/>
      <c r="AX52" s="165"/>
      <c r="AY52" s="249" t="str">
        <f>IFERROR(IF($H52="","",IF($H52="Total",SUMIFS(AY$12:AY51,$F$12:$F51,"Category"),IF($F52="Category",SUM(INDEX(Allocations!$D$11:$O$20,MATCH(Summary!$H52,Allocations!$C$11:$C$20,0),MATCH(Summary!AY$8,Allocations!$D$10:$O$10,0))),SUM(INDEX(TB_ALLOCATIONS[[January]:[December]],MATCH(Summary!$H52,TB_ALLOCATIONS[Subcategory],0),MATCH(Summary!AY$8,TB_ALLOCATIONS[[#Headers],[January]:[December]],0)))))),0)</f>
        <v/>
      </c>
      <c r="AZ52" s="249" t="str">
        <f>IFERROR(IF($H52="","",IF($H52="Total",SUMIFS(AZ$12:AZ51,$F$12:$F51,"Category"),IF($F52="Category",SUMIFS(TB_TRANSACTIONS[Total ($)],TB_TRANSACTIONS[Category],Summary!$H52,TB_TRANSACTIONS[Month],Summary!AY$8),SUMIFS(TB_TRANSACTIONS[Total ($)],TB_TRANSACTIONS[Subcategory],Summary!$H52,TB_TRANSACTIONS[Month],Summary!AY$8)))),0)</f>
        <v/>
      </c>
      <c r="BA52" s="250" t="str">
        <f t="shared" si="9"/>
        <v/>
      </c>
      <c r="BB52" s="162"/>
      <c r="BC52" s="165"/>
      <c r="BD52" s="249" t="str">
        <f>IFERROR(IF($H52="","",IF($H52="Total",SUMIFS(BD$12:BD51,$F$12:$F51,"Category"),IF($F52="Category",SUM(INDEX(Allocations!$D$11:$O$20,MATCH(Summary!$H52,Allocations!$C$11:$C$20,0),MATCH(Summary!BD$8,Allocations!$D$10:$O$10,0))),SUM(INDEX(TB_ALLOCATIONS[[January]:[December]],MATCH(Summary!$H52,TB_ALLOCATIONS[Subcategory],0),MATCH(Summary!BD$8,TB_ALLOCATIONS[[#Headers],[January]:[December]],0)))))),0)</f>
        <v/>
      </c>
      <c r="BE52" s="249" t="str">
        <f>IFERROR(IF($H52="","",IF($H52="Total",SUMIFS(BE$12:BE51,$F$12:$F51,"Category"),IF($F52="Category",SUMIFS(TB_TRANSACTIONS[Total ($)],TB_TRANSACTIONS[Category],Summary!$H52,TB_TRANSACTIONS[Month],Summary!BD$8),SUMIFS(TB_TRANSACTIONS[Total ($)],TB_TRANSACTIONS[Subcategory],Summary!$H52,TB_TRANSACTIONS[Month],Summary!BD$8)))),0)</f>
        <v/>
      </c>
      <c r="BF52" s="250" t="str">
        <f t="shared" si="10"/>
        <v/>
      </c>
      <c r="BG52" s="162"/>
      <c r="BH52" s="165"/>
      <c r="BI52" s="249" t="str">
        <f>IFERROR(IF($H52="","",IF($H52="Total",SUMIFS(BI$12:BI51,$F$12:$F51,"Category"),IF($F52="Category",SUM(INDEX(Allocations!$D$11:$O$20,MATCH(Summary!$H52,Allocations!$C$11:$C$20,0),MATCH(Summary!BI$8,Allocations!$D$10:$O$10,0))),SUM(INDEX(TB_ALLOCATIONS[[January]:[December]],MATCH(Summary!$H52,TB_ALLOCATIONS[Subcategory],0),MATCH(Summary!BI$8,TB_ALLOCATIONS[[#Headers],[January]:[December]],0)))))),0)</f>
        <v/>
      </c>
      <c r="BJ52" s="249" t="str">
        <f>IFERROR(IF($H52="","",IF($H52="Total",SUMIFS(BJ$12:BJ51,$F$12:$F51,"Category"),IF($F52="Category",SUMIFS(TB_TRANSACTIONS[Total ($)],TB_TRANSACTIONS[Category],Summary!$H52,TB_TRANSACTIONS[Month],Summary!BI$8),SUMIFS(TB_TRANSACTIONS[Total ($)],TB_TRANSACTIONS[Subcategory],Summary!$H52,TB_TRANSACTIONS[Month],Summary!BI$8)))),0)</f>
        <v/>
      </c>
      <c r="BK52" s="250" t="str">
        <f t="shared" si="11"/>
        <v/>
      </c>
      <c r="BL52" s="162"/>
      <c r="BM52" s="165"/>
      <c r="BN52" s="249" t="str">
        <f>IFERROR(IF($H52="","",IF($H52="Total",SUMIFS(BN$12:BN51,$F$12:$F51,"Category"),IF($F52="Category",SUM(INDEX(Allocations!$D$11:$O$20,MATCH(Summary!$H52,Allocations!$C$11:$C$20,0),MATCH(Summary!BN$8,Allocations!$D$10:$O$10,0))),SUM(INDEX(TB_ALLOCATIONS[[January]:[December]],MATCH(Summary!$H52,TB_ALLOCATIONS[Subcategory],0),MATCH(Summary!BN$8,TB_ALLOCATIONS[[#Headers],[January]:[December]],0)))))),0)</f>
        <v/>
      </c>
      <c r="BO52" s="249" t="str">
        <f>IFERROR(IF($H52="","",IF($H52="Total",SUMIFS(BO$12:BO51,$F$12:$F51,"Category"),IF($F52="Category",SUMIFS(TB_TRANSACTIONS[Total ($)],TB_TRANSACTIONS[Category],Summary!$H52,TB_TRANSACTIONS[Month],Summary!BN$8),SUMIFS(TB_TRANSACTIONS[Total ($)],TB_TRANSACTIONS[Subcategory],Summary!$H52,TB_TRANSACTIONS[Month],Summary!BN$8)))),0)</f>
        <v/>
      </c>
      <c r="BP52" s="250" t="str">
        <f t="shared" si="12"/>
        <v/>
      </c>
      <c r="BQ52" s="162"/>
      <c r="BR52" s="165"/>
      <c r="BS52" s="249" t="str">
        <f t="shared" si="21"/>
        <v/>
      </c>
      <c r="BT52" s="249" t="str">
        <f t="shared" si="22"/>
        <v/>
      </c>
      <c r="BU52" s="250" t="str">
        <f t="shared" si="23"/>
        <v/>
      </c>
      <c r="BV52" s="267"/>
      <c r="BW52" s="77"/>
      <c r="BX52" s="57"/>
      <c r="CK52" s="92"/>
      <c r="CL52" s="92"/>
      <c r="CM52" s="92"/>
      <c r="CN52" s="92"/>
      <c r="CO52" s="92"/>
      <c r="CP52" s="92"/>
    </row>
    <row r="53" spans="1:94" s="72" customFormat="1" ht="16" customHeight="1" thickBot="1" x14ac:dyDescent="0.3">
      <c r="A53" s="97"/>
      <c r="B53" s="108" t="str">
        <f>IFERROR(IF(COUNTIFS($B$13:B52,"Total")&gt;0,"-",IF(B52="",IF(B51="","Total",IF(B51=$C$8,"",B51+1)),IF(E52=D52,"",B52))),"-")</f>
        <v>-</v>
      </c>
      <c r="C53" s="108" t="str">
        <f>IFERROR(IF(B53="","-",INDEX(Analysis!$D$45:$D$54,MATCH(Summary!$B53,Analysis!$C$45:$C$54,0),1)),"-")</f>
        <v>-</v>
      </c>
      <c r="D53" s="108" t="str">
        <f>IFERROR(INDEX(Analysis!$E$45:$E$54,MATCH(Summary!$B53,Analysis!$C$45:$C$54,0),1),"-")</f>
        <v>-</v>
      </c>
      <c r="E53" s="108" t="str">
        <f t="shared" si="16"/>
        <v>-</v>
      </c>
      <c r="F53" s="108" t="str">
        <f t="shared" si="0"/>
        <v>-</v>
      </c>
      <c r="G53" s="57"/>
      <c r="H53" s="164" t="str">
        <f>IFERROR(IF(B53="Total","Total",IF(COUNTIFS($H$12:H52,"Total")&gt;0,"",IF(F53="Category",Summary!C53,INDEX(TB_ALLOCATIONS[Subcategory],MATCH(Summary!C53&amp;"-"&amp;Summary!E53,TB_ALLOCATIONS[Subcategory - code],0),1)))),"")</f>
        <v/>
      </c>
      <c r="I53" s="162"/>
      <c r="J53" s="165"/>
      <c r="K53" s="249" t="str">
        <f>IFERROR(IF($H53="","",IF($H53="Total",SUMIFS(K$12:K52,$F$12:$F52,"Category"),IF($F53="Category",SUM(INDEX(Allocations!$D$11:$O$20,MATCH(Summary!$H53,Allocations!$C$11:$C$20,0),MATCH(Summary!K$8,Allocations!$D$10:$O$10,0))),SUM(INDEX(TB_ALLOCATIONS[[January]:[December]],MATCH(Summary!$H53,TB_ALLOCATIONS[Subcategory],0),MATCH(Summary!K$8,TB_ALLOCATIONS[[#Headers],[January]:[December]],0)))))),0)</f>
        <v/>
      </c>
      <c r="L53" s="249" t="str">
        <f>IFERROR(IF($H53="","",IF($H53="Total",SUMIFS(L$12:L52,$F$12:$F52,"Category"),IF($F53="Category",SUMIFS(TB_TRANSACTIONS[Total ($)],TB_TRANSACTIONS[Category],Summary!$H53,TB_TRANSACTIONS[Month],Summary!K$8),SUMIFS(TB_TRANSACTIONS[Total ($)],TB_TRANSACTIONS[Subcategory],Summary!$H53,TB_TRANSACTIONS[Month],Summary!K$8)))),0)</f>
        <v/>
      </c>
      <c r="M53" s="250" t="str">
        <f t="shared" si="20"/>
        <v/>
      </c>
      <c r="N53" s="162"/>
      <c r="O53" s="165"/>
      <c r="P53" s="249" t="str">
        <f>IFERROR(IF($H53="","",IF($H53="Total",SUMIFS(P$12:P52,$F$12:$F52,"Category"),IF($F53="Category",SUM(INDEX(Allocations!$D$11:$O$20,MATCH(Summary!$H53,Allocations!$C$11:$C$20,0),MATCH(Summary!P$8,Allocations!$D$10:$O$10,0))),SUM(INDEX(TB_ALLOCATIONS[[January]:[December]],MATCH(Summary!$H53,TB_ALLOCATIONS[Subcategory],0),MATCH(Summary!P$8,TB_ALLOCATIONS[[#Headers],[January]:[December]],0)))))),0)</f>
        <v/>
      </c>
      <c r="Q53" s="249" t="str">
        <f>IFERROR(IF($H53="","",IF($H53="Total",SUMIFS(Q$12:Q52,$F$12:$F52,"Category"),IF($F53="Category",SUMIFS(TB_TRANSACTIONS[Total ($)],TB_TRANSACTIONS[Category],Summary!$H53,TB_TRANSACTIONS[Month],Summary!P$8),SUMIFS(TB_TRANSACTIONS[Total ($)],TB_TRANSACTIONS[Subcategory],Summary!$H53,TB_TRANSACTIONS[Month],Summary!P$8)))),0)</f>
        <v/>
      </c>
      <c r="R53" s="250" t="str">
        <f t="shared" si="2"/>
        <v/>
      </c>
      <c r="S53" s="162"/>
      <c r="T53" s="165"/>
      <c r="U53" s="249" t="str">
        <f>IFERROR(IF($H53="","",IF($H53="Total",SUMIFS(U$12:U52,$F$12:$F52,"Category"),IF($F53="Category",SUM(INDEX(Allocations!$D$11:$O$20,MATCH(Summary!$H53,Allocations!$C$11:$C$20,0),MATCH(Summary!U$8,Allocations!$D$10:$O$10,0))),SUM(INDEX(TB_ALLOCATIONS[[January]:[December]],MATCH(Summary!$H53,TB_ALLOCATIONS[Subcategory],0),MATCH(Summary!U$8,TB_ALLOCATIONS[[#Headers],[January]:[December]],0)))))),0)</f>
        <v/>
      </c>
      <c r="V53" s="249" t="str">
        <f>IFERROR(IF($H53="","",IF($H53="Total",SUMIFS(V$12:V52,$F$12:$F52,"Category"),IF($F53="Category",SUMIFS(TB_TRANSACTIONS[Total ($)],TB_TRANSACTIONS[Category],Summary!$H53,TB_TRANSACTIONS[Month],Summary!U$8),SUMIFS(TB_TRANSACTIONS[Total ($)],TB_TRANSACTIONS[Subcategory],Summary!$H53,TB_TRANSACTIONS[Month],Summary!U$8)))),0)</f>
        <v/>
      </c>
      <c r="W53" s="250" t="str">
        <f t="shared" si="3"/>
        <v/>
      </c>
      <c r="X53" s="162"/>
      <c r="Y53" s="165"/>
      <c r="Z53" s="249" t="str">
        <f>IFERROR(IF($H53="","",IF($H53="Total",SUMIFS(Z$12:Z52,$F$12:$F52,"Category"),IF($F53="Category",SUM(INDEX(Allocations!$D$11:$O$20,MATCH(Summary!$H53,Allocations!$C$11:$C$20,0),MATCH(Summary!Z$8,Allocations!$D$10:$O$10,0))),SUM(INDEX(TB_ALLOCATIONS[[January]:[December]],MATCH(Summary!$H53,TB_ALLOCATIONS[Subcategory],0),MATCH(Summary!Z$8,TB_ALLOCATIONS[[#Headers],[January]:[December]],0)))))),0)</f>
        <v/>
      </c>
      <c r="AA53" s="249" t="str">
        <f>IFERROR(IF($H53="","",IF($H53="Total",SUMIFS(AA$12:AA52,$F$12:$F52,"Category"),IF($F53="Category",SUMIFS(TB_TRANSACTIONS[Total ($)],TB_TRANSACTIONS[Category],Summary!$H53,TB_TRANSACTIONS[Month],Summary!Z$8),SUMIFS(TB_TRANSACTIONS[Total ($)],TB_TRANSACTIONS[Subcategory],Summary!$H53,TB_TRANSACTIONS[Month],Summary!Z$8)))),0)</f>
        <v/>
      </c>
      <c r="AB53" s="250" t="str">
        <f t="shared" si="4"/>
        <v/>
      </c>
      <c r="AC53" s="162"/>
      <c r="AD53" s="165"/>
      <c r="AE53" s="249" t="str">
        <f>IFERROR(IF($H53="","",IF($H53="Total",SUMIFS(AE$12:AE52,$F$12:$F52,"Category"),IF($F53="Category",SUM(INDEX(Allocations!$D$11:$O$20,MATCH(Summary!$H53,Allocations!$C$11:$C$20,0),MATCH(Summary!AE$8,Allocations!$D$10:$O$10,0))),SUM(INDEX(TB_ALLOCATIONS[[January]:[December]],MATCH(Summary!$H53,TB_ALLOCATIONS[Subcategory],0),MATCH(Summary!AE$8,TB_ALLOCATIONS[[#Headers],[January]:[December]],0)))))),0)</f>
        <v/>
      </c>
      <c r="AF53" s="249" t="str">
        <f>IFERROR(IF($H53="","",IF($H53="Total",SUMIFS(AF$12:AF52,$F$12:$F52,"Category"),IF($F53="Category",SUMIFS(TB_TRANSACTIONS[Total ($)],TB_TRANSACTIONS[Category],Summary!$H53,TB_TRANSACTIONS[Month],Summary!AE$8),SUMIFS(TB_TRANSACTIONS[Total ($)],TB_TRANSACTIONS[Subcategory],Summary!$H53,TB_TRANSACTIONS[Month],Summary!AE$8)))),0)</f>
        <v/>
      </c>
      <c r="AG53" s="250" t="str">
        <f t="shared" si="5"/>
        <v/>
      </c>
      <c r="AH53" s="162"/>
      <c r="AI53" s="165"/>
      <c r="AJ53" s="249" t="str">
        <f>IFERROR(IF($H53="","",IF($H53="Total",SUMIFS(AJ$12:AJ52,$F$12:$F52,"Category"),IF($F53="Category",SUM(INDEX(Allocations!$D$11:$O$20,MATCH(Summary!$H53,Allocations!$C$11:$C$20,0),MATCH(Summary!AJ$8,Allocations!$D$10:$O$10,0))),SUM(INDEX(TB_ALLOCATIONS[[January]:[December]],MATCH(Summary!$H53,TB_ALLOCATIONS[Subcategory],0),MATCH(Summary!AJ$8,TB_ALLOCATIONS[[#Headers],[January]:[December]],0)))))),0)</f>
        <v/>
      </c>
      <c r="AK53" s="249" t="str">
        <f>IFERROR(IF($H53="","",IF($H53="Total",SUMIFS(AK$12:AK52,$F$12:$F52,"Category"),IF($F53="Category",SUMIFS(TB_TRANSACTIONS[Total ($)],TB_TRANSACTIONS[Category],Summary!$H53,TB_TRANSACTIONS[Month],Summary!AJ$8),SUMIFS(TB_TRANSACTIONS[Total ($)],TB_TRANSACTIONS[Subcategory],Summary!$H53,TB_TRANSACTIONS[Month],Summary!AJ$8)))),0)</f>
        <v/>
      </c>
      <c r="AL53" s="250" t="str">
        <f t="shared" si="6"/>
        <v/>
      </c>
      <c r="AM53" s="162"/>
      <c r="AN53" s="165"/>
      <c r="AO53" s="249" t="str">
        <f>IFERROR(IF($H53="","",IF($H53="Total",SUMIFS(AO$12:AO52,$F$12:$F52,"Category"),IF($F53="Category",SUM(INDEX(Allocations!$D$11:$O$20,MATCH(Summary!$H53,Allocations!$C$11:$C$20,0),MATCH(Summary!AO$8,Allocations!$D$10:$O$10,0))),SUM(INDEX(TB_ALLOCATIONS[[January]:[December]],MATCH(Summary!$H53,TB_ALLOCATIONS[Subcategory],0),MATCH(Summary!AO$8,TB_ALLOCATIONS[[#Headers],[January]:[December]],0)))))),0)</f>
        <v/>
      </c>
      <c r="AP53" s="249" t="str">
        <f>IFERROR(IF($H53="","",IF($H53="Total",SUMIFS(AP$12:AP52,$F$12:$F52,"Category"),IF($F53="Category",SUMIFS(TB_TRANSACTIONS[Total ($)],TB_TRANSACTIONS[Category],Summary!$H53,TB_TRANSACTIONS[Month],Summary!AO$8),SUMIFS(TB_TRANSACTIONS[Total ($)],TB_TRANSACTIONS[Subcategory],Summary!$H53,TB_TRANSACTIONS[Month],Summary!AO$8)))),0)</f>
        <v/>
      </c>
      <c r="AQ53" s="250" t="str">
        <f t="shared" si="7"/>
        <v/>
      </c>
      <c r="AR53" s="162"/>
      <c r="AS53" s="165"/>
      <c r="AT53" s="249" t="str">
        <f>IFERROR(IF($H53="","",IF($H53="Total",SUMIFS(AT$12:AT52,$F$12:$F52,"Category"),IF($F53="Category",SUM(INDEX(Allocations!$D$11:$O$20,MATCH(Summary!$H53,Allocations!$C$11:$C$20,0),MATCH(Summary!AT$8,Allocations!$D$10:$O$10,0))),SUM(INDEX(TB_ALLOCATIONS[[January]:[December]],MATCH(Summary!$H53,TB_ALLOCATIONS[Subcategory],0),MATCH(Summary!AT$8,TB_ALLOCATIONS[[#Headers],[January]:[December]],0)))))),0)</f>
        <v/>
      </c>
      <c r="AU53" s="249" t="str">
        <f>IFERROR(IF($H53="","",IF($H53="Total",SUMIFS(AU$12:AU52,$F$12:$F52,"Category"),IF($F53="Category",SUMIFS(TB_TRANSACTIONS[Total ($)],TB_TRANSACTIONS[Category],Summary!$H53,TB_TRANSACTIONS[Month],Summary!AT$8),SUMIFS(TB_TRANSACTIONS[Total ($)],TB_TRANSACTIONS[Subcategory],Summary!$H53,TB_TRANSACTIONS[Month],Summary!AT$8)))),0)</f>
        <v/>
      </c>
      <c r="AV53" s="250" t="str">
        <f t="shared" si="8"/>
        <v/>
      </c>
      <c r="AW53" s="162"/>
      <c r="AX53" s="165"/>
      <c r="AY53" s="249" t="str">
        <f>IFERROR(IF($H53="","",IF($H53="Total",SUMIFS(AY$12:AY52,$F$12:$F52,"Category"),IF($F53="Category",SUM(INDEX(Allocations!$D$11:$O$20,MATCH(Summary!$H53,Allocations!$C$11:$C$20,0),MATCH(Summary!AY$8,Allocations!$D$10:$O$10,0))),SUM(INDEX(TB_ALLOCATIONS[[January]:[December]],MATCH(Summary!$H53,TB_ALLOCATIONS[Subcategory],0),MATCH(Summary!AY$8,TB_ALLOCATIONS[[#Headers],[January]:[December]],0)))))),0)</f>
        <v/>
      </c>
      <c r="AZ53" s="249" t="str">
        <f>IFERROR(IF($H53="","",IF($H53="Total",SUMIFS(AZ$12:AZ52,$F$12:$F52,"Category"),IF($F53="Category",SUMIFS(TB_TRANSACTIONS[Total ($)],TB_TRANSACTIONS[Category],Summary!$H53,TB_TRANSACTIONS[Month],Summary!AY$8),SUMIFS(TB_TRANSACTIONS[Total ($)],TB_TRANSACTIONS[Subcategory],Summary!$H53,TB_TRANSACTIONS[Month],Summary!AY$8)))),0)</f>
        <v/>
      </c>
      <c r="BA53" s="250" t="str">
        <f t="shared" si="9"/>
        <v/>
      </c>
      <c r="BB53" s="162"/>
      <c r="BC53" s="165"/>
      <c r="BD53" s="249" t="str">
        <f>IFERROR(IF($H53="","",IF($H53="Total",SUMIFS(BD$12:BD52,$F$12:$F52,"Category"),IF($F53="Category",SUM(INDEX(Allocations!$D$11:$O$20,MATCH(Summary!$H53,Allocations!$C$11:$C$20,0),MATCH(Summary!BD$8,Allocations!$D$10:$O$10,0))),SUM(INDEX(TB_ALLOCATIONS[[January]:[December]],MATCH(Summary!$H53,TB_ALLOCATIONS[Subcategory],0),MATCH(Summary!BD$8,TB_ALLOCATIONS[[#Headers],[January]:[December]],0)))))),0)</f>
        <v/>
      </c>
      <c r="BE53" s="249" t="str">
        <f>IFERROR(IF($H53="","",IF($H53="Total",SUMIFS(BE$12:BE52,$F$12:$F52,"Category"),IF($F53="Category",SUMIFS(TB_TRANSACTIONS[Total ($)],TB_TRANSACTIONS[Category],Summary!$H53,TB_TRANSACTIONS[Month],Summary!BD$8),SUMIFS(TB_TRANSACTIONS[Total ($)],TB_TRANSACTIONS[Subcategory],Summary!$H53,TB_TRANSACTIONS[Month],Summary!BD$8)))),0)</f>
        <v/>
      </c>
      <c r="BF53" s="250" t="str">
        <f t="shared" si="10"/>
        <v/>
      </c>
      <c r="BG53" s="162"/>
      <c r="BH53" s="165"/>
      <c r="BI53" s="249" t="str">
        <f>IFERROR(IF($H53="","",IF($H53="Total",SUMIFS(BI$12:BI52,$F$12:$F52,"Category"),IF($F53="Category",SUM(INDEX(Allocations!$D$11:$O$20,MATCH(Summary!$H53,Allocations!$C$11:$C$20,0),MATCH(Summary!BI$8,Allocations!$D$10:$O$10,0))),SUM(INDEX(TB_ALLOCATIONS[[January]:[December]],MATCH(Summary!$H53,TB_ALLOCATIONS[Subcategory],0),MATCH(Summary!BI$8,TB_ALLOCATIONS[[#Headers],[January]:[December]],0)))))),0)</f>
        <v/>
      </c>
      <c r="BJ53" s="249" t="str">
        <f>IFERROR(IF($H53="","",IF($H53="Total",SUMIFS(BJ$12:BJ52,$F$12:$F52,"Category"),IF($F53="Category",SUMIFS(TB_TRANSACTIONS[Total ($)],TB_TRANSACTIONS[Category],Summary!$H53,TB_TRANSACTIONS[Month],Summary!BI$8),SUMIFS(TB_TRANSACTIONS[Total ($)],TB_TRANSACTIONS[Subcategory],Summary!$H53,TB_TRANSACTIONS[Month],Summary!BI$8)))),0)</f>
        <v/>
      </c>
      <c r="BK53" s="250" t="str">
        <f t="shared" si="11"/>
        <v/>
      </c>
      <c r="BL53" s="162"/>
      <c r="BM53" s="165"/>
      <c r="BN53" s="249" t="str">
        <f>IFERROR(IF($H53="","",IF($H53="Total",SUMIFS(BN$12:BN52,$F$12:$F52,"Category"),IF($F53="Category",SUM(INDEX(Allocations!$D$11:$O$20,MATCH(Summary!$H53,Allocations!$C$11:$C$20,0),MATCH(Summary!BN$8,Allocations!$D$10:$O$10,0))),SUM(INDEX(TB_ALLOCATIONS[[January]:[December]],MATCH(Summary!$H53,TB_ALLOCATIONS[Subcategory],0),MATCH(Summary!BN$8,TB_ALLOCATIONS[[#Headers],[January]:[December]],0)))))),0)</f>
        <v/>
      </c>
      <c r="BO53" s="249" t="str">
        <f>IFERROR(IF($H53="","",IF($H53="Total",SUMIFS(BO$12:BO52,$F$12:$F52,"Category"),IF($F53="Category",SUMIFS(TB_TRANSACTIONS[Total ($)],TB_TRANSACTIONS[Category],Summary!$H53,TB_TRANSACTIONS[Month],Summary!BN$8),SUMIFS(TB_TRANSACTIONS[Total ($)],TB_TRANSACTIONS[Subcategory],Summary!$H53,TB_TRANSACTIONS[Month],Summary!BN$8)))),0)</f>
        <v/>
      </c>
      <c r="BP53" s="250" t="str">
        <f t="shared" si="12"/>
        <v/>
      </c>
      <c r="BQ53" s="162"/>
      <c r="BR53" s="165"/>
      <c r="BS53" s="249" t="str">
        <f t="shared" si="21"/>
        <v/>
      </c>
      <c r="BT53" s="249" t="str">
        <f t="shared" si="22"/>
        <v/>
      </c>
      <c r="BU53" s="250" t="str">
        <f t="shared" si="23"/>
        <v/>
      </c>
      <c r="BV53" s="267"/>
      <c r="BW53" s="77"/>
      <c r="BX53" s="57"/>
      <c r="CK53" s="92"/>
      <c r="CL53" s="92"/>
      <c r="CM53" s="92"/>
      <c r="CN53" s="92"/>
      <c r="CO53" s="92"/>
      <c r="CP53" s="92"/>
    </row>
    <row r="54" spans="1:94" s="72" customFormat="1" ht="16" customHeight="1" thickBot="1" x14ac:dyDescent="0.3">
      <c r="A54" s="97"/>
      <c r="B54" s="108" t="str">
        <f>IFERROR(IF(COUNTIFS($B$13:B53,"Total")&gt;0,"-",IF(B53="",IF(B52="","Total",IF(B52=$C$8,"",B52+1)),IF(E53=D53,"",B53))),"-")</f>
        <v>-</v>
      </c>
      <c r="C54" s="108" t="str">
        <f>IFERROR(IF(B54="","-",INDEX(Analysis!$D$45:$D$54,MATCH(Summary!$B54,Analysis!$C$45:$C$54,0),1)),"-")</f>
        <v>-</v>
      </c>
      <c r="D54" s="108" t="str">
        <f>IFERROR(INDEX(Analysis!$E$45:$E$54,MATCH(Summary!$B54,Analysis!$C$45:$C$54,0),1),"-")</f>
        <v>-</v>
      </c>
      <c r="E54" s="108" t="str">
        <f t="shared" si="16"/>
        <v>-</v>
      </c>
      <c r="F54" s="108" t="str">
        <f t="shared" si="0"/>
        <v>-</v>
      </c>
      <c r="G54" s="57"/>
      <c r="H54" s="164" t="str">
        <f>IFERROR(IF(B54="Total","Total",IF(COUNTIFS($H$12:H53,"Total")&gt;0,"",IF(F54="Category",Summary!C54,INDEX(TB_ALLOCATIONS[Subcategory],MATCH(Summary!C54&amp;"-"&amp;Summary!E54,TB_ALLOCATIONS[Subcategory - code],0),1)))),"")</f>
        <v/>
      </c>
      <c r="I54" s="162"/>
      <c r="J54" s="165"/>
      <c r="K54" s="249" t="str">
        <f>IFERROR(IF($H54="","",IF($H54="Total",SUMIFS(K$12:K53,$F$12:$F53,"Category"),IF($F54="Category",SUM(INDEX(Allocations!$D$11:$O$20,MATCH(Summary!$H54,Allocations!$C$11:$C$20,0),MATCH(Summary!K$8,Allocations!$D$10:$O$10,0))),SUM(INDEX(TB_ALLOCATIONS[[January]:[December]],MATCH(Summary!$H54,TB_ALLOCATIONS[Subcategory],0),MATCH(Summary!K$8,TB_ALLOCATIONS[[#Headers],[January]:[December]],0)))))),0)</f>
        <v/>
      </c>
      <c r="L54" s="249" t="str">
        <f>IFERROR(IF($H54="","",IF($H54="Total",SUMIFS(L$12:L53,$F$12:$F53,"Category"),IF($F54="Category",SUMIFS(TB_TRANSACTIONS[Total ($)],TB_TRANSACTIONS[Category],Summary!$H54,TB_TRANSACTIONS[Month],Summary!K$8),SUMIFS(TB_TRANSACTIONS[Total ($)],TB_TRANSACTIONS[Subcategory],Summary!$H54,TB_TRANSACTIONS[Month],Summary!K$8)))),0)</f>
        <v/>
      </c>
      <c r="M54" s="250" t="str">
        <f t="shared" si="20"/>
        <v/>
      </c>
      <c r="N54" s="162"/>
      <c r="O54" s="165"/>
      <c r="P54" s="249" t="str">
        <f>IFERROR(IF($H54="","",IF($H54="Total",SUMIFS(P$12:P53,$F$12:$F53,"Category"),IF($F54="Category",SUM(INDEX(Allocations!$D$11:$O$20,MATCH(Summary!$H54,Allocations!$C$11:$C$20,0),MATCH(Summary!P$8,Allocations!$D$10:$O$10,0))),SUM(INDEX(TB_ALLOCATIONS[[January]:[December]],MATCH(Summary!$H54,TB_ALLOCATIONS[Subcategory],0),MATCH(Summary!P$8,TB_ALLOCATIONS[[#Headers],[January]:[December]],0)))))),0)</f>
        <v/>
      </c>
      <c r="Q54" s="249" t="str">
        <f>IFERROR(IF($H54="","",IF($H54="Total",SUMIFS(Q$12:Q53,$F$12:$F53,"Category"),IF($F54="Category",SUMIFS(TB_TRANSACTIONS[Total ($)],TB_TRANSACTIONS[Category],Summary!$H54,TB_TRANSACTIONS[Month],Summary!P$8),SUMIFS(TB_TRANSACTIONS[Total ($)],TB_TRANSACTIONS[Subcategory],Summary!$H54,TB_TRANSACTIONS[Month],Summary!P$8)))),0)</f>
        <v/>
      </c>
      <c r="R54" s="250" t="str">
        <f t="shared" si="2"/>
        <v/>
      </c>
      <c r="S54" s="162"/>
      <c r="T54" s="165"/>
      <c r="U54" s="249" t="str">
        <f>IFERROR(IF($H54="","",IF($H54="Total",SUMIFS(U$12:U53,$F$12:$F53,"Category"),IF($F54="Category",SUM(INDEX(Allocations!$D$11:$O$20,MATCH(Summary!$H54,Allocations!$C$11:$C$20,0),MATCH(Summary!U$8,Allocations!$D$10:$O$10,0))),SUM(INDEX(TB_ALLOCATIONS[[January]:[December]],MATCH(Summary!$H54,TB_ALLOCATIONS[Subcategory],0),MATCH(Summary!U$8,TB_ALLOCATIONS[[#Headers],[January]:[December]],0)))))),0)</f>
        <v/>
      </c>
      <c r="V54" s="249" t="str">
        <f>IFERROR(IF($H54="","",IF($H54="Total",SUMIFS(V$12:V53,$F$12:$F53,"Category"),IF($F54="Category",SUMIFS(TB_TRANSACTIONS[Total ($)],TB_TRANSACTIONS[Category],Summary!$H54,TB_TRANSACTIONS[Month],Summary!U$8),SUMIFS(TB_TRANSACTIONS[Total ($)],TB_TRANSACTIONS[Subcategory],Summary!$H54,TB_TRANSACTIONS[Month],Summary!U$8)))),0)</f>
        <v/>
      </c>
      <c r="W54" s="250" t="str">
        <f t="shared" si="3"/>
        <v/>
      </c>
      <c r="X54" s="162"/>
      <c r="Y54" s="165"/>
      <c r="Z54" s="249" t="str">
        <f>IFERROR(IF($H54="","",IF($H54="Total",SUMIFS(Z$12:Z53,$F$12:$F53,"Category"),IF($F54="Category",SUM(INDEX(Allocations!$D$11:$O$20,MATCH(Summary!$H54,Allocations!$C$11:$C$20,0),MATCH(Summary!Z$8,Allocations!$D$10:$O$10,0))),SUM(INDEX(TB_ALLOCATIONS[[January]:[December]],MATCH(Summary!$H54,TB_ALLOCATIONS[Subcategory],0),MATCH(Summary!Z$8,TB_ALLOCATIONS[[#Headers],[January]:[December]],0)))))),0)</f>
        <v/>
      </c>
      <c r="AA54" s="249" t="str">
        <f>IFERROR(IF($H54="","",IF($H54="Total",SUMIFS(AA$12:AA53,$F$12:$F53,"Category"),IF($F54="Category",SUMIFS(TB_TRANSACTIONS[Total ($)],TB_TRANSACTIONS[Category],Summary!$H54,TB_TRANSACTIONS[Month],Summary!Z$8),SUMIFS(TB_TRANSACTIONS[Total ($)],TB_TRANSACTIONS[Subcategory],Summary!$H54,TB_TRANSACTIONS[Month],Summary!Z$8)))),0)</f>
        <v/>
      </c>
      <c r="AB54" s="250" t="str">
        <f t="shared" si="4"/>
        <v/>
      </c>
      <c r="AC54" s="162"/>
      <c r="AD54" s="165"/>
      <c r="AE54" s="249" t="str">
        <f>IFERROR(IF($H54="","",IF($H54="Total",SUMIFS(AE$12:AE53,$F$12:$F53,"Category"),IF($F54="Category",SUM(INDEX(Allocations!$D$11:$O$20,MATCH(Summary!$H54,Allocations!$C$11:$C$20,0),MATCH(Summary!AE$8,Allocations!$D$10:$O$10,0))),SUM(INDEX(TB_ALLOCATIONS[[January]:[December]],MATCH(Summary!$H54,TB_ALLOCATIONS[Subcategory],0),MATCH(Summary!AE$8,TB_ALLOCATIONS[[#Headers],[January]:[December]],0)))))),0)</f>
        <v/>
      </c>
      <c r="AF54" s="249" t="str">
        <f>IFERROR(IF($H54="","",IF($H54="Total",SUMIFS(AF$12:AF53,$F$12:$F53,"Category"),IF($F54="Category",SUMIFS(TB_TRANSACTIONS[Total ($)],TB_TRANSACTIONS[Category],Summary!$H54,TB_TRANSACTIONS[Month],Summary!AE$8),SUMIFS(TB_TRANSACTIONS[Total ($)],TB_TRANSACTIONS[Subcategory],Summary!$H54,TB_TRANSACTIONS[Month],Summary!AE$8)))),0)</f>
        <v/>
      </c>
      <c r="AG54" s="250" t="str">
        <f t="shared" si="5"/>
        <v/>
      </c>
      <c r="AH54" s="162"/>
      <c r="AI54" s="165"/>
      <c r="AJ54" s="249" t="str">
        <f>IFERROR(IF($H54="","",IF($H54="Total",SUMIFS(AJ$12:AJ53,$F$12:$F53,"Category"),IF($F54="Category",SUM(INDEX(Allocations!$D$11:$O$20,MATCH(Summary!$H54,Allocations!$C$11:$C$20,0),MATCH(Summary!AJ$8,Allocations!$D$10:$O$10,0))),SUM(INDEX(TB_ALLOCATIONS[[January]:[December]],MATCH(Summary!$H54,TB_ALLOCATIONS[Subcategory],0),MATCH(Summary!AJ$8,TB_ALLOCATIONS[[#Headers],[January]:[December]],0)))))),0)</f>
        <v/>
      </c>
      <c r="AK54" s="249" t="str">
        <f>IFERROR(IF($H54="","",IF($H54="Total",SUMIFS(AK$12:AK53,$F$12:$F53,"Category"),IF($F54="Category",SUMIFS(TB_TRANSACTIONS[Total ($)],TB_TRANSACTIONS[Category],Summary!$H54,TB_TRANSACTIONS[Month],Summary!AJ$8),SUMIFS(TB_TRANSACTIONS[Total ($)],TB_TRANSACTIONS[Subcategory],Summary!$H54,TB_TRANSACTIONS[Month],Summary!AJ$8)))),0)</f>
        <v/>
      </c>
      <c r="AL54" s="250" t="str">
        <f t="shared" si="6"/>
        <v/>
      </c>
      <c r="AM54" s="162"/>
      <c r="AN54" s="165"/>
      <c r="AO54" s="249" t="str">
        <f>IFERROR(IF($H54="","",IF($H54="Total",SUMIFS(AO$12:AO53,$F$12:$F53,"Category"),IF($F54="Category",SUM(INDEX(Allocations!$D$11:$O$20,MATCH(Summary!$H54,Allocations!$C$11:$C$20,0),MATCH(Summary!AO$8,Allocations!$D$10:$O$10,0))),SUM(INDEX(TB_ALLOCATIONS[[January]:[December]],MATCH(Summary!$H54,TB_ALLOCATIONS[Subcategory],0),MATCH(Summary!AO$8,TB_ALLOCATIONS[[#Headers],[January]:[December]],0)))))),0)</f>
        <v/>
      </c>
      <c r="AP54" s="249" t="str">
        <f>IFERROR(IF($H54="","",IF($H54="Total",SUMIFS(AP$12:AP53,$F$12:$F53,"Category"),IF($F54="Category",SUMIFS(TB_TRANSACTIONS[Total ($)],TB_TRANSACTIONS[Category],Summary!$H54,TB_TRANSACTIONS[Month],Summary!AO$8),SUMIFS(TB_TRANSACTIONS[Total ($)],TB_TRANSACTIONS[Subcategory],Summary!$H54,TB_TRANSACTIONS[Month],Summary!AO$8)))),0)</f>
        <v/>
      </c>
      <c r="AQ54" s="250" t="str">
        <f t="shared" si="7"/>
        <v/>
      </c>
      <c r="AR54" s="162"/>
      <c r="AS54" s="165"/>
      <c r="AT54" s="249" t="str">
        <f>IFERROR(IF($H54="","",IF($H54="Total",SUMIFS(AT$12:AT53,$F$12:$F53,"Category"),IF($F54="Category",SUM(INDEX(Allocations!$D$11:$O$20,MATCH(Summary!$H54,Allocations!$C$11:$C$20,0),MATCH(Summary!AT$8,Allocations!$D$10:$O$10,0))),SUM(INDEX(TB_ALLOCATIONS[[January]:[December]],MATCH(Summary!$H54,TB_ALLOCATIONS[Subcategory],0),MATCH(Summary!AT$8,TB_ALLOCATIONS[[#Headers],[January]:[December]],0)))))),0)</f>
        <v/>
      </c>
      <c r="AU54" s="249" t="str">
        <f>IFERROR(IF($H54="","",IF($H54="Total",SUMIFS(AU$12:AU53,$F$12:$F53,"Category"),IF($F54="Category",SUMIFS(TB_TRANSACTIONS[Total ($)],TB_TRANSACTIONS[Category],Summary!$H54,TB_TRANSACTIONS[Month],Summary!AT$8),SUMIFS(TB_TRANSACTIONS[Total ($)],TB_TRANSACTIONS[Subcategory],Summary!$H54,TB_TRANSACTIONS[Month],Summary!AT$8)))),0)</f>
        <v/>
      </c>
      <c r="AV54" s="250" t="str">
        <f t="shared" si="8"/>
        <v/>
      </c>
      <c r="AW54" s="162"/>
      <c r="AX54" s="165"/>
      <c r="AY54" s="249" t="str">
        <f>IFERROR(IF($H54="","",IF($H54="Total",SUMIFS(AY$12:AY53,$F$12:$F53,"Category"),IF($F54="Category",SUM(INDEX(Allocations!$D$11:$O$20,MATCH(Summary!$H54,Allocations!$C$11:$C$20,0),MATCH(Summary!AY$8,Allocations!$D$10:$O$10,0))),SUM(INDEX(TB_ALLOCATIONS[[January]:[December]],MATCH(Summary!$H54,TB_ALLOCATIONS[Subcategory],0),MATCH(Summary!AY$8,TB_ALLOCATIONS[[#Headers],[January]:[December]],0)))))),0)</f>
        <v/>
      </c>
      <c r="AZ54" s="249" t="str">
        <f>IFERROR(IF($H54="","",IF($H54="Total",SUMIFS(AZ$12:AZ53,$F$12:$F53,"Category"),IF($F54="Category",SUMIFS(TB_TRANSACTIONS[Total ($)],TB_TRANSACTIONS[Category],Summary!$H54,TB_TRANSACTIONS[Month],Summary!AY$8),SUMIFS(TB_TRANSACTIONS[Total ($)],TB_TRANSACTIONS[Subcategory],Summary!$H54,TB_TRANSACTIONS[Month],Summary!AY$8)))),0)</f>
        <v/>
      </c>
      <c r="BA54" s="250" t="str">
        <f t="shared" si="9"/>
        <v/>
      </c>
      <c r="BB54" s="162"/>
      <c r="BC54" s="165"/>
      <c r="BD54" s="249" t="str">
        <f>IFERROR(IF($H54="","",IF($H54="Total",SUMIFS(BD$12:BD53,$F$12:$F53,"Category"),IF($F54="Category",SUM(INDEX(Allocations!$D$11:$O$20,MATCH(Summary!$H54,Allocations!$C$11:$C$20,0),MATCH(Summary!BD$8,Allocations!$D$10:$O$10,0))),SUM(INDEX(TB_ALLOCATIONS[[January]:[December]],MATCH(Summary!$H54,TB_ALLOCATIONS[Subcategory],0),MATCH(Summary!BD$8,TB_ALLOCATIONS[[#Headers],[January]:[December]],0)))))),0)</f>
        <v/>
      </c>
      <c r="BE54" s="249" t="str">
        <f>IFERROR(IF($H54="","",IF($H54="Total",SUMIFS(BE$12:BE53,$F$12:$F53,"Category"),IF($F54="Category",SUMIFS(TB_TRANSACTIONS[Total ($)],TB_TRANSACTIONS[Category],Summary!$H54,TB_TRANSACTIONS[Month],Summary!BD$8),SUMIFS(TB_TRANSACTIONS[Total ($)],TB_TRANSACTIONS[Subcategory],Summary!$H54,TB_TRANSACTIONS[Month],Summary!BD$8)))),0)</f>
        <v/>
      </c>
      <c r="BF54" s="250" t="str">
        <f t="shared" si="10"/>
        <v/>
      </c>
      <c r="BG54" s="162"/>
      <c r="BH54" s="165"/>
      <c r="BI54" s="249" t="str">
        <f>IFERROR(IF($H54="","",IF($H54="Total",SUMIFS(BI$12:BI53,$F$12:$F53,"Category"),IF($F54="Category",SUM(INDEX(Allocations!$D$11:$O$20,MATCH(Summary!$H54,Allocations!$C$11:$C$20,0),MATCH(Summary!BI$8,Allocations!$D$10:$O$10,0))),SUM(INDEX(TB_ALLOCATIONS[[January]:[December]],MATCH(Summary!$H54,TB_ALLOCATIONS[Subcategory],0),MATCH(Summary!BI$8,TB_ALLOCATIONS[[#Headers],[January]:[December]],0)))))),0)</f>
        <v/>
      </c>
      <c r="BJ54" s="249" t="str">
        <f>IFERROR(IF($H54="","",IF($H54="Total",SUMIFS(BJ$12:BJ53,$F$12:$F53,"Category"),IF($F54="Category",SUMIFS(TB_TRANSACTIONS[Total ($)],TB_TRANSACTIONS[Category],Summary!$H54,TB_TRANSACTIONS[Month],Summary!BI$8),SUMIFS(TB_TRANSACTIONS[Total ($)],TB_TRANSACTIONS[Subcategory],Summary!$H54,TB_TRANSACTIONS[Month],Summary!BI$8)))),0)</f>
        <v/>
      </c>
      <c r="BK54" s="250" t="str">
        <f t="shared" si="11"/>
        <v/>
      </c>
      <c r="BL54" s="162"/>
      <c r="BM54" s="165"/>
      <c r="BN54" s="249" t="str">
        <f>IFERROR(IF($H54="","",IF($H54="Total",SUMIFS(BN$12:BN53,$F$12:$F53,"Category"),IF($F54="Category",SUM(INDEX(Allocations!$D$11:$O$20,MATCH(Summary!$H54,Allocations!$C$11:$C$20,0),MATCH(Summary!BN$8,Allocations!$D$10:$O$10,0))),SUM(INDEX(TB_ALLOCATIONS[[January]:[December]],MATCH(Summary!$H54,TB_ALLOCATIONS[Subcategory],0),MATCH(Summary!BN$8,TB_ALLOCATIONS[[#Headers],[January]:[December]],0)))))),0)</f>
        <v/>
      </c>
      <c r="BO54" s="249" t="str">
        <f>IFERROR(IF($H54="","",IF($H54="Total",SUMIFS(BO$12:BO53,$F$12:$F53,"Category"),IF($F54="Category",SUMIFS(TB_TRANSACTIONS[Total ($)],TB_TRANSACTIONS[Category],Summary!$H54,TB_TRANSACTIONS[Month],Summary!BN$8),SUMIFS(TB_TRANSACTIONS[Total ($)],TB_TRANSACTIONS[Subcategory],Summary!$H54,TB_TRANSACTIONS[Month],Summary!BN$8)))),0)</f>
        <v/>
      </c>
      <c r="BP54" s="250" t="str">
        <f t="shared" si="12"/>
        <v/>
      </c>
      <c r="BQ54" s="162"/>
      <c r="BR54" s="165"/>
      <c r="BS54" s="249" t="str">
        <f t="shared" si="21"/>
        <v/>
      </c>
      <c r="BT54" s="249" t="str">
        <f t="shared" si="22"/>
        <v/>
      </c>
      <c r="BU54" s="250" t="str">
        <f t="shared" si="23"/>
        <v/>
      </c>
      <c r="BV54" s="267"/>
      <c r="BW54" s="77"/>
      <c r="BX54" s="57"/>
      <c r="CK54" s="92"/>
      <c r="CL54" s="92"/>
      <c r="CM54" s="92"/>
      <c r="CN54" s="92"/>
      <c r="CO54" s="92"/>
      <c r="CP54" s="92"/>
    </row>
    <row r="55" spans="1:94" s="72" customFormat="1" ht="16" customHeight="1" thickBot="1" x14ac:dyDescent="0.3">
      <c r="A55" s="97"/>
      <c r="B55" s="108" t="str">
        <f>IFERROR(IF(COUNTIFS($B$13:B54,"Total")&gt;0,"-",IF(B54="",IF(B53="","Total",IF(B53=$C$8,"",B53+1)),IF(E54=D54,"",B54))),"-")</f>
        <v>-</v>
      </c>
      <c r="C55" s="108" t="str">
        <f>IFERROR(IF(B55="","-",INDEX(Analysis!$D$45:$D$54,MATCH(Summary!$B55,Analysis!$C$45:$C$54,0),1)),"-")</f>
        <v>-</v>
      </c>
      <c r="D55" s="108" t="str">
        <f>IFERROR(INDEX(Analysis!$E$45:$E$54,MATCH(Summary!$B55,Analysis!$C$45:$C$54,0),1),"-")</f>
        <v>-</v>
      </c>
      <c r="E55" s="108" t="str">
        <f t="shared" si="16"/>
        <v>-</v>
      </c>
      <c r="F55" s="108" t="str">
        <f t="shared" si="0"/>
        <v>-</v>
      </c>
      <c r="G55" s="57"/>
      <c r="H55" s="164" t="str">
        <f>IFERROR(IF(B55="Total","Total",IF(COUNTIFS($H$12:H54,"Total")&gt;0,"",IF(F55="Category",Summary!C55,INDEX(TB_ALLOCATIONS[Subcategory],MATCH(Summary!C55&amp;"-"&amp;Summary!E55,TB_ALLOCATIONS[Subcategory - code],0),1)))),"")</f>
        <v/>
      </c>
      <c r="I55" s="162"/>
      <c r="J55" s="165"/>
      <c r="K55" s="249" t="str">
        <f>IFERROR(IF($H55="","",IF($H55="Total",SUMIFS(K$12:K54,$F$12:$F54,"Category"),IF($F55="Category",SUM(INDEX(Allocations!$D$11:$O$20,MATCH(Summary!$H55,Allocations!$C$11:$C$20,0),MATCH(Summary!K$8,Allocations!$D$10:$O$10,0))),SUM(INDEX(TB_ALLOCATIONS[[January]:[December]],MATCH(Summary!$H55,TB_ALLOCATIONS[Subcategory],0),MATCH(Summary!K$8,TB_ALLOCATIONS[[#Headers],[January]:[December]],0)))))),0)</f>
        <v/>
      </c>
      <c r="L55" s="249" t="str">
        <f>IFERROR(IF($H55="","",IF($H55="Total",SUMIFS(L$12:L54,$F$12:$F54,"Category"),IF($F55="Category",SUMIFS(TB_TRANSACTIONS[Total ($)],TB_TRANSACTIONS[Category],Summary!$H55,TB_TRANSACTIONS[Month],Summary!K$8),SUMIFS(TB_TRANSACTIONS[Total ($)],TB_TRANSACTIONS[Subcategory],Summary!$H55,TB_TRANSACTIONS[Month],Summary!K$8)))),0)</f>
        <v/>
      </c>
      <c r="M55" s="250" t="str">
        <f t="shared" si="20"/>
        <v/>
      </c>
      <c r="N55" s="162"/>
      <c r="O55" s="165"/>
      <c r="P55" s="249" t="str">
        <f>IFERROR(IF($H55="","",IF($H55="Total",SUMIFS(P$12:P54,$F$12:$F54,"Category"),IF($F55="Category",SUM(INDEX(Allocations!$D$11:$O$20,MATCH(Summary!$H55,Allocations!$C$11:$C$20,0),MATCH(Summary!P$8,Allocations!$D$10:$O$10,0))),SUM(INDEX(TB_ALLOCATIONS[[January]:[December]],MATCH(Summary!$H55,TB_ALLOCATIONS[Subcategory],0),MATCH(Summary!P$8,TB_ALLOCATIONS[[#Headers],[January]:[December]],0)))))),0)</f>
        <v/>
      </c>
      <c r="Q55" s="249" t="str">
        <f>IFERROR(IF($H55="","",IF($H55="Total",SUMIFS(Q$12:Q54,$F$12:$F54,"Category"),IF($F55="Category",SUMIFS(TB_TRANSACTIONS[Total ($)],TB_TRANSACTIONS[Category],Summary!$H55,TB_TRANSACTIONS[Month],Summary!P$8),SUMIFS(TB_TRANSACTIONS[Total ($)],TB_TRANSACTIONS[Subcategory],Summary!$H55,TB_TRANSACTIONS[Month],Summary!P$8)))),0)</f>
        <v/>
      </c>
      <c r="R55" s="250" t="str">
        <f t="shared" si="2"/>
        <v/>
      </c>
      <c r="S55" s="162"/>
      <c r="T55" s="165"/>
      <c r="U55" s="249" t="str">
        <f>IFERROR(IF($H55="","",IF($H55="Total",SUMIFS(U$12:U54,$F$12:$F54,"Category"),IF($F55="Category",SUM(INDEX(Allocations!$D$11:$O$20,MATCH(Summary!$H55,Allocations!$C$11:$C$20,0),MATCH(Summary!U$8,Allocations!$D$10:$O$10,0))),SUM(INDEX(TB_ALLOCATIONS[[January]:[December]],MATCH(Summary!$H55,TB_ALLOCATIONS[Subcategory],0),MATCH(Summary!U$8,TB_ALLOCATIONS[[#Headers],[January]:[December]],0)))))),0)</f>
        <v/>
      </c>
      <c r="V55" s="249" t="str">
        <f>IFERROR(IF($H55="","",IF($H55="Total",SUMIFS(V$12:V54,$F$12:$F54,"Category"),IF($F55="Category",SUMIFS(TB_TRANSACTIONS[Total ($)],TB_TRANSACTIONS[Category],Summary!$H55,TB_TRANSACTIONS[Month],Summary!U$8),SUMIFS(TB_TRANSACTIONS[Total ($)],TB_TRANSACTIONS[Subcategory],Summary!$H55,TB_TRANSACTIONS[Month],Summary!U$8)))),0)</f>
        <v/>
      </c>
      <c r="W55" s="250" t="str">
        <f t="shared" si="3"/>
        <v/>
      </c>
      <c r="X55" s="162"/>
      <c r="Y55" s="165"/>
      <c r="Z55" s="249" t="str">
        <f>IFERROR(IF($H55="","",IF($H55="Total",SUMIFS(Z$12:Z54,$F$12:$F54,"Category"),IF($F55="Category",SUM(INDEX(Allocations!$D$11:$O$20,MATCH(Summary!$H55,Allocations!$C$11:$C$20,0),MATCH(Summary!Z$8,Allocations!$D$10:$O$10,0))),SUM(INDEX(TB_ALLOCATIONS[[January]:[December]],MATCH(Summary!$H55,TB_ALLOCATIONS[Subcategory],0),MATCH(Summary!Z$8,TB_ALLOCATIONS[[#Headers],[January]:[December]],0)))))),0)</f>
        <v/>
      </c>
      <c r="AA55" s="249" t="str">
        <f>IFERROR(IF($H55="","",IF($H55="Total",SUMIFS(AA$12:AA54,$F$12:$F54,"Category"),IF($F55="Category",SUMIFS(TB_TRANSACTIONS[Total ($)],TB_TRANSACTIONS[Category],Summary!$H55,TB_TRANSACTIONS[Month],Summary!Z$8),SUMIFS(TB_TRANSACTIONS[Total ($)],TB_TRANSACTIONS[Subcategory],Summary!$H55,TB_TRANSACTIONS[Month],Summary!Z$8)))),0)</f>
        <v/>
      </c>
      <c r="AB55" s="250" t="str">
        <f t="shared" si="4"/>
        <v/>
      </c>
      <c r="AC55" s="162"/>
      <c r="AD55" s="165"/>
      <c r="AE55" s="249" t="str">
        <f>IFERROR(IF($H55="","",IF($H55="Total",SUMIFS(AE$12:AE54,$F$12:$F54,"Category"),IF($F55="Category",SUM(INDEX(Allocations!$D$11:$O$20,MATCH(Summary!$H55,Allocations!$C$11:$C$20,0),MATCH(Summary!AE$8,Allocations!$D$10:$O$10,0))),SUM(INDEX(TB_ALLOCATIONS[[January]:[December]],MATCH(Summary!$H55,TB_ALLOCATIONS[Subcategory],0),MATCH(Summary!AE$8,TB_ALLOCATIONS[[#Headers],[January]:[December]],0)))))),0)</f>
        <v/>
      </c>
      <c r="AF55" s="249" t="str">
        <f>IFERROR(IF($H55="","",IF($H55="Total",SUMIFS(AF$12:AF54,$F$12:$F54,"Category"),IF($F55="Category",SUMIFS(TB_TRANSACTIONS[Total ($)],TB_TRANSACTIONS[Category],Summary!$H55,TB_TRANSACTIONS[Month],Summary!AE$8),SUMIFS(TB_TRANSACTIONS[Total ($)],TB_TRANSACTIONS[Subcategory],Summary!$H55,TB_TRANSACTIONS[Month],Summary!AE$8)))),0)</f>
        <v/>
      </c>
      <c r="AG55" s="250" t="str">
        <f t="shared" si="5"/>
        <v/>
      </c>
      <c r="AH55" s="162"/>
      <c r="AI55" s="165"/>
      <c r="AJ55" s="249" t="str">
        <f>IFERROR(IF($H55="","",IF($H55="Total",SUMIFS(AJ$12:AJ54,$F$12:$F54,"Category"),IF($F55="Category",SUM(INDEX(Allocations!$D$11:$O$20,MATCH(Summary!$H55,Allocations!$C$11:$C$20,0),MATCH(Summary!AJ$8,Allocations!$D$10:$O$10,0))),SUM(INDEX(TB_ALLOCATIONS[[January]:[December]],MATCH(Summary!$H55,TB_ALLOCATIONS[Subcategory],0),MATCH(Summary!AJ$8,TB_ALLOCATIONS[[#Headers],[January]:[December]],0)))))),0)</f>
        <v/>
      </c>
      <c r="AK55" s="249" t="str">
        <f>IFERROR(IF($H55="","",IF($H55="Total",SUMIFS(AK$12:AK54,$F$12:$F54,"Category"),IF($F55="Category",SUMIFS(TB_TRANSACTIONS[Total ($)],TB_TRANSACTIONS[Category],Summary!$H55,TB_TRANSACTIONS[Month],Summary!AJ$8),SUMIFS(TB_TRANSACTIONS[Total ($)],TB_TRANSACTIONS[Subcategory],Summary!$H55,TB_TRANSACTIONS[Month],Summary!AJ$8)))),0)</f>
        <v/>
      </c>
      <c r="AL55" s="250" t="str">
        <f t="shared" si="6"/>
        <v/>
      </c>
      <c r="AM55" s="162"/>
      <c r="AN55" s="165"/>
      <c r="AO55" s="249" t="str">
        <f>IFERROR(IF($H55="","",IF($H55="Total",SUMIFS(AO$12:AO54,$F$12:$F54,"Category"),IF($F55="Category",SUM(INDEX(Allocations!$D$11:$O$20,MATCH(Summary!$H55,Allocations!$C$11:$C$20,0),MATCH(Summary!AO$8,Allocations!$D$10:$O$10,0))),SUM(INDEX(TB_ALLOCATIONS[[January]:[December]],MATCH(Summary!$H55,TB_ALLOCATIONS[Subcategory],0),MATCH(Summary!AO$8,TB_ALLOCATIONS[[#Headers],[January]:[December]],0)))))),0)</f>
        <v/>
      </c>
      <c r="AP55" s="249" t="str">
        <f>IFERROR(IF($H55="","",IF($H55="Total",SUMIFS(AP$12:AP54,$F$12:$F54,"Category"),IF($F55="Category",SUMIFS(TB_TRANSACTIONS[Total ($)],TB_TRANSACTIONS[Category],Summary!$H55,TB_TRANSACTIONS[Month],Summary!AO$8),SUMIFS(TB_TRANSACTIONS[Total ($)],TB_TRANSACTIONS[Subcategory],Summary!$H55,TB_TRANSACTIONS[Month],Summary!AO$8)))),0)</f>
        <v/>
      </c>
      <c r="AQ55" s="250" t="str">
        <f t="shared" si="7"/>
        <v/>
      </c>
      <c r="AR55" s="162"/>
      <c r="AS55" s="165"/>
      <c r="AT55" s="249" t="str">
        <f>IFERROR(IF($H55="","",IF($H55="Total",SUMIFS(AT$12:AT54,$F$12:$F54,"Category"),IF($F55="Category",SUM(INDEX(Allocations!$D$11:$O$20,MATCH(Summary!$H55,Allocations!$C$11:$C$20,0),MATCH(Summary!AT$8,Allocations!$D$10:$O$10,0))),SUM(INDEX(TB_ALLOCATIONS[[January]:[December]],MATCH(Summary!$H55,TB_ALLOCATIONS[Subcategory],0),MATCH(Summary!AT$8,TB_ALLOCATIONS[[#Headers],[January]:[December]],0)))))),0)</f>
        <v/>
      </c>
      <c r="AU55" s="249" t="str">
        <f>IFERROR(IF($H55="","",IF($H55="Total",SUMIFS(AU$12:AU54,$F$12:$F54,"Category"),IF($F55="Category",SUMIFS(TB_TRANSACTIONS[Total ($)],TB_TRANSACTIONS[Category],Summary!$H55,TB_TRANSACTIONS[Month],Summary!AT$8),SUMIFS(TB_TRANSACTIONS[Total ($)],TB_TRANSACTIONS[Subcategory],Summary!$H55,TB_TRANSACTIONS[Month],Summary!AT$8)))),0)</f>
        <v/>
      </c>
      <c r="AV55" s="250" t="str">
        <f t="shared" si="8"/>
        <v/>
      </c>
      <c r="AW55" s="162"/>
      <c r="AX55" s="165"/>
      <c r="AY55" s="249" t="str">
        <f>IFERROR(IF($H55="","",IF($H55="Total",SUMIFS(AY$12:AY54,$F$12:$F54,"Category"),IF($F55="Category",SUM(INDEX(Allocations!$D$11:$O$20,MATCH(Summary!$H55,Allocations!$C$11:$C$20,0),MATCH(Summary!AY$8,Allocations!$D$10:$O$10,0))),SUM(INDEX(TB_ALLOCATIONS[[January]:[December]],MATCH(Summary!$H55,TB_ALLOCATIONS[Subcategory],0),MATCH(Summary!AY$8,TB_ALLOCATIONS[[#Headers],[January]:[December]],0)))))),0)</f>
        <v/>
      </c>
      <c r="AZ55" s="249" t="str">
        <f>IFERROR(IF($H55="","",IF($H55="Total",SUMIFS(AZ$12:AZ54,$F$12:$F54,"Category"),IF($F55="Category",SUMIFS(TB_TRANSACTIONS[Total ($)],TB_TRANSACTIONS[Category],Summary!$H55,TB_TRANSACTIONS[Month],Summary!AY$8),SUMIFS(TB_TRANSACTIONS[Total ($)],TB_TRANSACTIONS[Subcategory],Summary!$H55,TB_TRANSACTIONS[Month],Summary!AY$8)))),0)</f>
        <v/>
      </c>
      <c r="BA55" s="250" t="str">
        <f t="shared" si="9"/>
        <v/>
      </c>
      <c r="BB55" s="162"/>
      <c r="BC55" s="165"/>
      <c r="BD55" s="249" t="str">
        <f>IFERROR(IF($H55="","",IF($H55="Total",SUMIFS(BD$12:BD54,$F$12:$F54,"Category"),IF($F55="Category",SUM(INDEX(Allocations!$D$11:$O$20,MATCH(Summary!$H55,Allocations!$C$11:$C$20,0),MATCH(Summary!BD$8,Allocations!$D$10:$O$10,0))),SUM(INDEX(TB_ALLOCATIONS[[January]:[December]],MATCH(Summary!$H55,TB_ALLOCATIONS[Subcategory],0),MATCH(Summary!BD$8,TB_ALLOCATIONS[[#Headers],[January]:[December]],0)))))),0)</f>
        <v/>
      </c>
      <c r="BE55" s="249" t="str">
        <f>IFERROR(IF($H55="","",IF($H55="Total",SUMIFS(BE$12:BE54,$F$12:$F54,"Category"),IF($F55="Category",SUMIFS(TB_TRANSACTIONS[Total ($)],TB_TRANSACTIONS[Category],Summary!$H55,TB_TRANSACTIONS[Month],Summary!BD$8),SUMIFS(TB_TRANSACTIONS[Total ($)],TB_TRANSACTIONS[Subcategory],Summary!$H55,TB_TRANSACTIONS[Month],Summary!BD$8)))),0)</f>
        <v/>
      </c>
      <c r="BF55" s="250" t="str">
        <f t="shared" si="10"/>
        <v/>
      </c>
      <c r="BG55" s="162"/>
      <c r="BH55" s="165"/>
      <c r="BI55" s="249" t="str">
        <f>IFERROR(IF($H55="","",IF($H55="Total",SUMIFS(BI$12:BI54,$F$12:$F54,"Category"),IF($F55="Category",SUM(INDEX(Allocations!$D$11:$O$20,MATCH(Summary!$H55,Allocations!$C$11:$C$20,0),MATCH(Summary!BI$8,Allocations!$D$10:$O$10,0))),SUM(INDEX(TB_ALLOCATIONS[[January]:[December]],MATCH(Summary!$H55,TB_ALLOCATIONS[Subcategory],0),MATCH(Summary!BI$8,TB_ALLOCATIONS[[#Headers],[January]:[December]],0)))))),0)</f>
        <v/>
      </c>
      <c r="BJ55" s="249" t="str">
        <f>IFERROR(IF($H55="","",IF($H55="Total",SUMIFS(BJ$12:BJ54,$F$12:$F54,"Category"),IF($F55="Category",SUMIFS(TB_TRANSACTIONS[Total ($)],TB_TRANSACTIONS[Category],Summary!$H55,TB_TRANSACTIONS[Month],Summary!BI$8),SUMIFS(TB_TRANSACTIONS[Total ($)],TB_TRANSACTIONS[Subcategory],Summary!$H55,TB_TRANSACTIONS[Month],Summary!BI$8)))),0)</f>
        <v/>
      </c>
      <c r="BK55" s="250" t="str">
        <f t="shared" si="11"/>
        <v/>
      </c>
      <c r="BL55" s="162"/>
      <c r="BM55" s="165"/>
      <c r="BN55" s="249" t="str">
        <f>IFERROR(IF($H55="","",IF($H55="Total",SUMIFS(BN$12:BN54,$F$12:$F54,"Category"),IF($F55="Category",SUM(INDEX(Allocations!$D$11:$O$20,MATCH(Summary!$H55,Allocations!$C$11:$C$20,0),MATCH(Summary!BN$8,Allocations!$D$10:$O$10,0))),SUM(INDEX(TB_ALLOCATIONS[[January]:[December]],MATCH(Summary!$H55,TB_ALLOCATIONS[Subcategory],0),MATCH(Summary!BN$8,TB_ALLOCATIONS[[#Headers],[January]:[December]],0)))))),0)</f>
        <v/>
      </c>
      <c r="BO55" s="249" t="str">
        <f>IFERROR(IF($H55="","",IF($H55="Total",SUMIFS(BO$12:BO54,$F$12:$F54,"Category"),IF($F55="Category",SUMIFS(TB_TRANSACTIONS[Total ($)],TB_TRANSACTIONS[Category],Summary!$H55,TB_TRANSACTIONS[Month],Summary!BN$8),SUMIFS(TB_TRANSACTIONS[Total ($)],TB_TRANSACTIONS[Subcategory],Summary!$H55,TB_TRANSACTIONS[Month],Summary!BN$8)))),0)</f>
        <v/>
      </c>
      <c r="BP55" s="250" t="str">
        <f t="shared" si="12"/>
        <v/>
      </c>
      <c r="BQ55" s="162"/>
      <c r="BR55" s="165"/>
      <c r="BS55" s="249" t="str">
        <f t="shared" si="21"/>
        <v/>
      </c>
      <c r="BT55" s="249" t="str">
        <f t="shared" si="22"/>
        <v/>
      </c>
      <c r="BU55" s="250" t="str">
        <f t="shared" si="23"/>
        <v/>
      </c>
      <c r="BV55" s="267"/>
      <c r="BW55" s="77"/>
      <c r="BX55" s="57"/>
      <c r="CK55" s="92"/>
      <c r="CL55" s="92"/>
      <c r="CM55" s="92"/>
      <c r="CN55" s="92"/>
      <c r="CO55" s="92"/>
      <c r="CP55" s="92"/>
    </row>
    <row r="56" spans="1:94" s="72" customFormat="1" ht="16" customHeight="1" thickBot="1" x14ac:dyDescent="0.3">
      <c r="A56" s="97"/>
      <c r="B56" s="108" t="str">
        <f>IFERROR(IF(COUNTIFS($B$13:B55,"Total")&gt;0,"-",IF(B55="",IF(B54="","Total",IF(B54=$C$8,"",B54+1)),IF(E55=D55,"",B55))),"-")</f>
        <v>-</v>
      </c>
      <c r="C56" s="108" t="str">
        <f>IFERROR(IF(B56="","-",INDEX(Analysis!$D$45:$D$54,MATCH(Summary!$B56,Analysis!$C$45:$C$54,0),1)),"-")</f>
        <v>-</v>
      </c>
      <c r="D56" s="108" t="str">
        <f>IFERROR(INDEX(Analysis!$E$45:$E$54,MATCH(Summary!$B56,Analysis!$C$45:$C$54,0),1),"-")</f>
        <v>-</v>
      </c>
      <c r="E56" s="108" t="str">
        <f t="shared" si="16"/>
        <v>-</v>
      </c>
      <c r="F56" s="108" t="str">
        <f t="shared" si="0"/>
        <v>-</v>
      </c>
      <c r="G56" s="57"/>
      <c r="H56" s="164" t="str">
        <f>IFERROR(IF(B56="Total","Total",IF(COUNTIFS($H$12:H55,"Total")&gt;0,"",IF(F56="Category",Summary!C56,INDEX(TB_ALLOCATIONS[Subcategory],MATCH(Summary!C56&amp;"-"&amp;Summary!E56,TB_ALLOCATIONS[Subcategory - code],0),1)))),"")</f>
        <v/>
      </c>
      <c r="I56" s="162"/>
      <c r="J56" s="165"/>
      <c r="K56" s="249" t="str">
        <f>IFERROR(IF($H56="","",IF($H56="Total",SUMIFS(K$12:K55,$F$12:$F55,"Category"),IF($F56="Category",SUM(INDEX(Allocations!$D$11:$O$20,MATCH(Summary!$H56,Allocations!$C$11:$C$20,0),MATCH(Summary!K$8,Allocations!$D$10:$O$10,0))),SUM(INDEX(TB_ALLOCATIONS[[January]:[December]],MATCH(Summary!$H56,TB_ALLOCATIONS[Subcategory],0),MATCH(Summary!K$8,TB_ALLOCATIONS[[#Headers],[January]:[December]],0)))))),0)</f>
        <v/>
      </c>
      <c r="L56" s="249" t="str">
        <f>IFERROR(IF($H56="","",IF($H56="Total",SUMIFS(L$12:L55,$F$12:$F55,"Category"),IF($F56="Category",SUMIFS(TB_TRANSACTIONS[Total ($)],TB_TRANSACTIONS[Category],Summary!$H56,TB_TRANSACTIONS[Month],Summary!K$8),SUMIFS(TB_TRANSACTIONS[Total ($)],TB_TRANSACTIONS[Subcategory],Summary!$H56,TB_TRANSACTIONS[Month],Summary!K$8)))),0)</f>
        <v/>
      </c>
      <c r="M56" s="250" t="str">
        <f t="shared" si="20"/>
        <v/>
      </c>
      <c r="N56" s="162"/>
      <c r="O56" s="165"/>
      <c r="P56" s="249" t="str">
        <f>IFERROR(IF($H56="","",IF($H56="Total",SUMIFS(P$12:P55,$F$12:$F55,"Category"),IF($F56="Category",SUM(INDEX(Allocations!$D$11:$O$20,MATCH(Summary!$H56,Allocations!$C$11:$C$20,0),MATCH(Summary!P$8,Allocations!$D$10:$O$10,0))),SUM(INDEX(TB_ALLOCATIONS[[January]:[December]],MATCH(Summary!$H56,TB_ALLOCATIONS[Subcategory],0),MATCH(Summary!P$8,TB_ALLOCATIONS[[#Headers],[January]:[December]],0)))))),0)</f>
        <v/>
      </c>
      <c r="Q56" s="249" t="str">
        <f>IFERROR(IF($H56="","",IF($H56="Total",SUMIFS(Q$12:Q55,$F$12:$F55,"Category"),IF($F56="Category",SUMIFS(TB_TRANSACTIONS[Total ($)],TB_TRANSACTIONS[Category],Summary!$H56,TB_TRANSACTIONS[Month],Summary!P$8),SUMIFS(TB_TRANSACTIONS[Total ($)],TB_TRANSACTIONS[Subcategory],Summary!$H56,TB_TRANSACTIONS[Month],Summary!P$8)))),0)</f>
        <v/>
      </c>
      <c r="R56" s="250" t="str">
        <f t="shared" si="2"/>
        <v/>
      </c>
      <c r="S56" s="162"/>
      <c r="T56" s="165"/>
      <c r="U56" s="249" t="str">
        <f>IFERROR(IF($H56="","",IF($H56="Total",SUMIFS(U$12:U55,$F$12:$F55,"Category"),IF($F56="Category",SUM(INDEX(Allocations!$D$11:$O$20,MATCH(Summary!$H56,Allocations!$C$11:$C$20,0),MATCH(Summary!U$8,Allocations!$D$10:$O$10,0))),SUM(INDEX(TB_ALLOCATIONS[[January]:[December]],MATCH(Summary!$H56,TB_ALLOCATIONS[Subcategory],0),MATCH(Summary!U$8,TB_ALLOCATIONS[[#Headers],[January]:[December]],0)))))),0)</f>
        <v/>
      </c>
      <c r="V56" s="249" t="str">
        <f>IFERROR(IF($H56="","",IF($H56="Total",SUMIFS(V$12:V55,$F$12:$F55,"Category"),IF($F56="Category",SUMIFS(TB_TRANSACTIONS[Total ($)],TB_TRANSACTIONS[Category],Summary!$H56,TB_TRANSACTIONS[Month],Summary!U$8),SUMIFS(TB_TRANSACTIONS[Total ($)],TB_TRANSACTIONS[Subcategory],Summary!$H56,TB_TRANSACTIONS[Month],Summary!U$8)))),0)</f>
        <v/>
      </c>
      <c r="W56" s="250" t="str">
        <f t="shared" si="3"/>
        <v/>
      </c>
      <c r="X56" s="162"/>
      <c r="Y56" s="165"/>
      <c r="Z56" s="249" t="str">
        <f>IFERROR(IF($H56="","",IF($H56="Total",SUMIFS(Z$12:Z55,$F$12:$F55,"Category"),IF($F56="Category",SUM(INDEX(Allocations!$D$11:$O$20,MATCH(Summary!$H56,Allocations!$C$11:$C$20,0),MATCH(Summary!Z$8,Allocations!$D$10:$O$10,0))),SUM(INDEX(TB_ALLOCATIONS[[January]:[December]],MATCH(Summary!$H56,TB_ALLOCATIONS[Subcategory],0),MATCH(Summary!Z$8,TB_ALLOCATIONS[[#Headers],[January]:[December]],0)))))),0)</f>
        <v/>
      </c>
      <c r="AA56" s="249" t="str">
        <f>IFERROR(IF($H56="","",IF($H56="Total",SUMIFS(AA$12:AA55,$F$12:$F55,"Category"),IF($F56="Category",SUMIFS(TB_TRANSACTIONS[Total ($)],TB_TRANSACTIONS[Category],Summary!$H56,TB_TRANSACTIONS[Month],Summary!Z$8),SUMIFS(TB_TRANSACTIONS[Total ($)],TB_TRANSACTIONS[Subcategory],Summary!$H56,TB_TRANSACTIONS[Month],Summary!Z$8)))),0)</f>
        <v/>
      </c>
      <c r="AB56" s="250" t="str">
        <f t="shared" si="4"/>
        <v/>
      </c>
      <c r="AC56" s="162"/>
      <c r="AD56" s="165"/>
      <c r="AE56" s="249" t="str">
        <f>IFERROR(IF($H56="","",IF($H56="Total",SUMIFS(AE$12:AE55,$F$12:$F55,"Category"),IF($F56="Category",SUM(INDEX(Allocations!$D$11:$O$20,MATCH(Summary!$H56,Allocations!$C$11:$C$20,0),MATCH(Summary!AE$8,Allocations!$D$10:$O$10,0))),SUM(INDEX(TB_ALLOCATIONS[[January]:[December]],MATCH(Summary!$H56,TB_ALLOCATIONS[Subcategory],0),MATCH(Summary!AE$8,TB_ALLOCATIONS[[#Headers],[January]:[December]],0)))))),0)</f>
        <v/>
      </c>
      <c r="AF56" s="249" t="str">
        <f>IFERROR(IF($H56="","",IF($H56="Total",SUMIFS(AF$12:AF55,$F$12:$F55,"Category"),IF($F56="Category",SUMIFS(TB_TRANSACTIONS[Total ($)],TB_TRANSACTIONS[Category],Summary!$H56,TB_TRANSACTIONS[Month],Summary!AE$8),SUMIFS(TB_TRANSACTIONS[Total ($)],TB_TRANSACTIONS[Subcategory],Summary!$H56,TB_TRANSACTIONS[Month],Summary!AE$8)))),0)</f>
        <v/>
      </c>
      <c r="AG56" s="250" t="str">
        <f t="shared" si="5"/>
        <v/>
      </c>
      <c r="AH56" s="162"/>
      <c r="AI56" s="165"/>
      <c r="AJ56" s="249" t="str">
        <f>IFERROR(IF($H56="","",IF($H56="Total",SUMIFS(AJ$12:AJ55,$F$12:$F55,"Category"),IF($F56="Category",SUM(INDEX(Allocations!$D$11:$O$20,MATCH(Summary!$H56,Allocations!$C$11:$C$20,0),MATCH(Summary!AJ$8,Allocations!$D$10:$O$10,0))),SUM(INDEX(TB_ALLOCATIONS[[January]:[December]],MATCH(Summary!$H56,TB_ALLOCATIONS[Subcategory],0),MATCH(Summary!AJ$8,TB_ALLOCATIONS[[#Headers],[January]:[December]],0)))))),0)</f>
        <v/>
      </c>
      <c r="AK56" s="249" t="str">
        <f>IFERROR(IF($H56="","",IF($H56="Total",SUMIFS(AK$12:AK55,$F$12:$F55,"Category"),IF($F56="Category",SUMIFS(TB_TRANSACTIONS[Total ($)],TB_TRANSACTIONS[Category],Summary!$H56,TB_TRANSACTIONS[Month],Summary!AJ$8),SUMIFS(TB_TRANSACTIONS[Total ($)],TB_TRANSACTIONS[Subcategory],Summary!$H56,TB_TRANSACTIONS[Month],Summary!AJ$8)))),0)</f>
        <v/>
      </c>
      <c r="AL56" s="250" t="str">
        <f t="shared" si="6"/>
        <v/>
      </c>
      <c r="AM56" s="162"/>
      <c r="AN56" s="165"/>
      <c r="AO56" s="249" t="str">
        <f>IFERROR(IF($H56="","",IF($H56="Total",SUMIFS(AO$12:AO55,$F$12:$F55,"Category"),IF($F56="Category",SUM(INDEX(Allocations!$D$11:$O$20,MATCH(Summary!$H56,Allocations!$C$11:$C$20,0),MATCH(Summary!AO$8,Allocations!$D$10:$O$10,0))),SUM(INDEX(TB_ALLOCATIONS[[January]:[December]],MATCH(Summary!$H56,TB_ALLOCATIONS[Subcategory],0),MATCH(Summary!AO$8,TB_ALLOCATIONS[[#Headers],[January]:[December]],0)))))),0)</f>
        <v/>
      </c>
      <c r="AP56" s="249" t="str">
        <f>IFERROR(IF($H56="","",IF($H56="Total",SUMIFS(AP$12:AP55,$F$12:$F55,"Category"),IF($F56="Category",SUMIFS(TB_TRANSACTIONS[Total ($)],TB_TRANSACTIONS[Category],Summary!$H56,TB_TRANSACTIONS[Month],Summary!AO$8),SUMIFS(TB_TRANSACTIONS[Total ($)],TB_TRANSACTIONS[Subcategory],Summary!$H56,TB_TRANSACTIONS[Month],Summary!AO$8)))),0)</f>
        <v/>
      </c>
      <c r="AQ56" s="250" t="str">
        <f t="shared" si="7"/>
        <v/>
      </c>
      <c r="AR56" s="162"/>
      <c r="AS56" s="165"/>
      <c r="AT56" s="249" t="str">
        <f>IFERROR(IF($H56="","",IF($H56="Total",SUMIFS(AT$12:AT55,$F$12:$F55,"Category"),IF($F56="Category",SUM(INDEX(Allocations!$D$11:$O$20,MATCH(Summary!$H56,Allocations!$C$11:$C$20,0),MATCH(Summary!AT$8,Allocations!$D$10:$O$10,0))),SUM(INDEX(TB_ALLOCATIONS[[January]:[December]],MATCH(Summary!$H56,TB_ALLOCATIONS[Subcategory],0),MATCH(Summary!AT$8,TB_ALLOCATIONS[[#Headers],[January]:[December]],0)))))),0)</f>
        <v/>
      </c>
      <c r="AU56" s="249" t="str">
        <f>IFERROR(IF($H56="","",IF($H56="Total",SUMIFS(AU$12:AU55,$F$12:$F55,"Category"),IF($F56="Category",SUMIFS(TB_TRANSACTIONS[Total ($)],TB_TRANSACTIONS[Category],Summary!$H56,TB_TRANSACTIONS[Month],Summary!AT$8),SUMIFS(TB_TRANSACTIONS[Total ($)],TB_TRANSACTIONS[Subcategory],Summary!$H56,TB_TRANSACTIONS[Month],Summary!AT$8)))),0)</f>
        <v/>
      </c>
      <c r="AV56" s="250" t="str">
        <f t="shared" si="8"/>
        <v/>
      </c>
      <c r="AW56" s="162"/>
      <c r="AX56" s="165"/>
      <c r="AY56" s="249" t="str">
        <f>IFERROR(IF($H56="","",IF($H56="Total",SUMIFS(AY$12:AY55,$F$12:$F55,"Category"),IF($F56="Category",SUM(INDEX(Allocations!$D$11:$O$20,MATCH(Summary!$H56,Allocations!$C$11:$C$20,0),MATCH(Summary!AY$8,Allocations!$D$10:$O$10,0))),SUM(INDEX(TB_ALLOCATIONS[[January]:[December]],MATCH(Summary!$H56,TB_ALLOCATIONS[Subcategory],0),MATCH(Summary!AY$8,TB_ALLOCATIONS[[#Headers],[January]:[December]],0)))))),0)</f>
        <v/>
      </c>
      <c r="AZ56" s="249" t="str">
        <f>IFERROR(IF($H56="","",IF($H56="Total",SUMIFS(AZ$12:AZ55,$F$12:$F55,"Category"),IF($F56="Category",SUMIFS(TB_TRANSACTIONS[Total ($)],TB_TRANSACTIONS[Category],Summary!$H56,TB_TRANSACTIONS[Month],Summary!AY$8),SUMIFS(TB_TRANSACTIONS[Total ($)],TB_TRANSACTIONS[Subcategory],Summary!$H56,TB_TRANSACTIONS[Month],Summary!AY$8)))),0)</f>
        <v/>
      </c>
      <c r="BA56" s="250" t="str">
        <f t="shared" si="9"/>
        <v/>
      </c>
      <c r="BB56" s="162"/>
      <c r="BC56" s="165"/>
      <c r="BD56" s="249" t="str">
        <f>IFERROR(IF($H56="","",IF($H56="Total",SUMIFS(BD$12:BD55,$F$12:$F55,"Category"),IF($F56="Category",SUM(INDEX(Allocations!$D$11:$O$20,MATCH(Summary!$H56,Allocations!$C$11:$C$20,0),MATCH(Summary!BD$8,Allocations!$D$10:$O$10,0))),SUM(INDEX(TB_ALLOCATIONS[[January]:[December]],MATCH(Summary!$H56,TB_ALLOCATIONS[Subcategory],0),MATCH(Summary!BD$8,TB_ALLOCATIONS[[#Headers],[January]:[December]],0)))))),0)</f>
        <v/>
      </c>
      <c r="BE56" s="249" t="str">
        <f>IFERROR(IF($H56="","",IF($H56="Total",SUMIFS(BE$12:BE55,$F$12:$F55,"Category"),IF($F56="Category",SUMIFS(TB_TRANSACTIONS[Total ($)],TB_TRANSACTIONS[Category],Summary!$H56,TB_TRANSACTIONS[Month],Summary!BD$8),SUMIFS(TB_TRANSACTIONS[Total ($)],TB_TRANSACTIONS[Subcategory],Summary!$H56,TB_TRANSACTIONS[Month],Summary!BD$8)))),0)</f>
        <v/>
      </c>
      <c r="BF56" s="250" t="str">
        <f t="shared" si="10"/>
        <v/>
      </c>
      <c r="BG56" s="162"/>
      <c r="BH56" s="165"/>
      <c r="BI56" s="249" t="str">
        <f>IFERROR(IF($H56="","",IF($H56="Total",SUMIFS(BI$12:BI55,$F$12:$F55,"Category"),IF($F56="Category",SUM(INDEX(Allocations!$D$11:$O$20,MATCH(Summary!$H56,Allocations!$C$11:$C$20,0),MATCH(Summary!BI$8,Allocations!$D$10:$O$10,0))),SUM(INDEX(TB_ALLOCATIONS[[January]:[December]],MATCH(Summary!$H56,TB_ALLOCATIONS[Subcategory],0),MATCH(Summary!BI$8,TB_ALLOCATIONS[[#Headers],[January]:[December]],0)))))),0)</f>
        <v/>
      </c>
      <c r="BJ56" s="249" t="str">
        <f>IFERROR(IF($H56="","",IF($H56="Total",SUMIFS(BJ$12:BJ55,$F$12:$F55,"Category"),IF($F56="Category",SUMIFS(TB_TRANSACTIONS[Total ($)],TB_TRANSACTIONS[Category],Summary!$H56,TB_TRANSACTIONS[Month],Summary!BI$8),SUMIFS(TB_TRANSACTIONS[Total ($)],TB_TRANSACTIONS[Subcategory],Summary!$H56,TB_TRANSACTIONS[Month],Summary!BI$8)))),0)</f>
        <v/>
      </c>
      <c r="BK56" s="250" t="str">
        <f t="shared" si="11"/>
        <v/>
      </c>
      <c r="BL56" s="162"/>
      <c r="BM56" s="165"/>
      <c r="BN56" s="249" t="str">
        <f>IFERROR(IF($H56="","",IF($H56="Total",SUMIFS(BN$12:BN55,$F$12:$F55,"Category"),IF($F56="Category",SUM(INDEX(Allocations!$D$11:$O$20,MATCH(Summary!$H56,Allocations!$C$11:$C$20,0),MATCH(Summary!BN$8,Allocations!$D$10:$O$10,0))),SUM(INDEX(TB_ALLOCATIONS[[January]:[December]],MATCH(Summary!$H56,TB_ALLOCATIONS[Subcategory],0),MATCH(Summary!BN$8,TB_ALLOCATIONS[[#Headers],[January]:[December]],0)))))),0)</f>
        <v/>
      </c>
      <c r="BO56" s="249" t="str">
        <f>IFERROR(IF($H56="","",IF($H56="Total",SUMIFS(BO$12:BO55,$F$12:$F55,"Category"),IF($F56="Category",SUMIFS(TB_TRANSACTIONS[Total ($)],TB_TRANSACTIONS[Category],Summary!$H56,TB_TRANSACTIONS[Month],Summary!BN$8),SUMIFS(TB_TRANSACTIONS[Total ($)],TB_TRANSACTIONS[Subcategory],Summary!$H56,TB_TRANSACTIONS[Month],Summary!BN$8)))),0)</f>
        <v/>
      </c>
      <c r="BP56" s="250" t="str">
        <f t="shared" si="12"/>
        <v/>
      </c>
      <c r="BQ56" s="162"/>
      <c r="BR56" s="165"/>
      <c r="BS56" s="249" t="str">
        <f t="shared" si="21"/>
        <v/>
      </c>
      <c r="BT56" s="249" t="str">
        <f t="shared" si="22"/>
        <v/>
      </c>
      <c r="BU56" s="250" t="str">
        <f t="shared" si="23"/>
        <v/>
      </c>
      <c r="BV56" s="267"/>
      <c r="BW56" s="77"/>
      <c r="BX56" s="57"/>
      <c r="CK56" s="92"/>
      <c r="CL56" s="92"/>
      <c r="CM56" s="92"/>
      <c r="CN56" s="92"/>
      <c r="CO56" s="92"/>
      <c r="CP56" s="92"/>
    </row>
    <row r="57" spans="1:94" s="72" customFormat="1" ht="16" customHeight="1" thickBot="1" x14ac:dyDescent="0.3">
      <c r="A57" s="97"/>
      <c r="B57" s="108" t="str">
        <f>IFERROR(IF(COUNTIFS($B$13:B56,"Total")&gt;0,"-",IF(B56="",IF(B55="","Total",IF(B55=$C$8,"",B55+1)),IF(E56=D56,"",B56))),"-")</f>
        <v>-</v>
      </c>
      <c r="C57" s="108" t="str">
        <f>IFERROR(IF(B57="","-",INDEX(Analysis!$D$45:$D$54,MATCH(Summary!$B57,Analysis!$C$45:$C$54,0),1)),"-")</f>
        <v>-</v>
      </c>
      <c r="D57" s="108" t="str">
        <f>IFERROR(INDEX(Analysis!$E$45:$E$54,MATCH(Summary!$B57,Analysis!$C$45:$C$54,0),1),"-")</f>
        <v>-</v>
      </c>
      <c r="E57" s="108" t="str">
        <f t="shared" si="16"/>
        <v>-</v>
      </c>
      <c r="F57" s="108" t="str">
        <f t="shared" si="0"/>
        <v>-</v>
      </c>
      <c r="G57" s="57"/>
      <c r="H57" s="164" t="str">
        <f>IFERROR(IF(B57="Total","Total",IF(COUNTIFS($H$12:H56,"Total")&gt;0,"",IF(F57="Category",Summary!C57,INDEX(TB_ALLOCATIONS[Subcategory],MATCH(Summary!C57&amp;"-"&amp;Summary!E57,TB_ALLOCATIONS[Subcategory - code],0),1)))),"")</f>
        <v/>
      </c>
      <c r="I57" s="162"/>
      <c r="J57" s="165"/>
      <c r="K57" s="249" t="str">
        <f>IFERROR(IF($H57="","",IF($H57="Total",SUMIFS(K$12:K56,$F$12:$F56,"Category"),IF($F57="Category",SUM(INDEX(Allocations!$D$11:$O$20,MATCH(Summary!$H57,Allocations!$C$11:$C$20,0),MATCH(Summary!K$8,Allocations!$D$10:$O$10,0))),SUM(INDEX(TB_ALLOCATIONS[[January]:[December]],MATCH(Summary!$H57,TB_ALLOCATIONS[Subcategory],0),MATCH(Summary!K$8,TB_ALLOCATIONS[[#Headers],[January]:[December]],0)))))),0)</f>
        <v/>
      </c>
      <c r="L57" s="249" t="str">
        <f>IFERROR(IF($H57="","",IF($H57="Total",SUMIFS(L$12:L56,$F$12:$F56,"Category"),IF($F57="Category",SUMIFS(TB_TRANSACTIONS[Total ($)],TB_TRANSACTIONS[Category],Summary!$H57,TB_TRANSACTIONS[Month],Summary!K$8),SUMIFS(TB_TRANSACTIONS[Total ($)],TB_TRANSACTIONS[Subcategory],Summary!$H57,TB_TRANSACTIONS[Month],Summary!K$8)))),0)</f>
        <v/>
      </c>
      <c r="M57" s="250" t="str">
        <f t="shared" si="20"/>
        <v/>
      </c>
      <c r="N57" s="162"/>
      <c r="O57" s="165"/>
      <c r="P57" s="249" t="str">
        <f>IFERROR(IF($H57="","",IF($H57="Total",SUMIFS(P$12:P56,$F$12:$F56,"Category"),IF($F57="Category",SUM(INDEX(Allocations!$D$11:$O$20,MATCH(Summary!$H57,Allocations!$C$11:$C$20,0),MATCH(Summary!P$8,Allocations!$D$10:$O$10,0))),SUM(INDEX(TB_ALLOCATIONS[[January]:[December]],MATCH(Summary!$H57,TB_ALLOCATIONS[Subcategory],0),MATCH(Summary!P$8,TB_ALLOCATIONS[[#Headers],[January]:[December]],0)))))),0)</f>
        <v/>
      </c>
      <c r="Q57" s="249" t="str">
        <f>IFERROR(IF($H57="","",IF($H57="Total",SUMIFS(Q$12:Q56,$F$12:$F56,"Category"),IF($F57="Category",SUMIFS(TB_TRANSACTIONS[Total ($)],TB_TRANSACTIONS[Category],Summary!$H57,TB_TRANSACTIONS[Month],Summary!P$8),SUMIFS(TB_TRANSACTIONS[Total ($)],TB_TRANSACTIONS[Subcategory],Summary!$H57,TB_TRANSACTIONS[Month],Summary!P$8)))),0)</f>
        <v/>
      </c>
      <c r="R57" s="250" t="str">
        <f t="shared" si="2"/>
        <v/>
      </c>
      <c r="S57" s="162"/>
      <c r="T57" s="165"/>
      <c r="U57" s="249" t="str">
        <f>IFERROR(IF($H57="","",IF($H57="Total",SUMIFS(U$12:U56,$F$12:$F56,"Category"),IF($F57="Category",SUM(INDEX(Allocations!$D$11:$O$20,MATCH(Summary!$H57,Allocations!$C$11:$C$20,0),MATCH(Summary!U$8,Allocations!$D$10:$O$10,0))),SUM(INDEX(TB_ALLOCATIONS[[January]:[December]],MATCH(Summary!$H57,TB_ALLOCATIONS[Subcategory],0),MATCH(Summary!U$8,TB_ALLOCATIONS[[#Headers],[January]:[December]],0)))))),0)</f>
        <v/>
      </c>
      <c r="V57" s="249" t="str">
        <f>IFERROR(IF($H57="","",IF($H57="Total",SUMIFS(V$12:V56,$F$12:$F56,"Category"),IF($F57="Category",SUMIFS(TB_TRANSACTIONS[Total ($)],TB_TRANSACTIONS[Category],Summary!$H57,TB_TRANSACTIONS[Month],Summary!U$8),SUMIFS(TB_TRANSACTIONS[Total ($)],TB_TRANSACTIONS[Subcategory],Summary!$H57,TB_TRANSACTIONS[Month],Summary!U$8)))),0)</f>
        <v/>
      </c>
      <c r="W57" s="250" t="str">
        <f t="shared" si="3"/>
        <v/>
      </c>
      <c r="X57" s="162"/>
      <c r="Y57" s="165"/>
      <c r="Z57" s="249" t="str">
        <f>IFERROR(IF($H57="","",IF($H57="Total",SUMIFS(Z$12:Z56,$F$12:$F56,"Category"),IF($F57="Category",SUM(INDEX(Allocations!$D$11:$O$20,MATCH(Summary!$H57,Allocations!$C$11:$C$20,0),MATCH(Summary!Z$8,Allocations!$D$10:$O$10,0))),SUM(INDEX(TB_ALLOCATIONS[[January]:[December]],MATCH(Summary!$H57,TB_ALLOCATIONS[Subcategory],0),MATCH(Summary!Z$8,TB_ALLOCATIONS[[#Headers],[January]:[December]],0)))))),0)</f>
        <v/>
      </c>
      <c r="AA57" s="249" t="str">
        <f>IFERROR(IF($H57="","",IF($H57="Total",SUMIFS(AA$12:AA56,$F$12:$F56,"Category"),IF($F57="Category",SUMIFS(TB_TRANSACTIONS[Total ($)],TB_TRANSACTIONS[Category],Summary!$H57,TB_TRANSACTIONS[Month],Summary!Z$8),SUMIFS(TB_TRANSACTIONS[Total ($)],TB_TRANSACTIONS[Subcategory],Summary!$H57,TB_TRANSACTIONS[Month],Summary!Z$8)))),0)</f>
        <v/>
      </c>
      <c r="AB57" s="250" t="str">
        <f t="shared" si="4"/>
        <v/>
      </c>
      <c r="AC57" s="162"/>
      <c r="AD57" s="165"/>
      <c r="AE57" s="249" t="str">
        <f>IFERROR(IF($H57="","",IF($H57="Total",SUMIFS(AE$12:AE56,$F$12:$F56,"Category"),IF($F57="Category",SUM(INDEX(Allocations!$D$11:$O$20,MATCH(Summary!$H57,Allocations!$C$11:$C$20,0),MATCH(Summary!AE$8,Allocations!$D$10:$O$10,0))),SUM(INDEX(TB_ALLOCATIONS[[January]:[December]],MATCH(Summary!$H57,TB_ALLOCATIONS[Subcategory],0),MATCH(Summary!AE$8,TB_ALLOCATIONS[[#Headers],[January]:[December]],0)))))),0)</f>
        <v/>
      </c>
      <c r="AF57" s="249" t="str">
        <f>IFERROR(IF($H57="","",IF($H57="Total",SUMIFS(AF$12:AF56,$F$12:$F56,"Category"),IF($F57="Category",SUMIFS(TB_TRANSACTIONS[Total ($)],TB_TRANSACTIONS[Category],Summary!$H57,TB_TRANSACTIONS[Month],Summary!AE$8),SUMIFS(TB_TRANSACTIONS[Total ($)],TB_TRANSACTIONS[Subcategory],Summary!$H57,TB_TRANSACTIONS[Month],Summary!AE$8)))),0)</f>
        <v/>
      </c>
      <c r="AG57" s="250" t="str">
        <f t="shared" si="5"/>
        <v/>
      </c>
      <c r="AH57" s="162"/>
      <c r="AI57" s="165"/>
      <c r="AJ57" s="249" t="str">
        <f>IFERROR(IF($H57="","",IF($H57="Total",SUMIFS(AJ$12:AJ56,$F$12:$F56,"Category"),IF($F57="Category",SUM(INDEX(Allocations!$D$11:$O$20,MATCH(Summary!$H57,Allocations!$C$11:$C$20,0),MATCH(Summary!AJ$8,Allocations!$D$10:$O$10,0))),SUM(INDEX(TB_ALLOCATIONS[[January]:[December]],MATCH(Summary!$H57,TB_ALLOCATIONS[Subcategory],0),MATCH(Summary!AJ$8,TB_ALLOCATIONS[[#Headers],[January]:[December]],0)))))),0)</f>
        <v/>
      </c>
      <c r="AK57" s="249" t="str">
        <f>IFERROR(IF($H57="","",IF($H57="Total",SUMIFS(AK$12:AK56,$F$12:$F56,"Category"),IF($F57="Category",SUMIFS(TB_TRANSACTIONS[Total ($)],TB_TRANSACTIONS[Category],Summary!$H57,TB_TRANSACTIONS[Month],Summary!AJ$8),SUMIFS(TB_TRANSACTIONS[Total ($)],TB_TRANSACTIONS[Subcategory],Summary!$H57,TB_TRANSACTIONS[Month],Summary!AJ$8)))),0)</f>
        <v/>
      </c>
      <c r="AL57" s="250" t="str">
        <f t="shared" si="6"/>
        <v/>
      </c>
      <c r="AM57" s="162"/>
      <c r="AN57" s="165"/>
      <c r="AO57" s="249" t="str">
        <f>IFERROR(IF($H57="","",IF($H57="Total",SUMIFS(AO$12:AO56,$F$12:$F56,"Category"),IF($F57="Category",SUM(INDEX(Allocations!$D$11:$O$20,MATCH(Summary!$H57,Allocations!$C$11:$C$20,0),MATCH(Summary!AO$8,Allocations!$D$10:$O$10,0))),SUM(INDEX(TB_ALLOCATIONS[[January]:[December]],MATCH(Summary!$H57,TB_ALLOCATIONS[Subcategory],0),MATCH(Summary!AO$8,TB_ALLOCATIONS[[#Headers],[January]:[December]],0)))))),0)</f>
        <v/>
      </c>
      <c r="AP57" s="249" t="str">
        <f>IFERROR(IF($H57="","",IF($H57="Total",SUMIFS(AP$12:AP56,$F$12:$F56,"Category"),IF($F57="Category",SUMIFS(TB_TRANSACTIONS[Total ($)],TB_TRANSACTIONS[Category],Summary!$H57,TB_TRANSACTIONS[Month],Summary!AO$8),SUMIFS(TB_TRANSACTIONS[Total ($)],TB_TRANSACTIONS[Subcategory],Summary!$H57,TB_TRANSACTIONS[Month],Summary!AO$8)))),0)</f>
        <v/>
      </c>
      <c r="AQ57" s="250" t="str">
        <f t="shared" si="7"/>
        <v/>
      </c>
      <c r="AR57" s="162"/>
      <c r="AS57" s="165"/>
      <c r="AT57" s="249" t="str">
        <f>IFERROR(IF($H57="","",IF($H57="Total",SUMIFS(AT$12:AT56,$F$12:$F56,"Category"),IF($F57="Category",SUM(INDEX(Allocations!$D$11:$O$20,MATCH(Summary!$H57,Allocations!$C$11:$C$20,0),MATCH(Summary!AT$8,Allocations!$D$10:$O$10,0))),SUM(INDEX(TB_ALLOCATIONS[[January]:[December]],MATCH(Summary!$H57,TB_ALLOCATIONS[Subcategory],0),MATCH(Summary!AT$8,TB_ALLOCATIONS[[#Headers],[January]:[December]],0)))))),0)</f>
        <v/>
      </c>
      <c r="AU57" s="249" t="str">
        <f>IFERROR(IF($H57="","",IF($H57="Total",SUMIFS(AU$12:AU56,$F$12:$F56,"Category"),IF($F57="Category",SUMIFS(TB_TRANSACTIONS[Total ($)],TB_TRANSACTIONS[Category],Summary!$H57,TB_TRANSACTIONS[Month],Summary!AT$8),SUMIFS(TB_TRANSACTIONS[Total ($)],TB_TRANSACTIONS[Subcategory],Summary!$H57,TB_TRANSACTIONS[Month],Summary!AT$8)))),0)</f>
        <v/>
      </c>
      <c r="AV57" s="250" t="str">
        <f t="shared" si="8"/>
        <v/>
      </c>
      <c r="AW57" s="162"/>
      <c r="AX57" s="165"/>
      <c r="AY57" s="249" t="str">
        <f>IFERROR(IF($H57="","",IF($H57="Total",SUMIFS(AY$12:AY56,$F$12:$F56,"Category"),IF($F57="Category",SUM(INDEX(Allocations!$D$11:$O$20,MATCH(Summary!$H57,Allocations!$C$11:$C$20,0),MATCH(Summary!AY$8,Allocations!$D$10:$O$10,0))),SUM(INDEX(TB_ALLOCATIONS[[January]:[December]],MATCH(Summary!$H57,TB_ALLOCATIONS[Subcategory],0),MATCH(Summary!AY$8,TB_ALLOCATIONS[[#Headers],[January]:[December]],0)))))),0)</f>
        <v/>
      </c>
      <c r="AZ57" s="249" t="str">
        <f>IFERROR(IF($H57="","",IF($H57="Total",SUMIFS(AZ$12:AZ56,$F$12:$F56,"Category"),IF($F57="Category",SUMIFS(TB_TRANSACTIONS[Total ($)],TB_TRANSACTIONS[Category],Summary!$H57,TB_TRANSACTIONS[Month],Summary!AY$8),SUMIFS(TB_TRANSACTIONS[Total ($)],TB_TRANSACTIONS[Subcategory],Summary!$H57,TB_TRANSACTIONS[Month],Summary!AY$8)))),0)</f>
        <v/>
      </c>
      <c r="BA57" s="250" t="str">
        <f t="shared" si="9"/>
        <v/>
      </c>
      <c r="BB57" s="162"/>
      <c r="BC57" s="165"/>
      <c r="BD57" s="249" t="str">
        <f>IFERROR(IF($H57="","",IF($H57="Total",SUMIFS(BD$12:BD56,$F$12:$F56,"Category"),IF($F57="Category",SUM(INDEX(Allocations!$D$11:$O$20,MATCH(Summary!$H57,Allocations!$C$11:$C$20,0),MATCH(Summary!BD$8,Allocations!$D$10:$O$10,0))),SUM(INDEX(TB_ALLOCATIONS[[January]:[December]],MATCH(Summary!$H57,TB_ALLOCATIONS[Subcategory],0),MATCH(Summary!BD$8,TB_ALLOCATIONS[[#Headers],[January]:[December]],0)))))),0)</f>
        <v/>
      </c>
      <c r="BE57" s="249" t="str">
        <f>IFERROR(IF($H57="","",IF($H57="Total",SUMIFS(BE$12:BE56,$F$12:$F56,"Category"),IF($F57="Category",SUMIFS(TB_TRANSACTIONS[Total ($)],TB_TRANSACTIONS[Category],Summary!$H57,TB_TRANSACTIONS[Month],Summary!BD$8),SUMIFS(TB_TRANSACTIONS[Total ($)],TB_TRANSACTIONS[Subcategory],Summary!$H57,TB_TRANSACTIONS[Month],Summary!BD$8)))),0)</f>
        <v/>
      </c>
      <c r="BF57" s="250" t="str">
        <f t="shared" si="10"/>
        <v/>
      </c>
      <c r="BG57" s="162"/>
      <c r="BH57" s="165"/>
      <c r="BI57" s="249" t="str">
        <f>IFERROR(IF($H57="","",IF($H57="Total",SUMIFS(BI$12:BI56,$F$12:$F56,"Category"),IF($F57="Category",SUM(INDEX(Allocations!$D$11:$O$20,MATCH(Summary!$H57,Allocations!$C$11:$C$20,0),MATCH(Summary!BI$8,Allocations!$D$10:$O$10,0))),SUM(INDEX(TB_ALLOCATIONS[[January]:[December]],MATCH(Summary!$H57,TB_ALLOCATIONS[Subcategory],0),MATCH(Summary!BI$8,TB_ALLOCATIONS[[#Headers],[January]:[December]],0)))))),0)</f>
        <v/>
      </c>
      <c r="BJ57" s="249" t="str">
        <f>IFERROR(IF($H57="","",IF($H57="Total",SUMIFS(BJ$12:BJ56,$F$12:$F56,"Category"),IF($F57="Category",SUMIFS(TB_TRANSACTIONS[Total ($)],TB_TRANSACTIONS[Category],Summary!$H57,TB_TRANSACTIONS[Month],Summary!BI$8),SUMIFS(TB_TRANSACTIONS[Total ($)],TB_TRANSACTIONS[Subcategory],Summary!$H57,TB_TRANSACTIONS[Month],Summary!BI$8)))),0)</f>
        <v/>
      </c>
      <c r="BK57" s="250" t="str">
        <f t="shared" si="11"/>
        <v/>
      </c>
      <c r="BL57" s="162"/>
      <c r="BM57" s="165"/>
      <c r="BN57" s="249" t="str">
        <f>IFERROR(IF($H57="","",IF($H57="Total",SUMIFS(BN$12:BN56,$F$12:$F56,"Category"),IF($F57="Category",SUM(INDEX(Allocations!$D$11:$O$20,MATCH(Summary!$H57,Allocations!$C$11:$C$20,0),MATCH(Summary!BN$8,Allocations!$D$10:$O$10,0))),SUM(INDEX(TB_ALLOCATIONS[[January]:[December]],MATCH(Summary!$H57,TB_ALLOCATIONS[Subcategory],0),MATCH(Summary!BN$8,TB_ALLOCATIONS[[#Headers],[January]:[December]],0)))))),0)</f>
        <v/>
      </c>
      <c r="BO57" s="249" t="str">
        <f>IFERROR(IF($H57="","",IF($H57="Total",SUMIFS(BO$12:BO56,$F$12:$F56,"Category"),IF($F57="Category",SUMIFS(TB_TRANSACTIONS[Total ($)],TB_TRANSACTIONS[Category],Summary!$H57,TB_TRANSACTIONS[Month],Summary!BN$8),SUMIFS(TB_TRANSACTIONS[Total ($)],TB_TRANSACTIONS[Subcategory],Summary!$H57,TB_TRANSACTIONS[Month],Summary!BN$8)))),0)</f>
        <v/>
      </c>
      <c r="BP57" s="250" t="str">
        <f t="shared" si="12"/>
        <v/>
      </c>
      <c r="BQ57" s="162"/>
      <c r="BR57" s="165"/>
      <c r="BS57" s="249" t="str">
        <f t="shared" si="21"/>
        <v/>
      </c>
      <c r="BT57" s="249" t="str">
        <f t="shared" si="22"/>
        <v/>
      </c>
      <c r="BU57" s="250" t="str">
        <f t="shared" si="23"/>
        <v/>
      </c>
      <c r="BV57" s="267"/>
      <c r="BW57" s="77"/>
      <c r="BX57" s="57"/>
      <c r="CK57" s="92"/>
      <c r="CL57" s="92"/>
      <c r="CM57" s="92"/>
      <c r="CN57" s="92"/>
      <c r="CO57" s="92"/>
      <c r="CP57" s="92"/>
    </row>
    <row r="58" spans="1:94" s="72" customFormat="1" ht="16" customHeight="1" thickBot="1" x14ac:dyDescent="0.3">
      <c r="A58" s="97"/>
      <c r="B58" s="108" t="str">
        <f>IFERROR(IF(COUNTIFS($B$13:B57,"Total")&gt;0,"-",IF(B57="",IF(B56="","Total",IF(B56=$C$8,"",B56+1)),IF(E57=D57,"",B57))),"-")</f>
        <v>-</v>
      </c>
      <c r="C58" s="108" t="str">
        <f>IFERROR(IF(B58="","-",INDEX(Analysis!$D$45:$D$54,MATCH(Summary!$B58,Analysis!$C$45:$C$54,0),1)),"-")</f>
        <v>-</v>
      </c>
      <c r="D58" s="108" t="str">
        <f>IFERROR(INDEX(Analysis!$E$45:$E$54,MATCH(Summary!$B58,Analysis!$C$45:$C$54,0),1),"-")</f>
        <v>-</v>
      </c>
      <c r="E58" s="108" t="str">
        <f t="shared" si="16"/>
        <v>-</v>
      </c>
      <c r="F58" s="108" t="str">
        <f t="shared" si="0"/>
        <v>-</v>
      </c>
      <c r="G58" s="57"/>
      <c r="H58" s="164" t="str">
        <f>IFERROR(IF(B58="Total","Total",IF(COUNTIFS($H$12:H57,"Total")&gt;0,"",IF(F58="Category",Summary!C58,INDEX(TB_ALLOCATIONS[Subcategory],MATCH(Summary!C58&amp;"-"&amp;Summary!E58,TB_ALLOCATIONS[Subcategory - code],0),1)))),"")</f>
        <v/>
      </c>
      <c r="I58" s="162"/>
      <c r="J58" s="165"/>
      <c r="K58" s="249" t="str">
        <f>IFERROR(IF($H58="","",IF($H58="Total",SUMIFS(K$12:K57,$F$12:$F57,"Category"),IF($F58="Category",SUM(INDEX(Allocations!$D$11:$O$20,MATCH(Summary!$H58,Allocations!$C$11:$C$20,0),MATCH(Summary!K$8,Allocations!$D$10:$O$10,0))),SUM(INDEX(TB_ALLOCATIONS[[January]:[December]],MATCH(Summary!$H58,TB_ALLOCATIONS[Subcategory],0),MATCH(Summary!K$8,TB_ALLOCATIONS[[#Headers],[January]:[December]],0)))))),0)</f>
        <v/>
      </c>
      <c r="L58" s="249" t="str">
        <f>IFERROR(IF($H58="","",IF($H58="Total",SUMIFS(L$12:L57,$F$12:$F57,"Category"),IF($F58="Category",SUMIFS(TB_TRANSACTIONS[Total ($)],TB_TRANSACTIONS[Category],Summary!$H58,TB_TRANSACTIONS[Month],Summary!K$8),SUMIFS(TB_TRANSACTIONS[Total ($)],TB_TRANSACTIONS[Subcategory],Summary!$H58,TB_TRANSACTIONS[Month],Summary!K$8)))),0)</f>
        <v/>
      </c>
      <c r="M58" s="250" t="str">
        <f t="shared" si="20"/>
        <v/>
      </c>
      <c r="N58" s="162"/>
      <c r="O58" s="165"/>
      <c r="P58" s="249" t="str">
        <f>IFERROR(IF($H58="","",IF($H58="Total",SUMIFS(P$12:P57,$F$12:$F57,"Category"),IF($F58="Category",SUM(INDEX(Allocations!$D$11:$O$20,MATCH(Summary!$H58,Allocations!$C$11:$C$20,0),MATCH(Summary!P$8,Allocations!$D$10:$O$10,0))),SUM(INDEX(TB_ALLOCATIONS[[January]:[December]],MATCH(Summary!$H58,TB_ALLOCATIONS[Subcategory],0),MATCH(Summary!P$8,TB_ALLOCATIONS[[#Headers],[January]:[December]],0)))))),0)</f>
        <v/>
      </c>
      <c r="Q58" s="249" t="str">
        <f>IFERROR(IF($H58="","",IF($H58="Total",SUMIFS(Q$12:Q57,$F$12:$F57,"Category"),IF($F58="Category",SUMIFS(TB_TRANSACTIONS[Total ($)],TB_TRANSACTIONS[Category],Summary!$H58,TB_TRANSACTIONS[Month],Summary!P$8),SUMIFS(TB_TRANSACTIONS[Total ($)],TB_TRANSACTIONS[Subcategory],Summary!$H58,TB_TRANSACTIONS[Month],Summary!P$8)))),0)</f>
        <v/>
      </c>
      <c r="R58" s="250" t="str">
        <f t="shared" si="2"/>
        <v/>
      </c>
      <c r="S58" s="162"/>
      <c r="T58" s="165"/>
      <c r="U58" s="249" t="str">
        <f>IFERROR(IF($H58="","",IF($H58="Total",SUMIFS(U$12:U57,$F$12:$F57,"Category"),IF($F58="Category",SUM(INDEX(Allocations!$D$11:$O$20,MATCH(Summary!$H58,Allocations!$C$11:$C$20,0),MATCH(Summary!U$8,Allocations!$D$10:$O$10,0))),SUM(INDEX(TB_ALLOCATIONS[[January]:[December]],MATCH(Summary!$H58,TB_ALLOCATIONS[Subcategory],0),MATCH(Summary!U$8,TB_ALLOCATIONS[[#Headers],[January]:[December]],0)))))),0)</f>
        <v/>
      </c>
      <c r="V58" s="249" t="str">
        <f>IFERROR(IF($H58="","",IF($H58="Total",SUMIFS(V$12:V57,$F$12:$F57,"Category"),IF($F58="Category",SUMIFS(TB_TRANSACTIONS[Total ($)],TB_TRANSACTIONS[Category],Summary!$H58,TB_TRANSACTIONS[Month],Summary!U$8),SUMIFS(TB_TRANSACTIONS[Total ($)],TB_TRANSACTIONS[Subcategory],Summary!$H58,TB_TRANSACTIONS[Month],Summary!U$8)))),0)</f>
        <v/>
      </c>
      <c r="W58" s="250" t="str">
        <f t="shared" si="3"/>
        <v/>
      </c>
      <c r="X58" s="162"/>
      <c r="Y58" s="165"/>
      <c r="Z58" s="249" t="str">
        <f>IFERROR(IF($H58="","",IF($H58="Total",SUMIFS(Z$12:Z57,$F$12:$F57,"Category"),IF($F58="Category",SUM(INDEX(Allocations!$D$11:$O$20,MATCH(Summary!$H58,Allocations!$C$11:$C$20,0),MATCH(Summary!Z$8,Allocations!$D$10:$O$10,0))),SUM(INDEX(TB_ALLOCATIONS[[January]:[December]],MATCH(Summary!$H58,TB_ALLOCATIONS[Subcategory],0),MATCH(Summary!Z$8,TB_ALLOCATIONS[[#Headers],[January]:[December]],0)))))),0)</f>
        <v/>
      </c>
      <c r="AA58" s="249" t="str">
        <f>IFERROR(IF($H58="","",IF($H58="Total",SUMIFS(AA$12:AA57,$F$12:$F57,"Category"),IF($F58="Category",SUMIFS(TB_TRANSACTIONS[Total ($)],TB_TRANSACTIONS[Category],Summary!$H58,TB_TRANSACTIONS[Month],Summary!Z$8),SUMIFS(TB_TRANSACTIONS[Total ($)],TB_TRANSACTIONS[Subcategory],Summary!$H58,TB_TRANSACTIONS[Month],Summary!Z$8)))),0)</f>
        <v/>
      </c>
      <c r="AB58" s="250" t="str">
        <f t="shared" si="4"/>
        <v/>
      </c>
      <c r="AC58" s="162"/>
      <c r="AD58" s="165"/>
      <c r="AE58" s="249" t="str">
        <f>IFERROR(IF($H58="","",IF($H58="Total",SUMIFS(AE$12:AE57,$F$12:$F57,"Category"),IF($F58="Category",SUM(INDEX(Allocations!$D$11:$O$20,MATCH(Summary!$H58,Allocations!$C$11:$C$20,0),MATCH(Summary!AE$8,Allocations!$D$10:$O$10,0))),SUM(INDEX(TB_ALLOCATIONS[[January]:[December]],MATCH(Summary!$H58,TB_ALLOCATIONS[Subcategory],0),MATCH(Summary!AE$8,TB_ALLOCATIONS[[#Headers],[January]:[December]],0)))))),0)</f>
        <v/>
      </c>
      <c r="AF58" s="249" t="str">
        <f>IFERROR(IF($H58="","",IF($H58="Total",SUMIFS(AF$12:AF57,$F$12:$F57,"Category"),IF($F58="Category",SUMIFS(TB_TRANSACTIONS[Total ($)],TB_TRANSACTIONS[Category],Summary!$H58,TB_TRANSACTIONS[Month],Summary!AE$8),SUMIFS(TB_TRANSACTIONS[Total ($)],TB_TRANSACTIONS[Subcategory],Summary!$H58,TB_TRANSACTIONS[Month],Summary!AE$8)))),0)</f>
        <v/>
      </c>
      <c r="AG58" s="250" t="str">
        <f t="shared" si="5"/>
        <v/>
      </c>
      <c r="AH58" s="162"/>
      <c r="AI58" s="165"/>
      <c r="AJ58" s="249" t="str">
        <f>IFERROR(IF($H58="","",IF($H58="Total",SUMIFS(AJ$12:AJ57,$F$12:$F57,"Category"),IF($F58="Category",SUM(INDEX(Allocations!$D$11:$O$20,MATCH(Summary!$H58,Allocations!$C$11:$C$20,0),MATCH(Summary!AJ$8,Allocations!$D$10:$O$10,0))),SUM(INDEX(TB_ALLOCATIONS[[January]:[December]],MATCH(Summary!$H58,TB_ALLOCATIONS[Subcategory],0),MATCH(Summary!AJ$8,TB_ALLOCATIONS[[#Headers],[January]:[December]],0)))))),0)</f>
        <v/>
      </c>
      <c r="AK58" s="249" t="str">
        <f>IFERROR(IF($H58="","",IF($H58="Total",SUMIFS(AK$12:AK57,$F$12:$F57,"Category"),IF($F58="Category",SUMIFS(TB_TRANSACTIONS[Total ($)],TB_TRANSACTIONS[Category],Summary!$H58,TB_TRANSACTIONS[Month],Summary!AJ$8),SUMIFS(TB_TRANSACTIONS[Total ($)],TB_TRANSACTIONS[Subcategory],Summary!$H58,TB_TRANSACTIONS[Month],Summary!AJ$8)))),0)</f>
        <v/>
      </c>
      <c r="AL58" s="250" t="str">
        <f t="shared" si="6"/>
        <v/>
      </c>
      <c r="AM58" s="162"/>
      <c r="AN58" s="165"/>
      <c r="AO58" s="249" t="str">
        <f>IFERROR(IF($H58="","",IF($H58="Total",SUMIFS(AO$12:AO57,$F$12:$F57,"Category"),IF($F58="Category",SUM(INDEX(Allocations!$D$11:$O$20,MATCH(Summary!$H58,Allocations!$C$11:$C$20,0),MATCH(Summary!AO$8,Allocations!$D$10:$O$10,0))),SUM(INDEX(TB_ALLOCATIONS[[January]:[December]],MATCH(Summary!$H58,TB_ALLOCATIONS[Subcategory],0),MATCH(Summary!AO$8,TB_ALLOCATIONS[[#Headers],[January]:[December]],0)))))),0)</f>
        <v/>
      </c>
      <c r="AP58" s="249" t="str">
        <f>IFERROR(IF($H58="","",IF($H58="Total",SUMIFS(AP$12:AP57,$F$12:$F57,"Category"),IF($F58="Category",SUMIFS(TB_TRANSACTIONS[Total ($)],TB_TRANSACTIONS[Category],Summary!$H58,TB_TRANSACTIONS[Month],Summary!AO$8),SUMIFS(TB_TRANSACTIONS[Total ($)],TB_TRANSACTIONS[Subcategory],Summary!$H58,TB_TRANSACTIONS[Month],Summary!AO$8)))),0)</f>
        <v/>
      </c>
      <c r="AQ58" s="250" t="str">
        <f t="shared" si="7"/>
        <v/>
      </c>
      <c r="AR58" s="162"/>
      <c r="AS58" s="165"/>
      <c r="AT58" s="249" t="str">
        <f>IFERROR(IF($H58="","",IF($H58="Total",SUMIFS(AT$12:AT57,$F$12:$F57,"Category"),IF($F58="Category",SUM(INDEX(Allocations!$D$11:$O$20,MATCH(Summary!$H58,Allocations!$C$11:$C$20,0),MATCH(Summary!AT$8,Allocations!$D$10:$O$10,0))),SUM(INDEX(TB_ALLOCATIONS[[January]:[December]],MATCH(Summary!$H58,TB_ALLOCATIONS[Subcategory],0),MATCH(Summary!AT$8,TB_ALLOCATIONS[[#Headers],[January]:[December]],0)))))),0)</f>
        <v/>
      </c>
      <c r="AU58" s="249" t="str">
        <f>IFERROR(IF($H58="","",IF($H58="Total",SUMIFS(AU$12:AU57,$F$12:$F57,"Category"),IF($F58="Category",SUMIFS(TB_TRANSACTIONS[Total ($)],TB_TRANSACTIONS[Category],Summary!$H58,TB_TRANSACTIONS[Month],Summary!AT$8),SUMIFS(TB_TRANSACTIONS[Total ($)],TB_TRANSACTIONS[Subcategory],Summary!$H58,TB_TRANSACTIONS[Month],Summary!AT$8)))),0)</f>
        <v/>
      </c>
      <c r="AV58" s="250" t="str">
        <f t="shared" si="8"/>
        <v/>
      </c>
      <c r="AW58" s="162"/>
      <c r="AX58" s="165"/>
      <c r="AY58" s="249" t="str">
        <f>IFERROR(IF($H58="","",IF($H58="Total",SUMIFS(AY$12:AY57,$F$12:$F57,"Category"),IF($F58="Category",SUM(INDEX(Allocations!$D$11:$O$20,MATCH(Summary!$H58,Allocations!$C$11:$C$20,0),MATCH(Summary!AY$8,Allocations!$D$10:$O$10,0))),SUM(INDEX(TB_ALLOCATIONS[[January]:[December]],MATCH(Summary!$H58,TB_ALLOCATIONS[Subcategory],0),MATCH(Summary!AY$8,TB_ALLOCATIONS[[#Headers],[January]:[December]],0)))))),0)</f>
        <v/>
      </c>
      <c r="AZ58" s="249" t="str">
        <f>IFERROR(IF($H58="","",IF($H58="Total",SUMIFS(AZ$12:AZ57,$F$12:$F57,"Category"),IF($F58="Category",SUMIFS(TB_TRANSACTIONS[Total ($)],TB_TRANSACTIONS[Category],Summary!$H58,TB_TRANSACTIONS[Month],Summary!AY$8),SUMIFS(TB_TRANSACTIONS[Total ($)],TB_TRANSACTIONS[Subcategory],Summary!$H58,TB_TRANSACTIONS[Month],Summary!AY$8)))),0)</f>
        <v/>
      </c>
      <c r="BA58" s="250" t="str">
        <f t="shared" si="9"/>
        <v/>
      </c>
      <c r="BB58" s="162"/>
      <c r="BC58" s="165"/>
      <c r="BD58" s="249" t="str">
        <f>IFERROR(IF($H58="","",IF($H58="Total",SUMIFS(BD$12:BD57,$F$12:$F57,"Category"),IF($F58="Category",SUM(INDEX(Allocations!$D$11:$O$20,MATCH(Summary!$H58,Allocations!$C$11:$C$20,0),MATCH(Summary!BD$8,Allocations!$D$10:$O$10,0))),SUM(INDEX(TB_ALLOCATIONS[[January]:[December]],MATCH(Summary!$H58,TB_ALLOCATIONS[Subcategory],0),MATCH(Summary!BD$8,TB_ALLOCATIONS[[#Headers],[January]:[December]],0)))))),0)</f>
        <v/>
      </c>
      <c r="BE58" s="249" t="str">
        <f>IFERROR(IF($H58="","",IF($H58="Total",SUMIFS(BE$12:BE57,$F$12:$F57,"Category"),IF($F58="Category",SUMIFS(TB_TRANSACTIONS[Total ($)],TB_TRANSACTIONS[Category],Summary!$H58,TB_TRANSACTIONS[Month],Summary!BD$8),SUMIFS(TB_TRANSACTIONS[Total ($)],TB_TRANSACTIONS[Subcategory],Summary!$H58,TB_TRANSACTIONS[Month],Summary!BD$8)))),0)</f>
        <v/>
      </c>
      <c r="BF58" s="250" t="str">
        <f t="shared" si="10"/>
        <v/>
      </c>
      <c r="BG58" s="162"/>
      <c r="BH58" s="165"/>
      <c r="BI58" s="249" t="str">
        <f>IFERROR(IF($H58="","",IF($H58="Total",SUMIFS(BI$12:BI57,$F$12:$F57,"Category"),IF($F58="Category",SUM(INDEX(Allocations!$D$11:$O$20,MATCH(Summary!$H58,Allocations!$C$11:$C$20,0),MATCH(Summary!BI$8,Allocations!$D$10:$O$10,0))),SUM(INDEX(TB_ALLOCATIONS[[January]:[December]],MATCH(Summary!$H58,TB_ALLOCATIONS[Subcategory],0),MATCH(Summary!BI$8,TB_ALLOCATIONS[[#Headers],[January]:[December]],0)))))),0)</f>
        <v/>
      </c>
      <c r="BJ58" s="249" t="str">
        <f>IFERROR(IF($H58="","",IF($H58="Total",SUMIFS(BJ$12:BJ57,$F$12:$F57,"Category"),IF($F58="Category",SUMIFS(TB_TRANSACTIONS[Total ($)],TB_TRANSACTIONS[Category],Summary!$H58,TB_TRANSACTIONS[Month],Summary!BI$8),SUMIFS(TB_TRANSACTIONS[Total ($)],TB_TRANSACTIONS[Subcategory],Summary!$H58,TB_TRANSACTIONS[Month],Summary!BI$8)))),0)</f>
        <v/>
      </c>
      <c r="BK58" s="250" t="str">
        <f t="shared" si="11"/>
        <v/>
      </c>
      <c r="BL58" s="162"/>
      <c r="BM58" s="165"/>
      <c r="BN58" s="249" t="str">
        <f>IFERROR(IF($H58="","",IF($H58="Total",SUMIFS(BN$12:BN57,$F$12:$F57,"Category"),IF($F58="Category",SUM(INDEX(Allocations!$D$11:$O$20,MATCH(Summary!$H58,Allocations!$C$11:$C$20,0),MATCH(Summary!BN$8,Allocations!$D$10:$O$10,0))),SUM(INDEX(TB_ALLOCATIONS[[January]:[December]],MATCH(Summary!$H58,TB_ALLOCATIONS[Subcategory],0),MATCH(Summary!BN$8,TB_ALLOCATIONS[[#Headers],[January]:[December]],0)))))),0)</f>
        <v/>
      </c>
      <c r="BO58" s="249" t="str">
        <f>IFERROR(IF($H58="","",IF($H58="Total",SUMIFS(BO$12:BO57,$F$12:$F57,"Category"),IF($F58="Category",SUMIFS(TB_TRANSACTIONS[Total ($)],TB_TRANSACTIONS[Category],Summary!$H58,TB_TRANSACTIONS[Month],Summary!BN$8),SUMIFS(TB_TRANSACTIONS[Total ($)],TB_TRANSACTIONS[Subcategory],Summary!$H58,TB_TRANSACTIONS[Month],Summary!BN$8)))),0)</f>
        <v/>
      </c>
      <c r="BP58" s="250" t="str">
        <f t="shared" si="12"/>
        <v/>
      </c>
      <c r="BQ58" s="162"/>
      <c r="BR58" s="165"/>
      <c r="BS58" s="249" t="str">
        <f t="shared" si="21"/>
        <v/>
      </c>
      <c r="BT58" s="249" t="str">
        <f t="shared" si="22"/>
        <v/>
      </c>
      <c r="BU58" s="250" t="str">
        <f t="shared" si="23"/>
        <v/>
      </c>
      <c r="BV58" s="267"/>
      <c r="BW58" s="77"/>
      <c r="BX58" s="57"/>
      <c r="CK58" s="92"/>
      <c r="CL58" s="92"/>
      <c r="CM58" s="92"/>
      <c r="CN58" s="92"/>
      <c r="CO58" s="92"/>
      <c r="CP58" s="92"/>
    </row>
    <row r="59" spans="1:94" s="72" customFormat="1" ht="16" customHeight="1" thickBot="1" x14ac:dyDescent="0.3">
      <c r="A59" s="97"/>
      <c r="B59" s="108" t="str">
        <f>IFERROR(IF(COUNTIFS($B$13:B58,"Total")&gt;0,"-",IF(B58="",IF(B57="","Total",IF(B57=$C$8,"",B57+1)),IF(E58=D58,"",B58))),"-")</f>
        <v>-</v>
      </c>
      <c r="C59" s="108" t="str">
        <f>IFERROR(IF(B59="","-",INDEX(Analysis!$D$45:$D$54,MATCH(Summary!$B59,Analysis!$C$45:$C$54,0),1)),"-")</f>
        <v>-</v>
      </c>
      <c r="D59" s="108" t="str">
        <f>IFERROR(INDEX(Analysis!$E$45:$E$54,MATCH(Summary!$B59,Analysis!$C$45:$C$54,0),1),"-")</f>
        <v>-</v>
      </c>
      <c r="E59" s="108" t="str">
        <f t="shared" si="16"/>
        <v>-</v>
      </c>
      <c r="F59" s="108" t="str">
        <f t="shared" si="0"/>
        <v>-</v>
      </c>
      <c r="G59" s="57"/>
      <c r="H59" s="164" t="str">
        <f>IFERROR(IF(B59="Total","Total",IF(COUNTIFS($H$12:H58,"Total")&gt;0,"",IF(F59="Category",Summary!C59,INDEX(TB_ALLOCATIONS[Subcategory],MATCH(Summary!C59&amp;"-"&amp;Summary!E59,TB_ALLOCATIONS[Subcategory - code],0),1)))),"")</f>
        <v/>
      </c>
      <c r="I59" s="162"/>
      <c r="J59" s="165"/>
      <c r="K59" s="249" t="str">
        <f>IFERROR(IF($H59="","",IF($H59="Total",SUMIFS(K$12:K58,$F$12:$F58,"Category"),IF($F59="Category",SUM(INDEX(Allocations!$D$11:$O$20,MATCH(Summary!$H59,Allocations!$C$11:$C$20,0),MATCH(Summary!K$8,Allocations!$D$10:$O$10,0))),SUM(INDEX(TB_ALLOCATIONS[[January]:[December]],MATCH(Summary!$H59,TB_ALLOCATIONS[Subcategory],0),MATCH(Summary!K$8,TB_ALLOCATIONS[[#Headers],[January]:[December]],0)))))),0)</f>
        <v/>
      </c>
      <c r="L59" s="249" t="str">
        <f>IFERROR(IF($H59="","",IF($H59="Total",SUMIFS(L$12:L58,$F$12:$F58,"Category"),IF($F59="Category",SUMIFS(TB_TRANSACTIONS[Total ($)],TB_TRANSACTIONS[Category],Summary!$H59,TB_TRANSACTIONS[Month],Summary!K$8),SUMIFS(TB_TRANSACTIONS[Total ($)],TB_TRANSACTIONS[Subcategory],Summary!$H59,TB_TRANSACTIONS[Month],Summary!K$8)))),0)</f>
        <v/>
      </c>
      <c r="M59" s="250" t="str">
        <f t="shared" si="20"/>
        <v/>
      </c>
      <c r="N59" s="162"/>
      <c r="O59" s="165"/>
      <c r="P59" s="249" t="str">
        <f>IFERROR(IF($H59="","",IF($H59="Total",SUMIFS(P$12:P58,$F$12:$F58,"Category"),IF($F59="Category",SUM(INDEX(Allocations!$D$11:$O$20,MATCH(Summary!$H59,Allocations!$C$11:$C$20,0),MATCH(Summary!P$8,Allocations!$D$10:$O$10,0))),SUM(INDEX(TB_ALLOCATIONS[[January]:[December]],MATCH(Summary!$H59,TB_ALLOCATIONS[Subcategory],0),MATCH(Summary!P$8,TB_ALLOCATIONS[[#Headers],[January]:[December]],0)))))),0)</f>
        <v/>
      </c>
      <c r="Q59" s="249" t="str">
        <f>IFERROR(IF($H59="","",IF($H59="Total",SUMIFS(Q$12:Q58,$F$12:$F58,"Category"),IF($F59="Category",SUMIFS(TB_TRANSACTIONS[Total ($)],TB_TRANSACTIONS[Category],Summary!$H59,TB_TRANSACTIONS[Month],Summary!P$8),SUMIFS(TB_TRANSACTIONS[Total ($)],TB_TRANSACTIONS[Subcategory],Summary!$H59,TB_TRANSACTIONS[Month],Summary!P$8)))),0)</f>
        <v/>
      </c>
      <c r="R59" s="250" t="str">
        <f t="shared" si="2"/>
        <v/>
      </c>
      <c r="S59" s="162"/>
      <c r="T59" s="165"/>
      <c r="U59" s="249" t="str">
        <f>IFERROR(IF($H59="","",IF($H59="Total",SUMIFS(U$12:U58,$F$12:$F58,"Category"),IF($F59="Category",SUM(INDEX(Allocations!$D$11:$O$20,MATCH(Summary!$H59,Allocations!$C$11:$C$20,0),MATCH(Summary!U$8,Allocations!$D$10:$O$10,0))),SUM(INDEX(TB_ALLOCATIONS[[January]:[December]],MATCH(Summary!$H59,TB_ALLOCATIONS[Subcategory],0),MATCH(Summary!U$8,TB_ALLOCATIONS[[#Headers],[January]:[December]],0)))))),0)</f>
        <v/>
      </c>
      <c r="V59" s="249" t="str">
        <f>IFERROR(IF($H59="","",IF($H59="Total",SUMIFS(V$12:V58,$F$12:$F58,"Category"),IF($F59="Category",SUMIFS(TB_TRANSACTIONS[Total ($)],TB_TRANSACTIONS[Category],Summary!$H59,TB_TRANSACTIONS[Month],Summary!U$8),SUMIFS(TB_TRANSACTIONS[Total ($)],TB_TRANSACTIONS[Subcategory],Summary!$H59,TB_TRANSACTIONS[Month],Summary!U$8)))),0)</f>
        <v/>
      </c>
      <c r="W59" s="250" t="str">
        <f t="shared" si="3"/>
        <v/>
      </c>
      <c r="X59" s="162"/>
      <c r="Y59" s="165"/>
      <c r="Z59" s="249" t="str">
        <f>IFERROR(IF($H59="","",IF($H59="Total",SUMIFS(Z$12:Z58,$F$12:$F58,"Category"),IF($F59="Category",SUM(INDEX(Allocations!$D$11:$O$20,MATCH(Summary!$H59,Allocations!$C$11:$C$20,0),MATCH(Summary!Z$8,Allocations!$D$10:$O$10,0))),SUM(INDEX(TB_ALLOCATIONS[[January]:[December]],MATCH(Summary!$H59,TB_ALLOCATIONS[Subcategory],0),MATCH(Summary!Z$8,TB_ALLOCATIONS[[#Headers],[January]:[December]],0)))))),0)</f>
        <v/>
      </c>
      <c r="AA59" s="249" t="str">
        <f>IFERROR(IF($H59="","",IF($H59="Total",SUMIFS(AA$12:AA58,$F$12:$F58,"Category"),IF($F59="Category",SUMIFS(TB_TRANSACTIONS[Total ($)],TB_TRANSACTIONS[Category],Summary!$H59,TB_TRANSACTIONS[Month],Summary!Z$8),SUMIFS(TB_TRANSACTIONS[Total ($)],TB_TRANSACTIONS[Subcategory],Summary!$H59,TB_TRANSACTIONS[Month],Summary!Z$8)))),0)</f>
        <v/>
      </c>
      <c r="AB59" s="250" t="str">
        <f t="shared" si="4"/>
        <v/>
      </c>
      <c r="AC59" s="162"/>
      <c r="AD59" s="165"/>
      <c r="AE59" s="249" t="str">
        <f>IFERROR(IF($H59="","",IF($H59="Total",SUMIFS(AE$12:AE58,$F$12:$F58,"Category"),IF($F59="Category",SUM(INDEX(Allocations!$D$11:$O$20,MATCH(Summary!$H59,Allocations!$C$11:$C$20,0),MATCH(Summary!AE$8,Allocations!$D$10:$O$10,0))),SUM(INDEX(TB_ALLOCATIONS[[January]:[December]],MATCH(Summary!$H59,TB_ALLOCATIONS[Subcategory],0),MATCH(Summary!AE$8,TB_ALLOCATIONS[[#Headers],[January]:[December]],0)))))),0)</f>
        <v/>
      </c>
      <c r="AF59" s="249" t="str">
        <f>IFERROR(IF($H59="","",IF($H59="Total",SUMIFS(AF$12:AF58,$F$12:$F58,"Category"),IF($F59="Category",SUMIFS(TB_TRANSACTIONS[Total ($)],TB_TRANSACTIONS[Category],Summary!$H59,TB_TRANSACTIONS[Month],Summary!AE$8),SUMIFS(TB_TRANSACTIONS[Total ($)],TB_TRANSACTIONS[Subcategory],Summary!$H59,TB_TRANSACTIONS[Month],Summary!AE$8)))),0)</f>
        <v/>
      </c>
      <c r="AG59" s="250" t="str">
        <f t="shared" si="5"/>
        <v/>
      </c>
      <c r="AH59" s="162"/>
      <c r="AI59" s="165"/>
      <c r="AJ59" s="249" t="str">
        <f>IFERROR(IF($H59="","",IF($H59="Total",SUMIFS(AJ$12:AJ58,$F$12:$F58,"Category"),IF($F59="Category",SUM(INDEX(Allocations!$D$11:$O$20,MATCH(Summary!$H59,Allocations!$C$11:$C$20,0),MATCH(Summary!AJ$8,Allocations!$D$10:$O$10,0))),SUM(INDEX(TB_ALLOCATIONS[[January]:[December]],MATCH(Summary!$H59,TB_ALLOCATIONS[Subcategory],0),MATCH(Summary!AJ$8,TB_ALLOCATIONS[[#Headers],[January]:[December]],0)))))),0)</f>
        <v/>
      </c>
      <c r="AK59" s="249" t="str">
        <f>IFERROR(IF($H59="","",IF($H59="Total",SUMIFS(AK$12:AK58,$F$12:$F58,"Category"),IF($F59="Category",SUMIFS(TB_TRANSACTIONS[Total ($)],TB_TRANSACTIONS[Category],Summary!$H59,TB_TRANSACTIONS[Month],Summary!AJ$8),SUMIFS(TB_TRANSACTIONS[Total ($)],TB_TRANSACTIONS[Subcategory],Summary!$H59,TB_TRANSACTIONS[Month],Summary!AJ$8)))),0)</f>
        <v/>
      </c>
      <c r="AL59" s="250" t="str">
        <f t="shared" si="6"/>
        <v/>
      </c>
      <c r="AM59" s="162"/>
      <c r="AN59" s="165"/>
      <c r="AO59" s="249" t="str">
        <f>IFERROR(IF($H59="","",IF($H59="Total",SUMIFS(AO$12:AO58,$F$12:$F58,"Category"),IF($F59="Category",SUM(INDEX(Allocations!$D$11:$O$20,MATCH(Summary!$H59,Allocations!$C$11:$C$20,0),MATCH(Summary!AO$8,Allocations!$D$10:$O$10,0))),SUM(INDEX(TB_ALLOCATIONS[[January]:[December]],MATCH(Summary!$H59,TB_ALLOCATIONS[Subcategory],0),MATCH(Summary!AO$8,TB_ALLOCATIONS[[#Headers],[January]:[December]],0)))))),0)</f>
        <v/>
      </c>
      <c r="AP59" s="249" t="str">
        <f>IFERROR(IF($H59="","",IF($H59="Total",SUMIFS(AP$12:AP58,$F$12:$F58,"Category"),IF($F59="Category",SUMIFS(TB_TRANSACTIONS[Total ($)],TB_TRANSACTIONS[Category],Summary!$H59,TB_TRANSACTIONS[Month],Summary!AO$8),SUMIFS(TB_TRANSACTIONS[Total ($)],TB_TRANSACTIONS[Subcategory],Summary!$H59,TB_TRANSACTIONS[Month],Summary!AO$8)))),0)</f>
        <v/>
      </c>
      <c r="AQ59" s="250" t="str">
        <f t="shared" si="7"/>
        <v/>
      </c>
      <c r="AR59" s="162"/>
      <c r="AS59" s="165"/>
      <c r="AT59" s="249" t="str">
        <f>IFERROR(IF($H59="","",IF($H59="Total",SUMIFS(AT$12:AT58,$F$12:$F58,"Category"),IF($F59="Category",SUM(INDEX(Allocations!$D$11:$O$20,MATCH(Summary!$H59,Allocations!$C$11:$C$20,0),MATCH(Summary!AT$8,Allocations!$D$10:$O$10,0))),SUM(INDEX(TB_ALLOCATIONS[[January]:[December]],MATCH(Summary!$H59,TB_ALLOCATIONS[Subcategory],0),MATCH(Summary!AT$8,TB_ALLOCATIONS[[#Headers],[January]:[December]],0)))))),0)</f>
        <v/>
      </c>
      <c r="AU59" s="249" t="str">
        <f>IFERROR(IF($H59="","",IF($H59="Total",SUMIFS(AU$12:AU58,$F$12:$F58,"Category"),IF($F59="Category",SUMIFS(TB_TRANSACTIONS[Total ($)],TB_TRANSACTIONS[Category],Summary!$H59,TB_TRANSACTIONS[Month],Summary!AT$8),SUMIFS(TB_TRANSACTIONS[Total ($)],TB_TRANSACTIONS[Subcategory],Summary!$H59,TB_TRANSACTIONS[Month],Summary!AT$8)))),0)</f>
        <v/>
      </c>
      <c r="AV59" s="250" t="str">
        <f t="shared" si="8"/>
        <v/>
      </c>
      <c r="AW59" s="162"/>
      <c r="AX59" s="165"/>
      <c r="AY59" s="249" t="str">
        <f>IFERROR(IF($H59="","",IF($H59="Total",SUMIFS(AY$12:AY58,$F$12:$F58,"Category"),IF($F59="Category",SUM(INDEX(Allocations!$D$11:$O$20,MATCH(Summary!$H59,Allocations!$C$11:$C$20,0),MATCH(Summary!AY$8,Allocations!$D$10:$O$10,0))),SUM(INDEX(TB_ALLOCATIONS[[January]:[December]],MATCH(Summary!$H59,TB_ALLOCATIONS[Subcategory],0),MATCH(Summary!AY$8,TB_ALLOCATIONS[[#Headers],[January]:[December]],0)))))),0)</f>
        <v/>
      </c>
      <c r="AZ59" s="249" t="str">
        <f>IFERROR(IF($H59="","",IF($H59="Total",SUMIFS(AZ$12:AZ58,$F$12:$F58,"Category"),IF($F59="Category",SUMIFS(TB_TRANSACTIONS[Total ($)],TB_TRANSACTIONS[Category],Summary!$H59,TB_TRANSACTIONS[Month],Summary!AY$8),SUMIFS(TB_TRANSACTIONS[Total ($)],TB_TRANSACTIONS[Subcategory],Summary!$H59,TB_TRANSACTIONS[Month],Summary!AY$8)))),0)</f>
        <v/>
      </c>
      <c r="BA59" s="250" t="str">
        <f t="shared" si="9"/>
        <v/>
      </c>
      <c r="BB59" s="162"/>
      <c r="BC59" s="165"/>
      <c r="BD59" s="249" t="str">
        <f>IFERROR(IF($H59="","",IF($H59="Total",SUMIFS(BD$12:BD58,$F$12:$F58,"Category"),IF($F59="Category",SUM(INDEX(Allocations!$D$11:$O$20,MATCH(Summary!$H59,Allocations!$C$11:$C$20,0),MATCH(Summary!BD$8,Allocations!$D$10:$O$10,0))),SUM(INDEX(TB_ALLOCATIONS[[January]:[December]],MATCH(Summary!$H59,TB_ALLOCATIONS[Subcategory],0),MATCH(Summary!BD$8,TB_ALLOCATIONS[[#Headers],[January]:[December]],0)))))),0)</f>
        <v/>
      </c>
      <c r="BE59" s="249" t="str">
        <f>IFERROR(IF($H59="","",IF($H59="Total",SUMIFS(BE$12:BE58,$F$12:$F58,"Category"),IF($F59="Category",SUMIFS(TB_TRANSACTIONS[Total ($)],TB_TRANSACTIONS[Category],Summary!$H59,TB_TRANSACTIONS[Month],Summary!BD$8),SUMIFS(TB_TRANSACTIONS[Total ($)],TB_TRANSACTIONS[Subcategory],Summary!$H59,TB_TRANSACTIONS[Month],Summary!BD$8)))),0)</f>
        <v/>
      </c>
      <c r="BF59" s="250" t="str">
        <f t="shared" si="10"/>
        <v/>
      </c>
      <c r="BG59" s="162"/>
      <c r="BH59" s="165"/>
      <c r="BI59" s="249" t="str">
        <f>IFERROR(IF($H59="","",IF($H59="Total",SUMIFS(BI$12:BI58,$F$12:$F58,"Category"),IF($F59="Category",SUM(INDEX(Allocations!$D$11:$O$20,MATCH(Summary!$H59,Allocations!$C$11:$C$20,0),MATCH(Summary!BI$8,Allocations!$D$10:$O$10,0))),SUM(INDEX(TB_ALLOCATIONS[[January]:[December]],MATCH(Summary!$H59,TB_ALLOCATIONS[Subcategory],0),MATCH(Summary!BI$8,TB_ALLOCATIONS[[#Headers],[January]:[December]],0)))))),0)</f>
        <v/>
      </c>
      <c r="BJ59" s="249" t="str">
        <f>IFERROR(IF($H59="","",IF($H59="Total",SUMIFS(BJ$12:BJ58,$F$12:$F58,"Category"),IF($F59="Category",SUMIFS(TB_TRANSACTIONS[Total ($)],TB_TRANSACTIONS[Category],Summary!$H59,TB_TRANSACTIONS[Month],Summary!BI$8),SUMIFS(TB_TRANSACTIONS[Total ($)],TB_TRANSACTIONS[Subcategory],Summary!$H59,TB_TRANSACTIONS[Month],Summary!BI$8)))),0)</f>
        <v/>
      </c>
      <c r="BK59" s="250" t="str">
        <f t="shared" si="11"/>
        <v/>
      </c>
      <c r="BL59" s="162"/>
      <c r="BM59" s="165"/>
      <c r="BN59" s="249" t="str">
        <f>IFERROR(IF($H59="","",IF($H59="Total",SUMIFS(BN$12:BN58,$F$12:$F58,"Category"),IF($F59="Category",SUM(INDEX(Allocations!$D$11:$O$20,MATCH(Summary!$H59,Allocations!$C$11:$C$20,0),MATCH(Summary!BN$8,Allocations!$D$10:$O$10,0))),SUM(INDEX(TB_ALLOCATIONS[[January]:[December]],MATCH(Summary!$H59,TB_ALLOCATIONS[Subcategory],0),MATCH(Summary!BN$8,TB_ALLOCATIONS[[#Headers],[January]:[December]],0)))))),0)</f>
        <v/>
      </c>
      <c r="BO59" s="249" t="str">
        <f>IFERROR(IF($H59="","",IF($H59="Total",SUMIFS(BO$12:BO58,$F$12:$F58,"Category"),IF($F59="Category",SUMIFS(TB_TRANSACTIONS[Total ($)],TB_TRANSACTIONS[Category],Summary!$H59,TB_TRANSACTIONS[Month],Summary!BN$8),SUMIFS(TB_TRANSACTIONS[Total ($)],TB_TRANSACTIONS[Subcategory],Summary!$H59,TB_TRANSACTIONS[Month],Summary!BN$8)))),0)</f>
        <v/>
      </c>
      <c r="BP59" s="250" t="str">
        <f t="shared" si="12"/>
        <v/>
      </c>
      <c r="BQ59" s="162"/>
      <c r="BR59" s="165"/>
      <c r="BS59" s="249" t="str">
        <f t="shared" si="21"/>
        <v/>
      </c>
      <c r="BT59" s="249" t="str">
        <f t="shared" si="22"/>
        <v/>
      </c>
      <c r="BU59" s="250" t="str">
        <f t="shared" si="23"/>
        <v/>
      </c>
      <c r="BV59" s="267"/>
      <c r="BW59" s="77"/>
      <c r="BX59" s="57"/>
      <c r="CK59" s="92"/>
      <c r="CL59" s="92"/>
      <c r="CM59" s="92"/>
      <c r="CN59" s="92"/>
      <c r="CO59" s="92"/>
      <c r="CP59" s="92"/>
    </row>
    <row r="60" spans="1:94" s="72" customFormat="1" ht="16" customHeight="1" thickBot="1" x14ac:dyDescent="0.3">
      <c r="A60" s="97"/>
      <c r="B60" s="108" t="str">
        <f>IFERROR(IF(COUNTIFS($B$13:B59,"Total")&gt;0,"-",IF(B59="",IF(B58="","Total",IF(B58=$C$8,"",B58+1)),IF(E59=D59,"",B59))),"-")</f>
        <v>-</v>
      </c>
      <c r="C60" s="108" t="str">
        <f>IFERROR(IF(B60="","-",INDEX(Analysis!$D$45:$D$54,MATCH(Summary!$B60,Analysis!$C$45:$C$54,0),1)),"-")</f>
        <v>-</v>
      </c>
      <c r="D60" s="108" t="str">
        <f>IFERROR(INDEX(Analysis!$E$45:$E$54,MATCH(Summary!$B60,Analysis!$C$45:$C$54,0),1),"-")</f>
        <v>-</v>
      </c>
      <c r="E60" s="108" t="str">
        <f t="shared" si="16"/>
        <v>-</v>
      </c>
      <c r="F60" s="108" t="str">
        <f t="shared" si="0"/>
        <v>-</v>
      </c>
      <c r="G60" s="57"/>
      <c r="H60" s="164" t="str">
        <f>IFERROR(IF(B60="Total","Total",IF(COUNTIFS($H$12:H59,"Total")&gt;0,"",IF(F60="Category",Summary!C60,INDEX(TB_ALLOCATIONS[Subcategory],MATCH(Summary!C60&amp;"-"&amp;Summary!E60,TB_ALLOCATIONS[Subcategory - code],0),1)))),"")</f>
        <v/>
      </c>
      <c r="I60" s="162"/>
      <c r="J60" s="165"/>
      <c r="K60" s="249" t="str">
        <f>IFERROR(IF($H60="","",IF($H60="Total",SUMIFS(K$12:K59,$F$12:$F59,"Category"),IF($F60="Category",SUM(INDEX(Allocations!$D$11:$O$20,MATCH(Summary!$H60,Allocations!$C$11:$C$20,0),MATCH(Summary!K$8,Allocations!$D$10:$O$10,0))),SUM(INDEX(TB_ALLOCATIONS[[January]:[December]],MATCH(Summary!$H60,TB_ALLOCATIONS[Subcategory],0),MATCH(Summary!K$8,TB_ALLOCATIONS[[#Headers],[January]:[December]],0)))))),0)</f>
        <v/>
      </c>
      <c r="L60" s="249" t="str">
        <f>IFERROR(IF($H60="","",IF($H60="Total",SUMIFS(L$12:L59,$F$12:$F59,"Category"),IF($F60="Category",SUMIFS(TB_TRANSACTIONS[Total ($)],TB_TRANSACTIONS[Category],Summary!$H60,TB_TRANSACTIONS[Month],Summary!K$8),SUMIFS(TB_TRANSACTIONS[Total ($)],TB_TRANSACTIONS[Subcategory],Summary!$H60,TB_TRANSACTIONS[Month],Summary!K$8)))),0)</f>
        <v/>
      </c>
      <c r="M60" s="250" t="str">
        <f t="shared" si="20"/>
        <v/>
      </c>
      <c r="N60" s="162"/>
      <c r="O60" s="165"/>
      <c r="P60" s="249" t="str">
        <f>IFERROR(IF($H60="","",IF($H60="Total",SUMIFS(P$12:P59,$F$12:$F59,"Category"),IF($F60="Category",SUM(INDEX(Allocations!$D$11:$O$20,MATCH(Summary!$H60,Allocations!$C$11:$C$20,0),MATCH(Summary!P$8,Allocations!$D$10:$O$10,0))),SUM(INDEX(TB_ALLOCATIONS[[January]:[December]],MATCH(Summary!$H60,TB_ALLOCATIONS[Subcategory],0),MATCH(Summary!P$8,TB_ALLOCATIONS[[#Headers],[January]:[December]],0)))))),0)</f>
        <v/>
      </c>
      <c r="Q60" s="249" t="str">
        <f>IFERROR(IF($H60="","",IF($H60="Total",SUMIFS(Q$12:Q59,$F$12:$F59,"Category"),IF($F60="Category",SUMIFS(TB_TRANSACTIONS[Total ($)],TB_TRANSACTIONS[Category],Summary!$H60,TB_TRANSACTIONS[Month],Summary!P$8),SUMIFS(TB_TRANSACTIONS[Total ($)],TB_TRANSACTIONS[Subcategory],Summary!$H60,TB_TRANSACTIONS[Month],Summary!P$8)))),0)</f>
        <v/>
      </c>
      <c r="R60" s="250" t="str">
        <f t="shared" si="2"/>
        <v/>
      </c>
      <c r="S60" s="162"/>
      <c r="T60" s="165"/>
      <c r="U60" s="249" t="str">
        <f>IFERROR(IF($H60="","",IF($H60="Total",SUMIFS(U$12:U59,$F$12:$F59,"Category"),IF($F60="Category",SUM(INDEX(Allocations!$D$11:$O$20,MATCH(Summary!$H60,Allocations!$C$11:$C$20,0),MATCH(Summary!U$8,Allocations!$D$10:$O$10,0))),SUM(INDEX(TB_ALLOCATIONS[[January]:[December]],MATCH(Summary!$H60,TB_ALLOCATIONS[Subcategory],0),MATCH(Summary!U$8,TB_ALLOCATIONS[[#Headers],[January]:[December]],0)))))),0)</f>
        <v/>
      </c>
      <c r="V60" s="249" t="str">
        <f>IFERROR(IF($H60="","",IF($H60="Total",SUMIFS(V$12:V59,$F$12:$F59,"Category"),IF($F60="Category",SUMIFS(TB_TRANSACTIONS[Total ($)],TB_TRANSACTIONS[Category],Summary!$H60,TB_TRANSACTIONS[Month],Summary!U$8),SUMIFS(TB_TRANSACTIONS[Total ($)],TB_TRANSACTIONS[Subcategory],Summary!$H60,TB_TRANSACTIONS[Month],Summary!U$8)))),0)</f>
        <v/>
      </c>
      <c r="W60" s="250" t="str">
        <f t="shared" si="3"/>
        <v/>
      </c>
      <c r="X60" s="162"/>
      <c r="Y60" s="165"/>
      <c r="Z60" s="249" t="str">
        <f>IFERROR(IF($H60="","",IF($H60="Total",SUMIFS(Z$12:Z59,$F$12:$F59,"Category"),IF($F60="Category",SUM(INDEX(Allocations!$D$11:$O$20,MATCH(Summary!$H60,Allocations!$C$11:$C$20,0),MATCH(Summary!Z$8,Allocations!$D$10:$O$10,0))),SUM(INDEX(TB_ALLOCATIONS[[January]:[December]],MATCH(Summary!$H60,TB_ALLOCATIONS[Subcategory],0),MATCH(Summary!Z$8,TB_ALLOCATIONS[[#Headers],[January]:[December]],0)))))),0)</f>
        <v/>
      </c>
      <c r="AA60" s="249" t="str">
        <f>IFERROR(IF($H60="","",IF($H60="Total",SUMIFS(AA$12:AA59,$F$12:$F59,"Category"),IF($F60="Category",SUMIFS(TB_TRANSACTIONS[Total ($)],TB_TRANSACTIONS[Category],Summary!$H60,TB_TRANSACTIONS[Month],Summary!Z$8),SUMIFS(TB_TRANSACTIONS[Total ($)],TB_TRANSACTIONS[Subcategory],Summary!$H60,TB_TRANSACTIONS[Month],Summary!Z$8)))),0)</f>
        <v/>
      </c>
      <c r="AB60" s="250" t="str">
        <f t="shared" si="4"/>
        <v/>
      </c>
      <c r="AC60" s="162"/>
      <c r="AD60" s="165"/>
      <c r="AE60" s="249" t="str">
        <f>IFERROR(IF($H60="","",IF($H60="Total",SUMIFS(AE$12:AE59,$F$12:$F59,"Category"),IF($F60="Category",SUM(INDEX(Allocations!$D$11:$O$20,MATCH(Summary!$H60,Allocations!$C$11:$C$20,0),MATCH(Summary!AE$8,Allocations!$D$10:$O$10,0))),SUM(INDEX(TB_ALLOCATIONS[[January]:[December]],MATCH(Summary!$H60,TB_ALLOCATIONS[Subcategory],0),MATCH(Summary!AE$8,TB_ALLOCATIONS[[#Headers],[January]:[December]],0)))))),0)</f>
        <v/>
      </c>
      <c r="AF60" s="249" t="str">
        <f>IFERROR(IF($H60="","",IF($H60="Total",SUMIFS(AF$12:AF59,$F$12:$F59,"Category"),IF($F60="Category",SUMIFS(TB_TRANSACTIONS[Total ($)],TB_TRANSACTIONS[Category],Summary!$H60,TB_TRANSACTIONS[Month],Summary!AE$8),SUMIFS(TB_TRANSACTIONS[Total ($)],TB_TRANSACTIONS[Subcategory],Summary!$H60,TB_TRANSACTIONS[Month],Summary!AE$8)))),0)</f>
        <v/>
      </c>
      <c r="AG60" s="250" t="str">
        <f t="shared" si="5"/>
        <v/>
      </c>
      <c r="AH60" s="162"/>
      <c r="AI60" s="165"/>
      <c r="AJ60" s="249" t="str">
        <f>IFERROR(IF($H60="","",IF($H60="Total",SUMIFS(AJ$12:AJ59,$F$12:$F59,"Category"),IF($F60="Category",SUM(INDEX(Allocations!$D$11:$O$20,MATCH(Summary!$H60,Allocations!$C$11:$C$20,0),MATCH(Summary!AJ$8,Allocations!$D$10:$O$10,0))),SUM(INDEX(TB_ALLOCATIONS[[January]:[December]],MATCH(Summary!$H60,TB_ALLOCATIONS[Subcategory],0),MATCH(Summary!AJ$8,TB_ALLOCATIONS[[#Headers],[January]:[December]],0)))))),0)</f>
        <v/>
      </c>
      <c r="AK60" s="249" t="str">
        <f>IFERROR(IF($H60="","",IF($H60="Total",SUMIFS(AK$12:AK59,$F$12:$F59,"Category"),IF($F60="Category",SUMIFS(TB_TRANSACTIONS[Total ($)],TB_TRANSACTIONS[Category],Summary!$H60,TB_TRANSACTIONS[Month],Summary!AJ$8),SUMIFS(TB_TRANSACTIONS[Total ($)],TB_TRANSACTIONS[Subcategory],Summary!$H60,TB_TRANSACTIONS[Month],Summary!AJ$8)))),0)</f>
        <v/>
      </c>
      <c r="AL60" s="250" t="str">
        <f t="shared" si="6"/>
        <v/>
      </c>
      <c r="AM60" s="162"/>
      <c r="AN60" s="165"/>
      <c r="AO60" s="249" t="str">
        <f>IFERROR(IF($H60="","",IF($H60="Total",SUMIFS(AO$12:AO59,$F$12:$F59,"Category"),IF($F60="Category",SUM(INDEX(Allocations!$D$11:$O$20,MATCH(Summary!$H60,Allocations!$C$11:$C$20,0),MATCH(Summary!AO$8,Allocations!$D$10:$O$10,0))),SUM(INDEX(TB_ALLOCATIONS[[January]:[December]],MATCH(Summary!$H60,TB_ALLOCATIONS[Subcategory],0),MATCH(Summary!AO$8,TB_ALLOCATIONS[[#Headers],[January]:[December]],0)))))),0)</f>
        <v/>
      </c>
      <c r="AP60" s="249" t="str">
        <f>IFERROR(IF($H60="","",IF($H60="Total",SUMIFS(AP$12:AP59,$F$12:$F59,"Category"),IF($F60="Category",SUMIFS(TB_TRANSACTIONS[Total ($)],TB_TRANSACTIONS[Category],Summary!$H60,TB_TRANSACTIONS[Month],Summary!AO$8),SUMIFS(TB_TRANSACTIONS[Total ($)],TB_TRANSACTIONS[Subcategory],Summary!$H60,TB_TRANSACTIONS[Month],Summary!AO$8)))),0)</f>
        <v/>
      </c>
      <c r="AQ60" s="250" t="str">
        <f t="shared" si="7"/>
        <v/>
      </c>
      <c r="AR60" s="162"/>
      <c r="AS60" s="165"/>
      <c r="AT60" s="249" t="str">
        <f>IFERROR(IF($H60="","",IF($H60="Total",SUMIFS(AT$12:AT59,$F$12:$F59,"Category"),IF($F60="Category",SUM(INDEX(Allocations!$D$11:$O$20,MATCH(Summary!$H60,Allocations!$C$11:$C$20,0),MATCH(Summary!AT$8,Allocations!$D$10:$O$10,0))),SUM(INDEX(TB_ALLOCATIONS[[January]:[December]],MATCH(Summary!$H60,TB_ALLOCATIONS[Subcategory],0),MATCH(Summary!AT$8,TB_ALLOCATIONS[[#Headers],[January]:[December]],0)))))),0)</f>
        <v/>
      </c>
      <c r="AU60" s="249" t="str">
        <f>IFERROR(IF($H60="","",IF($H60="Total",SUMIFS(AU$12:AU59,$F$12:$F59,"Category"),IF($F60="Category",SUMIFS(TB_TRANSACTIONS[Total ($)],TB_TRANSACTIONS[Category],Summary!$H60,TB_TRANSACTIONS[Month],Summary!AT$8),SUMIFS(TB_TRANSACTIONS[Total ($)],TB_TRANSACTIONS[Subcategory],Summary!$H60,TB_TRANSACTIONS[Month],Summary!AT$8)))),0)</f>
        <v/>
      </c>
      <c r="AV60" s="250" t="str">
        <f t="shared" si="8"/>
        <v/>
      </c>
      <c r="AW60" s="162"/>
      <c r="AX60" s="165"/>
      <c r="AY60" s="249" t="str">
        <f>IFERROR(IF($H60="","",IF($H60="Total",SUMIFS(AY$12:AY59,$F$12:$F59,"Category"),IF($F60="Category",SUM(INDEX(Allocations!$D$11:$O$20,MATCH(Summary!$H60,Allocations!$C$11:$C$20,0),MATCH(Summary!AY$8,Allocations!$D$10:$O$10,0))),SUM(INDEX(TB_ALLOCATIONS[[January]:[December]],MATCH(Summary!$H60,TB_ALLOCATIONS[Subcategory],0),MATCH(Summary!AY$8,TB_ALLOCATIONS[[#Headers],[January]:[December]],0)))))),0)</f>
        <v/>
      </c>
      <c r="AZ60" s="249" t="str">
        <f>IFERROR(IF($H60="","",IF($H60="Total",SUMIFS(AZ$12:AZ59,$F$12:$F59,"Category"),IF($F60="Category",SUMIFS(TB_TRANSACTIONS[Total ($)],TB_TRANSACTIONS[Category],Summary!$H60,TB_TRANSACTIONS[Month],Summary!AY$8),SUMIFS(TB_TRANSACTIONS[Total ($)],TB_TRANSACTIONS[Subcategory],Summary!$H60,TB_TRANSACTIONS[Month],Summary!AY$8)))),0)</f>
        <v/>
      </c>
      <c r="BA60" s="250" t="str">
        <f t="shared" si="9"/>
        <v/>
      </c>
      <c r="BB60" s="162"/>
      <c r="BC60" s="165"/>
      <c r="BD60" s="249" t="str">
        <f>IFERROR(IF($H60="","",IF($H60="Total",SUMIFS(BD$12:BD59,$F$12:$F59,"Category"),IF($F60="Category",SUM(INDEX(Allocations!$D$11:$O$20,MATCH(Summary!$H60,Allocations!$C$11:$C$20,0),MATCH(Summary!BD$8,Allocations!$D$10:$O$10,0))),SUM(INDEX(TB_ALLOCATIONS[[January]:[December]],MATCH(Summary!$H60,TB_ALLOCATIONS[Subcategory],0),MATCH(Summary!BD$8,TB_ALLOCATIONS[[#Headers],[January]:[December]],0)))))),0)</f>
        <v/>
      </c>
      <c r="BE60" s="249" t="str">
        <f>IFERROR(IF($H60="","",IF($H60="Total",SUMIFS(BE$12:BE59,$F$12:$F59,"Category"),IF($F60="Category",SUMIFS(TB_TRANSACTIONS[Total ($)],TB_TRANSACTIONS[Category],Summary!$H60,TB_TRANSACTIONS[Month],Summary!BD$8),SUMIFS(TB_TRANSACTIONS[Total ($)],TB_TRANSACTIONS[Subcategory],Summary!$H60,TB_TRANSACTIONS[Month],Summary!BD$8)))),0)</f>
        <v/>
      </c>
      <c r="BF60" s="250" t="str">
        <f t="shared" si="10"/>
        <v/>
      </c>
      <c r="BG60" s="162"/>
      <c r="BH60" s="165"/>
      <c r="BI60" s="249" t="str">
        <f>IFERROR(IF($H60="","",IF($H60="Total",SUMIFS(BI$12:BI59,$F$12:$F59,"Category"),IF($F60="Category",SUM(INDEX(Allocations!$D$11:$O$20,MATCH(Summary!$H60,Allocations!$C$11:$C$20,0),MATCH(Summary!BI$8,Allocations!$D$10:$O$10,0))),SUM(INDEX(TB_ALLOCATIONS[[January]:[December]],MATCH(Summary!$H60,TB_ALLOCATIONS[Subcategory],0),MATCH(Summary!BI$8,TB_ALLOCATIONS[[#Headers],[January]:[December]],0)))))),0)</f>
        <v/>
      </c>
      <c r="BJ60" s="249" t="str">
        <f>IFERROR(IF($H60="","",IF($H60="Total",SUMIFS(BJ$12:BJ59,$F$12:$F59,"Category"),IF($F60="Category",SUMIFS(TB_TRANSACTIONS[Total ($)],TB_TRANSACTIONS[Category],Summary!$H60,TB_TRANSACTIONS[Month],Summary!BI$8),SUMIFS(TB_TRANSACTIONS[Total ($)],TB_TRANSACTIONS[Subcategory],Summary!$H60,TB_TRANSACTIONS[Month],Summary!BI$8)))),0)</f>
        <v/>
      </c>
      <c r="BK60" s="250" t="str">
        <f t="shared" si="11"/>
        <v/>
      </c>
      <c r="BL60" s="162"/>
      <c r="BM60" s="165"/>
      <c r="BN60" s="249" t="str">
        <f>IFERROR(IF($H60="","",IF($H60="Total",SUMIFS(BN$12:BN59,$F$12:$F59,"Category"),IF($F60="Category",SUM(INDEX(Allocations!$D$11:$O$20,MATCH(Summary!$H60,Allocations!$C$11:$C$20,0),MATCH(Summary!BN$8,Allocations!$D$10:$O$10,0))),SUM(INDEX(TB_ALLOCATIONS[[January]:[December]],MATCH(Summary!$H60,TB_ALLOCATIONS[Subcategory],0),MATCH(Summary!BN$8,TB_ALLOCATIONS[[#Headers],[January]:[December]],0)))))),0)</f>
        <v/>
      </c>
      <c r="BO60" s="249" t="str">
        <f>IFERROR(IF($H60="","",IF($H60="Total",SUMIFS(BO$12:BO59,$F$12:$F59,"Category"),IF($F60="Category",SUMIFS(TB_TRANSACTIONS[Total ($)],TB_TRANSACTIONS[Category],Summary!$H60,TB_TRANSACTIONS[Month],Summary!BN$8),SUMIFS(TB_TRANSACTIONS[Total ($)],TB_TRANSACTIONS[Subcategory],Summary!$H60,TB_TRANSACTIONS[Month],Summary!BN$8)))),0)</f>
        <v/>
      </c>
      <c r="BP60" s="250" t="str">
        <f t="shared" si="12"/>
        <v/>
      </c>
      <c r="BQ60" s="162"/>
      <c r="BR60" s="165"/>
      <c r="BS60" s="249" t="str">
        <f t="shared" si="21"/>
        <v/>
      </c>
      <c r="BT60" s="249" t="str">
        <f t="shared" si="22"/>
        <v/>
      </c>
      <c r="BU60" s="250" t="str">
        <f t="shared" si="23"/>
        <v/>
      </c>
      <c r="BV60" s="267"/>
      <c r="BW60" s="77"/>
      <c r="BX60" s="57"/>
      <c r="CK60" s="92"/>
      <c r="CL60" s="92"/>
      <c r="CM60" s="92"/>
      <c r="CN60" s="92"/>
      <c r="CO60" s="92"/>
      <c r="CP60" s="92"/>
    </row>
    <row r="61" spans="1:94" s="72" customFormat="1" ht="16" customHeight="1" thickBot="1" x14ac:dyDescent="0.3">
      <c r="A61" s="97"/>
      <c r="B61" s="108" t="str">
        <f>IFERROR(IF(COUNTIFS($B$13:B60,"Total")&gt;0,"-",IF(B60="",IF(B59="","Total",IF(B59=$C$8,"",B59+1)),IF(E60=D60,"",B60))),"-")</f>
        <v>-</v>
      </c>
      <c r="C61" s="108" t="str">
        <f>IFERROR(IF(B61="","-",INDEX(Analysis!$D$45:$D$54,MATCH(Summary!$B61,Analysis!$C$45:$C$54,0),1)),"-")</f>
        <v>-</v>
      </c>
      <c r="D61" s="108" t="str">
        <f>IFERROR(INDEX(Analysis!$E$45:$E$54,MATCH(Summary!$B61,Analysis!$C$45:$C$54,0),1),"-")</f>
        <v>-</v>
      </c>
      <c r="E61" s="108" t="str">
        <f t="shared" si="16"/>
        <v>-</v>
      </c>
      <c r="F61" s="108" t="str">
        <f t="shared" si="0"/>
        <v>-</v>
      </c>
      <c r="G61" s="57"/>
      <c r="H61" s="164" t="str">
        <f>IFERROR(IF(B61="Total","Total",IF(COUNTIFS($H$12:H60,"Total")&gt;0,"",IF(F61="Category",Summary!C61,INDEX(TB_ALLOCATIONS[Subcategory],MATCH(Summary!C61&amp;"-"&amp;Summary!E61,TB_ALLOCATIONS[Subcategory - code],0),1)))),"")</f>
        <v/>
      </c>
      <c r="I61" s="162"/>
      <c r="J61" s="165"/>
      <c r="K61" s="249" t="str">
        <f>IFERROR(IF($H61="","",IF($H61="Total",SUMIFS(K$12:K60,$F$12:$F60,"Category"),IF($F61="Category",SUM(INDEX(Allocations!$D$11:$O$20,MATCH(Summary!$H61,Allocations!$C$11:$C$20,0),MATCH(Summary!K$8,Allocations!$D$10:$O$10,0))),SUM(INDEX(TB_ALLOCATIONS[[January]:[December]],MATCH(Summary!$H61,TB_ALLOCATIONS[Subcategory],0),MATCH(Summary!K$8,TB_ALLOCATIONS[[#Headers],[January]:[December]],0)))))),0)</f>
        <v/>
      </c>
      <c r="L61" s="249" t="str">
        <f>IFERROR(IF($H61="","",IF($H61="Total",SUMIFS(L$12:L60,$F$12:$F60,"Category"),IF($F61="Category",SUMIFS(TB_TRANSACTIONS[Total ($)],TB_TRANSACTIONS[Category],Summary!$H61,TB_TRANSACTIONS[Month],Summary!K$8),SUMIFS(TB_TRANSACTIONS[Total ($)],TB_TRANSACTIONS[Subcategory],Summary!$H61,TB_TRANSACTIONS[Month],Summary!K$8)))),0)</f>
        <v/>
      </c>
      <c r="M61" s="250" t="str">
        <f t="shared" si="20"/>
        <v/>
      </c>
      <c r="N61" s="162"/>
      <c r="O61" s="165"/>
      <c r="P61" s="249" t="str">
        <f>IFERROR(IF($H61="","",IF($H61="Total",SUMIFS(P$12:P60,$F$12:$F60,"Category"),IF($F61="Category",SUM(INDEX(Allocations!$D$11:$O$20,MATCH(Summary!$H61,Allocations!$C$11:$C$20,0),MATCH(Summary!P$8,Allocations!$D$10:$O$10,0))),SUM(INDEX(TB_ALLOCATIONS[[January]:[December]],MATCH(Summary!$H61,TB_ALLOCATIONS[Subcategory],0),MATCH(Summary!P$8,TB_ALLOCATIONS[[#Headers],[January]:[December]],0)))))),0)</f>
        <v/>
      </c>
      <c r="Q61" s="249" t="str">
        <f>IFERROR(IF($H61="","",IF($H61="Total",SUMIFS(Q$12:Q60,$F$12:$F60,"Category"),IF($F61="Category",SUMIFS(TB_TRANSACTIONS[Total ($)],TB_TRANSACTIONS[Category],Summary!$H61,TB_TRANSACTIONS[Month],Summary!P$8),SUMIFS(TB_TRANSACTIONS[Total ($)],TB_TRANSACTIONS[Subcategory],Summary!$H61,TB_TRANSACTIONS[Month],Summary!P$8)))),0)</f>
        <v/>
      </c>
      <c r="R61" s="250" t="str">
        <f t="shared" si="2"/>
        <v/>
      </c>
      <c r="S61" s="162"/>
      <c r="T61" s="165"/>
      <c r="U61" s="249" t="str">
        <f>IFERROR(IF($H61="","",IF($H61="Total",SUMIFS(U$12:U60,$F$12:$F60,"Category"),IF($F61="Category",SUM(INDEX(Allocations!$D$11:$O$20,MATCH(Summary!$H61,Allocations!$C$11:$C$20,0),MATCH(Summary!U$8,Allocations!$D$10:$O$10,0))),SUM(INDEX(TB_ALLOCATIONS[[January]:[December]],MATCH(Summary!$H61,TB_ALLOCATIONS[Subcategory],0),MATCH(Summary!U$8,TB_ALLOCATIONS[[#Headers],[January]:[December]],0)))))),0)</f>
        <v/>
      </c>
      <c r="V61" s="249" t="str">
        <f>IFERROR(IF($H61="","",IF($H61="Total",SUMIFS(V$12:V60,$F$12:$F60,"Category"),IF($F61="Category",SUMIFS(TB_TRANSACTIONS[Total ($)],TB_TRANSACTIONS[Category],Summary!$H61,TB_TRANSACTIONS[Month],Summary!U$8),SUMIFS(TB_TRANSACTIONS[Total ($)],TB_TRANSACTIONS[Subcategory],Summary!$H61,TB_TRANSACTIONS[Month],Summary!U$8)))),0)</f>
        <v/>
      </c>
      <c r="W61" s="250" t="str">
        <f t="shared" si="3"/>
        <v/>
      </c>
      <c r="X61" s="162"/>
      <c r="Y61" s="165"/>
      <c r="Z61" s="249" t="str">
        <f>IFERROR(IF($H61="","",IF($H61="Total",SUMIFS(Z$12:Z60,$F$12:$F60,"Category"),IF($F61="Category",SUM(INDEX(Allocations!$D$11:$O$20,MATCH(Summary!$H61,Allocations!$C$11:$C$20,0),MATCH(Summary!Z$8,Allocations!$D$10:$O$10,0))),SUM(INDEX(TB_ALLOCATIONS[[January]:[December]],MATCH(Summary!$H61,TB_ALLOCATIONS[Subcategory],0),MATCH(Summary!Z$8,TB_ALLOCATIONS[[#Headers],[January]:[December]],0)))))),0)</f>
        <v/>
      </c>
      <c r="AA61" s="249" t="str">
        <f>IFERROR(IF($H61="","",IF($H61="Total",SUMIFS(AA$12:AA60,$F$12:$F60,"Category"),IF($F61="Category",SUMIFS(TB_TRANSACTIONS[Total ($)],TB_TRANSACTIONS[Category],Summary!$H61,TB_TRANSACTIONS[Month],Summary!Z$8),SUMIFS(TB_TRANSACTIONS[Total ($)],TB_TRANSACTIONS[Subcategory],Summary!$H61,TB_TRANSACTIONS[Month],Summary!Z$8)))),0)</f>
        <v/>
      </c>
      <c r="AB61" s="250" t="str">
        <f t="shared" si="4"/>
        <v/>
      </c>
      <c r="AC61" s="162"/>
      <c r="AD61" s="165"/>
      <c r="AE61" s="249" t="str">
        <f>IFERROR(IF($H61="","",IF($H61="Total",SUMIFS(AE$12:AE60,$F$12:$F60,"Category"),IF($F61="Category",SUM(INDEX(Allocations!$D$11:$O$20,MATCH(Summary!$H61,Allocations!$C$11:$C$20,0),MATCH(Summary!AE$8,Allocations!$D$10:$O$10,0))),SUM(INDEX(TB_ALLOCATIONS[[January]:[December]],MATCH(Summary!$H61,TB_ALLOCATIONS[Subcategory],0),MATCH(Summary!AE$8,TB_ALLOCATIONS[[#Headers],[January]:[December]],0)))))),0)</f>
        <v/>
      </c>
      <c r="AF61" s="249" t="str">
        <f>IFERROR(IF($H61="","",IF($H61="Total",SUMIFS(AF$12:AF60,$F$12:$F60,"Category"),IF($F61="Category",SUMIFS(TB_TRANSACTIONS[Total ($)],TB_TRANSACTIONS[Category],Summary!$H61,TB_TRANSACTIONS[Month],Summary!AE$8),SUMIFS(TB_TRANSACTIONS[Total ($)],TB_TRANSACTIONS[Subcategory],Summary!$H61,TB_TRANSACTIONS[Month],Summary!AE$8)))),0)</f>
        <v/>
      </c>
      <c r="AG61" s="250" t="str">
        <f t="shared" si="5"/>
        <v/>
      </c>
      <c r="AH61" s="162"/>
      <c r="AI61" s="165"/>
      <c r="AJ61" s="249" t="str">
        <f>IFERROR(IF($H61="","",IF($H61="Total",SUMIFS(AJ$12:AJ60,$F$12:$F60,"Category"),IF($F61="Category",SUM(INDEX(Allocations!$D$11:$O$20,MATCH(Summary!$H61,Allocations!$C$11:$C$20,0),MATCH(Summary!AJ$8,Allocations!$D$10:$O$10,0))),SUM(INDEX(TB_ALLOCATIONS[[January]:[December]],MATCH(Summary!$H61,TB_ALLOCATIONS[Subcategory],0),MATCH(Summary!AJ$8,TB_ALLOCATIONS[[#Headers],[January]:[December]],0)))))),0)</f>
        <v/>
      </c>
      <c r="AK61" s="249" t="str">
        <f>IFERROR(IF($H61="","",IF($H61="Total",SUMIFS(AK$12:AK60,$F$12:$F60,"Category"),IF($F61="Category",SUMIFS(TB_TRANSACTIONS[Total ($)],TB_TRANSACTIONS[Category],Summary!$H61,TB_TRANSACTIONS[Month],Summary!AJ$8),SUMIFS(TB_TRANSACTIONS[Total ($)],TB_TRANSACTIONS[Subcategory],Summary!$H61,TB_TRANSACTIONS[Month],Summary!AJ$8)))),0)</f>
        <v/>
      </c>
      <c r="AL61" s="250" t="str">
        <f t="shared" si="6"/>
        <v/>
      </c>
      <c r="AM61" s="162"/>
      <c r="AN61" s="165"/>
      <c r="AO61" s="249" t="str">
        <f>IFERROR(IF($H61="","",IF($H61="Total",SUMIFS(AO$12:AO60,$F$12:$F60,"Category"),IF($F61="Category",SUM(INDEX(Allocations!$D$11:$O$20,MATCH(Summary!$H61,Allocations!$C$11:$C$20,0),MATCH(Summary!AO$8,Allocations!$D$10:$O$10,0))),SUM(INDEX(TB_ALLOCATIONS[[January]:[December]],MATCH(Summary!$H61,TB_ALLOCATIONS[Subcategory],0),MATCH(Summary!AO$8,TB_ALLOCATIONS[[#Headers],[January]:[December]],0)))))),0)</f>
        <v/>
      </c>
      <c r="AP61" s="249" t="str">
        <f>IFERROR(IF($H61="","",IF($H61="Total",SUMIFS(AP$12:AP60,$F$12:$F60,"Category"),IF($F61="Category",SUMIFS(TB_TRANSACTIONS[Total ($)],TB_TRANSACTIONS[Category],Summary!$H61,TB_TRANSACTIONS[Month],Summary!AO$8),SUMIFS(TB_TRANSACTIONS[Total ($)],TB_TRANSACTIONS[Subcategory],Summary!$H61,TB_TRANSACTIONS[Month],Summary!AO$8)))),0)</f>
        <v/>
      </c>
      <c r="AQ61" s="250" t="str">
        <f t="shared" si="7"/>
        <v/>
      </c>
      <c r="AR61" s="162"/>
      <c r="AS61" s="165"/>
      <c r="AT61" s="249" t="str">
        <f>IFERROR(IF($H61="","",IF($H61="Total",SUMIFS(AT$12:AT60,$F$12:$F60,"Category"),IF($F61="Category",SUM(INDEX(Allocations!$D$11:$O$20,MATCH(Summary!$H61,Allocations!$C$11:$C$20,0),MATCH(Summary!AT$8,Allocations!$D$10:$O$10,0))),SUM(INDEX(TB_ALLOCATIONS[[January]:[December]],MATCH(Summary!$H61,TB_ALLOCATIONS[Subcategory],0),MATCH(Summary!AT$8,TB_ALLOCATIONS[[#Headers],[January]:[December]],0)))))),0)</f>
        <v/>
      </c>
      <c r="AU61" s="249" t="str">
        <f>IFERROR(IF($H61="","",IF($H61="Total",SUMIFS(AU$12:AU60,$F$12:$F60,"Category"),IF($F61="Category",SUMIFS(TB_TRANSACTIONS[Total ($)],TB_TRANSACTIONS[Category],Summary!$H61,TB_TRANSACTIONS[Month],Summary!AT$8),SUMIFS(TB_TRANSACTIONS[Total ($)],TB_TRANSACTIONS[Subcategory],Summary!$H61,TB_TRANSACTIONS[Month],Summary!AT$8)))),0)</f>
        <v/>
      </c>
      <c r="AV61" s="250" t="str">
        <f t="shared" si="8"/>
        <v/>
      </c>
      <c r="AW61" s="162"/>
      <c r="AX61" s="165"/>
      <c r="AY61" s="249" t="str">
        <f>IFERROR(IF($H61="","",IF($H61="Total",SUMIFS(AY$12:AY60,$F$12:$F60,"Category"),IF($F61="Category",SUM(INDEX(Allocations!$D$11:$O$20,MATCH(Summary!$H61,Allocations!$C$11:$C$20,0),MATCH(Summary!AY$8,Allocations!$D$10:$O$10,0))),SUM(INDEX(TB_ALLOCATIONS[[January]:[December]],MATCH(Summary!$H61,TB_ALLOCATIONS[Subcategory],0),MATCH(Summary!AY$8,TB_ALLOCATIONS[[#Headers],[January]:[December]],0)))))),0)</f>
        <v/>
      </c>
      <c r="AZ61" s="249" t="str">
        <f>IFERROR(IF($H61="","",IF($H61="Total",SUMIFS(AZ$12:AZ60,$F$12:$F60,"Category"),IF($F61="Category",SUMIFS(TB_TRANSACTIONS[Total ($)],TB_TRANSACTIONS[Category],Summary!$H61,TB_TRANSACTIONS[Month],Summary!AY$8),SUMIFS(TB_TRANSACTIONS[Total ($)],TB_TRANSACTIONS[Subcategory],Summary!$H61,TB_TRANSACTIONS[Month],Summary!AY$8)))),0)</f>
        <v/>
      </c>
      <c r="BA61" s="250" t="str">
        <f t="shared" si="9"/>
        <v/>
      </c>
      <c r="BB61" s="162"/>
      <c r="BC61" s="165"/>
      <c r="BD61" s="249" t="str">
        <f>IFERROR(IF($H61="","",IF($H61="Total",SUMIFS(BD$12:BD60,$F$12:$F60,"Category"),IF($F61="Category",SUM(INDEX(Allocations!$D$11:$O$20,MATCH(Summary!$H61,Allocations!$C$11:$C$20,0),MATCH(Summary!BD$8,Allocations!$D$10:$O$10,0))),SUM(INDEX(TB_ALLOCATIONS[[January]:[December]],MATCH(Summary!$H61,TB_ALLOCATIONS[Subcategory],0),MATCH(Summary!BD$8,TB_ALLOCATIONS[[#Headers],[January]:[December]],0)))))),0)</f>
        <v/>
      </c>
      <c r="BE61" s="249" t="str">
        <f>IFERROR(IF($H61="","",IF($H61="Total",SUMIFS(BE$12:BE60,$F$12:$F60,"Category"),IF($F61="Category",SUMIFS(TB_TRANSACTIONS[Total ($)],TB_TRANSACTIONS[Category],Summary!$H61,TB_TRANSACTIONS[Month],Summary!BD$8),SUMIFS(TB_TRANSACTIONS[Total ($)],TB_TRANSACTIONS[Subcategory],Summary!$H61,TB_TRANSACTIONS[Month],Summary!BD$8)))),0)</f>
        <v/>
      </c>
      <c r="BF61" s="250" t="str">
        <f t="shared" si="10"/>
        <v/>
      </c>
      <c r="BG61" s="162"/>
      <c r="BH61" s="165"/>
      <c r="BI61" s="249" t="str">
        <f>IFERROR(IF($H61="","",IF($H61="Total",SUMIFS(BI$12:BI60,$F$12:$F60,"Category"),IF($F61="Category",SUM(INDEX(Allocations!$D$11:$O$20,MATCH(Summary!$H61,Allocations!$C$11:$C$20,0),MATCH(Summary!BI$8,Allocations!$D$10:$O$10,0))),SUM(INDEX(TB_ALLOCATIONS[[January]:[December]],MATCH(Summary!$H61,TB_ALLOCATIONS[Subcategory],0),MATCH(Summary!BI$8,TB_ALLOCATIONS[[#Headers],[January]:[December]],0)))))),0)</f>
        <v/>
      </c>
      <c r="BJ61" s="249" t="str">
        <f>IFERROR(IF($H61="","",IF($H61="Total",SUMIFS(BJ$12:BJ60,$F$12:$F60,"Category"),IF($F61="Category",SUMIFS(TB_TRANSACTIONS[Total ($)],TB_TRANSACTIONS[Category],Summary!$H61,TB_TRANSACTIONS[Month],Summary!BI$8),SUMIFS(TB_TRANSACTIONS[Total ($)],TB_TRANSACTIONS[Subcategory],Summary!$H61,TB_TRANSACTIONS[Month],Summary!BI$8)))),0)</f>
        <v/>
      </c>
      <c r="BK61" s="250" t="str">
        <f t="shared" si="11"/>
        <v/>
      </c>
      <c r="BL61" s="162"/>
      <c r="BM61" s="165"/>
      <c r="BN61" s="249" t="str">
        <f>IFERROR(IF($H61="","",IF($H61="Total",SUMIFS(BN$12:BN60,$F$12:$F60,"Category"),IF($F61="Category",SUM(INDEX(Allocations!$D$11:$O$20,MATCH(Summary!$H61,Allocations!$C$11:$C$20,0),MATCH(Summary!BN$8,Allocations!$D$10:$O$10,0))),SUM(INDEX(TB_ALLOCATIONS[[January]:[December]],MATCH(Summary!$H61,TB_ALLOCATIONS[Subcategory],0),MATCH(Summary!BN$8,TB_ALLOCATIONS[[#Headers],[January]:[December]],0)))))),0)</f>
        <v/>
      </c>
      <c r="BO61" s="249" t="str">
        <f>IFERROR(IF($H61="","",IF($H61="Total",SUMIFS(BO$12:BO60,$F$12:$F60,"Category"),IF($F61="Category",SUMIFS(TB_TRANSACTIONS[Total ($)],TB_TRANSACTIONS[Category],Summary!$H61,TB_TRANSACTIONS[Month],Summary!BN$8),SUMIFS(TB_TRANSACTIONS[Total ($)],TB_TRANSACTIONS[Subcategory],Summary!$H61,TB_TRANSACTIONS[Month],Summary!BN$8)))),0)</f>
        <v/>
      </c>
      <c r="BP61" s="250" t="str">
        <f t="shared" si="12"/>
        <v/>
      </c>
      <c r="BQ61" s="162"/>
      <c r="BR61" s="165"/>
      <c r="BS61" s="249" t="str">
        <f t="shared" si="21"/>
        <v/>
      </c>
      <c r="BT61" s="249" t="str">
        <f t="shared" si="22"/>
        <v/>
      </c>
      <c r="BU61" s="250" t="str">
        <f t="shared" si="23"/>
        <v/>
      </c>
      <c r="BV61" s="267"/>
      <c r="BW61" s="77"/>
      <c r="BX61" s="57"/>
      <c r="CK61" s="92"/>
      <c r="CL61" s="92"/>
      <c r="CM61" s="92"/>
      <c r="CN61" s="92"/>
      <c r="CO61" s="92"/>
      <c r="CP61" s="92"/>
    </row>
    <row r="62" spans="1:94" s="72" customFormat="1" ht="16" customHeight="1" thickBot="1" x14ac:dyDescent="0.3">
      <c r="A62" s="97"/>
      <c r="B62" s="108" t="str">
        <f>IFERROR(IF(COUNTIFS($B$13:B61,"Total")&gt;0,"-",IF(B61="",IF(B60="","Total",IF(B60=$C$8,"",B60+1)),IF(E61=D61,"",B61))),"-")</f>
        <v>-</v>
      </c>
      <c r="C62" s="108" t="str">
        <f>IFERROR(IF(B62="","-",INDEX(Analysis!$D$45:$D$54,MATCH(Summary!$B62,Analysis!$C$45:$C$54,0),1)),"-")</f>
        <v>-</v>
      </c>
      <c r="D62" s="108" t="str">
        <f>IFERROR(INDEX(Analysis!$E$45:$E$54,MATCH(Summary!$B62,Analysis!$C$45:$C$54,0),1),"-")</f>
        <v>-</v>
      </c>
      <c r="E62" s="108" t="str">
        <f t="shared" si="16"/>
        <v>-</v>
      </c>
      <c r="F62" s="108" t="str">
        <f t="shared" si="0"/>
        <v>-</v>
      </c>
      <c r="G62" s="57"/>
      <c r="H62" s="164" t="str">
        <f>IFERROR(IF(B62="Total","Total",IF(COUNTIFS($H$12:H61,"Total")&gt;0,"",IF(F62="Category",Summary!C62,INDEX(TB_ALLOCATIONS[Subcategory],MATCH(Summary!C62&amp;"-"&amp;Summary!E62,TB_ALLOCATIONS[Subcategory - code],0),1)))),"")</f>
        <v/>
      </c>
      <c r="I62" s="162"/>
      <c r="J62" s="165"/>
      <c r="K62" s="249" t="str">
        <f>IFERROR(IF($H62="","",IF($H62="Total",SUMIFS(K$12:K61,$F$12:$F61,"Category"),IF($F62="Category",SUM(INDEX(Allocations!$D$11:$O$20,MATCH(Summary!$H62,Allocations!$C$11:$C$20,0),MATCH(Summary!K$8,Allocations!$D$10:$O$10,0))),SUM(INDEX(TB_ALLOCATIONS[[January]:[December]],MATCH(Summary!$H62,TB_ALLOCATIONS[Subcategory],0),MATCH(Summary!K$8,TB_ALLOCATIONS[[#Headers],[January]:[December]],0)))))),0)</f>
        <v/>
      </c>
      <c r="L62" s="249" t="str">
        <f>IFERROR(IF($H62="","",IF($H62="Total",SUMIFS(L$12:L61,$F$12:$F61,"Category"),IF($F62="Category",SUMIFS(TB_TRANSACTIONS[Total ($)],TB_TRANSACTIONS[Category],Summary!$H62,TB_TRANSACTIONS[Month],Summary!K$8),SUMIFS(TB_TRANSACTIONS[Total ($)],TB_TRANSACTIONS[Subcategory],Summary!$H62,TB_TRANSACTIONS[Month],Summary!K$8)))),0)</f>
        <v/>
      </c>
      <c r="M62" s="250" t="str">
        <f t="shared" si="20"/>
        <v/>
      </c>
      <c r="N62" s="162"/>
      <c r="O62" s="165"/>
      <c r="P62" s="249" t="str">
        <f>IFERROR(IF($H62="","",IF($H62="Total",SUMIFS(P$12:P61,$F$12:$F61,"Category"),IF($F62="Category",SUM(INDEX(Allocations!$D$11:$O$20,MATCH(Summary!$H62,Allocations!$C$11:$C$20,0),MATCH(Summary!P$8,Allocations!$D$10:$O$10,0))),SUM(INDEX(TB_ALLOCATIONS[[January]:[December]],MATCH(Summary!$H62,TB_ALLOCATIONS[Subcategory],0),MATCH(Summary!P$8,TB_ALLOCATIONS[[#Headers],[January]:[December]],0)))))),0)</f>
        <v/>
      </c>
      <c r="Q62" s="249" t="str">
        <f>IFERROR(IF($H62="","",IF($H62="Total",SUMIFS(Q$12:Q61,$F$12:$F61,"Category"),IF($F62="Category",SUMIFS(TB_TRANSACTIONS[Total ($)],TB_TRANSACTIONS[Category],Summary!$H62,TB_TRANSACTIONS[Month],Summary!P$8),SUMIFS(TB_TRANSACTIONS[Total ($)],TB_TRANSACTIONS[Subcategory],Summary!$H62,TB_TRANSACTIONS[Month],Summary!P$8)))),0)</f>
        <v/>
      </c>
      <c r="R62" s="250" t="str">
        <f t="shared" si="2"/>
        <v/>
      </c>
      <c r="S62" s="162"/>
      <c r="T62" s="165"/>
      <c r="U62" s="249" t="str">
        <f>IFERROR(IF($H62="","",IF($H62="Total",SUMIFS(U$12:U61,$F$12:$F61,"Category"),IF($F62="Category",SUM(INDEX(Allocations!$D$11:$O$20,MATCH(Summary!$H62,Allocations!$C$11:$C$20,0),MATCH(Summary!U$8,Allocations!$D$10:$O$10,0))),SUM(INDEX(TB_ALLOCATIONS[[January]:[December]],MATCH(Summary!$H62,TB_ALLOCATIONS[Subcategory],0),MATCH(Summary!U$8,TB_ALLOCATIONS[[#Headers],[January]:[December]],0)))))),0)</f>
        <v/>
      </c>
      <c r="V62" s="249" t="str">
        <f>IFERROR(IF($H62="","",IF($H62="Total",SUMIFS(V$12:V61,$F$12:$F61,"Category"),IF($F62="Category",SUMIFS(TB_TRANSACTIONS[Total ($)],TB_TRANSACTIONS[Category],Summary!$H62,TB_TRANSACTIONS[Month],Summary!U$8),SUMIFS(TB_TRANSACTIONS[Total ($)],TB_TRANSACTIONS[Subcategory],Summary!$H62,TB_TRANSACTIONS[Month],Summary!U$8)))),0)</f>
        <v/>
      </c>
      <c r="W62" s="250" t="str">
        <f t="shared" si="3"/>
        <v/>
      </c>
      <c r="X62" s="162"/>
      <c r="Y62" s="165"/>
      <c r="Z62" s="249" t="str">
        <f>IFERROR(IF($H62="","",IF($H62="Total",SUMIFS(Z$12:Z61,$F$12:$F61,"Category"),IF($F62="Category",SUM(INDEX(Allocations!$D$11:$O$20,MATCH(Summary!$H62,Allocations!$C$11:$C$20,0),MATCH(Summary!Z$8,Allocations!$D$10:$O$10,0))),SUM(INDEX(TB_ALLOCATIONS[[January]:[December]],MATCH(Summary!$H62,TB_ALLOCATIONS[Subcategory],0),MATCH(Summary!Z$8,TB_ALLOCATIONS[[#Headers],[January]:[December]],0)))))),0)</f>
        <v/>
      </c>
      <c r="AA62" s="249" t="str">
        <f>IFERROR(IF($H62="","",IF($H62="Total",SUMIFS(AA$12:AA61,$F$12:$F61,"Category"),IF($F62="Category",SUMIFS(TB_TRANSACTIONS[Total ($)],TB_TRANSACTIONS[Category],Summary!$H62,TB_TRANSACTIONS[Month],Summary!Z$8),SUMIFS(TB_TRANSACTIONS[Total ($)],TB_TRANSACTIONS[Subcategory],Summary!$H62,TB_TRANSACTIONS[Month],Summary!Z$8)))),0)</f>
        <v/>
      </c>
      <c r="AB62" s="250" t="str">
        <f t="shared" si="4"/>
        <v/>
      </c>
      <c r="AC62" s="162"/>
      <c r="AD62" s="165"/>
      <c r="AE62" s="249" t="str">
        <f>IFERROR(IF($H62="","",IF($H62="Total",SUMIFS(AE$12:AE61,$F$12:$F61,"Category"),IF($F62="Category",SUM(INDEX(Allocations!$D$11:$O$20,MATCH(Summary!$H62,Allocations!$C$11:$C$20,0),MATCH(Summary!AE$8,Allocations!$D$10:$O$10,0))),SUM(INDEX(TB_ALLOCATIONS[[January]:[December]],MATCH(Summary!$H62,TB_ALLOCATIONS[Subcategory],0),MATCH(Summary!AE$8,TB_ALLOCATIONS[[#Headers],[January]:[December]],0)))))),0)</f>
        <v/>
      </c>
      <c r="AF62" s="249" t="str">
        <f>IFERROR(IF($H62="","",IF($H62="Total",SUMIFS(AF$12:AF61,$F$12:$F61,"Category"),IF($F62="Category",SUMIFS(TB_TRANSACTIONS[Total ($)],TB_TRANSACTIONS[Category],Summary!$H62,TB_TRANSACTIONS[Month],Summary!AE$8),SUMIFS(TB_TRANSACTIONS[Total ($)],TB_TRANSACTIONS[Subcategory],Summary!$H62,TB_TRANSACTIONS[Month],Summary!AE$8)))),0)</f>
        <v/>
      </c>
      <c r="AG62" s="250" t="str">
        <f t="shared" si="5"/>
        <v/>
      </c>
      <c r="AH62" s="162"/>
      <c r="AI62" s="165"/>
      <c r="AJ62" s="249" t="str">
        <f>IFERROR(IF($H62="","",IF($H62="Total",SUMIFS(AJ$12:AJ61,$F$12:$F61,"Category"),IF($F62="Category",SUM(INDEX(Allocations!$D$11:$O$20,MATCH(Summary!$H62,Allocations!$C$11:$C$20,0),MATCH(Summary!AJ$8,Allocations!$D$10:$O$10,0))),SUM(INDEX(TB_ALLOCATIONS[[January]:[December]],MATCH(Summary!$H62,TB_ALLOCATIONS[Subcategory],0),MATCH(Summary!AJ$8,TB_ALLOCATIONS[[#Headers],[January]:[December]],0)))))),0)</f>
        <v/>
      </c>
      <c r="AK62" s="249" t="str">
        <f>IFERROR(IF($H62="","",IF($H62="Total",SUMIFS(AK$12:AK61,$F$12:$F61,"Category"),IF($F62="Category",SUMIFS(TB_TRANSACTIONS[Total ($)],TB_TRANSACTIONS[Category],Summary!$H62,TB_TRANSACTIONS[Month],Summary!AJ$8),SUMIFS(TB_TRANSACTIONS[Total ($)],TB_TRANSACTIONS[Subcategory],Summary!$H62,TB_TRANSACTIONS[Month],Summary!AJ$8)))),0)</f>
        <v/>
      </c>
      <c r="AL62" s="250" t="str">
        <f t="shared" si="6"/>
        <v/>
      </c>
      <c r="AM62" s="162"/>
      <c r="AN62" s="165"/>
      <c r="AO62" s="249" t="str">
        <f>IFERROR(IF($H62="","",IF($H62="Total",SUMIFS(AO$12:AO61,$F$12:$F61,"Category"),IF($F62="Category",SUM(INDEX(Allocations!$D$11:$O$20,MATCH(Summary!$H62,Allocations!$C$11:$C$20,0),MATCH(Summary!AO$8,Allocations!$D$10:$O$10,0))),SUM(INDEX(TB_ALLOCATIONS[[January]:[December]],MATCH(Summary!$H62,TB_ALLOCATIONS[Subcategory],0),MATCH(Summary!AO$8,TB_ALLOCATIONS[[#Headers],[January]:[December]],0)))))),0)</f>
        <v/>
      </c>
      <c r="AP62" s="249" t="str">
        <f>IFERROR(IF($H62="","",IF($H62="Total",SUMIFS(AP$12:AP61,$F$12:$F61,"Category"),IF($F62="Category",SUMIFS(TB_TRANSACTIONS[Total ($)],TB_TRANSACTIONS[Category],Summary!$H62,TB_TRANSACTIONS[Month],Summary!AO$8),SUMIFS(TB_TRANSACTIONS[Total ($)],TB_TRANSACTIONS[Subcategory],Summary!$H62,TB_TRANSACTIONS[Month],Summary!AO$8)))),0)</f>
        <v/>
      </c>
      <c r="AQ62" s="250" t="str">
        <f t="shared" si="7"/>
        <v/>
      </c>
      <c r="AR62" s="162"/>
      <c r="AS62" s="165"/>
      <c r="AT62" s="249" t="str">
        <f>IFERROR(IF($H62="","",IF($H62="Total",SUMIFS(AT$12:AT61,$F$12:$F61,"Category"),IF($F62="Category",SUM(INDEX(Allocations!$D$11:$O$20,MATCH(Summary!$H62,Allocations!$C$11:$C$20,0),MATCH(Summary!AT$8,Allocations!$D$10:$O$10,0))),SUM(INDEX(TB_ALLOCATIONS[[January]:[December]],MATCH(Summary!$H62,TB_ALLOCATIONS[Subcategory],0),MATCH(Summary!AT$8,TB_ALLOCATIONS[[#Headers],[January]:[December]],0)))))),0)</f>
        <v/>
      </c>
      <c r="AU62" s="249" t="str">
        <f>IFERROR(IF($H62="","",IF($H62="Total",SUMIFS(AU$12:AU61,$F$12:$F61,"Category"),IF($F62="Category",SUMIFS(TB_TRANSACTIONS[Total ($)],TB_TRANSACTIONS[Category],Summary!$H62,TB_TRANSACTIONS[Month],Summary!AT$8),SUMIFS(TB_TRANSACTIONS[Total ($)],TB_TRANSACTIONS[Subcategory],Summary!$H62,TB_TRANSACTIONS[Month],Summary!AT$8)))),0)</f>
        <v/>
      </c>
      <c r="AV62" s="250" t="str">
        <f t="shared" si="8"/>
        <v/>
      </c>
      <c r="AW62" s="162"/>
      <c r="AX62" s="165"/>
      <c r="AY62" s="249" t="str">
        <f>IFERROR(IF($H62="","",IF($H62="Total",SUMIFS(AY$12:AY61,$F$12:$F61,"Category"),IF($F62="Category",SUM(INDEX(Allocations!$D$11:$O$20,MATCH(Summary!$H62,Allocations!$C$11:$C$20,0),MATCH(Summary!AY$8,Allocations!$D$10:$O$10,0))),SUM(INDEX(TB_ALLOCATIONS[[January]:[December]],MATCH(Summary!$H62,TB_ALLOCATIONS[Subcategory],0),MATCH(Summary!AY$8,TB_ALLOCATIONS[[#Headers],[January]:[December]],0)))))),0)</f>
        <v/>
      </c>
      <c r="AZ62" s="249" t="str">
        <f>IFERROR(IF($H62="","",IF($H62="Total",SUMIFS(AZ$12:AZ61,$F$12:$F61,"Category"),IF($F62="Category",SUMIFS(TB_TRANSACTIONS[Total ($)],TB_TRANSACTIONS[Category],Summary!$H62,TB_TRANSACTIONS[Month],Summary!AY$8),SUMIFS(TB_TRANSACTIONS[Total ($)],TB_TRANSACTIONS[Subcategory],Summary!$H62,TB_TRANSACTIONS[Month],Summary!AY$8)))),0)</f>
        <v/>
      </c>
      <c r="BA62" s="250" t="str">
        <f t="shared" si="9"/>
        <v/>
      </c>
      <c r="BB62" s="162"/>
      <c r="BC62" s="165"/>
      <c r="BD62" s="249" t="str">
        <f>IFERROR(IF($H62="","",IF($H62="Total",SUMIFS(BD$12:BD61,$F$12:$F61,"Category"),IF($F62="Category",SUM(INDEX(Allocations!$D$11:$O$20,MATCH(Summary!$H62,Allocations!$C$11:$C$20,0),MATCH(Summary!BD$8,Allocations!$D$10:$O$10,0))),SUM(INDEX(TB_ALLOCATIONS[[January]:[December]],MATCH(Summary!$H62,TB_ALLOCATIONS[Subcategory],0),MATCH(Summary!BD$8,TB_ALLOCATIONS[[#Headers],[January]:[December]],0)))))),0)</f>
        <v/>
      </c>
      <c r="BE62" s="249" t="str">
        <f>IFERROR(IF($H62="","",IF($H62="Total",SUMIFS(BE$12:BE61,$F$12:$F61,"Category"),IF($F62="Category",SUMIFS(TB_TRANSACTIONS[Total ($)],TB_TRANSACTIONS[Category],Summary!$H62,TB_TRANSACTIONS[Month],Summary!BD$8),SUMIFS(TB_TRANSACTIONS[Total ($)],TB_TRANSACTIONS[Subcategory],Summary!$H62,TB_TRANSACTIONS[Month],Summary!BD$8)))),0)</f>
        <v/>
      </c>
      <c r="BF62" s="250" t="str">
        <f t="shared" si="10"/>
        <v/>
      </c>
      <c r="BG62" s="162"/>
      <c r="BH62" s="165"/>
      <c r="BI62" s="249" t="str">
        <f>IFERROR(IF($H62="","",IF($H62="Total",SUMIFS(BI$12:BI61,$F$12:$F61,"Category"),IF($F62="Category",SUM(INDEX(Allocations!$D$11:$O$20,MATCH(Summary!$H62,Allocations!$C$11:$C$20,0),MATCH(Summary!BI$8,Allocations!$D$10:$O$10,0))),SUM(INDEX(TB_ALLOCATIONS[[January]:[December]],MATCH(Summary!$H62,TB_ALLOCATIONS[Subcategory],0),MATCH(Summary!BI$8,TB_ALLOCATIONS[[#Headers],[January]:[December]],0)))))),0)</f>
        <v/>
      </c>
      <c r="BJ62" s="249" t="str">
        <f>IFERROR(IF($H62="","",IF($H62="Total",SUMIFS(BJ$12:BJ61,$F$12:$F61,"Category"),IF($F62="Category",SUMIFS(TB_TRANSACTIONS[Total ($)],TB_TRANSACTIONS[Category],Summary!$H62,TB_TRANSACTIONS[Month],Summary!BI$8),SUMIFS(TB_TRANSACTIONS[Total ($)],TB_TRANSACTIONS[Subcategory],Summary!$H62,TB_TRANSACTIONS[Month],Summary!BI$8)))),0)</f>
        <v/>
      </c>
      <c r="BK62" s="250" t="str">
        <f t="shared" si="11"/>
        <v/>
      </c>
      <c r="BL62" s="162"/>
      <c r="BM62" s="165"/>
      <c r="BN62" s="249" t="str">
        <f>IFERROR(IF($H62="","",IF($H62="Total",SUMIFS(BN$12:BN61,$F$12:$F61,"Category"),IF($F62="Category",SUM(INDEX(Allocations!$D$11:$O$20,MATCH(Summary!$H62,Allocations!$C$11:$C$20,0),MATCH(Summary!BN$8,Allocations!$D$10:$O$10,0))),SUM(INDEX(TB_ALLOCATIONS[[January]:[December]],MATCH(Summary!$H62,TB_ALLOCATIONS[Subcategory],0),MATCH(Summary!BN$8,TB_ALLOCATIONS[[#Headers],[January]:[December]],0)))))),0)</f>
        <v/>
      </c>
      <c r="BO62" s="249" t="str">
        <f>IFERROR(IF($H62="","",IF($H62="Total",SUMIFS(BO$12:BO61,$F$12:$F61,"Category"),IF($F62="Category",SUMIFS(TB_TRANSACTIONS[Total ($)],TB_TRANSACTIONS[Category],Summary!$H62,TB_TRANSACTIONS[Month],Summary!BN$8),SUMIFS(TB_TRANSACTIONS[Total ($)],TB_TRANSACTIONS[Subcategory],Summary!$H62,TB_TRANSACTIONS[Month],Summary!BN$8)))),0)</f>
        <v/>
      </c>
      <c r="BP62" s="250" t="str">
        <f t="shared" si="12"/>
        <v/>
      </c>
      <c r="BQ62" s="162"/>
      <c r="BR62" s="165"/>
      <c r="BS62" s="249" t="str">
        <f t="shared" si="21"/>
        <v/>
      </c>
      <c r="BT62" s="249" t="str">
        <f t="shared" si="22"/>
        <v/>
      </c>
      <c r="BU62" s="250" t="str">
        <f t="shared" si="23"/>
        <v/>
      </c>
      <c r="BV62" s="267"/>
      <c r="BW62" s="77"/>
      <c r="BX62" s="57"/>
      <c r="CK62" s="92"/>
      <c r="CL62" s="92"/>
      <c r="CM62" s="92"/>
      <c r="CN62" s="92"/>
      <c r="CO62" s="92"/>
      <c r="CP62" s="92"/>
    </row>
    <row r="63" spans="1:94" s="72" customFormat="1" ht="16" customHeight="1" thickBot="1" x14ac:dyDescent="0.3">
      <c r="A63" s="97"/>
      <c r="B63" s="108" t="str">
        <f>IFERROR(IF(COUNTIFS($B$13:B62,"Total")&gt;0,"-",IF(B62="",IF(B61="","Total",IF(B61=$C$8,"",B61+1)),IF(E62=D62,"",B62))),"-")</f>
        <v>-</v>
      </c>
      <c r="C63" s="108" t="str">
        <f>IFERROR(IF(B63="","-",INDEX(Analysis!$D$45:$D$54,MATCH(Summary!$B63,Analysis!$C$45:$C$54,0),1)),"-")</f>
        <v>-</v>
      </c>
      <c r="D63" s="108" t="str">
        <f>IFERROR(INDEX(Analysis!$E$45:$E$54,MATCH(Summary!$B63,Analysis!$C$45:$C$54,0),1),"-")</f>
        <v>-</v>
      </c>
      <c r="E63" s="108" t="str">
        <f t="shared" si="16"/>
        <v>-</v>
      </c>
      <c r="F63" s="108" t="str">
        <f t="shared" si="0"/>
        <v>-</v>
      </c>
      <c r="G63" s="57"/>
      <c r="H63" s="164" t="str">
        <f>IFERROR(IF(B63="Total","Total",IF(COUNTIFS($H$12:H62,"Total")&gt;0,"",IF(F63="Category",Summary!C63,INDEX(TB_ALLOCATIONS[Subcategory],MATCH(Summary!C63&amp;"-"&amp;Summary!E63,TB_ALLOCATIONS[Subcategory - code],0),1)))),"")</f>
        <v/>
      </c>
      <c r="I63" s="162"/>
      <c r="J63" s="165"/>
      <c r="K63" s="249" t="str">
        <f>IFERROR(IF($H63="","",IF($H63="Total",SUMIFS(K$12:K62,$F$12:$F62,"Category"),IF($F63="Category",SUM(INDEX(Allocations!$D$11:$O$20,MATCH(Summary!$H63,Allocations!$C$11:$C$20,0),MATCH(Summary!K$8,Allocations!$D$10:$O$10,0))),SUM(INDEX(TB_ALLOCATIONS[[January]:[December]],MATCH(Summary!$H63,TB_ALLOCATIONS[Subcategory],0),MATCH(Summary!K$8,TB_ALLOCATIONS[[#Headers],[January]:[December]],0)))))),0)</f>
        <v/>
      </c>
      <c r="L63" s="249" t="str">
        <f>IFERROR(IF($H63="","",IF($H63="Total",SUMIFS(L$12:L62,$F$12:$F62,"Category"),IF($F63="Category",SUMIFS(TB_TRANSACTIONS[Total ($)],TB_TRANSACTIONS[Category],Summary!$H63,TB_TRANSACTIONS[Month],Summary!K$8),SUMIFS(TB_TRANSACTIONS[Total ($)],TB_TRANSACTIONS[Subcategory],Summary!$H63,TB_TRANSACTIONS[Month],Summary!K$8)))),0)</f>
        <v/>
      </c>
      <c r="M63" s="250" t="str">
        <f t="shared" si="20"/>
        <v/>
      </c>
      <c r="N63" s="162"/>
      <c r="O63" s="165"/>
      <c r="P63" s="249" t="str">
        <f>IFERROR(IF($H63="","",IF($H63="Total",SUMIFS(P$12:P62,$F$12:$F62,"Category"),IF($F63="Category",SUM(INDEX(Allocations!$D$11:$O$20,MATCH(Summary!$H63,Allocations!$C$11:$C$20,0),MATCH(Summary!P$8,Allocations!$D$10:$O$10,0))),SUM(INDEX(TB_ALLOCATIONS[[January]:[December]],MATCH(Summary!$H63,TB_ALLOCATIONS[Subcategory],0),MATCH(Summary!P$8,TB_ALLOCATIONS[[#Headers],[January]:[December]],0)))))),0)</f>
        <v/>
      </c>
      <c r="Q63" s="249" t="str">
        <f>IFERROR(IF($H63="","",IF($H63="Total",SUMIFS(Q$12:Q62,$F$12:$F62,"Category"),IF($F63="Category",SUMIFS(TB_TRANSACTIONS[Total ($)],TB_TRANSACTIONS[Category],Summary!$H63,TB_TRANSACTIONS[Month],Summary!P$8),SUMIFS(TB_TRANSACTIONS[Total ($)],TB_TRANSACTIONS[Subcategory],Summary!$H63,TB_TRANSACTIONS[Month],Summary!P$8)))),0)</f>
        <v/>
      </c>
      <c r="R63" s="250" t="str">
        <f t="shared" si="2"/>
        <v/>
      </c>
      <c r="S63" s="162"/>
      <c r="T63" s="165"/>
      <c r="U63" s="249" t="str">
        <f>IFERROR(IF($H63="","",IF($H63="Total",SUMIFS(U$12:U62,$F$12:$F62,"Category"),IF($F63="Category",SUM(INDEX(Allocations!$D$11:$O$20,MATCH(Summary!$H63,Allocations!$C$11:$C$20,0),MATCH(Summary!U$8,Allocations!$D$10:$O$10,0))),SUM(INDEX(TB_ALLOCATIONS[[January]:[December]],MATCH(Summary!$H63,TB_ALLOCATIONS[Subcategory],0),MATCH(Summary!U$8,TB_ALLOCATIONS[[#Headers],[January]:[December]],0)))))),0)</f>
        <v/>
      </c>
      <c r="V63" s="249" t="str">
        <f>IFERROR(IF($H63="","",IF($H63="Total",SUMIFS(V$12:V62,$F$12:$F62,"Category"),IF($F63="Category",SUMIFS(TB_TRANSACTIONS[Total ($)],TB_TRANSACTIONS[Category],Summary!$H63,TB_TRANSACTIONS[Month],Summary!U$8),SUMIFS(TB_TRANSACTIONS[Total ($)],TB_TRANSACTIONS[Subcategory],Summary!$H63,TB_TRANSACTIONS[Month],Summary!U$8)))),0)</f>
        <v/>
      </c>
      <c r="W63" s="250" t="str">
        <f t="shared" si="3"/>
        <v/>
      </c>
      <c r="X63" s="162"/>
      <c r="Y63" s="165"/>
      <c r="Z63" s="249" t="str">
        <f>IFERROR(IF($H63="","",IF($H63="Total",SUMIFS(Z$12:Z62,$F$12:$F62,"Category"),IF($F63="Category",SUM(INDEX(Allocations!$D$11:$O$20,MATCH(Summary!$H63,Allocations!$C$11:$C$20,0),MATCH(Summary!Z$8,Allocations!$D$10:$O$10,0))),SUM(INDEX(TB_ALLOCATIONS[[January]:[December]],MATCH(Summary!$H63,TB_ALLOCATIONS[Subcategory],0),MATCH(Summary!Z$8,TB_ALLOCATIONS[[#Headers],[January]:[December]],0)))))),0)</f>
        <v/>
      </c>
      <c r="AA63" s="249" t="str">
        <f>IFERROR(IF($H63="","",IF($H63="Total",SUMIFS(AA$12:AA62,$F$12:$F62,"Category"),IF($F63="Category",SUMIFS(TB_TRANSACTIONS[Total ($)],TB_TRANSACTIONS[Category],Summary!$H63,TB_TRANSACTIONS[Month],Summary!Z$8),SUMIFS(TB_TRANSACTIONS[Total ($)],TB_TRANSACTIONS[Subcategory],Summary!$H63,TB_TRANSACTIONS[Month],Summary!Z$8)))),0)</f>
        <v/>
      </c>
      <c r="AB63" s="250" t="str">
        <f t="shared" si="4"/>
        <v/>
      </c>
      <c r="AC63" s="162"/>
      <c r="AD63" s="165"/>
      <c r="AE63" s="249" t="str">
        <f>IFERROR(IF($H63="","",IF($H63="Total",SUMIFS(AE$12:AE62,$F$12:$F62,"Category"),IF($F63="Category",SUM(INDEX(Allocations!$D$11:$O$20,MATCH(Summary!$H63,Allocations!$C$11:$C$20,0),MATCH(Summary!AE$8,Allocations!$D$10:$O$10,0))),SUM(INDEX(TB_ALLOCATIONS[[January]:[December]],MATCH(Summary!$H63,TB_ALLOCATIONS[Subcategory],0),MATCH(Summary!AE$8,TB_ALLOCATIONS[[#Headers],[January]:[December]],0)))))),0)</f>
        <v/>
      </c>
      <c r="AF63" s="249" t="str">
        <f>IFERROR(IF($H63="","",IF($H63="Total",SUMIFS(AF$12:AF62,$F$12:$F62,"Category"),IF($F63="Category",SUMIFS(TB_TRANSACTIONS[Total ($)],TB_TRANSACTIONS[Category],Summary!$H63,TB_TRANSACTIONS[Month],Summary!AE$8),SUMIFS(TB_TRANSACTIONS[Total ($)],TB_TRANSACTIONS[Subcategory],Summary!$H63,TB_TRANSACTIONS[Month],Summary!AE$8)))),0)</f>
        <v/>
      </c>
      <c r="AG63" s="250" t="str">
        <f t="shared" si="5"/>
        <v/>
      </c>
      <c r="AH63" s="162"/>
      <c r="AI63" s="165"/>
      <c r="AJ63" s="249" t="str">
        <f>IFERROR(IF($H63="","",IF($H63="Total",SUMIFS(AJ$12:AJ62,$F$12:$F62,"Category"),IF($F63="Category",SUM(INDEX(Allocations!$D$11:$O$20,MATCH(Summary!$H63,Allocations!$C$11:$C$20,0),MATCH(Summary!AJ$8,Allocations!$D$10:$O$10,0))),SUM(INDEX(TB_ALLOCATIONS[[January]:[December]],MATCH(Summary!$H63,TB_ALLOCATIONS[Subcategory],0),MATCH(Summary!AJ$8,TB_ALLOCATIONS[[#Headers],[January]:[December]],0)))))),0)</f>
        <v/>
      </c>
      <c r="AK63" s="249" t="str">
        <f>IFERROR(IF($H63="","",IF($H63="Total",SUMIFS(AK$12:AK62,$F$12:$F62,"Category"),IF($F63="Category",SUMIFS(TB_TRANSACTIONS[Total ($)],TB_TRANSACTIONS[Category],Summary!$H63,TB_TRANSACTIONS[Month],Summary!AJ$8),SUMIFS(TB_TRANSACTIONS[Total ($)],TB_TRANSACTIONS[Subcategory],Summary!$H63,TB_TRANSACTIONS[Month],Summary!AJ$8)))),0)</f>
        <v/>
      </c>
      <c r="AL63" s="250" t="str">
        <f t="shared" si="6"/>
        <v/>
      </c>
      <c r="AM63" s="162"/>
      <c r="AN63" s="165"/>
      <c r="AO63" s="249" t="str">
        <f>IFERROR(IF($H63="","",IF($H63="Total",SUMIFS(AO$12:AO62,$F$12:$F62,"Category"),IF($F63="Category",SUM(INDEX(Allocations!$D$11:$O$20,MATCH(Summary!$H63,Allocations!$C$11:$C$20,0),MATCH(Summary!AO$8,Allocations!$D$10:$O$10,0))),SUM(INDEX(TB_ALLOCATIONS[[January]:[December]],MATCH(Summary!$H63,TB_ALLOCATIONS[Subcategory],0),MATCH(Summary!AO$8,TB_ALLOCATIONS[[#Headers],[January]:[December]],0)))))),0)</f>
        <v/>
      </c>
      <c r="AP63" s="249" t="str">
        <f>IFERROR(IF($H63="","",IF($H63="Total",SUMIFS(AP$12:AP62,$F$12:$F62,"Category"),IF($F63="Category",SUMIFS(TB_TRANSACTIONS[Total ($)],TB_TRANSACTIONS[Category],Summary!$H63,TB_TRANSACTIONS[Month],Summary!AO$8),SUMIFS(TB_TRANSACTIONS[Total ($)],TB_TRANSACTIONS[Subcategory],Summary!$H63,TB_TRANSACTIONS[Month],Summary!AO$8)))),0)</f>
        <v/>
      </c>
      <c r="AQ63" s="250" t="str">
        <f t="shared" si="7"/>
        <v/>
      </c>
      <c r="AR63" s="162"/>
      <c r="AS63" s="165"/>
      <c r="AT63" s="249" t="str">
        <f>IFERROR(IF($H63="","",IF($H63="Total",SUMIFS(AT$12:AT62,$F$12:$F62,"Category"),IF($F63="Category",SUM(INDEX(Allocations!$D$11:$O$20,MATCH(Summary!$H63,Allocations!$C$11:$C$20,0),MATCH(Summary!AT$8,Allocations!$D$10:$O$10,0))),SUM(INDEX(TB_ALLOCATIONS[[January]:[December]],MATCH(Summary!$H63,TB_ALLOCATIONS[Subcategory],0),MATCH(Summary!AT$8,TB_ALLOCATIONS[[#Headers],[January]:[December]],0)))))),0)</f>
        <v/>
      </c>
      <c r="AU63" s="249" t="str">
        <f>IFERROR(IF($H63="","",IF($H63="Total",SUMIFS(AU$12:AU62,$F$12:$F62,"Category"),IF($F63="Category",SUMIFS(TB_TRANSACTIONS[Total ($)],TB_TRANSACTIONS[Category],Summary!$H63,TB_TRANSACTIONS[Month],Summary!AT$8),SUMIFS(TB_TRANSACTIONS[Total ($)],TB_TRANSACTIONS[Subcategory],Summary!$H63,TB_TRANSACTIONS[Month],Summary!AT$8)))),0)</f>
        <v/>
      </c>
      <c r="AV63" s="250" t="str">
        <f t="shared" si="8"/>
        <v/>
      </c>
      <c r="AW63" s="162"/>
      <c r="AX63" s="165"/>
      <c r="AY63" s="249" t="str">
        <f>IFERROR(IF($H63="","",IF($H63="Total",SUMIFS(AY$12:AY62,$F$12:$F62,"Category"),IF($F63="Category",SUM(INDEX(Allocations!$D$11:$O$20,MATCH(Summary!$H63,Allocations!$C$11:$C$20,0),MATCH(Summary!AY$8,Allocations!$D$10:$O$10,0))),SUM(INDEX(TB_ALLOCATIONS[[January]:[December]],MATCH(Summary!$H63,TB_ALLOCATIONS[Subcategory],0),MATCH(Summary!AY$8,TB_ALLOCATIONS[[#Headers],[January]:[December]],0)))))),0)</f>
        <v/>
      </c>
      <c r="AZ63" s="249" t="str">
        <f>IFERROR(IF($H63="","",IF($H63="Total",SUMIFS(AZ$12:AZ62,$F$12:$F62,"Category"),IF($F63="Category",SUMIFS(TB_TRANSACTIONS[Total ($)],TB_TRANSACTIONS[Category],Summary!$H63,TB_TRANSACTIONS[Month],Summary!AY$8),SUMIFS(TB_TRANSACTIONS[Total ($)],TB_TRANSACTIONS[Subcategory],Summary!$H63,TB_TRANSACTIONS[Month],Summary!AY$8)))),0)</f>
        <v/>
      </c>
      <c r="BA63" s="250" t="str">
        <f t="shared" si="9"/>
        <v/>
      </c>
      <c r="BB63" s="162"/>
      <c r="BC63" s="165"/>
      <c r="BD63" s="249" t="str">
        <f>IFERROR(IF($H63="","",IF($H63="Total",SUMIFS(BD$12:BD62,$F$12:$F62,"Category"),IF($F63="Category",SUM(INDEX(Allocations!$D$11:$O$20,MATCH(Summary!$H63,Allocations!$C$11:$C$20,0),MATCH(Summary!BD$8,Allocations!$D$10:$O$10,0))),SUM(INDEX(TB_ALLOCATIONS[[January]:[December]],MATCH(Summary!$H63,TB_ALLOCATIONS[Subcategory],0),MATCH(Summary!BD$8,TB_ALLOCATIONS[[#Headers],[January]:[December]],0)))))),0)</f>
        <v/>
      </c>
      <c r="BE63" s="249" t="str">
        <f>IFERROR(IF($H63="","",IF($H63="Total",SUMIFS(BE$12:BE62,$F$12:$F62,"Category"),IF($F63="Category",SUMIFS(TB_TRANSACTIONS[Total ($)],TB_TRANSACTIONS[Category],Summary!$H63,TB_TRANSACTIONS[Month],Summary!BD$8),SUMIFS(TB_TRANSACTIONS[Total ($)],TB_TRANSACTIONS[Subcategory],Summary!$H63,TB_TRANSACTIONS[Month],Summary!BD$8)))),0)</f>
        <v/>
      </c>
      <c r="BF63" s="250" t="str">
        <f t="shared" si="10"/>
        <v/>
      </c>
      <c r="BG63" s="162"/>
      <c r="BH63" s="165"/>
      <c r="BI63" s="249" t="str">
        <f>IFERROR(IF($H63="","",IF($H63="Total",SUMIFS(BI$12:BI62,$F$12:$F62,"Category"),IF($F63="Category",SUM(INDEX(Allocations!$D$11:$O$20,MATCH(Summary!$H63,Allocations!$C$11:$C$20,0),MATCH(Summary!BI$8,Allocations!$D$10:$O$10,0))),SUM(INDEX(TB_ALLOCATIONS[[January]:[December]],MATCH(Summary!$H63,TB_ALLOCATIONS[Subcategory],0),MATCH(Summary!BI$8,TB_ALLOCATIONS[[#Headers],[January]:[December]],0)))))),0)</f>
        <v/>
      </c>
      <c r="BJ63" s="249" t="str">
        <f>IFERROR(IF($H63="","",IF($H63="Total",SUMIFS(BJ$12:BJ62,$F$12:$F62,"Category"),IF($F63="Category",SUMIFS(TB_TRANSACTIONS[Total ($)],TB_TRANSACTIONS[Category],Summary!$H63,TB_TRANSACTIONS[Month],Summary!BI$8),SUMIFS(TB_TRANSACTIONS[Total ($)],TB_TRANSACTIONS[Subcategory],Summary!$H63,TB_TRANSACTIONS[Month],Summary!BI$8)))),0)</f>
        <v/>
      </c>
      <c r="BK63" s="250" t="str">
        <f t="shared" si="11"/>
        <v/>
      </c>
      <c r="BL63" s="162"/>
      <c r="BM63" s="165"/>
      <c r="BN63" s="249" t="str">
        <f>IFERROR(IF($H63="","",IF($H63="Total",SUMIFS(BN$12:BN62,$F$12:$F62,"Category"),IF($F63="Category",SUM(INDEX(Allocations!$D$11:$O$20,MATCH(Summary!$H63,Allocations!$C$11:$C$20,0),MATCH(Summary!BN$8,Allocations!$D$10:$O$10,0))),SUM(INDEX(TB_ALLOCATIONS[[January]:[December]],MATCH(Summary!$H63,TB_ALLOCATIONS[Subcategory],0),MATCH(Summary!BN$8,TB_ALLOCATIONS[[#Headers],[January]:[December]],0)))))),0)</f>
        <v/>
      </c>
      <c r="BO63" s="249" t="str">
        <f>IFERROR(IF($H63="","",IF($H63="Total",SUMIFS(BO$12:BO62,$F$12:$F62,"Category"),IF($F63="Category",SUMIFS(TB_TRANSACTIONS[Total ($)],TB_TRANSACTIONS[Category],Summary!$H63,TB_TRANSACTIONS[Month],Summary!BN$8),SUMIFS(TB_TRANSACTIONS[Total ($)],TB_TRANSACTIONS[Subcategory],Summary!$H63,TB_TRANSACTIONS[Month],Summary!BN$8)))),0)</f>
        <v/>
      </c>
      <c r="BP63" s="250" t="str">
        <f t="shared" si="12"/>
        <v/>
      </c>
      <c r="BQ63" s="162"/>
      <c r="BR63" s="165"/>
      <c r="BS63" s="249" t="str">
        <f t="shared" si="21"/>
        <v/>
      </c>
      <c r="BT63" s="249" t="str">
        <f t="shared" si="22"/>
        <v/>
      </c>
      <c r="BU63" s="250" t="str">
        <f t="shared" si="23"/>
        <v/>
      </c>
      <c r="BV63" s="267"/>
      <c r="BW63" s="77"/>
      <c r="BX63" s="57"/>
      <c r="CK63" s="92"/>
      <c r="CL63" s="92"/>
      <c r="CM63" s="92"/>
      <c r="CN63" s="92"/>
      <c r="CO63" s="92"/>
      <c r="CP63" s="92"/>
    </row>
    <row r="64" spans="1:94" s="72" customFormat="1" ht="16" customHeight="1" thickBot="1" x14ac:dyDescent="0.3">
      <c r="A64" s="97"/>
      <c r="B64" s="108" t="str">
        <f>IFERROR(IF(COUNTIFS($B$13:B63,"Total")&gt;0,"-",IF(B63="",IF(B62="","Total",IF(B62=$C$8,"",B62+1)),IF(E63=D63,"",B63))),"-")</f>
        <v>-</v>
      </c>
      <c r="C64" s="108" t="str">
        <f>IFERROR(IF(B64="","-",INDEX(Analysis!$D$45:$D$54,MATCH(Summary!$B64,Analysis!$C$45:$C$54,0),1)),"-")</f>
        <v>-</v>
      </c>
      <c r="D64" s="108" t="str">
        <f>IFERROR(INDEX(Analysis!$E$45:$E$54,MATCH(Summary!$B64,Analysis!$C$45:$C$54,0),1),"-")</f>
        <v>-</v>
      </c>
      <c r="E64" s="108" t="str">
        <f t="shared" si="16"/>
        <v>-</v>
      </c>
      <c r="F64" s="108" t="str">
        <f t="shared" si="0"/>
        <v>-</v>
      </c>
      <c r="G64" s="57"/>
      <c r="H64" s="164" t="str">
        <f>IFERROR(IF(B64="Total","Total",IF(COUNTIFS($H$12:H63,"Total")&gt;0,"",IF(F64="Category",Summary!C64,INDEX(TB_ALLOCATIONS[Subcategory],MATCH(Summary!C64&amp;"-"&amp;Summary!E64,TB_ALLOCATIONS[Subcategory - code],0),1)))),"")</f>
        <v/>
      </c>
      <c r="I64" s="162"/>
      <c r="J64" s="165"/>
      <c r="K64" s="249" t="str">
        <f>IFERROR(IF($H64="","",IF($H64="Total",SUMIFS(K$12:K63,$F$12:$F63,"Category"),IF($F64="Category",SUM(INDEX(Allocations!$D$11:$O$20,MATCH(Summary!$H64,Allocations!$C$11:$C$20,0),MATCH(Summary!K$8,Allocations!$D$10:$O$10,0))),SUM(INDEX(TB_ALLOCATIONS[[January]:[December]],MATCH(Summary!$H64,TB_ALLOCATIONS[Subcategory],0),MATCH(Summary!K$8,TB_ALLOCATIONS[[#Headers],[January]:[December]],0)))))),0)</f>
        <v/>
      </c>
      <c r="L64" s="249" t="str">
        <f>IFERROR(IF($H64="","",IF($H64="Total",SUMIFS(L$12:L63,$F$12:$F63,"Category"),IF($F64="Category",SUMIFS(TB_TRANSACTIONS[Total ($)],TB_TRANSACTIONS[Category],Summary!$H64,TB_TRANSACTIONS[Month],Summary!K$8),SUMIFS(TB_TRANSACTIONS[Total ($)],TB_TRANSACTIONS[Subcategory],Summary!$H64,TB_TRANSACTIONS[Month],Summary!K$8)))),0)</f>
        <v/>
      </c>
      <c r="M64" s="250" t="str">
        <f t="shared" si="20"/>
        <v/>
      </c>
      <c r="N64" s="162"/>
      <c r="O64" s="165"/>
      <c r="P64" s="249" t="str">
        <f>IFERROR(IF($H64="","",IF($H64="Total",SUMIFS(P$12:P63,$F$12:$F63,"Category"),IF($F64="Category",SUM(INDEX(Allocations!$D$11:$O$20,MATCH(Summary!$H64,Allocations!$C$11:$C$20,0),MATCH(Summary!P$8,Allocations!$D$10:$O$10,0))),SUM(INDEX(TB_ALLOCATIONS[[January]:[December]],MATCH(Summary!$H64,TB_ALLOCATIONS[Subcategory],0),MATCH(Summary!P$8,TB_ALLOCATIONS[[#Headers],[January]:[December]],0)))))),0)</f>
        <v/>
      </c>
      <c r="Q64" s="249" t="str">
        <f>IFERROR(IF($H64="","",IF($H64="Total",SUMIFS(Q$12:Q63,$F$12:$F63,"Category"),IF($F64="Category",SUMIFS(TB_TRANSACTIONS[Total ($)],TB_TRANSACTIONS[Category],Summary!$H64,TB_TRANSACTIONS[Month],Summary!P$8),SUMIFS(TB_TRANSACTIONS[Total ($)],TB_TRANSACTIONS[Subcategory],Summary!$H64,TB_TRANSACTIONS[Month],Summary!P$8)))),0)</f>
        <v/>
      </c>
      <c r="R64" s="250" t="str">
        <f t="shared" si="2"/>
        <v/>
      </c>
      <c r="S64" s="162"/>
      <c r="T64" s="165"/>
      <c r="U64" s="249" t="str">
        <f>IFERROR(IF($H64="","",IF($H64="Total",SUMIFS(U$12:U63,$F$12:$F63,"Category"),IF($F64="Category",SUM(INDEX(Allocations!$D$11:$O$20,MATCH(Summary!$H64,Allocations!$C$11:$C$20,0),MATCH(Summary!U$8,Allocations!$D$10:$O$10,0))),SUM(INDEX(TB_ALLOCATIONS[[January]:[December]],MATCH(Summary!$H64,TB_ALLOCATIONS[Subcategory],0),MATCH(Summary!U$8,TB_ALLOCATIONS[[#Headers],[January]:[December]],0)))))),0)</f>
        <v/>
      </c>
      <c r="V64" s="249" t="str">
        <f>IFERROR(IF($H64="","",IF($H64="Total",SUMIFS(V$12:V63,$F$12:$F63,"Category"),IF($F64="Category",SUMIFS(TB_TRANSACTIONS[Total ($)],TB_TRANSACTIONS[Category],Summary!$H64,TB_TRANSACTIONS[Month],Summary!U$8),SUMIFS(TB_TRANSACTIONS[Total ($)],TB_TRANSACTIONS[Subcategory],Summary!$H64,TB_TRANSACTIONS[Month],Summary!U$8)))),0)</f>
        <v/>
      </c>
      <c r="W64" s="250" t="str">
        <f t="shared" si="3"/>
        <v/>
      </c>
      <c r="X64" s="162"/>
      <c r="Y64" s="165"/>
      <c r="Z64" s="249" t="str">
        <f>IFERROR(IF($H64="","",IF($H64="Total",SUMIFS(Z$12:Z63,$F$12:$F63,"Category"),IF($F64="Category",SUM(INDEX(Allocations!$D$11:$O$20,MATCH(Summary!$H64,Allocations!$C$11:$C$20,0),MATCH(Summary!Z$8,Allocations!$D$10:$O$10,0))),SUM(INDEX(TB_ALLOCATIONS[[January]:[December]],MATCH(Summary!$H64,TB_ALLOCATIONS[Subcategory],0),MATCH(Summary!Z$8,TB_ALLOCATIONS[[#Headers],[January]:[December]],0)))))),0)</f>
        <v/>
      </c>
      <c r="AA64" s="249" t="str">
        <f>IFERROR(IF($H64="","",IF($H64="Total",SUMIFS(AA$12:AA63,$F$12:$F63,"Category"),IF($F64="Category",SUMIFS(TB_TRANSACTIONS[Total ($)],TB_TRANSACTIONS[Category],Summary!$H64,TB_TRANSACTIONS[Month],Summary!Z$8),SUMIFS(TB_TRANSACTIONS[Total ($)],TB_TRANSACTIONS[Subcategory],Summary!$H64,TB_TRANSACTIONS[Month],Summary!Z$8)))),0)</f>
        <v/>
      </c>
      <c r="AB64" s="250" t="str">
        <f t="shared" si="4"/>
        <v/>
      </c>
      <c r="AC64" s="162"/>
      <c r="AD64" s="165"/>
      <c r="AE64" s="249" t="str">
        <f>IFERROR(IF($H64="","",IF($H64="Total",SUMIFS(AE$12:AE63,$F$12:$F63,"Category"),IF($F64="Category",SUM(INDEX(Allocations!$D$11:$O$20,MATCH(Summary!$H64,Allocations!$C$11:$C$20,0),MATCH(Summary!AE$8,Allocations!$D$10:$O$10,0))),SUM(INDEX(TB_ALLOCATIONS[[January]:[December]],MATCH(Summary!$H64,TB_ALLOCATIONS[Subcategory],0),MATCH(Summary!AE$8,TB_ALLOCATIONS[[#Headers],[January]:[December]],0)))))),0)</f>
        <v/>
      </c>
      <c r="AF64" s="249" t="str">
        <f>IFERROR(IF($H64="","",IF($H64="Total",SUMIFS(AF$12:AF63,$F$12:$F63,"Category"),IF($F64="Category",SUMIFS(TB_TRANSACTIONS[Total ($)],TB_TRANSACTIONS[Category],Summary!$H64,TB_TRANSACTIONS[Month],Summary!AE$8),SUMIFS(TB_TRANSACTIONS[Total ($)],TB_TRANSACTIONS[Subcategory],Summary!$H64,TB_TRANSACTIONS[Month],Summary!AE$8)))),0)</f>
        <v/>
      </c>
      <c r="AG64" s="250" t="str">
        <f t="shared" si="5"/>
        <v/>
      </c>
      <c r="AH64" s="162"/>
      <c r="AI64" s="165"/>
      <c r="AJ64" s="249" t="str">
        <f>IFERROR(IF($H64="","",IF($H64="Total",SUMIFS(AJ$12:AJ63,$F$12:$F63,"Category"),IF($F64="Category",SUM(INDEX(Allocations!$D$11:$O$20,MATCH(Summary!$H64,Allocations!$C$11:$C$20,0),MATCH(Summary!AJ$8,Allocations!$D$10:$O$10,0))),SUM(INDEX(TB_ALLOCATIONS[[January]:[December]],MATCH(Summary!$H64,TB_ALLOCATIONS[Subcategory],0),MATCH(Summary!AJ$8,TB_ALLOCATIONS[[#Headers],[January]:[December]],0)))))),0)</f>
        <v/>
      </c>
      <c r="AK64" s="249" t="str">
        <f>IFERROR(IF($H64="","",IF($H64="Total",SUMIFS(AK$12:AK63,$F$12:$F63,"Category"),IF($F64="Category",SUMIFS(TB_TRANSACTIONS[Total ($)],TB_TRANSACTIONS[Category],Summary!$H64,TB_TRANSACTIONS[Month],Summary!AJ$8),SUMIFS(TB_TRANSACTIONS[Total ($)],TB_TRANSACTIONS[Subcategory],Summary!$H64,TB_TRANSACTIONS[Month],Summary!AJ$8)))),0)</f>
        <v/>
      </c>
      <c r="AL64" s="250" t="str">
        <f t="shared" si="6"/>
        <v/>
      </c>
      <c r="AM64" s="162"/>
      <c r="AN64" s="165"/>
      <c r="AO64" s="249" t="str">
        <f>IFERROR(IF($H64="","",IF($H64="Total",SUMIFS(AO$12:AO63,$F$12:$F63,"Category"),IF($F64="Category",SUM(INDEX(Allocations!$D$11:$O$20,MATCH(Summary!$H64,Allocations!$C$11:$C$20,0),MATCH(Summary!AO$8,Allocations!$D$10:$O$10,0))),SUM(INDEX(TB_ALLOCATIONS[[January]:[December]],MATCH(Summary!$H64,TB_ALLOCATIONS[Subcategory],0),MATCH(Summary!AO$8,TB_ALLOCATIONS[[#Headers],[January]:[December]],0)))))),0)</f>
        <v/>
      </c>
      <c r="AP64" s="249" t="str">
        <f>IFERROR(IF($H64="","",IF($H64="Total",SUMIFS(AP$12:AP63,$F$12:$F63,"Category"),IF($F64="Category",SUMIFS(TB_TRANSACTIONS[Total ($)],TB_TRANSACTIONS[Category],Summary!$H64,TB_TRANSACTIONS[Month],Summary!AO$8),SUMIFS(TB_TRANSACTIONS[Total ($)],TB_TRANSACTIONS[Subcategory],Summary!$H64,TB_TRANSACTIONS[Month],Summary!AO$8)))),0)</f>
        <v/>
      </c>
      <c r="AQ64" s="250" t="str">
        <f t="shared" si="7"/>
        <v/>
      </c>
      <c r="AR64" s="162"/>
      <c r="AS64" s="165"/>
      <c r="AT64" s="249" t="str">
        <f>IFERROR(IF($H64="","",IF($H64="Total",SUMIFS(AT$12:AT63,$F$12:$F63,"Category"),IF($F64="Category",SUM(INDEX(Allocations!$D$11:$O$20,MATCH(Summary!$H64,Allocations!$C$11:$C$20,0),MATCH(Summary!AT$8,Allocations!$D$10:$O$10,0))),SUM(INDEX(TB_ALLOCATIONS[[January]:[December]],MATCH(Summary!$H64,TB_ALLOCATIONS[Subcategory],0),MATCH(Summary!AT$8,TB_ALLOCATIONS[[#Headers],[January]:[December]],0)))))),0)</f>
        <v/>
      </c>
      <c r="AU64" s="249" t="str">
        <f>IFERROR(IF($H64="","",IF($H64="Total",SUMIFS(AU$12:AU63,$F$12:$F63,"Category"),IF($F64="Category",SUMIFS(TB_TRANSACTIONS[Total ($)],TB_TRANSACTIONS[Category],Summary!$H64,TB_TRANSACTIONS[Month],Summary!AT$8),SUMIFS(TB_TRANSACTIONS[Total ($)],TB_TRANSACTIONS[Subcategory],Summary!$H64,TB_TRANSACTIONS[Month],Summary!AT$8)))),0)</f>
        <v/>
      </c>
      <c r="AV64" s="250" t="str">
        <f t="shared" si="8"/>
        <v/>
      </c>
      <c r="AW64" s="162"/>
      <c r="AX64" s="165"/>
      <c r="AY64" s="249" t="str">
        <f>IFERROR(IF($H64="","",IF($H64="Total",SUMIFS(AY$12:AY63,$F$12:$F63,"Category"),IF($F64="Category",SUM(INDEX(Allocations!$D$11:$O$20,MATCH(Summary!$H64,Allocations!$C$11:$C$20,0),MATCH(Summary!AY$8,Allocations!$D$10:$O$10,0))),SUM(INDEX(TB_ALLOCATIONS[[January]:[December]],MATCH(Summary!$H64,TB_ALLOCATIONS[Subcategory],0),MATCH(Summary!AY$8,TB_ALLOCATIONS[[#Headers],[January]:[December]],0)))))),0)</f>
        <v/>
      </c>
      <c r="AZ64" s="249" t="str">
        <f>IFERROR(IF($H64="","",IF($H64="Total",SUMIFS(AZ$12:AZ63,$F$12:$F63,"Category"),IF($F64="Category",SUMIFS(TB_TRANSACTIONS[Total ($)],TB_TRANSACTIONS[Category],Summary!$H64,TB_TRANSACTIONS[Month],Summary!AY$8),SUMIFS(TB_TRANSACTIONS[Total ($)],TB_TRANSACTIONS[Subcategory],Summary!$H64,TB_TRANSACTIONS[Month],Summary!AY$8)))),0)</f>
        <v/>
      </c>
      <c r="BA64" s="250" t="str">
        <f t="shared" si="9"/>
        <v/>
      </c>
      <c r="BB64" s="162"/>
      <c r="BC64" s="165"/>
      <c r="BD64" s="249" t="str">
        <f>IFERROR(IF($H64="","",IF($H64="Total",SUMIFS(BD$12:BD63,$F$12:$F63,"Category"),IF($F64="Category",SUM(INDEX(Allocations!$D$11:$O$20,MATCH(Summary!$H64,Allocations!$C$11:$C$20,0),MATCH(Summary!BD$8,Allocations!$D$10:$O$10,0))),SUM(INDEX(TB_ALLOCATIONS[[January]:[December]],MATCH(Summary!$H64,TB_ALLOCATIONS[Subcategory],0),MATCH(Summary!BD$8,TB_ALLOCATIONS[[#Headers],[January]:[December]],0)))))),0)</f>
        <v/>
      </c>
      <c r="BE64" s="249" t="str">
        <f>IFERROR(IF($H64="","",IF($H64="Total",SUMIFS(BE$12:BE63,$F$12:$F63,"Category"),IF($F64="Category",SUMIFS(TB_TRANSACTIONS[Total ($)],TB_TRANSACTIONS[Category],Summary!$H64,TB_TRANSACTIONS[Month],Summary!BD$8),SUMIFS(TB_TRANSACTIONS[Total ($)],TB_TRANSACTIONS[Subcategory],Summary!$H64,TB_TRANSACTIONS[Month],Summary!BD$8)))),0)</f>
        <v/>
      </c>
      <c r="BF64" s="250" t="str">
        <f t="shared" si="10"/>
        <v/>
      </c>
      <c r="BG64" s="162"/>
      <c r="BH64" s="165"/>
      <c r="BI64" s="249" t="str">
        <f>IFERROR(IF($H64="","",IF($H64="Total",SUMIFS(BI$12:BI63,$F$12:$F63,"Category"),IF($F64="Category",SUM(INDEX(Allocations!$D$11:$O$20,MATCH(Summary!$H64,Allocations!$C$11:$C$20,0),MATCH(Summary!BI$8,Allocations!$D$10:$O$10,0))),SUM(INDEX(TB_ALLOCATIONS[[January]:[December]],MATCH(Summary!$H64,TB_ALLOCATIONS[Subcategory],0),MATCH(Summary!BI$8,TB_ALLOCATIONS[[#Headers],[January]:[December]],0)))))),0)</f>
        <v/>
      </c>
      <c r="BJ64" s="249" t="str">
        <f>IFERROR(IF($H64="","",IF($H64="Total",SUMIFS(BJ$12:BJ63,$F$12:$F63,"Category"),IF($F64="Category",SUMIFS(TB_TRANSACTIONS[Total ($)],TB_TRANSACTIONS[Category],Summary!$H64,TB_TRANSACTIONS[Month],Summary!BI$8),SUMIFS(TB_TRANSACTIONS[Total ($)],TB_TRANSACTIONS[Subcategory],Summary!$H64,TB_TRANSACTIONS[Month],Summary!BI$8)))),0)</f>
        <v/>
      </c>
      <c r="BK64" s="250" t="str">
        <f t="shared" si="11"/>
        <v/>
      </c>
      <c r="BL64" s="162"/>
      <c r="BM64" s="165"/>
      <c r="BN64" s="249" t="str">
        <f>IFERROR(IF($H64="","",IF($H64="Total",SUMIFS(BN$12:BN63,$F$12:$F63,"Category"),IF($F64="Category",SUM(INDEX(Allocations!$D$11:$O$20,MATCH(Summary!$H64,Allocations!$C$11:$C$20,0),MATCH(Summary!BN$8,Allocations!$D$10:$O$10,0))),SUM(INDEX(TB_ALLOCATIONS[[January]:[December]],MATCH(Summary!$H64,TB_ALLOCATIONS[Subcategory],0),MATCH(Summary!BN$8,TB_ALLOCATIONS[[#Headers],[January]:[December]],0)))))),0)</f>
        <v/>
      </c>
      <c r="BO64" s="249" t="str">
        <f>IFERROR(IF($H64="","",IF($H64="Total",SUMIFS(BO$12:BO63,$F$12:$F63,"Category"),IF($F64="Category",SUMIFS(TB_TRANSACTIONS[Total ($)],TB_TRANSACTIONS[Category],Summary!$H64,TB_TRANSACTIONS[Month],Summary!BN$8),SUMIFS(TB_TRANSACTIONS[Total ($)],TB_TRANSACTIONS[Subcategory],Summary!$H64,TB_TRANSACTIONS[Month],Summary!BN$8)))),0)</f>
        <v/>
      </c>
      <c r="BP64" s="250" t="str">
        <f t="shared" si="12"/>
        <v/>
      </c>
      <c r="BQ64" s="162"/>
      <c r="BR64" s="165"/>
      <c r="BS64" s="249" t="str">
        <f t="shared" si="21"/>
        <v/>
      </c>
      <c r="BT64" s="249" t="str">
        <f t="shared" si="22"/>
        <v/>
      </c>
      <c r="BU64" s="250" t="str">
        <f t="shared" si="23"/>
        <v/>
      </c>
      <c r="BV64" s="267"/>
      <c r="BW64" s="77"/>
      <c r="BX64" s="57"/>
      <c r="CK64" s="92"/>
      <c r="CL64" s="92"/>
      <c r="CM64" s="92"/>
      <c r="CN64" s="92"/>
      <c r="CO64" s="92"/>
      <c r="CP64" s="92"/>
    </row>
    <row r="65" spans="1:94" s="72" customFormat="1" ht="16" customHeight="1" thickBot="1" x14ac:dyDescent="0.3">
      <c r="A65" s="97"/>
      <c r="B65" s="108" t="str">
        <f>IFERROR(IF(COUNTIFS($B$13:B64,"Total")&gt;0,"-",IF(B64="",IF(B63="","Total",IF(B63=$C$8,"",B63+1)),IF(E64=D64,"",B64))),"-")</f>
        <v>-</v>
      </c>
      <c r="C65" s="108" t="str">
        <f>IFERROR(IF(B65="","-",INDEX(Analysis!$D$45:$D$54,MATCH(Summary!$B65,Analysis!$C$45:$C$54,0),1)),"-")</f>
        <v>-</v>
      </c>
      <c r="D65" s="108" t="str">
        <f>IFERROR(INDEX(Analysis!$E$45:$E$54,MATCH(Summary!$B65,Analysis!$C$45:$C$54,0),1),"-")</f>
        <v>-</v>
      </c>
      <c r="E65" s="108" t="str">
        <f t="shared" si="16"/>
        <v>-</v>
      </c>
      <c r="F65" s="108" t="str">
        <f t="shared" si="0"/>
        <v>-</v>
      </c>
      <c r="G65" s="57"/>
      <c r="H65" s="164" t="str">
        <f>IFERROR(IF(B65="Total","Total",IF(COUNTIFS($H$12:H64,"Total")&gt;0,"",IF(F65="Category",Summary!C65,INDEX(TB_ALLOCATIONS[Subcategory],MATCH(Summary!C65&amp;"-"&amp;Summary!E65,TB_ALLOCATIONS[Subcategory - code],0),1)))),"")</f>
        <v/>
      </c>
      <c r="I65" s="162"/>
      <c r="J65" s="165"/>
      <c r="K65" s="249" t="str">
        <f>IFERROR(IF($H65="","",IF($H65="Total",SUMIFS(K$12:K64,$F$12:$F64,"Category"),IF($F65="Category",SUM(INDEX(Allocations!$D$11:$O$20,MATCH(Summary!$H65,Allocations!$C$11:$C$20,0),MATCH(Summary!K$8,Allocations!$D$10:$O$10,0))),SUM(INDEX(TB_ALLOCATIONS[[January]:[December]],MATCH(Summary!$H65,TB_ALLOCATIONS[Subcategory],0),MATCH(Summary!K$8,TB_ALLOCATIONS[[#Headers],[January]:[December]],0)))))),0)</f>
        <v/>
      </c>
      <c r="L65" s="249" t="str">
        <f>IFERROR(IF($H65="","",IF($H65="Total",SUMIFS(L$12:L64,$F$12:$F64,"Category"),IF($F65="Category",SUMIFS(TB_TRANSACTIONS[Total ($)],TB_TRANSACTIONS[Category],Summary!$H65,TB_TRANSACTIONS[Month],Summary!K$8),SUMIFS(TB_TRANSACTIONS[Total ($)],TB_TRANSACTIONS[Subcategory],Summary!$H65,TB_TRANSACTIONS[Month],Summary!K$8)))),0)</f>
        <v/>
      </c>
      <c r="M65" s="250" t="str">
        <f t="shared" si="20"/>
        <v/>
      </c>
      <c r="N65" s="162"/>
      <c r="O65" s="165"/>
      <c r="P65" s="249" t="str">
        <f>IFERROR(IF($H65="","",IF($H65="Total",SUMIFS(P$12:P64,$F$12:$F64,"Category"),IF($F65="Category",SUM(INDEX(Allocations!$D$11:$O$20,MATCH(Summary!$H65,Allocations!$C$11:$C$20,0),MATCH(Summary!P$8,Allocations!$D$10:$O$10,0))),SUM(INDEX(TB_ALLOCATIONS[[January]:[December]],MATCH(Summary!$H65,TB_ALLOCATIONS[Subcategory],0),MATCH(Summary!P$8,TB_ALLOCATIONS[[#Headers],[January]:[December]],0)))))),0)</f>
        <v/>
      </c>
      <c r="Q65" s="249" t="str">
        <f>IFERROR(IF($H65="","",IF($H65="Total",SUMIFS(Q$12:Q64,$F$12:$F64,"Category"),IF($F65="Category",SUMIFS(TB_TRANSACTIONS[Total ($)],TB_TRANSACTIONS[Category],Summary!$H65,TB_TRANSACTIONS[Month],Summary!P$8),SUMIFS(TB_TRANSACTIONS[Total ($)],TB_TRANSACTIONS[Subcategory],Summary!$H65,TB_TRANSACTIONS[Month],Summary!P$8)))),0)</f>
        <v/>
      </c>
      <c r="R65" s="250" t="str">
        <f t="shared" si="2"/>
        <v/>
      </c>
      <c r="S65" s="162"/>
      <c r="T65" s="165"/>
      <c r="U65" s="249" t="str">
        <f>IFERROR(IF($H65="","",IF($H65="Total",SUMIFS(U$12:U64,$F$12:$F64,"Category"),IF($F65="Category",SUM(INDEX(Allocations!$D$11:$O$20,MATCH(Summary!$H65,Allocations!$C$11:$C$20,0),MATCH(Summary!U$8,Allocations!$D$10:$O$10,0))),SUM(INDEX(TB_ALLOCATIONS[[January]:[December]],MATCH(Summary!$H65,TB_ALLOCATIONS[Subcategory],0),MATCH(Summary!U$8,TB_ALLOCATIONS[[#Headers],[January]:[December]],0)))))),0)</f>
        <v/>
      </c>
      <c r="V65" s="249" t="str">
        <f>IFERROR(IF($H65="","",IF($H65="Total",SUMIFS(V$12:V64,$F$12:$F64,"Category"),IF($F65="Category",SUMIFS(TB_TRANSACTIONS[Total ($)],TB_TRANSACTIONS[Category],Summary!$H65,TB_TRANSACTIONS[Month],Summary!U$8),SUMIFS(TB_TRANSACTIONS[Total ($)],TB_TRANSACTIONS[Subcategory],Summary!$H65,TB_TRANSACTIONS[Month],Summary!U$8)))),0)</f>
        <v/>
      </c>
      <c r="W65" s="250" t="str">
        <f t="shared" si="3"/>
        <v/>
      </c>
      <c r="X65" s="162"/>
      <c r="Y65" s="165"/>
      <c r="Z65" s="249" t="str">
        <f>IFERROR(IF($H65="","",IF($H65="Total",SUMIFS(Z$12:Z64,$F$12:$F64,"Category"),IF($F65="Category",SUM(INDEX(Allocations!$D$11:$O$20,MATCH(Summary!$H65,Allocations!$C$11:$C$20,0),MATCH(Summary!Z$8,Allocations!$D$10:$O$10,0))),SUM(INDEX(TB_ALLOCATIONS[[January]:[December]],MATCH(Summary!$H65,TB_ALLOCATIONS[Subcategory],0),MATCH(Summary!Z$8,TB_ALLOCATIONS[[#Headers],[January]:[December]],0)))))),0)</f>
        <v/>
      </c>
      <c r="AA65" s="249" t="str">
        <f>IFERROR(IF($H65="","",IF($H65="Total",SUMIFS(AA$12:AA64,$F$12:$F64,"Category"),IF($F65="Category",SUMIFS(TB_TRANSACTIONS[Total ($)],TB_TRANSACTIONS[Category],Summary!$H65,TB_TRANSACTIONS[Month],Summary!Z$8),SUMIFS(TB_TRANSACTIONS[Total ($)],TB_TRANSACTIONS[Subcategory],Summary!$H65,TB_TRANSACTIONS[Month],Summary!Z$8)))),0)</f>
        <v/>
      </c>
      <c r="AB65" s="250" t="str">
        <f t="shared" si="4"/>
        <v/>
      </c>
      <c r="AC65" s="162"/>
      <c r="AD65" s="165"/>
      <c r="AE65" s="249" t="str">
        <f>IFERROR(IF($H65="","",IF($H65="Total",SUMIFS(AE$12:AE64,$F$12:$F64,"Category"),IF($F65="Category",SUM(INDEX(Allocations!$D$11:$O$20,MATCH(Summary!$H65,Allocations!$C$11:$C$20,0),MATCH(Summary!AE$8,Allocations!$D$10:$O$10,0))),SUM(INDEX(TB_ALLOCATIONS[[January]:[December]],MATCH(Summary!$H65,TB_ALLOCATIONS[Subcategory],0),MATCH(Summary!AE$8,TB_ALLOCATIONS[[#Headers],[January]:[December]],0)))))),0)</f>
        <v/>
      </c>
      <c r="AF65" s="249" t="str">
        <f>IFERROR(IF($H65="","",IF($H65="Total",SUMIFS(AF$12:AF64,$F$12:$F64,"Category"),IF($F65="Category",SUMIFS(TB_TRANSACTIONS[Total ($)],TB_TRANSACTIONS[Category],Summary!$H65,TB_TRANSACTIONS[Month],Summary!AE$8),SUMIFS(TB_TRANSACTIONS[Total ($)],TB_TRANSACTIONS[Subcategory],Summary!$H65,TB_TRANSACTIONS[Month],Summary!AE$8)))),0)</f>
        <v/>
      </c>
      <c r="AG65" s="250" t="str">
        <f t="shared" si="5"/>
        <v/>
      </c>
      <c r="AH65" s="162"/>
      <c r="AI65" s="165"/>
      <c r="AJ65" s="249" t="str">
        <f>IFERROR(IF($H65="","",IF($H65="Total",SUMIFS(AJ$12:AJ64,$F$12:$F64,"Category"),IF($F65="Category",SUM(INDEX(Allocations!$D$11:$O$20,MATCH(Summary!$H65,Allocations!$C$11:$C$20,0),MATCH(Summary!AJ$8,Allocations!$D$10:$O$10,0))),SUM(INDEX(TB_ALLOCATIONS[[January]:[December]],MATCH(Summary!$H65,TB_ALLOCATIONS[Subcategory],0),MATCH(Summary!AJ$8,TB_ALLOCATIONS[[#Headers],[January]:[December]],0)))))),0)</f>
        <v/>
      </c>
      <c r="AK65" s="249" t="str">
        <f>IFERROR(IF($H65="","",IF($H65="Total",SUMIFS(AK$12:AK64,$F$12:$F64,"Category"),IF($F65="Category",SUMIFS(TB_TRANSACTIONS[Total ($)],TB_TRANSACTIONS[Category],Summary!$H65,TB_TRANSACTIONS[Month],Summary!AJ$8),SUMIFS(TB_TRANSACTIONS[Total ($)],TB_TRANSACTIONS[Subcategory],Summary!$H65,TB_TRANSACTIONS[Month],Summary!AJ$8)))),0)</f>
        <v/>
      </c>
      <c r="AL65" s="250" t="str">
        <f t="shared" si="6"/>
        <v/>
      </c>
      <c r="AM65" s="162"/>
      <c r="AN65" s="165"/>
      <c r="AO65" s="249" t="str">
        <f>IFERROR(IF($H65="","",IF($H65="Total",SUMIFS(AO$12:AO64,$F$12:$F64,"Category"),IF($F65="Category",SUM(INDEX(Allocations!$D$11:$O$20,MATCH(Summary!$H65,Allocations!$C$11:$C$20,0),MATCH(Summary!AO$8,Allocations!$D$10:$O$10,0))),SUM(INDEX(TB_ALLOCATIONS[[January]:[December]],MATCH(Summary!$H65,TB_ALLOCATIONS[Subcategory],0),MATCH(Summary!AO$8,TB_ALLOCATIONS[[#Headers],[January]:[December]],0)))))),0)</f>
        <v/>
      </c>
      <c r="AP65" s="249" t="str">
        <f>IFERROR(IF($H65="","",IF($H65="Total",SUMIFS(AP$12:AP64,$F$12:$F64,"Category"),IF($F65="Category",SUMIFS(TB_TRANSACTIONS[Total ($)],TB_TRANSACTIONS[Category],Summary!$H65,TB_TRANSACTIONS[Month],Summary!AO$8),SUMIFS(TB_TRANSACTIONS[Total ($)],TB_TRANSACTIONS[Subcategory],Summary!$H65,TB_TRANSACTIONS[Month],Summary!AO$8)))),0)</f>
        <v/>
      </c>
      <c r="AQ65" s="250" t="str">
        <f t="shared" si="7"/>
        <v/>
      </c>
      <c r="AR65" s="162"/>
      <c r="AS65" s="165"/>
      <c r="AT65" s="249" t="str">
        <f>IFERROR(IF($H65="","",IF($H65="Total",SUMIFS(AT$12:AT64,$F$12:$F64,"Category"),IF($F65="Category",SUM(INDEX(Allocations!$D$11:$O$20,MATCH(Summary!$H65,Allocations!$C$11:$C$20,0),MATCH(Summary!AT$8,Allocations!$D$10:$O$10,0))),SUM(INDEX(TB_ALLOCATIONS[[January]:[December]],MATCH(Summary!$H65,TB_ALLOCATIONS[Subcategory],0),MATCH(Summary!AT$8,TB_ALLOCATIONS[[#Headers],[January]:[December]],0)))))),0)</f>
        <v/>
      </c>
      <c r="AU65" s="249" t="str">
        <f>IFERROR(IF($H65="","",IF($H65="Total",SUMIFS(AU$12:AU64,$F$12:$F64,"Category"),IF($F65="Category",SUMIFS(TB_TRANSACTIONS[Total ($)],TB_TRANSACTIONS[Category],Summary!$H65,TB_TRANSACTIONS[Month],Summary!AT$8),SUMIFS(TB_TRANSACTIONS[Total ($)],TB_TRANSACTIONS[Subcategory],Summary!$H65,TB_TRANSACTIONS[Month],Summary!AT$8)))),0)</f>
        <v/>
      </c>
      <c r="AV65" s="250" t="str">
        <f t="shared" si="8"/>
        <v/>
      </c>
      <c r="AW65" s="162"/>
      <c r="AX65" s="165"/>
      <c r="AY65" s="249" t="str">
        <f>IFERROR(IF($H65="","",IF($H65="Total",SUMIFS(AY$12:AY64,$F$12:$F64,"Category"),IF($F65="Category",SUM(INDEX(Allocations!$D$11:$O$20,MATCH(Summary!$H65,Allocations!$C$11:$C$20,0),MATCH(Summary!AY$8,Allocations!$D$10:$O$10,0))),SUM(INDEX(TB_ALLOCATIONS[[January]:[December]],MATCH(Summary!$H65,TB_ALLOCATIONS[Subcategory],0),MATCH(Summary!AY$8,TB_ALLOCATIONS[[#Headers],[January]:[December]],0)))))),0)</f>
        <v/>
      </c>
      <c r="AZ65" s="249" t="str">
        <f>IFERROR(IF($H65="","",IF($H65="Total",SUMIFS(AZ$12:AZ64,$F$12:$F64,"Category"),IF($F65="Category",SUMIFS(TB_TRANSACTIONS[Total ($)],TB_TRANSACTIONS[Category],Summary!$H65,TB_TRANSACTIONS[Month],Summary!AY$8),SUMIFS(TB_TRANSACTIONS[Total ($)],TB_TRANSACTIONS[Subcategory],Summary!$H65,TB_TRANSACTIONS[Month],Summary!AY$8)))),0)</f>
        <v/>
      </c>
      <c r="BA65" s="250" t="str">
        <f t="shared" si="9"/>
        <v/>
      </c>
      <c r="BB65" s="162"/>
      <c r="BC65" s="165"/>
      <c r="BD65" s="249" t="str">
        <f>IFERROR(IF($H65="","",IF($H65="Total",SUMIFS(BD$12:BD64,$F$12:$F64,"Category"),IF($F65="Category",SUM(INDEX(Allocations!$D$11:$O$20,MATCH(Summary!$H65,Allocations!$C$11:$C$20,0),MATCH(Summary!BD$8,Allocations!$D$10:$O$10,0))),SUM(INDEX(TB_ALLOCATIONS[[January]:[December]],MATCH(Summary!$H65,TB_ALLOCATIONS[Subcategory],0),MATCH(Summary!BD$8,TB_ALLOCATIONS[[#Headers],[January]:[December]],0)))))),0)</f>
        <v/>
      </c>
      <c r="BE65" s="249" t="str">
        <f>IFERROR(IF($H65="","",IF($H65="Total",SUMIFS(BE$12:BE64,$F$12:$F64,"Category"),IF($F65="Category",SUMIFS(TB_TRANSACTIONS[Total ($)],TB_TRANSACTIONS[Category],Summary!$H65,TB_TRANSACTIONS[Month],Summary!BD$8),SUMIFS(TB_TRANSACTIONS[Total ($)],TB_TRANSACTIONS[Subcategory],Summary!$H65,TB_TRANSACTIONS[Month],Summary!BD$8)))),0)</f>
        <v/>
      </c>
      <c r="BF65" s="250" t="str">
        <f t="shared" si="10"/>
        <v/>
      </c>
      <c r="BG65" s="162"/>
      <c r="BH65" s="165"/>
      <c r="BI65" s="249" t="str">
        <f>IFERROR(IF($H65="","",IF($H65="Total",SUMIFS(BI$12:BI64,$F$12:$F64,"Category"),IF($F65="Category",SUM(INDEX(Allocations!$D$11:$O$20,MATCH(Summary!$H65,Allocations!$C$11:$C$20,0),MATCH(Summary!BI$8,Allocations!$D$10:$O$10,0))),SUM(INDEX(TB_ALLOCATIONS[[January]:[December]],MATCH(Summary!$H65,TB_ALLOCATIONS[Subcategory],0),MATCH(Summary!BI$8,TB_ALLOCATIONS[[#Headers],[January]:[December]],0)))))),0)</f>
        <v/>
      </c>
      <c r="BJ65" s="249" t="str">
        <f>IFERROR(IF($H65="","",IF($H65="Total",SUMIFS(BJ$12:BJ64,$F$12:$F64,"Category"),IF($F65="Category",SUMIFS(TB_TRANSACTIONS[Total ($)],TB_TRANSACTIONS[Category],Summary!$H65,TB_TRANSACTIONS[Month],Summary!BI$8),SUMIFS(TB_TRANSACTIONS[Total ($)],TB_TRANSACTIONS[Subcategory],Summary!$H65,TB_TRANSACTIONS[Month],Summary!BI$8)))),0)</f>
        <v/>
      </c>
      <c r="BK65" s="250" t="str">
        <f t="shared" si="11"/>
        <v/>
      </c>
      <c r="BL65" s="162"/>
      <c r="BM65" s="165"/>
      <c r="BN65" s="249" t="str">
        <f>IFERROR(IF($H65="","",IF($H65="Total",SUMIFS(BN$12:BN64,$F$12:$F64,"Category"),IF($F65="Category",SUM(INDEX(Allocations!$D$11:$O$20,MATCH(Summary!$H65,Allocations!$C$11:$C$20,0),MATCH(Summary!BN$8,Allocations!$D$10:$O$10,0))),SUM(INDEX(TB_ALLOCATIONS[[January]:[December]],MATCH(Summary!$H65,TB_ALLOCATIONS[Subcategory],0),MATCH(Summary!BN$8,TB_ALLOCATIONS[[#Headers],[January]:[December]],0)))))),0)</f>
        <v/>
      </c>
      <c r="BO65" s="249" t="str">
        <f>IFERROR(IF($H65="","",IF($H65="Total",SUMIFS(BO$12:BO64,$F$12:$F64,"Category"),IF($F65="Category",SUMIFS(TB_TRANSACTIONS[Total ($)],TB_TRANSACTIONS[Category],Summary!$H65,TB_TRANSACTIONS[Month],Summary!BN$8),SUMIFS(TB_TRANSACTIONS[Total ($)],TB_TRANSACTIONS[Subcategory],Summary!$H65,TB_TRANSACTIONS[Month],Summary!BN$8)))),0)</f>
        <v/>
      </c>
      <c r="BP65" s="250" t="str">
        <f t="shared" si="12"/>
        <v/>
      </c>
      <c r="BQ65" s="162"/>
      <c r="BR65" s="165"/>
      <c r="BS65" s="249" t="str">
        <f t="shared" si="21"/>
        <v/>
      </c>
      <c r="BT65" s="249" t="str">
        <f t="shared" si="22"/>
        <v/>
      </c>
      <c r="BU65" s="250" t="str">
        <f t="shared" si="23"/>
        <v/>
      </c>
      <c r="BV65" s="267"/>
      <c r="BW65" s="77"/>
      <c r="BX65" s="57"/>
      <c r="CK65" s="92"/>
      <c r="CL65" s="92"/>
      <c r="CM65" s="92"/>
      <c r="CN65" s="92"/>
      <c r="CO65" s="92"/>
      <c r="CP65" s="92"/>
    </row>
    <row r="66" spans="1:94" s="72" customFormat="1" ht="16" customHeight="1" thickBot="1" x14ac:dyDescent="0.3">
      <c r="A66" s="97"/>
      <c r="B66" s="108" t="str">
        <f>IFERROR(IF(COUNTIFS($B$13:B65,"Total")&gt;0,"-",IF(B65="",IF(B64="","Total",IF(B64=$C$8,"",B64+1)),IF(E65=D65,"",B65))),"-")</f>
        <v>-</v>
      </c>
      <c r="C66" s="108" t="str">
        <f>IFERROR(IF(B66="","-",INDEX(Analysis!$D$45:$D$54,MATCH(Summary!$B66,Analysis!$C$45:$C$54,0),1)),"-")</f>
        <v>-</v>
      </c>
      <c r="D66" s="108" t="str">
        <f>IFERROR(INDEX(Analysis!$E$45:$E$54,MATCH(Summary!$B66,Analysis!$C$45:$C$54,0),1),"-")</f>
        <v>-</v>
      </c>
      <c r="E66" s="108" t="str">
        <f t="shared" si="16"/>
        <v>-</v>
      </c>
      <c r="F66" s="108" t="str">
        <f t="shared" si="0"/>
        <v>-</v>
      </c>
      <c r="G66" s="57"/>
      <c r="H66" s="164" t="str">
        <f>IFERROR(IF(B66="Total","Total",IF(COUNTIFS($H$12:H65,"Total")&gt;0,"",IF(F66="Category",Summary!C66,INDEX(TB_ALLOCATIONS[Subcategory],MATCH(Summary!C66&amp;"-"&amp;Summary!E66,TB_ALLOCATIONS[Subcategory - code],0),1)))),"")</f>
        <v/>
      </c>
      <c r="I66" s="162"/>
      <c r="J66" s="165"/>
      <c r="K66" s="249" t="str">
        <f>IFERROR(IF($H66="","",IF($H66="Total",SUMIFS(K$12:K65,$F$12:$F65,"Category"),IF($F66="Category",SUM(INDEX(Allocations!$D$11:$O$20,MATCH(Summary!$H66,Allocations!$C$11:$C$20,0),MATCH(Summary!K$8,Allocations!$D$10:$O$10,0))),SUM(INDEX(TB_ALLOCATIONS[[January]:[December]],MATCH(Summary!$H66,TB_ALLOCATIONS[Subcategory],0),MATCH(Summary!K$8,TB_ALLOCATIONS[[#Headers],[January]:[December]],0)))))),0)</f>
        <v/>
      </c>
      <c r="L66" s="249" t="str">
        <f>IFERROR(IF($H66="","",IF($H66="Total",SUMIFS(L$12:L65,$F$12:$F65,"Category"),IF($F66="Category",SUMIFS(TB_TRANSACTIONS[Total ($)],TB_TRANSACTIONS[Category],Summary!$H66,TB_TRANSACTIONS[Month],Summary!K$8),SUMIFS(TB_TRANSACTIONS[Total ($)],TB_TRANSACTIONS[Subcategory],Summary!$H66,TB_TRANSACTIONS[Month],Summary!K$8)))),0)</f>
        <v/>
      </c>
      <c r="M66" s="250" t="str">
        <f t="shared" si="20"/>
        <v/>
      </c>
      <c r="N66" s="162"/>
      <c r="O66" s="165"/>
      <c r="P66" s="249" t="str">
        <f>IFERROR(IF($H66="","",IF($H66="Total",SUMIFS(P$12:P65,$F$12:$F65,"Category"),IF($F66="Category",SUM(INDEX(Allocations!$D$11:$O$20,MATCH(Summary!$H66,Allocations!$C$11:$C$20,0),MATCH(Summary!P$8,Allocations!$D$10:$O$10,0))),SUM(INDEX(TB_ALLOCATIONS[[January]:[December]],MATCH(Summary!$H66,TB_ALLOCATIONS[Subcategory],0),MATCH(Summary!P$8,TB_ALLOCATIONS[[#Headers],[January]:[December]],0)))))),0)</f>
        <v/>
      </c>
      <c r="Q66" s="249" t="str">
        <f>IFERROR(IF($H66="","",IF($H66="Total",SUMIFS(Q$12:Q65,$F$12:$F65,"Category"),IF($F66="Category",SUMIFS(TB_TRANSACTIONS[Total ($)],TB_TRANSACTIONS[Category],Summary!$H66,TB_TRANSACTIONS[Month],Summary!P$8),SUMIFS(TB_TRANSACTIONS[Total ($)],TB_TRANSACTIONS[Subcategory],Summary!$H66,TB_TRANSACTIONS[Month],Summary!P$8)))),0)</f>
        <v/>
      </c>
      <c r="R66" s="250" t="str">
        <f t="shared" si="2"/>
        <v/>
      </c>
      <c r="S66" s="162"/>
      <c r="T66" s="165"/>
      <c r="U66" s="249" t="str">
        <f>IFERROR(IF($H66="","",IF($H66="Total",SUMIFS(U$12:U65,$F$12:$F65,"Category"),IF($F66="Category",SUM(INDEX(Allocations!$D$11:$O$20,MATCH(Summary!$H66,Allocations!$C$11:$C$20,0),MATCH(Summary!U$8,Allocations!$D$10:$O$10,0))),SUM(INDEX(TB_ALLOCATIONS[[January]:[December]],MATCH(Summary!$H66,TB_ALLOCATIONS[Subcategory],0),MATCH(Summary!U$8,TB_ALLOCATIONS[[#Headers],[January]:[December]],0)))))),0)</f>
        <v/>
      </c>
      <c r="V66" s="249" t="str">
        <f>IFERROR(IF($H66="","",IF($H66="Total",SUMIFS(V$12:V65,$F$12:$F65,"Category"),IF($F66="Category",SUMIFS(TB_TRANSACTIONS[Total ($)],TB_TRANSACTIONS[Category],Summary!$H66,TB_TRANSACTIONS[Month],Summary!U$8),SUMIFS(TB_TRANSACTIONS[Total ($)],TB_TRANSACTIONS[Subcategory],Summary!$H66,TB_TRANSACTIONS[Month],Summary!U$8)))),0)</f>
        <v/>
      </c>
      <c r="W66" s="250" t="str">
        <f t="shared" si="3"/>
        <v/>
      </c>
      <c r="X66" s="162"/>
      <c r="Y66" s="165"/>
      <c r="Z66" s="249" t="str">
        <f>IFERROR(IF($H66="","",IF($H66="Total",SUMIFS(Z$12:Z65,$F$12:$F65,"Category"),IF($F66="Category",SUM(INDEX(Allocations!$D$11:$O$20,MATCH(Summary!$H66,Allocations!$C$11:$C$20,0),MATCH(Summary!Z$8,Allocations!$D$10:$O$10,0))),SUM(INDEX(TB_ALLOCATIONS[[January]:[December]],MATCH(Summary!$H66,TB_ALLOCATIONS[Subcategory],0),MATCH(Summary!Z$8,TB_ALLOCATIONS[[#Headers],[January]:[December]],0)))))),0)</f>
        <v/>
      </c>
      <c r="AA66" s="249" t="str">
        <f>IFERROR(IF($H66="","",IF($H66="Total",SUMIFS(AA$12:AA65,$F$12:$F65,"Category"),IF($F66="Category",SUMIFS(TB_TRANSACTIONS[Total ($)],TB_TRANSACTIONS[Category],Summary!$H66,TB_TRANSACTIONS[Month],Summary!Z$8),SUMIFS(TB_TRANSACTIONS[Total ($)],TB_TRANSACTIONS[Subcategory],Summary!$H66,TB_TRANSACTIONS[Month],Summary!Z$8)))),0)</f>
        <v/>
      </c>
      <c r="AB66" s="250" t="str">
        <f t="shared" si="4"/>
        <v/>
      </c>
      <c r="AC66" s="162"/>
      <c r="AD66" s="165"/>
      <c r="AE66" s="249" t="str">
        <f>IFERROR(IF($H66="","",IF($H66="Total",SUMIFS(AE$12:AE65,$F$12:$F65,"Category"),IF($F66="Category",SUM(INDEX(Allocations!$D$11:$O$20,MATCH(Summary!$H66,Allocations!$C$11:$C$20,0),MATCH(Summary!AE$8,Allocations!$D$10:$O$10,0))),SUM(INDEX(TB_ALLOCATIONS[[January]:[December]],MATCH(Summary!$H66,TB_ALLOCATIONS[Subcategory],0),MATCH(Summary!AE$8,TB_ALLOCATIONS[[#Headers],[January]:[December]],0)))))),0)</f>
        <v/>
      </c>
      <c r="AF66" s="249" t="str">
        <f>IFERROR(IF($H66="","",IF($H66="Total",SUMIFS(AF$12:AF65,$F$12:$F65,"Category"),IF($F66="Category",SUMIFS(TB_TRANSACTIONS[Total ($)],TB_TRANSACTIONS[Category],Summary!$H66,TB_TRANSACTIONS[Month],Summary!AE$8),SUMIFS(TB_TRANSACTIONS[Total ($)],TB_TRANSACTIONS[Subcategory],Summary!$H66,TB_TRANSACTIONS[Month],Summary!AE$8)))),0)</f>
        <v/>
      </c>
      <c r="AG66" s="250" t="str">
        <f t="shared" si="5"/>
        <v/>
      </c>
      <c r="AH66" s="162"/>
      <c r="AI66" s="165"/>
      <c r="AJ66" s="249" t="str">
        <f>IFERROR(IF($H66="","",IF($H66="Total",SUMIFS(AJ$12:AJ65,$F$12:$F65,"Category"),IF($F66="Category",SUM(INDEX(Allocations!$D$11:$O$20,MATCH(Summary!$H66,Allocations!$C$11:$C$20,0),MATCH(Summary!AJ$8,Allocations!$D$10:$O$10,0))),SUM(INDEX(TB_ALLOCATIONS[[January]:[December]],MATCH(Summary!$H66,TB_ALLOCATIONS[Subcategory],0),MATCH(Summary!AJ$8,TB_ALLOCATIONS[[#Headers],[January]:[December]],0)))))),0)</f>
        <v/>
      </c>
      <c r="AK66" s="249" t="str">
        <f>IFERROR(IF($H66="","",IF($H66="Total",SUMIFS(AK$12:AK65,$F$12:$F65,"Category"),IF($F66="Category",SUMIFS(TB_TRANSACTIONS[Total ($)],TB_TRANSACTIONS[Category],Summary!$H66,TB_TRANSACTIONS[Month],Summary!AJ$8),SUMIFS(TB_TRANSACTIONS[Total ($)],TB_TRANSACTIONS[Subcategory],Summary!$H66,TB_TRANSACTIONS[Month],Summary!AJ$8)))),0)</f>
        <v/>
      </c>
      <c r="AL66" s="250" t="str">
        <f t="shared" si="6"/>
        <v/>
      </c>
      <c r="AM66" s="162"/>
      <c r="AN66" s="165"/>
      <c r="AO66" s="249" t="str">
        <f>IFERROR(IF($H66="","",IF($H66="Total",SUMIFS(AO$12:AO65,$F$12:$F65,"Category"),IF($F66="Category",SUM(INDEX(Allocations!$D$11:$O$20,MATCH(Summary!$H66,Allocations!$C$11:$C$20,0),MATCH(Summary!AO$8,Allocations!$D$10:$O$10,0))),SUM(INDEX(TB_ALLOCATIONS[[January]:[December]],MATCH(Summary!$H66,TB_ALLOCATIONS[Subcategory],0),MATCH(Summary!AO$8,TB_ALLOCATIONS[[#Headers],[January]:[December]],0)))))),0)</f>
        <v/>
      </c>
      <c r="AP66" s="249" t="str">
        <f>IFERROR(IF($H66="","",IF($H66="Total",SUMIFS(AP$12:AP65,$F$12:$F65,"Category"),IF($F66="Category",SUMIFS(TB_TRANSACTIONS[Total ($)],TB_TRANSACTIONS[Category],Summary!$H66,TB_TRANSACTIONS[Month],Summary!AO$8),SUMIFS(TB_TRANSACTIONS[Total ($)],TB_TRANSACTIONS[Subcategory],Summary!$H66,TB_TRANSACTIONS[Month],Summary!AO$8)))),0)</f>
        <v/>
      </c>
      <c r="AQ66" s="250" t="str">
        <f t="shared" si="7"/>
        <v/>
      </c>
      <c r="AR66" s="162"/>
      <c r="AS66" s="165"/>
      <c r="AT66" s="249" t="str">
        <f>IFERROR(IF($H66="","",IF($H66="Total",SUMIFS(AT$12:AT65,$F$12:$F65,"Category"),IF($F66="Category",SUM(INDEX(Allocations!$D$11:$O$20,MATCH(Summary!$H66,Allocations!$C$11:$C$20,0),MATCH(Summary!AT$8,Allocations!$D$10:$O$10,0))),SUM(INDEX(TB_ALLOCATIONS[[January]:[December]],MATCH(Summary!$H66,TB_ALLOCATIONS[Subcategory],0),MATCH(Summary!AT$8,TB_ALLOCATIONS[[#Headers],[January]:[December]],0)))))),0)</f>
        <v/>
      </c>
      <c r="AU66" s="249" t="str">
        <f>IFERROR(IF($H66="","",IF($H66="Total",SUMIFS(AU$12:AU65,$F$12:$F65,"Category"),IF($F66="Category",SUMIFS(TB_TRANSACTIONS[Total ($)],TB_TRANSACTIONS[Category],Summary!$H66,TB_TRANSACTIONS[Month],Summary!AT$8),SUMIFS(TB_TRANSACTIONS[Total ($)],TB_TRANSACTIONS[Subcategory],Summary!$H66,TB_TRANSACTIONS[Month],Summary!AT$8)))),0)</f>
        <v/>
      </c>
      <c r="AV66" s="250" t="str">
        <f t="shared" si="8"/>
        <v/>
      </c>
      <c r="AW66" s="162"/>
      <c r="AX66" s="165"/>
      <c r="AY66" s="249" t="str">
        <f>IFERROR(IF($H66="","",IF($H66="Total",SUMIFS(AY$12:AY65,$F$12:$F65,"Category"),IF($F66="Category",SUM(INDEX(Allocations!$D$11:$O$20,MATCH(Summary!$H66,Allocations!$C$11:$C$20,0),MATCH(Summary!AY$8,Allocations!$D$10:$O$10,0))),SUM(INDEX(TB_ALLOCATIONS[[January]:[December]],MATCH(Summary!$H66,TB_ALLOCATIONS[Subcategory],0),MATCH(Summary!AY$8,TB_ALLOCATIONS[[#Headers],[January]:[December]],0)))))),0)</f>
        <v/>
      </c>
      <c r="AZ66" s="249" t="str">
        <f>IFERROR(IF($H66="","",IF($H66="Total",SUMIFS(AZ$12:AZ65,$F$12:$F65,"Category"),IF($F66="Category",SUMIFS(TB_TRANSACTIONS[Total ($)],TB_TRANSACTIONS[Category],Summary!$H66,TB_TRANSACTIONS[Month],Summary!AY$8),SUMIFS(TB_TRANSACTIONS[Total ($)],TB_TRANSACTIONS[Subcategory],Summary!$H66,TB_TRANSACTIONS[Month],Summary!AY$8)))),0)</f>
        <v/>
      </c>
      <c r="BA66" s="250" t="str">
        <f t="shared" si="9"/>
        <v/>
      </c>
      <c r="BB66" s="162"/>
      <c r="BC66" s="165"/>
      <c r="BD66" s="249" t="str">
        <f>IFERROR(IF($H66="","",IF($H66="Total",SUMIFS(BD$12:BD65,$F$12:$F65,"Category"),IF($F66="Category",SUM(INDEX(Allocations!$D$11:$O$20,MATCH(Summary!$H66,Allocations!$C$11:$C$20,0),MATCH(Summary!BD$8,Allocations!$D$10:$O$10,0))),SUM(INDEX(TB_ALLOCATIONS[[January]:[December]],MATCH(Summary!$H66,TB_ALLOCATIONS[Subcategory],0),MATCH(Summary!BD$8,TB_ALLOCATIONS[[#Headers],[January]:[December]],0)))))),0)</f>
        <v/>
      </c>
      <c r="BE66" s="249" t="str">
        <f>IFERROR(IF($H66="","",IF($H66="Total",SUMIFS(BE$12:BE65,$F$12:$F65,"Category"),IF($F66="Category",SUMIFS(TB_TRANSACTIONS[Total ($)],TB_TRANSACTIONS[Category],Summary!$H66,TB_TRANSACTIONS[Month],Summary!BD$8),SUMIFS(TB_TRANSACTIONS[Total ($)],TB_TRANSACTIONS[Subcategory],Summary!$H66,TB_TRANSACTIONS[Month],Summary!BD$8)))),0)</f>
        <v/>
      </c>
      <c r="BF66" s="250" t="str">
        <f t="shared" si="10"/>
        <v/>
      </c>
      <c r="BG66" s="162"/>
      <c r="BH66" s="165"/>
      <c r="BI66" s="249" t="str">
        <f>IFERROR(IF($H66="","",IF($H66="Total",SUMIFS(BI$12:BI65,$F$12:$F65,"Category"),IF($F66="Category",SUM(INDEX(Allocations!$D$11:$O$20,MATCH(Summary!$H66,Allocations!$C$11:$C$20,0),MATCH(Summary!BI$8,Allocations!$D$10:$O$10,0))),SUM(INDEX(TB_ALLOCATIONS[[January]:[December]],MATCH(Summary!$H66,TB_ALLOCATIONS[Subcategory],0),MATCH(Summary!BI$8,TB_ALLOCATIONS[[#Headers],[January]:[December]],0)))))),0)</f>
        <v/>
      </c>
      <c r="BJ66" s="249" t="str">
        <f>IFERROR(IF($H66="","",IF($H66="Total",SUMIFS(BJ$12:BJ65,$F$12:$F65,"Category"),IF($F66="Category",SUMIFS(TB_TRANSACTIONS[Total ($)],TB_TRANSACTIONS[Category],Summary!$H66,TB_TRANSACTIONS[Month],Summary!BI$8),SUMIFS(TB_TRANSACTIONS[Total ($)],TB_TRANSACTIONS[Subcategory],Summary!$H66,TB_TRANSACTIONS[Month],Summary!BI$8)))),0)</f>
        <v/>
      </c>
      <c r="BK66" s="250" t="str">
        <f t="shared" si="11"/>
        <v/>
      </c>
      <c r="BL66" s="162"/>
      <c r="BM66" s="165"/>
      <c r="BN66" s="249" t="str">
        <f>IFERROR(IF($H66="","",IF($H66="Total",SUMIFS(BN$12:BN65,$F$12:$F65,"Category"),IF($F66="Category",SUM(INDEX(Allocations!$D$11:$O$20,MATCH(Summary!$H66,Allocations!$C$11:$C$20,0),MATCH(Summary!BN$8,Allocations!$D$10:$O$10,0))),SUM(INDEX(TB_ALLOCATIONS[[January]:[December]],MATCH(Summary!$H66,TB_ALLOCATIONS[Subcategory],0),MATCH(Summary!BN$8,TB_ALLOCATIONS[[#Headers],[January]:[December]],0)))))),0)</f>
        <v/>
      </c>
      <c r="BO66" s="249" t="str">
        <f>IFERROR(IF($H66="","",IF($H66="Total",SUMIFS(BO$12:BO65,$F$12:$F65,"Category"),IF($F66="Category",SUMIFS(TB_TRANSACTIONS[Total ($)],TB_TRANSACTIONS[Category],Summary!$H66,TB_TRANSACTIONS[Month],Summary!BN$8),SUMIFS(TB_TRANSACTIONS[Total ($)],TB_TRANSACTIONS[Subcategory],Summary!$H66,TB_TRANSACTIONS[Month],Summary!BN$8)))),0)</f>
        <v/>
      </c>
      <c r="BP66" s="250" t="str">
        <f t="shared" si="12"/>
        <v/>
      </c>
      <c r="BQ66" s="162"/>
      <c r="BR66" s="165"/>
      <c r="BS66" s="249" t="str">
        <f t="shared" si="21"/>
        <v/>
      </c>
      <c r="BT66" s="249" t="str">
        <f t="shared" si="22"/>
        <v/>
      </c>
      <c r="BU66" s="250" t="str">
        <f t="shared" si="23"/>
        <v/>
      </c>
      <c r="BV66" s="267"/>
      <c r="BW66" s="77"/>
      <c r="BX66" s="57"/>
      <c r="CK66" s="92"/>
      <c r="CL66" s="92"/>
      <c r="CM66" s="92"/>
      <c r="CN66" s="92"/>
      <c r="CO66" s="92"/>
      <c r="CP66" s="92"/>
    </row>
    <row r="67" spans="1:94" s="72" customFormat="1" ht="16" customHeight="1" thickBot="1" x14ac:dyDescent="0.3">
      <c r="A67" s="97"/>
      <c r="B67" s="108" t="str">
        <f>IFERROR(IF(COUNTIFS($B$13:B66,"Total")&gt;0,"-",IF(B66="",IF(B65="","Total",IF(B65=$C$8,"",B65+1)),IF(E66=D66,"",B66))),"-")</f>
        <v>-</v>
      </c>
      <c r="C67" s="108" t="str">
        <f>IFERROR(IF(B67="","-",INDEX(Analysis!$D$45:$D$54,MATCH(Summary!$B67,Analysis!$C$45:$C$54,0),1)),"-")</f>
        <v>-</v>
      </c>
      <c r="D67" s="108" t="str">
        <f>IFERROR(INDEX(Analysis!$E$45:$E$54,MATCH(Summary!$B67,Analysis!$C$45:$C$54,0),1),"-")</f>
        <v>-</v>
      </c>
      <c r="E67" s="108" t="str">
        <f t="shared" si="16"/>
        <v>-</v>
      </c>
      <c r="F67" s="108" t="str">
        <f t="shared" si="0"/>
        <v>-</v>
      </c>
      <c r="G67" s="57"/>
      <c r="H67" s="164" t="str">
        <f>IFERROR(IF(B67="Total","Total",IF(COUNTIFS($H$12:H66,"Total")&gt;0,"",IF(F67="Category",Summary!C67,INDEX(TB_ALLOCATIONS[Subcategory],MATCH(Summary!C67&amp;"-"&amp;Summary!E67,TB_ALLOCATIONS[Subcategory - code],0),1)))),"")</f>
        <v/>
      </c>
      <c r="I67" s="162"/>
      <c r="J67" s="165"/>
      <c r="K67" s="249" t="str">
        <f>IFERROR(IF($H67="","",IF($H67="Total",SUMIFS(K$12:K66,$F$12:$F66,"Category"),IF($F67="Category",SUM(INDEX(Allocations!$D$11:$O$20,MATCH(Summary!$H67,Allocations!$C$11:$C$20,0),MATCH(Summary!K$8,Allocations!$D$10:$O$10,0))),SUM(INDEX(TB_ALLOCATIONS[[January]:[December]],MATCH(Summary!$H67,TB_ALLOCATIONS[Subcategory],0),MATCH(Summary!K$8,TB_ALLOCATIONS[[#Headers],[January]:[December]],0)))))),0)</f>
        <v/>
      </c>
      <c r="L67" s="249" t="str">
        <f>IFERROR(IF($H67="","",IF($H67="Total",SUMIFS(L$12:L66,$F$12:$F66,"Category"),IF($F67="Category",SUMIFS(TB_TRANSACTIONS[Total ($)],TB_TRANSACTIONS[Category],Summary!$H67,TB_TRANSACTIONS[Month],Summary!K$8),SUMIFS(TB_TRANSACTIONS[Total ($)],TB_TRANSACTIONS[Subcategory],Summary!$H67,TB_TRANSACTIONS[Month],Summary!K$8)))),0)</f>
        <v/>
      </c>
      <c r="M67" s="250" t="str">
        <f t="shared" si="20"/>
        <v/>
      </c>
      <c r="N67" s="162"/>
      <c r="O67" s="165"/>
      <c r="P67" s="249" t="str">
        <f>IFERROR(IF($H67="","",IF($H67="Total",SUMIFS(P$12:P66,$F$12:$F66,"Category"),IF($F67="Category",SUM(INDEX(Allocations!$D$11:$O$20,MATCH(Summary!$H67,Allocations!$C$11:$C$20,0),MATCH(Summary!P$8,Allocations!$D$10:$O$10,0))),SUM(INDEX(TB_ALLOCATIONS[[January]:[December]],MATCH(Summary!$H67,TB_ALLOCATIONS[Subcategory],0),MATCH(Summary!P$8,TB_ALLOCATIONS[[#Headers],[January]:[December]],0)))))),0)</f>
        <v/>
      </c>
      <c r="Q67" s="249" t="str">
        <f>IFERROR(IF($H67="","",IF($H67="Total",SUMIFS(Q$12:Q66,$F$12:$F66,"Category"),IF($F67="Category",SUMIFS(TB_TRANSACTIONS[Total ($)],TB_TRANSACTIONS[Category],Summary!$H67,TB_TRANSACTIONS[Month],Summary!P$8),SUMIFS(TB_TRANSACTIONS[Total ($)],TB_TRANSACTIONS[Subcategory],Summary!$H67,TB_TRANSACTIONS[Month],Summary!P$8)))),0)</f>
        <v/>
      </c>
      <c r="R67" s="250" t="str">
        <f t="shared" si="2"/>
        <v/>
      </c>
      <c r="S67" s="162"/>
      <c r="T67" s="165"/>
      <c r="U67" s="249" t="str">
        <f>IFERROR(IF($H67="","",IF($H67="Total",SUMIFS(U$12:U66,$F$12:$F66,"Category"),IF($F67="Category",SUM(INDEX(Allocations!$D$11:$O$20,MATCH(Summary!$H67,Allocations!$C$11:$C$20,0),MATCH(Summary!U$8,Allocations!$D$10:$O$10,0))),SUM(INDEX(TB_ALLOCATIONS[[January]:[December]],MATCH(Summary!$H67,TB_ALLOCATIONS[Subcategory],0),MATCH(Summary!U$8,TB_ALLOCATIONS[[#Headers],[January]:[December]],0)))))),0)</f>
        <v/>
      </c>
      <c r="V67" s="249" t="str">
        <f>IFERROR(IF($H67="","",IF($H67="Total",SUMIFS(V$12:V66,$F$12:$F66,"Category"),IF($F67="Category",SUMIFS(TB_TRANSACTIONS[Total ($)],TB_TRANSACTIONS[Category],Summary!$H67,TB_TRANSACTIONS[Month],Summary!U$8),SUMIFS(TB_TRANSACTIONS[Total ($)],TB_TRANSACTIONS[Subcategory],Summary!$H67,TB_TRANSACTIONS[Month],Summary!U$8)))),0)</f>
        <v/>
      </c>
      <c r="W67" s="250" t="str">
        <f t="shared" si="3"/>
        <v/>
      </c>
      <c r="X67" s="162"/>
      <c r="Y67" s="165"/>
      <c r="Z67" s="249" t="str">
        <f>IFERROR(IF($H67="","",IF($H67="Total",SUMIFS(Z$12:Z66,$F$12:$F66,"Category"),IF($F67="Category",SUM(INDEX(Allocations!$D$11:$O$20,MATCH(Summary!$H67,Allocations!$C$11:$C$20,0),MATCH(Summary!Z$8,Allocations!$D$10:$O$10,0))),SUM(INDEX(TB_ALLOCATIONS[[January]:[December]],MATCH(Summary!$H67,TB_ALLOCATIONS[Subcategory],0),MATCH(Summary!Z$8,TB_ALLOCATIONS[[#Headers],[January]:[December]],0)))))),0)</f>
        <v/>
      </c>
      <c r="AA67" s="249" t="str">
        <f>IFERROR(IF($H67="","",IF($H67="Total",SUMIFS(AA$12:AA66,$F$12:$F66,"Category"),IF($F67="Category",SUMIFS(TB_TRANSACTIONS[Total ($)],TB_TRANSACTIONS[Category],Summary!$H67,TB_TRANSACTIONS[Month],Summary!Z$8),SUMIFS(TB_TRANSACTIONS[Total ($)],TB_TRANSACTIONS[Subcategory],Summary!$H67,TB_TRANSACTIONS[Month],Summary!Z$8)))),0)</f>
        <v/>
      </c>
      <c r="AB67" s="250" t="str">
        <f t="shared" si="4"/>
        <v/>
      </c>
      <c r="AC67" s="162"/>
      <c r="AD67" s="165"/>
      <c r="AE67" s="249" t="str">
        <f>IFERROR(IF($H67="","",IF($H67="Total",SUMIFS(AE$12:AE66,$F$12:$F66,"Category"),IF($F67="Category",SUM(INDEX(Allocations!$D$11:$O$20,MATCH(Summary!$H67,Allocations!$C$11:$C$20,0),MATCH(Summary!AE$8,Allocations!$D$10:$O$10,0))),SUM(INDEX(TB_ALLOCATIONS[[January]:[December]],MATCH(Summary!$H67,TB_ALLOCATIONS[Subcategory],0),MATCH(Summary!AE$8,TB_ALLOCATIONS[[#Headers],[January]:[December]],0)))))),0)</f>
        <v/>
      </c>
      <c r="AF67" s="249" t="str">
        <f>IFERROR(IF($H67="","",IF($H67="Total",SUMIFS(AF$12:AF66,$F$12:$F66,"Category"),IF($F67="Category",SUMIFS(TB_TRANSACTIONS[Total ($)],TB_TRANSACTIONS[Category],Summary!$H67,TB_TRANSACTIONS[Month],Summary!AE$8),SUMIFS(TB_TRANSACTIONS[Total ($)],TB_TRANSACTIONS[Subcategory],Summary!$H67,TB_TRANSACTIONS[Month],Summary!AE$8)))),0)</f>
        <v/>
      </c>
      <c r="AG67" s="250" t="str">
        <f t="shared" si="5"/>
        <v/>
      </c>
      <c r="AH67" s="162"/>
      <c r="AI67" s="165"/>
      <c r="AJ67" s="249" t="str">
        <f>IFERROR(IF($H67="","",IF($H67="Total",SUMIFS(AJ$12:AJ66,$F$12:$F66,"Category"),IF($F67="Category",SUM(INDEX(Allocations!$D$11:$O$20,MATCH(Summary!$H67,Allocations!$C$11:$C$20,0),MATCH(Summary!AJ$8,Allocations!$D$10:$O$10,0))),SUM(INDEX(TB_ALLOCATIONS[[January]:[December]],MATCH(Summary!$H67,TB_ALLOCATIONS[Subcategory],0),MATCH(Summary!AJ$8,TB_ALLOCATIONS[[#Headers],[January]:[December]],0)))))),0)</f>
        <v/>
      </c>
      <c r="AK67" s="249" t="str">
        <f>IFERROR(IF($H67="","",IF($H67="Total",SUMIFS(AK$12:AK66,$F$12:$F66,"Category"),IF($F67="Category",SUMIFS(TB_TRANSACTIONS[Total ($)],TB_TRANSACTIONS[Category],Summary!$H67,TB_TRANSACTIONS[Month],Summary!AJ$8),SUMIFS(TB_TRANSACTIONS[Total ($)],TB_TRANSACTIONS[Subcategory],Summary!$H67,TB_TRANSACTIONS[Month],Summary!AJ$8)))),0)</f>
        <v/>
      </c>
      <c r="AL67" s="250" t="str">
        <f t="shared" si="6"/>
        <v/>
      </c>
      <c r="AM67" s="162"/>
      <c r="AN67" s="165"/>
      <c r="AO67" s="249" t="str">
        <f>IFERROR(IF($H67="","",IF($H67="Total",SUMIFS(AO$12:AO66,$F$12:$F66,"Category"),IF($F67="Category",SUM(INDEX(Allocations!$D$11:$O$20,MATCH(Summary!$H67,Allocations!$C$11:$C$20,0),MATCH(Summary!AO$8,Allocations!$D$10:$O$10,0))),SUM(INDEX(TB_ALLOCATIONS[[January]:[December]],MATCH(Summary!$H67,TB_ALLOCATIONS[Subcategory],0),MATCH(Summary!AO$8,TB_ALLOCATIONS[[#Headers],[January]:[December]],0)))))),0)</f>
        <v/>
      </c>
      <c r="AP67" s="249" t="str">
        <f>IFERROR(IF($H67="","",IF($H67="Total",SUMIFS(AP$12:AP66,$F$12:$F66,"Category"),IF($F67="Category",SUMIFS(TB_TRANSACTIONS[Total ($)],TB_TRANSACTIONS[Category],Summary!$H67,TB_TRANSACTIONS[Month],Summary!AO$8),SUMIFS(TB_TRANSACTIONS[Total ($)],TB_TRANSACTIONS[Subcategory],Summary!$H67,TB_TRANSACTIONS[Month],Summary!AO$8)))),0)</f>
        <v/>
      </c>
      <c r="AQ67" s="250" t="str">
        <f t="shared" si="7"/>
        <v/>
      </c>
      <c r="AR67" s="162"/>
      <c r="AS67" s="165"/>
      <c r="AT67" s="249" t="str">
        <f>IFERROR(IF($H67="","",IF($H67="Total",SUMIFS(AT$12:AT66,$F$12:$F66,"Category"),IF($F67="Category",SUM(INDEX(Allocations!$D$11:$O$20,MATCH(Summary!$H67,Allocations!$C$11:$C$20,0),MATCH(Summary!AT$8,Allocations!$D$10:$O$10,0))),SUM(INDEX(TB_ALLOCATIONS[[January]:[December]],MATCH(Summary!$H67,TB_ALLOCATIONS[Subcategory],0),MATCH(Summary!AT$8,TB_ALLOCATIONS[[#Headers],[January]:[December]],0)))))),0)</f>
        <v/>
      </c>
      <c r="AU67" s="249" t="str">
        <f>IFERROR(IF($H67="","",IF($H67="Total",SUMIFS(AU$12:AU66,$F$12:$F66,"Category"),IF($F67="Category",SUMIFS(TB_TRANSACTIONS[Total ($)],TB_TRANSACTIONS[Category],Summary!$H67,TB_TRANSACTIONS[Month],Summary!AT$8),SUMIFS(TB_TRANSACTIONS[Total ($)],TB_TRANSACTIONS[Subcategory],Summary!$H67,TB_TRANSACTIONS[Month],Summary!AT$8)))),0)</f>
        <v/>
      </c>
      <c r="AV67" s="250" t="str">
        <f t="shared" si="8"/>
        <v/>
      </c>
      <c r="AW67" s="162"/>
      <c r="AX67" s="165"/>
      <c r="AY67" s="249" t="str">
        <f>IFERROR(IF($H67="","",IF($H67="Total",SUMIFS(AY$12:AY66,$F$12:$F66,"Category"),IF($F67="Category",SUM(INDEX(Allocations!$D$11:$O$20,MATCH(Summary!$H67,Allocations!$C$11:$C$20,0),MATCH(Summary!AY$8,Allocations!$D$10:$O$10,0))),SUM(INDEX(TB_ALLOCATIONS[[January]:[December]],MATCH(Summary!$H67,TB_ALLOCATIONS[Subcategory],0),MATCH(Summary!AY$8,TB_ALLOCATIONS[[#Headers],[January]:[December]],0)))))),0)</f>
        <v/>
      </c>
      <c r="AZ67" s="249" t="str">
        <f>IFERROR(IF($H67="","",IF($H67="Total",SUMIFS(AZ$12:AZ66,$F$12:$F66,"Category"),IF($F67="Category",SUMIFS(TB_TRANSACTIONS[Total ($)],TB_TRANSACTIONS[Category],Summary!$H67,TB_TRANSACTIONS[Month],Summary!AY$8),SUMIFS(TB_TRANSACTIONS[Total ($)],TB_TRANSACTIONS[Subcategory],Summary!$H67,TB_TRANSACTIONS[Month],Summary!AY$8)))),0)</f>
        <v/>
      </c>
      <c r="BA67" s="250" t="str">
        <f t="shared" si="9"/>
        <v/>
      </c>
      <c r="BB67" s="162"/>
      <c r="BC67" s="165"/>
      <c r="BD67" s="249" t="str">
        <f>IFERROR(IF($H67="","",IF($H67="Total",SUMIFS(BD$12:BD66,$F$12:$F66,"Category"),IF($F67="Category",SUM(INDEX(Allocations!$D$11:$O$20,MATCH(Summary!$H67,Allocations!$C$11:$C$20,0),MATCH(Summary!BD$8,Allocations!$D$10:$O$10,0))),SUM(INDEX(TB_ALLOCATIONS[[January]:[December]],MATCH(Summary!$H67,TB_ALLOCATIONS[Subcategory],0),MATCH(Summary!BD$8,TB_ALLOCATIONS[[#Headers],[January]:[December]],0)))))),0)</f>
        <v/>
      </c>
      <c r="BE67" s="249" t="str">
        <f>IFERROR(IF($H67="","",IF($H67="Total",SUMIFS(BE$12:BE66,$F$12:$F66,"Category"),IF($F67="Category",SUMIFS(TB_TRANSACTIONS[Total ($)],TB_TRANSACTIONS[Category],Summary!$H67,TB_TRANSACTIONS[Month],Summary!BD$8),SUMIFS(TB_TRANSACTIONS[Total ($)],TB_TRANSACTIONS[Subcategory],Summary!$H67,TB_TRANSACTIONS[Month],Summary!BD$8)))),0)</f>
        <v/>
      </c>
      <c r="BF67" s="250" t="str">
        <f t="shared" si="10"/>
        <v/>
      </c>
      <c r="BG67" s="162"/>
      <c r="BH67" s="165"/>
      <c r="BI67" s="249" t="str">
        <f>IFERROR(IF($H67="","",IF($H67="Total",SUMIFS(BI$12:BI66,$F$12:$F66,"Category"),IF($F67="Category",SUM(INDEX(Allocations!$D$11:$O$20,MATCH(Summary!$H67,Allocations!$C$11:$C$20,0),MATCH(Summary!BI$8,Allocations!$D$10:$O$10,0))),SUM(INDEX(TB_ALLOCATIONS[[January]:[December]],MATCH(Summary!$H67,TB_ALLOCATIONS[Subcategory],0),MATCH(Summary!BI$8,TB_ALLOCATIONS[[#Headers],[January]:[December]],0)))))),0)</f>
        <v/>
      </c>
      <c r="BJ67" s="249" t="str">
        <f>IFERROR(IF($H67="","",IF($H67="Total",SUMIFS(BJ$12:BJ66,$F$12:$F66,"Category"),IF($F67="Category",SUMIFS(TB_TRANSACTIONS[Total ($)],TB_TRANSACTIONS[Category],Summary!$H67,TB_TRANSACTIONS[Month],Summary!BI$8),SUMIFS(TB_TRANSACTIONS[Total ($)],TB_TRANSACTIONS[Subcategory],Summary!$H67,TB_TRANSACTIONS[Month],Summary!BI$8)))),0)</f>
        <v/>
      </c>
      <c r="BK67" s="250" t="str">
        <f t="shared" si="11"/>
        <v/>
      </c>
      <c r="BL67" s="162"/>
      <c r="BM67" s="165"/>
      <c r="BN67" s="249" t="str">
        <f>IFERROR(IF($H67="","",IF($H67="Total",SUMIFS(BN$12:BN66,$F$12:$F66,"Category"),IF($F67="Category",SUM(INDEX(Allocations!$D$11:$O$20,MATCH(Summary!$H67,Allocations!$C$11:$C$20,0),MATCH(Summary!BN$8,Allocations!$D$10:$O$10,0))),SUM(INDEX(TB_ALLOCATIONS[[January]:[December]],MATCH(Summary!$H67,TB_ALLOCATIONS[Subcategory],0),MATCH(Summary!BN$8,TB_ALLOCATIONS[[#Headers],[January]:[December]],0)))))),0)</f>
        <v/>
      </c>
      <c r="BO67" s="249" t="str">
        <f>IFERROR(IF($H67="","",IF($H67="Total",SUMIFS(BO$12:BO66,$F$12:$F66,"Category"),IF($F67="Category",SUMIFS(TB_TRANSACTIONS[Total ($)],TB_TRANSACTIONS[Category],Summary!$H67,TB_TRANSACTIONS[Month],Summary!BN$8),SUMIFS(TB_TRANSACTIONS[Total ($)],TB_TRANSACTIONS[Subcategory],Summary!$H67,TB_TRANSACTIONS[Month],Summary!BN$8)))),0)</f>
        <v/>
      </c>
      <c r="BP67" s="250" t="str">
        <f t="shared" si="12"/>
        <v/>
      </c>
      <c r="BQ67" s="162"/>
      <c r="BR67" s="165"/>
      <c r="BS67" s="249" t="str">
        <f t="shared" si="21"/>
        <v/>
      </c>
      <c r="BT67" s="249" t="str">
        <f t="shared" si="22"/>
        <v/>
      </c>
      <c r="BU67" s="250" t="str">
        <f t="shared" si="23"/>
        <v/>
      </c>
      <c r="BV67" s="267"/>
      <c r="BW67" s="77"/>
      <c r="BX67" s="57"/>
      <c r="CK67" s="92"/>
      <c r="CL67" s="92"/>
      <c r="CM67" s="92"/>
      <c r="CN67" s="92"/>
      <c r="CO67" s="92"/>
      <c r="CP67" s="92"/>
    </row>
    <row r="68" spans="1:94" s="72" customFormat="1" ht="16" customHeight="1" thickBot="1" x14ac:dyDescent="0.3">
      <c r="A68" s="97"/>
      <c r="B68" s="108" t="str">
        <f>IFERROR(IF(COUNTIFS($B$13:B67,"Total")&gt;0,"-",IF(B67="",IF(B66="","Total",IF(B66=$C$8,"",B66+1)),IF(E67=D67,"",B67))),"-")</f>
        <v>-</v>
      </c>
      <c r="C68" s="108" t="str">
        <f>IFERROR(IF(B68="","-",INDEX(Analysis!$D$45:$D$54,MATCH(Summary!$B68,Analysis!$C$45:$C$54,0),1)),"-")</f>
        <v>-</v>
      </c>
      <c r="D68" s="108" t="str">
        <f>IFERROR(INDEX(Analysis!$E$45:$E$54,MATCH(Summary!$B68,Analysis!$C$45:$C$54,0),1),"-")</f>
        <v>-</v>
      </c>
      <c r="E68" s="108" t="str">
        <f t="shared" si="16"/>
        <v>-</v>
      </c>
      <c r="F68" s="108" t="str">
        <f t="shared" si="0"/>
        <v>-</v>
      </c>
      <c r="G68" s="57"/>
      <c r="H68" s="164" t="str">
        <f>IFERROR(IF(B68="Total","Total",IF(COUNTIFS($H$12:H67,"Total")&gt;0,"",IF(F68="Category",Summary!C68,INDEX(TB_ALLOCATIONS[Subcategory],MATCH(Summary!C68&amp;"-"&amp;Summary!E68,TB_ALLOCATIONS[Subcategory - code],0),1)))),"")</f>
        <v/>
      </c>
      <c r="I68" s="162"/>
      <c r="J68" s="165"/>
      <c r="K68" s="249" t="str">
        <f>IFERROR(IF($H68="","",IF($H68="Total",SUMIFS(K$12:K67,$F$12:$F67,"Category"),IF($F68="Category",SUM(INDEX(Allocations!$D$11:$O$20,MATCH(Summary!$H68,Allocations!$C$11:$C$20,0),MATCH(Summary!K$8,Allocations!$D$10:$O$10,0))),SUM(INDEX(TB_ALLOCATIONS[[January]:[December]],MATCH(Summary!$H68,TB_ALLOCATIONS[Subcategory],0),MATCH(Summary!K$8,TB_ALLOCATIONS[[#Headers],[January]:[December]],0)))))),0)</f>
        <v/>
      </c>
      <c r="L68" s="249" t="str">
        <f>IFERROR(IF($H68="","",IF($H68="Total",SUMIFS(L$12:L67,$F$12:$F67,"Category"),IF($F68="Category",SUMIFS(TB_TRANSACTIONS[Total ($)],TB_TRANSACTIONS[Category],Summary!$H68,TB_TRANSACTIONS[Month],Summary!K$8),SUMIFS(TB_TRANSACTIONS[Total ($)],TB_TRANSACTIONS[Subcategory],Summary!$H68,TB_TRANSACTIONS[Month],Summary!K$8)))),0)</f>
        <v/>
      </c>
      <c r="M68" s="250" t="str">
        <f t="shared" si="20"/>
        <v/>
      </c>
      <c r="N68" s="162"/>
      <c r="O68" s="165"/>
      <c r="P68" s="249" t="str">
        <f>IFERROR(IF($H68="","",IF($H68="Total",SUMIFS(P$12:P67,$F$12:$F67,"Category"),IF($F68="Category",SUM(INDEX(Allocations!$D$11:$O$20,MATCH(Summary!$H68,Allocations!$C$11:$C$20,0),MATCH(Summary!P$8,Allocations!$D$10:$O$10,0))),SUM(INDEX(TB_ALLOCATIONS[[January]:[December]],MATCH(Summary!$H68,TB_ALLOCATIONS[Subcategory],0),MATCH(Summary!P$8,TB_ALLOCATIONS[[#Headers],[January]:[December]],0)))))),0)</f>
        <v/>
      </c>
      <c r="Q68" s="249" t="str">
        <f>IFERROR(IF($H68="","",IF($H68="Total",SUMIFS(Q$12:Q67,$F$12:$F67,"Category"),IF($F68="Category",SUMIFS(TB_TRANSACTIONS[Total ($)],TB_TRANSACTIONS[Category],Summary!$H68,TB_TRANSACTIONS[Month],Summary!P$8),SUMIFS(TB_TRANSACTIONS[Total ($)],TB_TRANSACTIONS[Subcategory],Summary!$H68,TB_TRANSACTIONS[Month],Summary!P$8)))),0)</f>
        <v/>
      </c>
      <c r="R68" s="250" t="str">
        <f t="shared" si="2"/>
        <v/>
      </c>
      <c r="S68" s="162"/>
      <c r="T68" s="165"/>
      <c r="U68" s="249" t="str">
        <f>IFERROR(IF($H68="","",IF($H68="Total",SUMIFS(U$12:U67,$F$12:$F67,"Category"),IF($F68="Category",SUM(INDEX(Allocations!$D$11:$O$20,MATCH(Summary!$H68,Allocations!$C$11:$C$20,0),MATCH(Summary!U$8,Allocations!$D$10:$O$10,0))),SUM(INDEX(TB_ALLOCATIONS[[January]:[December]],MATCH(Summary!$H68,TB_ALLOCATIONS[Subcategory],0),MATCH(Summary!U$8,TB_ALLOCATIONS[[#Headers],[January]:[December]],0)))))),0)</f>
        <v/>
      </c>
      <c r="V68" s="249" t="str">
        <f>IFERROR(IF($H68="","",IF($H68="Total",SUMIFS(V$12:V67,$F$12:$F67,"Category"),IF($F68="Category",SUMIFS(TB_TRANSACTIONS[Total ($)],TB_TRANSACTIONS[Category],Summary!$H68,TB_TRANSACTIONS[Month],Summary!U$8),SUMIFS(TB_TRANSACTIONS[Total ($)],TB_TRANSACTIONS[Subcategory],Summary!$H68,TB_TRANSACTIONS[Month],Summary!U$8)))),0)</f>
        <v/>
      </c>
      <c r="W68" s="250" t="str">
        <f t="shared" si="3"/>
        <v/>
      </c>
      <c r="X68" s="162"/>
      <c r="Y68" s="165"/>
      <c r="Z68" s="249" t="str">
        <f>IFERROR(IF($H68="","",IF($H68="Total",SUMIFS(Z$12:Z67,$F$12:$F67,"Category"),IF($F68="Category",SUM(INDEX(Allocations!$D$11:$O$20,MATCH(Summary!$H68,Allocations!$C$11:$C$20,0),MATCH(Summary!Z$8,Allocations!$D$10:$O$10,0))),SUM(INDEX(TB_ALLOCATIONS[[January]:[December]],MATCH(Summary!$H68,TB_ALLOCATIONS[Subcategory],0),MATCH(Summary!Z$8,TB_ALLOCATIONS[[#Headers],[January]:[December]],0)))))),0)</f>
        <v/>
      </c>
      <c r="AA68" s="249" t="str">
        <f>IFERROR(IF($H68="","",IF($H68="Total",SUMIFS(AA$12:AA67,$F$12:$F67,"Category"),IF($F68="Category",SUMIFS(TB_TRANSACTIONS[Total ($)],TB_TRANSACTIONS[Category],Summary!$H68,TB_TRANSACTIONS[Month],Summary!Z$8),SUMIFS(TB_TRANSACTIONS[Total ($)],TB_TRANSACTIONS[Subcategory],Summary!$H68,TB_TRANSACTIONS[Month],Summary!Z$8)))),0)</f>
        <v/>
      </c>
      <c r="AB68" s="250" t="str">
        <f t="shared" si="4"/>
        <v/>
      </c>
      <c r="AC68" s="162"/>
      <c r="AD68" s="165"/>
      <c r="AE68" s="249" t="str">
        <f>IFERROR(IF($H68="","",IF($H68="Total",SUMIFS(AE$12:AE67,$F$12:$F67,"Category"),IF($F68="Category",SUM(INDEX(Allocations!$D$11:$O$20,MATCH(Summary!$H68,Allocations!$C$11:$C$20,0),MATCH(Summary!AE$8,Allocations!$D$10:$O$10,0))),SUM(INDEX(TB_ALLOCATIONS[[January]:[December]],MATCH(Summary!$H68,TB_ALLOCATIONS[Subcategory],0),MATCH(Summary!AE$8,TB_ALLOCATIONS[[#Headers],[January]:[December]],0)))))),0)</f>
        <v/>
      </c>
      <c r="AF68" s="249" t="str">
        <f>IFERROR(IF($H68="","",IF($H68="Total",SUMIFS(AF$12:AF67,$F$12:$F67,"Category"),IF($F68="Category",SUMIFS(TB_TRANSACTIONS[Total ($)],TB_TRANSACTIONS[Category],Summary!$H68,TB_TRANSACTIONS[Month],Summary!AE$8),SUMIFS(TB_TRANSACTIONS[Total ($)],TB_TRANSACTIONS[Subcategory],Summary!$H68,TB_TRANSACTIONS[Month],Summary!AE$8)))),0)</f>
        <v/>
      </c>
      <c r="AG68" s="250" t="str">
        <f t="shared" si="5"/>
        <v/>
      </c>
      <c r="AH68" s="162"/>
      <c r="AI68" s="165"/>
      <c r="AJ68" s="249" t="str">
        <f>IFERROR(IF($H68="","",IF($H68="Total",SUMIFS(AJ$12:AJ67,$F$12:$F67,"Category"),IF($F68="Category",SUM(INDEX(Allocations!$D$11:$O$20,MATCH(Summary!$H68,Allocations!$C$11:$C$20,0),MATCH(Summary!AJ$8,Allocations!$D$10:$O$10,0))),SUM(INDEX(TB_ALLOCATIONS[[January]:[December]],MATCH(Summary!$H68,TB_ALLOCATIONS[Subcategory],0),MATCH(Summary!AJ$8,TB_ALLOCATIONS[[#Headers],[January]:[December]],0)))))),0)</f>
        <v/>
      </c>
      <c r="AK68" s="249" t="str">
        <f>IFERROR(IF($H68="","",IF($H68="Total",SUMIFS(AK$12:AK67,$F$12:$F67,"Category"),IF($F68="Category",SUMIFS(TB_TRANSACTIONS[Total ($)],TB_TRANSACTIONS[Category],Summary!$H68,TB_TRANSACTIONS[Month],Summary!AJ$8),SUMIFS(TB_TRANSACTIONS[Total ($)],TB_TRANSACTIONS[Subcategory],Summary!$H68,TB_TRANSACTIONS[Month],Summary!AJ$8)))),0)</f>
        <v/>
      </c>
      <c r="AL68" s="250" t="str">
        <f t="shared" si="6"/>
        <v/>
      </c>
      <c r="AM68" s="162"/>
      <c r="AN68" s="165"/>
      <c r="AO68" s="249" t="str">
        <f>IFERROR(IF($H68="","",IF($H68="Total",SUMIFS(AO$12:AO67,$F$12:$F67,"Category"),IF($F68="Category",SUM(INDEX(Allocations!$D$11:$O$20,MATCH(Summary!$H68,Allocations!$C$11:$C$20,0),MATCH(Summary!AO$8,Allocations!$D$10:$O$10,0))),SUM(INDEX(TB_ALLOCATIONS[[January]:[December]],MATCH(Summary!$H68,TB_ALLOCATIONS[Subcategory],0),MATCH(Summary!AO$8,TB_ALLOCATIONS[[#Headers],[January]:[December]],0)))))),0)</f>
        <v/>
      </c>
      <c r="AP68" s="249" t="str">
        <f>IFERROR(IF($H68="","",IF($H68="Total",SUMIFS(AP$12:AP67,$F$12:$F67,"Category"),IF($F68="Category",SUMIFS(TB_TRANSACTIONS[Total ($)],TB_TRANSACTIONS[Category],Summary!$H68,TB_TRANSACTIONS[Month],Summary!AO$8),SUMIFS(TB_TRANSACTIONS[Total ($)],TB_TRANSACTIONS[Subcategory],Summary!$H68,TB_TRANSACTIONS[Month],Summary!AO$8)))),0)</f>
        <v/>
      </c>
      <c r="AQ68" s="250" t="str">
        <f t="shared" si="7"/>
        <v/>
      </c>
      <c r="AR68" s="162"/>
      <c r="AS68" s="165"/>
      <c r="AT68" s="249" t="str">
        <f>IFERROR(IF($H68="","",IF($H68="Total",SUMIFS(AT$12:AT67,$F$12:$F67,"Category"),IF($F68="Category",SUM(INDEX(Allocations!$D$11:$O$20,MATCH(Summary!$H68,Allocations!$C$11:$C$20,0),MATCH(Summary!AT$8,Allocations!$D$10:$O$10,0))),SUM(INDEX(TB_ALLOCATIONS[[January]:[December]],MATCH(Summary!$H68,TB_ALLOCATIONS[Subcategory],0),MATCH(Summary!AT$8,TB_ALLOCATIONS[[#Headers],[January]:[December]],0)))))),0)</f>
        <v/>
      </c>
      <c r="AU68" s="249" t="str">
        <f>IFERROR(IF($H68="","",IF($H68="Total",SUMIFS(AU$12:AU67,$F$12:$F67,"Category"),IF($F68="Category",SUMIFS(TB_TRANSACTIONS[Total ($)],TB_TRANSACTIONS[Category],Summary!$H68,TB_TRANSACTIONS[Month],Summary!AT$8),SUMIFS(TB_TRANSACTIONS[Total ($)],TB_TRANSACTIONS[Subcategory],Summary!$H68,TB_TRANSACTIONS[Month],Summary!AT$8)))),0)</f>
        <v/>
      </c>
      <c r="AV68" s="250" t="str">
        <f t="shared" si="8"/>
        <v/>
      </c>
      <c r="AW68" s="162"/>
      <c r="AX68" s="165"/>
      <c r="AY68" s="249" t="str">
        <f>IFERROR(IF($H68="","",IF($H68="Total",SUMIFS(AY$12:AY67,$F$12:$F67,"Category"),IF($F68="Category",SUM(INDEX(Allocations!$D$11:$O$20,MATCH(Summary!$H68,Allocations!$C$11:$C$20,0),MATCH(Summary!AY$8,Allocations!$D$10:$O$10,0))),SUM(INDEX(TB_ALLOCATIONS[[January]:[December]],MATCH(Summary!$H68,TB_ALLOCATIONS[Subcategory],0),MATCH(Summary!AY$8,TB_ALLOCATIONS[[#Headers],[January]:[December]],0)))))),0)</f>
        <v/>
      </c>
      <c r="AZ68" s="249" t="str">
        <f>IFERROR(IF($H68="","",IF($H68="Total",SUMIFS(AZ$12:AZ67,$F$12:$F67,"Category"),IF($F68="Category",SUMIFS(TB_TRANSACTIONS[Total ($)],TB_TRANSACTIONS[Category],Summary!$H68,TB_TRANSACTIONS[Month],Summary!AY$8),SUMIFS(TB_TRANSACTIONS[Total ($)],TB_TRANSACTIONS[Subcategory],Summary!$H68,TB_TRANSACTIONS[Month],Summary!AY$8)))),0)</f>
        <v/>
      </c>
      <c r="BA68" s="250" t="str">
        <f t="shared" si="9"/>
        <v/>
      </c>
      <c r="BB68" s="162"/>
      <c r="BC68" s="165"/>
      <c r="BD68" s="249" t="str">
        <f>IFERROR(IF($H68="","",IF($H68="Total",SUMIFS(BD$12:BD67,$F$12:$F67,"Category"),IF($F68="Category",SUM(INDEX(Allocations!$D$11:$O$20,MATCH(Summary!$H68,Allocations!$C$11:$C$20,0),MATCH(Summary!BD$8,Allocations!$D$10:$O$10,0))),SUM(INDEX(TB_ALLOCATIONS[[January]:[December]],MATCH(Summary!$H68,TB_ALLOCATIONS[Subcategory],0),MATCH(Summary!BD$8,TB_ALLOCATIONS[[#Headers],[January]:[December]],0)))))),0)</f>
        <v/>
      </c>
      <c r="BE68" s="249" t="str">
        <f>IFERROR(IF($H68="","",IF($H68="Total",SUMIFS(BE$12:BE67,$F$12:$F67,"Category"),IF($F68="Category",SUMIFS(TB_TRANSACTIONS[Total ($)],TB_TRANSACTIONS[Category],Summary!$H68,TB_TRANSACTIONS[Month],Summary!BD$8),SUMIFS(TB_TRANSACTIONS[Total ($)],TB_TRANSACTIONS[Subcategory],Summary!$H68,TB_TRANSACTIONS[Month],Summary!BD$8)))),0)</f>
        <v/>
      </c>
      <c r="BF68" s="250" t="str">
        <f t="shared" si="10"/>
        <v/>
      </c>
      <c r="BG68" s="162"/>
      <c r="BH68" s="165"/>
      <c r="BI68" s="249" t="str">
        <f>IFERROR(IF($H68="","",IF($H68="Total",SUMIFS(BI$12:BI67,$F$12:$F67,"Category"),IF($F68="Category",SUM(INDEX(Allocations!$D$11:$O$20,MATCH(Summary!$H68,Allocations!$C$11:$C$20,0),MATCH(Summary!BI$8,Allocations!$D$10:$O$10,0))),SUM(INDEX(TB_ALLOCATIONS[[January]:[December]],MATCH(Summary!$H68,TB_ALLOCATIONS[Subcategory],0),MATCH(Summary!BI$8,TB_ALLOCATIONS[[#Headers],[January]:[December]],0)))))),0)</f>
        <v/>
      </c>
      <c r="BJ68" s="249" t="str">
        <f>IFERROR(IF($H68="","",IF($H68="Total",SUMIFS(BJ$12:BJ67,$F$12:$F67,"Category"),IF($F68="Category",SUMIFS(TB_TRANSACTIONS[Total ($)],TB_TRANSACTIONS[Category],Summary!$H68,TB_TRANSACTIONS[Month],Summary!BI$8),SUMIFS(TB_TRANSACTIONS[Total ($)],TB_TRANSACTIONS[Subcategory],Summary!$H68,TB_TRANSACTIONS[Month],Summary!BI$8)))),0)</f>
        <v/>
      </c>
      <c r="BK68" s="250" t="str">
        <f t="shared" si="11"/>
        <v/>
      </c>
      <c r="BL68" s="162"/>
      <c r="BM68" s="165"/>
      <c r="BN68" s="249" t="str">
        <f>IFERROR(IF($H68="","",IF($H68="Total",SUMIFS(BN$12:BN67,$F$12:$F67,"Category"),IF($F68="Category",SUM(INDEX(Allocations!$D$11:$O$20,MATCH(Summary!$H68,Allocations!$C$11:$C$20,0),MATCH(Summary!BN$8,Allocations!$D$10:$O$10,0))),SUM(INDEX(TB_ALLOCATIONS[[January]:[December]],MATCH(Summary!$H68,TB_ALLOCATIONS[Subcategory],0),MATCH(Summary!BN$8,TB_ALLOCATIONS[[#Headers],[January]:[December]],0)))))),0)</f>
        <v/>
      </c>
      <c r="BO68" s="249" t="str">
        <f>IFERROR(IF($H68="","",IF($H68="Total",SUMIFS(BO$12:BO67,$F$12:$F67,"Category"),IF($F68="Category",SUMIFS(TB_TRANSACTIONS[Total ($)],TB_TRANSACTIONS[Category],Summary!$H68,TB_TRANSACTIONS[Month],Summary!BN$8),SUMIFS(TB_TRANSACTIONS[Total ($)],TB_TRANSACTIONS[Subcategory],Summary!$H68,TB_TRANSACTIONS[Month],Summary!BN$8)))),0)</f>
        <v/>
      </c>
      <c r="BP68" s="250" t="str">
        <f t="shared" si="12"/>
        <v/>
      </c>
      <c r="BQ68" s="162"/>
      <c r="BR68" s="165"/>
      <c r="BS68" s="249" t="str">
        <f t="shared" si="21"/>
        <v/>
      </c>
      <c r="BT68" s="249" t="str">
        <f t="shared" si="22"/>
        <v/>
      </c>
      <c r="BU68" s="250" t="str">
        <f t="shared" si="23"/>
        <v/>
      </c>
      <c r="BV68" s="267"/>
      <c r="BW68" s="77"/>
      <c r="BX68" s="57"/>
      <c r="CK68" s="92"/>
      <c r="CL68" s="92"/>
      <c r="CM68" s="92"/>
      <c r="CN68" s="92"/>
      <c r="CO68" s="92"/>
      <c r="CP68" s="92"/>
    </row>
    <row r="69" spans="1:94" s="72" customFormat="1" ht="16" customHeight="1" thickBot="1" x14ac:dyDescent="0.3">
      <c r="A69" s="97"/>
      <c r="B69" s="108" t="str">
        <f>IFERROR(IF(COUNTIFS($B$13:B68,"Total")&gt;0,"-",IF(B68="",IF(B67="","Total",IF(B67=$C$8,"",B67+1)),IF(E68=D68,"",B68))),"-")</f>
        <v>-</v>
      </c>
      <c r="C69" s="108" t="str">
        <f>IFERROR(IF(B69="","-",INDEX(Analysis!$D$45:$D$54,MATCH(Summary!$B69,Analysis!$C$45:$C$54,0),1)),"-")</f>
        <v>-</v>
      </c>
      <c r="D69" s="108" t="str">
        <f>IFERROR(INDEX(Analysis!$E$45:$E$54,MATCH(Summary!$B69,Analysis!$C$45:$C$54,0),1),"-")</f>
        <v>-</v>
      </c>
      <c r="E69" s="108" t="str">
        <f t="shared" si="16"/>
        <v>-</v>
      </c>
      <c r="F69" s="108" t="str">
        <f t="shared" si="0"/>
        <v>-</v>
      </c>
      <c r="G69" s="57"/>
      <c r="H69" s="164" t="str">
        <f>IFERROR(IF(B69="Total","Total",IF(COUNTIFS($H$12:H68,"Total")&gt;0,"",IF(F69="Category",Summary!C69,INDEX(TB_ALLOCATIONS[Subcategory],MATCH(Summary!C69&amp;"-"&amp;Summary!E69,TB_ALLOCATIONS[Subcategory - code],0),1)))),"")</f>
        <v/>
      </c>
      <c r="I69" s="162"/>
      <c r="J69" s="165"/>
      <c r="K69" s="249" t="str">
        <f>IFERROR(IF($H69="","",IF($H69="Total",SUMIFS(K$12:K68,$F$12:$F68,"Category"),IF($F69="Category",SUM(INDEX(Allocations!$D$11:$O$20,MATCH(Summary!$H69,Allocations!$C$11:$C$20,0),MATCH(Summary!K$8,Allocations!$D$10:$O$10,0))),SUM(INDEX(TB_ALLOCATIONS[[January]:[December]],MATCH(Summary!$H69,TB_ALLOCATIONS[Subcategory],0),MATCH(Summary!K$8,TB_ALLOCATIONS[[#Headers],[January]:[December]],0)))))),0)</f>
        <v/>
      </c>
      <c r="L69" s="249" t="str">
        <f>IFERROR(IF($H69="","",IF($H69="Total",SUMIFS(L$12:L68,$F$12:$F68,"Category"),IF($F69="Category",SUMIFS(TB_TRANSACTIONS[Total ($)],TB_TRANSACTIONS[Category],Summary!$H69,TB_TRANSACTIONS[Month],Summary!K$8),SUMIFS(TB_TRANSACTIONS[Total ($)],TB_TRANSACTIONS[Subcategory],Summary!$H69,TB_TRANSACTIONS[Month],Summary!K$8)))),0)</f>
        <v/>
      </c>
      <c r="M69" s="250" t="str">
        <f t="shared" si="20"/>
        <v/>
      </c>
      <c r="N69" s="162"/>
      <c r="O69" s="165"/>
      <c r="P69" s="249" t="str">
        <f>IFERROR(IF($H69="","",IF($H69="Total",SUMIFS(P$12:P68,$F$12:$F68,"Category"),IF($F69="Category",SUM(INDEX(Allocations!$D$11:$O$20,MATCH(Summary!$H69,Allocations!$C$11:$C$20,0),MATCH(Summary!P$8,Allocations!$D$10:$O$10,0))),SUM(INDEX(TB_ALLOCATIONS[[January]:[December]],MATCH(Summary!$H69,TB_ALLOCATIONS[Subcategory],0),MATCH(Summary!P$8,TB_ALLOCATIONS[[#Headers],[January]:[December]],0)))))),0)</f>
        <v/>
      </c>
      <c r="Q69" s="249" t="str">
        <f>IFERROR(IF($H69="","",IF($H69="Total",SUMIFS(Q$12:Q68,$F$12:$F68,"Category"),IF($F69="Category",SUMIFS(TB_TRANSACTIONS[Total ($)],TB_TRANSACTIONS[Category],Summary!$H69,TB_TRANSACTIONS[Month],Summary!P$8),SUMIFS(TB_TRANSACTIONS[Total ($)],TB_TRANSACTIONS[Subcategory],Summary!$H69,TB_TRANSACTIONS[Month],Summary!P$8)))),0)</f>
        <v/>
      </c>
      <c r="R69" s="250" t="str">
        <f t="shared" si="2"/>
        <v/>
      </c>
      <c r="S69" s="162"/>
      <c r="T69" s="165"/>
      <c r="U69" s="249" t="str">
        <f>IFERROR(IF($H69="","",IF($H69="Total",SUMIFS(U$12:U68,$F$12:$F68,"Category"),IF($F69="Category",SUM(INDEX(Allocations!$D$11:$O$20,MATCH(Summary!$H69,Allocations!$C$11:$C$20,0),MATCH(Summary!U$8,Allocations!$D$10:$O$10,0))),SUM(INDEX(TB_ALLOCATIONS[[January]:[December]],MATCH(Summary!$H69,TB_ALLOCATIONS[Subcategory],0),MATCH(Summary!U$8,TB_ALLOCATIONS[[#Headers],[January]:[December]],0)))))),0)</f>
        <v/>
      </c>
      <c r="V69" s="249" t="str">
        <f>IFERROR(IF($H69="","",IF($H69="Total",SUMIFS(V$12:V68,$F$12:$F68,"Category"),IF($F69="Category",SUMIFS(TB_TRANSACTIONS[Total ($)],TB_TRANSACTIONS[Category],Summary!$H69,TB_TRANSACTIONS[Month],Summary!U$8),SUMIFS(TB_TRANSACTIONS[Total ($)],TB_TRANSACTIONS[Subcategory],Summary!$H69,TB_TRANSACTIONS[Month],Summary!U$8)))),0)</f>
        <v/>
      </c>
      <c r="W69" s="250" t="str">
        <f t="shared" si="3"/>
        <v/>
      </c>
      <c r="X69" s="162"/>
      <c r="Y69" s="165"/>
      <c r="Z69" s="249" t="str">
        <f>IFERROR(IF($H69="","",IF($H69="Total",SUMIFS(Z$12:Z68,$F$12:$F68,"Category"),IF($F69="Category",SUM(INDEX(Allocations!$D$11:$O$20,MATCH(Summary!$H69,Allocations!$C$11:$C$20,0),MATCH(Summary!Z$8,Allocations!$D$10:$O$10,0))),SUM(INDEX(TB_ALLOCATIONS[[January]:[December]],MATCH(Summary!$H69,TB_ALLOCATIONS[Subcategory],0),MATCH(Summary!Z$8,TB_ALLOCATIONS[[#Headers],[January]:[December]],0)))))),0)</f>
        <v/>
      </c>
      <c r="AA69" s="249" t="str">
        <f>IFERROR(IF($H69="","",IF($H69="Total",SUMIFS(AA$12:AA68,$F$12:$F68,"Category"),IF($F69="Category",SUMIFS(TB_TRANSACTIONS[Total ($)],TB_TRANSACTIONS[Category],Summary!$H69,TB_TRANSACTIONS[Month],Summary!Z$8),SUMIFS(TB_TRANSACTIONS[Total ($)],TB_TRANSACTIONS[Subcategory],Summary!$H69,TB_TRANSACTIONS[Month],Summary!Z$8)))),0)</f>
        <v/>
      </c>
      <c r="AB69" s="250" t="str">
        <f t="shared" si="4"/>
        <v/>
      </c>
      <c r="AC69" s="162"/>
      <c r="AD69" s="165"/>
      <c r="AE69" s="249" t="str">
        <f>IFERROR(IF($H69="","",IF($H69="Total",SUMIFS(AE$12:AE68,$F$12:$F68,"Category"),IF($F69="Category",SUM(INDEX(Allocations!$D$11:$O$20,MATCH(Summary!$H69,Allocations!$C$11:$C$20,0),MATCH(Summary!AE$8,Allocations!$D$10:$O$10,0))),SUM(INDEX(TB_ALLOCATIONS[[January]:[December]],MATCH(Summary!$H69,TB_ALLOCATIONS[Subcategory],0),MATCH(Summary!AE$8,TB_ALLOCATIONS[[#Headers],[January]:[December]],0)))))),0)</f>
        <v/>
      </c>
      <c r="AF69" s="249" t="str">
        <f>IFERROR(IF($H69="","",IF($H69="Total",SUMIFS(AF$12:AF68,$F$12:$F68,"Category"),IF($F69="Category",SUMIFS(TB_TRANSACTIONS[Total ($)],TB_TRANSACTIONS[Category],Summary!$H69,TB_TRANSACTIONS[Month],Summary!AE$8),SUMIFS(TB_TRANSACTIONS[Total ($)],TB_TRANSACTIONS[Subcategory],Summary!$H69,TB_TRANSACTIONS[Month],Summary!AE$8)))),0)</f>
        <v/>
      </c>
      <c r="AG69" s="250" t="str">
        <f t="shared" si="5"/>
        <v/>
      </c>
      <c r="AH69" s="162"/>
      <c r="AI69" s="165"/>
      <c r="AJ69" s="249" t="str">
        <f>IFERROR(IF($H69="","",IF($H69="Total",SUMIFS(AJ$12:AJ68,$F$12:$F68,"Category"),IF($F69="Category",SUM(INDEX(Allocations!$D$11:$O$20,MATCH(Summary!$H69,Allocations!$C$11:$C$20,0),MATCH(Summary!AJ$8,Allocations!$D$10:$O$10,0))),SUM(INDEX(TB_ALLOCATIONS[[January]:[December]],MATCH(Summary!$H69,TB_ALLOCATIONS[Subcategory],0),MATCH(Summary!AJ$8,TB_ALLOCATIONS[[#Headers],[January]:[December]],0)))))),0)</f>
        <v/>
      </c>
      <c r="AK69" s="249" t="str">
        <f>IFERROR(IF($H69="","",IF($H69="Total",SUMIFS(AK$12:AK68,$F$12:$F68,"Category"),IF($F69="Category",SUMIFS(TB_TRANSACTIONS[Total ($)],TB_TRANSACTIONS[Category],Summary!$H69,TB_TRANSACTIONS[Month],Summary!AJ$8),SUMIFS(TB_TRANSACTIONS[Total ($)],TB_TRANSACTIONS[Subcategory],Summary!$H69,TB_TRANSACTIONS[Month],Summary!AJ$8)))),0)</f>
        <v/>
      </c>
      <c r="AL69" s="250" t="str">
        <f t="shared" si="6"/>
        <v/>
      </c>
      <c r="AM69" s="162"/>
      <c r="AN69" s="165"/>
      <c r="AO69" s="249" t="str">
        <f>IFERROR(IF($H69="","",IF($H69="Total",SUMIFS(AO$12:AO68,$F$12:$F68,"Category"),IF($F69="Category",SUM(INDEX(Allocations!$D$11:$O$20,MATCH(Summary!$H69,Allocations!$C$11:$C$20,0),MATCH(Summary!AO$8,Allocations!$D$10:$O$10,0))),SUM(INDEX(TB_ALLOCATIONS[[January]:[December]],MATCH(Summary!$H69,TB_ALLOCATIONS[Subcategory],0),MATCH(Summary!AO$8,TB_ALLOCATIONS[[#Headers],[January]:[December]],0)))))),0)</f>
        <v/>
      </c>
      <c r="AP69" s="249" t="str">
        <f>IFERROR(IF($H69="","",IF($H69="Total",SUMIFS(AP$12:AP68,$F$12:$F68,"Category"),IF($F69="Category",SUMIFS(TB_TRANSACTIONS[Total ($)],TB_TRANSACTIONS[Category],Summary!$H69,TB_TRANSACTIONS[Month],Summary!AO$8),SUMIFS(TB_TRANSACTIONS[Total ($)],TB_TRANSACTIONS[Subcategory],Summary!$H69,TB_TRANSACTIONS[Month],Summary!AO$8)))),0)</f>
        <v/>
      </c>
      <c r="AQ69" s="250" t="str">
        <f t="shared" si="7"/>
        <v/>
      </c>
      <c r="AR69" s="162"/>
      <c r="AS69" s="165"/>
      <c r="AT69" s="249" t="str">
        <f>IFERROR(IF($H69="","",IF($H69="Total",SUMIFS(AT$12:AT68,$F$12:$F68,"Category"),IF($F69="Category",SUM(INDEX(Allocations!$D$11:$O$20,MATCH(Summary!$H69,Allocations!$C$11:$C$20,0),MATCH(Summary!AT$8,Allocations!$D$10:$O$10,0))),SUM(INDEX(TB_ALLOCATIONS[[January]:[December]],MATCH(Summary!$H69,TB_ALLOCATIONS[Subcategory],0),MATCH(Summary!AT$8,TB_ALLOCATIONS[[#Headers],[January]:[December]],0)))))),0)</f>
        <v/>
      </c>
      <c r="AU69" s="249" t="str">
        <f>IFERROR(IF($H69="","",IF($H69="Total",SUMIFS(AU$12:AU68,$F$12:$F68,"Category"),IF($F69="Category",SUMIFS(TB_TRANSACTIONS[Total ($)],TB_TRANSACTIONS[Category],Summary!$H69,TB_TRANSACTIONS[Month],Summary!AT$8),SUMIFS(TB_TRANSACTIONS[Total ($)],TB_TRANSACTIONS[Subcategory],Summary!$H69,TB_TRANSACTIONS[Month],Summary!AT$8)))),0)</f>
        <v/>
      </c>
      <c r="AV69" s="250" t="str">
        <f t="shared" si="8"/>
        <v/>
      </c>
      <c r="AW69" s="162"/>
      <c r="AX69" s="165"/>
      <c r="AY69" s="249" t="str">
        <f>IFERROR(IF($H69="","",IF($H69="Total",SUMIFS(AY$12:AY68,$F$12:$F68,"Category"),IF($F69="Category",SUM(INDEX(Allocations!$D$11:$O$20,MATCH(Summary!$H69,Allocations!$C$11:$C$20,0),MATCH(Summary!AY$8,Allocations!$D$10:$O$10,0))),SUM(INDEX(TB_ALLOCATIONS[[January]:[December]],MATCH(Summary!$H69,TB_ALLOCATIONS[Subcategory],0),MATCH(Summary!AY$8,TB_ALLOCATIONS[[#Headers],[January]:[December]],0)))))),0)</f>
        <v/>
      </c>
      <c r="AZ69" s="249" t="str">
        <f>IFERROR(IF($H69="","",IF($H69="Total",SUMIFS(AZ$12:AZ68,$F$12:$F68,"Category"),IF($F69="Category",SUMIFS(TB_TRANSACTIONS[Total ($)],TB_TRANSACTIONS[Category],Summary!$H69,TB_TRANSACTIONS[Month],Summary!AY$8),SUMIFS(TB_TRANSACTIONS[Total ($)],TB_TRANSACTIONS[Subcategory],Summary!$H69,TB_TRANSACTIONS[Month],Summary!AY$8)))),0)</f>
        <v/>
      </c>
      <c r="BA69" s="250" t="str">
        <f t="shared" si="9"/>
        <v/>
      </c>
      <c r="BB69" s="162"/>
      <c r="BC69" s="165"/>
      <c r="BD69" s="249" t="str">
        <f>IFERROR(IF($H69="","",IF($H69="Total",SUMIFS(BD$12:BD68,$F$12:$F68,"Category"),IF($F69="Category",SUM(INDEX(Allocations!$D$11:$O$20,MATCH(Summary!$H69,Allocations!$C$11:$C$20,0),MATCH(Summary!BD$8,Allocations!$D$10:$O$10,0))),SUM(INDEX(TB_ALLOCATIONS[[January]:[December]],MATCH(Summary!$H69,TB_ALLOCATIONS[Subcategory],0),MATCH(Summary!BD$8,TB_ALLOCATIONS[[#Headers],[January]:[December]],0)))))),0)</f>
        <v/>
      </c>
      <c r="BE69" s="249" t="str">
        <f>IFERROR(IF($H69="","",IF($H69="Total",SUMIFS(BE$12:BE68,$F$12:$F68,"Category"),IF($F69="Category",SUMIFS(TB_TRANSACTIONS[Total ($)],TB_TRANSACTIONS[Category],Summary!$H69,TB_TRANSACTIONS[Month],Summary!BD$8),SUMIFS(TB_TRANSACTIONS[Total ($)],TB_TRANSACTIONS[Subcategory],Summary!$H69,TB_TRANSACTIONS[Month],Summary!BD$8)))),0)</f>
        <v/>
      </c>
      <c r="BF69" s="250" t="str">
        <f t="shared" si="10"/>
        <v/>
      </c>
      <c r="BG69" s="162"/>
      <c r="BH69" s="165"/>
      <c r="BI69" s="249" t="str">
        <f>IFERROR(IF($H69="","",IF($H69="Total",SUMIFS(BI$12:BI68,$F$12:$F68,"Category"),IF($F69="Category",SUM(INDEX(Allocations!$D$11:$O$20,MATCH(Summary!$H69,Allocations!$C$11:$C$20,0),MATCH(Summary!BI$8,Allocations!$D$10:$O$10,0))),SUM(INDEX(TB_ALLOCATIONS[[January]:[December]],MATCH(Summary!$H69,TB_ALLOCATIONS[Subcategory],0),MATCH(Summary!BI$8,TB_ALLOCATIONS[[#Headers],[January]:[December]],0)))))),0)</f>
        <v/>
      </c>
      <c r="BJ69" s="249" t="str">
        <f>IFERROR(IF($H69="","",IF($H69="Total",SUMIFS(BJ$12:BJ68,$F$12:$F68,"Category"),IF($F69="Category",SUMIFS(TB_TRANSACTIONS[Total ($)],TB_TRANSACTIONS[Category],Summary!$H69,TB_TRANSACTIONS[Month],Summary!BI$8),SUMIFS(TB_TRANSACTIONS[Total ($)],TB_TRANSACTIONS[Subcategory],Summary!$H69,TB_TRANSACTIONS[Month],Summary!BI$8)))),0)</f>
        <v/>
      </c>
      <c r="BK69" s="250" t="str">
        <f t="shared" si="11"/>
        <v/>
      </c>
      <c r="BL69" s="162"/>
      <c r="BM69" s="165"/>
      <c r="BN69" s="249" t="str">
        <f>IFERROR(IF($H69="","",IF($H69="Total",SUMIFS(BN$12:BN68,$F$12:$F68,"Category"),IF($F69="Category",SUM(INDEX(Allocations!$D$11:$O$20,MATCH(Summary!$H69,Allocations!$C$11:$C$20,0),MATCH(Summary!BN$8,Allocations!$D$10:$O$10,0))),SUM(INDEX(TB_ALLOCATIONS[[January]:[December]],MATCH(Summary!$H69,TB_ALLOCATIONS[Subcategory],0),MATCH(Summary!BN$8,TB_ALLOCATIONS[[#Headers],[January]:[December]],0)))))),0)</f>
        <v/>
      </c>
      <c r="BO69" s="249" t="str">
        <f>IFERROR(IF($H69="","",IF($H69="Total",SUMIFS(BO$12:BO68,$F$12:$F68,"Category"),IF($F69="Category",SUMIFS(TB_TRANSACTIONS[Total ($)],TB_TRANSACTIONS[Category],Summary!$H69,TB_TRANSACTIONS[Month],Summary!BN$8),SUMIFS(TB_TRANSACTIONS[Total ($)],TB_TRANSACTIONS[Subcategory],Summary!$H69,TB_TRANSACTIONS[Month],Summary!BN$8)))),0)</f>
        <v/>
      </c>
      <c r="BP69" s="250" t="str">
        <f t="shared" si="12"/>
        <v/>
      </c>
      <c r="BQ69" s="162"/>
      <c r="BR69" s="165"/>
      <c r="BS69" s="249" t="str">
        <f t="shared" si="21"/>
        <v/>
      </c>
      <c r="BT69" s="249" t="str">
        <f t="shared" si="22"/>
        <v/>
      </c>
      <c r="BU69" s="250" t="str">
        <f t="shared" si="23"/>
        <v/>
      </c>
      <c r="BV69" s="267"/>
      <c r="BW69" s="77"/>
      <c r="BX69" s="57"/>
      <c r="CK69" s="92"/>
      <c r="CL69" s="92"/>
      <c r="CM69" s="92"/>
      <c r="CN69" s="92"/>
      <c r="CO69" s="92"/>
      <c r="CP69" s="92"/>
    </row>
    <row r="70" spans="1:94" s="72" customFormat="1" ht="16" customHeight="1" thickBot="1" x14ac:dyDescent="0.3">
      <c r="A70" s="97"/>
      <c r="B70" s="108" t="str">
        <f>IFERROR(IF(COUNTIFS($B$13:B69,"Total")&gt;0,"-",IF(B69="",IF(B68="","Total",IF(B68=$C$8,"",B68+1)),IF(E69=D69,"",B69))),"-")</f>
        <v>-</v>
      </c>
      <c r="C70" s="108" t="str">
        <f>IFERROR(IF(B70="","-",INDEX(Analysis!$D$45:$D$54,MATCH(Summary!$B70,Analysis!$C$45:$C$54,0),1)),"-")</f>
        <v>-</v>
      </c>
      <c r="D70" s="108" t="str">
        <f>IFERROR(INDEX(Analysis!$E$45:$E$54,MATCH(Summary!$B70,Analysis!$C$45:$C$54,0),1),"-")</f>
        <v>-</v>
      </c>
      <c r="E70" s="108" t="str">
        <f t="shared" si="16"/>
        <v>-</v>
      </c>
      <c r="F70" s="108" t="str">
        <f t="shared" si="0"/>
        <v>-</v>
      </c>
      <c r="G70" s="57"/>
      <c r="H70" s="164" t="str">
        <f>IFERROR(IF(B70="Total","Total",IF(COUNTIFS($H$12:H69,"Total")&gt;0,"",IF(F70="Category",Summary!C70,INDEX(TB_ALLOCATIONS[Subcategory],MATCH(Summary!C70&amp;"-"&amp;Summary!E70,TB_ALLOCATIONS[Subcategory - code],0),1)))),"")</f>
        <v/>
      </c>
      <c r="I70" s="162"/>
      <c r="J70" s="165"/>
      <c r="K70" s="249" t="str">
        <f>IFERROR(IF($H70="","",IF($H70="Total",SUMIFS(K$12:K69,$F$12:$F69,"Category"),IF($F70="Category",SUM(INDEX(Allocations!$D$11:$O$20,MATCH(Summary!$H70,Allocations!$C$11:$C$20,0),MATCH(Summary!K$8,Allocations!$D$10:$O$10,0))),SUM(INDEX(TB_ALLOCATIONS[[January]:[December]],MATCH(Summary!$H70,TB_ALLOCATIONS[Subcategory],0),MATCH(Summary!K$8,TB_ALLOCATIONS[[#Headers],[January]:[December]],0)))))),0)</f>
        <v/>
      </c>
      <c r="L70" s="249" t="str">
        <f>IFERROR(IF($H70="","",IF($H70="Total",SUMIFS(L$12:L69,$F$12:$F69,"Category"),IF($F70="Category",SUMIFS(TB_TRANSACTIONS[Total ($)],TB_TRANSACTIONS[Category],Summary!$H70,TB_TRANSACTIONS[Month],Summary!K$8),SUMIFS(TB_TRANSACTIONS[Total ($)],TB_TRANSACTIONS[Subcategory],Summary!$H70,TB_TRANSACTIONS[Month],Summary!K$8)))),0)</f>
        <v/>
      </c>
      <c r="M70" s="250" t="str">
        <f t="shared" si="20"/>
        <v/>
      </c>
      <c r="N70" s="162"/>
      <c r="O70" s="165"/>
      <c r="P70" s="249" t="str">
        <f>IFERROR(IF($H70="","",IF($H70="Total",SUMIFS(P$12:P69,$F$12:$F69,"Category"),IF($F70="Category",SUM(INDEX(Allocations!$D$11:$O$20,MATCH(Summary!$H70,Allocations!$C$11:$C$20,0),MATCH(Summary!P$8,Allocations!$D$10:$O$10,0))),SUM(INDEX(TB_ALLOCATIONS[[January]:[December]],MATCH(Summary!$H70,TB_ALLOCATIONS[Subcategory],0),MATCH(Summary!P$8,TB_ALLOCATIONS[[#Headers],[January]:[December]],0)))))),0)</f>
        <v/>
      </c>
      <c r="Q70" s="249" t="str">
        <f>IFERROR(IF($H70="","",IF($H70="Total",SUMIFS(Q$12:Q69,$F$12:$F69,"Category"),IF($F70="Category",SUMIFS(TB_TRANSACTIONS[Total ($)],TB_TRANSACTIONS[Category],Summary!$H70,TB_TRANSACTIONS[Month],Summary!P$8),SUMIFS(TB_TRANSACTIONS[Total ($)],TB_TRANSACTIONS[Subcategory],Summary!$H70,TB_TRANSACTIONS[Month],Summary!P$8)))),0)</f>
        <v/>
      </c>
      <c r="R70" s="250" t="str">
        <f t="shared" si="2"/>
        <v/>
      </c>
      <c r="S70" s="162"/>
      <c r="T70" s="165"/>
      <c r="U70" s="249" t="str">
        <f>IFERROR(IF($H70="","",IF($H70="Total",SUMIFS(U$12:U69,$F$12:$F69,"Category"),IF($F70="Category",SUM(INDEX(Allocations!$D$11:$O$20,MATCH(Summary!$H70,Allocations!$C$11:$C$20,0),MATCH(Summary!U$8,Allocations!$D$10:$O$10,0))),SUM(INDEX(TB_ALLOCATIONS[[January]:[December]],MATCH(Summary!$H70,TB_ALLOCATIONS[Subcategory],0),MATCH(Summary!U$8,TB_ALLOCATIONS[[#Headers],[January]:[December]],0)))))),0)</f>
        <v/>
      </c>
      <c r="V70" s="249" t="str">
        <f>IFERROR(IF($H70="","",IF($H70="Total",SUMIFS(V$12:V69,$F$12:$F69,"Category"),IF($F70="Category",SUMIFS(TB_TRANSACTIONS[Total ($)],TB_TRANSACTIONS[Category],Summary!$H70,TB_TRANSACTIONS[Month],Summary!U$8),SUMIFS(TB_TRANSACTIONS[Total ($)],TB_TRANSACTIONS[Subcategory],Summary!$H70,TB_TRANSACTIONS[Month],Summary!U$8)))),0)</f>
        <v/>
      </c>
      <c r="W70" s="250" t="str">
        <f t="shared" si="3"/>
        <v/>
      </c>
      <c r="X70" s="162"/>
      <c r="Y70" s="165"/>
      <c r="Z70" s="249" t="str">
        <f>IFERROR(IF($H70="","",IF($H70="Total",SUMIFS(Z$12:Z69,$F$12:$F69,"Category"),IF($F70="Category",SUM(INDEX(Allocations!$D$11:$O$20,MATCH(Summary!$H70,Allocations!$C$11:$C$20,0),MATCH(Summary!Z$8,Allocations!$D$10:$O$10,0))),SUM(INDEX(TB_ALLOCATIONS[[January]:[December]],MATCH(Summary!$H70,TB_ALLOCATIONS[Subcategory],0),MATCH(Summary!Z$8,TB_ALLOCATIONS[[#Headers],[January]:[December]],0)))))),0)</f>
        <v/>
      </c>
      <c r="AA70" s="249" t="str">
        <f>IFERROR(IF($H70="","",IF($H70="Total",SUMIFS(AA$12:AA69,$F$12:$F69,"Category"),IF($F70="Category",SUMIFS(TB_TRANSACTIONS[Total ($)],TB_TRANSACTIONS[Category],Summary!$H70,TB_TRANSACTIONS[Month],Summary!Z$8),SUMIFS(TB_TRANSACTIONS[Total ($)],TB_TRANSACTIONS[Subcategory],Summary!$H70,TB_TRANSACTIONS[Month],Summary!Z$8)))),0)</f>
        <v/>
      </c>
      <c r="AB70" s="250" t="str">
        <f t="shared" si="4"/>
        <v/>
      </c>
      <c r="AC70" s="162"/>
      <c r="AD70" s="165"/>
      <c r="AE70" s="249" t="str">
        <f>IFERROR(IF($H70="","",IF($H70="Total",SUMIFS(AE$12:AE69,$F$12:$F69,"Category"),IF($F70="Category",SUM(INDEX(Allocations!$D$11:$O$20,MATCH(Summary!$H70,Allocations!$C$11:$C$20,0),MATCH(Summary!AE$8,Allocations!$D$10:$O$10,0))),SUM(INDEX(TB_ALLOCATIONS[[January]:[December]],MATCH(Summary!$H70,TB_ALLOCATIONS[Subcategory],0),MATCH(Summary!AE$8,TB_ALLOCATIONS[[#Headers],[January]:[December]],0)))))),0)</f>
        <v/>
      </c>
      <c r="AF70" s="249" t="str">
        <f>IFERROR(IF($H70="","",IF($H70="Total",SUMIFS(AF$12:AF69,$F$12:$F69,"Category"),IF($F70="Category",SUMIFS(TB_TRANSACTIONS[Total ($)],TB_TRANSACTIONS[Category],Summary!$H70,TB_TRANSACTIONS[Month],Summary!AE$8),SUMIFS(TB_TRANSACTIONS[Total ($)],TB_TRANSACTIONS[Subcategory],Summary!$H70,TB_TRANSACTIONS[Month],Summary!AE$8)))),0)</f>
        <v/>
      </c>
      <c r="AG70" s="250" t="str">
        <f t="shared" si="5"/>
        <v/>
      </c>
      <c r="AH70" s="162"/>
      <c r="AI70" s="165"/>
      <c r="AJ70" s="249" t="str">
        <f>IFERROR(IF($H70="","",IF($H70="Total",SUMIFS(AJ$12:AJ69,$F$12:$F69,"Category"),IF($F70="Category",SUM(INDEX(Allocations!$D$11:$O$20,MATCH(Summary!$H70,Allocations!$C$11:$C$20,0),MATCH(Summary!AJ$8,Allocations!$D$10:$O$10,0))),SUM(INDEX(TB_ALLOCATIONS[[January]:[December]],MATCH(Summary!$H70,TB_ALLOCATIONS[Subcategory],0),MATCH(Summary!AJ$8,TB_ALLOCATIONS[[#Headers],[January]:[December]],0)))))),0)</f>
        <v/>
      </c>
      <c r="AK70" s="249" t="str">
        <f>IFERROR(IF($H70="","",IF($H70="Total",SUMIFS(AK$12:AK69,$F$12:$F69,"Category"),IF($F70="Category",SUMIFS(TB_TRANSACTIONS[Total ($)],TB_TRANSACTIONS[Category],Summary!$H70,TB_TRANSACTIONS[Month],Summary!AJ$8),SUMIFS(TB_TRANSACTIONS[Total ($)],TB_TRANSACTIONS[Subcategory],Summary!$H70,TB_TRANSACTIONS[Month],Summary!AJ$8)))),0)</f>
        <v/>
      </c>
      <c r="AL70" s="250" t="str">
        <f t="shared" si="6"/>
        <v/>
      </c>
      <c r="AM70" s="162"/>
      <c r="AN70" s="165"/>
      <c r="AO70" s="249" t="str">
        <f>IFERROR(IF($H70="","",IF($H70="Total",SUMIFS(AO$12:AO69,$F$12:$F69,"Category"),IF($F70="Category",SUM(INDEX(Allocations!$D$11:$O$20,MATCH(Summary!$H70,Allocations!$C$11:$C$20,0),MATCH(Summary!AO$8,Allocations!$D$10:$O$10,0))),SUM(INDEX(TB_ALLOCATIONS[[January]:[December]],MATCH(Summary!$H70,TB_ALLOCATIONS[Subcategory],0),MATCH(Summary!AO$8,TB_ALLOCATIONS[[#Headers],[January]:[December]],0)))))),0)</f>
        <v/>
      </c>
      <c r="AP70" s="249" t="str">
        <f>IFERROR(IF($H70="","",IF($H70="Total",SUMIFS(AP$12:AP69,$F$12:$F69,"Category"),IF($F70="Category",SUMIFS(TB_TRANSACTIONS[Total ($)],TB_TRANSACTIONS[Category],Summary!$H70,TB_TRANSACTIONS[Month],Summary!AO$8),SUMIFS(TB_TRANSACTIONS[Total ($)],TB_TRANSACTIONS[Subcategory],Summary!$H70,TB_TRANSACTIONS[Month],Summary!AO$8)))),0)</f>
        <v/>
      </c>
      <c r="AQ70" s="250" t="str">
        <f t="shared" si="7"/>
        <v/>
      </c>
      <c r="AR70" s="162"/>
      <c r="AS70" s="165"/>
      <c r="AT70" s="249" t="str">
        <f>IFERROR(IF($H70="","",IF($H70="Total",SUMIFS(AT$12:AT69,$F$12:$F69,"Category"),IF($F70="Category",SUM(INDEX(Allocations!$D$11:$O$20,MATCH(Summary!$H70,Allocations!$C$11:$C$20,0),MATCH(Summary!AT$8,Allocations!$D$10:$O$10,0))),SUM(INDEX(TB_ALLOCATIONS[[January]:[December]],MATCH(Summary!$H70,TB_ALLOCATIONS[Subcategory],0),MATCH(Summary!AT$8,TB_ALLOCATIONS[[#Headers],[January]:[December]],0)))))),0)</f>
        <v/>
      </c>
      <c r="AU70" s="249" t="str">
        <f>IFERROR(IF($H70="","",IF($H70="Total",SUMIFS(AU$12:AU69,$F$12:$F69,"Category"),IF($F70="Category",SUMIFS(TB_TRANSACTIONS[Total ($)],TB_TRANSACTIONS[Category],Summary!$H70,TB_TRANSACTIONS[Month],Summary!AT$8),SUMIFS(TB_TRANSACTIONS[Total ($)],TB_TRANSACTIONS[Subcategory],Summary!$H70,TB_TRANSACTIONS[Month],Summary!AT$8)))),0)</f>
        <v/>
      </c>
      <c r="AV70" s="250" t="str">
        <f t="shared" si="8"/>
        <v/>
      </c>
      <c r="AW70" s="162"/>
      <c r="AX70" s="165"/>
      <c r="AY70" s="249" t="str">
        <f>IFERROR(IF($H70="","",IF($H70="Total",SUMIFS(AY$12:AY69,$F$12:$F69,"Category"),IF($F70="Category",SUM(INDEX(Allocations!$D$11:$O$20,MATCH(Summary!$H70,Allocations!$C$11:$C$20,0),MATCH(Summary!AY$8,Allocations!$D$10:$O$10,0))),SUM(INDEX(TB_ALLOCATIONS[[January]:[December]],MATCH(Summary!$H70,TB_ALLOCATIONS[Subcategory],0),MATCH(Summary!AY$8,TB_ALLOCATIONS[[#Headers],[January]:[December]],0)))))),0)</f>
        <v/>
      </c>
      <c r="AZ70" s="249" t="str">
        <f>IFERROR(IF($H70="","",IF($H70="Total",SUMIFS(AZ$12:AZ69,$F$12:$F69,"Category"),IF($F70="Category",SUMIFS(TB_TRANSACTIONS[Total ($)],TB_TRANSACTIONS[Category],Summary!$H70,TB_TRANSACTIONS[Month],Summary!AY$8),SUMIFS(TB_TRANSACTIONS[Total ($)],TB_TRANSACTIONS[Subcategory],Summary!$H70,TB_TRANSACTIONS[Month],Summary!AY$8)))),0)</f>
        <v/>
      </c>
      <c r="BA70" s="250" t="str">
        <f t="shared" si="9"/>
        <v/>
      </c>
      <c r="BB70" s="162"/>
      <c r="BC70" s="165"/>
      <c r="BD70" s="249" t="str">
        <f>IFERROR(IF($H70="","",IF($H70="Total",SUMIFS(BD$12:BD69,$F$12:$F69,"Category"),IF($F70="Category",SUM(INDEX(Allocations!$D$11:$O$20,MATCH(Summary!$H70,Allocations!$C$11:$C$20,0),MATCH(Summary!BD$8,Allocations!$D$10:$O$10,0))),SUM(INDEX(TB_ALLOCATIONS[[January]:[December]],MATCH(Summary!$H70,TB_ALLOCATIONS[Subcategory],0),MATCH(Summary!BD$8,TB_ALLOCATIONS[[#Headers],[January]:[December]],0)))))),0)</f>
        <v/>
      </c>
      <c r="BE70" s="249" t="str">
        <f>IFERROR(IF($H70="","",IF($H70="Total",SUMIFS(BE$12:BE69,$F$12:$F69,"Category"),IF($F70="Category",SUMIFS(TB_TRANSACTIONS[Total ($)],TB_TRANSACTIONS[Category],Summary!$H70,TB_TRANSACTIONS[Month],Summary!BD$8),SUMIFS(TB_TRANSACTIONS[Total ($)],TB_TRANSACTIONS[Subcategory],Summary!$H70,TB_TRANSACTIONS[Month],Summary!BD$8)))),0)</f>
        <v/>
      </c>
      <c r="BF70" s="250" t="str">
        <f t="shared" si="10"/>
        <v/>
      </c>
      <c r="BG70" s="162"/>
      <c r="BH70" s="165"/>
      <c r="BI70" s="249" t="str">
        <f>IFERROR(IF($H70="","",IF($H70="Total",SUMIFS(BI$12:BI69,$F$12:$F69,"Category"),IF($F70="Category",SUM(INDEX(Allocations!$D$11:$O$20,MATCH(Summary!$H70,Allocations!$C$11:$C$20,0),MATCH(Summary!BI$8,Allocations!$D$10:$O$10,0))),SUM(INDEX(TB_ALLOCATIONS[[January]:[December]],MATCH(Summary!$H70,TB_ALLOCATIONS[Subcategory],0),MATCH(Summary!BI$8,TB_ALLOCATIONS[[#Headers],[January]:[December]],0)))))),0)</f>
        <v/>
      </c>
      <c r="BJ70" s="249" t="str">
        <f>IFERROR(IF($H70="","",IF($H70="Total",SUMIFS(BJ$12:BJ69,$F$12:$F69,"Category"),IF($F70="Category",SUMIFS(TB_TRANSACTIONS[Total ($)],TB_TRANSACTIONS[Category],Summary!$H70,TB_TRANSACTIONS[Month],Summary!BI$8),SUMIFS(TB_TRANSACTIONS[Total ($)],TB_TRANSACTIONS[Subcategory],Summary!$H70,TB_TRANSACTIONS[Month],Summary!BI$8)))),0)</f>
        <v/>
      </c>
      <c r="BK70" s="250" t="str">
        <f t="shared" si="11"/>
        <v/>
      </c>
      <c r="BL70" s="162"/>
      <c r="BM70" s="165"/>
      <c r="BN70" s="249" t="str">
        <f>IFERROR(IF($H70="","",IF($H70="Total",SUMIFS(BN$12:BN69,$F$12:$F69,"Category"),IF($F70="Category",SUM(INDEX(Allocations!$D$11:$O$20,MATCH(Summary!$H70,Allocations!$C$11:$C$20,0),MATCH(Summary!BN$8,Allocations!$D$10:$O$10,0))),SUM(INDEX(TB_ALLOCATIONS[[January]:[December]],MATCH(Summary!$H70,TB_ALLOCATIONS[Subcategory],0),MATCH(Summary!BN$8,TB_ALLOCATIONS[[#Headers],[January]:[December]],0)))))),0)</f>
        <v/>
      </c>
      <c r="BO70" s="249" t="str">
        <f>IFERROR(IF($H70="","",IF($H70="Total",SUMIFS(BO$12:BO69,$F$12:$F69,"Category"),IF($F70="Category",SUMIFS(TB_TRANSACTIONS[Total ($)],TB_TRANSACTIONS[Category],Summary!$H70,TB_TRANSACTIONS[Month],Summary!BN$8),SUMIFS(TB_TRANSACTIONS[Total ($)],TB_TRANSACTIONS[Subcategory],Summary!$H70,TB_TRANSACTIONS[Month],Summary!BN$8)))),0)</f>
        <v/>
      </c>
      <c r="BP70" s="250" t="str">
        <f t="shared" si="12"/>
        <v/>
      </c>
      <c r="BQ70" s="162"/>
      <c r="BR70" s="165"/>
      <c r="BS70" s="249" t="str">
        <f t="shared" si="21"/>
        <v/>
      </c>
      <c r="BT70" s="249" t="str">
        <f t="shared" si="22"/>
        <v/>
      </c>
      <c r="BU70" s="250" t="str">
        <f t="shared" si="23"/>
        <v/>
      </c>
      <c r="BV70" s="267"/>
      <c r="BW70" s="77"/>
      <c r="BX70" s="57"/>
      <c r="CK70" s="92"/>
      <c r="CL70" s="92"/>
      <c r="CM70" s="92"/>
      <c r="CN70" s="92"/>
      <c r="CO70" s="92"/>
      <c r="CP70" s="92"/>
    </row>
    <row r="71" spans="1:94" s="72" customFormat="1" ht="16" customHeight="1" thickBot="1" x14ac:dyDescent="0.3">
      <c r="A71" s="97"/>
      <c r="B71" s="108" t="str">
        <f>IFERROR(IF(COUNTIFS($B$13:B70,"Total")&gt;0,"-",IF(B70="",IF(B69="","Total",IF(B69=$C$8,"",B69+1)),IF(E70=D70,"",B70))),"-")</f>
        <v>-</v>
      </c>
      <c r="C71" s="108" t="str">
        <f>IFERROR(IF(B71="","-",INDEX(Analysis!$D$45:$D$54,MATCH(Summary!$B71,Analysis!$C$45:$C$54,0),1)),"-")</f>
        <v>-</v>
      </c>
      <c r="D71" s="108" t="str">
        <f>IFERROR(INDEX(Analysis!$E$45:$E$54,MATCH(Summary!$B71,Analysis!$C$45:$C$54,0),1),"-")</f>
        <v>-</v>
      </c>
      <c r="E71" s="108" t="str">
        <f t="shared" si="16"/>
        <v>-</v>
      </c>
      <c r="F71" s="108" t="str">
        <f t="shared" si="0"/>
        <v>-</v>
      </c>
      <c r="G71" s="57"/>
      <c r="H71" s="164" t="str">
        <f>IFERROR(IF(B71="Total","Total",IF(COUNTIFS($H$12:H70,"Total")&gt;0,"",IF(F71="Category",Summary!C71,INDEX(TB_ALLOCATIONS[Subcategory],MATCH(Summary!C71&amp;"-"&amp;Summary!E71,TB_ALLOCATIONS[Subcategory - code],0),1)))),"")</f>
        <v/>
      </c>
      <c r="I71" s="162"/>
      <c r="J71" s="165"/>
      <c r="K71" s="249" t="str">
        <f>IFERROR(IF($H71="","",IF($H71="Total",SUMIFS(K$12:K70,$F$12:$F70,"Category"),IF($F71="Category",SUM(INDEX(Allocations!$D$11:$O$20,MATCH(Summary!$H71,Allocations!$C$11:$C$20,0),MATCH(Summary!K$8,Allocations!$D$10:$O$10,0))),SUM(INDEX(TB_ALLOCATIONS[[January]:[December]],MATCH(Summary!$H71,TB_ALLOCATIONS[Subcategory],0),MATCH(Summary!K$8,TB_ALLOCATIONS[[#Headers],[January]:[December]],0)))))),0)</f>
        <v/>
      </c>
      <c r="L71" s="249" t="str">
        <f>IFERROR(IF($H71="","",IF($H71="Total",SUMIFS(L$12:L70,$F$12:$F70,"Category"),IF($F71="Category",SUMIFS(TB_TRANSACTIONS[Total ($)],TB_TRANSACTIONS[Category],Summary!$H71,TB_TRANSACTIONS[Month],Summary!K$8),SUMIFS(TB_TRANSACTIONS[Total ($)],TB_TRANSACTIONS[Subcategory],Summary!$H71,TB_TRANSACTIONS[Month],Summary!K$8)))),0)</f>
        <v/>
      </c>
      <c r="M71" s="250" t="str">
        <f t="shared" si="20"/>
        <v/>
      </c>
      <c r="N71" s="162"/>
      <c r="O71" s="165"/>
      <c r="P71" s="249" t="str">
        <f>IFERROR(IF($H71="","",IF($H71="Total",SUMIFS(P$12:P70,$F$12:$F70,"Category"),IF($F71="Category",SUM(INDEX(Allocations!$D$11:$O$20,MATCH(Summary!$H71,Allocations!$C$11:$C$20,0),MATCH(Summary!P$8,Allocations!$D$10:$O$10,0))),SUM(INDEX(TB_ALLOCATIONS[[January]:[December]],MATCH(Summary!$H71,TB_ALLOCATIONS[Subcategory],0),MATCH(Summary!P$8,TB_ALLOCATIONS[[#Headers],[January]:[December]],0)))))),0)</f>
        <v/>
      </c>
      <c r="Q71" s="249" t="str">
        <f>IFERROR(IF($H71="","",IF($H71="Total",SUMIFS(Q$12:Q70,$F$12:$F70,"Category"),IF($F71="Category",SUMIFS(TB_TRANSACTIONS[Total ($)],TB_TRANSACTIONS[Category],Summary!$H71,TB_TRANSACTIONS[Month],Summary!P$8),SUMIFS(TB_TRANSACTIONS[Total ($)],TB_TRANSACTIONS[Subcategory],Summary!$H71,TB_TRANSACTIONS[Month],Summary!P$8)))),0)</f>
        <v/>
      </c>
      <c r="R71" s="250" t="str">
        <f t="shared" si="2"/>
        <v/>
      </c>
      <c r="S71" s="162"/>
      <c r="T71" s="165"/>
      <c r="U71" s="249" t="str">
        <f>IFERROR(IF($H71="","",IF($H71="Total",SUMIFS(U$12:U70,$F$12:$F70,"Category"),IF($F71="Category",SUM(INDEX(Allocations!$D$11:$O$20,MATCH(Summary!$H71,Allocations!$C$11:$C$20,0),MATCH(Summary!U$8,Allocations!$D$10:$O$10,0))),SUM(INDEX(TB_ALLOCATIONS[[January]:[December]],MATCH(Summary!$H71,TB_ALLOCATIONS[Subcategory],0),MATCH(Summary!U$8,TB_ALLOCATIONS[[#Headers],[January]:[December]],0)))))),0)</f>
        <v/>
      </c>
      <c r="V71" s="249" t="str">
        <f>IFERROR(IF($H71="","",IF($H71="Total",SUMIFS(V$12:V70,$F$12:$F70,"Category"),IF($F71="Category",SUMIFS(TB_TRANSACTIONS[Total ($)],TB_TRANSACTIONS[Category],Summary!$H71,TB_TRANSACTIONS[Month],Summary!U$8),SUMIFS(TB_TRANSACTIONS[Total ($)],TB_TRANSACTIONS[Subcategory],Summary!$H71,TB_TRANSACTIONS[Month],Summary!U$8)))),0)</f>
        <v/>
      </c>
      <c r="W71" s="250" t="str">
        <f t="shared" si="3"/>
        <v/>
      </c>
      <c r="X71" s="162"/>
      <c r="Y71" s="165"/>
      <c r="Z71" s="249" t="str">
        <f>IFERROR(IF($H71="","",IF($H71="Total",SUMIFS(Z$12:Z70,$F$12:$F70,"Category"),IF($F71="Category",SUM(INDEX(Allocations!$D$11:$O$20,MATCH(Summary!$H71,Allocations!$C$11:$C$20,0),MATCH(Summary!Z$8,Allocations!$D$10:$O$10,0))),SUM(INDEX(TB_ALLOCATIONS[[January]:[December]],MATCH(Summary!$H71,TB_ALLOCATIONS[Subcategory],0),MATCH(Summary!Z$8,TB_ALLOCATIONS[[#Headers],[January]:[December]],0)))))),0)</f>
        <v/>
      </c>
      <c r="AA71" s="249" t="str">
        <f>IFERROR(IF($H71="","",IF($H71="Total",SUMIFS(AA$12:AA70,$F$12:$F70,"Category"),IF($F71="Category",SUMIFS(TB_TRANSACTIONS[Total ($)],TB_TRANSACTIONS[Category],Summary!$H71,TB_TRANSACTIONS[Month],Summary!Z$8),SUMIFS(TB_TRANSACTIONS[Total ($)],TB_TRANSACTIONS[Subcategory],Summary!$H71,TB_TRANSACTIONS[Month],Summary!Z$8)))),0)</f>
        <v/>
      </c>
      <c r="AB71" s="250" t="str">
        <f t="shared" si="4"/>
        <v/>
      </c>
      <c r="AC71" s="162"/>
      <c r="AD71" s="165"/>
      <c r="AE71" s="249" t="str">
        <f>IFERROR(IF($H71="","",IF($H71="Total",SUMIFS(AE$12:AE70,$F$12:$F70,"Category"),IF($F71="Category",SUM(INDEX(Allocations!$D$11:$O$20,MATCH(Summary!$H71,Allocations!$C$11:$C$20,0),MATCH(Summary!AE$8,Allocations!$D$10:$O$10,0))),SUM(INDEX(TB_ALLOCATIONS[[January]:[December]],MATCH(Summary!$H71,TB_ALLOCATIONS[Subcategory],0),MATCH(Summary!AE$8,TB_ALLOCATIONS[[#Headers],[January]:[December]],0)))))),0)</f>
        <v/>
      </c>
      <c r="AF71" s="249" t="str">
        <f>IFERROR(IF($H71="","",IF($H71="Total",SUMIFS(AF$12:AF70,$F$12:$F70,"Category"),IF($F71="Category",SUMIFS(TB_TRANSACTIONS[Total ($)],TB_TRANSACTIONS[Category],Summary!$H71,TB_TRANSACTIONS[Month],Summary!AE$8),SUMIFS(TB_TRANSACTIONS[Total ($)],TB_TRANSACTIONS[Subcategory],Summary!$H71,TB_TRANSACTIONS[Month],Summary!AE$8)))),0)</f>
        <v/>
      </c>
      <c r="AG71" s="250" t="str">
        <f t="shared" si="5"/>
        <v/>
      </c>
      <c r="AH71" s="162"/>
      <c r="AI71" s="165"/>
      <c r="AJ71" s="249" t="str">
        <f>IFERROR(IF($H71="","",IF($H71="Total",SUMIFS(AJ$12:AJ70,$F$12:$F70,"Category"),IF($F71="Category",SUM(INDEX(Allocations!$D$11:$O$20,MATCH(Summary!$H71,Allocations!$C$11:$C$20,0),MATCH(Summary!AJ$8,Allocations!$D$10:$O$10,0))),SUM(INDEX(TB_ALLOCATIONS[[January]:[December]],MATCH(Summary!$H71,TB_ALLOCATIONS[Subcategory],0),MATCH(Summary!AJ$8,TB_ALLOCATIONS[[#Headers],[January]:[December]],0)))))),0)</f>
        <v/>
      </c>
      <c r="AK71" s="249" t="str">
        <f>IFERROR(IF($H71="","",IF($H71="Total",SUMIFS(AK$12:AK70,$F$12:$F70,"Category"),IF($F71="Category",SUMIFS(TB_TRANSACTIONS[Total ($)],TB_TRANSACTIONS[Category],Summary!$H71,TB_TRANSACTIONS[Month],Summary!AJ$8),SUMIFS(TB_TRANSACTIONS[Total ($)],TB_TRANSACTIONS[Subcategory],Summary!$H71,TB_TRANSACTIONS[Month],Summary!AJ$8)))),0)</f>
        <v/>
      </c>
      <c r="AL71" s="250" t="str">
        <f t="shared" si="6"/>
        <v/>
      </c>
      <c r="AM71" s="162"/>
      <c r="AN71" s="165"/>
      <c r="AO71" s="249" t="str">
        <f>IFERROR(IF($H71="","",IF($H71="Total",SUMIFS(AO$12:AO70,$F$12:$F70,"Category"),IF($F71="Category",SUM(INDEX(Allocations!$D$11:$O$20,MATCH(Summary!$H71,Allocations!$C$11:$C$20,0),MATCH(Summary!AO$8,Allocations!$D$10:$O$10,0))),SUM(INDEX(TB_ALLOCATIONS[[January]:[December]],MATCH(Summary!$H71,TB_ALLOCATIONS[Subcategory],0),MATCH(Summary!AO$8,TB_ALLOCATIONS[[#Headers],[January]:[December]],0)))))),0)</f>
        <v/>
      </c>
      <c r="AP71" s="249" t="str">
        <f>IFERROR(IF($H71="","",IF($H71="Total",SUMIFS(AP$12:AP70,$F$12:$F70,"Category"),IF($F71="Category",SUMIFS(TB_TRANSACTIONS[Total ($)],TB_TRANSACTIONS[Category],Summary!$H71,TB_TRANSACTIONS[Month],Summary!AO$8),SUMIFS(TB_TRANSACTIONS[Total ($)],TB_TRANSACTIONS[Subcategory],Summary!$H71,TB_TRANSACTIONS[Month],Summary!AO$8)))),0)</f>
        <v/>
      </c>
      <c r="AQ71" s="250" t="str">
        <f t="shared" si="7"/>
        <v/>
      </c>
      <c r="AR71" s="162"/>
      <c r="AS71" s="165"/>
      <c r="AT71" s="249" t="str">
        <f>IFERROR(IF($H71="","",IF($H71="Total",SUMIFS(AT$12:AT70,$F$12:$F70,"Category"),IF($F71="Category",SUM(INDEX(Allocations!$D$11:$O$20,MATCH(Summary!$H71,Allocations!$C$11:$C$20,0),MATCH(Summary!AT$8,Allocations!$D$10:$O$10,0))),SUM(INDEX(TB_ALLOCATIONS[[January]:[December]],MATCH(Summary!$H71,TB_ALLOCATIONS[Subcategory],0),MATCH(Summary!AT$8,TB_ALLOCATIONS[[#Headers],[January]:[December]],0)))))),0)</f>
        <v/>
      </c>
      <c r="AU71" s="249" t="str">
        <f>IFERROR(IF($H71="","",IF($H71="Total",SUMIFS(AU$12:AU70,$F$12:$F70,"Category"),IF($F71="Category",SUMIFS(TB_TRANSACTIONS[Total ($)],TB_TRANSACTIONS[Category],Summary!$H71,TB_TRANSACTIONS[Month],Summary!AT$8),SUMIFS(TB_TRANSACTIONS[Total ($)],TB_TRANSACTIONS[Subcategory],Summary!$H71,TB_TRANSACTIONS[Month],Summary!AT$8)))),0)</f>
        <v/>
      </c>
      <c r="AV71" s="250" t="str">
        <f t="shared" si="8"/>
        <v/>
      </c>
      <c r="AW71" s="162"/>
      <c r="AX71" s="165"/>
      <c r="AY71" s="249" t="str">
        <f>IFERROR(IF($H71="","",IF($H71="Total",SUMIFS(AY$12:AY70,$F$12:$F70,"Category"),IF($F71="Category",SUM(INDEX(Allocations!$D$11:$O$20,MATCH(Summary!$H71,Allocations!$C$11:$C$20,0),MATCH(Summary!AY$8,Allocations!$D$10:$O$10,0))),SUM(INDEX(TB_ALLOCATIONS[[January]:[December]],MATCH(Summary!$H71,TB_ALLOCATIONS[Subcategory],0),MATCH(Summary!AY$8,TB_ALLOCATIONS[[#Headers],[January]:[December]],0)))))),0)</f>
        <v/>
      </c>
      <c r="AZ71" s="249" t="str">
        <f>IFERROR(IF($H71="","",IF($H71="Total",SUMIFS(AZ$12:AZ70,$F$12:$F70,"Category"),IF($F71="Category",SUMIFS(TB_TRANSACTIONS[Total ($)],TB_TRANSACTIONS[Category],Summary!$H71,TB_TRANSACTIONS[Month],Summary!AY$8),SUMIFS(TB_TRANSACTIONS[Total ($)],TB_TRANSACTIONS[Subcategory],Summary!$H71,TB_TRANSACTIONS[Month],Summary!AY$8)))),0)</f>
        <v/>
      </c>
      <c r="BA71" s="250" t="str">
        <f t="shared" si="9"/>
        <v/>
      </c>
      <c r="BB71" s="162"/>
      <c r="BC71" s="165"/>
      <c r="BD71" s="249" t="str">
        <f>IFERROR(IF($H71="","",IF($H71="Total",SUMIFS(BD$12:BD70,$F$12:$F70,"Category"),IF($F71="Category",SUM(INDEX(Allocations!$D$11:$O$20,MATCH(Summary!$H71,Allocations!$C$11:$C$20,0),MATCH(Summary!BD$8,Allocations!$D$10:$O$10,0))),SUM(INDEX(TB_ALLOCATIONS[[January]:[December]],MATCH(Summary!$H71,TB_ALLOCATIONS[Subcategory],0),MATCH(Summary!BD$8,TB_ALLOCATIONS[[#Headers],[January]:[December]],0)))))),0)</f>
        <v/>
      </c>
      <c r="BE71" s="249" t="str">
        <f>IFERROR(IF($H71="","",IF($H71="Total",SUMIFS(BE$12:BE70,$F$12:$F70,"Category"),IF($F71="Category",SUMIFS(TB_TRANSACTIONS[Total ($)],TB_TRANSACTIONS[Category],Summary!$H71,TB_TRANSACTIONS[Month],Summary!BD$8),SUMIFS(TB_TRANSACTIONS[Total ($)],TB_TRANSACTIONS[Subcategory],Summary!$H71,TB_TRANSACTIONS[Month],Summary!BD$8)))),0)</f>
        <v/>
      </c>
      <c r="BF71" s="250" t="str">
        <f t="shared" si="10"/>
        <v/>
      </c>
      <c r="BG71" s="162"/>
      <c r="BH71" s="165"/>
      <c r="BI71" s="249" t="str">
        <f>IFERROR(IF($H71="","",IF($H71="Total",SUMIFS(BI$12:BI70,$F$12:$F70,"Category"),IF($F71="Category",SUM(INDEX(Allocations!$D$11:$O$20,MATCH(Summary!$H71,Allocations!$C$11:$C$20,0),MATCH(Summary!BI$8,Allocations!$D$10:$O$10,0))),SUM(INDEX(TB_ALLOCATIONS[[January]:[December]],MATCH(Summary!$H71,TB_ALLOCATIONS[Subcategory],0),MATCH(Summary!BI$8,TB_ALLOCATIONS[[#Headers],[January]:[December]],0)))))),0)</f>
        <v/>
      </c>
      <c r="BJ71" s="249" t="str">
        <f>IFERROR(IF($H71="","",IF($H71="Total",SUMIFS(BJ$12:BJ70,$F$12:$F70,"Category"),IF($F71="Category",SUMIFS(TB_TRANSACTIONS[Total ($)],TB_TRANSACTIONS[Category],Summary!$H71,TB_TRANSACTIONS[Month],Summary!BI$8),SUMIFS(TB_TRANSACTIONS[Total ($)],TB_TRANSACTIONS[Subcategory],Summary!$H71,TB_TRANSACTIONS[Month],Summary!BI$8)))),0)</f>
        <v/>
      </c>
      <c r="BK71" s="250" t="str">
        <f t="shared" si="11"/>
        <v/>
      </c>
      <c r="BL71" s="162"/>
      <c r="BM71" s="165"/>
      <c r="BN71" s="249" t="str">
        <f>IFERROR(IF($H71="","",IF($H71="Total",SUMIFS(BN$12:BN70,$F$12:$F70,"Category"),IF($F71="Category",SUM(INDEX(Allocations!$D$11:$O$20,MATCH(Summary!$H71,Allocations!$C$11:$C$20,0),MATCH(Summary!BN$8,Allocations!$D$10:$O$10,0))),SUM(INDEX(TB_ALLOCATIONS[[January]:[December]],MATCH(Summary!$H71,TB_ALLOCATIONS[Subcategory],0),MATCH(Summary!BN$8,TB_ALLOCATIONS[[#Headers],[January]:[December]],0)))))),0)</f>
        <v/>
      </c>
      <c r="BO71" s="249" t="str">
        <f>IFERROR(IF($H71="","",IF($H71="Total",SUMIFS(BO$12:BO70,$F$12:$F70,"Category"),IF($F71="Category",SUMIFS(TB_TRANSACTIONS[Total ($)],TB_TRANSACTIONS[Category],Summary!$H71,TB_TRANSACTIONS[Month],Summary!BN$8),SUMIFS(TB_TRANSACTIONS[Total ($)],TB_TRANSACTIONS[Subcategory],Summary!$H71,TB_TRANSACTIONS[Month],Summary!BN$8)))),0)</f>
        <v/>
      </c>
      <c r="BP71" s="250" t="str">
        <f t="shared" si="12"/>
        <v/>
      </c>
      <c r="BQ71" s="162"/>
      <c r="BR71" s="165"/>
      <c r="BS71" s="249" t="str">
        <f t="shared" si="21"/>
        <v/>
      </c>
      <c r="BT71" s="249" t="str">
        <f t="shared" si="22"/>
        <v/>
      </c>
      <c r="BU71" s="250" t="str">
        <f t="shared" si="23"/>
        <v/>
      </c>
      <c r="BV71" s="267"/>
      <c r="BW71" s="77"/>
      <c r="BX71" s="57"/>
      <c r="CK71" s="92"/>
      <c r="CL71" s="92"/>
      <c r="CM71" s="92"/>
      <c r="CN71" s="92"/>
      <c r="CO71" s="92"/>
      <c r="CP71" s="92"/>
    </row>
    <row r="72" spans="1:94" s="72" customFormat="1" ht="16" customHeight="1" thickBot="1" x14ac:dyDescent="0.3">
      <c r="A72" s="97"/>
      <c r="B72" s="108" t="str">
        <f>IFERROR(IF(COUNTIFS($B$13:B71,"Total")&gt;0,"-",IF(B71="",IF(B70="","Total",IF(B70=$C$8,"",B70+1)),IF(E71=D71,"",B71))),"-")</f>
        <v>-</v>
      </c>
      <c r="C72" s="108" t="str">
        <f>IFERROR(IF(B72="","-",INDEX(Analysis!$D$45:$D$54,MATCH(Summary!$B72,Analysis!$C$45:$C$54,0),1)),"-")</f>
        <v>-</v>
      </c>
      <c r="D72" s="108" t="str">
        <f>IFERROR(INDEX(Analysis!$E$45:$E$54,MATCH(Summary!$B72,Analysis!$C$45:$C$54,0),1),"-")</f>
        <v>-</v>
      </c>
      <c r="E72" s="108" t="str">
        <f t="shared" si="16"/>
        <v>-</v>
      </c>
      <c r="F72" s="108" t="str">
        <f t="shared" si="0"/>
        <v>-</v>
      </c>
      <c r="G72" s="57"/>
      <c r="H72" s="164" t="str">
        <f>IFERROR(IF(B72="Total","Total",IF(COUNTIFS($H$12:H71,"Total")&gt;0,"",IF(F72="Category",Summary!C72,INDEX(TB_ALLOCATIONS[Subcategory],MATCH(Summary!C72&amp;"-"&amp;Summary!E72,TB_ALLOCATIONS[Subcategory - code],0),1)))),"")</f>
        <v/>
      </c>
      <c r="I72" s="162"/>
      <c r="J72" s="165"/>
      <c r="K72" s="249" t="str">
        <f>IFERROR(IF($H72="","",IF($H72="Total",SUMIFS(K$12:K71,$F$12:$F71,"Category"),IF($F72="Category",SUM(INDEX(Allocations!$D$11:$O$20,MATCH(Summary!$H72,Allocations!$C$11:$C$20,0),MATCH(Summary!K$8,Allocations!$D$10:$O$10,0))),SUM(INDEX(TB_ALLOCATIONS[[January]:[December]],MATCH(Summary!$H72,TB_ALLOCATIONS[Subcategory],0),MATCH(Summary!K$8,TB_ALLOCATIONS[[#Headers],[January]:[December]],0)))))),0)</f>
        <v/>
      </c>
      <c r="L72" s="249" t="str">
        <f>IFERROR(IF($H72="","",IF($H72="Total",SUMIFS(L$12:L71,$F$12:$F71,"Category"),IF($F72="Category",SUMIFS(TB_TRANSACTIONS[Total ($)],TB_TRANSACTIONS[Category],Summary!$H72,TB_TRANSACTIONS[Month],Summary!K$8),SUMIFS(TB_TRANSACTIONS[Total ($)],TB_TRANSACTIONS[Subcategory],Summary!$H72,TB_TRANSACTIONS[Month],Summary!K$8)))),0)</f>
        <v/>
      </c>
      <c r="M72" s="250" t="str">
        <f t="shared" si="20"/>
        <v/>
      </c>
      <c r="N72" s="162"/>
      <c r="O72" s="165"/>
      <c r="P72" s="249" t="str">
        <f>IFERROR(IF($H72="","",IF($H72="Total",SUMIFS(P$12:P71,$F$12:$F71,"Category"),IF($F72="Category",SUM(INDEX(Allocations!$D$11:$O$20,MATCH(Summary!$H72,Allocations!$C$11:$C$20,0),MATCH(Summary!P$8,Allocations!$D$10:$O$10,0))),SUM(INDEX(TB_ALLOCATIONS[[January]:[December]],MATCH(Summary!$H72,TB_ALLOCATIONS[Subcategory],0),MATCH(Summary!P$8,TB_ALLOCATIONS[[#Headers],[January]:[December]],0)))))),0)</f>
        <v/>
      </c>
      <c r="Q72" s="249" t="str">
        <f>IFERROR(IF($H72="","",IF($H72="Total",SUMIFS(Q$12:Q71,$F$12:$F71,"Category"),IF($F72="Category",SUMIFS(TB_TRANSACTIONS[Total ($)],TB_TRANSACTIONS[Category],Summary!$H72,TB_TRANSACTIONS[Month],Summary!P$8),SUMIFS(TB_TRANSACTIONS[Total ($)],TB_TRANSACTIONS[Subcategory],Summary!$H72,TB_TRANSACTIONS[Month],Summary!P$8)))),0)</f>
        <v/>
      </c>
      <c r="R72" s="250" t="str">
        <f t="shared" si="2"/>
        <v/>
      </c>
      <c r="S72" s="162"/>
      <c r="T72" s="165"/>
      <c r="U72" s="249" t="str">
        <f>IFERROR(IF($H72="","",IF($H72="Total",SUMIFS(U$12:U71,$F$12:$F71,"Category"),IF($F72="Category",SUM(INDEX(Allocations!$D$11:$O$20,MATCH(Summary!$H72,Allocations!$C$11:$C$20,0),MATCH(Summary!U$8,Allocations!$D$10:$O$10,0))),SUM(INDEX(TB_ALLOCATIONS[[January]:[December]],MATCH(Summary!$H72,TB_ALLOCATIONS[Subcategory],0),MATCH(Summary!U$8,TB_ALLOCATIONS[[#Headers],[January]:[December]],0)))))),0)</f>
        <v/>
      </c>
      <c r="V72" s="249" t="str">
        <f>IFERROR(IF($H72="","",IF($H72="Total",SUMIFS(V$12:V71,$F$12:$F71,"Category"),IF($F72="Category",SUMIFS(TB_TRANSACTIONS[Total ($)],TB_TRANSACTIONS[Category],Summary!$H72,TB_TRANSACTIONS[Month],Summary!U$8),SUMIFS(TB_TRANSACTIONS[Total ($)],TB_TRANSACTIONS[Subcategory],Summary!$H72,TB_TRANSACTIONS[Month],Summary!U$8)))),0)</f>
        <v/>
      </c>
      <c r="W72" s="250" t="str">
        <f t="shared" si="3"/>
        <v/>
      </c>
      <c r="X72" s="162"/>
      <c r="Y72" s="165"/>
      <c r="Z72" s="249" t="str">
        <f>IFERROR(IF($H72="","",IF($H72="Total",SUMIFS(Z$12:Z71,$F$12:$F71,"Category"),IF($F72="Category",SUM(INDEX(Allocations!$D$11:$O$20,MATCH(Summary!$H72,Allocations!$C$11:$C$20,0),MATCH(Summary!Z$8,Allocations!$D$10:$O$10,0))),SUM(INDEX(TB_ALLOCATIONS[[January]:[December]],MATCH(Summary!$H72,TB_ALLOCATIONS[Subcategory],0),MATCH(Summary!Z$8,TB_ALLOCATIONS[[#Headers],[January]:[December]],0)))))),0)</f>
        <v/>
      </c>
      <c r="AA72" s="249" t="str">
        <f>IFERROR(IF($H72="","",IF($H72="Total",SUMIFS(AA$12:AA71,$F$12:$F71,"Category"),IF($F72="Category",SUMIFS(TB_TRANSACTIONS[Total ($)],TB_TRANSACTIONS[Category],Summary!$H72,TB_TRANSACTIONS[Month],Summary!Z$8),SUMIFS(TB_TRANSACTIONS[Total ($)],TB_TRANSACTIONS[Subcategory],Summary!$H72,TB_TRANSACTIONS[Month],Summary!Z$8)))),0)</f>
        <v/>
      </c>
      <c r="AB72" s="250" t="str">
        <f t="shared" si="4"/>
        <v/>
      </c>
      <c r="AC72" s="162"/>
      <c r="AD72" s="165"/>
      <c r="AE72" s="249" t="str">
        <f>IFERROR(IF($H72="","",IF($H72="Total",SUMIFS(AE$12:AE71,$F$12:$F71,"Category"),IF($F72="Category",SUM(INDEX(Allocations!$D$11:$O$20,MATCH(Summary!$H72,Allocations!$C$11:$C$20,0),MATCH(Summary!AE$8,Allocations!$D$10:$O$10,0))),SUM(INDEX(TB_ALLOCATIONS[[January]:[December]],MATCH(Summary!$H72,TB_ALLOCATIONS[Subcategory],0),MATCH(Summary!AE$8,TB_ALLOCATIONS[[#Headers],[January]:[December]],0)))))),0)</f>
        <v/>
      </c>
      <c r="AF72" s="249" t="str">
        <f>IFERROR(IF($H72="","",IF($H72="Total",SUMIFS(AF$12:AF71,$F$12:$F71,"Category"),IF($F72="Category",SUMIFS(TB_TRANSACTIONS[Total ($)],TB_TRANSACTIONS[Category],Summary!$H72,TB_TRANSACTIONS[Month],Summary!AE$8),SUMIFS(TB_TRANSACTIONS[Total ($)],TB_TRANSACTIONS[Subcategory],Summary!$H72,TB_TRANSACTIONS[Month],Summary!AE$8)))),0)</f>
        <v/>
      </c>
      <c r="AG72" s="250" t="str">
        <f t="shared" si="5"/>
        <v/>
      </c>
      <c r="AH72" s="162"/>
      <c r="AI72" s="165"/>
      <c r="AJ72" s="249" t="str">
        <f>IFERROR(IF($H72="","",IF($H72="Total",SUMIFS(AJ$12:AJ71,$F$12:$F71,"Category"),IF($F72="Category",SUM(INDEX(Allocations!$D$11:$O$20,MATCH(Summary!$H72,Allocations!$C$11:$C$20,0),MATCH(Summary!AJ$8,Allocations!$D$10:$O$10,0))),SUM(INDEX(TB_ALLOCATIONS[[January]:[December]],MATCH(Summary!$H72,TB_ALLOCATIONS[Subcategory],0),MATCH(Summary!AJ$8,TB_ALLOCATIONS[[#Headers],[January]:[December]],0)))))),0)</f>
        <v/>
      </c>
      <c r="AK72" s="249" t="str">
        <f>IFERROR(IF($H72="","",IF($H72="Total",SUMIFS(AK$12:AK71,$F$12:$F71,"Category"),IF($F72="Category",SUMIFS(TB_TRANSACTIONS[Total ($)],TB_TRANSACTIONS[Category],Summary!$H72,TB_TRANSACTIONS[Month],Summary!AJ$8),SUMIFS(TB_TRANSACTIONS[Total ($)],TB_TRANSACTIONS[Subcategory],Summary!$H72,TB_TRANSACTIONS[Month],Summary!AJ$8)))),0)</f>
        <v/>
      </c>
      <c r="AL72" s="250" t="str">
        <f t="shared" si="6"/>
        <v/>
      </c>
      <c r="AM72" s="162"/>
      <c r="AN72" s="165"/>
      <c r="AO72" s="249" t="str">
        <f>IFERROR(IF($H72="","",IF($H72="Total",SUMIFS(AO$12:AO71,$F$12:$F71,"Category"),IF($F72="Category",SUM(INDEX(Allocations!$D$11:$O$20,MATCH(Summary!$H72,Allocations!$C$11:$C$20,0),MATCH(Summary!AO$8,Allocations!$D$10:$O$10,0))),SUM(INDEX(TB_ALLOCATIONS[[January]:[December]],MATCH(Summary!$H72,TB_ALLOCATIONS[Subcategory],0),MATCH(Summary!AO$8,TB_ALLOCATIONS[[#Headers],[January]:[December]],0)))))),0)</f>
        <v/>
      </c>
      <c r="AP72" s="249" t="str">
        <f>IFERROR(IF($H72="","",IF($H72="Total",SUMIFS(AP$12:AP71,$F$12:$F71,"Category"),IF($F72="Category",SUMIFS(TB_TRANSACTIONS[Total ($)],TB_TRANSACTIONS[Category],Summary!$H72,TB_TRANSACTIONS[Month],Summary!AO$8),SUMIFS(TB_TRANSACTIONS[Total ($)],TB_TRANSACTIONS[Subcategory],Summary!$H72,TB_TRANSACTIONS[Month],Summary!AO$8)))),0)</f>
        <v/>
      </c>
      <c r="AQ72" s="250" t="str">
        <f t="shared" si="7"/>
        <v/>
      </c>
      <c r="AR72" s="162"/>
      <c r="AS72" s="165"/>
      <c r="AT72" s="249" t="str">
        <f>IFERROR(IF($H72="","",IF($H72="Total",SUMIFS(AT$12:AT71,$F$12:$F71,"Category"),IF($F72="Category",SUM(INDEX(Allocations!$D$11:$O$20,MATCH(Summary!$H72,Allocations!$C$11:$C$20,0),MATCH(Summary!AT$8,Allocations!$D$10:$O$10,0))),SUM(INDEX(TB_ALLOCATIONS[[January]:[December]],MATCH(Summary!$H72,TB_ALLOCATIONS[Subcategory],0),MATCH(Summary!AT$8,TB_ALLOCATIONS[[#Headers],[January]:[December]],0)))))),0)</f>
        <v/>
      </c>
      <c r="AU72" s="249" t="str">
        <f>IFERROR(IF($H72="","",IF($H72="Total",SUMIFS(AU$12:AU71,$F$12:$F71,"Category"),IF($F72="Category",SUMIFS(TB_TRANSACTIONS[Total ($)],TB_TRANSACTIONS[Category],Summary!$H72,TB_TRANSACTIONS[Month],Summary!AT$8),SUMIFS(TB_TRANSACTIONS[Total ($)],TB_TRANSACTIONS[Subcategory],Summary!$H72,TB_TRANSACTIONS[Month],Summary!AT$8)))),0)</f>
        <v/>
      </c>
      <c r="AV72" s="250" t="str">
        <f t="shared" si="8"/>
        <v/>
      </c>
      <c r="AW72" s="162"/>
      <c r="AX72" s="165"/>
      <c r="AY72" s="249" t="str">
        <f>IFERROR(IF($H72="","",IF($H72="Total",SUMIFS(AY$12:AY71,$F$12:$F71,"Category"),IF($F72="Category",SUM(INDEX(Allocations!$D$11:$O$20,MATCH(Summary!$H72,Allocations!$C$11:$C$20,0),MATCH(Summary!AY$8,Allocations!$D$10:$O$10,0))),SUM(INDEX(TB_ALLOCATIONS[[January]:[December]],MATCH(Summary!$H72,TB_ALLOCATIONS[Subcategory],0),MATCH(Summary!AY$8,TB_ALLOCATIONS[[#Headers],[January]:[December]],0)))))),0)</f>
        <v/>
      </c>
      <c r="AZ72" s="249" t="str">
        <f>IFERROR(IF($H72="","",IF($H72="Total",SUMIFS(AZ$12:AZ71,$F$12:$F71,"Category"),IF($F72="Category",SUMIFS(TB_TRANSACTIONS[Total ($)],TB_TRANSACTIONS[Category],Summary!$H72,TB_TRANSACTIONS[Month],Summary!AY$8),SUMIFS(TB_TRANSACTIONS[Total ($)],TB_TRANSACTIONS[Subcategory],Summary!$H72,TB_TRANSACTIONS[Month],Summary!AY$8)))),0)</f>
        <v/>
      </c>
      <c r="BA72" s="250" t="str">
        <f t="shared" si="9"/>
        <v/>
      </c>
      <c r="BB72" s="162"/>
      <c r="BC72" s="165"/>
      <c r="BD72" s="249" t="str">
        <f>IFERROR(IF($H72="","",IF($H72="Total",SUMIFS(BD$12:BD71,$F$12:$F71,"Category"),IF($F72="Category",SUM(INDEX(Allocations!$D$11:$O$20,MATCH(Summary!$H72,Allocations!$C$11:$C$20,0),MATCH(Summary!BD$8,Allocations!$D$10:$O$10,0))),SUM(INDEX(TB_ALLOCATIONS[[January]:[December]],MATCH(Summary!$H72,TB_ALLOCATIONS[Subcategory],0),MATCH(Summary!BD$8,TB_ALLOCATIONS[[#Headers],[January]:[December]],0)))))),0)</f>
        <v/>
      </c>
      <c r="BE72" s="249" t="str">
        <f>IFERROR(IF($H72="","",IF($H72="Total",SUMIFS(BE$12:BE71,$F$12:$F71,"Category"),IF($F72="Category",SUMIFS(TB_TRANSACTIONS[Total ($)],TB_TRANSACTIONS[Category],Summary!$H72,TB_TRANSACTIONS[Month],Summary!BD$8),SUMIFS(TB_TRANSACTIONS[Total ($)],TB_TRANSACTIONS[Subcategory],Summary!$H72,TB_TRANSACTIONS[Month],Summary!BD$8)))),0)</f>
        <v/>
      </c>
      <c r="BF72" s="250" t="str">
        <f t="shared" si="10"/>
        <v/>
      </c>
      <c r="BG72" s="162"/>
      <c r="BH72" s="165"/>
      <c r="BI72" s="249" t="str">
        <f>IFERROR(IF($H72="","",IF($H72="Total",SUMIFS(BI$12:BI71,$F$12:$F71,"Category"),IF($F72="Category",SUM(INDEX(Allocations!$D$11:$O$20,MATCH(Summary!$H72,Allocations!$C$11:$C$20,0),MATCH(Summary!BI$8,Allocations!$D$10:$O$10,0))),SUM(INDEX(TB_ALLOCATIONS[[January]:[December]],MATCH(Summary!$H72,TB_ALLOCATIONS[Subcategory],0),MATCH(Summary!BI$8,TB_ALLOCATIONS[[#Headers],[January]:[December]],0)))))),0)</f>
        <v/>
      </c>
      <c r="BJ72" s="249" t="str">
        <f>IFERROR(IF($H72="","",IF($H72="Total",SUMIFS(BJ$12:BJ71,$F$12:$F71,"Category"),IF($F72="Category",SUMIFS(TB_TRANSACTIONS[Total ($)],TB_TRANSACTIONS[Category],Summary!$H72,TB_TRANSACTIONS[Month],Summary!BI$8),SUMIFS(TB_TRANSACTIONS[Total ($)],TB_TRANSACTIONS[Subcategory],Summary!$H72,TB_TRANSACTIONS[Month],Summary!BI$8)))),0)</f>
        <v/>
      </c>
      <c r="BK72" s="250" t="str">
        <f t="shared" si="11"/>
        <v/>
      </c>
      <c r="BL72" s="162"/>
      <c r="BM72" s="165"/>
      <c r="BN72" s="249" t="str">
        <f>IFERROR(IF($H72="","",IF($H72="Total",SUMIFS(BN$12:BN71,$F$12:$F71,"Category"),IF($F72="Category",SUM(INDEX(Allocations!$D$11:$O$20,MATCH(Summary!$H72,Allocations!$C$11:$C$20,0),MATCH(Summary!BN$8,Allocations!$D$10:$O$10,0))),SUM(INDEX(TB_ALLOCATIONS[[January]:[December]],MATCH(Summary!$H72,TB_ALLOCATIONS[Subcategory],0),MATCH(Summary!BN$8,TB_ALLOCATIONS[[#Headers],[January]:[December]],0)))))),0)</f>
        <v/>
      </c>
      <c r="BO72" s="249" t="str">
        <f>IFERROR(IF($H72="","",IF($H72="Total",SUMIFS(BO$12:BO71,$F$12:$F71,"Category"),IF($F72="Category",SUMIFS(TB_TRANSACTIONS[Total ($)],TB_TRANSACTIONS[Category],Summary!$H72,TB_TRANSACTIONS[Month],Summary!BN$8),SUMIFS(TB_TRANSACTIONS[Total ($)],TB_TRANSACTIONS[Subcategory],Summary!$H72,TB_TRANSACTIONS[Month],Summary!BN$8)))),0)</f>
        <v/>
      </c>
      <c r="BP72" s="250" t="str">
        <f t="shared" si="12"/>
        <v/>
      </c>
      <c r="BQ72" s="162"/>
      <c r="BR72" s="165"/>
      <c r="BS72" s="249" t="str">
        <f t="shared" si="21"/>
        <v/>
      </c>
      <c r="BT72" s="249" t="str">
        <f t="shared" si="22"/>
        <v/>
      </c>
      <c r="BU72" s="250" t="str">
        <f t="shared" si="23"/>
        <v/>
      </c>
      <c r="BV72" s="267"/>
      <c r="BW72" s="77"/>
      <c r="BX72" s="57"/>
      <c r="CK72" s="92"/>
      <c r="CL72" s="92"/>
      <c r="CM72" s="92"/>
      <c r="CN72" s="92"/>
      <c r="CO72" s="92"/>
      <c r="CP72" s="92"/>
    </row>
    <row r="73" spans="1:94" s="72" customFormat="1" ht="16" customHeight="1" thickBot="1" x14ac:dyDescent="0.3">
      <c r="A73" s="97"/>
      <c r="B73" s="108" t="str">
        <f>IFERROR(IF(COUNTIFS($B$13:B72,"Total")&gt;0,"-",IF(B72="",IF(B71="","Total",IF(B71=$C$8,"",B71+1)),IF(E72=D72,"",B72))),"-")</f>
        <v>-</v>
      </c>
      <c r="C73" s="108" t="str">
        <f>IFERROR(IF(B73="","-",INDEX(Analysis!$D$45:$D$54,MATCH(Summary!$B73,Analysis!$C$45:$C$54,0),1)),"-")</f>
        <v>-</v>
      </c>
      <c r="D73" s="108" t="str">
        <f>IFERROR(INDEX(Analysis!$E$45:$E$54,MATCH(Summary!$B73,Analysis!$C$45:$C$54,0),1),"-")</f>
        <v>-</v>
      </c>
      <c r="E73" s="108" t="str">
        <f t="shared" si="16"/>
        <v>-</v>
      </c>
      <c r="F73" s="108" t="str">
        <f t="shared" si="0"/>
        <v>-</v>
      </c>
      <c r="G73" s="57"/>
      <c r="H73" s="164" t="str">
        <f>IFERROR(IF(B73="Total","Total",IF(COUNTIFS($H$12:H72,"Total")&gt;0,"",IF(F73="Category",Summary!C73,INDEX(TB_ALLOCATIONS[Subcategory],MATCH(Summary!C73&amp;"-"&amp;Summary!E73,TB_ALLOCATIONS[Subcategory - code],0),1)))),"")</f>
        <v/>
      </c>
      <c r="I73" s="162"/>
      <c r="J73" s="165"/>
      <c r="K73" s="249" t="str">
        <f>IFERROR(IF($H73="","",IF($H73="Total",SUMIFS(K$12:K72,$F$12:$F72,"Category"),IF($F73="Category",SUM(INDEX(Allocations!$D$11:$O$20,MATCH(Summary!$H73,Allocations!$C$11:$C$20,0),MATCH(Summary!K$8,Allocations!$D$10:$O$10,0))),SUM(INDEX(TB_ALLOCATIONS[[January]:[December]],MATCH(Summary!$H73,TB_ALLOCATIONS[Subcategory],0),MATCH(Summary!K$8,TB_ALLOCATIONS[[#Headers],[January]:[December]],0)))))),0)</f>
        <v/>
      </c>
      <c r="L73" s="249" t="str">
        <f>IFERROR(IF($H73="","",IF($H73="Total",SUMIFS(L$12:L72,$F$12:$F72,"Category"),IF($F73="Category",SUMIFS(TB_TRANSACTIONS[Total ($)],TB_TRANSACTIONS[Category],Summary!$H73,TB_TRANSACTIONS[Month],Summary!K$8),SUMIFS(TB_TRANSACTIONS[Total ($)],TB_TRANSACTIONS[Subcategory],Summary!$H73,TB_TRANSACTIONS[Month],Summary!K$8)))),0)</f>
        <v/>
      </c>
      <c r="M73" s="250" t="str">
        <f t="shared" si="20"/>
        <v/>
      </c>
      <c r="N73" s="162"/>
      <c r="O73" s="165"/>
      <c r="P73" s="249" t="str">
        <f>IFERROR(IF($H73="","",IF($H73="Total",SUMIFS(P$12:P72,$F$12:$F72,"Category"),IF($F73="Category",SUM(INDEX(Allocations!$D$11:$O$20,MATCH(Summary!$H73,Allocations!$C$11:$C$20,0),MATCH(Summary!P$8,Allocations!$D$10:$O$10,0))),SUM(INDEX(TB_ALLOCATIONS[[January]:[December]],MATCH(Summary!$H73,TB_ALLOCATIONS[Subcategory],0),MATCH(Summary!P$8,TB_ALLOCATIONS[[#Headers],[January]:[December]],0)))))),0)</f>
        <v/>
      </c>
      <c r="Q73" s="249" t="str">
        <f>IFERROR(IF($H73="","",IF($H73="Total",SUMIFS(Q$12:Q72,$F$12:$F72,"Category"),IF($F73="Category",SUMIFS(TB_TRANSACTIONS[Total ($)],TB_TRANSACTIONS[Category],Summary!$H73,TB_TRANSACTIONS[Month],Summary!P$8),SUMIFS(TB_TRANSACTIONS[Total ($)],TB_TRANSACTIONS[Subcategory],Summary!$H73,TB_TRANSACTIONS[Month],Summary!P$8)))),0)</f>
        <v/>
      </c>
      <c r="R73" s="250" t="str">
        <f t="shared" si="2"/>
        <v/>
      </c>
      <c r="S73" s="162"/>
      <c r="T73" s="165"/>
      <c r="U73" s="249" t="str">
        <f>IFERROR(IF($H73="","",IF($H73="Total",SUMIFS(U$12:U72,$F$12:$F72,"Category"),IF($F73="Category",SUM(INDEX(Allocations!$D$11:$O$20,MATCH(Summary!$H73,Allocations!$C$11:$C$20,0),MATCH(Summary!U$8,Allocations!$D$10:$O$10,0))),SUM(INDEX(TB_ALLOCATIONS[[January]:[December]],MATCH(Summary!$H73,TB_ALLOCATIONS[Subcategory],0),MATCH(Summary!U$8,TB_ALLOCATIONS[[#Headers],[January]:[December]],0)))))),0)</f>
        <v/>
      </c>
      <c r="V73" s="249" t="str">
        <f>IFERROR(IF($H73="","",IF($H73="Total",SUMIFS(V$12:V72,$F$12:$F72,"Category"),IF($F73="Category",SUMIFS(TB_TRANSACTIONS[Total ($)],TB_TRANSACTIONS[Category],Summary!$H73,TB_TRANSACTIONS[Month],Summary!U$8),SUMIFS(TB_TRANSACTIONS[Total ($)],TB_TRANSACTIONS[Subcategory],Summary!$H73,TB_TRANSACTIONS[Month],Summary!U$8)))),0)</f>
        <v/>
      </c>
      <c r="W73" s="250" t="str">
        <f t="shared" si="3"/>
        <v/>
      </c>
      <c r="X73" s="162"/>
      <c r="Y73" s="165"/>
      <c r="Z73" s="249" t="str">
        <f>IFERROR(IF($H73="","",IF($H73="Total",SUMIFS(Z$12:Z72,$F$12:$F72,"Category"),IF($F73="Category",SUM(INDEX(Allocations!$D$11:$O$20,MATCH(Summary!$H73,Allocations!$C$11:$C$20,0),MATCH(Summary!Z$8,Allocations!$D$10:$O$10,0))),SUM(INDEX(TB_ALLOCATIONS[[January]:[December]],MATCH(Summary!$H73,TB_ALLOCATIONS[Subcategory],0),MATCH(Summary!Z$8,TB_ALLOCATIONS[[#Headers],[January]:[December]],0)))))),0)</f>
        <v/>
      </c>
      <c r="AA73" s="249" t="str">
        <f>IFERROR(IF($H73="","",IF($H73="Total",SUMIFS(AA$12:AA72,$F$12:$F72,"Category"),IF($F73="Category",SUMIFS(TB_TRANSACTIONS[Total ($)],TB_TRANSACTIONS[Category],Summary!$H73,TB_TRANSACTIONS[Month],Summary!Z$8),SUMIFS(TB_TRANSACTIONS[Total ($)],TB_TRANSACTIONS[Subcategory],Summary!$H73,TB_TRANSACTIONS[Month],Summary!Z$8)))),0)</f>
        <v/>
      </c>
      <c r="AB73" s="250" t="str">
        <f t="shared" si="4"/>
        <v/>
      </c>
      <c r="AC73" s="162"/>
      <c r="AD73" s="165"/>
      <c r="AE73" s="249" t="str">
        <f>IFERROR(IF($H73="","",IF($H73="Total",SUMIFS(AE$12:AE72,$F$12:$F72,"Category"),IF($F73="Category",SUM(INDEX(Allocations!$D$11:$O$20,MATCH(Summary!$H73,Allocations!$C$11:$C$20,0),MATCH(Summary!AE$8,Allocations!$D$10:$O$10,0))),SUM(INDEX(TB_ALLOCATIONS[[January]:[December]],MATCH(Summary!$H73,TB_ALLOCATIONS[Subcategory],0),MATCH(Summary!AE$8,TB_ALLOCATIONS[[#Headers],[January]:[December]],0)))))),0)</f>
        <v/>
      </c>
      <c r="AF73" s="249" t="str">
        <f>IFERROR(IF($H73="","",IF($H73="Total",SUMIFS(AF$12:AF72,$F$12:$F72,"Category"),IF($F73="Category",SUMIFS(TB_TRANSACTIONS[Total ($)],TB_TRANSACTIONS[Category],Summary!$H73,TB_TRANSACTIONS[Month],Summary!AE$8),SUMIFS(TB_TRANSACTIONS[Total ($)],TB_TRANSACTIONS[Subcategory],Summary!$H73,TB_TRANSACTIONS[Month],Summary!AE$8)))),0)</f>
        <v/>
      </c>
      <c r="AG73" s="250" t="str">
        <f t="shared" si="5"/>
        <v/>
      </c>
      <c r="AH73" s="162"/>
      <c r="AI73" s="165"/>
      <c r="AJ73" s="249" t="str">
        <f>IFERROR(IF($H73="","",IF($H73="Total",SUMIFS(AJ$12:AJ72,$F$12:$F72,"Category"),IF($F73="Category",SUM(INDEX(Allocations!$D$11:$O$20,MATCH(Summary!$H73,Allocations!$C$11:$C$20,0),MATCH(Summary!AJ$8,Allocations!$D$10:$O$10,0))),SUM(INDEX(TB_ALLOCATIONS[[January]:[December]],MATCH(Summary!$H73,TB_ALLOCATIONS[Subcategory],0),MATCH(Summary!AJ$8,TB_ALLOCATIONS[[#Headers],[January]:[December]],0)))))),0)</f>
        <v/>
      </c>
      <c r="AK73" s="249" t="str">
        <f>IFERROR(IF($H73="","",IF($H73="Total",SUMIFS(AK$12:AK72,$F$12:$F72,"Category"),IF($F73="Category",SUMIFS(TB_TRANSACTIONS[Total ($)],TB_TRANSACTIONS[Category],Summary!$H73,TB_TRANSACTIONS[Month],Summary!AJ$8),SUMIFS(TB_TRANSACTIONS[Total ($)],TB_TRANSACTIONS[Subcategory],Summary!$H73,TB_TRANSACTIONS[Month],Summary!AJ$8)))),0)</f>
        <v/>
      </c>
      <c r="AL73" s="250" t="str">
        <f t="shared" si="6"/>
        <v/>
      </c>
      <c r="AM73" s="162"/>
      <c r="AN73" s="165"/>
      <c r="AO73" s="249" t="str">
        <f>IFERROR(IF($H73="","",IF($H73="Total",SUMIFS(AO$12:AO72,$F$12:$F72,"Category"),IF($F73="Category",SUM(INDEX(Allocations!$D$11:$O$20,MATCH(Summary!$H73,Allocations!$C$11:$C$20,0),MATCH(Summary!AO$8,Allocations!$D$10:$O$10,0))),SUM(INDEX(TB_ALLOCATIONS[[January]:[December]],MATCH(Summary!$H73,TB_ALLOCATIONS[Subcategory],0),MATCH(Summary!AO$8,TB_ALLOCATIONS[[#Headers],[January]:[December]],0)))))),0)</f>
        <v/>
      </c>
      <c r="AP73" s="249" t="str">
        <f>IFERROR(IF($H73="","",IF($H73="Total",SUMIFS(AP$12:AP72,$F$12:$F72,"Category"),IF($F73="Category",SUMIFS(TB_TRANSACTIONS[Total ($)],TB_TRANSACTIONS[Category],Summary!$H73,TB_TRANSACTIONS[Month],Summary!AO$8),SUMIFS(TB_TRANSACTIONS[Total ($)],TB_TRANSACTIONS[Subcategory],Summary!$H73,TB_TRANSACTIONS[Month],Summary!AO$8)))),0)</f>
        <v/>
      </c>
      <c r="AQ73" s="250" t="str">
        <f t="shared" si="7"/>
        <v/>
      </c>
      <c r="AR73" s="162"/>
      <c r="AS73" s="165"/>
      <c r="AT73" s="249" t="str">
        <f>IFERROR(IF($H73="","",IF($H73="Total",SUMIFS(AT$12:AT72,$F$12:$F72,"Category"),IF($F73="Category",SUM(INDEX(Allocations!$D$11:$O$20,MATCH(Summary!$H73,Allocations!$C$11:$C$20,0),MATCH(Summary!AT$8,Allocations!$D$10:$O$10,0))),SUM(INDEX(TB_ALLOCATIONS[[January]:[December]],MATCH(Summary!$H73,TB_ALLOCATIONS[Subcategory],0),MATCH(Summary!AT$8,TB_ALLOCATIONS[[#Headers],[January]:[December]],0)))))),0)</f>
        <v/>
      </c>
      <c r="AU73" s="249" t="str">
        <f>IFERROR(IF($H73="","",IF($H73="Total",SUMIFS(AU$12:AU72,$F$12:$F72,"Category"),IF($F73="Category",SUMIFS(TB_TRANSACTIONS[Total ($)],TB_TRANSACTIONS[Category],Summary!$H73,TB_TRANSACTIONS[Month],Summary!AT$8),SUMIFS(TB_TRANSACTIONS[Total ($)],TB_TRANSACTIONS[Subcategory],Summary!$H73,TB_TRANSACTIONS[Month],Summary!AT$8)))),0)</f>
        <v/>
      </c>
      <c r="AV73" s="250" t="str">
        <f t="shared" si="8"/>
        <v/>
      </c>
      <c r="AW73" s="162"/>
      <c r="AX73" s="165"/>
      <c r="AY73" s="249" t="str">
        <f>IFERROR(IF($H73="","",IF($H73="Total",SUMIFS(AY$12:AY72,$F$12:$F72,"Category"),IF($F73="Category",SUM(INDEX(Allocations!$D$11:$O$20,MATCH(Summary!$H73,Allocations!$C$11:$C$20,0),MATCH(Summary!AY$8,Allocations!$D$10:$O$10,0))),SUM(INDEX(TB_ALLOCATIONS[[January]:[December]],MATCH(Summary!$H73,TB_ALLOCATIONS[Subcategory],0),MATCH(Summary!AY$8,TB_ALLOCATIONS[[#Headers],[January]:[December]],0)))))),0)</f>
        <v/>
      </c>
      <c r="AZ73" s="249" t="str">
        <f>IFERROR(IF($H73="","",IF($H73="Total",SUMIFS(AZ$12:AZ72,$F$12:$F72,"Category"),IF($F73="Category",SUMIFS(TB_TRANSACTIONS[Total ($)],TB_TRANSACTIONS[Category],Summary!$H73,TB_TRANSACTIONS[Month],Summary!AY$8),SUMIFS(TB_TRANSACTIONS[Total ($)],TB_TRANSACTIONS[Subcategory],Summary!$H73,TB_TRANSACTIONS[Month],Summary!AY$8)))),0)</f>
        <v/>
      </c>
      <c r="BA73" s="250" t="str">
        <f t="shared" si="9"/>
        <v/>
      </c>
      <c r="BB73" s="162"/>
      <c r="BC73" s="165"/>
      <c r="BD73" s="249" t="str">
        <f>IFERROR(IF($H73="","",IF($H73="Total",SUMIFS(BD$12:BD72,$F$12:$F72,"Category"),IF($F73="Category",SUM(INDEX(Allocations!$D$11:$O$20,MATCH(Summary!$H73,Allocations!$C$11:$C$20,0),MATCH(Summary!BD$8,Allocations!$D$10:$O$10,0))),SUM(INDEX(TB_ALLOCATIONS[[January]:[December]],MATCH(Summary!$H73,TB_ALLOCATIONS[Subcategory],0),MATCH(Summary!BD$8,TB_ALLOCATIONS[[#Headers],[January]:[December]],0)))))),0)</f>
        <v/>
      </c>
      <c r="BE73" s="249" t="str">
        <f>IFERROR(IF($H73="","",IF($H73="Total",SUMIFS(BE$12:BE72,$F$12:$F72,"Category"),IF($F73="Category",SUMIFS(TB_TRANSACTIONS[Total ($)],TB_TRANSACTIONS[Category],Summary!$H73,TB_TRANSACTIONS[Month],Summary!BD$8),SUMIFS(TB_TRANSACTIONS[Total ($)],TB_TRANSACTIONS[Subcategory],Summary!$H73,TB_TRANSACTIONS[Month],Summary!BD$8)))),0)</f>
        <v/>
      </c>
      <c r="BF73" s="250" t="str">
        <f t="shared" si="10"/>
        <v/>
      </c>
      <c r="BG73" s="162"/>
      <c r="BH73" s="165"/>
      <c r="BI73" s="249" t="str">
        <f>IFERROR(IF($H73="","",IF($H73="Total",SUMIFS(BI$12:BI72,$F$12:$F72,"Category"),IF($F73="Category",SUM(INDEX(Allocations!$D$11:$O$20,MATCH(Summary!$H73,Allocations!$C$11:$C$20,0),MATCH(Summary!BI$8,Allocations!$D$10:$O$10,0))),SUM(INDEX(TB_ALLOCATIONS[[January]:[December]],MATCH(Summary!$H73,TB_ALLOCATIONS[Subcategory],0),MATCH(Summary!BI$8,TB_ALLOCATIONS[[#Headers],[January]:[December]],0)))))),0)</f>
        <v/>
      </c>
      <c r="BJ73" s="249" t="str">
        <f>IFERROR(IF($H73="","",IF($H73="Total",SUMIFS(BJ$12:BJ72,$F$12:$F72,"Category"),IF($F73="Category",SUMIFS(TB_TRANSACTIONS[Total ($)],TB_TRANSACTIONS[Category],Summary!$H73,TB_TRANSACTIONS[Month],Summary!BI$8),SUMIFS(TB_TRANSACTIONS[Total ($)],TB_TRANSACTIONS[Subcategory],Summary!$H73,TB_TRANSACTIONS[Month],Summary!BI$8)))),0)</f>
        <v/>
      </c>
      <c r="BK73" s="250" t="str">
        <f t="shared" si="11"/>
        <v/>
      </c>
      <c r="BL73" s="162"/>
      <c r="BM73" s="165"/>
      <c r="BN73" s="249" t="str">
        <f>IFERROR(IF($H73="","",IF($H73="Total",SUMIFS(BN$12:BN72,$F$12:$F72,"Category"),IF($F73="Category",SUM(INDEX(Allocations!$D$11:$O$20,MATCH(Summary!$H73,Allocations!$C$11:$C$20,0),MATCH(Summary!BN$8,Allocations!$D$10:$O$10,0))),SUM(INDEX(TB_ALLOCATIONS[[January]:[December]],MATCH(Summary!$H73,TB_ALLOCATIONS[Subcategory],0),MATCH(Summary!BN$8,TB_ALLOCATIONS[[#Headers],[January]:[December]],0)))))),0)</f>
        <v/>
      </c>
      <c r="BO73" s="249" t="str">
        <f>IFERROR(IF($H73="","",IF($H73="Total",SUMIFS(BO$12:BO72,$F$12:$F72,"Category"),IF($F73="Category",SUMIFS(TB_TRANSACTIONS[Total ($)],TB_TRANSACTIONS[Category],Summary!$H73,TB_TRANSACTIONS[Month],Summary!BN$8),SUMIFS(TB_TRANSACTIONS[Total ($)],TB_TRANSACTIONS[Subcategory],Summary!$H73,TB_TRANSACTIONS[Month],Summary!BN$8)))),0)</f>
        <v/>
      </c>
      <c r="BP73" s="250" t="str">
        <f t="shared" si="12"/>
        <v/>
      </c>
      <c r="BQ73" s="162"/>
      <c r="BR73" s="165"/>
      <c r="BS73" s="249" t="str">
        <f t="shared" si="21"/>
        <v/>
      </c>
      <c r="BT73" s="249" t="str">
        <f t="shared" si="22"/>
        <v/>
      </c>
      <c r="BU73" s="250" t="str">
        <f t="shared" si="23"/>
        <v/>
      </c>
      <c r="BV73" s="267"/>
      <c r="BW73" s="77"/>
      <c r="BX73" s="57"/>
      <c r="CK73" s="92"/>
      <c r="CL73" s="92"/>
      <c r="CM73" s="92"/>
      <c r="CN73" s="92"/>
      <c r="CO73" s="92"/>
      <c r="CP73" s="92"/>
    </row>
    <row r="74" spans="1:94" s="72" customFormat="1" ht="16" customHeight="1" thickBot="1" x14ac:dyDescent="0.3">
      <c r="A74" s="97"/>
      <c r="B74" s="108" t="str">
        <f>IFERROR(IF(COUNTIFS($B$13:B73,"Total")&gt;0,"-",IF(B73="",IF(B72="","Total",IF(B72=$C$8,"",B72+1)),IF(E73=D73,"",B73))),"-")</f>
        <v>-</v>
      </c>
      <c r="C74" s="108" t="str">
        <f>IFERROR(IF(B74="","-",INDEX(Analysis!$D$45:$D$54,MATCH(Summary!$B74,Analysis!$C$45:$C$54,0),1)),"-")</f>
        <v>-</v>
      </c>
      <c r="D74" s="108" t="str">
        <f>IFERROR(INDEX(Analysis!$E$45:$E$54,MATCH(Summary!$B74,Analysis!$C$45:$C$54,0),1),"-")</f>
        <v>-</v>
      </c>
      <c r="E74" s="108" t="str">
        <f t="shared" si="16"/>
        <v>-</v>
      </c>
      <c r="F74" s="108" t="str">
        <f t="shared" si="0"/>
        <v>-</v>
      </c>
      <c r="G74" s="57"/>
      <c r="H74" s="164" t="str">
        <f>IFERROR(IF(B74="Total","Total",IF(COUNTIFS($H$12:H73,"Total")&gt;0,"",IF(F74="Category",Summary!C74,INDEX(TB_ALLOCATIONS[Subcategory],MATCH(Summary!C74&amp;"-"&amp;Summary!E74,TB_ALLOCATIONS[Subcategory - code],0),1)))),"")</f>
        <v/>
      </c>
      <c r="I74" s="162"/>
      <c r="J74" s="165"/>
      <c r="K74" s="249" t="str">
        <f>IFERROR(IF($H74="","",IF($H74="Total",SUMIFS(K$12:K73,$F$12:$F73,"Category"),IF($F74="Category",SUM(INDEX(Allocations!$D$11:$O$20,MATCH(Summary!$H74,Allocations!$C$11:$C$20,0),MATCH(Summary!K$8,Allocations!$D$10:$O$10,0))),SUM(INDEX(TB_ALLOCATIONS[[January]:[December]],MATCH(Summary!$H74,TB_ALLOCATIONS[Subcategory],0),MATCH(Summary!K$8,TB_ALLOCATIONS[[#Headers],[January]:[December]],0)))))),0)</f>
        <v/>
      </c>
      <c r="L74" s="249" t="str">
        <f>IFERROR(IF($H74="","",IF($H74="Total",SUMIFS(L$12:L73,$F$12:$F73,"Category"),IF($F74="Category",SUMIFS(TB_TRANSACTIONS[Total ($)],TB_TRANSACTIONS[Category],Summary!$H74,TB_TRANSACTIONS[Month],Summary!K$8),SUMIFS(TB_TRANSACTIONS[Total ($)],TB_TRANSACTIONS[Subcategory],Summary!$H74,TB_TRANSACTIONS[Month],Summary!K$8)))),0)</f>
        <v/>
      </c>
      <c r="M74" s="250" t="str">
        <f t="shared" si="20"/>
        <v/>
      </c>
      <c r="N74" s="162"/>
      <c r="O74" s="165"/>
      <c r="P74" s="249" t="str">
        <f>IFERROR(IF($H74="","",IF($H74="Total",SUMIFS(P$12:P73,$F$12:$F73,"Category"),IF($F74="Category",SUM(INDEX(Allocations!$D$11:$O$20,MATCH(Summary!$H74,Allocations!$C$11:$C$20,0),MATCH(Summary!P$8,Allocations!$D$10:$O$10,0))),SUM(INDEX(TB_ALLOCATIONS[[January]:[December]],MATCH(Summary!$H74,TB_ALLOCATIONS[Subcategory],0),MATCH(Summary!P$8,TB_ALLOCATIONS[[#Headers],[January]:[December]],0)))))),0)</f>
        <v/>
      </c>
      <c r="Q74" s="249" t="str">
        <f>IFERROR(IF($H74="","",IF($H74="Total",SUMIFS(Q$12:Q73,$F$12:$F73,"Category"),IF($F74="Category",SUMIFS(TB_TRANSACTIONS[Total ($)],TB_TRANSACTIONS[Category],Summary!$H74,TB_TRANSACTIONS[Month],Summary!P$8),SUMIFS(TB_TRANSACTIONS[Total ($)],TB_TRANSACTIONS[Subcategory],Summary!$H74,TB_TRANSACTIONS[Month],Summary!P$8)))),0)</f>
        <v/>
      </c>
      <c r="R74" s="250" t="str">
        <f t="shared" si="2"/>
        <v/>
      </c>
      <c r="S74" s="162"/>
      <c r="T74" s="165"/>
      <c r="U74" s="249" t="str">
        <f>IFERROR(IF($H74="","",IF($H74="Total",SUMIFS(U$12:U73,$F$12:$F73,"Category"),IF($F74="Category",SUM(INDEX(Allocations!$D$11:$O$20,MATCH(Summary!$H74,Allocations!$C$11:$C$20,0),MATCH(Summary!U$8,Allocations!$D$10:$O$10,0))),SUM(INDEX(TB_ALLOCATIONS[[January]:[December]],MATCH(Summary!$H74,TB_ALLOCATIONS[Subcategory],0),MATCH(Summary!U$8,TB_ALLOCATIONS[[#Headers],[January]:[December]],0)))))),0)</f>
        <v/>
      </c>
      <c r="V74" s="249" t="str">
        <f>IFERROR(IF($H74="","",IF($H74="Total",SUMIFS(V$12:V73,$F$12:$F73,"Category"),IF($F74="Category",SUMIFS(TB_TRANSACTIONS[Total ($)],TB_TRANSACTIONS[Category],Summary!$H74,TB_TRANSACTIONS[Month],Summary!U$8),SUMIFS(TB_TRANSACTIONS[Total ($)],TB_TRANSACTIONS[Subcategory],Summary!$H74,TB_TRANSACTIONS[Month],Summary!U$8)))),0)</f>
        <v/>
      </c>
      <c r="W74" s="250" t="str">
        <f t="shared" si="3"/>
        <v/>
      </c>
      <c r="X74" s="162"/>
      <c r="Y74" s="165"/>
      <c r="Z74" s="249" t="str">
        <f>IFERROR(IF($H74="","",IF($H74="Total",SUMIFS(Z$12:Z73,$F$12:$F73,"Category"),IF($F74="Category",SUM(INDEX(Allocations!$D$11:$O$20,MATCH(Summary!$H74,Allocations!$C$11:$C$20,0),MATCH(Summary!Z$8,Allocations!$D$10:$O$10,0))),SUM(INDEX(TB_ALLOCATIONS[[January]:[December]],MATCH(Summary!$H74,TB_ALLOCATIONS[Subcategory],0),MATCH(Summary!Z$8,TB_ALLOCATIONS[[#Headers],[January]:[December]],0)))))),0)</f>
        <v/>
      </c>
      <c r="AA74" s="249" t="str">
        <f>IFERROR(IF($H74="","",IF($H74="Total",SUMIFS(AA$12:AA73,$F$12:$F73,"Category"),IF($F74="Category",SUMIFS(TB_TRANSACTIONS[Total ($)],TB_TRANSACTIONS[Category],Summary!$H74,TB_TRANSACTIONS[Month],Summary!Z$8),SUMIFS(TB_TRANSACTIONS[Total ($)],TB_TRANSACTIONS[Subcategory],Summary!$H74,TB_TRANSACTIONS[Month],Summary!Z$8)))),0)</f>
        <v/>
      </c>
      <c r="AB74" s="250" t="str">
        <f t="shared" si="4"/>
        <v/>
      </c>
      <c r="AC74" s="162"/>
      <c r="AD74" s="165"/>
      <c r="AE74" s="249" t="str">
        <f>IFERROR(IF($H74="","",IF($H74="Total",SUMIFS(AE$12:AE73,$F$12:$F73,"Category"),IF($F74="Category",SUM(INDEX(Allocations!$D$11:$O$20,MATCH(Summary!$H74,Allocations!$C$11:$C$20,0),MATCH(Summary!AE$8,Allocations!$D$10:$O$10,0))),SUM(INDEX(TB_ALLOCATIONS[[January]:[December]],MATCH(Summary!$H74,TB_ALLOCATIONS[Subcategory],0),MATCH(Summary!AE$8,TB_ALLOCATIONS[[#Headers],[January]:[December]],0)))))),0)</f>
        <v/>
      </c>
      <c r="AF74" s="249" t="str">
        <f>IFERROR(IF($H74="","",IF($H74="Total",SUMIFS(AF$12:AF73,$F$12:$F73,"Category"),IF($F74="Category",SUMIFS(TB_TRANSACTIONS[Total ($)],TB_TRANSACTIONS[Category],Summary!$H74,TB_TRANSACTIONS[Month],Summary!AE$8),SUMIFS(TB_TRANSACTIONS[Total ($)],TB_TRANSACTIONS[Subcategory],Summary!$H74,TB_TRANSACTIONS[Month],Summary!AE$8)))),0)</f>
        <v/>
      </c>
      <c r="AG74" s="250" t="str">
        <f t="shared" si="5"/>
        <v/>
      </c>
      <c r="AH74" s="162"/>
      <c r="AI74" s="165"/>
      <c r="AJ74" s="249" t="str">
        <f>IFERROR(IF($H74="","",IF($H74="Total",SUMIFS(AJ$12:AJ73,$F$12:$F73,"Category"),IF($F74="Category",SUM(INDEX(Allocations!$D$11:$O$20,MATCH(Summary!$H74,Allocations!$C$11:$C$20,0),MATCH(Summary!AJ$8,Allocations!$D$10:$O$10,0))),SUM(INDEX(TB_ALLOCATIONS[[January]:[December]],MATCH(Summary!$H74,TB_ALLOCATIONS[Subcategory],0),MATCH(Summary!AJ$8,TB_ALLOCATIONS[[#Headers],[January]:[December]],0)))))),0)</f>
        <v/>
      </c>
      <c r="AK74" s="249" t="str">
        <f>IFERROR(IF($H74="","",IF($H74="Total",SUMIFS(AK$12:AK73,$F$12:$F73,"Category"),IF($F74="Category",SUMIFS(TB_TRANSACTIONS[Total ($)],TB_TRANSACTIONS[Category],Summary!$H74,TB_TRANSACTIONS[Month],Summary!AJ$8),SUMIFS(TB_TRANSACTIONS[Total ($)],TB_TRANSACTIONS[Subcategory],Summary!$H74,TB_TRANSACTIONS[Month],Summary!AJ$8)))),0)</f>
        <v/>
      </c>
      <c r="AL74" s="250" t="str">
        <f t="shared" si="6"/>
        <v/>
      </c>
      <c r="AM74" s="162"/>
      <c r="AN74" s="165"/>
      <c r="AO74" s="249" t="str">
        <f>IFERROR(IF($H74="","",IF($H74="Total",SUMIFS(AO$12:AO73,$F$12:$F73,"Category"),IF($F74="Category",SUM(INDEX(Allocations!$D$11:$O$20,MATCH(Summary!$H74,Allocations!$C$11:$C$20,0),MATCH(Summary!AO$8,Allocations!$D$10:$O$10,0))),SUM(INDEX(TB_ALLOCATIONS[[January]:[December]],MATCH(Summary!$H74,TB_ALLOCATIONS[Subcategory],0),MATCH(Summary!AO$8,TB_ALLOCATIONS[[#Headers],[January]:[December]],0)))))),0)</f>
        <v/>
      </c>
      <c r="AP74" s="249" t="str">
        <f>IFERROR(IF($H74="","",IF($H74="Total",SUMIFS(AP$12:AP73,$F$12:$F73,"Category"),IF($F74="Category",SUMIFS(TB_TRANSACTIONS[Total ($)],TB_TRANSACTIONS[Category],Summary!$H74,TB_TRANSACTIONS[Month],Summary!AO$8),SUMIFS(TB_TRANSACTIONS[Total ($)],TB_TRANSACTIONS[Subcategory],Summary!$H74,TB_TRANSACTIONS[Month],Summary!AO$8)))),0)</f>
        <v/>
      </c>
      <c r="AQ74" s="250" t="str">
        <f t="shared" si="7"/>
        <v/>
      </c>
      <c r="AR74" s="162"/>
      <c r="AS74" s="165"/>
      <c r="AT74" s="249" t="str">
        <f>IFERROR(IF($H74="","",IF($H74="Total",SUMIFS(AT$12:AT73,$F$12:$F73,"Category"),IF($F74="Category",SUM(INDEX(Allocations!$D$11:$O$20,MATCH(Summary!$H74,Allocations!$C$11:$C$20,0),MATCH(Summary!AT$8,Allocations!$D$10:$O$10,0))),SUM(INDEX(TB_ALLOCATIONS[[January]:[December]],MATCH(Summary!$H74,TB_ALLOCATIONS[Subcategory],0),MATCH(Summary!AT$8,TB_ALLOCATIONS[[#Headers],[January]:[December]],0)))))),0)</f>
        <v/>
      </c>
      <c r="AU74" s="249" t="str">
        <f>IFERROR(IF($H74="","",IF($H74="Total",SUMIFS(AU$12:AU73,$F$12:$F73,"Category"),IF($F74="Category",SUMIFS(TB_TRANSACTIONS[Total ($)],TB_TRANSACTIONS[Category],Summary!$H74,TB_TRANSACTIONS[Month],Summary!AT$8),SUMIFS(TB_TRANSACTIONS[Total ($)],TB_TRANSACTIONS[Subcategory],Summary!$H74,TB_TRANSACTIONS[Month],Summary!AT$8)))),0)</f>
        <v/>
      </c>
      <c r="AV74" s="250" t="str">
        <f t="shared" si="8"/>
        <v/>
      </c>
      <c r="AW74" s="162"/>
      <c r="AX74" s="165"/>
      <c r="AY74" s="249" t="str">
        <f>IFERROR(IF($H74="","",IF($H74="Total",SUMIFS(AY$12:AY73,$F$12:$F73,"Category"),IF($F74="Category",SUM(INDEX(Allocations!$D$11:$O$20,MATCH(Summary!$H74,Allocations!$C$11:$C$20,0),MATCH(Summary!AY$8,Allocations!$D$10:$O$10,0))),SUM(INDEX(TB_ALLOCATIONS[[January]:[December]],MATCH(Summary!$H74,TB_ALLOCATIONS[Subcategory],0),MATCH(Summary!AY$8,TB_ALLOCATIONS[[#Headers],[January]:[December]],0)))))),0)</f>
        <v/>
      </c>
      <c r="AZ74" s="249" t="str">
        <f>IFERROR(IF($H74="","",IF($H74="Total",SUMIFS(AZ$12:AZ73,$F$12:$F73,"Category"),IF($F74="Category",SUMIFS(TB_TRANSACTIONS[Total ($)],TB_TRANSACTIONS[Category],Summary!$H74,TB_TRANSACTIONS[Month],Summary!AY$8),SUMIFS(TB_TRANSACTIONS[Total ($)],TB_TRANSACTIONS[Subcategory],Summary!$H74,TB_TRANSACTIONS[Month],Summary!AY$8)))),0)</f>
        <v/>
      </c>
      <c r="BA74" s="250" t="str">
        <f t="shared" si="9"/>
        <v/>
      </c>
      <c r="BB74" s="162"/>
      <c r="BC74" s="165"/>
      <c r="BD74" s="249" t="str">
        <f>IFERROR(IF($H74="","",IF($H74="Total",SUMIFS(BD$12:BD73,$F$12:$F73,"Category"),IF($F74="Category",SUM(INDEX(Allocations!$D$11:$O$20,MATCH(Summary!$H74,Allocations!$C$11:$C$20,0),MATCH(Summary!BD$8,Allocations!$D$10:$O$10,0))),SUM(INDEX(TB_ALLOCATIONS[[January]:[December]],MATCH(Summary!$H74,TB_ALLOCATIONS[Subcategory],0),MATCH(Summary!BD$8,TB_ALLOCATIONS[[#Headers],[January]:[December]],0)))))),0)</f>
        <v/>
      </c>
      <c r="BE74" s="249" t="str">
        <f>IFERROR(IF($H74="","",IF($H74="Total",SUMIFS(BE$12:BE73,$F$12:$F73,"Category"),IF($F74="Category",SUMIFS(TB_TRANSACTIONS[Total ($)],TB_TRANSACTIONS[Category],Summary!$H74,TB_TRANSACTIONS[Month],Summary!BD$8),SUMIFS(TB_TRANSACTIONS[Total ($)],TB_TRANSACTIONS[Subcategory],Summary!$H74,TB_TRANSACTIONS[Month],Summary!BD$8)))),0)</f>
        <v/>
      </c>
      <c r="BF74" s="250" t="str">
        <f t="shared" si="10"/>
        <v/>
      </c>
      <c r="BG74" s="162"/>
      <c r="BH74" s="165"/>
      <c r="BI74" s="249" t="str">
        <f>IFERROR(IF($H74="","",IF($H74="Total",SUMIFS(BI$12:BI73,$F$12:$F73,"Category"),IF($F74="Category",SUM(INDEX(Allocations!$D$11:$O$20,MATCH(Summary!$H74,Allocations!$C$11:$C$20,0),MATCH(Summary!BI$8,Allocations!$D$10:$O$10,0))),SUM(INDEX(TB_ALLOCATIONS[[January]:[December]],MATCH(Summary!$H74,TB_ALLOCATIONS[Subcategory],0),MATCH(Summary!BI$8,TB_ALLOCATIONS[[#Headers],[January]:[December]],0)))))),0)</f>
        <v/>
      </c>
      <c r="BJ74" s="249" t="str">
        <f>IFERROR(IF($H74="","",IF($H74="Total",SUMIFS(BJ$12:BJ73,$F$12:$F73,"Category"),IF($F74="Category",SUMIFS(TB_TRANSACTIONS[Total ($)],TB_TRANSACTIONS[Category],Summary!$H74,TB_TRANSACTIONS[Month],Summary!BI$8),SUMIFS(TB_TRANSACTIONS[Total ($)],TB_TRANSACTIONS[Subcategory],Summary!$H74,TB_TRANSACTIONS[Month],Summary!BI$8)))),0)</f>
        <v/>
      </c>
      <c r="BK74" s="250" t="str">
        <f t="shared" si="11"/>
        <v/>
      </c>
      <c r="BL74" s="162"/>
      <c r="BM74" s="165"/>
      <c r="BN74" s="249" t="str">
        <f>IFERROR(IF($H74="","",IF($H74="Total",SUMIFS(BN$12:BN73,$F$12:$F73,"Category"),IF($F74="Category",SUM(INDEX(Allocations!$D$11:$O$20,MATCH(Summary!$H74,Allocations!$C$11:$C$20,0),MATCH(Summary!BN$8,Allocations!$D$10:$O$10,0))),SUM(INDEX(TB_ALLOCATIONS[[January]:[December]],MATCH(Summary!$H74,TB_ALLOCATIONS[Subcategory],0),MATCH(Summary!BN$8,TB_ALLOCATIONS[[#Headers],[January]:[December]],0)))))),0)</f>
        <v/>
      </c>
      <c r="BO74" s="249" t="str">
        <f>IFERROR(IF($H74="","",IF($H74="Total",SUMIFS(BO$12:BO73,$F$12:$F73,"Category"),IF($F74="Category",SUMIFS(TB_TRANSACTIONS[Total ($)],TB_TRANSACTIONS[Category],Summary!$H74,TB_TRANSACTIONS[Month],Summary!BN$8),SUMIFS(TB_TRANSACTIONS[Total ($)],TB_TRANSACTIONS[Subcategory],Summary!$H74,TB_TRANSACTIONS[Month],Summary!BN$8)))),0)</f>
        <v/>
      </c>
      <c r="BP74" s="250" t="str">
        <f t="shared" si="12"/>
        <v/>
      </c>
      <c r="BQ74" s="162"/>
      <c r="BR74" s="165"/>
      <c r="BS74" s="249" t="str">
        <f t="shared" si="21"/>
        <v/>
      </c>
      <c r="BT74" s="249" t="str">
        <f t="shared" si="22"/>
        <v/>
      </c>
      <c r="BU74" s="250" t="str">
        <f t="shared" si="23"/>
        <v/>
      </c>
      <c r="BV74" s="267"/>
      <c r="BW74" s="77"/>
      <c r="BX74" s="57"/>
      <c r="CK74" s="92"/>
      <c r="CL74" s="92"/>
      <c r="CM74" s="92"/>
      <c r="CN74" s="92"/>
      <c r="CO74" s="92"/>
      <c r="CP74" s="92"/>
    </row>
    <row r="75" spans="1:94" s="72" customFormat="1" ht="16" customHeight="1" thickBot="1" x14ac:dyDescent="0.3">
      <c r="A75" s="97"/>
      <c r="B75" s="108" t="str">
        <f>IFERROR(IF(COUNTIFS($B$13:B74,"Total")&gt;0,"-",IF(B74="",IF(B73="","Total",IF(B73=$C$8,"",B73+1)),IF(E74=D74,"",B74))),"-")</f>
        <v>-</v>
      </c>
      <c r="C75" s="108" t="str">
        <f>IFERROR(IF(B75="","-",INDEX(Analysis!$D$45:$D$54,MATCH(Summary!$B75,Analysis!$C$45:$C$54,0),1)),"-")</f>
        <v>-</v>
      </c>
      <c r="D75" s="108" t="str">
        <f>IFERROR(INDEX(Analysis!$E$45:$E$54,MATCH(Summary!$B75,Analysis!$C$45:$C$54,0),1),"-")</f>
        <v>-</v>
      </c>
      <c r="E75" s="108" t="str">
        <f t="shared" si="16"/>
        <v>-</v>
      </c>
      <c r="F75" s="108" t="str">
        <f t="shared" si="0"/>
        <v>-</v>
      </c>
      <c r="G75" s="57"/>
      <c r="H75" s="164" t="str">
        <f>IFERROR(IF(B75="Total","Total",IF(COUNTIFS($H$12:H74,"Total")&gt;0,"",IF(F75="Category",Summary!C75,INDEX(TB_ALLOCATIONS[Subcategory],MATCH(Summary!C75&amp;"-"&amp;Summary!E75,TB_ALLOCATIONS[Subcategory - code],0),1)))),"")</f>
        <v/>
      </c>
      <c r="I75" s="162"/>
      <c r="J75" s="165"/>
      <c r="K75" s="249" t="str">
        <f>IFERROR(IF($H75="","",IF($H75="Total",SUMIFS(K$12:K74,$F$12:$F74,"Category"),IF($F75="Category",SUM(INDEX(Allocations!$D$11:$O$20,MATCH(Summary!$H75,Allocations!$C$11:$C$20,0),MATCH(Summary!K$8,Allocations!$D$10:$O$10,0))),SUM(INDEX(TB_ALLOCATIONS[[January]:[December]],MATCH(Summary!$H75,TB_ALLOCATIONS[Subcategory],0),MATCH(Summary!K$8,TB_ALLOCATIONS[[#Headers],[January]:[December]],0)))))),0)</f>
        <v/>
      </c>
      <c r="L75" s="249" t="str">
        <f>IFERROR(IF($H75="","",IF($H75="Total",SUMIFS(L$12:L74,$F$12:$F74,"Category"),IF($F75="Category",SUMIFS(TB_TRANSACTIONS[Total ($)],TB_TRANSACTIONS[Category],Summary!$H75,TB_TRANSACTIONS[Month],Summary!K$8),SUMIFS(TB_TRANSACTIONS[Total ($)],TB_TRANSACTIONS[Subcategory],Summary!$H75,TB_TRANSACTIONS[Month],Summary!K$8)))),0)</f>
        <v/>
      </c>
      <c r="M75" s="250" t="str">
        <f t="shared" si="20"/>
        <v/>
      </c>
      <c r="N75" s="162"/>
      <c r="O75" s="165"/>
      <c r="P75" s="249" t="str">
        <f>IFERROR(IF($H75="","",IF($H75="Total",SUMIFS(P$12:P74,$F$12:$F74,"Category"),IF($F75="Category",SUM(INDEX(Allocations!$D$11:$O$20,MATCH(Summary!$H75,Allocations!$C$11:$C$20,0),MATCH(Summary!P$8,Allocations!$D$10:$O$10,0))),SUM(INDEX(TB_ALLOCATIONS[[January]:[December]],MATCH(Summary!$H75,TB_ALLOCATIONS[Subcategory],0),MATCH(Summary!P$8,TB_ALLOCATIONS[[#Headers],[January]:[December]],0)))))),0)</f>
        <v/>
      </c>
      <c r="Q75" s="249" t="str">
        <f>IFERROR(IF($H75="","",IF($H75="Total",SUMIFS(Q$12:Q74,$F$12:$F74,"Category"),IF($F75="Category",SUMIFS(TB_TRANSACTIONS[Total ($)],TB_TRANSACTIONS[Category],Summary!$H75,TB_TRANSACTIONS[Month],Summary!P$8),SUMIFS(TB_TRANSACTIONS[Total ($)],TB_TRANSACTIONS[Subcategory],Summary!$H75,TB_TRANSACTIONS[Month],Summary!P$8)))),0)</f>
        <v/>
      </c>
      <c r="R75" s="250" t="str">
        <f t="shared" si="2"/>
        <v/>
      </c>
      <c r="S75" s="162"/>
      <c r="T75" s="165"/>
      <c r="U75" s="249" t="str">
        <f>IFERROR(IF($H75="","",IF($H75="Total",SUMIFS(U$12:U74,$F$12:$F74,"Category"),IF($F75="Category",SUM(INDEX(Allocations!$D$11:$O$20,MATCH(Summary!$H75,Allocations!$C$11:$C$20,0),MATCH(Summary!U$8,Allocations!$D$10:$O$10,0))),SUM(INDEX(TB_ALLOCATIONS[[January]:[December]],MATCH(Summary!$H75,TB_ALLOCATIONS[Subcategory],0),MATCH(Summary!U$8,TB_ALLOCATIONS[[#Headers],[January]:[December]],0)))))),0)</f>
        <v/>
      </c>
      <c r="V75" s="249" t="str">
        <f>IFERROR(IF($H75="","",IF($H75="Total",SUMIFS(V$12:V74,$F$12:$F74,"Category"),IF($F75="Category",SUMIFS(TB_TRANSACTIONS[Total ($)],TB_TRANSACTIONS[Category],Summary!$H75,TB_TRANSACTIONS[Month],Summary!U$8),SUMIFS(TB_TRANSACTIONS[Total ($)],TB_TRANSACTIONS[Subcategory],Summary!$H75,TB_TRANSACTIONS[Month],Summary!U$8)))),0)</f>
        <v/>
      </c>
      <c r="W75" s="250" t="str">
        <f t="shared" si="3"/>
        <v/>
      </c>
      <c r="X75" s="162"/>
      <c r="Y75" s="165"/>
      <c r="Z75" s="249" t="str">
        <f>IFERROR(IF($H75="","",IF($H75="Total",SUMIFS(Z$12:Z74,$F$12:$F74,"Category"),IF($F75="Category",SUM(INDEX(Allocations!$D$11:$O$20,MATCH(Summary!$H75,Allocations!$C$11:$C$20,0),MATCH(Summary!Z$8,Allocations!$D$10:$O$10,0))),SUM(INDEX(TB_ALLOCATIONS[[January]:[December]],MATCH(Summary!$H75,TB_ALLOCATIONS[Subcategory],0),MATCH(Summary!Z$8,TB_ALLOCATIONS[[#Headers],[January]:[December]],0)))))),0)</f>
        <v/>
      </c>
      <c r="AA75" s="249" t="str">
        <f>IFERROR(IF($H75="","",IF($H75="Total",SUMIFS(AA$12:AA74,$F$12:$F74,"Category"),IF($F75="Category",SUMIFS(TB_TRANSACTIONS[Total ($)],TB_TRANSACTIONS[Category],Summary!$H75,TB_TRANSACTIONS[Month],Summary!Z$8),SUMIFS(TB_TRANSACTIONS[Total ($)],TB_TRANSACTIONS[Subcategory],Summary!$H75,TB_TRANSACTIONS[Month],Summary!Z$8)))),0)</f>
        <v/>
      </c>
      <c r="AB75" s="250" t="str">
        <f t="shared" si="4"/>
        <v/>
      </c>
      <c r="AC75" s="162"/>
      <c r="AD75" s="165"/>
      <c r="AE75" s="249" t="str">
        <f>IFERROR(IF($H75="","",IF($H75="Total",SUMIFS(AE$12:AE74,$F$12:$F74,"Category"),IF($F75="Category",SUM(INDEX(Allocations!$D$11:$O$20,MATCH(Summary!$H75,Allocations!$C$11:$C$20,0),MATCH(Summary!AE$8,Allocations!$D$10:$O$10,0))),SUM(INDEX(TB_ALLOCATIONS[[January]:[December]],MATCH(Summary!$H75,TB_ALLOCATIONS[Subcategory],0),MATCH(Summary!AE$8,TB_ALLOCATIONS[[#Headers],[January]:[December]],0)))))),0)</f>
        <v/>
      </c>
      <c r="AF75" s="249" t="str">
        <f>IFERROR(IF($H75="","",IF($H75="Total",SUMIFS(AF$12:AF74,$F$12:$F74,"Category"),IF($F75="Category",SUMIFS(TB_TRANSACTIONS[Total ($)],TB_TRANSACTIONS[Category],Summary!$H75,TB_TRANSACTIONS[Month],Summary!AE$8),SUMIFS(TB_TRANSACTIONS[Total ($)],TB_TRANSACTIONS[Subcategory],Summary!$H75,TB_TRANSACTIONS[Month],Summary!AE$8)))),0)</f>
        <v/>
      </c>
      <c r="AG75" s="250" t="str">
        <f t="shared" si="5"/>
        <v/>
      </c>
      <c r="AH75" s="162"/>
      <c r="AI75" s="165"/>
      <c r="AJ75" s="249" t="str">
        <f>IFERROR(IF($H75="","",IF($H75="Total",SUMIFS(AJ$12:AJ74,$F$12:$F74,"Category"),IF($F75="Category",SUM(INDEX(Allocations!$D$11:$O$20,MATCH(Summary!$H75,Allocations!$C$11:$C$20,0),MATCH(Summary!AJ$8,Allocations!$D$10:$O$10,0))),SUM(INDEX(TB_ALLOCATIONS[[January]:[December]],MATCH(Summary!$H75,TB_ALLOCATIONS[Subcategory],0),MATCH(Summary!AJ$8,TB_ALLOCATIONS[[#Headers],[January]:[December]],0)))))),0)</f>
        <v/>
      </c>
      <c r="AK75" s="249" t="str">
        <f>IFERROR(IF($H75="","",IF($H75="Total",SUMIFS(AK$12:AK74,$F$12:$F74,"Category"),IF($F75="Category",SUMIFS(TB_TRANSACTIONS[Total ($)],TB_TRANSACTIONS[Category],Summary!$H75,TB_TRANSACTIONS[Month],Summary!AJ$8),SUMIFS(TB_TRANSACTIONS[Total ($)],TB_TRANSACTIONS[Subcategory],Summary!$H75,TB_TRANSACTIONS[Month],Summary!AJ$8)))),0)</f>
        <v/>
      </c>
      <c r="AL75" s="250" t="str">
        <f t="shared" si="6"/>
        <v/>
      </c>
      <c r="AM75" s="162"/>
      <c r="AN75" s="165"/>
      <c r="AO75" s="249" t="str">
        <f>IFERROR(IF($H75="","",IF($H75="Total",SUMIFS(AO$12:AO74,$F$12:$F74,"Category"),IF($F75="Category",SUM(INDEX(Allocations!$D$11:$O$20,MATCH(Summary!$H75,Allocations!$C$11:$C$20,0),MATCH(Summary!AO$8,Allocations!$D$10:$O$10,0))),SUM(INDEX(TB_ALLOCATIONS[[January]:[December]],MATCH(Summary!$H75,TB_ALLOCATIONS[Subcategory],0),MATCH(Summary!AO$8,TB_ALLOCATIONS[[#Headers],[January]:[December]],0)))))),0)</f>
        <v/>
      </c>
      <c r="AP75" s="249" t="str">
        <f>IFERROR(IF($H75="","",IF($H75="Total",SUMIFS(AP$12:AP74,$F$12:$F74,"Category"),IF($F75="Category",SUMIFS(TB_TRANSACTIONS[Total ($)],TB_TRANSACTIONS[Category],Summary!$H75,TB_TRANSACTIONS[Month],Summary!AO$8),SUMIFS(TB_TRANSACTIONS[Total ($)],TB_TRANSACTIONS[Subcategory],Summary!$H75,TB_TRANSACTIONS[Month],Summary!AO$8)))),0)</f>
        <v/>
      </c>
      <c r="AQ75" s="250" t="str">
        <f t="shared" si="7"/>
        <v/>
      </c>
      <c r="AR75" s="162"/>
      <c r="AS75" s="165"/>
      <c r="AT75" s="249" t="str">
        <f>IFERROR(IF($H75="","",IF($H75="Total",SUMIFS(AT$12:AT74,$F$12:$F74,"Category"),IF($F75="Category",SUM(INDEX(Allocations!$D$11:$O$20,MATCH(Summary!$H75,Allocations!$C$11:$C$20,0),MATCH(Summary!AT$8,Allocations!$D$10:$O$10,0))),SUM(INDEX(TB_ALLOCATIONS[[January]:[December]],MATCH(Summary!$H75,TB_ALLOCATIONS[Subcategory],0),MATCH(Summary!AT$8,TB_ALLOCATIONS[[#Headers],[January]:[December]],0)))))),0)</f>
        <v/>
      </c>
      <c r="AU75" s="249" t="str">
        <f>IFERROR(IF($H75="","",IF($H75="Total",SUMIFS(AU$12:AU74,$F$12:$F74,"Category"),IF($F75="Category",SUMIFS(TB_TRANSACTIONS[Total ($)],TB_TRANSACTIONS[Category],Summary!$H75,TB_TRANSACTIONS[Month],Summary!AT$8),SUMIFS(TB_TRANSACTIONS[Total ($)],TB_TRANSACTIONS[Subcategory],Summary!$H75,TB_TRANSACTIONS[Month],Summary!AT$8)))),0)</f>
        <v/>
      </c>
      <c r="AV75" s="250" t="str">
        <f t="shared" si="8"/>
        <v/>
      </c>
      <c r="AW75" s="162"/>
      <c r="AX75" s="165"/>
      <c r="AY75" s="249" t="str">
        <f>IFERROR(IF($H75="","",IF($H75="Total",SUMIFS(AY$12:AY74,$F$12:$F74,"Category"),IF($F75="Category",SUM(INDEX(Allocations!$D$11:$O$20,MATCH(Summary!$H75,Allocations!$C$11:$C$20,0),MATCH(Summary!AY$8,Allocations!$D$10:$O$10,0))),SUM(INDEX(TB_ALLOCATIONS[[January]:[December]],MATCH(Summary!$H75,TB_ALLOCATIONS[Subcategory],0),MATCH(Summary!AY$8,TB_ALLOCATIONS[[#Headers],[January]:[December]],0)))))),0)</f>
        <v/>
      </c>
      <c r="AZ75" s="249" t="str">
        <f>IFERROR(IF($H75="","",IF($H75="Total",SUMIFS(AZ$12:AZ74,$F$12:$F74,"Category"),IF($F75="Category",SUMIFS(TB_TRANSACTIONS[Total ($)],TB_TRANSACTIONS[Category],Summary!$H75,TB_TRANSACTIONS[Month],Summary!AY$8),SUMIFS(TB_TRANSACTIONS[Total ($)],TB_TRANSACTIONS[Subcategory],Summary!$H75,TB_TRANSACTIONS[Month],Summary!AY$8)))),0)</f>
        <v/>
      </c>
      <c r="BA75" s="250" t="str">
        <f t="shared" si="9"/>
        <v/>
      </c>
      <c r="BB75" s="162"/>
      <c r="BC75" s="165"/>
      <c r="BD75" s="249" t="str">
        <f>IFERROR(IF($H75="","",IF($H75="Total",SUMIFS(BD$12:BD74,$F$12:$F74,"Category"),IF($F75="Category",SUM(INDEX(Allocations!$D$11:$O$20,MATCH(Summary!$H75,Allocations!$C$11:$C$20,0),MATCH(Summary!BD$8,Allocations!$D$10:$O$10,0))),SUM(INDEX(TB_ALLOCATIONS[[January]:[December]],MATCH(Summary!$H75,TB_ALLOCATIONS[Subcategory],0),MATCH(Summary!BD$8,TB_ALLOCATIONS[[#Headers],[January]:[December]],0)))))),0)</f>
        <v/>
      </c>
      <c r="BE75" s="249" t="str">
        <f>IFERROR(IF($H75="","",IF($H75="Total",SUMIFS(BE$12:BE74,$F$12:$F74,"Category"),IF($F75="Category",SUMIFS(TB_TRANSACTIONS[Total ($)],TB_TRANSACTIONS[Category],Summary!$H75,TB_TRANSACTIONS[Month],Summary!BD$8),SUMIFS(TB_TRANSACTIONS[Total ($)],TB_TRANSACTIONS[Subcategory],Summary!$H75,TB_TRANSACTIONS[Month],Summary!BD$8)))),0)</f>
        <v/>
      </c>
      <c r="BF75" s="250" t="str">
        <f t="shared" si="10"/>
        <v/>
      </c>
      <c r="BG75" s="162"/>
      <c r="BH75" s="165"/>
      <c r="BI75" s="249" t="str">
        <f>IFERROR(IF($H75="","",IF($H75="Total",SUMIFS(BI$12:BI74,$F$12:$F74,"Category"),IF($F75="Category",SUM(INDEX(Allocations!$D$11:$O$20,MATCH(Summary!$H75,Allocations!$C$11:$C$20,0),MATCH(Summary!BI$8,Allocations!$D$10:$O$10,0))),SUM(INDEX(TB_ALLOCATIONS[[January]:[December]],MATCH(Summary!$H75,TB_ALLOCATIONS[Subcategory],0),MATCH(Summary!BI$8,TB_ALLOCATIONS[[#Headers],[January]:[December]],0)))))),0)</f>
        <v/>
      </c>
      <c r="BJ75" s="249" t="str">
        <f>IFERROR(IF($H75="","",IF($H75="Total",SUMIFS(BJ$12:BJ74,$F$12:$F74,"Category"),IF($F75="Category",SUMIFS(TB_TRANSACTIONS[Total ($)],TB_TRANSACTIONS[Category],Summary!$H75,TB_TRANSACTIONS[Month],Summary!BI$8),SUMIFS(TB_TRANSACTIONS[Total ($)],TB_TRANSACTIONS[Subcategory],Summary!$H75,TB_TRANSACTIONS[Month],Summary!BI$8)))),0)</f>
        <v/>
      </c>
      <c r="BK75" s="250" t="str">
        <f t="shared" si="11"/>
        <v/>
      </c>
      <c r="BL75" s="162"/>
      <c r="BM75" s="165"/>
      <c r="BN75" s="249" t="str">
        <f>IFERROR(IF($H75="","",IF($H75="Total",SUMIFS(BN$12:BN74,$F$12:$F74,"Category"),IF($F75="Category",SUM(INDEX(Allocations!$D$11:$O$20,MATCH(Summary!$H75,Allocations!$C$11:$C$20,0),MATCH(Summary!BN$8,Allocations!$D$10:$O$10,0))),SUM(INDEX(TB_ALLOCATIONS[[January]:[December]],MATCH(Summary!$H75,TB_ALLOCATIONS[Subcategory],0),MATCH(Summary!BN$8,TB_ALLOCATIONS[[#Headers],[January]:[December]],0)))))),0)</f>
        <v/>
      </c>
      <c r="BO75" s="249" t="str">
        <f>IFERROR(IF($H75="","",IF($H75="Total",SUMIFS(BO$12:BO74,$F$12:$F74,"Category"),IF($F75="Category",SUMIFS(TB_TRANSACTIONS[Total ($)],TB_TRANSACTIONS[Category],Summary!$H75,TB_TRANSACTIONS[Month],Summary!BN$8),SUMIFS(TB_TRANSACTIONS[Total ($)],TB_TRANSACTIONS[Subcategory],Summary!$H75,TB_TRANSACTIONS[Month],Summary!BN$8)))),0)</f>
        <v/>
      </c>
      <c r="BP75" s="250" t="str">
        <f t="shared" si="12"/>
        <v/>
      </c>
      <c r="BQ75" s="162"/>
      <c r="BR75" s="165"/>
      <c r="BS75" s="249" t="str">
        <f t="shared" si="21"/>
        <v/>
      </c>
      <c r="BT75" s="249" t="str">
        <f t="shared" si="22"/>
        <v/>
      </c>
      <c r="BU75" s="250" t="str">
        <f t="shared" si="23"/>
        <v/>
      </c>
      <c r="BV75" s="267"/>
      <c r="BW75" s="77"/>
      <c r="BX75" s="57"/>
      <c r="CK75" s="92"/>
      <c r="CL75" s="92"/>
      <c r="CM75" s="92"/>
      <c r="CN75" s="92"/>
      <c r="CO75" s="92"/>
      <c r="CP75" s="92"/>
    </row>
    <row r="76" spans="1:94" s="72" customFormat="1" ht="16" customHeight="1" thickBot="1" x14ac:dyDescent="0.3">
      <c r="A76" s="97"/>
      <c r="B76" s="108" t="str">
        <f>IFERROR(IF(COUNTIFS($B$13:B75,"Total")&gt;0,"-",IF(B75="",IF(B74="","Total",IF(B74=$C$8,"",B74+1)),IF(E75=D75,"",B75))),"-")</f>
        <v>-</v>
      </c>
      <c r="C76" s="108" t="str">
        <f>IFERROR(IF(B76="","-",INDEX(Analysis!$D$45:$D$54,MATCH(Summary!$B76,Analysis!$C$45:$C$54,0),1)),"-")</f>
        <v>-</v>
      </c>
      <c r="D76" s="108" t="str">
        <f>IFERROR(INDEX(Analysis!$E$45:$E$54,MATCH(Summary!$B76,Analysis!$C$45:$C$54,0),1),"-")</f>
        <v>-</v>
      </c>
      <c r="E76" s="108" t="str">
        <f t="shared" si="16"/>
        <v>-</v>
      </c>
      <c r="F76" s="108" t="str">
        <f t="shared" si="0"/>
        <v>-</v>
      </c>
      <c r="G76" s="57"/>
      <c r="H76" s="164" t="str">
        <f>IFERROR(IF(B76="Total","Total",IF(COUNTIFS($H$12:H75,"Total")&gt;0,"",IF(F76="Category",Summary!C76,INDEX(TB_ALLOCATIONS[Subcategory],MATCH(Summary!C76&amp;"-"&amp;Summary!E76,TB_ALLOCATIONS[Subcategory - code],0),1)))),"")</f>
        <v/>
      </c>
      <c r="I76" s="162"/>
      <c r="J76" s="165"/>
      <c r="K76" s="249" t="str">
        <f>IFERROR(IF($H76="","",IF($H76="Total",SUMIFS(K$12:K75,$F$12:$F75,"Category"),IF($F76="Category",SUM(INDEX(Allocations!$D$11:$O$20,MATCH(Summary!$H76,Allocations!$C$11:$C$20,0),MATCH(Summary!K$8,Allocations!$D$10:$O$10,0))),SUM(INDEX(TB_ALLOCATIONS[[January]:[December]],MATCH(Summary!$H76,TB_ALLOCATIONS[Subcategory],0),MATCH(Summary!K$8,TB_ALLOCATIONS[[#Headers],[January]:[December]],0)))))),0)</f>
        <v/>
      </c>
      <c r="L76" s="249" t="str">
        <f>IFERROR(IF($H76="","",IF($H76="Total",SUMIFS(L$12:L75,$F$12:$F75,"Category"),IF($F76="Category",SUMIFS(TB_TRANSACTIONS[Total ($)],TB_TRANSACTIONS[Category],Summary!$H76,TB_TRANSACTIONS[Month],Summary!K$8),SUMIFS(TB_TRANSACTIONS[Total ($)],TB_TRANSACTIONS[Subcategory],Summary!$H76,TB_TRANSACTIONS[Month],Summary!K$8)))),0)</f>
        <v/>
      </c>
      <c r="M76" s="250" t="str">
        <f t="shared" si="20"/>
        <v/>
      </c>
      <c r="N76" s="162"/>
      <c r="O76" s="165"/>
      <c r="P76" s="249" t="str">
        <f>IFERROR(IF($H76="","",IF($H76="Total",SUMIFS(P$12:P75,$F$12:$F75,"Category"),IF($F76="Category",SUM(INDEX(Allocations!$D$11:$O$20,MATCH(Summary!$H76,Allocations!$C$11:$C$20,0),MATCH(Summary!P$8,Allocations!$D$10:$O$10,0))),SUM(INDEX(TB_ALLOCATIONS[[January]:[December]],MATCH(Summary!$H76,TB_ALLOCATIONS[Subcategory],0),MATCH(Summary!P$8,TB_ALLOCATIONS[[#Headers],[January]:[December]],0)))))),0)</f>
        <v/>
      </c>
      <c r="Q76" s="249" t="str">
        <f>IFERROR(IF($H76="","",IF($H76="Total",SUMIFS(Q$12:Q75,$F$12:$F75,"Category"),IF($F76="Category",SUMIFS(TB_TRANSACTIONS[Total ($)],TB_TRANSACTIONS[Category],Summary!$H76,TB_TRANSACTIONS[Month],Summary!P$8),SUMIFS(TB_TRANSACTIONS[Total ($)],TB_TRANSACTIONS[Subcategory],Summary!$H76,TB_TRANSACTIONS[Month],Summary!P$8)))),0)</f>
        <v/>
      </c>
      <c r="R76" s="250" t="str">
        <f t="shared" si="2"/>
        <v/>
      </c>
      <c r="S76" s="162"/>
      <c r="T76" s="165"/>
      <c r="U76" s="249" t="str">
        <f>IFERROR(IF($H76="","",IF($H76="Total",SUMIFS(U$12:U75,$F$12:$F75,"Category"),IF($F76="Category",SUM(INDEX(Allocations!$D$11:$O$20,MATCH(Summary!$H76,Allocations!$C$11:$C$20,0),MATCH(Summary!U$8,Allocations!$D$10:$O$10,0))),SUM(INDEX(TB_ALLOCATIONS[[January]:[December]],MATCH(Summary!$H76,TB_ALLOCATIONS[Subcategory],0),MATCH(Summary!U$8,TB_ALLOCATIONS[[#Headers],[January]:[December]],0)))))),0)</f>
        <v/>
      </c>
      <c r="V76" s="249" t="str">
        <f>IFERROR(IF($H76="","",IF($H76="Total",SUMIFS(V$12:V75,$F$12:$F75,"Category"),IF($F76="Category",SUMIFS(TB_TRANSACTIONS[Total ($)],TB_TRANSACTIONS[Category],Summary!$H76,TB_TRANSACTIONS[Month],Summary!U$8),SUMIFS(TB_TRANSACTIONS[Total ($)],TB_TRANSACTIONS[Subcategory],Summary!$H76,TB_TRANSACTIONS[Month],Summary!U$8)))),0)</f>
        <v/>
      </c>
      <c r="W76" s="250" t="str">
        <f t="shared" si="3"/>
        <v/>
      </c>
      <c r="X76" s="162"/>
      <c r="Y76" s="165"/>
      <c r="Z76" s="249" t="str">
        <f>IFERROR(IF($H76="","",IF($H76="Total",SUMIFS(Z$12:Z75,$F$12:$F75,"Category"),IF($F76="Category",SUM(INDEX(Allocations!$D$11:$O$20,MATCH(Summary!$H76,Allocations!$C$11:$C$20,0),MATCH(Summary!Z$8,Allocations!$D$10:$O$10,0))),SUM(INDEX(TB_ALLOCATIONS[[January]:[December]],MATCH(Summary!$H76,TB_ALLOCATIONS[Subcategory],0),MATCH(Summary!Z$8,TB_ALLOCATIONS[[#Headers],[January]:[December]],0)))))),0)</f>
        <v/>
      </c>
      <c r="AA76" s="249" t="str">
        <f>IFERROR(IF($H76="","",IF($H76="Total",SUMIFS(AA$12:AA75,$F$12:$F75,"Category"),IF($F76="Category",SUMIFS(TB_TRANSACTIONS[Total ($)],TB_TRANSACTIONS[Category],Summary!$H76,TB_TRANSACTIONS[Month],Summary!Z$8),SUMIFS(TB_TRANSACTIONS[Total ($)],TB_TRANSACTIONS[Subcategory],Summary!$H76,TB_TRANSACTIONS[Month],Summary!Z$8)))),0)</f>
        <v/>
      </c>
      <c r="AB76" s="250" t="str">
        <f t="shared" si="4"/>
        <v/>
      </c>
      <c r="AC76" s="162"/>
      <c r="AD76" s="165"/>
      <c r="AE76" s="249" t="str">
        <f>IFERROR(IF($H76="","",IF($H76="Total",SUMIFS(AE$12:AE75,$F$12:$F75,"Category"),IF($F76="Category",SUM(INDEX(Allocations!$D$11:$O$20,MATCH(Summary!$H76,Allocations!$C$11:$C$20,0),MATCH(Summary!AE$8,Allocations!$D$10:$O$10,0))),SUM(INDEX(TB_ALLOCATIONS[[January]:[December]],MATCH(Summary!$H76,TB_ALLOCATIONS[Subcategory],0),MATCH(Summary!AE$8,TB_ALLOCATIONS[[#Headers],[January]:[December]],0)))))),0)</f>
        <v/>
      </c>
      <c r="AF76" s="249" t="str">
        <f>IFERROR(IF($H76="","",IF($H76="Total",SUMIFS(AF$12:AF75,$F$12:$F75,"Category"),IF($F76="Category",SUMIFS(TB_TRANSACTIONS[Total ($)],TB_TRANSACTIONS[Category],Summary!$H76,TB_TRANSACTIONS[Month],Summary!AE$8),SUMIFS(TB_TRANSACTIONS[Total ($)],TB_TRANSACTIONS[Subcategory],Summary!$H76,TB_TRANSACTIONS[Month],Summary!AE$8)))),0)</f>
        <v/>
      </c>
      <c r="AG76" s="250" t="str">
        <f t="shared" si="5"/>
        <v/>
      </c>
      <c r="AH76" s="162"/>
      <c r="AI76" s="165"/>
      <c r="AJ76" s="249" t="str">
        <f>IFERROR(IF($H76="","",IF($H76="Total",SUMIFS(AJ$12:AJ75,$F$12:$F75,"Category"),IF($F76="Category",SUM(INDEX(Allocations!$D$11:$O$20,MATCH(Summary!$H76,Allocations!$C$11:$C$20,0),MATCH(Summary!AJ$8,Allocations!$D$10:$O$10,0))),SUM(INDEX(TB_ALLOCATIONS[[January]:[December]],MATCH(Summary!$H76,TB_ALLOCATIONS[Subcategory],0),MATCH(Summary!AJ$8,TB_ALLOCATIONS[[#Headers],[January]:[December]],0)))))),0)</f>
        <v/>
      </c>
      <c r="AK76" s="249" t="str">
        <f>IFERROR(IF($H76="","",IF($H76="Total",SUMIFS(AK$12:AK75,$F$12:$F75,"Category"),IF($F76="Category",SUMIFS(TB_TRANSACTIONS[Total ($)],TB_TRANSACTIONS[Category],Summary!$H76,TB_TRANSACTIONS[Month],Summary!AJ$8),SUMIFS(TB_TRANSACTIONS[Total ($)],TB_TRANSACTIONS[Subcategory],Summary!$H76,TB_TRANSACTIONS[Month],Summary!AJ$8)))),0)</f>
        <v/>
      </c>
      <c r="AL76" s="250" t="str">
        <f t="shared" si="6"/>
        <v/>
      </c>
      <c r="AM76" s="162"/>
      <c r="AN76" s="165"/>
      <c r="AO76" s="249" t="str">
        <f>IFERROR(IF($H76="","",IF($H76="Total",SUMIFS(AO$12:AO75,$F$12:$F75,"Category"),IF($F76="Category",SUM(INDEX(Allocations!$D$11:$O$20,MATCH(Summary!$H76,Allocations!$C$11:$C$20,0),MATCH(Summary!AO$8,Allocations!$D$10:$O$10,0))),SUM(INDEX(TB_ALLOCATIONS[[January]:[December]],MATCH(Summary!$H76,TB_ALLOCATIONS[Subcategory],0),MATCH(Summary!AO$8,TB_ALLOCATIONS[[#Headers],[January]:[December]],0)))))),0)</f>
        <v/>
      </c>
      <c r="AP76" s="249" t="str">
        <f>IFERROR(IF($H76="","",IF($H76="Total",SUMIFS(AP$12:AP75,$F$12:$F75,"Category"),IF($F76="Category",SUMIFS(TB_TRANSACTIONS[Total ($)],TB_TRANSACTIONS[Category],Summary!$H76,TB_TRANSACTIONS[Month],Summary!AO$8),SUMIFS(TB_TRANSACTIONS[Total ($)],TB_TRANSACTIONS[Subcategory],Summary!$H76,TB_TRANSACTIONS[Month],Summary!AO$8)))),0)</f>
        <v/>
      </c>
      <c r="AQ76" s="250" t="str">
        <f t="shared" si="7"/>
        <v/>
      </c>
      <c r="AR76" s="162"/>
      <c r="AS76" s="165"/>
      <c r="AT76" s="249" t="str">
        <f>IFERROR(IF($H76="","",IF($H76="Total",SUMIFS(AT$12:AT75,$F$12:$F75,"Category"),IF($F76="Category",SUM(INDEX(Allocations!$D$11:$O$20,MATCH(Summary!$H76,Allocations!$C$11:$C$20,0),MATCH(Summary!AT$8,Allocations!$D$10:$O$10,0))),SUM(INDEX(TB_ALLOCATIONS[[January]:[December]],MATCH(Summary!$H76,TB_ALLOCATIONS[Subcategory],0),MATCH(Summary!AT$8,TB_ALLOCATIONS[[#Headers],[January]:[December]],0)))))),0)</f>
        <v/>
      </c>
      <c r="AU76" s="249" t="str">
        <f>IFERROR(IF($H76="","",IF($H76="Total",SUMIFS(AU$12:AU75,$F$12:$F75,"Category"),IF($F76="Category",SUMIFS(TB_TRANSACTIONS[Total ($)],TB_TRANSACTIONS[Category],Summary!$H76,TB_TRANSACTIONS[Month],Summary!AT$8),SUMIFS(TB_TRANSACTIONS[Total ($)],TB_TRANSACTIONS[Subcategory],Summary!$H76,TB_TRANSACTIONS[Month],Summary!AT$8)))),0)</f>
        <v/>
      </c>
      <c r="AV76" s="250" t="str">
        <f t="shared" si="8"/>
        <v/>
      </c>
      <c r="AW76" s="162"/>
      <c r="AX76" s="165"/>
      <c r="AY76" s="249" t="str">
        <f>IFERROR(IF($H76="","",IF($H76="Total",SUMIFS(AY$12:AY75,$F$12:$F75,"Category"),IF($F76="Category",SUM(INDEX(Allocations!$D$11:$O$20,MATCH(Summary!$H76,Allocations!$C$11:$C$20,0),MATCH(Summary!AY$8,Allocations!$D$10:$O$10,0))),SUM(INDEX(TB_ALLOCATIONS[[January]:[December]],MATCH(Summary!$H76,TB_ALLOCATIONS[Subcategory],0),MATCH(Summary!AY$8,TB_ALLOCATIONS[[#Headers],[January]:[December]],0)))))),0)</f>
        <v/>
      </c>
      <c r="AZ76" s="249" t="str">
        <f>IFERROR(IF($H76="","",IF($H76="Total",SUMIFS(AZ$12:AZ75,$F$12:$F75,"Category"),IF($F76="Category",SUMIFS(TB_TRANSACTIONS[Total ($)],TB_TRANSACTIONS[Category],Summary!$H76,TB_TRANSACTIONS[Month],Summary!AY$8),SUMIFS(TB_TRANSACTIONS[Total ($)],TB_TRANSACTIONS[Subcategory],Summary!$H76,TB_TRANSACTIONS[Month],Summary!AY$8)))),0)</f>
        <v/>
      </c>
      <c r="BA76" s="250" t="str">
        <f t="shared" si="9"/>
        <v/>
      </c>
      <c r="BB76" s="162"/>
      <c r="BC76" s="165"/>
      <c r="BD76" s="249" t="str">
        <f>IFERROR(IF($H76="","",IF($H76="Total",SUMIFS(BD$12:BD75,$F$12:$F75,"Category"),IF($F76="Category",SUM(INDEX(Allocations!$D$11:$O$20,MATCH(Summary!$H76,Allocations!$C$11:$C$20,0),MATCH(Summary!BD$8,Allocations!$D$10:$O$10,0))),SUM(INDEX(TB_ALLOCATIONS[[January]:[December]],MATCH(Summary!$H76,TB_ALLOCATIONS[Subcategory],0),MATCH(Summary!BD$8,TB_ALLOCATIONS[[#Headers],[January]:[December]],0)))))),0)</f>
        <v/>
      </c>
      <c r="BE76" s="249" t="str">
        <f>IFERROR(IF($H76="","",IF($H76="Total",SUMIFS(BE$12:BE75,$F$12:$F75,"Category"),IF($F76="Category",SUMIFS(TB_TRANSACTIONS[Total ($)],TB_TRANSACTIONS[Category],Summary!$H76,TB_TRANSACTIONS[Month],Summary!BD$8),SUMIFS(TB_TRANSACTIONS[Total ($)],TB_TRANSACTIONS[Subcategory],Summary!$H76,TB_TRANSACTIONS[Month],Summary!BD$8)))),0)</f>
        <v/>
      </c>
      <c r="BF76" s="250" t="str">
        <f t="shared" si="10"/>
        <v/>
      </c>
      <c r="BG76" s="162"/>
      <c r="BH76" s="165"/>
      <c r="BI76" s="249" t="str">
        <f>IFERROR(IF($H76="","",IF($H76="Total",SUMIFS(BI$12:BI75,$F$12:$F75,"Category"),IF($F76="Category",SUM(INDEX(Allocations!$D$11:$O$20,MATCH(Summary!$H76,Allocations!$C$11:$C$20,0),MATCH(Summary!BI$8,Allocations!$D$10:$O$10,0))),SUM(INDEX(TB_ALLOCATIONS[[January]:[December]],MATCH(Summary!$H76,TB_ALLOCATIONS[Subcategory],0),MATCH(Summary!BI$8,TB_ALLOCATIONS[[#Headers],[January]:[December]],0)))))),0)</f>
        <v/>
      </c>
      <c r="BJ76" s="249" t="str">
        <f>IFERROR(IF($H76="","",IF($H76="Total",SUMIFS(BJ$12:BJ75,$F$12:$F75,"Category"),IF($F76="Category",SUMIFS(TB_TRANSACTIONS[Total ($)],TB_TRANSACTIONS[Category],Summary!$H76,TB_TRANSACTIONS[Month],Summary!BI$8),SUMIFS(TB_TRANSACTIONS[Total ($)],TB_TRANSACTIONS[Subcategory],Summary!$H76,TB_TRANSACTIONS[Month],Summary!BI$8)))),0)</f>
        <v/>
      </c>
      <c r="BK76" s="250" t="str">
        <f t="shared" si="11"/>
        <v/>
      </c>
      <c r="BL76" s="162"/>
      <c r="BM76" s="165"/>
      <c r="BN76" s="249" t="str">
        <f>IFERROR(IF($H76="","",IF($H76="Total",SUMIFS(BN$12:BN75,$F$12:$F75,"Category"),IF($F76="Category",SUM(INDEX(Allocations!$D$11:$O$20,MATCH(Summary!$H76,Allocations!$C$11:$C$20,0),MATCH(Summary!BN$8,Allocations!$D$10:$O$10,0))),SUM(INDEX(TB_ALLOCATIONS[[January]:[December]],MATCH(Summary!$H76,TB_ALLOCATIONS[Subcategory],0),MATCH(Summary!BN$8,TB_ALLOCATIONS[[#Headers],[January]:[December]],0)))))),0)</f>
        <v/>
      </c>
      <c r="BO76" s="249" t="str">
        <f>IFERROR(IF($H76="","",IF($H76="Total",SUMIFS(BO$12:BO75,$F$12:$F75,"Category"),IF($F76="Category",SUMIFS(TB_TRANSACTIONS[Total ($)],TB_TRANSACTIONS[Category],Summary!$H76,TB_TRANSACTIONS[Month],Summary!BN$8),SUMIFS(TB_TRANSACTIONS[Total ($)],TB_TRANSACTIONS[Subcategory],Summary!$H76,TB_TRANSACTIONS[Month],Summary!BN$8)))),0)</f>
        <v/>
      </c>
      <c r="BP76" s="250" t="str">
        <f t="shared" si="12"/>
        <v/>
      </c>
      <c r="BQ76" s="162"/>
      <c r="BR76" s="165"/>
      <c r="BS76" s="249" t="str">
        <f t="shared" si="21"/>
        <v/>
      </c>
      <c r="BT76" s="249" t="str">
        <f t="shared" si="22"/>
        <v/>
      </c>
      <c r="BU76" s="250" t="str">
        <f t="shared" si="23"/>
        <v/>
      </c>
      <c r="BV76" s="267"/>
      <c r="BW76" s="77"/>
      <c r="BX76" s="57"/>
      <c r="CK76" s="92"/>
      <c r="CL76" s="92"/>
      <c r="CM76" s="92"/>
      <c r="CN76" s="92"/>
      <c r="CO76" s="92"/>
      <c r="CP76" s="92"/>
    </row>
    <row r="77" spans="1:94" s="72" customFormat="1" ht="16" customHeight="1" thickBot="1" x14ac:dyDescent="0.3">
      <c r="A77" s="97"/>
      <c r="B77" s="108" t="str">
        <f>IFERROR(IF(COUNTIFS($B$13:B76,"Total")&gt;0,"-",IF(B76="",IF(B75="","Total",IF(B75=$C$8,"",B75+1)),IF(E76=D76,"",B76))),"-")</f>
        <v>-</v>
      </c>
      <c r="C77" s="108" t="str">
        <f>IFERROR(IF(B77="","-",INDEX(Analysis!$D$45:$D$54,MATCH(Summary!$B77,Analysis!$C$45:$C$54,0),1)),"-")</f>
        <v>-</v>
      </c>
      <c r="D77" s="108" t="str">
        <f>IFERROR(INDEX(Analysis!$E$45:$E$54,MATCH(Summary!$B77,Analysis!$C$45:$C$54,0),1),"-")</f>
        <v>-</v>
      </c>
      <c r="E77" s="108" t="str">
        <f t="shared" si="16"/>
        <v>-</v>
      </c>
      <c r="F77" s="108" t="str">
        <f t="shared" si="0"/>
        <v>-</v>
      </c>
      <c r="G77" s="57"/>
      <c r="H77" s="164" t="str">
        <f>IFERROR(IF(B77="Total","Total",IF(COUNTIFS($H$12:H76,"Total")&gt;0,"",IF(F77="Category",Summary!C77,INDEX(TB_ALLOCATIONS[Subcategory],MATCH(Summary!C77&amp;"-"&amp;Summary!E77,TB_ALLOCATIONS[Subcategory - code],0),1)))),"")</f>
        <v/>
      </c>
      <c r="I77" s="162"/>
      <c r="J77" s="165"/>
      <c r="K77" s="249" t="str">
        <f>IFERROR(IF($H77="","",IF($H77="Total",SUMIFS(K$12:K76,$F$12:$F76,"Category"),IF($F77="Category",SUM(INDEX(Allocations!$D$11:$O$20,MATCH(Summary!$H77,Allocations!$C$11:$C$20,0),MATCH(Summary!K$8,Allocations!$D$10:$O$10,0))),SUM(INDEX(TB_ALLOCATIONS[[January]:[December]],MATCH(Summary!$H77,TB_ALLOCATIONS[Subcategory],0),MATCH(Summary!K$8,TB_ALLOCATIONS[[#Headers],[January]:[December]],0)))))),0)</f>
        <v/>
      </c>
      <c r="L77" s="249" t="str">
        <f>IFERROR(IF($H77="","",IF($H77="Total",SUMIFS(L$12:L76,$F$12:$F76,"Category"),IF($F77="Category",SUMIFS(TB_TRANSACTIONS[Total ($)],TB_TRANSACTIONS[Category],Summary!$H77,TB_TRANSACTIONS[Month],Summary!K$8),SUMIFS(TB_TRANSACTIONS[Total ($)],TB_TRANSACTIONS[Subcategory],Summary!$H77,TB_TRANSACTIONS[Month],Summary!K$8)))),0)</f>
        <v/>
      </c>
      <c r="M77" s="250" t="str">
        <f t="shared" si="20"/>
        <v/>
      </c>
      <c r="N77" s="162"/>
      <c r="O77" s="165"/>
      <c r="P77" s="249" t="str">
        <f>IFERROR(IF($H77="","",IF($H77="Total",SUMIFS(P$12:P76,$F$12:$F76,"Category"),IF($F77="Category",SUM(INDEX(Allocations!$D$11:$O$20,MATCH(Summary!$H77,Allocations!$C$11:$C$20,0),MATCH(Summary!P$8,Allocations!$D$10:$O$10,0))),SUM(INDEX(TB_ALLOCATIONS[[January]:[December]],MATCH(Summary!$H77,TB_ALLOCATIONS[Subcategory],0),MATCH(Summary!P$8,TB_ALLOCATIONS[[#Headers],[January]:[December]],0)))))),0)</f>
        <v/>
      </c>
      <c r="Q77" s="249" t="str">
        <f>IFERROR(IF($H77="","",IF($H77="Total",SUMIFS(Q$12:Q76,$F$12:$F76,"Category"),IF($F77="Category",SUMIFS(TB_TRANSACTIONS[Total ($)],TB_TRANSACTIONS[Category],Summary!$H77,TB_TRANSACTIONS[Month],Summary!P$8),SUMIFS(TB_TRANSACTIONS[Total ($)],TB_TRANSACTIONS[Subcategory],Summary!$H77,TB_TRANSACTIONS[Month],Summary!P$8)))),0)</f>
        <v/>
      </c>
      <c r="R77" s="250" t="str">
        <f t="shared" si="2"/>
        <v/>
      </c>
      <c r="S77" s="162"/>
      <c r="T77" s="165"/>
      <c r="U77" s="249" t="str">
        <f>IFERROR(IF($H77="","",IF($H77="Total",SUMIFS(U$12:U76,$F$12:$F76,"Category"),IF($F77="Category",SUM(INDEX(Allocations!$D$11:$O$20,MATCH(Summary!$H77,Allocations!$C$11:$C$20,0),MATCH(Summary!U$8,Allocations!$D$10:$O$10,0))),SUM(INDEX(TB_ALLOCATIONS[[January]:[December]],MATCH(Summary!$H77,TB_ALLOCATIONS[Subcategory],0),MATCH(Summary!U$8,TB_ALLOCATIONS[[#Headers],[January]:[December]],0)))))),0)</f>
        <v/>
      </c>
      <c r="V77" s="249" t="str">
        <f>IFERROR(IF($H77="","",IF($H77="Total",SUMIFS(V$12:V76,$F$12:$F76,"Category"),IF($F77="Category",SUMIFS(TB_TRANSACTIONS[Total ($)],TB_TRANSACTIONS[Category],Summary!$H77,TB_TRANSACTIONS[Month],Summary!U$8),SUMIFS(TB_TRANSACTIONS[Total ($)],TB_TRANSACTIONS[Subcategory],Summary!$H77,TB_TRANSACTIONS[Month],Summary!U$8)))),0)</f>
        <v/>
      </c>
      <c r="W77" s="250" t="str">
        <f t="shared" si="3"/>
        <v/>
      </c>
      <c r="X77" s="162"/>
      <c r="Y77" s="165"/>
      <c r="Z77" s="249" t="str">
        <f>IFERROR(IF($H77="","",IF($H77="Total",SUMIFS(Z$12:Z76,$F$12:$F76,"Category"),IF($F77="Category",SUM(INDEX(Allocations!$D$11:$O$20,MATCH(Summary!$H77,Allocations!$C$11:$C$20,0),MATCH(Summary!Z$8,Allocations!$D$10:$O$10,0))),SUM(INDEX(TB_ALLOCATIONS[[January]:[December]],MATCH(Summary!$H77,TB_ALLOCATIONS[Subcategory],0),MATCH(Summary!Z$8,TB_ALLOCATIONS[[#Headers],[January]:[December]],0)))))),0)</f>
        <v/>
      </c>
      <c r="AA77" s="249" t="str">
        <f>IFERROR(IF($H77="","",IF($H77="Total",SUMIFS(AA$12:AA76,$F$12:$F76,"Category"),IF($F77="Category",SUMIFS(TB_TRANSACTIONS[Total ($)],TB_TRANSACTIONS[Category],Summary!$H77,TB_TRANSACTIONS[Month],Summary!Z$8),SUMIFS(TB_TRANSACTIONS[Total ($)],TB_TRANSACTIONS[Subcategory],Summary!$H77,TB_TRANSACTIONS[Month],Summary!Z$8)))),0)</f>
        <v/>
      </c>
      <c r="AB77" s="250" t="str">
        <f t="shared" si="4"/>
        <v/>
      </c>
      <c r="AC77" s="162"/>
      <c r="AD77" s="165"/>
      <c r="AE77" s="249" t="str">
        <f>IFERROR(IF($H77="","",IF($H77="Total",SUMIFS(AE$12:AE76,$F$12:$F76,"Category"),IF($F77="Category",SUM(INDEX(Allocations!$D$11:$O$20,MATCH(Summary!$H77,Allocations!$C$11:$C$20,0),MATCH(Summary!AE$8,Allocations!$D$10:$O$10,0))),SUM(INDEX(TB_ALLOCATIONS[[January]:[December]],MATCH(Summary!$H77,TB_ALLOCATIONS[Subcategory],0),MATCH(Summary!AE$8,TB_ALLOCATIONS[[#Headers],[January]:[December]],0)))))),0)</f>
        <v/>
      </c>
      <c r="AF77" s="249" t="str">
        <f>IFERROR(IF($H77="","",IF($H77="Total",SUMIFS(AF$12:AF76,$F$12:$F76,"Category"),IF($F77="Category",SUMIFS(TB_TRANSACTIONS[Total ($)],TB_TRANSACTIONS[Category],Summary!$H77,TB_TRANSACTIONS[Month],Summary!AE$8),SUMIFS(TB_TRANSACTIONS[Total ($)],TB_TRANSACTIONS[Subcategory],Summary!$H77,TB_TRANSACTIONS[Month],Summary!AE$8)))),0)</f>
        <v/>
      </c>
      <c r="AG77" s="250" t="str">
        <f t="shared" si="5"/>
        <v/>
      </c>
      <c r="AH77" s="162"/>
      <c r="AI77" s="165"/>
      <c r="AJ77" s="249" t="str">
        <f>IFERROR(IF($H77="","",IF($H77="Total",SUMIFS(AJ$12:AJ76,$F$12:$F76,"Category"),IF($F77="Category",SUM(INDEX(Allocations!$D$11:$O$20,MATCH(Summary!$H77,Allocations!$C$11:$C$20,0),MATCH(Summary!AJ$8,Allocations!$D$10:$O$10,0))),SUM(INDEX(TB_ALLOCATIONS[[January]:[December]],MATCH(Summary!$H77,TB_ALLOCATIONS[Subcategory],0),MATCH(Summary!AJ$8,TB_ALLOCATIONS[[#Headers],[January]:[December]],0)))))),0)</f>
        <v/>
      </c>
      <c r="AK77" s="249" t="str">
        <f>IFERROR(IF($H77="","",IF($H77="Total",SUMIFS(AK$12:AK76,$F$12:$F76,"Category"),IF($F77="Category",SUMIFS(TB_TRANSACTIONS[Total ($)],TB_TRANSACTIONS[Category],Summary!$H77,TB_TRANSACTIONS[Month],Summary!AJ$8),SUMIFS(TB_TRANSACTIONS[Total ($)],TB_TRANSACTIONS[Subcategory],Summary!$H77,TB_TRANSACTIONS[Month],Summary!AJ$8)))),0)</f>
        <v/>
      </c>
      <c r="AL77" s="250" t="str">
        <f t="shared" si="6"/>
        <v/>
      </c>
      <c r="AM77" s="162"/>
      <c r="AN77" s="165"/>
      <c r="AO77" s="249" t="str">
        <f>IFERROR(IF($H77="","",IF($H77="Total",SUMIFS(AO$12:AO76,$F$12:$F76,"Category"),IF($F77="Category",SUM(INDEX(Allocations!$D$11:$O$20,MATCH(Summary!$H77,Allocations!$C$11:$C$20,0),MATCH(Summary!AO$8,Allocations!$D$10:$O$10,0))),SUM(INDEX(TB_ALLOCATIONS[[January]:[December]],MATCH(Summary!$H77,TB_ALLOCATIONS[Subcategory],0),MATCH(Summary!AO$8,TB_ALLOCATIONS[[#Headers],[January]:[December]],0)))))),0)</f>
        <v/>
      </c>
      <c r="AP77" s="249" t="str">
        <f>IFERROR(IF($H77="","",IF($H77="Total",SUMIFS(AP$12:AP76,$F$12:$F76,"Category"),IF($F77="Category",SUMIFS(TB_TRANSACTIONS[Total ($)],TB_TRANSACTIONS[Category],Summary!$H77,TB_TRANSACTIONS[Month],Summary!AO$8),SUMIFS(TB_TRANSACTIONS[Total ($)],TB_TRANSACTIONS[Subcategory],Summary!$H77,TB_TRANSACTIONS[Month],Summary!AO$8)))),0)</f>
        <v/>
      </c>
      <c r="AQ77" s="250" t="str">
        <f t="shared" si="7"/>
        <v/>
      </c>
      <c r="AR77" s="162"/>
      <c r="AS77" s="165"/>
      <c r="AT77" s="249" t="str">
        <f>IFERROR(IF($H77="","",IF($H77="Total",SUMIFS(AT$12:AT76,$F$12:$F76,"Category"),IF($F77="Category",SUM(INDEX(Allocations!$D$11:$O$20,MATCH(Summary!$H77,Allocations!$C$11:$C$20,0),MATCH(Summary!AT$8,Allocations!$D$10:$O$10,0))),SUM(INDEX(TB_ALLOCATIONS[[January]:[December]],MATCH(Summary!$H77,TB_ALLOCATIONS[Subcategory],0),MATCH(Summary!AT$8,TB_ALLOCATIONS[[#Headers],[January]:[December]],0)))))),0)</f>
        <v/>
      </c>
      <c r="AU77" s="249" t="str">
        <f>IFERROR(IF($H77="","",IF($H77="Total",SUMIFS(AU$12:AU76,$F$12:$F76,"Category"),IF($F77="Category",SUMIFS(TB_TRANSACTIONS[Total ($)],TB_TRANSACTIONS[Category],Summary!$H77,TB_TRANSACTIONS[Month],Summary!AT$8),SUMIFS(TB_TRANSACTIONS[Total ($)],TB_TRANSACTIONS[Subcategory],Summary!$H77,TB_TRANSACTIONS[Month],Summary!AT$8)))),0)</f>
        <v/>
      </c>
      <c r="AV77" s="250" t="str">
        <f t="shared" si="8"/>
        <v/>
      </c>
      <c r="AW77" s="162"/>
      <c r="AX77" s="165"/>
      <c r="AY77" s="249" t="str">
        <f>IFERROR(IF($H77="","",IF($H77="Total",SUMIFS(AY$12:AY76,$F$12:$F76,"Category"),IF($F77="Category",SUM(INDEX(Allocations!$D$11:$O$20,MATCH(Summary!$H77,Allocations!$C$11:$C$20,0),MATCH(Summary!AY$8,Allocations!$D$10:$O$10,0))),SUM(INDEX(TB_ALLOCATIONS[[January]:[December]],MATCH(Summary!$H77,TB_ALLOCATIONS[Subcategory],0),MATCH(Summary!AY$8,TB_ALLOCATIONS[[#Headers],[January]:[December]],0)))))),0)</f>
        <v/>
      </c>
      <c r="AZ77" s="249" t="str">
        <f>IFERROR(IF($H77="","",IF($H77="Total",SUMIFS(AZ$12:AZ76,$F$12:$F76,"Category"),IF($F77="Category",SUMIFS(TB_TRANSACTIONS[Total ($)],TB_TRANSACTIONS[Category],Summary!$H77,TB_TRANSACTIONS[Month],Summary!AY$8),SUMIFS(TB_TRANSACTIONS[Total ($)],TB_TRANSACTIONS[Subcategory],Summary!$H77,TB_TRANSACTIONS[Month],Summary!AY$8)))),0)</f>
        <v/>
      </c>
      <c r="BA77" s="250" t="str">
        <f t="shared" si="9"/>
        <v/>
      </c>
      <c r="BB77" s="162"/>
      <c r="BC77" s="165"/>
      <c r="BD77" s="249" t="str">
        <f>IFERROR(IF($H77="","",IF($H77="Total",SUMIFS(BD$12:BD76,$F$12:$F76,"Category"),IF($F77="Category",SUM(INDEX(Allocations!$D$11:$O$20,MATCH(Summary!$H77,Allocations!$C$11:$C$20,0),MATCH(Summary!BD$8,Allocations!$D$10:$O$10,0))),SUM(INDEX(TB_ALLOCATIONS[[January]:[December]],MATCH(Summary!$H77,TB_ALLOCATIONS[Subcategory],0),MATCH(Summary!BD$8,TB_ALLOCATIONS[[#Headers],[January]:[December]],0)))))),0)</f>
        <v/>
      </c>
      <c r="BE77" s="249" t="str">
        <f>IFERROR(IF($H77="","",IF($H77="Total",SUMIFS(BE$12:BE76,$F$12:$F76,"Category"),IF($F77="Category",SUMIFS(TB_TRANSACTIONS[Total ($)],TB_TRANSACTIONS[Category],Summary!$H77,TB_TRANSACTIONS[Month],Summary!BD$8),SUMIFS(TB_TRANSACTIONS[Total ($)],TB_TRANSACTIONS[Subcategory],Summary!$H77,TB_TRANSACTIONS[Month],Summary!BD$8)))),0)</f>
        <v/>
      </c>
      <c r="BF77" s="250" t="str">
        <f t="shared" si="10"/>
        <v/>
      </c>
      <c r="BG77" s="162"/>
      <c r="BH77" s="165"/>
      <c r="BI77" s="249" t="str">
        <f>IFERROR(IF($H77="","",IF($H77="Total",SUMIFS(BI$12:BI76,$F$12:$F76,"Category"),IF($F77="Category",SUM(INDEX(Allocations!$D$11:$O$20,MATCH(Summary!$H77,Allocations!$C$11:$C$20,0),MATCH(Summary!BI$8,Allocations!$D$10:$O$10,0))),SUM(INDEX(TB_ALLOCATIONS[[January]:[December]],MATCH(Summary!$H77,TB_ALLOCATIONS[Subcategory],0),MATCH(Summary!BI$8,TB_ALLOCATIONS[[#Headers],[January]:[December]],0)))))),0)</f>
        <v/>
      </c>
      <c r="BJ77" s="249" t="str">
        <f>IFERROR(IF($H77="","",IF($H77="Total",SUMIFS(BJ$12:BJ76,$F$12:$F76,"Category"),IF($F77="Category",SUMIFS(TB_TRANSACTIONS[Total ($)],TB_TRANSACTIONS[Category],Summary!$H77,TB_TRANSACTIONS[Month],Summary!BI$8),SUMIFS(TB_TRANSACTIONS[Total ($)],TB_TRANSACTIONS[Subcategory],Summary!$H77,TB_TRANSACTIONS[Month],Summary!BI$8)))),0)</f>
        <v/>
      </c>
      <c r="BK77" s="250" t="str">
        <f t="shared" si="11"/>
        <v/>
      </c>
      <c r="BL77" s="162"/>
      <c r="BM77" s="165"/>
      <c r="BN77" s="249" t="str">
        <f>IFERROR(IF($H77="","",IF($H77="Total",SUMIFS(BN$12:BN76,$F$12:$F76,"Category"),IF($F77="Category",SUM(INDEX(Allocations!$D$11:$O$20,MATCH(Summary!$H77,Allocations!$C$11:$C$20,0),MATCH(Summary!BN$8,Allocations!$D$10:$O$10,0))),SUM(INDEX(TB_ALLOCATIONS[[January]:[December]],MATCH(Summary!$H77,TB_ALLOCATIONS[Subcategory],0),MATCH(Summary!BN$8,TB_ALLOCATIONS[[#Headers],[January]:[December]],0)))))),0)</f>
        <v/>
      </c>
      <c r="BO77" s="249" t="str">
        <f>IFERROR(IF($H77="","",IF($H77="Total",SUMIFS(BO$12:BO76,$F$12:$F76,"Category"),IF($F77="Category",SUMIFS(TB_TRANSACTIONS[Total ($)],TB_TRANSACTIONS[Category],Summary!$H77,TB_TRANSACTIONS[Month],Summary!BN$8),SUMIFS(TB_TRANSACTIONS[Total ($)],TB_TRANSACTIONS[Subcategory],Summary!$H77,TB_TRANSACTIONS[Month],Summary!BN$8)))),0)</f>
        <v/>
      </c>
      <c r="BP77" s="250" t="str">
        <f t="shared" si="12"/>
        <v/>
      </c>
      <c r="BQ77" s="162"/>
      <c r="BR77" s="165"/>
      <c r="BS77" s="249" t="str">
        <f t="shared" si="21"/>
        <v/>
      </c>
      <c r="BT77" s="249" t="str">
        <f t="shared" si="22"/>
        <v/>
      </c>
      <c r="BU77" s="250" t="str">
        <f t="shared" si="23"/>
        <v/>
      </c>
      <c r="BV77" s="267"/>
      <c r="BW77" s="77"/>
      <c r="BX77" s="57"/>
      <c r="CK77" s="92"/>
      <c r="CL77" s="92"/>
      <c r="CM77" s="92"/>
      <c r="CN77" s="92"/>
      <c r="CO77" s="92"/>
      <c r="CP77" s="92"/>
    </row>
    <row r="78" spans="1:94" s="72" customFormat="1" ht="16" customHeight="1" thickBot="1" x14ac:dyDescent="0.3">
      <c r="A78" s="97"/>
      <c r="B78" s="108" t="str">
        <f>IFERROR(IF(COUNTIFS($B$13:B77,"Total")&gt;0,"-",IF(B77="",IF(B76="","Total",IF(B76=$C$8,"",B76+1)),IF(E77=D77,"",B77))),"-")</f>
        <v>-</v>
      </c>
      <c r="C78" s="108" t="str">
        <f>IFERROR(IF(B78="","-",INDEX(Analysis!$D$45:$D$54,MATCH(Summary!$B78,Analysis!$C$45:$C$54,0),1)),"-")</f>
        <v>-</v>
      </c>
      <c r="D78" s="108" t="str">
        <f>IFERROR(INDEX(Analysis!$E$45:$E$54,MATCH(Summary!$B78,Analysis!$C$45:$C$54,0),1),"-")</f>
        <v>-</v>
      </c>
      <c r="E78" s="108" t="str">
        <f t="shared" si="16"/>
        <v>-</v>
      </c>
      <c r="F78" s="108" t="str">
        <f t="shared" ref="F78:F141" si="24">IFERROR(IF(OR(B78="",B78="-",B78="Total"),"-",IF(B78&lt;&gt;B77,"Category","Subcategory")),"-")</f>
        <v>-</v>
      </c>
      <c r="G78" s="57"/>
      <c r="H78" s="164" t="str">
        <f>IFERROR(IF(B78="Total","Total",IF(COUNTIFS($H$12:H77,"Total")&gt;0,"",IF(F78="Category",Summary!C78,INDEX(TB_ALLOCATIONS[Subcategory],MATCH(Summary!C78&amp;"-"&amp;Summary!E78,TB_ALLOCATIONS[Subcategory - code],0),1)))),"")</f>
        <v/>
      </c>
      <c r="I78" s="162"/>
      <c r="J78" s="165"/>
      <c r="K78" s="249" t="str">
        <f>IFERROR(IF($H78="","",IF($H78="Total",SUMIFS(K$12:K77,$F$12:$F77,"Category"),IF($F78="Category",SUM(INDEX(Allocations!$D$11:$O$20,MATCH(Summary!$H78,Allocations!$C$11:$C$20,0),MATCH(Summary!K$8,Allocations!$D$10:$O$10,0))),SUM(INDEX(TB_ALLOCATIONS[[January]:[December]],MATCH(Summary!$H78,TB_ALLOCATIONS[Subcategory],0),MATCH(Summary!K$8,TB_ALLOCATIONS[[#Headers],[January]:[December]],0)))))),0)</f>
        <v/>
      </c>
      <c r="L78" s="249" t="str">
        <f>IFERROR(IF($H78="","",IF($H78="Total",SUMIFS(L$12:L77,$F$12:$F77,"Category"),IF($F78="Category",SUMIFS(TB_TRANSACTIONS[Total ($)],TB_TRANSACTIONS[Category],Summary!$H78,TB_TRANSACTIONS[Month],Summary!K$8),SUMIFS(TB_TRANSACTIONS[Total ($)],TB_TRANSACTIONS[Subcategory],Summary!$H78,TB_TRANSACTIONS[Month],Summary!K$8)))),0)</f>
        <v/>
      </c>
      <c r="M78" s="250" t="str">
        <f t="shared" si="20"/>
        <v/>
      </c>
      <c r="N78" s="162"/>
      <c r="O78" s="165"/>
      <c r="P78" s="249" t="str">
        <f>IFERROR(IF($H78="","",IF($H78="Total",SUMIFS(P$12:P77,$F$12:$F77,"Category"),IF($F78="Category",SUM(INDEX(Allocations!$D$11:$O$20,MATCH(Summary!$H78,Allocations!$C$11:$C$20,0),MATCH(Summary!P$8,Allocations!$D$10:$O$10,0))),SUM(INDEX(TB_ALLOCATIONS[[January]:[December]],MATCH(Summary!$H78,TB_ALLOCATIONS[Subcategory],0),MATCH(Summary!P$8,TB_ALLOCATIONS[[#Headers],[January]:[December]],0)))))),0)</f>
        <v/>
      </c>
      <c r="Q78" s="249" t="str">
        <f>IFERROR(IF($H78="","",IF($H78="Total",SUMIFS(Q$12:Q77,$F$12:$F77,"Category"),IF($F78="Category",SUMIFS(TB_TRANSACTIONS[Total ($)],TB_TRANSACTIONS[Category],Summary!$H78,TB_TRANSACTIONS[Month],Summary!P$8),SUMIFS(TB_TRANSACTIONS[Total ($)],TB_TRANSACTIONS[Subcategory],Summary!$H78,TB_TRANSACTIONS[Month],Summary!P$8)))),0)</f>
        <v/>
      </c>
      <c r="R78" s="250" t="str">
        <f t="shared" ref="R78:R141" si="25">IFERROR(IF(M78="","",(Q78/P78)-1),0)</f>
        <v/>
      </c>
      <c r="S78" s="162"/>
      <c r="T78" s="165"/>
      <c r="U78" s="249" t="str">
        <f>IFERROR(IF($H78="","",IF($H78="Total",SUMIFS(U$12:U77,$F$12:$F77,"Category"),IF($F78="Category",SUM(INDEX(Allocations!$D$11:$O$20,MATCH(Summary!$H78,Allocations!$C$11:$C$20,0),MATCH(Summary!U$8,Allocations!$D$10:$O$10,0))),SUM(INDEX(TB_ALLOCATIONS[[January]:[December]],MATCH(Summary!$H78,TB_ALLOCATIONS[Subcategory],0),MATCH(Summary!U$8,TB_ALLOCATIONS[[#Headers],[January]:[December]],0)))))),0)</f>
        <v/>
      </c>
      <c r="V78" s="249" t="str">
        <f>IFERROR(IF($H78="","",IF($H78="Total",SUMIFS(V$12:V77,$F$12:$F77,"Category"),IF($F78="Category",SUMIFS(TB_TRANSACTIONS[Total ($)],TB_TRANSACTIONS[Category],Summary!$H78,TB_TRANSACTIONS[Month],Summary!U$8),SUMIFS(TB_TRANSACTIONS[Total ($)],TB_TRANSACTIONS[Subcategory],Summary!$H78,TB_TRANSACTIONS[Month],Summary!U$8)))),0)</f>
        <v/>
      </c>
      <c r="W78" s="250" t="str">
        <f t="shared" ref="W78:W141" si="26">IFERROR(IF(R78="","",(V78/U78)-1),0)</f>
        <v/>
      </c>
      <c r="X78" s="162"/>
      <c r="Y78" s="165"/>
      <c r="Z78" s="249" t="str">
        <f>IFERROR(IF($H78="","",IF($H78="Total",SUMIFS(Z$12:Z77,$F$12:$F77,"Category"),IF($F78="Category",SUM(INDEX(Allocations!$D$11:$O$20,MATCH(Summary!$H78,Allocations!$C$11:$C$20,0),MATCH(Summary!Z$8,Allocations!$D$10:$O$10,0))),SUM(INDEX(TB_ALLOCATIONS[[January]:[December]],MATCH(Summary!$H78,TB_ALLOCATIONS[Subcategory],0),MATCH(Summary!Z$8,TB_ALLOCATIONS[[#Headers],[January]:[December]],0)))))),0)</f>
        <v/>
      </c>
      <c r="AA78" s="249" t="str">
        <f>IFERROR(IF($H78="","",IF($H78="Total",SUMIFS(AA$12:AA77,$F$12:$F77,"Category"),IF($F78="Category",SUMIFS(TB_TRANSACTIONS[Total ($)],TB_TRANSACTIONS[Category],Summary!$H78,TB_TRANSACTIONS[Month],Summary!Z$8),SUMIFS(TB_TRANSACTIONS[Total ($)],TB_TRANSACTIONS[Subcategory],Summary!$H78,TB_TRANSACTIONS[Month],Summary!Z$8)))),0)</f>
        <v/>
      </c>
      <c r="AB78" s="250" t="str">
        <f t="shared" ref="AB78:AB141" si="27">IFERROR(IF(W78="","",(AA78/Z78)-1),0)</f>
        <v/>
      </c>
      <c r="AC78" s="162"/>
      <c r="AD78" s="165"/>
      <c r="AE78" s="249" t="str">
        <f>IFERROR(IF($H78="","",IF($H78="Total",SUMIFS(AE$12:AE77,$F$12:$F77,"Category"),IF($F78="Category",SUM(INDEX(Allocations!$D$11:$O$20,MATCH(Summary!$H78,Allocations!$C$11:$C$20,0),MATCH(Summary!AE$8,Allocations!$D$10:$O$10,0))),SUM(INDEX(TB_ALLOCATIONS[[January]:[December]],MATCH(Summary!$H78,TB_ALLOCATIONS[Subcategory],0),MATCH(Summary!AE$8,TB_ALLOCATIONS[[#Headers],[January]:[December]],0)))))),0)</f>
        <v/>
      </c>
      <c r="AF78" s="249" t="str">
        <f>IFERROR(IF($H78="","",IF($H78="Total",SUMIFS(AF$12:AF77,$F$12:$F77,"Category"),IF($F78="Category",SUMIFS(TB_TRANSACTIONS[Total ($)],TB_TRANSACTIONS[Category],Summary!$H78,TB_TRANSACTIONS[Month],Summary!AE$8),SUMIFS(TB_TRANSACTIONS[Total ($)],TB_TRANSACTIONS[Subcategory],Summary!$H78,TB_TRANSACTIONS[Month],Summary!AE$8)))),0)</f>
        <v/>
      </c>
      <c r="AG78" s="250" t="str">
        <f t="shared" ref="AG78:AG141" si="28">IFERROR(IF(AB78="","",(AF78/AE78)-1),0)</f>
        <v/>
      </c>
      <c r="AH78" s="162"/>
      <c r="AI78" s="165"/>
      <c r="AJ78" s="249" t="str">
        <f>IFERROR(IF($H78="","",IF($H78="Total",SUMIFS(AJ$12:AJ77,$F$12:$F77,"Category"),IF($F78="Category",SUM(INDEX(Allocations!$D$11:$O$20,MATCH(Summary!$H78,Allocations!$C$11:$C$20,0),MATCH(Summary!AJ$8,Allocations!$D$10:$O$10,0))),SUM(INDEX(TB_ALLOCATIONS[[January]:[December]],MATCH(Summary!$H78,TB_ALLOCATIONS[Subcategory],0),MATCH(Summary!AJ$8,TB_ALLOCATIONS[[#Headers],[January]:[December]],0)))))),0)</f>
        <v/>
      </c>
      <c r="AK78" s="249" t="str">
        <f>IFERROR(IF($H78="","",IF($H78="Total",SUMIFS(AK$12:AK77,$F$12:$F77,"Category"),IF($F78="Category",SUMIFS(TB_TRANSACTIONS[Total ($)],TB_TRANSACTIONS[Category],Summary!$H78,TB_TRANSACTIONS[Month],Summary!AJ$8),SUMIFS(TB_TRANSACTIONS[Total ($)],TB_TRANSACTIONS[Subcategory],Summary!$H78,TB_TRANSACTIONS[Month],Summary!AJ$8)))),0)</f>
        <v/>
      </c>
      <c r="AL78" s="250" t="str">
        <f t="shared" ref="AL78:AL141" si="29">IFERROR(IF(AG78="","",(AK78/AJ78)-1),0)</f>
        <v/>
      </c>
      <c r="AM78" s="162"/>
      <c r="AN78" s="165"/>
      <c r="AO78" s="249" t="str">
        <f>IFERROR(IF($H78="","",IF($H78="Total",SUMIFS(AO$12:AO77,$F$12:$F77,"Category"),IF($F78="Category",SUM(INDEX(Allocations!$D$11:$O$20,MATCH(Summary!$H78,Allocations!$C$11:$C$20,0),MATCH(Summary!AO$8,Allocations!$D$10:$O$10,0))),SUM(INDEX(TB_ALLOCATIONS[[January]:[December]],MATCH(Summary!$H78,TB_ALLOCATIONS[Subcategory],0),MATCH(Summary!AO$8,TB_ALLOCATIONS[[#Headers],[January]:[December]],0)))))),0)</f>
        <v/>
      </c>
      <c r="AP78" s="249" t="str">
        <f>IFERROR(IF($H78="","",IF($H78="Total",SUMIFS(AP$12:AP77,$F$12:$F77,"Category"),IF($F78="Category",SUMIFS(TB_TRANSACTIONS[Total ($)],TB_TRANSACTIONS[Category],Summary!$H78,TB_TRANSACTIONS[Month],Summary!AO$8),SUMIFS(TB_TRANSACTIONS[Total ($)],TB_TRANSACTIONS[Subcategory],Summary!$H78,TB_TRANSACTIONS[Month],Summary!AO$8)))),0)</f>
        <v/>
      </c>
      <c r="AQ78" s="250" t="str">
        <f t="shared" ref="AQ78:AQ141" si="30">IFERROR(IF(AL78="","",(AP78/AO78)-1),0)</f>
        <v/>
      </c>
      <c r="AR78" s="162"/>
      <c r="AS78" s="165"/>
      <c r="AT78" s="249" t="str">
        <f>IFERROR(IF($H78="","",IF($H78="Total",SUMIFS(AT$12:AT77,$F$12:$F77,"Category"),IF($F78="Category",SUM(INDEX(Allocations!$D$11:$O$20,MATCH(Summary!$H78,Allocations!$C$11:$C$20,0),MATCH(Summary!AT$8,Allocations!$D$10:$O$10,0))),SUM(INDEX(TB_ALLOCATIONS[[January]:[December]],MATCH(Summary!$H78,TB_ALLOCATIONS[Subcategory],0),MATCH(Summary!AT$8,TB_ALLOCATIONS[[#Headers],[January]:[December]],0)))))),0)</f>
        <v/>
      </c>
      <c r="AU78" s="249" t="str">
        <f>IFERROR(IF($H78="","",IF($H78="Total",SUMIFS(AU$12:AU77,$F$12:$F77,"Category"),IF($F78="Category",SUMIFS(TB_TRANSACTIONS[Total ($)],TB_TRANSACTIONS[Category],Summary!$H78,TB_TRANSACTIONS[Month],Summary!AT$8),SUMIFS(TB_TRANSACTIONS[Total ($)],TB_TRANSACTIONS[Subcategory],Summary!$H78,TB_TRANSACTIONS[Month],Summary!AT$8)))),0)</f>
        <v/>
      </c>
      <c r="AV78" s="250" t="str">
        <f t="shared" ref="AV78:AV141" si="31">IFERROR(IF(AQ78="","",(AU78/AT78)-1),0)</f>
        <v/>
      </c>
      <c r="AW78" s="162"/>
      <c r="AX78" s="165"/>
      <c r="AY78" s="249" t="str">
        <f>IFERROR(IF($H78="","",IF($H78="Total",SUMIFS(AY$12:AY77,$F$12:$F77,"Category"),IF($F78="Category",SUM(INDEX(Allocations!$D$11:$O$20,MATCH(Summary!$H78,Allocations!$C$11:$C$20,0),MATCH(Summary!AY$8,Allocations!$D$10:$O$10,0))),SUM(INDEX(TB_ALLOCATIONS[[January]:[December]],MATCH(Summary!$H78,TB_ALLOCATIONS[Subcategory],0),MATCH(Summary!AY$8,TB_ALLOCATIONS[[#Headers],[January]:[December]],0)))))),0)</f>
        <v/>
      </c>
      <c r="AZ78" s="249" t="str">
        <f>IFERROR(IF($H78="","",IF($H78="Total",SUMIFS(AZ$12:AZ77,$F$12:$F77,"Category"),IF($F78="Category",SUMIFS(TB_TRANSACTIONS[Total ($)],TB_TRANSACTIONS[Category],Summary!$H78,TB_TRANSACTIONS[Month],Summary!AY$8),SUMIFS(TB_TRANSACTIONS[Total ($)],TB_TRANSACTIONS[Subcategory],Summary!$H78,TB_TRANSACTIONS[Month],Summary!AY$8)))),0)</f>
        <v/>
      </c>
      <c r="BA78" s="250" t="str">
        <f t="shared" ref="BA78:BA141" si="32">IFERROR(IF(AV78="","",(AZ78/AY78)-1),0)</f>
        <v/>
      </c>
      <c r="BB78" s="162"/>
      <c r="BC78" s="165"/>
      <c r="BD78" s="249" t="str">
        <f>IFERROR(IF($H78="","",IF($H78="Total",SUMIFS(BD$12:BD77,$F$12:$F77,"Category"),IF($F78="Category",SUM(INDEX(Allocations!$D$11:$O$20,MATCH(Summary!$H78,Allocations!$C$11:$C$20,0),MATCH(Summary!BD$8,Allocations!$D$10:$O$10,0))),SUM(INDEX(TB_ALLOCATIONS[[January]:[December]],MATCH(Summary!$H78,TB_ALLOCATIONS[Subcategory],0),MATCH(Summary!BD$8,TB_ALLOCATIONS[[#Headers],[January]:[December]],0)))))),0)</f>
        <v/>
      </c>
      <c r="BE78" s="249" t="str">
        <f>IFERROR(IF($H78="","",IF($H78="Total",SUMIFS(BE$12:BE77,$F$12:$F77,"Category"),IF($F78="Category",SUMIFS(TB_TRANSACTIONS[Total ($)],TB_TRANSACTIONS[Category],Summary!$H78,TB_TRANSACTIONS[Month],Summary!BD$8),SUMIFS(TB_TRANSACTIONS[Total ($)],TB_TRANSACTIONS[Subcategory],Summary!$H78,TB_TRANSACTIONS[Month],Summary!BD$8)))),0)</f>
        <v/>
      </c>
      <c r="BF78" s="250" t="str">
        <f t="shared" ref="BF78:BF141" si="33">IFERROR(IF(BA78="","",(BE78/BD78)-1),0)</f>
        <v/>
      </c>
      <c r="BG78" s="162"/>
      <c r="BH78" s="165"/>
      <c r="BI78" s="249" t="str">
        <f>IFERROR(IF($H78="","",IF($H78="Total",SUMIFS(BI$12:BI77,$F$12:$F77,"Category"),IF($F78="Category",SUM(INDEX(Allocations!$D$11:$O$20,MATCH(Summary!$H78,Allocations!$C$11:$C$20,0),MATCH(Summary!BI$8,Allocations!$D$10:$O$10,0))),SUM(INDEX(TB_ALLOCATIONS[[January]:[December]],MATCH(Summary!$H78,TB_ALLOCATIONS[Subcategory],0),MATCH(Summary!BI$8,TB_ALLOCATIONS[[#Headers],[January]:[December]],0)))))),0)</f>
        <v/>
      </c>
      <c r="BJ78" s="249" t="str">
        <f>IFERROR(IF($H78="","",IF($H78="Total",SUMIFS(BJ$12:BJ77,$F$12:$F77,"Category"),IF($F78="Category",SUMIFS(TB_TRANSACTIONS[Total ($)],TB_TRANSACTIONS[Category],Summary!$H78,TB_TRANSACTIONS[Month],Summary!BI$8),SUMIFS(TB_TRANSACTIONS[Total ($)],TB_TRANSACTIONS[Subcategory],Summary!$H78,TB_TRANSACTIONS[Month],Summary!BI$8)))),0)</f>
        <v/>
      </c>
      <c r="BK78" s="250" t="str">
        <f t="shared" ref="BK78:BK141" si="34">IFERROR(IF(BF78="","",(BJ78/BI78)-1),0)</f>
        <v/>
      </c>
      <c r="BL78" s="162"/>
      <c r="BM78" s="165"/>
      <c r="BN78" s="249" t="str">
        <f>IFERROR(IF($H78="","",IF($H78="Total",SUMIFS(BN$12:BN77,$F$12:$F77,"Category"),IF($F78="Category",SUM(INDEX(Allocations!$D$11:$O$20,MATCH(Summary!$H78,Allocations!$C$11:$C$20,0),MATCH(Summary!BN$8,Allocations!$D$10:$O$10,0))),SUM(INDEX(TB_ALLOCATIONS[[January]:[December]],MATCH(Summary!$H78,TB_ALLOCATIONS[Subcategory],0),MATCH(Summary!BN$8,TB_ALLOCATIONS[[#Headers],[January]:[December]],0)))))),0)</f>
        <v/>
      </c>
      <c r="BO78" s="249" t="str">
        <f>IFERROR(IF($H78="","",IF($H78="Total",SUMIFS(BO$12:BO77,$F$12:$F77,"Category"),IF($F78="Category",SUMIFS(TB_TRANSACTIONS[Total ($)],TB_TRANSACTIONS[Category],Summary!$H78,TB_TRANSACTIONS[Month],Summary!BN$8),SUMIFS(TB_TRANSACTIONS[Total ($)],TB_TRANSACTIONS[Subcategory],Summary!$H78,TB_TRANSACTIONS[Month],Summary!BN$8)))),0)</f>
        <v/>
      </c>
      <c r="BP78" s="250" t="str">
        <f t="shared" ref="BP78:BP141" si="35">IFERROR(IF(BK78="","",(BO78/BN78)-1),0)</f>
        <v/>
      </c>
      <c r="BQ78" s="162"/>
      <c r="BR78" s="165"/>
      <c r="BS78" s="249" t="str">
        <f t="shared" si="21"/>
        <v/>
      </c>
      <c r="BT78" s="249" t="str">
        <f t="shared" si="22"/>
        <v/>
      </c>
      <c r="BU78" s="250" t="str">
        <f t="shared" si="23"/>
        <v/>
      </c>
      <c r="BV78" s="267"/>
      <c r="BW78" s="77"/>
      <c r="BX78" s="57"/>
      <c r="CK78" s="92"/>
      <c r="CL78" s="92"/>
      <c r="CM78" s="92"/>
      <c r="CN78" s="92"/>
      <c r="CO78" s="92"/>
      <c r="CP78" s="92"/>
    </row>
    <row r="79" spans="1:94" s="72" customFormat="1" ht="16" customHeight="1" thickBot="1" x14ac:dyDescent="0.3">
      <c r="A79" s="97"/>
      <c r="B79" s="108" t="str">
        <f>IFERROR(IF(COUNTIFS($B$13:B78,"Total")&gt;0,"-",IF(B78="",IF(B77="","Total",IF(B77=$C$8,"",B77+1)),IF(E78=D78,"",B78))),"-")</f>
        <v>-</v>
      </c>
      <c r="C79" s="108" t="str">
        <f>IFERROR(IF(B79="","-",INDEX(Analysis!$D$45:$D$54,MATCH(Summary!$B79,Analysis!$C$45:$C$54,0),1)),"-")</f>
        <v>-</v>
      </c>
      <c r="D79" s="108" t="str">
        <f>IFERROR(INDEX(Analysis!$E$45:$E$54,MATCH(Summary!$B79,Analysis!$C$45:$C$54,0),1),"-")</f>
        <v>-</v>
      </c>
      <c r="E79" s="108" t="str">
        <f t="shared" ref="E79:E142" si="36">IFERROR(IF(B79="-","-",IF(E78="",0,IF(E78=D78,"",E78+1))),"-")</f>
        <v>-</v>
      </c>
      <c r="F79" s="108" t="str">
        <f t="shared" si="24"/>
        <v>-</v>
      </c>
      <c r="G79" s="57"/>
      <c r="H79" s="164" t="str">
        <f>IFERROR(IF(B79="Total","Total",IF(COUNTIFS($H$12:H78,"Total")&gt;0,"",IF(F79="Category",Summary!C79,INDEX(TB_ALLOCATIONS[Subcategory],MATCH(Summary!C79&amp;"-"&amp;Summary!E79,TB_ALLOCATIONS[Subcategory - code],0),1)))),"")</f>
        <v/>
      </c>
      <c r="I79" s="162"/>
      <c r="J79" s="165"/>
      <c r="K79" s="249" t="str">
        <f>IFERROR(IF($H79="","",IF($H79="Total",SUMIFS(K$12:K78,$F$12:$F78,"Category"),IF($F79="Category",SUM(INDEX(Allocations!$D$11:$O$20,MATCH(Summary!$H79,Allocations!$C$11:$C$20,0),MATCH(Summary!K$8,Allocations!$D$10:$O$10,0))),SUM(INDEX(TB_ALLOCATIONS[[January]:[December]],MATCH(Summary!$H79,TB_ALLOCATIONS[Subcategory],0),MATCH(Summary!K$8,TB_ALLOCATIONS[[#Headers],[January]:[December]],0)))))),0)</f>
        <v/>
      </c>
      <c r="L79" s="249" t="str">
        <f>IFERROR(IF($H79="","",IF($H79="Total",SUMIFS(L$12:L78,$F$12:$F78,"Category"),IF($F79="Category",SUMIFS(TB_TRANSACTIONS[Total ($)],TB_TRANSACTIONS[Category],Summary!$H79,TB_TRANSACTIONS[Month],Summary!K$8),SUMIFS(TB_TRANSACTIONS[Total ($)],TB_TRANSACTIONS[Subcategory],Summary!$H79,TB_TRANSACTIONS[Month],Summary!K$8)))),0)</f>
        <v/>
      </c>
      <c r="M79" s="250" t="str">
        <f t="shared" si="20"/>
        <v/>
      </c>
      <c r="N79" s="162"/>
      <c r="O79" s="165"/>
      <c r="P79" s="249" t="str">
        <f>IFERROR(IF($H79="","",IF($H79="Total",SUMIFS(P$12:P78,$F$12:$F78,"Category"),IF($F79="Category",SUM(INDEX(Allocations!$D$11:$O$20,MATCH(Summary!$H79,Allocations!$C$11:$C$20,0),MATCH(Summary!P$8,Allocations!$D$10:$O$10,0))),SUM(INDEX(TB_ALLOCATIONS[[January]:[December]],MATCH(Summary!$H79,TB_ALLOCATIONS[Subcategory],0),MATCH(Summary!P$8,TB_ALLOCATIONS[[#Headers],[January]:[December]],0)))))),0)</f>
        <v/>
      </c>
      <c r="Q79" s="249" t="str">
        <f>IFERROR(IF($H79="","",IF($H79="Total",SUMIFS(Q$12:Q78,$F$12:$F78,"Category"),IF($F79="Category",SUMIFS(TB_TRANSACTIONS[Total ($)],TB_TRANSACTIONS[Category],Summary!$H79,TB_TRANSACTIONS[Month],Summary!P$8),SUMIFS(TB_TRANSACTIONS[Total ($)],TB_TRANSACTIONS[Subcategory],Summary!$H79,TB_TRANSACTIONS[Month],Summary!P$8)))),0)</f>
        <v/>
      </c>
      <c r="R79" s="250" t="str">
        <f t="shared" si="25"/>
        <v/>
      </c>
      <c r="S79" s="162"/>
      <c r="T79" s="165"/>
      <c r="U79" s="249" t="str">
        <f>IFERROR(IF($H79="","",IF($H79="Total",SUMIFS(U$12:U78,$F$12:$F78,"Category"),IF($F79="Category",SUM(INDEX(Allocations!$D$11:$O$20,MATCH(Summary!$H79,Allocations!$C$11:$C$20,0),MATCH(Summary!U$8,Allocations!$D$10:$O$10,0))),SUM(INDEX(TB_ALLOCATIONS[[January]:[December]],MATCH(Summary!$H79,TB_ALLOCATIONS[Subcategory],0),MATCH(Summary!U$8,TB_ALLOCATIONS[[#Headers],[January]:[December]],0)))))),0)</f>
        <v/>
      </c>
      <c r="V79" s="249" t="str">
        <f>IFERROR(IF($H79="","",IF($H79="Total",SUMIFS(V$12:V78,$F$12:$F78,"Category"),IF($F79="Category",SUMIFS(TB_TRANSACTIONS[Total ($)],TB_TRANSACTIONS[Category],Summary!$H79,TB_TRANSACTIONS[Month],Summary!U$8),SUMIFS(TB_TRANSACTIONS[Total ($)],TB_TRANSACTIONS[Subcategory],Summary!$H79,TB_TRANSACTIONS[Month],Summary!U$8)))),0)</f>
        <v/>
      </c>
      <c r="W79" s="250" t="str">
        <f t="shared" si="26"/>
        <v/>
      </c>
      <c r="X79" s="162"/>
      <c r="Y79" s="165"/>
      <c r="Z79" s="249" t="str">
        <f>IFERROR(IF($H79="","",IF($H79="Total",SUMIFS(Z$12:Z78,$F$12:$F78,"Category"),IF($F79="Category",SUM(INDEX(Allocations!$D$11:$O$20,MATCH(Summary!$H79,Allocations!$C$11:$C$20,0),MATCH(Summary!Z$8,Allocations!$D$10:$O$10,0))),SUM(INDEX(TB_ALLOCATIONS[[January]:[December]],MATCH(Summary!$H79,TB_ALLOCATIONS[Subcategory],0),MATCH(Summary!Z$8,TB_ALLOCATIONS[[#Headers],[January]:[December]],0)))))),0)</f>
        <v/>
      </c>
      <c r="AA79" s="249" t="str">
        <f>IFERROR(IF($H79="","",IF($H79="Total",SUMIFS(AA$12:AA78,$F$12:$F78,"Category"),IF($F79="Category",SUMIFS(TB_TRANSACTIONS[Total ($)],TB_TRANSACTIONS[Category],Summary!$H79,TB_TRANSACTIONS[Month],Summary!Z$8),SUMIFS(TB_TRANSACTIONS[Total ($)],TB_TRANSACTIONS[Subcategory],Summary!$H79,TB_TRANSACTIONS[Month],Summary!Z$8)))),0)</f>
        <v/>
      </c>
      <c r="AB79" s="250" t="str">
        <f t="shared" si="27"/>
        <v/>
      </c>
      <c r="AC79" s="162"/>
      <c r="AD79" s="165"/>
      <c r="AE79" s="249" t="str">
        <f>IFERROR(IF($H79="","",IF($H79="Total",SUMIFS(AE$12:AE78,$F$12:$F78,"Category"),IF($F79="Category",SUM(INDEX(Allocations!$D$11:$O$20,MATCH(Summary!$H79,Allocations!$C$11:$C$20,0),MATCH(Summary!AE$8,Allocations!$D$10:$O$10,0))),SUM(INDEX(TB_ALLOCATIONS[[January]:[December]],MATCH(Summary!$H79,TB_ALLOCATIONS[Subcategory],0),MATCH(Summary!AE$8,TB_ALLOCATIONS[[#Headers],[January]:[December]],0)))))),0)</f>
        <v/>
      </c>
      <c r="AF79" s="249" t="str">
        <f>IFERROR(IF($H79="","",IF($H79="Total",SUMIFS(AF$12:AF78,$F$12:$F78,"Category"),IF($F79="Category",SUMIFS(TB_TRANSACTIONS[Total ($)],TB_TRANSACTIONS[Category],Summary!$H79,TB_TRANSACTIONS[Month],Summary!AE$8),SUMIFS(TB_TRANSACTIONS[Total ($)],TB_TRANSACTIONS[Subcategory],Summary!$H79,TB_TRANSACTIONS[Month],Summary!AE$8)))),0)</f>
        <v/>
      </c>
      <c r="AG79" s="250" t="str">
        <f t="shared" si="28"/>
        <v/>
      </c>
      <c r="AH79" s="162"/>
      <c r="AI79" s="165"/>
      <c r="AJ79" s="249" t="str">
        <f>IFERROR(IF($H79="","",IF($H79="Total",SUMIFS(AJ$12:AJ78,$F$12:$F78,"Category"),IF($F79="Category",SUM(INDEX(Allocations!$D$11:$O$20,MATCH(Summary!$H79,Allocations!$C$11:$C$20,0),MATCH(Summary!AJ$8,Allocations!$D$10:$O$10,0))),SUM(INDEX(TB_ALLOCATIONS[[January]:[December]],MATCH(Summary!$H79,TB_ALLOCATIONS[Subcategory],0),MATCH(Summary!AJ$8,TB_ALLOCATIONS[[#Headers],[January]:[December]],0)))))),0)</f>
        <v/>
      </c>
      <c r="AK79" s="249" t="str">
        <f>IFERROR(IF($H79="","",IF($H79="Total",SUMIFS(AK$12:AK78,$F$12:$F78,"Category"),IF($F79="Category",SUMIFS(TB_TRANSACTIONS[Total ($)],TB_TRANSACTIONS[Category],Summary!$H79,TB_TRANSACTIONS[Month],Summary!AJ$8),SUMIFS(TB_TRANSACTIONS[Total ($)],TB_TRANSACTIONS[Subcategory],Summary!$H79,TB_TRANSACTIONS[Month],Summary!AJ$8)))),0)</f>
        <v/>
      </c>
      <c r="AL79" s="250" t="str">
        <f t="shared" si="29"/>
        <v/>
      </c>
      <c r="AM79" s="162"/>
      <c r="AN79" s="165"/>
      <c r="AO79" s="249" t="str">
        <f>IFERROR(IF($H79="","",IF($H79="Total",SUMIFS(AO$12:AO78,$F$12:$F78,"Category"),IF($F79="Category",SUM(INDEX(Allocations!$D$11:$O$20,MATCH(Summary!$H79,Allocations!$C$11:$C$20,0),MATCH(Summary!AO$8,Allocations!$D$10:$O$10,0))),SUM(INDEX(TB_ALLOCATIONS[[January]:[December]],MATCH(Summary!$H79,TB_ALLOCATIONS[Subcategory],0),MATCH(Summary!AO$8,TB_ALLOCATIONS[[#Headers],[January]:[December]],0)))))),0)</f>
        <v/>
      </c>
      <c r="AP79" s="249" t="str">
        <f>IFERROR(IF($H79="","",IF($H79="Total",SUMIFS(AP$12:AP78,$F$12:$F78,"Category"),IF($F79="Category",SUMIFS(TB_TRANSACTIONS[Total ($)],TB_TRANSACTIONS[Category],Summary!$H79,TB_TRANSACTIONS[Month],Summary!AO$8),SUMIFS(TB_TRANSACTIONS[Total ($)],TB_TRANSACTIONS[Subcategory],Summary!$H79,TB_TRANSACTIONS[Month],Summary!AO$8)))),0)</f>
        <v/>
      </c>
      <c r="AQ79" s="250" t="str">
        <f t="shared" si="30"/>
        <v/>
      </c>
      <c r="AR79" s="162"/>
      <c r="AS79" s="165"/>
      <c r="AT79" s="249" t="str">
        <f>IFERROR(IF($H79="","",IF($H79="Total",SUMIFS(AT$12:AT78,$F$12:$F78,"Category"),IF($F79="Category",SUM(INDEX(Allocations!$D$11:$O$20,MATCH(Summary!$H79,Allocations!$C$11:$C$20,0),MATCH(Summary!AT$8,Allocations!$D$10:$O$10,0))),SUM(INDEX(TB_ALLOCATIONS[[January]:[December]],MATCH(Summary!$H79,TB_ALLOCATIONS[Subcategory],0),MATCH(Summary!AT$8,TB_ALLOCATIONS[[#Headers],[January]:[December]],0)))))),0)</f>
        <v/>
      </c>
      <c r="AU79" s="249" t="str">
        <f>IFERROR(IF($H79="","",IF($H79="Total",SUMIFS(AU$12:AU78,$F$12:$F78,"Category"),IF($F79="Category",SUMIFS(TB_TRANSACTIONS[Total ($)],TB_TRANSACTIONS[Category],Summary!$H79,TB_TRANSACTIONS[Month],Summary!AT$8),SUMIFS(TB_TRANSACTIONS[Total ($)],TB_TRANSACTIONS[Subcategory],Summary!$H79,TB_TRANSACTIONS[Month],Summary!AT$8)))),0)</f>
        <v/>
      </c>
      <c r="AV79" s="250" t="str">
        <f t="shared" si="31"/>
        <v/>
      </c>
      <c r="AW79" s="162"/>
      <c r="AX79" s="165"/>
      <c r="AY79" s="249" t="str">
        <f>IFERROR(IF($H79="","",IF($H79="Total",SUMIFS(AY$12:AY78,$F$12:$F78,"Category"),IF($F79="Category",SUM(INDEX(Allocations!$D$11:$O$20,MATCH(Summary!$H79,Allocations!$C$11:$C$20,0),MATCH(Summary!AY$8,Allocations!$D$10:$O$10,0))),SUM(INDEX(TB_ALLOCATIONS[[January]:[December]],MATCH(Summary!$H79,TB_ALLOCATIONS[Subcategory],0),MATCH(Summary!AY$8,TB_ALLOCATIONS[[#Headers],[January]:[December]],0)))))),0)</f>
        <v/>
      </c>
      <c r="AZ79" s="249" t="str">
        <f>IFERROR(IF($H79="","",IF($H79="Total",SUMIFS(AZ$12:AZ78,$F$12:$F78,"Category"),IF($F79="Category",SUMIFS(TB_TRANSACTIONS[Total ($)],TB_TRANSACTIONS[Category],Summary!$H79,TB_TRANSACTIONS[Month],Summary!AY$8),SUMIFS(TB_TRANSACTIONS[Total ($)],TB_TRANSACTIONS[Subcategory],Summary!$H79,TB_TRANSACTIONS[Month],Summary!AY$8)))),0)</f>
        <v/>
      </c>
      <c r="BA79" s="250" t="str">
        <f t="shared" si="32"/>
        <v/>
      </c>
      <c r="BB79" s="162"/>
      <c r="BC79" s="165"/>
      <c r="BD79" s="249" t="str">
        <f>IFERROR(IF($H79="","",IF($H79="Total",SUMIFS(BD$12:BD78,$F$12:$F78,"Category"),IF($F79="Category",SUM(INDEX(Allocations!$D$11:$O$20,MATCH(Summary!$H79,Allocations!$C$11:$C$20,0),MATCH(Summary!BD$8,Allocations!$D$10:$O$10,0))),SUM(INDEX(TB_ALLOCATIONS[[January]:[December]],MATCH(Summary!$H79,TB_ALLOCATIONS[Subcategory],0),MATCH(Summary!BD$8,TB_ALLOCATIONS[[#Headers],[January]:[December]],0)))))),0)</f>
        <v/>
      </c>
      <c r="BE79" s="249" t="str">
        <f>IFERROR(IF($H79="","",IF($H79="Total",SUMIFS(BE$12:BE78,$F$12:$F78,"Category"),IF($F79="Category",SUMIFS(TB_TRANSACTIONS[Total ($)],TB_TRANSACTIONS[Category],Summary!$H79,TB_TRANSACTIONS[Month],Summary!BD$8),SUMIFS(TB_TRANSACTIONS[Total ($)],TB_TRANSACTIONS[Subcategory],Summary!$H79,TB_TRANSACTIONS[Month],Summary!BD$8)))),0)</f>
        <v/>
      </c>
      <c r="BF79" s="250" t="str">
        <f t="shared" si="33"/>
        <v/>
      </c>
      <c r="BG79" s="162"/>
      <c r="BH79" s="165"/>
      <c r="BI79" s="249" t="str">
        <f>IFERROR(IF($H79="","",IF($H79="Total",SUMIFS(BI$12:BI78,$F$12:$F78,"Category"),IF($F79="Category",SUM(INDEX(Allocations!$D$11:$O$20,MATCH(Summary!$H79,Allocations!$C$11:$C$20,0),MATCH(Summary!BI$8,Allocations!$D$10:$O$10,0))),SUM(INDEX(TB_ALLOCATIONS[[January]:[December]],MATCH(Summary!$H79,TB_ALLOCATIONS[Subcategory],0),MATCH(Summary!BI$8,TB_ALLOCATIONS[[#Headers],[January]:[December]],0)))))),0)</f>
        <v/>
      </c>
      <c r="BJ79" s="249" t="str">
        <f>IFERROR(IF($H79="","",IF($H79="Total",SUMIFS(BJ$12:BJ78,$F$12:$F78,"Category"),IF($F79="Category",SUMIFS(TB_TRANSACTIONS[Total ($)],TB_TRANSACTIONS[Category],Summary!$H79,TB_TRANSACTIONS[Month],Summary!BI$8),SUMIFS(TB_TRANSACTIONS[Total ($)],TB_TRANSACTIONS[Subcategory],Summary!$H79,TB_TRANSACTIONS[Month],Summary!BI$8)))),0)</f>
        <v/>
      </c>
      <c r="BK79" s="250" t="str">
        <f t="shared" si="34"/>
        <v/>
      </c>
      <c r="BL79" s="162"/>
      <c r="BM79" s="165"/>
      <c r="BN79" s="249" t="str">
        <f>IFERROR(IF($H79="","",IF($H79="Total",SUMIFS(BN$12:BN78,$F$12:$F78,"Category"),IF($F79="Category",SUM(INDEX(Allocations!$D$11:$O$20,MATCH(Summary!$H79,Allocations!$C$11:$C$20,0),MATCH(Summary!BN$8,Allocations!$D$10:$O$10,0))),SUM(INDEX(TB_ALLOCATIONS[[January]:[December]],MATCH(Summary!$H79,TB_ALLOCATIONS[Subcategory],0),MATCH(Summary!BN$8,TB_ALLOCATIONS[[#Headers],[January]:[December]],0)))))),0)</f>
        <v/>
      </c>
      <c r="BO79" s="249" t="str">
        <f>IFERROR(IF($H79="","",IF($H79="Total",SUMIFS(BO$12:BO78,$F$12:$F78,"Category"),IF($F79="Category",SUMIFS(TB_TRANSACTIONS[Total ($)],TB_TRANSACTIONS[Category],Summary!$H79,TB_TRANSACTIONS[Month],Summary!BN$8),SUMIFS(TB_TRANSACTIONS[Total ($)],TB_TRANSACTIONS[Subcategory],Summary!$H79,TB_TRANSACTIONS[Month],Summary!BN$8)))),0)</f>
        <v/>
      </c>
      <c r="BP79" s="250" t="str">
        <f t="shared" si="35"/>
        <v/>
      </c>
      <c r="BQ79" s="162"/>
      <c r="BR79" s="165"/>
      <c r="BS79" s="249" t="str">
        <f t="shared" si="21"/>
        <v/>
      </c>
      <c r="BT79" s="249" t="str">
        <f t="shared" si="22"/>
        <v/>
      </c>
      <c r="BU79" s="250" t="str">
        <f t="shared" si="23"/>
        <v/>
      </c>
      <c r="BV79" s="267"/>
      <c r="BW79" s="77"/>
      <c r="BX79" s="57"/>
      <c r="CK79" s="92"/>
      <c r="CL79" s="92"/>
      <c r="CM79" s="92"/>
      <c r="CN79" s="92"/>
      <c r="CO79" s="92"/>
      <c r="CP79" s="92"/>
    </row>
    <row r="80" spans="1:94" s="72" customFormat="1" ht="16" customHeight="1" thickBot="1" x14ac:dyDescent="0.3">
      <c r="A80" s="97"/>
      <c r="B80" s="108" t="str">
        <f>IFERROR(IF(COUNTIFS($B$13:B79,"Total")&gt;0,"-",IF(B79="",IF(B78="","Total",IF(B78=$C$8,"",B78+1)),IF(E79=D79,"",B79))),"-")</f>
        <v>-</v>
      </c>
      <c r="C80" s="108" t="str">
        <f>IFERROR(IF(B80="","-",INDEX(Analysis!$D$45:$D$54,MATCH(Summary!$B80,Analysis!$C$45:$C$54,0),1)),"-")</f>
        <v>-</v>
      </c>
      <c r="D80" s="108" t="str">
        <f>IFERROR(INDEX(Analysis!$E$45:$E$54,MATCH(Summary!$B80,Analysis!$C$45:$C$54,0),1),"-")</f>
        <v>-</v>
      </c>
      <c r="E80" s="108" t="str">
        <f t="shared" si="36"/>
        <v>-</v>
      </c>
      <c r="F80" s="108" t="str">
        <f t="shared" si="24"/>
        <v>-</v>
      </c>
      <c r="G80" s="57"/>
      <c r="H80" s="164" t="str">
        <f>IFERROR(IF(B80="Total","Total",IF(COUNTIFS($H$12:H79,"Total")&gt;0,"",IF(F80="Category",Summary!C80,INDEX(TB_ALLOCATIONS[Subcategory],MATCH(Summary!C80&amp;"-"&amp;Summary!E80,TB_ALLOCATIONS[Subcategory - code],0),1)))),"")</f>
        <v/>
      </c>
      <c r="I80" s="162"/>
      <c r="J80" s="165"/>
      <c r="K80" s="249" t="str">
        <f>IFERROR(IF($H80="","",IF($H80="Total",SUMIFS(K$12:K79,$F$12:$F79,"Category"),IF($F80="Category",SUM(INDEX(Allocations!$D$11:$O$20,MATCH(Summary!$H80,Allocations!$C$11:$C$20,0),MATCH(Summary!K$8,Allocations!$D$10:$O$10,0))),SUM(INDEX(TB_ALLOCATIONS[[January]:[December]],MATCH(Summary!$H80,TB_ALLOCATIONS[Subcategory],0),MATCH(Summary!K$8,TB_ALLOCATIONS[[#Headers],[January]:[December]],0)))))),0)</f>
        <v/>
      </c>
      <c r="L80" s="249" t="str">
        <f>IFERROR(IF($H80="","",IF($H80="Total",SUMIFS(L$12:L79,$F$12:$F79,"Category"),IF($F80="Category",SUMIFS(TB_TRANSACTIONS[Total ($)],TB_TRANSACTIONS[Category],Summary!$H80,TB_TRANSACTIONS[Month],Summary!K$8),SUMIFS(TB_TRANSACTIONS[Total ($)],TB_TRANSACTIONS[Subcategory],Summary!$H80,TB_TRANSACTIONS[Month],Summary!K$8)))),0)</f>
        <v/>
      </c>
      <c r="M80" s="250" t="str">
        <f t="shared" si="20"/>
        <v/>
      </c>
      <c r="N80" s="162"/>
      <c r="O80" s="165"/>
      <c r="P80" s="249" t="str">
        <f>IFERROR(IF($H80="","",IF($H80="Total",SUMIFS(P$12:P79,$F$12:$F79,"Category"),IF($F80="Category",SUM(INDEX(Allocations!$D$11:$O$20,MATCH(Summary!$H80,Allocations!$C$11:$C$20,0),MATCH(Summary!P$8,Allocations!$D$10:$O$10,0))),SUM(INDEX(TB_ALLOCATIONS[[January]:[December]],MATCH(Summary!$H80,TB_ALLOCATIONS[Subcategory],0),MATCH(Summary!P$8,TB_ALLOCATIONS[[#Headers],[January]:[December]],0)))))),0)</f>
        <v/>
      </c>
      <c r="Q80" s="249" t="str">
        <f>IFERROR(IF($H80="","",IF($H80="Total",SUMIFS(Q$12:Q79,$F$12:$F79,"Category"),IF($F80="Category",SUMIFS(TB_TRANSACTIONS[Total ($)],TB_TRANSACTIONS[Category],Summary!$H80,TB_TRANSACTIONS[Month],Summary!P$8),SUMIFS(TB_TRANSACTIONS[Total ($)],TB_TRANSACTIONS[Subcategory],Summary!$H80,TB_TRANSACTIONS[Month],Summary!P$8)))),0)</f>
        <v/>
      </c>
      <c r="R80" s="250" t="str">
        <f t="shared" si="25"/>
        <v/>
      </c>
      <c r="S80" s="162"/>
      <c r="T80" s="165"/>
      <c r="U80" s="249" t="str">
        <f>IFERROR(IF($H80="","",IF($H80="Total",SUMIFS(U$12:U79,$F$12:$F79,"Category"),IF($F80="Category",SUM(INDEX(Allocations!$D$11:$O$20,MATCH(Summary!$H80,Allocations!$C$11:$C$20,0),MATCH(Summary!U$8,Allocations!$D$10:$O$10,0))),SUM(INDEX(TB_ALLOCATIONS[[January]:[December]],MATCH(Summary!$H80,TB_ALLOCATIONS[Subcategory],0),MATCH(Summary!U$8,TB_ALLOCATIONS[[#Headers],[January]:[December]],0)))))),0)</f>
        <v/>
      </c>
      <c r="V80" s="249" t="str">
        <f>IFERROR(IF($H80="","",IF($H80="Total",SUMIFS(V$12:V79,$F$12:$F79,"Category"),IF($F80="Category",SUMIFS(TB_TRANSACTIONS[Total ($)],TB_TRANSACTIONS[Category],Summary!$H80,TB_TRANSACTIONS[Month],Summary!U$8),SUMIFS(TB_TRANSACTIONS[Total ($)],TB_TRANSACTIONS[Subcategory],Summary!$H80,TB_TRANSACTIONS[Month],Summary!U$8)))),0)</f>
        <v/>
      </c>
      <c r="W80" s="250" t="str">
        <f t="shared" si="26"/>
        <v/>
      </c>
      <c r="X80" s="162"/>
      <c r="Y80" s="165"/>
      <c r="Z80" s="249" t="str">
        <f>IFERROR(IF($H80="","",IF($H80="Total",SUMIFS(Z$12:Z79,$F$12:$F79,"Category"),IF($F80="Category",SUM(INDEX(Allocations!$D$11:$O$20,MATCH(Summary!$H80,Allocations!$C$11:$C$20,0),MATCH(Summary!Z$8,Allocations!$D$10:$O$10,0))),SUM(INDEX(TB_ALLOCATIONS[[January]:[December]],MATCH(Summary!$H80,TB_ALLOCATIONS[Subcategory],0),MATCH(Summary!Z$8,TB_ALLOCATIONS[[#Headers],[January]:[December]],0)))))),0)</f>
        <v/>
      </c>
      <c r="AA80" s="249" t="str">
        <f>IFERROR(IF($H80="","",IF($H80="Total",SUMIFS(AA$12:AA79,$F$12:$F79,"Category"),IF($F80="Category",SUMIFS(TB_TRANSACTIONS[Total ($)],TB_TRANSACTIONS[Category],Summary!$H80,TB_TRANSACTIONS[Month],Summary!Z$8),SUMIFS(TB_TRANSACTIONS[Total ($)],TB_TRANSACTIONS[Subcategory],Summary!$H80,TB_TRANSACTIONS[Month],Summary!Z$8)))),0)</f>
        <v/>
      </c>
      <c r="AB80" s="250" t="str">
        <f t="shared" si="27"/>
        <v/>
      </c>
      <c r="AC80" s="162"/>
      <c r="AD80" s="165"/>
      <c r="AE80" s="249" t="str">
        <f>IFERROR(IF($H80="","",IF($H80="Total",SUMIFS(AE$12:AE79,$F$12:$F79,"Category"),IF($F80="Category",SUM(INDEX(Allocations!$D$11:$O$20,MATCH(Summary!$H80,Allocations!$C$11:$C$20,0),MATCH(Summary!AE$8,Allocations!$D$10:$O$10,0))),SUM(INDEX(TB_ALLOCATIONS[[January]:[December]],MATCH(Summary!$H80,TB_ALLOCATIONS[Subcategory],0),MATCH(Summary!AE$8,TB_ALLOCATIONS[[#Headers],[January]:[December]],0)))))),0)</f>
        <v/>
      </c>
      <c r="AF80" s="249" t="str">
        <f>IFERROR(IF($H80="","",IF($H80="Total",SUMIFS(AF$12:AF79,$F$12:$F79,"Category"),IF($F80="Category",SUMIFS(TB_TRANSACTIONS[Total ($)],TB_TRANSACTIONS[Category],Summary!$H80,TB_TRANSACTIONS[Month],Summary!AE$8),SUMIFS(TB_TRANSACTIONS[Total ($)],TB_TRANSACTIONS[Subcategory],Summary!$H80,TB_TRANSACTIONS[Month],Summary!AE$8)))),0)</f>
        <v/>
      </c>
      <c r="AG80" s="250" t="str">
        <f t="shared" si="28"/>
        <v/>
      </c>
      <c r="AH80" s="162"/>
      <c r="AI80" s="165"/>
      <c r="AJ80" s="249" t="str">
        <f>IFERROR(IF($H80="","",IF($H80="Total",SUMIFS(AJ$12:AJ79,$F$12:$F79,"Category"),IF($F80="Category",SUM(INDEX(Allocations!$D$11:$O$20,MATCH(Summary!$H80,Allocations!$C$11:$C$20,0),MATCH(Summary!AJ$8,Allocations!$D$10:$O$10,0))),SUM(INDEX(TB_ALLOCATIONS[[January]:[December]],MATCH(Summary!$H80,TB_ALLOCATIONS[Subcategory],0),MATCH(Summary!AJ$8,TB_ALLOCATIONS[[#Headers],[January]:[December]],0)))))),0)</f>
        <v/>
      </c>
      <c r="AK80" s="249" t="str">
        <f>IFERROR(IF($H80="","",IF($H80="Total",SUMIFS(AK$12:AK79,$F$12:$F79,"Category"),IF($F80="Category",SUMIFS(TB_TRANSACTIONS[Total ($)],TB_TRANSACTIONS[Category],Summary!$H80,TB_TRANSACTIONS[Month],Summary!AJ$8),SUMIFS(TB_TRANSACTIONS[Total ($)],TB_TRANSACTIONS[Subcategory],Summary!$H80,TB_TRANSACTIONS[Month],Summary!AJ$8)))),0)</f>
        <v/>
      </c>
      <c r="AL80" s="250" t="str">
        <f t="shared" si="29"/>
        <v/>
      </c>
      <c r="AM80" s="162"/>
      <c r="AN80" s="165"/>
      <c r="AO80" s="249" t="str">
        <f>IFERROR(IF($H80="","",IF($H80="Total",SUMIFS(AO$12:AO79,$F$12:$F79,"Category"),IF($F80="Category",SUM(INDEX(Allocations!$D$11:$O$20,MATCH(Summary!$H80,Allocations!$C$11:$C$20,0),MATCH(Summary!AO$8,Allocations!$D$10:$O$10,0))),SUM(INDEX(TB_ALLOCATIONS[[January]:[December]],MATCH(Summary!$H80,TB_ALLOCATIONS[Subcategory],0),MATCH(Summary!AO$8,TB_ALLOCATIONS[[#Headers],[January]:[December]],0)))))),0)</f>
        <v/>
      </c>
      <c r="AP80" s="249" t="str">
        <f>IFERROR(IF($H80="","",IF($H80="Total",SUMIFS(AP$12:AP79,$F$12:$F79,"Category"),IF($F80="Category",SUMIFS(TB_TRANSACTIONS[Total ($)],TB_TRANSACTIONS[Category],Summary!$H80,TB_TRANSACTIONS[Month],Summary!AO$8),SUMIFS(TB_TRANSACTIONS[Total ($)],TB_TRANSACTIONS[Subcategory],Summary!$H80,TB_TRANSACTIONS[Month],Summary!AO$8)))),0)</f>
        <v/>
      </c>
      <c r="AQ80" s="250" t="str">
        <f t="shared" si="30"/>
        <v/>
      </c>
      <c r="AR80" s="162"/>
      <c r="AS80" s="165"/>
      <c r="AT80" s="249" t="str">
        <f>IFERROR(IF($H80="","",IF($H80="Total",SUMIFS(AT$12:AT79,$F$12:$F79,"Category"),IF($F80="Category",SUM(INDEX(Allocations!$D$11:$O$20,MATCH(Summary!$H80,Allocations!$C$11:$C$20,0),MATCH(Summary!AT$8,Allocations!$D$10:$O$10,0))),SUM(INDEX(TB_ALLOCATIONS[[January]:[December]],MATCH(Summary!$H80,TB_ALLOCATIONS[Subcategory],0),MATCH(Summary!AT$8,TB_ALLOCATIONS[[#Headers],[January]:[December]],0)))))),0)</f>
        <v/>
      </c>
      <c r="AU80" s="249" t="str">
        <f>IFERROR(IF($H80="","",IF($H80="Total",SUMIFS(AU$12:AU79,$F$12:$F79,"Category"),IF($F80="Category",SUMIFS(TB_TRANSACTIONS[Total ($)],TB_TRANSACTIONS[Category],Summary!$H80,TB_TRANSACTIONS[Month],Summary!AT$8),SUMIFS(TB_TRANSACTIONS[Total ($)],TB_TRANSACTIONS[Subcategory],Summary!$H80,TB_TRANSACTIONS[Month],Summary!AT$8)))),0)</f>
        <v/>
      </c>
      <c r="AV80" s="250" t="str">
        <f t="shared" si="31"/>
        <v/>
      </c>
      <c r="AW80" s="162"/>
      <c r="AX80" s="165"/>
      <c r="AY80" s="249" t="str">
        <f>IFERROR(IF($H80="","",IF($H80="Total",SUMIFS(AY$12:AY79,$F$12:$F79,"Category"),IF($F80="Category",SUM(INDEX(Allocations!$D$11:$O$20,MATCH(Summary!$H80,Allocations!$C$11:$C$20,0),MATCH(Summary!AY$8,Allocations!$D$10:$O$10,0))),SUM(INDEX(TB_ALLOCATIONS[[January]:[December]],MATCH(Summary!$H80,TB_ALLOCATIONS[Subcategory],0),MATCH(Summary!AY$8,TB_ALLOCATIONS[[#Headers],[January]:[December]],0)))))),0)</f>
        <v/>
      </c>
      <c r="AZ80" s="249" t="str">
        <f>IFERROR(IF($H80="","",IF($H80="Total",SUMIFS(AZ$12:AZ79,$F$12:$F79,"Category"),IF($F80="Category",SUMIFS(TB_TRANSACTIONS[Total ($)],TB_TRANSACTIONS[Category],Summary!$H80,TB_TRANSACTIONS[Month],Summary!AY$8),SUMIFS(TB_TRANSACTIONS[Total ($)],TB_TRANSACTIONS[Subcategory],Summary!$H80,TB_TRANSACTIONS[Month],Summary!AY$8)))),0)</f>
        <v/>
      </c>
      <c r="BA80" s="250" t="str">
        <f t="shared" si="32"/>
        <v/>
      </c>
      <c r="BB80" s="162"/>
      <c r="BC80" s="165"/>
      <c r="BD80" s="249" t="str">
        <f>IFERROR(IF($H80="","",IF($H80="Total",SUMIFS(BD$12:BD79,$F$12:$F79,"Category"),IF($F80="Category",SUM(INDEX(Allocations!$D$11:$O$20,MATCH(Summary!$H80,Allocations!$C$11:$C$20,0),MATCH(Summary!BD$8,Allocations!$D$10:$O$10,0))),SUM(INDEX(TB_ALLOCATIONS[[January]:[December]],MATCH(Summary!$H80,TB_ALLOCATIONS[Subcategory],0),MATCH(Summary!BD$8,TB_ALLOCATIONS[[#Headers],[January]:[December]],0)))))),0)</f>
        <v/>
      </c>
      <c r="BE80" s="249" t="str">
        <f>IFERROR(IF($H80="","",IF($H80="Total",SUMIFS(BE$12:BE79,$F$12:$F79,"Category"),IF($F80="Category",SUMIFS(TB_TRANSACTIONS[Total ($)],TB_TRANSACTIONS[Category],Summary!$H80,TB_TRANSACTIONS[Month],Summary!BD$8),SUMIFS(TB_TRANSACTIONS[Total ($)],TB_TRANSACTIONS[Subcategory],Summary!$H80,TB_TRANSACTIONS[Month],Summary!BD$8)))),0)</f>
        <v/>
      </c>
      <c r="BF80" s="250" t="str">
        <f t="shared" si="33"/>
        <v/>
      </c>
      <c r="BG80" s="162"/>
      <c r="BH80" s="165"/>
      <c r="BI80" s="249" t="str">
        <f>IFERROR(IF($H80="","",IF($H80="Total",SUMIFS(BI$12:BI79,$F$12:$F79,"Category"),IF($F80="Category",SUM(INDEX(Allocations!$D$11:$O$20,MATCH(Summary!$H80,Allocations!$C$11:$C$20,0),MATCH(Summary!BI$8,Allocations!$D$10:$O$10,0))),SUM(INDEX(TB_ALLOCATIONS[[January]:[December]],MATCH(Summary!$H80,TB_ALLOCATIONS[Subcategory],0),MATCH(Summary!BI$8,TB_ALLOCATIONS[[#Headers],[January]:[December]],0)))))),0)</f>
        <v/>
      </c>
      <c r="BJ80" s="249" t="str">
        <f>IFERROR(IF($H80="","",IF($H80="Total",SUMIFS(BJ$12:BJ79,$F$12:$F79,"Category"),IF($F80="Category",SUMIFS(TB_TRANSACTIONS[Total ($)],TB_TRANSACTIONS[Category],Summary!$H80,TB_TRANSACTIONS[Month],Summary!BI$8),SUMIFS(TB_TRANSACTIONS[Total ($)],TB_TRANSACTIONS[Subcategory],Summary!$H80,TB_TRANSACTIONS[Month],Summary!BI$8)))),0)</f>
        <v/>
      </c>
      <c r="BK80" s="250" t="str">
        <f t="shared" si="34"/>
        <v/>
      </c>
      <c r="BL80" s="162"/>
      <c r="BM80" s="165"/>
      <c r="BN80" s="249" t="str">
        <f>IFERROR(IF($H80="","",IF($H80="Total",SUMIFS(BN$12:BN79,$F$12:$F79,"Category"),IF($F80="Category",SUM(INDEX(Allocations!$D$11:$O$20,MATCH(Summary!$H80,Allocations!$C$11:$C$20,0),MATCH(Summary!BN$8,Allocations!$D$10:$O$10,0))),SUM(INDEX(TB_ALLOCATIONS[[January]:[December]],MATCH(Summary!$H80,TB_ALLOCATIONS[Subcategory],0),MATCH(Summary!BN$8,TB_ALLOCATIONS[[#Headers],[January]:[December]],0)))))),0)</f>
        <v/>
      </c>
      <c r="BO80" s="249" t="str">
        <f>IFERROR(IF($H80="","",IF($H80="Total",SUMIFS(BO$12:BO79,$F$12:$F79,"Category"),IF($F80="Category",SUMIFS(TB_TRANSACTIONS[Total ($)],TB_TRANSACTIONS[Category],Summary!$H80,TB_TRANSACTIONS[Month],Summary!BN$8),SUMIFS(TB_TRANSACTIONS[Total ($)],TB_TRANSACTIONS[Subcategory],Summary!$H80,TB_TRANSACTIONS[Month],Summary!BN$8)))),0)</f>
        <v/>
      </c>
      <c r="BP80" s="250" t="str">
        <f t="shared" si="35"/>
        <v/>
      </c>
      <c r="BQ80" s="162"/>
      <c r="BR80" s="165"/>
      <c r="BS80" s="249" t="str">
        <f t="shared" si="21"/>
        <v/>
      </c>
      <c r="BT80" s="249" t="str">
        <f t="shared" si="22"/>
        <v/>
      </c>
      <c r="BU80" s="250" t="str">
        <f t="shared" si="23"/>
        <v/>
      </c>
      <c r="BV80" s="267"/>
      <c r="BW80" s="77"/>
      <c r="BX80" s="57"/>
      <c r="CK80" s="92"/>
      <c r="CL80" s="92"/>
      <c r="CM80" s="92"/>
      <c r="CN80" s="92"/>
      <c r="CO80" s="92"/>
      <c r="CP80" s="92"/>
    </row>
    <row r="81" spans="1:94" s="72" customFormat="1" ht="16" customHeight="1" thickBot="1" x14ac:dyDescent="0.3">
      <c r="A81" s="97"/>
      <c r="B81" s="108" t="str">
        <f>IFERROR(IF(COUNTIFS($B$13:B80,"Total")&gt;0,"-",IF(B80="",IF(B79="","Total",IF(B79=$C$8,"",B79+1)),IF(E80=D80,"",B80))),"-")</f>
        <v>-</v>
      </c>
      <c r="C81" s="108" t="str">
        <f>IFERROR(IF(B81="","-",INDEX(Analysis!$D$45:$D$54,MATCH(Summary!$B81,Analysis!$C$45:$C$54,0),1)),"-")</f>
        <v>-</v>
      </c>
      <c r="D81" s="108" t="str">
        <f>IFERROR(INDEX(Analysis!$E$45:$E$54,MATCH(Summary!$B81,Analysis!$C$45:$C$54,0),1),"-")</f>
        <v>-</v>
      </c>
      <c r="E81" s="108" t="str">
        <f t="shared" si="36"/>
        <v>-</v>
      </c>
      <c r="F81" s="108" t="str">
        <f t="shared" si="24"/>
        <v>-</v>
      </c>
      <c r="G81" s="57"/>
      <c r="H81" s="164" t="str">
        <f>IFERROR(IF(B81="Total","Total",IF(COUNTIFS($H$12:H80,"Total")&gt;0,"",IF(F81="Category",Summary!C81,INDEX(TB_ALLOCATIONS[Subcategory],MATCH(Summary!C81&amp;"-"&amp;Summary!E81,TB_ALLOCATIONS[Subcategory - code],0),1)))),"")</f>
        <v/>
      </c>
      <c r="I81" s="162"/>
      <c r="J81" s="165"/>
      <c r="K81" s="249" t="str">
        <f>IFERROR(IF($H81="","",IF($H81="Total",SUMIFS(K$12:K80,$F$12:$F80,"Category"),IF($F81="Category",SUM(INDEX(Allocations!$D$11:$O$20,MATCH(Summary!$H81,Allocations!$C$11:$C$20,0),MATCH(Summary!K$8,Allocations!$D$10:$O$10,0))),SUM(INDEX(TB_ALLOCATIONS[[January]:[December]],MATCH(Summary!$H81,TB_ALLOCATIONS[Subcategory],0),MATCH(Summary!K$8,TB_ALLOCATIONS[[#Headers],[January]:[December]],0)))))),0)</f>
        <v/>
      </c>
      <c r="L81" s="249" t="str">
        <f>IFERROR(IF($H81="","",IF($H81="Total",SUMIFS(L$12:L80,$F$12:$F80,"Category"),IF($F81="Category",SUMIFS(TB_TRANSACTIONS[Total ($)],TB_TRANSACTIONS[Category],Summary!$H81,TB_TRANSACTIONS[Month],Summary!K$8),SUMIFS(TB_TRANSACTIONS[Total ($)],TB_TRANSACTIONS[Subcategory],Summary!$H81,TB_TRANSACTIONS[Month],Summary!K$8)))),0)</f>
        <v/>
      </c>
      <c r="M81" s="250" t="str">
        <f t="shared" si="20"/>
        <v/>
      </c>
      <c r="N81" s="162"/>
      <c r="O81" s="165"/>
      <c r="P81" s="249" t="str">
        <f>IFERROR(IF($H81="","",IF($H81="Total",SUMIFS(P$12:P80,$F$12:$F80,"Category"),IF($F81="Category",SUM(INDEX(Allocations!$D$11:$O$20,MATCH(Summary!$H81,Allocations!$C$11:$C$20,0),MATCH(Summary!P$8,Allocations!$D$10:$O$10,0))),SUM(INDEX(TB_ALLOCATIONS[[January]:[December]],MATCH(Summary!$H81,TB_ALLOCATIONS[Subcategory],0),MATCH(Summary!P$8,TB_ALLOCATIONS[[#Headers],[January]:[December]],0)))))),0)</f>
        <v/>
      </c>
      <c r="Q81" s="249" t="str">
        <f>IFERROR(IF($H81="","",IF($H81="Total",SUMIFS(Q$12:Q80,$F$12:$F80,"Category"),IF($F81="Category",SUMIFS(TB_TRANSACTIONS[Total ($)],TB_TRANSACTIONS[Category],Summary!$H81,TB_TRANSACTIONS[Month],Summary!P$8),SUMIFS(TB_TRANSACTIONS[Total ($)],TB_TRANSACTIONS[Subcategory],Summary!$H81,TB_TRANSACTIONS[Month],Summary!P$8)))),0)</f>
        <v/>
      </c>
      <c r="R81" s="250" t="str">
        <f t="shared" si="25"/>
        <v/>
      </c>
      <c r="S81" s="162"/>
      <c r="T81" s="165"/>
      <c r="U81" s="249" t="str">
        <f>IFERROR(IF($H81="","",IF($H81="Total",SUMIFS(U$12:U80,$F$12:$F80,"Category"),IF($F81="Category",SUM(INDEX(Allocations!$D$11:$O$20,MATCH(Summary!$H81,Allocations!$C$11:$C$20,0),MATCH(Summary!U$8,Allocations!$D$10:$O$10,0))),SUM(INDEX(TB_ALLOCATIONS[[January]:[December]],MATCH(Summary!$H81,TB_ALLOCATIONS[Subcategory],0),MATCH(Summary!U$8,TB_ALLOCATIONS[[#Headers],[January]:[December]],0)))))),0)</f>
        <v/>
      </c>
      <c r="V81" s="249" t="str">
        <f>IFERROR(IF($H81="","",IF($H81="Total",SUMIFS(V$12:V80,$F$12:$F80,"Category"),IF($F81="Category",SUMIFS(TB_TRANSACTIONS[Total ($)],TB_TRANSACTIONS[Category],Summary!$H81,TB_TRANSACTIONS[Month],Summary!U$8),SUMIFS(TB_TRANSACTIONS[Total ($)],TB_TRANSACTIONS[Subcategory],Summary!$H81,TB_TRANSACTIONS[Month],Summary!U$8)))),0)</f>
        <v/>
      </c>
      <c r="W81" s="250" t="str">
        <f t="shared" si="26"/>
        <v/>
      </c>
      <c r="X81" s="162"/>
      <c r="Y81" s="165"/>
      <c r="Z81" s="249" t="str">
        <f>IFERROR(IF($H81="","",IF($H81="Total",SUMIFS(Z$12:Z80,$F$12:$F80,"Category"),IF($F81="Category",SUM(INDEX(Allocations!$D$11:$O$20,MATCH(Summary!$H81,Allocations!$C$11:$C$20,0),MATCH(Summary!Z$8,Allocations!$D$10:$O$10,0))),SUM(INDEX(TB_ALLOCATIONS[[January]:[December]],MATCH(Summary!$H81,TB_ALLOCATIONS[Subcategory],0),MATCH(Summary!Z$8,TB_ALLOCATIONS[[#Headers],[January]:[December]],0)))))),0)</f>
        <v/>
      </c>
      <c r="AA81" s="249" t="str">
        <f>IFERROR(IF($H81="","",IF($H81="Total",SUMIFS(AA$12:AA80,$F$12:$F80,"Category"),IF($F81="Category",SUMIFS(TB_TRANSACTIONS[Total ($)],TB_TRANSACTIONS[Category],Summary!$H81,TB_TRANSACTIONS[Month],Summary!Z$8),SUMIFS(TB_TRANSACTIONS[Total ($)],TB_TRANSACTIONS[Subcategory],Summary!$H81,TB_TRANSACTIONS[Month],Summary!Z$8)))),0)</f>
        <v/>
      </c>
      <c r="AB81" s="250" t="str">
        <f t="shared" si="27"/>
        <v/>
      </c>
      <c r="AC81" s="162"/>
      <c r="AD81" s="165"/>
      <c r="AE81" s="249" t="str">
        <f>IFERROR(IF($H81="","",IF($H81="Total",SUMIFS(AE$12:AE80,$F$12:$F80,"Category"),IF($F81="Category",SUM(INDEX(Allocations!$D$11:$O$20,MATCH(Summary!$H81,Allocations!$C$11:$C$20,0),MATCH(Summary!AE$8,Allocations!$D$10:$O$10,0))),SUM(INDEX(TB_ALLOCATIONS[[January]:[December]],MATCH(Summary!$H81,TB_ALLOCATIONS[Subcategory],0),MATCH(Summary!AE$8,TB_ALLOCATIONS[[#Headers],[January]:[December]],0)))))),0)</f>
        <v/>
      </c>
      <c r="AF81" s="249" t="str">
        <f>IFERROR(IF($H81="","",IF($H81="Total",SUMIFS(AF$12:AF80,$F$12:$F80,"Category"),IF($F81="Category",SUMIFS(TB_TRANSACTIONS[Total ($)],TB_TRANSACTIONS[Category],Summary!$H81,TB_TRANSACTIONS[Month],Summary!AE$8),SUMIFS(TB_TRANSACTIONS[Total ($)],TB_TRANSACTIONS[Subcategory],Summary!$H81,TB_TRANSACTIONS[Month],Summary!AE$8)))),0)</f>
        <v/>
      </c>
      <c r="AG81" s="250" t="str">
        <f t="shared" si="28"/>
        <v/>
      </c>
      <c r="AH81" s="162"/>
      <c r="AI81" s="165"/>
      <c r="AJ81" s="249" t="str">
        <f>IFERROR(IF($H81="","",IF($H81="Total",SUMIFS(AJ$12:AJ80,$F$12:$F80,"Category"),IF($F81="Category",SUM(INDEX(Allocations!$D$11:$O$20,MATCH(Summary!$H81,Allocations!$C$11:$C$20,0),MATCH(Summary!AJ$8,Allocations!$D$10:$O$10,0))),SUM(INDEX(TB_ALLOCATIONS[[January]:[December]],MATCH(Summary!$H81,TB_ALLOCATIONS[Subcategory],0),MATCH(Summary!AJ$8,TB_ALLOCATIONS[[#Headers],[January]:[December]],0)))))),0)</f>
        <v/>
      </c>
      <c r="AK81" s="249" t="str">
        <f>IFERROR(IF($H81="","",IF($H81="Total",SUMIFS(AK$12:AK80,$F$12:$F80,"Category"),IF($F81="Category",SUMIFS(TB_TRANSACTIONS[Total ($)],TB_TRANSACTIONS[Category],Summary!$H81,TB_TRANSACTIONS[Month],Summary!AJ$8),SUMIFS(TB_TRANSACTIONS[Total ($)],TB_TRANSACTIONS[Subcategory],Summary!$H81,TB_TRANSACTIONS[Month],Summary!AJ$8)))),0)</f>
        <v/>
      </c>
      <c r="AL81" s="250" t="str">
        <f t="shared" si="29"/>
        <v/>
      </c>
      <c r="AM81" s="162"/>
      <c r="AN81" s="165"/>
      <c r="AO81" s="249" t="str">
        <f>IFERROR(IF($H81="","",IF($H81="Total",SUMIFS(AO$12:AO80,$F$12:$F80,"Category"),IF($F81="Category",SUM(INDEX(Allocations!$D$11:$O$20,MATCH(Summary!$H81,Allocations!$C$11:$C$20,0),MATCH(Summary!AO$8,Allocations!$D$10:$O$10,0))),SUM(INDEX(TB_ALLOCATIONS[[January]:[December]],MATCH(Summary!$H81,TB_ALLOCATIONS[Subcategory],0),MATCH(Summary!AO$8,TB_ALLOCATIONS[[#Headers],[January]:[December]],0)))))),0)</f>
        <v/>
      </c>
      <c r="AP81" s="249" t="str">
        <f>IFERROR(IF($H81="","",IF($H81="Total",SUMIFS(AP$12:AP80,$F$12:$F80,"Category"),IF($F81="Category",SUMIFS(TB_TRANSACTIONS[Total ($)],TB_TRANSACTIONS[Category],Summary!$H81,TB_TRANSACTIONS[Month],Summary!AO$8),SUMIFS(TB_TRANSACTIONS[Total ($)],TB_TRANSACTIONS[Subcategory],Summary!$H81,TB_TRANSACTIONS[Month],Summary!AO$8)))),0)</f>
        <v/>
      </c>
      <c r="AQ81" s="250" t="str">
        <f t="shared" si="30"/>
        <v/>
      </c>
      <c r="AR81" s="162"/>
      <c r="AS81" s="165"/>
      <c r="AT81" s="249" t="str">
        <f>IFERROR(IF($H81="","",IF($H81="Total",SUMIFS(AT$12:AT80,$F$12:$F80,"Category"),IF($F81="Category",SUM(INDEX(Allocations!$D$11:$O$20,MATCH(Summary!$H81,Allocations!$C$11:$C$20,0),MATCH(Summary!AT$8,Allocations!$D$10:$O$10,0))),SUM(INDEX(TB_ALLOCATIONS[[January]:[December]],MATCH(Summary!$H81,TB_ALLOCATIONS[Subcategory],0),MATCH(Summary!AT$8,TB_ALLOCATIONS[[#Headers],[January]:[December]],0)))))),0)</f>
        <v/>
      </c>
      <c r="AU81" s="249" t="str">
        <f>IFERROR(IF($H81="","",IF($H81="Total",SUMIFS(AU$12:AU80,$F$12:$F80,"Category"),IF($F81="Category",SUMIFS(TB_TRANSACTIONS[Total ($)],TB_TRANSACTIONS[Category],Summary!$H81,TB_TRANSACTIONS[Month],Summary!AT$8),SUMIFS(TB_TRANSACTIONS[Total ($)],TB_TRANSACTIONS[Subcategory],Summary!$H81,TB_TRANSACTIONS[Month],Summary!AT$8)))),0)</f>
        <v/>
      </c>
      <c r="AV81" s="250" t="str">
        <f t="shared" si="31"/>
        <v/>
      </c>
      <c r="AW81" s="162"/>
      <c r="AX81" s="165"/>
      <c r="AY81" s="249" t="str">
        <f>IFERROR(IF($H81="","",IF($H81="Total",SUMIFS(AY$12:AY80,$F$12:$F80,"Category"),IF($F81="Category",SUM(INDEX(Allocations!$D$11:$O$20,MATCH(Summary!$H81,Allocations!$C$11:$C$20,0),MATCH(Summary!AY$8,Allocations!$D$10:$O$10,0))),SUM(INDEX(TB_ALLOCATIONS[[January]:[December]],MATCH(Summary!$H81,TB_ALLOCATIONS[Subcategory],0),MATCH(Summary!AY$8,TB_ALLOCATIONS[[#Headers],[January]:[December]],0)))))),0)</f>
        <v/>
      </c>
      <c r="AZ81" s="249" t="str">
        <f>IFERROR(IF($H81="","",IF($H81="Total",SUMIFS(AZ$12:AZ80,$F$12:$F80,"Category"),IF($F81="Category",SUMIFS(TB_TRANSACTIONS[Total ($)],TB_TRANSACTIONS[Category],Summary!$H81,TB_TRANSACTIONS[Month],Summary!AY$8),SUMIFS(TB_TRANSACTIONS[Total ($)],TB_TRANSACTIONS[Subcategory],Summary!$H81,TB_TRANSACTIONS[Month],Summary!AY$8)))),0)</f>
        <v/>
      </c>
      <c r="BA81" s="250" t="str">
        <f t="shared" si="32"/>
        <v/>
      </c>
      <c r="BB81" s="162"/>
      <c r="BC81" s="165"/>
      <c r="BD81" s="249" t="str">
        <f>IFERROR(IF($H81="","",IF($H81="Total",SUMIFS(BD$12:BD80,$F$12:$F80,"Category"),IF($F81="Category",SUM(INDEX(Allocations!$D$11:$O$20,MATCH(Summary!$H81,Allocations!$C$11:$C$20,0),MATCH(Summary!BD$8,Allocations!$D$10:$O$10,0))),SUM(INDEX(TB_ALLOCATIONS[[January]:[December]],MATCH(Summary!$H81,TB_ALLOCATIONS[Subcategory],0),MATCH(Summary!BD$8,TB_ALLOCATIONS[[#Headers],[January]:[December]],0)))))),0)</f>
        <v/>
      </c>
      <c r="BE81" s="249" t="str">
        <f>IFERROR(IF($H81="","",IF($H81="Total",SUMIFS(BE$12:BE80,$F$12:$F80,"Category"),IF($F81="Category",SUMIFS(TB_TRANSACTIONS[Total ($)],TB_TRANSACTIONS[Category],Summary!$H81,TB_TRANSACTIONS[Month],Summary!BD$8),SUMIFS(TB_TRANSACTIONS[Total ($)],TB_TRANSACTIONS[Subcategory],Summary!$H81,TB_TRANSACTIONS[Month],Summary!BD$8)))),0)</f>
        <v/>
      </c>
      <c r="BF81" s="250" t="str">
        <f t="shared" si="33"/>
        <v/>
      </c>
      <c r="BG81" s="162"/>
      <c r="BH81" s="165"/>
      <c r="BI81" s="249" t="str">
        <f>IFERROR(IF($H81="","",IF($H81="Total",SUMIFS(BI$12:BI80,$F$12:$F80,"Category"),IF($F81="Category",SUM(INDEX(Allocations!$D$11:$O$20,MATCH(Summary!$H81,Allocations!$C$11:$C$20,0),MATCH(Summary!BI$8,Allocations!$D$10:$O$10,0))),SUM(INDEX(TB_ALLOCATIONS[[January]:[December]],MATCH(Summary!$H81,TB_ALLOCATIONS[Subcategory],0),MATCH(Summary!BI$8,TB_ALLOCATIONS[[#Headers],[January]:[December]],0)))))),0)</f>
        <v/>
      </c>
      <c r="BJ81" s="249" t="str">
        <f>IFERROR(IF($H81="","",IF($H81="Total",SUMIFS(BJ$12:BJ80,$F$12:$F80,"Category"),IF($F81="Category",SUMIFS(TB_TRANSACTIONS[Total ($)],TB_TRANSACTIONS[Category],Summary!$H81,TB_TRANSACTIONS[Month],Summary!BI$8),SUMIFS(TB_TRANSACTIONS[Total ($)],TB_TRANSACTIONS[Subcategory],Summary!$H81,TB_TRANSACTIONS[Month],Summary!BI$8)))),0)</f>
        <v/>
      </c>
      <c r="BK81" s="250" t="str">
        <f t="shared" si="34"/>
        <v/>
      </c>
      <c r="BL81" s="162"/>
      <c r="BM81" s="165"/>
      <c r="BN81" s="249" t="str">
        <f>IFERROR(IF($H81="","",IF($H81="Total",SUMIFS(BN$12:BN80,$F$12:$F80,"Category"),IF($F81="Category",SUM(INDEX(Allocations!$D$11:$O$20,MATCH(Summary!$H81,Allocations!$C$11:$C$20,0),MATCH(Summary!BN$8,Allocations!$D$10:$O$10,0))),SUM(INDEX(TB_ALLOCATIONS[[January]:[December]],MATCH(Summary!$H81,TB_ALLOCATIONS[Subcategory],0),MATCH(Summary!BN$8,TB_ALLOCATIONS[[#Headers],[January]:[December]],0)))))),0)</f>
        <v/>
      </c>
      <c r="BO81" s="249" t="str">
        <f>IFERROR(IF($H81="","",IF($H81="Total",SUMIFS(BO$12:BO80,$F$12:$F80,"Category"),IF($F81="Category",SUMIFS(TB_TRANSACTIONS[Total ($)],TB_TRANSACTIONS[Category],Summary!$H81,TB_TRANSACTIONS[Month],Summary!BN$8),SUMIFS(TB_TRANSACTIONS[Total ($)],TB_TRANSACTIONS[Subcategory],Summary!$H81,TB_TRANSACTIONS[Month],Summary!BN$8)))),0)</f>
        <v/>
      </c>
      <c r="BP81" s="250" t="str">
        <f t="shared" si="35"/>
        <v/>
      </c>
      <c r="BQ81" s="162"/>
      <c r="BR81" s="165"/>
      <c r="BS81" s="249" t="str">
        <f t="shared" si="21"/>
        <v/>
      </c>
      <c r="BT81" s="249" t="str">
        <f t="shared" si="22"/>
        <v/>
      </c>
      <c r="BU81" s="250" t="str">
        <f t="shared" si="23"/>
        <v/>
      </c>
      <c r="BV81" s="267"/>
      <c r="BW81" s="77"/>
      <c r="BX81" s="57"/>
      <c r="CK81" s="92"/>
      <c r="CL81" s="92"/>
      <c r="CM81" s="92"/>
      <c r="CN81" s="92"/>
      <c r="CO81" s="92"/>
      <c r="CP81" s="92"/>
    </row>
    <row r="82" spans="1:94" s="72" customFormat="1" ht="16" customHeight="1" thickBot="1" x14ac:dyDescent="0.3">
      <c r="A82" s="97"/>
      <c r="B82" s="108" t="str">
        <f>IFERROR(IF(COUNTIFS($B$13:B81,"Total")&gt;0,"-",IF(B81="",IF(B80="","Total",IF(B80=$C$8,"",B80+1)),IF(E81=D81,"",B81))),"-")</f>
        <v>-</v>
      </c>
      <c r="C82" s="108" t="str">
        <f>IFERROR(IF(B82="","-",INDEX(Analysis!$D$45:$D$54,MATCH(Summary!$B82,Analysis!$C$45:$C$54,0),1)),"-")</f>
        <v>-</v>
      </c>
      <c r="D82" s="108" t="str">
        <f>IFERROR(INDEX(Analysis!$E$45:$E$54,MATCH(Summary!$B82,Analysis!$C$45:$C$54,0),1),"-")</f>
        <v>-</v>
      </c>
      <c r="E82" s="108" t="str">
        <f t="shared" si="36"/>
        <v>-</v>
      </c>
      <c r="F82" s="108" t="str">
        <f t="shared" si="24"/>
        <v>-</v>
      </c>
      <c r="G82" s="57"/>
      <c r="H82" s="164" t="str">
        <f>IFERROR(IF(B82="Total","Total",IF(COUNTIFS($H$12:H81,"Total")&gt;0,"",IF(F82="Category",Summary!C82,INDEX(TB_ALLOCATIONS[Subcategory],MATCH(Summary!C82&amp;"-"&amp;Summary!E82,TB_ALLOCATIONS[Subcategory - code],0),1)))),"")</f>
        <v/>
      </c>
      <c r="I82" s="162"/>
      <c r="J82" s="165"/>
      <c r="K82" s="249" t="str">
        <f>IFERROR(IF($H82="","",IF($H82="Total",SUMIFS(K$12:K81,$F$12:$F81,"Category"),IF($F82="Category",SUM(INDEX(Allocations!$D$11:$O$20,MATCH(Summary!$H82,Allocations!$C$11:$C$20,0),MATCH(Summary!K$8,Allocations!$D$10:$O$10,0))),SUM(INDEX(TB_ALLOCATIONS[[January]:[December]],MATCH(Summary!$H82,TB_ALLOCATIONS[Subcategory],0),MATCH(Summary!K$8,TB_ALLOCATIONS[[#Headers],[January]:[December]],0)))))),0)</f>
        <v/>
      </c>
      <c r="L82" s="249" t="str">
        <f>IFERROR(IF($H82="","",IF($H82="Total",SUMIFS(L$12:L81,$F$12:$F81,"Category"),IF($F82="Category",SUMIFS(TB_TRANSACTIONS[Total ($)],TB_TRANSACTIONS[Category],Summary!$H82,TB_TRANSACTIONS[Month],Summary!K$8),SUMIFS(TB_TRANSACTIONS[Total ($)],TB_TRANSACTIONS[Subcategory],Summary!$H82,TB_TRANSACTIONS[Month],Summary!K$8)))),0)</f>
        <v/>
      </c>
      <c r="M82" s="250" t="str">
        <f t="shared" si="20"/>
        <v/>
      </c>
      <c r="N82" s="162"/>
      <c r="O82" s="165"/>
      <c r="P82" s="249" t="str">
        <f>IFERROR(IF($H82="","",IF($H82="Total",SUMIFS(P$12:P81,$F$12:$F81,"Category"),IF($F82="Category",SUM(INDEX(Allocations!$D$11:$O$20,MATCH(Summary!$H82,Allocations!$C$11:$C$20,0),MATCH(Summary!P$8,Allocations!$D$10:$O$10,0))),SUM(INDEX(TB_ALLOCATIONS[[January]:[December]],MATCH(Summary!$H82,TB_ALLOCATIONS[Subcategory],0),MATCH(Summary!P$8,TB_ALLOCATIONS[[#Headers],[January]:[December]],0)))))),0)</f>
        <v/>
      </c>
      <c r="Q82" s="249" t="str">
        <f>IFERROR(IF($H82="","",IF($H82="Total",SUMIFS(Q$12:Q81,$F$12:$F81,"Category"),IF($F82="Category",SUMIFS(TB_TRANSACTIONS[Total ($)],TB_TRANSACTIONS[Category],Summary!$H82,TB_TRANSACTIONS[Month],Summary!P$8),SUMIFS(TB_TRANSACTIONS[Total ($)],TB_TRANSACTIONS[Subcategory],Summary!$H82,TB_TRANSACTIONS[Month],Summary!P$8)))),0)</f>
        <v/>
      </c>
      <c r="R82" s="250" t="str">
        <f t="shared" si="25"/>
        <v/>
      </c>
      <c r="S82" s="162"/>
      <c r="T82" s="165"/>
      <c r="U82" s="249" t="str">
        <f>IFERROR(IF($H82="","",IF($H82="Total",SUMIFS(U$12:U81,$F$12:$F81,"Category"),IF($F82="Category",SUM(INDEX(Allocations!$D$11:$O$20,MATCH(Summary!$H82,Allocations!$C$11:$C$20,0),MATCH(Summary!U$8,Allocations!$D$10:$O$10,0))),SUM(INDEX(TB_ALLOCATIONS[[January]:[December]],MATCH(Summary!$H82,TB_ALLOCATIONS[Subcategory],0),MATCH(Summary!U$8,TB_ALLOCATIONS[[#Headers],[January]:[December]],0)))))),0)</f>
        <v/>
      </c>
      <c r="V82" s="249" t="str">
        <f>IFERROR(IF($H82="","",IF($H82="Total",SUMIFS(V$12:V81,$F$12:$F81,"Category"),IF($F82="Category",SUMIFS(TB_TRANSACTIONS[Total ($)],TB_TRANSACTIONS[Category],Summary!$H82,TB_TRANSACTIONS[Month],Summary!U$8),SUMIFS(TB_TRANSACTIONS[Total ($)],TB_TRANSACTIONS[Subcategory],Summary!$H82,TB_TRANSACTIONS[Month],Summary!U$8)))),0)</f>
        <v/>
      </c>
      <c r="W82" s="250" t="str">
        <f t="shared" si="26"/>
        <v/>
      </c>
      <c r="X82" s="162"/>
      <c r="Y82" s="165"/>
      <c r="Z82" s="249" t="str">
        <f>IFERROR(IF($H82="","",IF($H82="Total",SUMIFS(Z$12:Z81,$F$12:$F81,"Category"),IF($F82="Category",SUM(INDEX(Allocations!$D$11:$O$20,MATCH(Summary!$H82,Allocations!$C$11:$C$20,0),MATCH(Summary!Z$8,Allocations!$D$10:$O$10,0))),SUM(INDEX(TB_ALLOCATIONS[[January]:[December]],MATCH(Summary!$H82,TB_ALLOCATIONS[Subcategory],0),MATCH(Summary!Z$8,TB_ALLOCATIONS[[#Headers],[January]:[December]],0)))))),0)</f>
        <v/>
      </c>
      <c r="AA82" s="249" t="str">
        <f>IFERROR(IF($H82="","",IF($H82="Total",SUMIFS(AA$12:AA81,$F$12:$F81,"Category"),IF($F82="Category",SUMIFS(TB_TRANSACTIONS[Total ($)],TB_TRANSACTIONS[Category],Summary!$H82,TB_TRANSACTIONS[Month],Summary!Z$8),SUMIFS(TB_TRANSACTIONS[Total ($)],TB_TRANSACTIONS[Subcategory],Summary!$H82,TB_TRANSACTIONS[Month],Summary!Z$8)))),0)</f>
        <v/>
      </c>
      <c r="AB82" s="250" t="str">
        <f t="shared" si="27"/>
        <v/>
      </c>
      <c r="AC82" s="162"/>
      <c r="AD82" s="165"/>
      <c r="AE82" s="249" t="str">
        <f>IFERROR(IF($H82="","",IF($H82="Total",SUMIFS(AE$12:AE81,$F$12:$F81,"Category"),IF($F82="Category",SUM(INDEX(Allocations!$D$11:$O$20,MATCH(Summary!$H82,Allocations!$C$11:$C$20,0),MATCH(Summary!AE$8,Allocations!$D$10:$O$10,0))),SUM(INDEX(TB_ALLOCATIONS[[January]:[December]],MATCH(Summary!$H82,TB_ALLOCATIONS[Subcategory],0),MATCH(Summary!AE$8,TB_ALLOCATIONS[[#Headers],[January]:[December]],0)))))),0)</f>
        <v/>
      </c>
      <c r="AF82" s="249" t="str">
        <f>IFERROR(IF($H82="","",IF($H82="Total",SUMIFS(AF$12:AF81,$F$12:$F81,"Category"),IF($F82="Category",SUMIFS(TB_TRANSACTIONS[Total ($)],TB_TRANSACTIONS[Category],Summary!$H82,TB_TRANSACTIONS[Month],Summary!AE$8),SUMIFS(TB_TRANSACTIONS[Total ($)],TB_TRANSACTIONS[Subcategory],Summary!$H82,TB_TRANSACTIONS[Month],Summary!AE$8)))),0)</f>
        <v/>
      </c>
      <c r="AG82" s="250" t="str">
        <f t="shared" si="28"/>
        <v/>
      </c>
      <c r="AH82" s="162"/>
      <c r="AI82" s="165"/>
      <c r="AJ82" s="249" t="str">
        <f>IFERROR(IF($H82="","",IF($H82="Total",SUMIFS(AJ$12:AJ81,$F$12:$F81,"Category"),IF($F82="Category",SUM(INDEX(Allocations!$D$11:$O$20,MATCH(Summary!$H82,Allocations!$C$11:$C$20,0),MATCH(Summary!AJ$8,Allocations!$D$10:$O$10,0))),SUM(INDEX(TB_ALLOCATIONS[[January]:[December]],MATCH(Summary!$H82,TB_ALLOCATIONS[Subcategory],0),MATCH(Summary!AJ$8,TB_ALLOCATIONS[[#Headers],[January]:[December]],0)))))),0)</f>
        <v/>
      </c>
      <c r="AK82" s="249" t="str">
        <f>IFERROR(IF($H82="","",IF($H82="Total",SUMIFS(AK$12:AK81,$F$12:$F81,"Category"),IF($F82="Category",SUMIFS(TB_TRANSACTIONS[Total ($)],TB_TRANSACTIONS[Category],Summary!$H82,TB_TRANSACTIONS[Month],Summary!AJ$8),SUMIFS(TB_TRANSACTIONS[Total ($)],TB_TRANSACTIONS[Subcategory],Summary!$H82,TB_TRANSACTIONS[Month],Summary!AJ$8)))),0)</f>
        <v/>
      </c>
      <c r="AL82" s="250" t="str">
        <f t="shared" si="29"/>
        <v/>
      </c>
      <c r="AM82" s="162"/>
      <c r="AN82" s="165"/>
      <c r="AO82" s="249" t="str">
        <f>IFERROR(IF($H82="","",IF($H82="Total",SUMIFS(AO$12:AO81,$F$12:$F81,"Category"),IF($F82="Category",SUM(INDEX(Allocations!$D$11:$O$20,MATCH(Summary!$H82,Allocations!$C$11:$C$20,0),MATCH(Summary!AO$8,Allocations!$D$10:$O$10,0))),SUM(INDEX(TB_ALLOCATIONS[[January]:[December]],MATCH(Summary!$H82,TB_ALLOCATIONS[Subcategory],0),MATCH(Summary!AO$8,TB_ALLOCATIONS[[#Headers],[January]:[December]],0)))))),0)</f>
        <v/>
      </c>
      <c r="AP82" s="249" t="str">
        <f>IFERROR(IF($H82="","",IF($H82="Total",SUMIFS(AP$12:AP81,$F$12:$F81,"Category"),IF($F82="Category",SUMIFS(TB_TRANSACTIONS[Total ($)],TB_TRANSACTIONS[Category],Summary!$H82,TB_TRANSACTIONS[Month],Summary!AO$8),SUMIFS(TB_TRANSACTIONS[Total ($)],TB_TRANSACTIONS[Subcategory],Summary!$H82,TB_TRANSACTIONS[Month],Summary!AO$8)))),0)</f>
        <v/>
      </c>
      <c r="AQ82" s="250" t="str">
        <f t="shared" si="30"/>
        <v/>
      </c>
      <c r="AR82" s="162"/>
      <c r="AS82" s="165"/>
      <c r="AT82" s="249" t="str">
        <f>IFERROR(IF($H82="","",IF($H82="Total",SUMIFS(AT$12:AT81,$F$12:$F81,"Category"),IF($F82="Category",SUM(INDEX(Allocations!$D$11:$O$20,MATCH(Summary!$H82,Allocations!$C$11:$C$20,0),MATCH(Summary!AT$8,Allocations!$D$10:$O$10,0))),SUM(INDEX(TB_ALLOCATIONS[[January]:[December]],MATCH(Summary!$H82,TB_ALLOCATIONS[Subcategory],0),MATCH(Summary!AT$8,TB_ALLOCATIONS[[#Headers],[January]:[December]],0)))))),0)</f>
        <v/>
      </c>
      <c r="AU82" s="249" t="str">
        <f>IFERROR(IF($H82="","",IF($H82="Total",SUMIFS(AU$12:AU81,$F$12:$F81,"Category"),IF($F82="Category",SUMIFS(TB_TRANSACTIONS[Total ($)],TB_TRANSACTIONS[Category],Summary!$H82,TB_TRANSACTIONS[Month],Summary!AT$8),SUMIFS(TB_TRANSACTIONS[Total ($)],TB_TRANSACTIONS[Subcategory],Summary!$H82,TB_TRANSACTIONS[Month],Summary!AT$8)))),0)</f>
        <v/>
      </c>
      <c r="AV82" s="250" t="str">
        <f t="shared" si="31"/>
        <v/>
      </c>
      <c r="AW82" s="162"/>
      <c r="AX82" s="165"/>
      <c r="AY82" s="249" t="str">
        <f>IFERROR(IF($H82="","",IF($H82="Total",SUMIFS(AY$12:AY81,$F$12:$F81,"Category"),IF($F82="Category",SUM(INDEX(Allocations!$D$11:$O$20,MATCH(Summary!$H82,Allocations!$C$11:$C$20,0),MATCH(Summary!AY$8,Allocations!$D$10:$O$10,0))),SUM(INDEX(TB_ALLOCATIONS[[January]:[December]],MATCH(Summary!$H82,TB_ALLOCATIONS[Subcategory],0),MATCH(Summary!AY$8,TB_ALLOCATIONS[[#Headers],[January]:[December]],0)))))),0)</f>
        <v/>
      </c>
      <c r="AZ82" s="249" t="str">
        <f>IFERROR(IF($H82="","",IF($H82="Total",SUMIFS(AZ$12:AZ81,$F$12:$F81,"Category"),IF($F82="Category",SUMIFS(TB_TRANSACTIONS[Total ($)],TB_TRANSACTIONS[Category],Summary!$H82,TB_TRANSACTIONS[Month],Summary!AY$8),SUMIFS(TB_TRANSACTIONS[Total ($)],TB_TRANSACTIONS[Subcategory],Summary!$H82,TB_TRANSACTIONS[Month],Summary!AY$8)))),0)</f>
        <v/>
      </c>
      <c r="BA82" s="250" t="str">
        <f t="shared" si="32"/>
        <v/>
      </c>
      <c r="BB82" s="162"/>
      <c r="BC82" s="165"/>
      <c r="BD82" s="249" t="str">
        <f>IFERROR(IF($H82="","",IF($H82="Total",SUMIFS(BD$12:BD81,$F$12:$F81,"Category"),IF($F82="Category",SUM(INDEX(Allocations!$D$11:$O$20,MATCH(Summary!$H82,Allocations!$C$11:$C$20,0),MATCH(Summary!BD$8,Allocations!$D$10:$O$10,0))),SUM(INDEX(TB_ALLOCATIONS[[January]:[December]],MATCH(Summary!$H82,TB_ALLOCATIONS[Subcategory],0),MATCH(Summary!BD$8,TB_ALLOCATIONS[[#Headers],[January]:[December]],0)))))),0)</f>
        <v/>
      </c>
      <c r="BE82" s="249" t="str">
        <f>IFERROR(IF($H82="","",IF($H82="Total",SUMIFS(BE$12:BE81,$F$12:$F81,"Category"),IF($F82="Category",SUMIFS(TB_TRANSACTIONS[Total ($)],TB_TRANSACTIONS[Category],Summary!$H82,TB_TRANSACTIONS[Month],Summary!BD$8),SUMIFS(TB_TRANSACTIONS[Total ($)],TB_TRANSACTIONS[Subcategory],Summary!$H82,TB_TRANSACTIONS[Month],Summary!BD$8)))),0)</f>
        <v/>
      </c>
      <c r="BF82" s="250" t="str">
        <f t="shared" si="33"/>
        <v/>
      </c>
      <c r="BG82" s="162"/>
      <c r="BH82" s="165"/>
      <c r="BI82" s="249" t="str">
        <f>IFERROR(IF($H82="","",IF($H82="Total",SUMIFS(BI$12:BI81,$F$12:$F81,"Category"),IF($F82="Category",SUM(INDEX(Allocations!$D$11:$O$20,MATCH(Summary!$H82,Allocations!$C$11:$C$20,0),MATCH(Summary!BI$8,Allocations!$D$10:$O$10,0))),SUM(INDEX(TB_ALLOCATIONS[[January]:[December]],MATCH(Summary!$H82,TB_ALLOCATIONS[Subcategory],0),MATCH(Summary!BI$8,TB_ALLOCATIONS[[#Headers],[January]:[December]],0)))))),0)</f>
        <v/>
      </c>
      <c r="BJ82" s="249" t="str">
        <f>IFERROR(IF($H82="","",IF($H82="Total",SUMIFS(BJ$12:BJ81,$F$12:$F81,"Category"),IF($F82="Category",SUMIFS(TB_TRANSACTIONS[Total ($)],TB_TRANSACTIONS[Category],Summary!$H82,TB_TRANSACTIONS[Month],Summary!BI$8),SUMIFS(TB_TRANSACTIONS[Total ($)],TB_TRANSACTIONS[Subcategory],Summary!$H82,TB_TRANSACTIONS[Month],Summary!BI$8)))),0)</f>
        <v/>
      </c>
      <c r="BK82" s="250" t="str">
        <f t="shared" si="34"/>
        <v/>
      </c>
      <c r="BL82" s="162"/>
      <c r="BM82" s="165"/>
      <c r="BN82" s="249" t="str">
        <f>IFERROR(IF($H82="","",IF($H82="Total",SUMIFS(BN$12:BN81,$F$12:$F81,"Category"),IF($F82="Category",SUM(INDEX(Allocations!$D$11:$O$20,MATCH(Summary!$H82,Allocations!$C$11:$C$20,0),MATCH(Summary!BN$8,Allocations!$D$10:$O$10,0))),SUM(INDEX(TB_ALLOCATIONS[[January]:[December]],MATCH(Summary!$H82,TB_ALLOCATIONS[Subcategory],0),MATCH(Summary!BN$8,TB_ALLOCATIONS[[#Headers],[January]:[December]],0)))))),0)</f>
        <v/>
      </c>
      <c r="BO82" s="249" t="str">
        <f>IFERROR(IF($H82="","",IF($H82="Total",SUMIFS(BO$12:BO81,$F$12:$F81,"Category"),IF($F82="Category",SUMIFS(TB_TRANSACTIONS[Total ($)],TB_TRANSACTIONS[Category],Summary!$H82,TB_TRANSACTIONS[Month],Summary!BN$8),SUMIFS(TB_TRANSACTIONS[Total ($)],TB_TRANSACTIONS[Subcategory],Summary!$H82,TB_TRANSACTIONS[Month],Summary!BN$8)))),0)</f>
        <v/>
      </c>
      <c r="BP82" s="250" t="str">
        <f t="shared" si="35"/>
        <v/>
      </c>
      <c r="BQ82" s="162"/>
      <c r="BR82" s="165"/>
      <c r="BS82" s="249" t="str">
        <f t="shared" si="21"/>
        <v/>
      </c>
      <c r="BT82" s="249" t="str">
        <f t="shared" si="22"/>
        <v/>
      </c>
      <c r="BU82" s="250" t="str">
        <f t="shared" si="23"/>
        <v/>
      </c>
      <c r="BV82" s="267"/>
      <c r="BW82" s="77"/>
      <c r="BX82" s="57"/>
      <c r="CK82" s="92"/>
      <c r="CL82" s="92"/>
      <c r="CM82" s="92"/>
      <c r="CN82" s="92"/>
      <c r="CO82" s="92"/>
      <c r="CP82" s="92"/>
    </row>
    <row r="83" spans="1:94" s="72" customFormat="1" ht="16" customHeight="1" thickBot="1" x14ac:dyDescent="0.3">
      <c r="A83" s="97"/>
      <c r="B83" s="108" t="str">
        <f>IFERROR(IF(COUNTIFS($B$13:B82,"Total")&gt;0,"-",IF(B82="",IF(B81="","Total",IF(B81=$C$8,"",B81+1)),IF(E82=D82,"",B82))),"-")</f>
        <v>-</v>
      </c>
      <c r="C83" s="108" t="str">
        <f>IFERROR(IF(B83="","-",INDEX(Analysis!$D$45:$D$54,MATCH(Summary!$B83,Analysis!$C$45:$C$54,0),1)),"-")</f>
        <v>-</v>
      </c>
      <c r="D83" s="108" t="str">
        <f>IFERROR(INDEX(Analysis!$E$45:$E$54,MATCH(Summary!$B83,Analysis!$C$45:$C$54,0),1),"-")</f>
        <v>-</v>
      </c>
      <c r="E83" s="108" t="str">
        <f t="shared" si="36"/>
        <v>-</v>
      </c>
      <c r="F83" s="108" t="str">
        <f t="shared" si="24"/>
        <v>-</v>
      </c>
      <c r="G83" s="57"/>
      <c r="H83" s="164" t="str">
        <f>IFERROR(IF(B83="Total","Total",IF(COUNTIFS($H$12:H82,"Total")&gt;0,"",IF(F83="Category",Summary!C83,INDEX(TB_ALLOCATIONS[Subcategory],MATCH(Summary!C83&amp;"-"&amp;Summary!E83,TB_ALLOCATIONS[Subcategory - code],0),1)))),"")</f>
        <v/>
      </c>
      <c r="I83" s="162"/>
      <c r="J83" s="165"/>
      <c r="K83" s="249" t="str">
        <f>IFERROR(IF($H83="","",IF($H83="Total",SUMIFS(K$12:K82,$F$12:$F82,"Category"),IF($F83="Category",SUM(INDEX(Allocations!$D$11:$O$20,MATCH(Summary!$H83,Allocations!$C$11:$C$20,0),MATCH(Summary!K$8,Allocations!$D$10:$O$10,0))),SUM(INDEX(TB_ALLOCATIONS[[January]:[December]],MATCH(Summary!$H83,TB_ALLOCATIONS[Subcategory],0),MATCH(Summary!K$8,TB_ALLOCATIONS[[#Headers],[January]:[December]],0)))))),0)</f>
        <v/>
      </c>
      <c r="L83" s="249" t="str">
        <f>IFERROR(IF($H83="","",IF($H83="Total",SUMIFS(L$12:L82,$F$12:$F82,"Category"),IF($F83="Category",SUMIFS(TB_TRANSACTIONS[Total ($)],TB_TRANSACTIONS[Category],Summary!$H83,TB_TRANSACTIONS[Month],Summary!K$8),SUMIFS(TB_TRANSACTIONS[Total ($)],TB_TRANSACTIONS[Subcategory],Summary!$H83,TB_TRANSACTIONS[Month],Summary!K$8)))),0)</f>
        <v/>
      </c>
      <c r="M83" s="250" t="str">
        <f t="shared" si="20"/>
        <v/>
      </c>
      <c r="N83" s="162"/>
      <c r="O83" s="165"/>
      <c r="P83" s="249" t="str">
        <f>IFERROR(IF($H83="","",IF($H83="Total",SUMIFS(P$12:P82,$F$12:$F82,"Category"),IF($F83="Category",SUM(INDEX(Allocations!$D$11:$O$20,MATCH(Summary!$H83,Allocations!$C$11:$C$20,0),MATCH(Summary!P$8,Allocations!$D$10:$O$10,0))),SUM(INDEX(TB_ALLOCATIONS[[January]:[December]],MATCH(Summary!$H83,TB_ALLOCATIONS[Subcategory],0),MATCH(Summary!P$8,TB_ALLOCATIONS[[#Headers],[January]:[December]],0)))))),0)</f>
        <v/>
      </c>
      <c r="Q83" s="249" t="str">
        <f>IFERROR(IF($H83="","",IF($H83="Total",SUMIFS(Q$12:Q82,$F$12:$F82,"Category"),IF($F83="Category",SUMIFS(TB_TRANSACTIONS[Total ($)],TB_TRANSACTIONS[Category],Summary!$H83,TB_TRANSACTIONS[Month],Summary!P$8),SUMIFS(TB_TRANSACTIONS[Total ($)],TB_TRANSACTIONS[Subcategory],Summary!$H83,TB_TRANSACTIONS[Month],Summary!P$8)))),0)</f>
        <v/>
      </c>
      <c r="R83" s="250" t="str">
        <f t="shared" si="25"/>
        <v/>
      </c>
      <c r="S83" s="162"/>
      <c r="T83" s="165"/>
      <c r="U83" s="249" t="str">
        <f>IFERROR(IF($H83="","",IF($H83="Total",SUMIFS(U$12:U82,$F$12:$F82,"Category"),IF($F83="Category",SUM(INDEX(Allocations!$D$11:$O$20,MATCH(Summary!$H83,Allocations!$C$11:$C$20,0),MATCH(Summary!U$8,Allocations!$D$10:$O$10,0))),SUM(INDEX(TB_ALLOCATIONS[[January]:[December]],MATCH(Summary!$H83,TB_ALLOCATIONS[Subcategory],0),MATCH(Summary!U$8,TB_ALLOCATIONS[[#Headers],[January]:[December]],0)))))),0)</f>
        <v/>
      </c>
      <c r="V83" s="249" t="str">
        <f>IFERROR(IF($H83="","",IF($H83="Total",SUMIFS(V$12:V82,$F$12:$F82,"Category"),IF($F83="Category",SUMIFS(TB_TRANSACTIONS[Total ($)],TB_TRANSACTIONS[Category],Summary!$H83,TB_TRANSACTIONS[Month],Summary!U$8),SUMIFS(TB_TRANSACTIONS[Total ($)],TB_TRANSACTIONS[Subcategory],Summary!$H83,TB_TRANSACTIONS[Month],Summary!U$8)))),0)</f>
        <v/>
      </c>
      <c r="W83" s="250" t="str">
        <f t="shared" si="26"/>
        <v/>
      </c>
      <c r="X83" s="162"/>
      <c r="Y83" s="165"/>
      <c r="Z83" s="249" t="str">
        <f>IFERROR(IF($H83="","",IF($H83="Total",SUMIFS(Z$12:Z82,$F$12:$F82,"Category"),IF($F83="Category",SUM(INDEX(Allocations!$D$11:$O$20,MATCH(Summary!$H83,Allocations!$C$11:$C$20,0),MATCH(Summary!Z$8,Allocations!$D$10:$O$10,0))),SUM(INDEX(TB_ALLOCATIONS[[January]:[December]],MATCH(Summary!$H83,TB_ALLOCATIONS[Subcategory],0),MATCH(Summary!Z$8,TB_ALLOCATIONS[[#Headers],[January]:[December]],0)))))),0)</f>
        <v/>
      </c>
      <c r="AA83" s="249" t="str">
        <f>IFERROR(IF($H83="","",IF($H83="Total",SUMIFS(AA$12:AA82,$F$12:$F82,"Category"),IF($F83="Category",SUMIFS(TB_TRANSACTIONS[Total ($)],TB_TRANSACTIONS[Category],Summary!$H83,TB_TRANSACTIONS[Month],Summary!Z$8),SUMIFS(TB_TRANSACTIONS[Total ($)],TB_TRANSACTIONS[Subcategory],Summary!$H83,TB_TRANSACTIONS[Month],Summary!Z$8)))),0)</f>
        <v/>
      </c>
      <c r="AB83" s="250" t="str">
        <f t="shared" si="27"/>
        <v/>
      </c>
      <c r="AC83" s="162"/>
      <c r="AD83" s="165"/>
      <c r="AE83" s="249" t="str">
        <f>IFERROR(IF($H83="","",IF($H83="Total",SUMIFS(AE$12:AE82,$F$12:$F82,"Category"),IF($F83="Category",SUM(INDEX(Allocations!$D$11:$O$20,MATCH(Summary!$H83,Allocations!$C$11:$C$20,0),MATCH(Summary!AE$8,Allocations!$D$10:$O$10,0))),SUM(INDEX(TB_ALLOCATIONS[[January]:[December]],MATCH(Summary!$H83,TB_ALLOCATIONS[Subcategory],0),MATCH(Summary!AE$8,TB_ALLOCATIONS[[#Headers],[January]:[December]],0)))))),0)</f>
        <v/>
      </c>
      <c r="AF83" s="249" t="str">
        <f>IFERROR(IF($H83="","",IF($H83="Total",SUMIFS(AF$12:AF82,$F$12:$F82,"Category"),IF($F83="Category",SUMIFS(TB_TRANSACTIONS[Total ($)],TB_TRANSACTIONS[Category],Summary!$H83,TB_TRANSACTIONS[Month],Summary!AE$8),SUMIFS(TB_TRANSACTIONS[Total ($)],TB_TRANSACTIONS[Subcategory],Summary!$H83,TB_TRANSACTIONS[Month],Summary!AE$8)))),0)</f>
        <v/>
      </c>
      <c r="AG83" s="250" t="str">
        <f t="shared" si="28"/>
        <v/>
      </c>
      <c r="AH83" s="162"/>
      <c r="AI83" s="165"/>
      <c r="AJ83" s="249" t="str">
        <f>IFERROR(IF($H83="","",IF($H83="Total",SUMIFS(AJ$12:AJ82,$F$12:$F82,"Category"),IF($F83="Category",SUM(INDEX(Allocations!$D$11:$O$20,MATCH(Summary!$H83,Allocations!$C$11:$C$20,0),MATCH(Summary!AJ$8,Allocations!$D$10:$O$10,0))),SUM(INDEX(TB_ALLOCATIONS[[January]:[December]],MATCH(Summary!$H83,TB_ALLOCATIONS[Subcategory],0),MATCH(Summary!AJ$8,TB_ALLOCATIONS[[#Headers],[January]:[December]],0)))))),0)</f>
        <v/>
      </c>
      <c r="AK83" s="249" t="str">
        <f>IFERROR(IF($H83="","",IF($H83="Total",SUMIFS(AK$12:AK82,$F$12:$F82,"Category"),IF($F83="Category",SUMIFS(TB_TRANSACTIONS[Total ($)],TB_TRANSACTIONS[Category],Summary!$H83,TB_TRANSACTIONS[Month],Summary!AJ$8),SUMIFS(TB_TRANSACTIONS[Total ($)],TB_TRANSACTIONS[Subcategory],Summary!$H83,TB_TRANSACTIONS[Month],Summary!AJ$8)))),0)</f>
        <v/>
      </c>
      <c r="AL83" s="250" t="str">
        <f t="shared" si="29"/>
        <v/>
      </c>
      <c r="AM83" s="162"/>
      <c r="AN83" s="165"/>
      <c r="AO83" s="249" t="str">
        <f>IFERROR(IF($H83="","",IF($H83="Total",SUMIFS(AO$12:AO82,$F$12:$F82,"Category"),IF($F83="Category",SUM(INDEX(Allocations!$D$11:$O$20,MATCH(Summary!$H83,Allocations!$C$11:$C$20,0),MATCH(Summary!AO$8,Allocations!$D$10:$O$10,0))),SUM(INDEX(TB_ALLOCATIONS[[January]:[December]],MATCH(Summary!$H83,TB_ALLOCATIONS[Subcategory],0),MATCH(Summary!AO$8,TB_ALLOCATIONS[[#Headers],[January]:[December]],0)))))),0)</f>
        <v/>
      </c>
      <c r="AP83" s="249" t="str">
        <f>IFERROR(IF($H83="","",IF($H83="Total",SUMIFS(AP$12:AP82,$F$12:$F82,"Category"),IF($F83="Category",SUMIFS(TB_TRANSACTIONS[Total ($)],TB_TRANSACTIONS[Category],Summary!$H83,TB_TRANSACTIONS[Month],Summary!AO$8),SUMIFS(TB_TRANSACTIONS[Total ($)],TB_TRANSACTIONS[Subcategory],Summary!$H83,TB_TRANSACTIONS[Month],Summary!AO$8)))),0)</f>
        <v/>
      </c>
      <c r="AQ83" s="250" t="str">
        <f t="shared" si="30"/>
        <v/>
      </c>
      <c r="AR83" s="162"/>
      <c r="AS83" s="165"/>
      <c r="AT83" s="249" t="str">
        <f>IFERROR(IF($H83="","",IF($H83="Total",SUMIFS(AT$12:AT82,$F$12:$F82,"Category"),IF($F83="Category",SUM(INDEX(Allocations!$D$11:$O$20,MATCH(Summary!$H83,Allocations!$C$11:$C$20,0),MATCH(Summary!AT$8,Allocations!$D$10:$O$10,0))),SUM(INDEX(TB_ALLOCATIONS[[January]:[December]],MATCH(Summary!$H83,TB_ALLOCATIONS[Subcategory],0),MATCH(Summary!AT$8,TB_ALLOCATIONS[[#Headers],[January]:[December]],0)))))),0)</f>
        <v/>
      </c>
      <c r="AU83" s="249" t="str">
        <f>IFERROR(IF($H83="","",IF($H83="Total",SUMIFS(AU$12:AU82,$F$12:$F82,"Category"),IF($F83="Category",SUMIFS(TB_TRANSACTIONS[Total ($)],TB_TRANSACTIONS[Category],Summary!$H83,TB_TRANSACTIONS[Month],Summary!AT$8),SUMIFS(TB_TRANSACTIONS[Total ($)],TB_TRANSACTIONS[Subcategory],Summary!$H83,TB_TRANSACTIONS[Month],Summary!AT$8)))),0)</f>
        <v/>
      </c>
      <c r="AV83" s="250" t="str">
        <f t="shared" si="31"/>
        <v/>
      </c>
      <c r="AW83" s="162"/>
      <c r="AX83" s="165"/>
      <c r="AY83" s="249" t="str">
        <f>IFERROR(IF($H83="","",IF($H83="Total",SUMIFS(AY$12:AY82,$F$12:$F82,"Category"),IF($F83="Category",SUM(INDEX(Allocations!$D$11:$O$20,MATCH(Summary!$H83,Allocations!$C$11:$C$20,0),MATCH(Summary!AY$8,Allocations!$D$10:$O$10,0))),SUM(INDEX(TB_ALLOCATIONS[[January]:[December]],MATCH(Summary!$H83,TB_ALLOCATIONS[Subcategory],0),MATCH(Summary!AY$8,TB_ALLOCATIONS[[#Headers],[January]:[December]],0)))))),0)</f>
        <v/>
      </c>
      <c r="AZ83" s="249" t="str">
        <f>IFERROR(IF($H83="","",IF($H83="Total",SUMIFS(AZ$12:AZ82,$F$12:$F82,"Category"),IF($F83="Category",SUMIFS(TB_TRANSACTIONS[Total ($)],TB_TRANSACTIONS[Category],Summary!$H83,TB_TRANSACTIONS[Month],Summary!AY$8),SUMIFS(TB_TRANSACTIONS[Total ($)],TB_TRANSACTIONS[Subcategory],Summary!$H83,TB_TRANSACTIONS[Month],Summary!AY$8)))),0)</f>
        <v/>
      </c>
      <c r="BA83" s="250" t="str">
        <f t="shared" si="32"/>
        <v/>
      </c>
      <c r="BB83" s="162"/>
      <c r="BC83" s="165"/>
      <c r="BD83" s="249" t="str">
        <f>IFERROR(IF($H83="","",IF($H83="Total",SUMIFS(BD$12:BD82,$F$12:$F82,"Category"),IF($F83="Category",SUM(INDEX(Allocations!$D$11:$O$20,MATCH(Summary!$H83,Allocations!$C$11:$C$20,0),MATCH(Summary!BD$8,Allocations!$D$10:$O$10,0))),SUM(INDEX(TB_ALLOCATIONS[[January]:[December]],MATCH(Summary!$H83,TB_ALLOCATIONS[Subcategory],0),MATCH(Summary!BD$8,TB_ALLOCATIONS[[#Headers],[January]:[December]],0)))))),0)</f>
        <v/>
      </c>
      <c r="BE83" s="249" t="str">
        <f>IFERROR(IF($H83="","",IF($H83="Total",SUMIFS(BE$12:BE82,$F$12:$F82,"Category"),IF($F83="Category",SUMIFS(TB_TRANSACTIONS[Total ($)],TB_TRANSACTIONS[Category],Summary!$H83,TB_TRANSACTIONS[Month],Summary!BD$8),SUMIFS(TB_TRANSACTIONS[Total ($)],TB_TRANSACTIONS[Subcategory],Summary!$H83,TB_TRANSACTIONS[Month],Summary!BD$8)))),0)</f>
        <v/>
      </c>
      <c r="BF83" s="250" t="str">
        <f t="shared" si="33"/>
        <v/>
      </c>
      <c r="BG83" s="162"/>
      <c r="BH83" s="165"/>
      <c r="BI83" s="249" t="str">
        <f>IFERROR(IF($H83="","",IF($H83="Total",SUMIFS(BI$12:BI82,$F$12:$F82,"Category"),IF($F83="Category",SUM(INDEX(Allocations!$D$11:$O$20,MATCH(Summary!$H83,Allocations!$C$11:$C$20,0),MATCH(Summary!BI$8,Allocations!$D$10:$O$10,0))),SUM(INDEX(TB_ALLOCATIONS[[January]:[December]],MATCH(Summary!$H83,TB_ALLOCATIONS[Subcategory],0),MATCH(Summary!BI$8,TB_ALLOCATIONS[[#Headers],[January]:[December]],0)))))),0)</f>
        <v/>
      </c>
      <c r="BJ83" s="249" t="str">
        <f>IFERROR(IF($H83="","",IF($H83="Total",SUMIFS(BJ$12:BJ82,$F$12:$F82,"Category"),IF($F83="Category",SUMIFS(TB_TRANSACTIONS[Total ($)],TB_TRANSACTIONS[Category],Summary!$H83,TB_TRANSACTIONS[Month],Summary!BI$8),SUMIFS(TB_TRANSACTIONS[Total ($)],TB_TRANSACTIONS[Subcategory],Summary!$H83,TB_TRANSACTIONS[Month],Summary!BI$8)))),0)</f>
        <v/>
      </c>
      <c r="BK83" s="250" t="str">
        <f t="shared" si="34"/>
        <v/>
      </c>
      <c r="BL83" s="162"/>
      <c r="BM83" s="165"/>
      <c r="BN83" s="249" t="str">
        <f>IFERROR(IF($H83="","",IF($H83="Total",SUMIFS(BN$12:BN82,$F$12:$F82,"Category"),IF($F83="Category",SUM(INDEX(Allocations!$D$11:$O$20,MATCH(Summary!$H83,Allocations!$C$11:$C$20,0),MATCH(Summary!BN$8,Allocations!$D$10:$O$10,0))),SUM(INDEX(TB_ALLOCATIONS[[January]:[December]],MATCH(Summary!$H83,TB_ALLOCATIONS[Subcategory],0),MATCH(Summary!BN$8,TB_ALLOCATIONS[[#Headers],[January]:[December]],0)))))),0)</f>
        <v/>
      </c>
      <c r="BO83" s="249" t="str">
        <f>IFERROR(IF($H83="","",IF($H83="Total",SUMIFS(BO$12:BO82,$F$12:$F82,"Category"),IF($F83="Category",SUMIFS(TB_TRANSACTIONS[Total ($)],TB_TRANSACTIONS[Category],Summary!$H83,TB_TRANSACTIONS[Month],Summary!BN$8),SUMIFS(TB_TRANSACTIONS[Total ($)],TB_TRANSACTIONS[Subcategory],Summary!$H83,TB_TRANSACTIONS[Month],Summary!BN$8)))),0)</f>
        <v/>
      </c>
      <c r="BP83" s="250" t="str">
        <f t="shared" si="35"/>
        <v/>
      </c>
      <c r="BQ83" s="162"/>
      <c r="BR83" s="165"/>
      <c r="BS83" s="249" t="str">
        <f t="shared" si="21"/>
        <v/>
      </c>
      <c r="BT83" s="249" t="str">
        <f t="shared" si="22"/>
        <v/>
      </c>
      <c r="BU83" s="250" t="str">
        <f t="shared" si="23"/>
        <v/>
      </c>
      <c r="BV83" s="267"/>
      <c r="BW83" s="77"/>
      <c r="BX83" s="57"/>
      <c r="CK83" s="92"/>
      <c r="CL83" s="92"/>
      <c r="CM83" s="92"/>
      <c r="CN83" s="92"/>
      <c r="CO83" s="92"/>
      <c r="CP83" s="92"/>
    </row>
    <row r="84" spans="1:94" s="72" customFormat="1" ht="16" customHeight="1" thickBot="1" x14ac:dyDescent="0.3">
      <c r="A84" s="97"/>
      <c r="B84" s="108" t="str">
        <f>IFERROR(IF(COUNTIFS($B$13:B83,"Total")&gt;0,"-",IF(B83="",IF(B82="","Total",IF(B82=$C$8,"",B82+1)),IF(E83=D83,"",B83))),"-")</f>
        <v>-</v>
      </c>
      <c r="C84" s="108" t="str">
        <f>IFERROR(IF(B84="","-",INDEX(Analysis!$D$45:$D$54,MATCH(Summary!$B84,Analysis!$C$45:$C$54,0),1)),"-")</f>
        <v>-</v>
      </c>
      <c r="D84" s="108" t="str">
        <f>IFERROR(INDEX(Analysis!$E$45:$E$54,MATCH(Summary!$B84,Analysis!$C$45:$C$54,0),1),"-")</f>
        <v>-</v>
      </c>
      <c r="E84" s="108" t="str">
        <f t="shared" si="36"/>
        <v>-</v>
      </c>
      <c r="F84" s="108" t="str">
        <f t="shared" si="24"/>
        <v>-</v>
      </c>
      <c r="G84" s="57"/>
      <c r="H84" s="164" t="str">
        <f>IFERROR(IF(B84="Total","Total",IF(COUNTIFS($H$12:H83,"Total")&gt;0,"",IF(F84="Category",Summary!C84,INDEX(TB_ALLOCATIONS[Subcategory],MATCH(Summary!C84&amp;"-"&amp;Summary!E84,TB_ALLOCATIONS[Subcategory - code],0),1)))),"")</f>
        <v/>
      </c>
      <c r="I84" s="162"/>
      <c r="J84" s="165"/>
      <c r="K84" s="249" t="str">
        <f>IFERROR(IF($H84="","",IF($H84="Total",SUMIFS(K$12:K83,$F$12:$F83,"Category"),IF($F84="Category",SUM(INDEX(Allocations!$D$11:$O$20,MATCH(Summary!$H84,Allocations!$C$11:$C$20,0),MATCH(Summary!K$8,Allocations!$D$10:$O$10,0))),SUM(INDEX(TB_ALLOCATIONS[[January]:[December]],MATCH(Summary!$H84,TB_ALLOCATIONS[Subcategory],0),MATCH(Summary!K$8,TB_ALLOCATIONS[[#Headers],[January]:[December]],0)))))),0)</f>
        <v/>
      </c>
      <c r="L84" s="249" t="str">
        <f>IFERROR(IF($H84="","",IF($H84="Total",SUMIFS(L$12:L83,$F$12:$F83,"Category"),IF($F84="Category",SUMIFS(TB_TRANSACTIONS[Total ($)],TB_TRANSACTIONS[Category],Summary!$H84,TB_TRANSACTIONS[Month],Summary!K$8),SUMIFS(TB_TRANSACTIONS[Total ($)],TB_TRANSACTIONS[Subcategory],Summary!$H84,TB_TRANSACTIONS[Month],Summary!K$8)))),0)</f>
        <v/>
      </c>
      <c r="M84" s="250" t="str">
        <f t="shared" si="20"/>
        <v/>
      </c>
      <c r="N84" s="162"/>
      <c r="O84" s="165"/>
      <c r="P84" s="249" t="str">
        <f>IFERROR(IF($H84="","",IF($H84="Total",SUMIFS(P$12:P83,$F$12:$F83,"Category"),IF($F84="Category",SUM(INDEX(Allocations!$D$11:$O$20,MATCH(Summary!$H84,Allocations!$C$11:$C$20,0),MATCH(Summary!P$8,Allocations!$D$10:$O$10,0))),SUM(INDEX(TB_ALLOCATIONS[[January]:[December]],MATCH(Summary!$H84,TB_ALLOCATIONS[Subcategory],0),MATCH(Summary!P$8,TB_ALLOCATIONS[[#Headers],[January]:[December]],0)))))),0)</f>
        <v/>
      </c>
      <c r="Q84" s="249" t="str">
        <f>IFERROR(IF($H84="","",IF($H84="Total",SUMIFS(Q$12:Q83,$F$12:$F83,"Category"),IF($F84="Category",SUMIFS(TB_TRANSACTIONS[Total ($)],TB_TRANSACTIONS[Category],Summary!$H84,TB_TRANSACTIONS[Month],Summary!P$8),SUMIFS(TB_TRANSACTIONS[Total ($)],TB_TRANSACTIONS[Subcategory],Summary!$H84,TB_TRANSACTIONS[Month],Summary!P$8)))),0)</f>
        <v/>
      </c>
      <c r="R84" s="250" t="str">
        <f t="shared" si="25"/>
        <v/>
      </c>
      <c r="S84" s="162"/>
      <c r="T84" s="165"/>
      <c r="U84" s="249" t="str">
        <f>IFERROR(IF($H84="","",IF($H84="Total",SUMIFS(U$12:U83,$F$12:$F83,"Category"),IF($F84="Category",SUM(INDEX(Allocations!$D$11:$O$20,MATCH(Summary!$H84,Allocations!$C$11:$C$20,0),MATCH(Summary!U$8,Allocations!$D$10:$O$10,0))),SUM(INDEX(TB_ALLOCATIONS[[January]:[December]],MATCH(Summary!$H84,TB_ALLOCATIONS[Subcategory],0),MATCH(Summary!U$8,TB_ALLOCATIONS[[#Headers],[January]:[December]],0)))))),0)</f>
        <v/>
      </c>
      <c r="V84" s="249" t="str">
        <f>IFERROR(IF($H84="","",IF($H84="Total",SUMIFS(V$12:V83,$F$12:$F83,"Category"),IF($F84="Category",SUMIFS(TB_TRANSACTIONS[Total ($)],TB_TRANSACTIONS[Category],Summary!$H84,TB_TRANSACTIONS[Month],Summary!U$8),SUMIFS(TB_TRANSACTIONS[Total ($)],TB_TRANSACTIONS[Subcategory],Summary!$H84,TB_TRANSACTIONS[Month],Summary!U$8)))),0)</f>
        <v/>
      </c>
      <c r="W84" s="250" t="str">
        <f t="shared" si="26"/>
        <v/>
      </c>
      <c r="X84" s="162"/>
      <c r="Y84" s="165"/>
      <c r="Z84" s="249" t="str">
        <f>IFERROR(IF($H84="","",IF($H84="Total",SUMIFS(Z$12:Z83,$F$12:$F83,"Category"),IF($F84="Category",SUM(INDEX(Allocations!$D$11:$O$20,MATCH(Summary!$H84,Allocations!$C$11:$C$20,0),MATCH(Summary!Z$8,Allocations!$D$10:$O$10,0))),SUM(INDEX(TB_ALLOCATIONS[[January]:[December]],MATCH(Summary!$H84,TB_ALLOCATIONS[Subcategory],0),MATCH(Summary!Z$8,TB_ALLOCATIONS[[#Headers],[January]:[December]],0)))))),0)</f>
        <v/>
      </c>
      <c r="AA84" s="249" t="str">
        <f>IFERROR(IF($H84="","",IF($H84="Total",SUMIFS(AA$12:AA83,$F$12:$F83,"Category"),IF($F84="Category",SUMIFS(TB_TRANSACTIONS[Total ($)],TB_TRANSACTIONS[Category],Summary!$H84,TB_TRANSACTIONS[Month],Summary!Z$8),SUMIFS(TB_TRANSACTIONS[Total ($)],TB_TRANSACTIONS[Subcategory],Summary!$H84,TB_TRANSACTIONS[Month],Summary!Z$8)))),0)</f>
        <v/>
      </c>
      <c r="AB84" s="250" t="str">
        <f t="shared" si="27"/>
        <v/>
      </c>
      <c r="AC84" s="162"/>
      <c r="AD84" s="165"/>
      <c r="AE84" s="249" t="str">
        <f>IFERROR(IF($H84="","",IF($H84="Total",SUMIFS(AE$12:AE83,$F$12:$F83,"Category"),IF($F84="Category",SUM(INDEX(Allocations!$D$11:$O$20,MATCH(Summary!$H84,Allocations!$C$11:$C$20,0),MATCH(Summary!AE$8,Allocations!$D$10:$O$10,0))),SUM(INDEX(TB_ALLOCATIONS[[January]:[December]],MATCH(Summary!$H84,TB_ALLOCATIONS[Subcategory],0),MATCH(Summary!AE$8,TB_ALLOCATIONS[[#Headers],[January]:[December]],0)))))),0)</f>
        <v/>
      </c>
      <c r="AF84" s="249" t="str">
        <f>IFERROR(IF($H84="","",IF($H84="Total",SUMIFS(AF$12:AF83,$F$12:$F83,"Category"),IF($F84="Category",SUMIFS(TB_TRANSACTIONS[Total ($)],TB_TRANSACTIONS[Category],Summary!$H84,TB_TRANSACTIONS[Month],Summary!AE$8),SUMIFS(TB_TRANSACTIONS[Total ($)],TB_TRANSACTIONS[Subcategory],Summary!$H84,TB_TRANSACTIONS[Month],Summary!AE$8)))),0)</f>
        <v/>
      </c>
      <c r="AG84" s="250" t="str">
        <f t="shared" si="28"/>
        <v/>
      </c>
      <c r="AH84" s="162"/>
      <c r="AI84" s="165"/>
      <c r="AJ84" s="249" t="str">
        <f>IFERROR(IF($H84="","",IF($H84="Total",SUMIFS(AJ$12:AJ83,$F$12:$F83,"Category"),IF($F84="Category",SUM(INDEX(Allocations!$D$11:$O$20,MATCH(Summary!$H84,Allocations!$C$11:$C$20,0),MATCH(Summary!AJ$8,Allocations!$D$10:$O$10,0))),SUM(INDEX(TB_ALLOCATIONS[[January]:[December]],MATCH(Summary!$H84,TB_ALLOCATIONS[Subcategory],0),MATCH(Summary!AJ$8,TB_ALLOCATIONS[[#Headers],[January]:[December]],0)))))),0)</f>
        <v/>
      </c>
      <c r="AK84" s="249" t="str">
        <f>IFERROR(IF($H84="","",IF($H84="Total",SUMIFS(AK$12:AK83,$F$12:$F83,"Category"),IF($F84="Category",SUMIFS(TB_TRANSACTIONS[Total ($)],TB_TRANSACTIONS[Category],Summary!$H84,TB_TRANSACTIONS[Month],Summary!AJ$8),SUMIFS(TB_TRANSACTIONS[Total ($)],TB_TRANSACTIONS[Subcategory],Summary!$H84,TB_TRANSACTIONS[Month],Summary!AJ$8)))),0)</f>
        <v/>
      </c>
      <c r="AL84" s="250" t="str">
        <f t="shared" si="29"/>
        <v/>
      </c>
      <c r="AM84" s="162"/>
      <c r="AN84" s="165"/>
      <c r="AO84" s="249" t="str">
        <f>IFERROR(IF($H84="","",IF($H84="Total",SUMIFS(AO$12:AO83,$F$12:$F83,"Category"),IF($F84="Category",SUM(INDEX(Allocations!$D$11:$O$20,MATCH(Summary!$H84,Allocations!$C$11:$C$20,0),MATCH(Summary!AO$8,Allocations!$D$10:$O$10,0))),SUM(INDEX(TB_ALLOCATIONS[[January]:[December]],MATCH(Summary!$H84,TB_ALLOCATIONS[Subcategory],0),MATCH(Summary!AO$8,TB_ALLOCATIONS[[#Headers],[January]:[December]],0)))))),0)</f>
        <v/>
      </c>
      <c r="AP84" s="249" t="str">
        <f>IFERROR(IF($H84="","",IF($H84="Total",SUMIFS(AP$12:AP83,$F$12:$F83,"Category"),IF($F84="Category",SUMIFS(TB_TRANSACTIONS[Total ($)],TB_TRANSACTIONS[Category],Summary!$H84,TB_TRANSACTIONS[Month],Summary!AO$8),SUMIFS(TB_TRANSACTIONS[Total ($)],TB_TRANSACTIONS[Subcategory],Summary!$H84,TB_TRANSACTIONS[Month],Summary!AO$8)))),0)</f>
        <v/>
      </c>
      <c r="AQ84" s="250" t="str">
        <f t="shared" si="30"/>
        <v/>
      </c>
      <c r="AR84" s="162"/>
      <c r="AS84" s="165"/>
      <c r="AT84" s="249" t="str">
        <f>IFERROR(IF($H84="","",IF($H84="Total",SUMIFS(AT$12:AT83,$F$12:$F83,"Category"),IF($F84="Category",SUM(INDEX(Allocations!$D$11:$O$20,MATCH(Summary!$H84,Allocations!$C$11:$C$20,0),MATCH(Summary!AT$8,Allocations!$D$10:$O$10,0))),SUM(INDEX(TB_ALLOCATIONS[[January]:[December]],MATCH(Summary!$H84,TB_ALLOCATIONS[Subcategory],0),MATCH(Summary!AT$8,TB_ALLOCATIONS[[#Headers],[January]:[December]],0)))))),0)</f>
        <v/>
      </c>
      <c r="AU84" s="249" t="str">
        <f>IFERROR(IF($H84="","",IF($H84="Total",SUMIFS(AU$12:AU83,$F$12:$F83,"Category"),IF($F84="Category",SUMIFS(TB_TRANSACTIONS[Total ($)],TB_TRANSACTIONS[Category],Summary!$H84,TB_TRANSACTIONS[Month],Summary!AT$8),SUMIFS(TB_TRANSACTIONS[Total ($)],TB_TRANSACTIONS[Subcategory],Summary!$H84,TB_TRANSACTIONS[Month],Summary!AT$8)))),0)</f>
        <v/>
      </c>
      <c r="AV84" s="250" t="str">
        <f t="shared" si="31"/>
        <v/>
      </c>
      <c r="AW84" s="162"/>
      <c r="AX84" s="165"/>
      <c r="AY84" s="249" t="str">
        <f>IFERROR(IF($H84="","",IF($H84="Total",SUMIFS(AY$12:AY83,$F$12:$F83,"Category"),IF($F84="Category",SUM(INDEX(Allocations!$D$11:$O$20,MATCH(Summary!$H84,Allocations!$C$11:$C$20,0),MATCH(Summary!AY$8,Allocations!$D$10:$O$10,0))),SUM(INDEX(TB_ALLOCATIONS[[January]:[December]],MATCH(Summary!$H84,TB_ALLOCATIONS[Subcategory],0),MATCH(Summary!AY$8,TB_ALLOCATIONS[[#Headers],[January]:[December]],0)))))),0)</f>
        <v/>
      </c>
      <c r="AZ84" s="249" t="str">
        <f>IFERROR(IF($H84="","",IF($H84="Total",SUMIFS(AZ$12:AZ83,$F$12:$F83,"Category"),IF($F84="Category",SUMIFS(TB_TRANSACTIONS[Total ($)],TB_TRANSACTIONS[Category],Summary!$H84,TB_TRANSACTIONS[Month],Summary!AY$8),SUMIFS(TB_TRANSACTIONS[Total ($)],TB_TRANSACTIONS[Subcategory],Summary!$H84,TB_TRANSACTIONS[Month],Summary!AY$8)))),0)</f>
        <v/>
      </c>
      <c r="BA84" s="250" t="str">
        <f t="shared" si="32"/>
        <v/>
      </c>
      <c r="BB84" s="162"/>
      <c r="BC84" s="165"/>
      <c r="BD84" s="249" t="str">
        <f>IFERROR(IF($H84="","",IF($H84="Total",SUMIFS(BD$12:BD83,$F$12:$F83,"Category"),IF($F84="Category",SUM(INDEX(Allocations!$D$11:$O$20,MATCH(Summary!$H84,Allocations!$C$11:$C$20,0),MATCH(Summary!BD$8,Allocations!$D$10:$O$10,0))),SUM(INDEX(TB_ALLOCATIONS[[January]:[December]],MATCH(Summary!$H84,TB_ALLOCATIONS[Subcategory],0),MATCH(Summary!BD$8,TB_ALLOCATIONS[[#Headers],[January]:[December]],0)))))),0)</f>
        <v/>
      </c>
      <c r="BE84" s="249" t="str">
        <f>IFERROR(IF($H84="","",IF($H84="Total",SUMIFS(BE$12:BE83,$F$12:$F83,"Category"),IF($F84="Category",SUMIFS(TB_TRANSACTIONS[Total ($)],TB_TRANSACTIONS[Category],Summary!$H84,TB_TRANSACTIONS[Month],Summary!BD$8),SUMIFS(TB_TRANSACTIONS[Total ($)],TB_TRANSACTIONS[Subcategory],Summary!$H84,TB_TRANSACTIONS[Month],Summary!BD$8)))),0)</f>
        <v/>
      </c>
      <c r="BF84" s="250" t="str">
        <f t="shared" si="33"/>
        <v/>
      </c>
      <c r="BG84" s="162"/>
      <c r="BH84" s="165"/>
      <c r="BI84" s="249" t="str">
        <f>IFERROR(IF($H84="","",IF($H84="Total",SUMIFS(BI$12:BI83,$F$12:$F83,"Category"),IF($F84="Category",SUM(INDEX(Allocations!$D$11:$O$20,MATCH(Summary!$H84,Allocations!$C$11:$C$20,0),MATCH(Summary!BI$8,Allocations!$D$10:$O$10,0))),SUM(INDEX(TB_ALLOCATIONS[[January]:[December]],MATCH(Summary!$H84,TB_ALLOCATIONS[Subcategory],0),MATCH(Summary!BI$8,TB_ALLOCATIONS[[#Headers],[January]:[December]],0)))))),0)</f>
        <v/>
      </c>
      <c r="BJ84" s="249" t="str">
        <f>IFERROR(IF($H84="","",IF($H84="Total",SUMIFS(BJ$12:BJ83,$F$12:$F83,"Category"),IF($F84="Category",SUMIFS(TB_TRANSACTIONS[Total ($)],TB_TRANSACTIONS[Category],Summary!$H84,TB_TRANSACTIONS[Month],Summary!BI$8),SUMIFS(TB_TRANSACTIONS[Total ($)],TB_TRANSACTIONS[Subcategory],Summary!$H84,TB_TRANSACTIONS[Month],Summary!BI$8)))),0)</f>
        <v/>
      </c>
      <c r="BK84" s="250" t="str">
        <f t="shared" si="34"/>
        <v/>
      </c>
      <c r="BL84" s="162"/>
      <c r="BM84" s="165"/>
      <c r="BN84" s="249" t="str">
        <f>IFERROR(IF($H84="","",IF($H84="Total",SUMIFS(BN$12:BN83,$F$12:$F83,"Category"),IF($F84="Category",SUM(INDEX(Allocations!$D$11:$O$20,MATCH(Summary!$H84,Allocations!$C$11:$C$20,0),MATCH(Summary!BN$8,Allocations!$D$10:$O$10,0))),SUM(INDEX(TB_ALLOCATIONS[[January]:[December]],MATCH(Summary!$H84,TB_ALLOCATIONS[Subcategory],0),MATCH(Summary!BN$8,TB_ALLOCATIONS[[#Headers],[January]:[December]],0)))))),0)</f>
        <v/>
      </c>
      <c r="BO84" s="249" t="str">
        <f>IFERROR(IF($H84="","",IF($H84="Total",SUMIFS(BO$12:BO83,$F$12:$F83,"Category"),IF($F84="Category",SUMIFS(TB_TRANSACTIONS[Total ($)],TB_TRANSACTIONS[Category],Summary!$H84,TB_TRANSACTIONS[Month],Summary!BN$8),SUMIFS(TB_TRANSACTIONS[Total ($)],TB_TRANSACTIONS[Subcategory],Summary!$H84,TB_TRANSACTIONS[Month],Summary!BN$8)))),0)</f>
        <v/>
      </c>
      <c r="BP84" s="250" t="str">
        <f t="shared" si="35"/>
        <v/>
      </c>
      <c r="BQ84" s="162"/>
      <c r="BR84" s="165"/>
      <c r="BS84" s="249" t="str">
        <f t="shared" si="21"/>
        <v/>
      </c>
      <c r="BT84" s="249" t="str">
        <f t="shared" si="22"/>
        <v/>
      </c>
      <c r="BU84" s="250" t="str">
        <f t="shared" si="23"/>
        <v/>
      </c>
      <c r="BV84" s="267"/>
      <c r="BW84" s="77"/>
      <c r="BX84" s="57"/>
      <c r="CK84" s="92"/>
      <c r="CL84" s="92"/>
      <c r="CM84" s="92"/>
      <c r="CN84" s="92"/>
      <c r="CO84" s="92"/>
      <c r="CP84" s="92"/>
    </row>
    <row r="85" spans="1:94" s="72" customFormat="1" ht="16" customHeight="1" thickBot="1" x14ac:dyDescent="0.3">
      <c r="A85" s="97"/>
      <c r="B85" s="108" t="str">
        <f>IFERROR(IF(COUNTIFS($B$13:B84,"Total")&gt;0,"-",IF(B84="",IF(B83="","Total",IF(B83=$C$8,"",B83+1)),IF(E84=D84,"",B84))),"-")</f>
        <v>-</v>
      </c>
      <c r="C85" s="108" t="str">
        <f>IFERROR(IF(B85="","-",INDEX(Analysis!$D$45:$D$54,MATCH(Summary!$B85,Analysis!$C$45:$C$54,0),1)),"-")</f>
        <v>-</v>
      </c>
      <c r="D85" s="108" t="str">
        <f>IFERROR(INDEX(Analysis!$E$45:$E$54,MATCH(Summary!$B85,Analysis!$C$45:$C$54,0),1),"-")</f>
        <v>-</v>
      </c>
      <c r="E85" s="108" t="str">
        <f t="shared" si="36"/>
        <v>-</v>
      </c>
      <c r="F85" s="108" t="str">
        <f t="shared" si="24"/>
        <v>-</v>
      </c>
      <c r="G85" s="57"/>
      <c r="H85" s="164" t="str">
        <f>IFERROR(IF(B85="Total","Total",IF(COUNTIFS($H$12:H84,"Total")&gt;0,"",IF(F85="Category",Summary!C85,INDEX(TB_ALLOCATIONS[Subcategory],MATCH(Summary!C85&amp;"-"&amp;Summary!E85,TB_ALLOCATIONS[Subcategory - code],0),1)))),"")</f>
        <v/>
      </c>
      <c r="I85" s="162"/>
      <c r="J85" s="165"/>
      <c r="K85" s="249" t="str">
        <f>IFERROR(IF($H85="","",IF($H85="Total",SUMIFS(K$12:K84,$F$12:$F84,"Category"),IF($F85="Category",SUM(INDEX(Allocations!$D$11:$O$20,MATCH(Summary!$H85,Allocations!$C$11:$C$20,0),MATCH(Summary!K$8,Allocations!$D$10:$O$10,0))),SUM(INDEX(TB_ALLOCATIONS[[January]:[December]],MATCH(Summary!$H85,TB_ALLOCATIONS[Subcategory],0),MATCH(Summary!K$8,TB_ALLOCATIONS[[#Headers],[January]:[December]],0)))))),0)</f>
        <v/>
      </c>
      <c r="L85" s="249" t="str">
        <f>IFERROR(IF($H85="","",IF($H85="Total",SUMIFS(L$12:L84,$F$12:$F84,"Category"),IF($F85="Category",SUMIFS(TB_TRANSACTIONS[Total ($)],TB_TRANSACTIONS[Category],Summary!$H85,TB_TRANSACTIONS[Month],Summary!K$8),SUMIFS(TB_TRANSACTIONS[Total ($)],TB_TRANSACTIONS[Subcategory],Summary!$H85,TB_TRANSACTIONS[Month],Summary!K$8)))),0)</f>
        <v/>
      </c>
      <c r="M85" s="250" t="str">
        <f t="shared" si="20"/>
        <v/>
      </c>
      <c r="N85" s="162"/>
      <c r="O85" s="165"/>
      <c r="P85" s="249" t="str">
        <f>IFERROR(IF($H85="","",IF($H85="Total",SUMIFS(P$12:P84,$F$12:$F84,"Category"),IF($F85="Category",SUM(INDEX(Allocations!$D$11:$O$20,MATCH(Summary!$H85,Allocations!$C$11:$C$20,0),MATCH(Summary!P$8,Allocations!$D$10:$O$10,0))),SUM(INDEX(TB_ALLOCATIONS[[January]:[December]],MATCH(Summary!$H85,TB_ALLOCATIONS[Subcategory],0),MATCH(Summary!P$8,TB_ALLOCATIONS[[#Headers],[January]:[December]],0)))))),0)</f>
        <v/>
      </c>
      <c r="Q85" s="249" t="str">
        <f>IFERROR(IF($H85="","",IF($H85="Total",SUMIFS(Q$12:Q84,$F$12:$F84,"Category"),IF($F85="Category",SUMIFS(TB_TRANSACTIONS[Total ($)],TB_TRANSACTIONS[Category],Summary!$H85,TB_TRANSACTIONS[Month],Summary!P$8),SUMIFS(TB_TRANSACTIONS[Total ($)],TB_TRANSACTIONS[Subcategory],Summary!$H85,TB_TRANSACTIONS[Month],Summary!P$8)))),0)</f>
        <v/>
      </c>
      <c r="R85" s="250" t="str">
        <f t="shared" si="25"/>
        <v/>
      </c>
      <c r="S85" s="162"/>
      <c r="T85" s="165"/>
      <c r="U85" s="249" t="str">
        <f>IFERROR(IF($H85="","",IF($H85="Total",SUMIFS(U$12:U84,$F$12:$F84,"Category"),IF($F85="Category",SUM(INDEX(Allocations!$D$11:$O$20,MATCH(Summary!$H85,Allocations!$C$11:$C$20,0),MATCH(Summary!U$8,Allocations!$D$10:$O$10,0))),SUM(INDEX(TB_ALLOCATIONS[[January]:[December]],MATCH(Summary!$H85,TB_ALLOCATIONS[Subcategory],0),MATCH(Summary!U$8,TB_ALLOCATIONS[[#Headers],[January]:[December]],0)))))),0)</f>
        <v/>
      </c>
      <c r="V85" s="249" t="str">
        <f>IFERROR(IF($H85="","",IF($H85="Total",SUMIFS(V$12:V84,$F$12:$F84,"Category"),IF($F85="Category",SUMIFS(TB_TRANSACTIONS[Total ($)],TB_TRANSACTIONS[Category],Summary!$H85,TB_TRANSACTIONS[Month],Summary!U$8),SUMIFS(TB_TRANSACTIONS[Total ($)],TB_TRANSACTIONS[Subcategory],Summary!$H85,TB_TRANSACTIONS[Month],Summary!U$8)))),0)</f>
        <v/>
      </c>
      <c r="W85" s="250" t="str">
        <f t="shared" si="26"/>
        <v/>
      </c>
      <c r="X85" s="162"/>
      <c r="Y85" s="165"/>
      <c r="Z85" s="249" t="str">
        <f>IFERROR(IF($H85="","",IF($H85="Total",SUMIFS(Z$12:Z84,$F$12:$F84,"Category"),IF($F85="Category",SUM(INDEX(Allocations!$D$11:$O$20,MATCH(Summary!$H85,Allocations!$C$11:$C$20,0),MATCH(Summary!Z$8,Allocations!$D$10:$O$10,0))),SUM(INDEX(TB_ALLOCATIONS[[January]:[December]],MATCH(Summary!$H85,TB_ALLOCATIONS[Subcategory],0),MATCH(Summary!Z$8,TB_ALLOCATIONS[[#Headers],[January]:[December]],0)))))),0)</f>
        <v/>
      </c>
      <c r="AA85" s="249" t="str">
        <f>IFERROR(IF($H85="","",IF($H85="Total",SUMIFS(AA$12:AA84,$F$12:$F84,"Category"),IF($F85="Category",SUMIFS(TB_TRANSACTIONS[Total ($)],TB_TRANSACTIONS[Category],Summary!$H85,TB_TRANSACTIONS[Month],Summary!Z$8),SUMIFS(TB_TRANSACTIONS[Total ($)],TB_TRANSACTIONS[Subcategory],Summary!$H85,TB_TRANSACTIONS[Month],Summary!Z$8)))),0)</f>
        <v/>
      </c>
      <c r="AB85" s="250" t="str">
        <f t="shared" si="27"/>
        <v/>
      </c>
      <c r="AC85" s="162"/>
      <c r="AD85" s="165"/>
      <c r="AE85" s="249" t="str">
        <f>IFERROR(IF($H85="","",IF($H85="Total",SUMIFS(AE$12:AE84,$F$12:$F84,"Category"),IF($F85="Category",SUM(INDEX(Allocations!$D$11:$O$20,MATCH(Summary!$H85,Allocations!$C$11:$C$20,0),MATCH(Summary!AE$8,Allocations!$D$10:$O$10,0))),SUM(INDEX(TB_ALLOCATIONS[[January]:[December]],MATCH(Summary!$H85,TB_ALLOCATIONS[Subcategory],0),MATCH(Summary!AE$8,TB_ALLOCATIONS[[#Headers],[January]:[December]],0)))))),0)</f>
        <v/>
      </c>
      <c r="AF85" s="249" t="str">
        <f>IFERROR(IF($H85="","",IF($H85="Total",SUMIFS(AF$12:AF84,$F$12:$F84,"Category"),IF($F85="Category",SUMIFS(TB_TRANSACTIONS[Total ($)],TB_TRANSACTIONS[Category],Summary!$H85,TB_TRANSACTIONS[Month],Summary!AE$8),SUMIFS(TB_TRANSACTIONS[Total ($)],TB_TRANSACTIONS[Subcategory],Summary!$H85,TB_TRANSACTIONS[Month],Summary!AE$8)))),0)</f>
        <v/>
      </c>
      <c r="AG85" s="250" t="str">
        <f t="shared" si="28"/>
        <v/>
      </c>
      <c r="AH85" s="162"/>
      <c r="AI85" s="165"/>
      <c r="AJ85" s="249" t="str">
        <f>IFERROR(IF($H85="","",IF($H85="Total",SUMIFS(AJ$12:AJ84,$F$12:$F84,"Category"),IF($F85="Category",SUM(INDEX(Allocations!$D$11:$O$20,MATCH(Summary!$H85,Allocations!$C$11:$C$20,0),MATCH(Summary!AJ$8,Allocations!$D$10:$O$10,0))),SUM(INDEX(TB_ALLOCATIONS[[January]:[December]],MATCH(Summary!$H85,TB_ALLOCATIONS[Subcategory],0),MATCH(Summary!AJ$8,TB_ALLOCATIONS[[#Headers],[January]:[December]],0)))))),0)</f>
        <v/>
      </c>
      <c r="AK85" s="249" t="str">
        <f>IFERROR(IF($H85="","",IF($H85="Total",SUMIFS(AK$12:AK84,$F$12:$F84,"Category"),IF($F85="Category",SUMIFS(TB_TRANSACTIONS[Total ($)],TB_TRANSACTIONS[Category],Summary!$H85,TB_TRANSACTIONS[Month],Summary!AJ$8),SUMIFS(TB_TRANSACTIONS[Total ($)],TB_TRANSACTIONS[Subcategory],Summary!$H85,TB_TRANSACTIONS[Month],Summary!AJ$8)))),0)</f>
        <v/>
      </c>
      <c r="AL85" s="250" t="str">
        <f t="shared" si="29"/>
        <v/>
      </c>
      <c r="AM85" s="162"/>
      <c r="AN85" s="165"/>
      <c r="AO85" s="249" t="str">
        <f>IFERROR(IF($H85="","",IF($H85="Total",SUMIFS(AO$12:AO84,$F$12:$F84,"Category"),IF($F85="Category",SUM(INDEX(Allocations!$D$11:$O$20,MATCH(Summary!$H85,Allocations!$C$11:$C$20,0),MATCH(Summary!AO$8,Allocations!$D$10:$O$10,0))),SUM(INDEX(TB_ALLOCATIONS[[January]:[December]],MATCH(Summary!$H85,TB_ALLOCATIONS[Subcategory],0),MATCH(Summary!AO$8,TB_ALLOCATIONS[[#Headers],[January]:[December]],0)))))),0)</f>
        <v/>
      </c>
      <c r="AP85" s="249" t="str">
        <f>IFERROR(IF($H85="","",IF($H85="Total",SUMIFS(AP$12:AP84,$F$12:$F84,"Category"),IF($F85="Category",SUMIFS(TB_TRANSACTIONS[Total ($)],TB_TRANSACTIONS[Category],Summary!$H85,TB_TRANSACTIONS[Month],Summary!AO$8),SUMIFS(TB_TRANSACTIONS[Total ($)],TB_TRANSACTIONS[Subcategory],Summary!$H85,TB_TRANSACTIONS[Month],Summary!AO$8)))),0)</f>
        <v/>
      </c>
      <c r="AQ85" s="250" t="str">
        <f t="shared" si="30"/>
        <v/>
      </c>
      <c r="AR85" s="162"/>
      <c r="AS85" s="165"/>
      <c r="AT85" s="249" t="str">
        <f>IFERROR(IF($H85="","",IF($H85="Total",SUMIFS(AT$12:AT84,$F$12:$F84,"Category"),IF($F85="Category",SUM(INDEX(Allocations!$D$11:$O$20,MATCH(Summary!$H85,Allocations!$C$11:$C$20,0),MATCH(Summary!AT$8,Allocations!$D$10:$O$10,0))),SUM(INDEX(TB_ALLOCATIONS[[January]:[December]],MATCH(Summary!$H85,TB_ALLOCATIONS[Subcategory],0),MATCH(Summary!AT$8,TB_ALLOCATIONS[[#Headers],[January]:[December]],0)))))),0)</f>
        <v/>
      </c>
      <c r="AU85" s="249" t="str">
        <f>IFERROR(IF($H85="","",IF($H85="Total",SUMIFS(AU$12:AU84,$F$12:$F84,"Category"),IF($F85="Category",SUMIFS(TB_TRANSACTIONS[Total ($)],TB_TRANSACTIONS[Category],Summary!$H85,TB_TRANSACTIONS[Month],Summary!AT$8),SUMIFS(TB_TRANSACTIONS[Total ($)],TB_TRANSACTIONS[Subcategory],Summary!$H85,TB_TRANSACTIONS[Month],Summary!AT$8)))),0)</f>
        <v/>
      </c>
      <c r="AV85" s="250" t="str">
        <f t="shared" si="31"/>
        <v/>
      </c>
      <c r="AW85" s="162"/>
      <c r="AX85" s="165"/>
      <c r="AY85" s="249" t="str">
        <f>IFERROR(IF($H85="","",IF($H85="Total",SUMIFS(AY$12:AY84,$F$12:$F84,"Category"),IF($F85="Category",SUM(INDEX(Allocations!$D$11:$O$20,MATCH(Summary!$H85,Allocations!$C$11:$C$20,0),MATCH(Summary!AY$8,Allocations!$D$10:$O$10,0))),SUM(INDEX(TB_ALLOCATIONS[[January]:[December]],MATCH(Summary!$H85,TB_ALLOCATIONS[Subcategory],0),MATCH(Summary!AY$8,TB_ALLOCATIONS[[#Headers],[January]:[December]],0)))))),0)</f>
        <v/>
      </c>
      <c r="AZ85" s="249" t="str">
        <f>IFERROR(IF($H85="","",IF($H85="Total",SUMIFS(AZ$12:AZ84,$F$12:$F84,"Category"),IF($F85="Category",SUMIFS(TB_TRANSACTIONS[Total ($)],TB_TRANSACTIONS[Category],Summary!$H85,TB_TRANSACTIONS[Month],Summary!AY$8),SUMIFS(TB_TRANSACTIONS[Total ($)],TB_TRANSACTIONS[Subcategory],Summary!$H85,TB_TRANSACTIONS[Month],Summary!AY$8)))),0)</f>
        <v/>
      </c>
      <c r="BA85" s="250" t="str">
        <f t="shared" si="32"/>
        <v/>
      </c>
      <c r="BB85" s="162"/>
      <c r="BC85" s="165"/>
      <c r="BD85" s="249" t="str">
        <f>IFERROR(IF($H85="","",IF($H85="Total",SUMIFS(BD$12:BD84,$F$12:$F84,"Category"),IF($F85="Category",SUM(INDEX(Allocations!$D$11:$O$20,MATCH(Summary!$H85,Allocations!$C$11:$C$20,0),MATCH(Summary!BD$8,Allocations!$D$10:$O$10,0))),SUM(INDEX(TB_ALLOCATIONS[[January]:[December]],MATCH(Summary!$H85,TB_ALLOCATIONS[Subcategory],0),MATCH(Summary!BD$8,TB_ALLOCATIONS[[#Headers],[January]:[December]],0)))))),0)</f>
        <v/>
      </c>
      <c r="BE85" s="249" t="str">
        <f>IFERROR(IF($H85="","",IF($H85="Total",SUMIFS(BE$12:BE84,$F$12:$F84,"Category"),IF($F85="Category",SUMIFS(TB_TRANSACTIONS[Total ($)],TB_TRANSACTIONS[Category],Summary!$H85,TB_TRANSACTIONS[Month],Summary!BD$8),SUMIFS(TB_TRANSACTIONS[Total ($)],TB_TRANSACTIONS[Subcategory],Summary!$H85,TB_TRANSACTIONS[Month],Summary!BD$8)))),0)</f>
        <v/>
      </c>
      <c r="BF85" s="250" t="str">
        <f t="shared" si="33"/>
        <v/>
      </c>
      <c r="BG85" s="162"/>
      <c r="BH85" s="165"/>
      <c r="BI85" s="249" t="str">
        <f>IFERROR(IF($H85="","",IF($H85="Total",SUMIFS(BI$12:BI84,$F$12:$F84,"Category"),IF($F85="Category",SUM(INDEX(Allocations!$D$11:$O$20,MATCH(Summary!$H85,Allocations!$C$11:$C$20,0),MATCH(Summary!BI$8,Allocations!$D$10:$O$10,0))),SUM(INDEX(TB_ALLOCATIONS[[January]:[December]],MATCH(Summary!$H85,TB_ALLOCATIONS[Subcategory],0),MATCH(Summary!BI$8,TB_ALLOCATIONS[[#Headers],[January]:[December]],0)))))),0)</f>
        <v/>
      </c>
      <c r="BJ85" s="249" t="str">
        <f>IFERROR(IF($H85="","",IF($H85="Total",SUMIFS(BJ$12:BJ84,$F$12:$F84,"Category"),IF($F85="Category",SUMIFS(TB_TRANSACTIONS[Total ($)],TB_TRANSACTIONS[Category],Summary!$H85,TB_TRANSACTIONS[Month],Summary!BI$8),SUMIFS(TB_TRANSACTIONS[Total ($)],TB_TRANSACTIONS[Subcategory],Summary!$H85,TB_TRANSACTIONS[Month],Summary!BI$8)))),0)</f>
        <v/>
      </c>
      <c r="BK85" s="250" t="str">
        <f t="shared" si="34"/>
        <v/>
      </c>
      <c r="BL85" s="162"/>
      <c r="BM85" s="165"/>
      <c r="BN85" s="249" t="str">
        <f>IFERROR(IF($H85="","",IF($H85="Total",SUMIFS(BN$12:BN84,$F$12:$F84,"Category"),IF($F85="Category",SUM(INDEX(Allocations!$D$11:$O$20,MATCH(Summary!$H85,Allocations!$C$11:$C$20,0),MATCH(Summary!BN$8,Allocations!$D$10:$O$10,0))),SUM(INDEX(TB_ALLOCATIONS[[January]:[December]],MATCH(Summary!$H85,TB_ALLOCATIONS[Subcategory],0),MATCH(Summary!BN$8,TB_ALLOCATIONS[[#Headers],[January]:[December]],0)))))),0)</f>
        <v/>
      </c>
      <c r="BO85" s="249" t="str">
        <f>IFERROR(IF($H85="","",IF($H85="Total",SUMIFS(BO$12:BO84,$F$12:$F84,"Category"),IF($F85="Category",SUMIFS(TB_TRANSACTIONS[Total ($)],TB_TRANSACTIONS[Category],Summary!$H85,TB_TRANSACTIONS[Month],Summary!BN$8),SUMIFS(TB_TRANSACTIONS[Total ($)],TB_TRANSACTIONS[Subcategory],Summary!$H85,TB_TRANSACTIONS[Month],Summary!BN$8)))),0)</f>
        <v/>
      </c>
      <c r="BP85" s="250" t="str">
        <f t="shared" si="35"/>
        <v/>
      </c>
      <c r="BQ85" s="162"/>
      <c r="BR85" s="165"/>
      <c r="BS85" s="249" t="str">
        <f t="shared" si="21"/>
        <v/>
      </c>
      <c r="BT85" s="249" t="str">
        <f t="shared" si="22"/>
        <v/>
      </c>
      <c r="BU85" s="250" t="str">
        <f t="shared" si="23"/>
        <v/>
      </c>
      <c r="BV85" s="267"/>
      <c r="BW85" s="77"/>
      <c r="BX85" s="57"/>
      <c r="CK85" s="92"/>
      <c r="CL85" s="92"/>
      <c r="CM85" s="92"/>
      <c r="CN85" s="92"/>
      <c r="CO85" s="92"/>
      <c r="CP85" s="92"/>
    </row>
    <row r="86" spans="1:94" s="72" customFormat="1" ht="16" customHeight="1" thickBot="1" x14ac:dyDescent="0.3">
      <c r="A86" s="97"/>
      <c r="B86" s="108" t="str">
        <f>IFERROR(IF(COUNTIFS($B$13:B85,"Total")&gt;0,"-",IF(B85="",IF(B84="","Total",IF(B84=$C$8,"",B84+1)),IF(E85=D85,"",B85))),"-")</f>
        <v>-</v>
      </c>
      <c r="C86" s="108" t="str">
        <f>IFERROR(IF(B86="","-",INDEX(Analysis!$D$45:$D$54,MATCH(Summary!$B86,Analysis!$C$45:$C$54,0),1)),"-")</f>
        <v>-</v>
      </c>
      <c r="D86" s="108" t="str">
        <f>IFERROR(INDEX(Analysis!$E$45:$E$54,MATCH(Summary!$B86,Analysis!$C$45:$C$54,0),1),"-")</f>
        <v>-</v>
      </c>
      <c r="E86" s="108" t="str">
        <f t="shared" si="36"/>
        <v>-</v>
      </c>
      <c r="F86" s="108" t="str">
        <f t="shared" si="24"/>
        <v>-</v>
      </c>
      <c r="G86" s="57"/>
      <c r="H86" s="164" t="str">
        <f>IFERROR(IF(B86="Total","Total",IF(COUNTIFS($H$12:H85,"Total")&gt;0,"",IF(F86="Category",Summary!C86,INDEX(TB_ALLOCATIONS[Subcategory],MATCH(Summary!C86&amp;"-"&amp;Summary!E86,TB_ALLOCATIONS[Subcategory - code],0),1)))),"")</f>
        <v/>
      </c>
      <c r="I86" s="162"/>
      <c r="J86" s="165"/>
      <c r="K86" s="249" t="str">
        <f>IFERROR(IF($H86="","",IF($H86="Total",SUMIFS(K$12:K85,$F$12:$F85,"Category"),IF($F86="Category",SUM(INDEX(Allocations!$D$11:$O$20,MATCH(Summary!$H86,Allocations!$C$11:$C$20,0),MATCH(Summary!K$8,Allocations!$D$10:$O$10,0))),SUM(INDEX(TB_ALLOCATIONS[[January]:[December]],MATCH(Summary!$H86,TB_ALLOCATIONS[Subcategory],0),MATCH(Summary!K$8,TB_ALLOCATIONS[[#Headers],[January]:[December]],0)))))),0)</f>
        <v/>
      </c>
      <c r="L86" s="249" t="str">
        <f>IFERROR(IF($H86="","",IF($H86="Total",SUMIFS(L$12:L85,$F$12:$F85,"Category"),IF($F86="Category",SUMIFS(TB_TRANSACTIONS[Total ($)],TB_TRANSACTIONS[Category],Summary!$H86,TB_TRANSACTIONS[Month],Summary!K$8),SUMIFS(TB_TRANSACTIONS[Total ($)],TB_TRANSACTIONS[Subcategory],Summary!$H86,TB_TRANSACTIONS[Month],Summary!K$8)))),0)</f>
        <v/>
      </c>
      <c r="M86" s="250" t="str">
        <f t="shared" si="20"/>
        <v/>
      </c>
      <c r="N86" s="162"/>
      <c r="O86" s="165"/>
      <c r="P86" s="249" t="str">
        <f>IFERROR(IF($H86="","",IF($H86="Total",SUMIFS(P$12:P85,$F$12:$F85,"Category"),IF($F86="Category",SUM(INDEX(Allocations!$D$11:$O$20,MATCH(Summary!$H86,Allocations!$C$11:$C$20,0),MATCH(Summary!P$8,Allocations!$D$10:$O$10,0))),SUM(INDEX(TB_ALLOCATIONS[[January]:[December]],MATCH(Summary!$H86,TB_ALLOCATIONS[Subcategory],0),MATCH(Summary!P$8,TB_ALLOCATIONS[[#Headers],[January]:[December]],0)))))),0)</f>
        <v/>
      </c>
      <c r="Q86" s="249" t="str">
        <f>IFERROR(IF($H86="","",IF($H86="Total",SUMIFS(Q$12:Q85,$F$12:$F85,"Category"),IF($F86="Category",SUMIFS(TB_TRANSACTIONS[Total ($)],TB_TRANSACTIONS[Category],Summary!$H86,TB_TRANSACTIONS[Month],Summary!P$8),SUMIFS(TB_TRANSACTIONS[Total ($)],TB_TRANSACTIONS[Subcategory],Summary!$H86,TB_TRANSACTIONS[Month],Summary!P$8)))),0)</f>
        <v/>
      </c>
      <c r="R86" s="250" t="str">
        <f t="shared" si="25"/>
        <v/>
      </c>
      <c r="S86" s="162"/>
      <c r="T86" s="165"/>
      <c r="U86" s="249" t="str">
        <f>IFERROR(IF($H86="","",IF($H86="Total",SUMIFS(U$12:U85,$F$12:$F85,"Category"),IF($F86="Category",SUM(INDEX(Allocations!$D$11:$O$20,MATCH(Summary!$H86,Allocations!$C$11:$C$20,0),MATCH(Summary!U$8,Allocations!$D$10:$O$10,0))),SUM(INDEX(TB_ALLOCATIONS[[January]:[December]],MATCH(Summary!$H86,TB_ALLOCATIONS[Subcategory],0),MATCH(Summary!U$8,TB_ALLOCATIONS[[#Headers],[January]:[December]],0)))))),0)</f>
        <v/>
      </c>
      <c r="V86" s="249" t="str">
        <f>IFERROR(IF($H86="","",IF($H86="Total",SUMIFS(V$12:V85,$F$12:$F85,"Category"),IF($F86="Category",SUMIFS(TB_TRANSACTIONS[Total ($)],TB_TRANSACTIONS[Category],Summary!$H86,TB_TRANSACTIONS[Month],Summary!U$8),SUMIFS(TB_TRANSACTIONS[Total ($)],TB_TRANSACTIONS[Subcategory],Summary!$H86,TB_TRANSACTIONS[Month],Summary!U$8)))),0)</f>
        <v/>
      </c>
      <c r="W86" s="250" t="str">
        <f t="shared" si="26"/>
        <v/>
      </c>
      <c r="X86" s="162"/>
      <c r="Y86" s="165"/>
      <c r="Z86" s="249" t="str">
        <f>IFERROR(IF($H86="","",IF($H86="Total",SUMIFS(Z$12:Z85,$F$12:$F85,"Category"),IF($F86="Category",SUM(INDEX(Allocations!$D$11:$O$20,MATCH(Summary!$H86,Allocations!$C$11:$C$20,0),MATCH(Summary!Z$8,Allocations!$D$10:$O$10,0))),SUM(INDEX(TB_ALLOCATIONS[[January]:[December]],MATCH(Summary!$H86,TB_ALLOCATIONS[Subcategory],0),MATCH(Summary!Z$8,TB_ALLOCATIONS[[#Headers],[January]:[December]],0)))))),0)</f>
        <v/>
      </c>
      <c r="AA86" s="249" t="str">
        <f>IFERROR(IF($H86="","",IF($H86="Total",SUMIFS(AA$12:AA85,$F$12:$F85,"Category"),IF($F86="Category",SUMIFS(TB_TRANSACTIONS[Total ($)],TB_TRANSACTIONS[Category],Summary!$H86,TB_TRANSACTIONS[Month],Summary!Z$8),SUMIFS(TB_TRANSACTIONS[Total ($)],TB_TRANSACTIONS[Subcategory],Summary!$H86,TB_TRANSACTIONS[Month],Summary!Z$8)))),0)</f>
        <v/>
      </c>
      <c r="AB86" s="250" t="str">
        <f t="shared" si="27"/>
        <v/>
      </c>
      <c r="AC86" s="162"/>
      <c r="AD86" s="165"/>
      <c r="AE86" s="249" t="str">
        <f>IFERROR(IF($H86="","",IF($H86="Total",SUMIFS(AE$12:AE85,$F$12:$F85,"Category"),IF($F86="Category",SUM(INDEX(Allocations!$D$11:$O$20,MATCH(Summary!$H86,Allocations!$C$11:$C$20,0),MATCH(Summary!AE$8,Allocations!$D$10:$O$10,0))),SUM(INDEX(TB_ALLOCATIONS[[January]:[December]],MATCH(Summary!$H86,TB_ALLOCATIONS[Subcategory],0),MATCH(Summary!AE$8,TB_ALLOCATIONS[[#Headers],[January]:[December]],0)))))),0)</f>
        <v/>
      </c>
      <c r="AF86" s="249" t="str">
        <f>IFERROR(IF($H86="","",IF($H86="Total",SUMIFS(AF$12:AF85,$F$12:$F85,"Category"),IF($F86="Category",SUMIFS(TB_TRANSACTIONS[Total ($)],TB_TRANSACTIONS[Category],Summary!$H86,TB_TRANSACTIONS[Month],Summary!AE$8),SUMIFS(TB_TRANSACTIONS[Total ($)],TB_TRANSACTIONS[Subcategory],Summary!$H86,TB_TRANSACTIONS[Month],Summary!AE$8)))),0)</f>
        <v/>
      </c>
      <c r="AG86" s="250" t="str">
        <f t="shared" si="28"/>
        <v/>
      </c>
      <c r="AH86" s="162"/>
      <c r="AI86" s="165"/>
      <c r="AJ86" s="249" t="str">
        <f>IFERROR(IF($H86="","",IF($H86="Total",SUMIFS(AJ$12:AJ85,$F$12:$F85,"Category"),IF($F86="Category",SUM(INDEX(Allocations!$D$11:$O$20,MATCH(Summary!$H86,Allocations!$C$11:$C$20,0),MATCH(Summary!AJ$8,Allocations!$D$10:$O$10,0))),SUM(INDEX(TB_ALLOCATIONS[[January]:[December]],MATCH(Summary!$H86,TB_ALLOCATIONS[Subcategory],0),MATCH(Summary!AJ$8,TB_ALLOCATIONS[[#Headers],[January]:[December]],0)))))),0)</f>
        <v/>
      </c>
      <c r="AK86" s="249" t="str">
        <f>IFERROR(IF($H86="","",IF($H86="Total",SUMIFS(AK$12:AK85,$F$12:$F85,"Category"),IF($F86="Category",SUMIFS(TB_TRANSACTIONS[Total ($)],TB_TRANSACTIONS[Category],Summary!$H86,TB_TRANSACTIONS[Month],Summary!AJ$8),SUMIFS(TB_TRANSACTIONS[Total ($)],TB_TRANSACTIONS[Subcategory],Summary!$H86,TB_TRANSACTIONS[Month],Summary!AJ$8)))),0)</f>
        <v/>
      </c>
      <c r="AL86" s="250" t="str">
        <f t="shared" si="29"/>
        <v/>
      </c>
      <c r="AM86" s="162"/>
      <c r="AN86" s="165"/>
      <c r="AO86" s="249" t="str">
        <f>IFERROR(IF($H86="","",IF($H86="Total",SUMIFS(AO$12:AO85,$F$12:$F85,"Category"),IF($F86="Category",SUM(INDEX(Allocations!$D$11:$O$20,MATCH(Summary!$H86,Allocations!$C$11:$C$20,0),MATCH(Summary!AO$8,Allocations!$D$10:$O$10,0))),SUM(INDEX(TB_ALLOCATIONS[[January]:[December]],MATCH(Summary!$H86,TB_ALLOCATIONS[Subcategory],0),MATCH(Summary!AO$8,TB_ALLOCATIONS[[#Headers],[January]:[December]],0)))))),0)</f>
        <v/>
      </c>
      <c r="AP86" s="249" t="str">
        <f>IFERROR(IF($H86="","",IF($H86="Total",SUMIFS(AP$12:AP85,$F$12:$F85,"Category"),IF($F86="Category",SUMIFS(TB_TRANSACTIONS[Total ($)],TB_TRANSACTIONS[Category],Summary!$H86,TB_TRANSACTIONS[Month],Summary!AO$8),SUMIFS(TB_TRANSACTIONS[Total ($)],TB_TRANSACTIONS[Subcategory],Summary!$H86,TB_TRANSACTIONS[Month],Summary!AO$8)))),0)</f>
        <v/>
      </c>
      <c r="AQ86" s="250" t="str">
        <f t="shared" si="30"/>
        <v/>
      </c>
      <c r="AR86" s="162"/>
      <c r="AS86" s="165"/>
      <c r="AT86" s="249" t="str">
        <f>IFERROR(IF($H86="","",IF($H86="Total",SUMIFS(AT$12:AT85,$F$12:$F85,"Category"),IF($F86="Category",SUM(INDEX(Allocations!$D$11:$O$20,MATCH(Summary!$H86,Allocations!$C$11:$C$20,0),MATCH(Summary!AT$8,Allocations!$D$10:$O$10,0))),SUM(INDEX(TB_ALLOCATIONS[[January]:[December]],MATCH(Summary!$H86,TB_ALLOCATIONS[Subcategory],0),MATCH(Summary!AT$8,TB_ALLOCATIONS[[#Headers],[January]:[December]],0)))))),0)</f>
        <v/>
      </c>
      <c r="AU86" s="249" t="str">
        <f>IFERROR(IF($H86="","",IF($H86="Total",SUMIFS(AU$12:AU85,$F$12:$F85,"Category"),IF($F86="Category",SUMIFS(TB_TRANSACTIONS[Total ($)],TB_TRANSACTIONS[Category],Summary!$H86,TB_TRANSACTIONS[Month],Summary!AT$8),SUMIFS(TB_TRANSACTIONS[Total ($)],TB_TRANSACTIONS[Subcategory],Summary!$H86,TB_TRANSACTIONS[Month],Summary!AT$8)))),0)</f>
        <v/>
      </c>
      <c r="AV86" s="250" t="str">
        <f t="shared" si="31"/>
        <v/>
      </c>
      <c r="AW86" s="162"/>
      <c r="AX86" s="165"/>
      <c r="AY86" s="249" t="str">
        <f>IFERROR(IF($H86="","",IF($H86="Total",SUMIFS(AY$12:AY85,$F$12:$F85,"Category"),IF($F86="Category",SUM(INDEX(Allocations!$D$11:$O$20,MATCH(Summary!$H86,Allocations!$C$11:$C$20,0),MATCH(Summary!AY$8,Allocations!$D$10:$O$10,0))),SUM(INDEX(TB_ALLOCATIONS[[January]:[December]],MATCH(Summary!$H86,TB_ALLOCATIONS[Subcategory],0),MATCH(Summary!AY$8,TB_ALLOCATIONS[[#Headers],[January]:[December]],0)))))),0)</f>
        <v/>
      </c>
      <c r="AZ86" s="249" t="str">
        <f>IFERROR(IF($H86="","",IF($H86="Total",SUMIFS(AZ$12:AZ85,$F$12:$F85,"Category"),IF($F86="Category",SUMIFS(TB_TRANSACTIONS[Total ($)],TB_TRANSACTIONS[Category],Summary!$H86,TB_TRANSACTIONS[Month],Summary!AY$8),SUMIFS(TB_TRANSACTIONS[Total ($)],TB_TRANSACTIONS[Subcategory],Summary!$H86,TB_TRANSACTIONS[Month],Summary!AY$8)))),0)</f>
        <v/>
      </c>
      <c r="BA86" s="250" t="str">
        <f t="shared" si="32"/>
        <v/>
      </c>
      <c r="BB86" s="162"/>
      <c r="BC86" s="165"/>
      <c r="BD86" s="249" t="str">
        <f>IFERROR(IF($H86="","",IF($H86="Total",SUMIFS(BD$12:BD85,$F$12:$F85,"Category"),IF($F86="Category",SUM(INDEX(Allocations!$D$11:$O$20,MATCH(Summary!$H86,Allocations!$C$11:$C$20,0),MATCH(Summary!BD$8,Allocations!$D$10:$O$10,0))),SUM(INDEX(TB_ALLOCATIONS[[January]:[December]],MATCH(Summary!$H86,TB_ALLOCATIONS[Subcategory],0),MATCH(Summary!BD$8,TB_ALLOCATIONS[[#Headers],[January]:[December]],0)))))),0)</f>
        <v/>
      </c>
      <c r="BE86" s="249" t="str">
        <f>IFERROR(IF($H86="","",IF($H86="Total",SUMIFS(BE$12:BE85,$F$12:$F85,"Category"),IF($F86="Category",SUMIFS(TB_TRANSACTIONS[Total ($)],TB_TRANSACTIONS[Category],Summary!$H86,TB_TRANSACTIONS[Month],Summary!BD$8),SUMIFS(TB_TRANSACTIONS[Total ($)],TB_TRANSACTIONS[Subcategory],Summary!$H86,TB_TRANSACTIONS[Month],Summary!BD$8)))),0)</f>
        <v/>
      </c>
      <c r="BF86" s="250" t="str">
        <f t="shared" si="33"/>
        <v/>
      </c>
      <c r="BG86" s="162"/>
      <c r="BH86" s="165"/>
      <c r="BI86" s="249" t="str">
        <f>IFERROR(IF($H86="","",IF($H86="Total",SUMIFS(BI$12:BI85,$F$12:$F85,"Category"),IF($F86="Category",SUM(INDEX(Allocations!$D$11:$O$20,MATCH(Summary!$H86,Allocations!$C$11:$C$20,0),MATCH(Summary!BI$8,Allocations!$D$10:$O$10,0))),SUM(INDEX(TB_ALLOCATIONS[[January]:[December]],MATCH(Summary!$H86,TB_ALLOCATIONS[Subcategory],0),MATCH(Summary!BI$8,TB_ALLOCATIONS[[#Headers],[January]:[December]],0)))))),0)</f>
        <v/>
      </c>
      <c r="BJ86" s="249" t="str">
        <f>IFERROR(IF($H86="","",IF($H86="Total",SUMIFS(BJ$12:BJ85,$F$12:$F85,"Category"),IF($F86="Category",SUMIFS(TB_TRANSACTIONS[Total ($)],TB_TRANSACTIONS[Category],Summary!$H86,TB_TRANSACTIONS[Month],Summary!BI$8),SUMIFS(TB_TRANSACTIONS[Total ($)],TB_TRANSACTIONS[Subcategory],Summary!$H86,TB_TRANSACTIONS[Month],Summary!BI$8)))),0)</f>
        <v/>
      </c>
      <c r="BK86" s="250" t="str">
        <f t="shared" si="34"/>
        <v/>
      </c>
      <c r="BL86" s="162"/>
      <c r="BM86" s="165"/>
      <c r="BN86" s="249" t="str">
        <f>IFERROR(IF($H86="","",IF($H86="Total",SUMIFS(BN$12:BN85,$F$12:$F85,"Category"),IF($F86="Category",SUM(INDEX(Allocations!$D$11:$O$20,MATCH(Summary!$H86,Allocations!$C$11:$C$20,0),MATCH(Summary!BN$8,Allocations!$D$10:$O$10,0))),SUM(INDEX(TB_ALLOCATIONS[[January]:[December]],MATCH(Summary!$H86,TB_ALLOCATIONS[Subcategory],0),MATCH(Summary!BN$8,TB_ALLOCATIONS[[#Headers],[January]:[December]],0)))))),0)</f>
        <v/>
      </c>
      <c r="BO86" s="249" t="str">
        <f>IFERROR(IF($H86="","",IF($H86="Total",SUMIFS(BO$12:BO85,$F$12:$F85,"Category"),IF($F86="Category",SUMIFS(TB_TRANSACTIONS[Total ($)],TB_TRANSACTIONS[Category],Summary!$H86,TB_TRANSACTIONS[Month],Summary!BN$8),SUMIFS(TB_TRANSACTIONS[Total ($)],TB_TRANSACTIONS[Subcategory],Summary!$H86,TB_TRANSACTIONS[Month],Summary!BN$8)))),0)</f>
        <v/>
      </c>
      <c r="BP86" s="250" t="str">
        <f t="shared" si="35"/>
        <v/>
      </c>
      <c r="BQ86" s="162"/>
      <c r="BR86" s="165"/>
      <c r="BS86" s="249" t="str">
        <f t="shared" si="21"/>
        <v/>
      </c>
      <c r="BT86" s="249" t="str">
        <f t="shared" si="22"/>
        <v/>
      </c>
      <c r="BU86" s="250" t="str">
        <f t="shared" si="23"/>
        <v/>
      </c>
      <c r="BV86" s="267"/>
      <c r="BW86" s="77"/>
      <c r="BX86" s="57"/>
      <c r="CK86" s="92"/>
      <c r="CL86" s="92"/>
      <c r="CM86" s="92"/>
      <c r="CN86" s="92"/>
      <c r="CO86" s="92"/>
      <c r="CP86" s="92"/>
    </row>
    <row r="87" spans="1:94" s="72" customFormat="1" ht="16" customHeight="1" thickBot="1" x14ac:dyDescent="0.3">
      <c r="A87" s="97"/>
      <c r="B87" s="108" t="str">
        <f>IFERROR(IF(COUNTIFS($B$13:B86,"Total")&gt;0,"-",IF(B86="",IF(B85="","Total",IF(B85=$C$8,"",B85+1)),IF(E86=D86,"",B86))),"-")</f>
        <v>-</v>
      </c>
      <c r="C87" s="108" t="str">
        <f>IFERROR(IF(B87="","-",INDEX(Analysis!$D$45:$D$54,MATCH(Summary!$B87,Analysis!$C$45:$C$54,0),1)),"-")</f>
        <v>-</v>
      </c>
      <c r="D87" s="108" t="str">
        <f>IFERROR(INDEX(Analysis!$E$45:$E$54,MATCH(Summary!$B87,Analysis!$C$45:$C$54,0),1),"-")</f>
        <v>-</v>
      </c>
      <c r="E87" s="108" t="str">
        <f t="shared" si="36"/>
        <v>-</v>
      </c>
      <c r="F87" s="108" t="str">
        <f t="shared" si="24"/>
        <v>-</v>
      </c>
      <c r="G87" s="57"/>
      <c r="H87" s="164" t="str">
        <f>IFERROR(IF(B87="Total","Total",IF(COUNTIFS($H$12:H86,"Total")&gt;0,"",IF(F87="Category",Summary!C87,INDEX(TB_ALLOCATIONS[Subcategory],MATCH(Summary!C87&amp;"-"&amp;Summary!E87,TB_ALLOCATIONS[Subcategory - code],0),1)))),"")</f>
        <v/>
      </c>
      <c r="I87" s="162"/>
      <c r="J87" s="165"/>
      <c r="K87" s="249" t="str">
        <f>IFERROR(IF($H87="","",IF($H87="Total",SUMIFS(K$12:K86,$F$12:$F86,"Category"),IF($F87="Category",SUM(INDEX(Allocations!$D$11:$O$20,MATCH(Summary!$H87,Allocations!$C$11:$C$20,0),MATCH(Summary!K$8,Allocations!$D$10:$O$10,0))),SUM(INDEX(TB_ALLOCATIONS[[January]:[December]],MATCH(Summary!$H87,TB_ALLOCATIONS[Subcategory],0),MATCH(Summary!K$8,TB_ALLOCATIONS[[#Headers],[January]:[December]],0)))))),0)</f>
        <v/>
      </c>
      <c r="L87" s="249" t="str">
        <f>IFERROR(IF($H87="","",IF($H87="Total",SUMIFS(L$12:L86,$F$12:$F86,"Category"),IF($F87="Category",SUMIFS(TB_TRANSACTIONS[Total ($)],TB_TRANSACTIONS[Category],Summary!$H87,TB_TRANSACTIONS[Month],Summary!K$8),SUMIFS(TB_TRANSACTIONS[Total ($)],TB_TRANSACTIONS[Subcategory],Summary!$H87,TB_TRANSACTIONS[Month],Summary!K$8)))),0)</f>
        <v/>
      </c>
      <c r="M87" s="250" t="str">
        <f t="shared" si="20"/>
        <v/>
      </c>
      <c r="N87" s="162"/>
      <c r="O87" s="165"/>
      <c r="P87" s="249" t="str">
        <f>IFERROR(IF($H87="","",IF($H87="Total",SUMIFS(P$12:P86,$F$12:$F86,"Category"),IF($F87="Category",SUM(INDEX(Allocations!$D$11:$O$20,MATCH(Summary!$H87,Allocations!$C$11:$C$20,0),MATCH(Summary!P$8,Allocations!$D$10:$O$10,0))),SUM(INDEX(TB_ALLOCATIONS[[January]:[December]],MATCH(Summary!$H87,TB_ALLOCATIONS[Subcategory],0),MATCH(Summary!P$8,TB_ALLOCATIONS[[#Headers],[January]:[December]],0)))))),0)</f>
        <v/>
      </c>
      <c r="Q87" s="249" t="str">
        <f>IFERROR(IF($H87="","",IF($H87="Total",SUMIFS(Q$12:Q86,$F$12:$F86,"Category"),IF($F87="Category",SUMIFS(TB_TRANSACTIONS[Total ($)],TB_TRANSACTIONS[Category],Summary!$H87,TB_TRANSACTIONS[Month],Summary!P$8),SUMIFS(TB_TRANSACTIONS[Total ($)],TB_TRANSACTIONS[Subcategory],Summary!$H87,TB_TRANSACTIONS[Month],Summary!P$8)))),0)</f>
        <v/>
      </c>
      <c r="R87" s="250" t="str">
        <f t="shared" si="25"/>
        <v/>
      </c>
      <c r="S87" s="162"/>
      <c r="T87" s="165"/>
      <c r="U87" s="249" t="str">
        <f>IFERROR(IF($H87="","",IF($H87="Total",SUMIFS(U$12:U86,$F$12:$F86,"Category"),IF($F87="Category",SUM(INDEX(Allocations!$D$11:$O$20,MATCH(Summary!$H87,Allocations!$C$11:$C$20,0),MATCH(Summary!U$8,Allocations!$D$10:$O$10,0))),SUM(INDEX(TB_ALLOCATIONS[[January]:[December]],MATCH(Summary!$H87,TB_ALLOCATIONS[Subcategory],0),MATCH(Summary!U$8,TB_ALLOCATIONS[[#Headers],[January]:[December]],0)))))),0)</f>
        <v/>
      </c>
      <c r="V87" s="249" t="str">
        <f>IFERROR(IF($H87="","",IF($H87="Total",SUMIFS(V$12:V86,$F$12:$F86,"Category"),IF($F87="Category",SUMIFS(TB_TRANSACTIONS[Total ($)],TB_TRANSACTIONS[Category],Summary!$H87,TB_TRANSACTIONS[Month],Summary!U$8),SUMIFS(TB_TRANSACTIONS[Total ($)],TB_TRANSACTIONS[Subcategory],Summary!$H87,TB_TRANSACTIONS[Month],Summary!U$8)))),0)</f>
        <v/>
      </c>
      <c r="W87" s="250" t="str">
        <f t="shared" si="26"/>
        <v/>
      </c>
      <c r="X87" s="162"/>
      <c r="Y87" s="165"/>
      <c r="Z87" s="249" t="str">
        <f>IFERROR(IF($H87="","",IF($H87="Total",SUMIFS(Z$12:Z86,$F$12:$F86,"Category"),IF($F87="Category",SUM(INDEX(Allocations!$D$11:$O$20,MATCH(Summary!$H87,Allocations!$C$11:$C$20,0),MATCH(Summary!Z$8,Allocations!$D$10:$O$10,0))),SUM(INDEX(TB_ALLOCATIONS[[January]:[December]],MATCH(Summary!$H87,TB_ALLOCATIONS[Subcategory],0),MATCH(Summary!Z$8,TB_ALLOCATIONS[[#Headers],[January]:[December]],0)))))),0)</f>
        <v/>
      </c>
      <c r="AA87" s="249" t="str">
        <f>IFERROR(IF($H87="","",IF($H87="Total",SUMIFS(AA$12:AA86,$F$12:$F86,"Category"),IF($F87="Category",SUMIFS(TB_TRANSACTIONS[Total ($)],TB_TRANSACTIONS[Category],Summary!$H87,TB_TRANSACTIONS[Month],Summary!Z$8),SUMIFS(TB_TRANSACTIONS[Total ($)],TB_TRANSACTIONS[Subcategory],Summary!$H87,TB_TRANSACTIONS[Month],Summary!Z$8)))),0)</f>
        <v/>
      </c>
      <c r="AB87" s="250" t="str">
        <f t="shared" si="27"/>
        <v/>
      </c>
      <c r="AC87" s="162"/>
      <c r="AD87" s="165"/>
      <c r="AE87" s="249" t="str">
        <f>IFERROR(IF($H87="","",IF($H87="Total",SUMIFS(AE$12:AE86,$F$12:$F86,"Category"),IF($F87="Category",SUM(INDEX(Allocations!$D$11:$O$20,MATCH(Summary!$H87,Allocations!$C$11:$C$20,0),MATCH(Summary!AE$8,Allocations!$D$10:$O$10,0))),SUM(INDEX(TB_ALLOCATIONS[[January]:[December]],MATCH(Summary!$H87,TB_ALLOCATIONS[Subcategory],0),MATCH(Summary!AE$8,TB_ALLOCATIONS[[#Headers],[January]:[December]],0)))))),0)</f>
        <v/>
      </c>
      <c r="AF87" s="249" t="str">
        <f>IFERROR(IF($H87="","",IF($H87="Total",SUMIFS(AF$12:AF86,$F$12:$F86,"Category"),IF($F87="Category",SUMIFS(TB_TRANSACTIONS[Total ($)],TB_TRANSACTIONS[Category],Summary!$H87,TB_TRANSACTIONS[Month],Summary!AE$8),SUMIFS(TB_TRANSACTIONS[Total ($)],TB_TRANSACTIONS[Subcategory],Summary!$H87,TB_TRANSACTIONS[Month],Summary!AE$8)))),0)</f>
        <v/>
      </c>
      <c r="AG87" s="250" t="str">
        <f t="shared" si="28"/>
        <v/>
      </c>
      <c r="AH87" s="162"/>
      <c r="AI87" s="165"/>
      <c r="AJ87" s="249" t="str">
        <f>IFERROR(IF($H87="","",IF($H87="Total",SUMIFS(AJ$12:AJ86,$F$12:$F86,"Category"),IF($F87="Category",SUM(INDEX(Allocations!$D$11:$O$20,MATCH(Summary!$H87,Allocations!$C$11:$C$20,0),MATCH(Summary!AJ$8,Allocations!$D$10:$O$10,0))),SUM(INDEX(TB_ALLOCATIONS[[January]:[December]],MATCH(Summary!$H87,TB_ALLOCATIONS[Subcategory],0),MATCH(Summary!AJ$8,TB_ALLOCATIONS[[#Headers],[January]:[December]],0)))))),0)</f>
        <v/>
      </c>
      <c r="AK87" s="249" t="str">
        <f>IFERROR(IF($H87="","",IF($H87="Total",SUMIFS(AK$12:AK86,$F$12:$F86,"Category"),IF($F87="Category",SUMIFS(TB_TRANSACTIONS[Total ($)],TB_TRANSACTIONS[Category],Summary!$H87,TB_TRANSACTIONS[Month],Summary!AJ$8),SUMIFS(TB_TRANSACTIONS[Total ($)],TB_TRANSACTIONS[Subcategory],Summary!$H87,TB_TRANSACTIONS[Month],Summary!AJ$8)))),0)</f>
        <v/>
      </c>
      <c r="AL87" s="250" t="str">
        <f t="shared" si="29"/>
        <v/>
      </c>
      <c r="AM87" s="162"/>
      <c r="AN87" s="165"/>
      <c r="AO87" s="249" t="str">
        <f>IFERROR(IF($H87="","",IF($H87="Total",SUMIFS(AO$12:AO86,$F$12:$F86,"Category"),IF($F87="Category",SUM(INDEX(Allocations!$D$11:$O$20,MATCH(Summary!$H87,Allocations!$C$11:$C$20,0),MATCH(Summary!AO$8,Allocations!$D$10:$O$10,0))),SUM(INDEX(TB_ALLOCATIONS[[January]:[December]],MATCH(Summary!$H87,TB_ALLOCATIONS[Subcategory],0),MATCH(Summary!AO$8,TB_ALLOCATIONS[[#Headers],[January]:[December]],0)))))),0)</f>
        <v/>
      </c>
      <c r="AP87" s="249" t="str">
        <f>IFERROR(IF($H87="","",IF($H87="Total",SUMIFS(AP$12:AP86,$F$12:$F86,"Category"),IF($F87="Category",SUMIFS(TB_TRANSACTIONS[Total ($)],TB_TRANSACTIONS[Category],Summary!$H87,TB_TRANSACTIONS[Month],Summary!AO$8),SUMIFS(TB_TRANSACTIONS[Total ($)],TB_TRANSACTIONS[Subcategory],Summary!$H87,TB_TRANSACTIONS[Month],Summary!AO$8)))),0)</f>
        <v/>
      </c>
      <c r="AQ87" s="250" t="str">
        <f t="shared" si="30"/>
        <v/>
      </c>
      <c r="AR87" s="162"/>
      <c r="AS87" s="165"/>
      <c r="AT87" s="249" t="str">
        <f>IFERROR(IF($H87="","",IF($H87="Total",SUMIFS(AT$12:AT86,$F$12:$F86,"Category"),IF($F87="Category",SUM(INDEX(Allocations!$D$11:$O$20,MATCH(Summary!$H87,Allocations!$C$11:$C$20,0),MATCH(Summary!AT$8,Allocations!$D$10:$O$10,0))),SUM(INDEX(TB_ALLOCATIONS[[January]:[December]],MATCH(Summary!$H87,TB_ALLOCATIONS[Subcategory],0),MATCH(Summary!AT$8,TB_ALLOCATIONS[[#Headers],[January]:[December]],0)))))),0)</f>
        <v/>
      </c>
      <c r="AU87" s="249" t="str">
        <f>IFERROR(IF($H87="","",IF($H87="Total",SUMIFS(AU$12:AU86,$F$12:$F86,"Category"),IF($F87="Category",SUMIFS(TB_TRANSACTIONS[Total ($)],TB_TRANSACTIONS[Category],Summary!$H87,TB_TRANSACTIONS[Month],Summary!AT$8),SUMIFS(TB_TRANSACTIONS[Total ($)],TB_TRANSACTIONS[Subcategory],Summary!$H87,TB_TRANSACTIONS[Month],Summary!AT$8)))),0)</f>
        <v/>
      </c>
      <c r="AV87" s="250" t="str">
        <f t="shared" si="31"/>
        <v/>
      </c>
      <c r="AW87" s="162"/>
      <c r="AX87" s="165"/>
      <c r="AY87" s="249" t="str">
        <f>IFERROR(IF($H87="","",IF($H87="Total",SUMIFS(AY$12:AY86,$F$12:$F86,"Category"),IF($F87="Category",SUM(INDEX(Allocations!$D$11:$O$20,MATCH(Summary!$H87,Allocations!$C$11:$C$20,0),MATCH(Summary!AY$8,Allocations!$D$10:$O$10,0))),SUM(INDEX(TB_ALLOCATIONS[[January]:[December]],MATCH(Summary!$H87,TB_ALLOCATIONS[Subcategory],0),MATCH(Summary!AY$8,TB_ALLOCATIONS[[#Headers],[January]:[December]],0)))))),0)</f>
        <v/>
      </c>
      <c r="AZ87" s="249" t="str">
        <f>IFERROR(IF($H87="","",IF($H87="Total",SUMIFS(AZ$12:AZ86,$F$12:$F86,"Category"),IF($F87="Category",SUMIFS(TB_TRANSACTIONS[Total ($)],TB_TRANSACTIONS[Category],Summary!$H87,TB_TRANSACTIONS[Month],Summary!AY$8),SUMIFS(TB_TRANSACTIONS[Total ($)],TB_TRANSACTIONS[Subcategory],Summary!$H87,TB_TRANSACTIONS[Month],Summary!AY$8)))),0)</f>
        <v/>
      </c>
      <c r="BA87" s="250" t="str">
        <f t="shared" si="32"/>
        <v/>
      </c>
      <c r="BB87" s="162"/>
      <c r="BC87" s="165"/>
      <c r="BD87" s="249" t="str">
        <f>IFERROR(IF($H87="","",IF($H87="Total",SUMIFS(BD$12:BD86,$F$12:$F86,"Category"),IF($F87="Category",SUM(INDEX(Allocations!$D$11:$O$20,MATCH(Summary!$H87,Allocations!$C$11:$C$20,0),MATCH(Summary!BD$8,Allocations!$D$10:$O$10,0))),SUM(INDEX(TB_ALLOCATIONS[[January]:[December]],MATCH(Summary!$H87,TB_ALLOCATIONS[Subcategory],0),MATCH(Summary!BD$8,TB_ALLOCATIONS[[#Headers],[January]:[December]],0)))))),0)</f>
        <v/>
      </c>
      <c r="BE87" s="249" t="str">
        <f>IFERROR(IF($H87="","",IF($H87="Total",SUMIFS(BE$12:BE86,$F$12:$F86,"Category"),IF($F87="Category",SUMIFS(TB_TRANSACTIONS[Total ($)],TB_TRANSACTIONS[Category],Summary!$H87,TB_TRANSACTIONS[Month],Summary!BD$8),SUMIFS(TB_TRANSACTIONS[Total ($)],TB_TRANSACTIONS[Subcategory],Summary!$H87,TB_TRANSACTIONS[Month],Summary!BD$8)))),0)</f>
        <v/>
      </c>
      <c r="BF87" s="250" t="str">
        <f t="shared" si="33"/>
        <v/>
      </c>
      <c r="BG87" s="162"/>
      <c r="BH87" s="165"/>
      <c r="BI87" s="249" t="str">
        <f>IFERROR(IF($H87="","",IF($H87="Total",SUMIFS(BI$12:BI86,$F$12:$F86,"Category"),IF($F87="Category",SUM(INDEX(Allocations!$D$11:$O$20,MATCH(Summary!$H87,Allocations!$C$11:$C$20,0),MATCH(Summary!BI$8,Allocations!$D$10:$O$10,0))),SUM(INDEX(TB_ALLOCATIONS[[January]:[December]],MATCH(Summary!$H87,TB_ALLOCATIONS[Subcategory],0),MATCH(Summary!BI$8,TB_ALLOCATIONS[[#Headers],[January]:[December]],0)))))),0)</f>
        <v/>
      </c>
      <c r="BJ87" s="249" t="str">
        <f>IFERROR(IF($H87="","",IF($H87="Total",SUMIFS(BJ$12:BJ86,$F$12:$F86,"Category"),IF($F87="Category",SUMIFS(TB_TRANSACTIONS[Total ($)],TB_TRANSACTIONS[Category],Summary!$H87,TB_TRANSACTIONS[Month],Summary!BI$8),SUMIFS(TB_TRANSACTIONS[Total ($)],TB_TRANSACTIONS[Subcategory],Summary!$H87,TB_TRANSACTIONS[Month],Summary!BI$8)))),0)</f>
        <v/>
      </c>
      <c r="BK87" s="250" t="str">
        <f t="shared" si="34"/>
        <v/>
      </c>
      <c r="BL87" s="162"/>
      <c r="BM87" s="165"/>
      <c r="BN87" s="249" t="str">
        <f>IFERROR(IF($H87="","",IF($H87="Total",SUMIFS(BN$12:BN86,$F$12:$F86,"Category"),IF($F87="Category",SUM(INDEX(Allocations!$D$11:$O$20,MATCH(Summary!$H87,Allocations!$C$11:$C$20,0),MATCH(Summary!BN$8,Allocations!$D$10:$O$10,0))),SUM(INDEX(TB_ALLOCATIONS[[January]:[December]],MATCH(Summary!$H87,TB_ALLOCATIONS[Subcategory],0),MATCH(Summary!BN$8,TB_ALLOCATIONS[[#Headers],[January]:[December]],0)))))),0)</f>
        <v/>
      </c>
      <c r="BO87" s="249" t="str">
        <f>IFERROR(IF($H87="","",IF($H87="Total",SUMIFS(BO$12:BO86,$F$12:$F86,"Category"),IF($F87="Category",SUMIFS(TB_TRANSACTIONS[Total ($)],TB_TRANSACTIONS[Category],Summary!$H87,TB_TRANSACTIONS[Month],Summary!BN$8),SUMIFS(TB_TRANSACTIONS[Total ($)],TB_TRANSACTIONS[Subcategory],Summary!$H87,TB_TRANSACTIONS[Month],Summary!BN$8)))),0)</f>
        <v/>
      </c>
      <c r="BP87" s="250" t="str">
        <f t="shared" si="35"/>
        <v/>
      </c>
      <c r="BQ87" s="162"/>
      <c r="BR87" s="165"/>
      <c r="BS87" s="249" t="str">
        <f t="shared" si="21"/>
        <v/>
      </c>
      <c r="BT87" s="249" t="str">
        <f t="shared" si="22"/>
        <v/>
      </c>
      <c r="BU87" s="250" t="str">
        <f t="shared" si="23"/>
        <v/>
      </c>
      <c r="BV87" s="267"/>
      <c r="BW87" s="77"/>
      <c r="BX87" s="57"/>
      <c r="CK87" s="92"/>
      <c r="CL87" s="92"/>
      <c r="CM87" s="92"/>
      <c r="CN87" s="92"/>
      <c r="CO87" s="92"/>
      <c r="CP87" s="92"/>
    </row>
    <row r="88" spans="1:94" s="72" customFormat="1" ht="16" customHeight="1" thickBot="1" x14ac:dyDescent="0.3">
      <c r="A88" s="97"/>
      <c r="B88" s="108" t="str">
        <f>IFERROR(IF(COUNTIFS($B$13:B87,"Total")&gt;0,"-",IF(B87="",IF(B86="","Total",IF(B86=$C$8,"",B86+1)),IF(E87=D87,"",B87))),"-")</f>
        <v>-</v>
      </c>
      <c r="C88" s="108" t="str">
        <f>IFERROR(IF(B88="","-",INDEX(Analysis!$D$45:$D$54,MATCH(Summary!$B88,Analysis!$C$45:$C$54,0),1)),"-")</f>
        <v>-</v>
      </c>
      <c r="D88" s="108" t="str">
        <f>IFERROR(INDEX(Analysis!$E$45:$E$54,MATCH(Summary!$B88,Analysis!$C$45:$C$54,0),1),"-")</f>
        <v>-</v>
      </c>
      <c r="E88" s="108" t="str">
        <f t="shared" si="36"/>
        <v>-</v>
      </c>
      <c r="F88" s="108" t="str">
        <f t="shared" si="24"/>
        <v>-</v>
      </c>
      <c r="G88" s="57"/>
      <c r="H88" s="164" t="str">
        <f>IFERROR(IF(B88="Total","Total",IF(COUNTIFS($H$12:H87,"Total")&gt;0,"",IF(F88="Category",Summary!C88,INDEX(TB_ALLOCATIONS[Subcategory],MATCH(Summary!C88&amp;"-"&amp;Summary!E88,TB_ALLOCATIONS[Subcategory - code],0),1)))),"")</f>
        <v/>
      </c>
      <c r="I88" s="162"/>
      <c r="J88" s="165"/>
      <c r="K88" s="249" t="str">
        <f>IFERROR(IF($H88="","",IF($H88="Total",SUMIFS(K$12:K87,$F$12:$F87,"Category"),IF($F88="Category",SUM(INDEX(Allocations!$D$11:$O$20,MATCH(Summary!$H88,Allocations!$C$11:$C$20,0),MATCH(Summary!K$8,Allocations!$D$10:$O$10,0))),SUM(INDEX(TB_ALLOCATIONS[[January]:[December]],MATCH(Summary!$H88,TB_ALLOCATIONS[Subcategory],0),MATCH(Summary!K$8,TB_ALLOCATIONS[[#Headers],[January]:[December]],0)))))),0)</f>
        <v/>
      </c>
      <c r="L88" s="249" t="str">
        <f>IFERROR(IF($H88="","",IF($H88="Total",SUMIFS(L$12:L87,$F$12:$F87,"Category"),IF($F88="Category",SUMIFS(TB_TRANSACTIONS[Total ($)],TB_TRANSACTIONS[Category],Summary!$H88,TB_TRANSACTIONS[Month],Summary!K$8),SUMIFS(TB_TRANSACTIONS[Total ($)],TB_TRANSACTIONS[Subcategory],Summary!$H88,TB_TRANSACTIONS[Month],Summary!K$8)))),0)</f>
        <v/>
      </c>
      <c r="M88" s="250" t="str">
        <f t="shared" si="20"/>
        <v/>
      </c>
      <c r="N88" s="162"/>
      <c r="O88" s="165"/>
      <c r="P88" s="249" t="str">
        <f>IFERROR(IF($H88="","",IF($H88="Total",SUMIFS(P$12:P87,$F$12:$F87,"Category"),IF($F88="Category",SUM(INDEX(Allocations!$D$11:$O$20,MATCH(Summary!$H88,Allocations!$C$11:$C$20,0),MATCH(Summary!P$8,Allocations!$D$10:$O$10,0))),SUM(INDEX(TB_ALLOCATIONS[[January]:[December]],MATCH(Summary!$H88,TB_ALLOCATIONS[Subcategory],0),MATCH(Summary!P$8,TB_ALLOCATIONS[[#Headers],[January]:[December]],0)))))),0)</f>
        <v/>
      </c>
      <c r="Q88" s="249" t="str">
        <f>IFERROR(IF($H88="","",IF($H88="Total",SUMIFS(Q$12:Q87,$F$12:$F87,"Category"),IF($F88="Category",SUMIFS(TB_TRANSACTIONS[Total ($)],TB_TRANSACTIONS[Category],Summary!$H88,TB_TRANSACTIONS[Month],Summary!P$8),SUMIFS(TB_TRANSACTIONS[Total ($)],TB_TRANSACTIONS[Subcategory],Summary!$H88,TB_TRANSACTIONS[Month],Summary!P$8)))),0)</f>
        <v/>
      </c>
      <c r="R88" s="250" t="str">
        <f t="shared" si="25"/>
        <v/>
      </c>
      <c r="S88" s="162"/>
      <c r="T88" s="165"/>
      <c r="U88" s="249" t="str">
        <f>IFERROR(IF($H88="","",IF($H88="Total",SUMIFS(U$12:U87,$F$12:$F87,"Category"),IF($F88="Category",SUM(INDEX(Allocations!$D$11:$O$20,MATCH(Summary!$H88,Allocations!$C$11:$C$20,0),MATCH(Summary!U$8,Allocations!$D$10:$O$10,0))),SUM(INDEX(TB_ALLOCATIONS[[January]:[December]],MATCH(Summary!$H88,TB_ALLOCATIONS[Subcategory],0),MATCH(Summary!U$8,TB_ALLOCATIONS[[#Headers],[January]:[December]],0)))))),0)</f>
        <v/>
      </c>
      <c r="V88" s="249" t="str">
        <f>IFERROR(IF($H88="","",IF($H88="Total",SUMIFS(V$12:V87,$F$12:$F87,"Category"),IF($F88="Category",SUMIFS(TB_TRANSACTIONS[Total ($)],TB_TRANSACTIONS[Category],Summary!$H88,TB_TRANSACTIONS[Month],Summary!U$8),SUMIFS(TB_TRANSACTIONS[Total ($)],TB_TRANSACTIONS[Subcategory],Summary!$H88,TB_TRANSACTIONS[Month],Summary!U$8)))),0)</f>
        <v/>
      </c>
      <c r="W88" s="250" t="str">
        <f t="shared" si="26"/>
        <v/>
      </c>
      <c r="X88" s="162"/>
      <c r="Y88" s="165"/>
      <c r="Z88" s="249" t="str">
        <f>IFERROR(IF($H88="","",IF($H88="Total",SUMIFS(Z$12:Z87,$F$12:$F87,"Category"),IF($F88="Category",SUM(INDEX(Allocations!$D$11:$O$20,MATCH(Summary!$H88,Allocations!$C$11:$C$20,0),MATCH(Summary!Z$8,Allocations!$D$10:$O$10,0))),SUM(INDEX(TB_ALLOCATIONS[[January]:[December]],MATCH(Summary!$H88,TB_ALLOCATIONS[Subcategory],0),MATCH(Summary!Z$8,TB_ALLOCATIONS[[#Headers],[January]:[December]],0)))))),0)</f>
        <v/>
      </c>
      <c r="AA88" s="249" t="str">
        <f>IFERROR(IF($H88="","",IF($H88="Total",SUMIFS(AA$12:AA87,$F$12:$F87,"Category"),IF($F88="Category",SUMIFS(TB_TRANSACTIONS[Total ($)],TB_TRANSACTIONS[Category],Summary!$H88,TB_TRANSACTIONS[Month],Summary!Z$8),SUMIFS(TB_TRANSACTIONS[Total ($)],TB_TRANSACTIONS[Subcategory],Summary!$H88,TB_TRANSACTIONS[Month],Summary!Z$8)))),0)</f>
        <v/>
      </c>
      <c r="AB88" s="250" t="str">
        <f t="shared" si="27"/>
        <v/>
      </c>
      <c r="AC88" s="162"/>
      <c r="AD88" s="165"/>
      <c r="AE88" s="249" t="str">
        <f>IFERROR(IF($H88="","",IF($H88="Total",SUMIFS(AE$12:AE87,$F$12:$F87,"Category"),IF($F88="Category",SUM(INDEX(Allocations!$D$11:$O$20,MATCH(Summary!$H88,Allocations!$C$11:$C$20,0),MATCH(Summary!AE$8,Allocations!$D$10:$O$10,0))),SUM(INDEX(TB_ALLOCATIONS[[January]:[December]],MATCH(Summary!$H88,TB_ALLOCATIONS[Subcategory],0),MATCH(Summary!AE$8,TB_ALLOCATIONS[[#Headers],[January]:[December]],0)))))),0)</f>
        <v/>
      </c>
      <c r="AF88" s="249" t="str">
        <f>IFERROR(IF($H88="","",IF($H88="Total",SUMIFS(AF$12:AF87,$F$12:$F87,"Category"),IF($F88="Category",SUMIFS(TB_TRANSACTIONS[Total ($)],TB_TRANSACTIONS[Category],Summary!$H88,TB_TRANSACTIONS[Month],Summary!AE$8),SUMIFS(TB_TRANSACTIONS[Total ($)],TB_TRANSACTIONS[Subcategory],Summary!$H88,TB_TRANSACTIONS[Month],Summary!AE$8)))),0)</f>
        <v/>
      </c>
      <c r="AG88" s="250" t="str">
        <f t="shared" si="28"/>
        <v/>
      </c>
      <c r="AH88" s="162"/>
      <c r="AI88" s="165"/>
      <c r="AJ88" s="249" t="str">
        <f>IFERROR(IF($H88="","",IF($H88="Total",SUMIFS(AJ$12:AJ87,$F$12:$F87,"Category"),IF($F88="Category",SUM(INDEX(Allocations!$D$11:$O$20,MATCH(Summary!$H88,Allocations!$C$11:$C$20,0),MATCH(Summary!AJ$8,Allocations!$D$10:$O$10,0))),SUM(INDEX(TB_ALLOCATIONS[[January]:[December]],MATCH(Summary!$H88,TB_ALLOCATIONS[Subcategory],0),MATCH(Summary!AJ$8,TB_ALLOCATIONS[[#Headers],[January]:[December]],0)))))),0)</f>
        <v/>
      </c>
      <c r="AK88" s="249" t="str">
        <f>IFERROR(IF($H88="","",IF($H88="Total",SUMIFS(AK$12:AK87,$F$12:$F87,"Category"),IF($F88="Category",SUMIFS(TB_TRANSACTIONS[Total ($)],TB_TRANSACTIONS[Category],Summary!$H88,TB_TRANSACTIONS[Month],Summary!AJ$8),SUMIFS(TB_TRANSACTIONS[Total ($)],TB_TRANSACTIONS[Subcategory],Summary!$H88,TB_TRANSACTIONS[Month],Summary!AJ$8)))),0)</f>
        <v/>
      </c>
      <c r="AL88" s="250" t="str">
        <f t="shared" si="29"/>
        <v/>
      </c>
      <c r="AM88" s="162"/>
      <c r="AN88" s="165"/>
      <c r="AO88" s="249" t="str">
        <f>IFERROR(IF($H88="","",IF($H88="Total",SUMIFS(AO$12:AO87,$F$12:$F87,"Category"),IF($F88="Category",SUM(INDEX(Allocations!$D$11:$O$20,MATCH(Summary!$H88,Allocations!$C$11:$C$20,0),MATCH(Summary!AO$8,Allocations!$D$10:$O$10,0))),SUM(INDEX(TB_ALLOCATIONS[[January]:[December]],MATCH(Summary!$H88,TB_ALLOCATIONS[Subcategory],0),MATCH(Summary!AO$8,TB_ALLOCATIONS[[#Headers],[January]:[December]],0)))))),0)</f>
        <v/>
      </c>
      <c r="AP88" s="249" t="str">
        <f>IFERROR(IF($H88="","",IF($H88="Total",SUMIFS(AP$12:AP87,$F$12:$F87,"Category"),IF($F88="Category",SUMIFS(TB_TRANSACTIONS[Total ($)],TB_TRANSACTIONS[Category],Summary!$H88,TB_TRANSACTIONS[Month],Summary!AO$8),SUMIFS(TB_TRANSACTIONS[Total ($)],TB_TRANSACTIONS[Subcategory],Summary!$H88,TB_TRANSACTIONS[Month],Summary!AO$8)))),0)</f>
        <v/>
      </c>
      <c r="AQ88" s="250" t="str">
        <f t="shared" si="30"/>
        <v/>
      </c>
      <c r="AR88" s="162"/>
      <c r="AS88" s="165"/>
      <c r="AT88" s="249" t="str">
        <f>IFERROR(IF($H88="","",IF($H88="Total",SUMIFS(AT$12:AT87,$F$12:$F87,"Category"),IF($F88="Category",SUM(INDEX(Allocations!$D$11:$O$20,MATCH(Summary!$H88,Allocations!$C$11:$C$20,0),MATCH(Summary!AT$8,Allocations!$D$10:$O$10,0))),SUM(INDEX(TB_ALLOCATIONS[[January]:[December]],MATCH(Summary!$H88,TB_ALLOCATIONS[Subcategory],0),MATCH(Summary!AT$8,TB_ALLOCATIONS[[#Headers],[January]:[December]],0)))))),0)</f>
        <v/>
      </c>
      <c r="AU88" s="249" t="str">
        <f>IFERROR(IF($H88="","",IF($H88="Total",SUMIFS(AU$12:AU87,$F$12:$F87,"Category"),IF($F88="Category",SUMIFS(TB_TRANSACTIONS[Total ($)],TB_TRANSACTIONS[Category],Summary!$H88,TB_TRANSACTIONS[Month],Summary!AT$8),SUMIFS(TB_TRANSACTIONS[Total ($)],TB_TRANSACTIONS[Subcategory],Summary!$H88,TB_TRANSACTIONS[Month],Summary!AT$8)))),0)</f>
        <v/>
      </c>
      <c r="AV88" s="250" t="str">
        <f t="shared" si="31"/>
        <v/>
      </c>
      <c r="AW88" s="162"/>
      <c r="AX88" s="165"/>
      <c r="AY88" s="249" t="str">
        <f>IFERROR(IF($H88="","",IF($H88="Total",SUMIFS(AY$12:AY87,$F$12:$F87,"Category"),IF($F88="Category",SUM(INDEX(Allocations!$D$11:$O$20,MATCH(Summary!$H88,Allocations!$C$11:$C$20,0),MATCH(Summary!AY$8,Allocations!$D$10:$O$10,0))),SUM(INDEX(TB_ALLOCATIONS[[January]:[December]],MATCH(Summary!$H88,TB_ALLOCATIONS[Subcategory],0),MATCH(Summary!AY$8,TB_ALLOCATIONS[[#Headers],[January]:[December]],0)))))),0)</f>
        <v/>
      </c>
      <c r="AZ88" s="249" t="str">
        <f>IFERROR(IF($H88="","",IF($H88="Total",SUMIFS(AZ$12:AZ87,$F$12:$F87,"Category"),IF($F88="Category",SUMIFS(TB_TRANSACTIONS[Total ($)],TB_TRANSACTIONS[Category],Summary!$H88,TB_TRANSACTIONS[Month],Summary!AY$8),SUMIFS(TB_TRANSACTIONS[Total ($)],TB_TRANSACTIONS[Subcategory],Summary!$H88,TB_TRANSACTIONS[Month],Summary!AY$8)))),0)</f>
        <v/>
      </c>
      <c r="BA88" s="250" t="str">
        <f t="shared" si="32"/>
        <v/>
      </c>
      <c r="BB88" s="162"/>
      <c r="BC88" s="165"/>
      <c r="BD88" s="249" t="str">
        <f>IFERROR(IF($H88="","",IF($H88="Total",SUMIFS(BD$12:BD87,$F$12:$F87,"Category"),IF($F88="Category",SUM(INDEX(Allocations!$D$11:$O$20,MATCH(Summary!$H88,Allocations!$C$11:$C$20,0),MATCH(Summary!BD$8,Allocations!$D$10:$O$10,0))),SUM(INDEX(TB_ALLOCATIONS[[January]:[December]],MATCH(Summary!$H88,TB_ALLOCATIONS[Subcategory],0),MATCH(Summary!BD$8,TB_ALLOCATIONS[[#Headers],[January]:[December]],0)))))),0)</f>
        <v/>
      </c>
      <c r="BE88" s="249" t="str">
        <f>IFERROR(IF($H88="","",IF($H88="Total",SUMIFS(BE$12:BE87,$F$12:$F87,"Category"),IF($F88="Category",SUMIFS(TB_TRANSACTIONS[Total ($)],TB_TRANSACTIONS[Category],Summary!$H88,TB_TRANSACTIONS[Month],Summary!BD$8),SUMIFS(TB_TRANSACTIONS[Total ($)],TB_TRANSACTIONS[Subcategory],Summary!$H88,TB_TRANSACTIONS[Month],Summary!BD$8)))),0)</f>
        <v/>
      </c>
      <c r="BF88" s="250" t="str">
        <f t="shared" si="33"/>
        <v/>
      </c>
      <c r="BG88" s="162"/>
      <c r="BH88" s="165"/>
      <c r="BI88" s="249" t="str">
        <f>IFERROR(IF($H88="","",IF($H88="Total",SUMIFS(BI$12:BI87,$F$12:$F87,"Category"),IF($F88="Category",SUM(INDEX(Allocations!$D$11:$O$20,MATCH(Summary!$H88,Allocations!$C$11:$C$20,0),MATCH(Summary!BI$8,Allocations!$D$10:$O$10,0))),SUM(INDEX(TB_ALLOCATIONS[[January]:[December]],MATCH(Summary!$H88,TB_ALLOCATIONS[Subcategory],0),MATCH(Summary!BI$8,TB_ALLOCATIONS[[#Headers],[January]:[December]],0)))))),0)</f>
        <v/>
      </c>
      <c r="BJ88" s="249" t="str">
        <f>IFERROR(IF($H88="","",IF($H88="Total",SUMIFS(BJ$12:BJ87,$F$12:$F87,"Category"),IF($F88="Category",SUMIFS(TB_TRANSACTIONS[Total ($)],TB_TRANSACTIONS[Category],Summary!$H88,TB_TRANSACTIONS[Month],Summary!BI$8),SUMIFS(TB_TRANSACTIONS[Total ($)],TB_TRANSACTIONS[Subcategory],Summary!$H88,TB_TRANSACTIONS[Month],Summary!BI$8)))),0)</f>
        <v/>
      </c>
      <c r="BK88" s="250" t="str">
        <f t="shared" si="34"/>
        <v/>
      </c>
      <c r="BL88" s="162"/>
      <c r="BM88" s="165"/>
      <c r="BN88" s="249" t="str">
        <f>IFERROR(IF($H88="","",IF($H88="Total",SUMIFS(BN$12:BN87,$F$12:$F87,"Category"),IF($F88="Category",SUM(INDEX(Allocations!$D$11:$O$20,MATCH(Summary!$H88,Allocations!$C$11:$C$20,0),MATCH(Summary!BN$8,Allocations!$D$10:$O$10,0))),SUM(INDEX(TB_ALLOCATIONS[[January]:[December]],MATCH(Summary!$H88,TB_ALLOCATIONS[Subcategory],0),MATCH(Summary!BN$8,TB_ALLOCATIONS[[#Headers],[January]:[December]],0)))))),0)</f>
        <v/>
      </c>
      <c r="BO88" s="249" t="str">
        <f>IFERROR(IF($H88="","",IF($H88="Total",SUMIFS(BO$12:BO87,$F$12:$F87,"Category"),IF($F88="Category",SUMIFS(TB_TRANSACTIONS[Total ($)],TB_TRANSACTIONS[Category],Summary!$H88,TB_TRANSACTIONS[Month],Summary!BN$8),SUMIFS(TB_TRANSACTIONS[Total ($)],TB_TRANSACTIONS[Subcategory],Summary!$H88,TB_TRANSACTIONS[Month],Summary!BN$8)))),0)</f>
        <v/>
      </c>
      <c r="BP88" s="250" t="str">
        <f t="shared" si="35"/>
        <v/>
      </c>
      <c r="BQ88" s="162"/>
      <c r="BR88" s="165"/>
      <c r="BS88" s="249" t="str">
        <f t="shared" si="21"/>
        <v/>
      </c>
      <c r="BT88" s="249" t="str">
        <f t="shared" si="22"/>
        <v/>
      </c>
      <c r="BU88" s="250" t="str">
        <f t="shared" si="23"/>
        <v/>
      </c>
      <c r="BV88" s="267"/>
      <c r="BW88" s="77"/>
      <c r="BX88" s="57"/>
      <c r="CK88" s="92"/>
      <c r="CL88" s="92"/>
      <c r="CM88" s="92"/>
      <c r="CN88" s="92"/>
      <c r="CO88" s="92"/>
      <c r="CP88" s="92"/>
    </row>
    <row r="89" spans="1:94" s="72" customFormat="1" ht="16" customHeight="1" thickBot="1" x14ac:dyDescent="0.3">
      <c r="A89" s="97"/>
      <c r="B89" s="108" t="str">
        <f>IFERROR(IF(COUNTIFS($B$13:B88,"Total")&gt;0,"-",IF(B88="",IF(B87="","Total",IF(B87=$C$8,"",B87+1)),IF(E88=D88,"",B88))),"-")</f>
        <v>-</v>
      </c>
      <c r="C89" s="108" t="str">
        <f>IFERROR(IF(B89="","-",INDEX(Analysis!$D$45:$D$54,MATCH(Summary!$B89,Analysis!$C$45:$C$54,0),1)),"-")</f>
        <v>-</v>
      </c>
      <c r="D89" s="108" t="str">
        <f>IFERROR(INDEX(Analysis!$E$45:$E$54,MATCH(Summary!$B89,Analysis!$C$45:$C$54,0),1),"-")</f>
        <v>-</v>
      </c>
      <c r="E89" s="108" t="str">
        <f t="shared" si="36"/>
        <v>-</v>
      </c>
      <c r="F89" s="108" t="str">
        <f t="shared" si="24"/>
        <v>-</v>
      </c>
      <c r="G89" s="57"/>
      <c r="H89" s="164" t="str">
        <f>IFERROR(IF(B89="Total","Total",IF(COUNTIFS($H$12:H88,"Total")&gt;0,"",IF(F89="Category",Summary!C89,INDEX(TB_ALLOCATIONS[Subcategory],MATCH(Summary!C89&amp;"-"&amp;Summary!E89,TB_ALLOCATIONS[Subcategory - code],0),1)))),"")</f>
        <v/>
      </c>
      <c r="I89" s="162"/>
      <c r="J89" s="165"/>
      <c r="K89" s="249" t="str">
        <f>IFERROR(IF($H89="","",IF($H89="Total",SUMIFS(K$12:K88,$F$12:$F88,"Category"),IF($F89="Category",SUM(INDEX(Allocations!$D$11:$O$20,MATCH(Summary!$H89,Allocations!$C$11:$C$20,0),MATCH(Summary!K$8,Allocations!$D$10:$O$10,0))),SUM(INDEX(TB_ALLOCATIONS[[January]:[December]],MATCH(Summary!$H89,TB_ALLOCATIONS[Subcategory],0),MATCH(Summary!K$8,TB_ALLOCATIONS[[#Headers],[January]:[December]],0)))))),0)</f>
        <v/>
      </c>
      <c r="L89" s="249" t="str">
        <f>IFERROR(IF($H89="","",IF($H89="Total",SUMIFS(L$12:L88,$F$12:$F88,"Category"),IF($F89="Category",SUMIFS(TB_TRANSACTIONS[Total ($)],TB_TRANSACTIONS[Category],Summary!$H89,TB_TRANSACTIONS[Month],Summary!K$8),SUMIFS(TB_TRANSACTIONS[Total ($)],TB_TRANSACTIONS[Subcategory],Summary!$H89,TB_TRANSACTIONS[Month],Summary!K$8)))),0)</f>
        <v/>
      </c>
      <c r="M89" s="250" t="str">
        <f t="shared" si="20"/>
        <v/>
      </c>
      <c r="N89" s="162"/>
      <c r="O89" s="165"/>
      <c r="P89" s="249" t="str">
        <f>IFERROR(IF($H89="","",IF($H89="Total",SUMIFS(P$12:P88,$F$12:$F88,"Category"),IF($F89="Category",SUM(INDEX(Allocations!$D$11:$O$20,MATCH(Summary!$H89,Allocations!$C$11:$C$20,0),MATCH(Summary!P$8,Allocations!$D$10:$O$10,0))),SUM(INDEX(TB_ALLOCATIONS[[January]:[December]],MATCH(Summary!$H89,TB_ALLOCATIONS[Subcategory],0),MATCH(Summary!P$8,TB_ALLOCATIONS[[#Headers],[January]:[December]],0)))))),0)</f>
        <v/>
      </c>
      <c r="Q89" s="249" t="str">
        <f>IFERROR(IF($H89="","",IF($H89="Total",SUMIFS(Q$12:Q88,$F$12:$F88,"Category"),IF($F89="Category",SUMIFS(TB_TRANSACTIONS[Total ($)],TB_TRANSACTIONS[Category],Summary!$H89,TB_TRANSACTIONS[Month],Summary!P$8),SUMIFS(TB_TRANSACTIONS[Total ($)],TB_TRANSACTIONS[Subcategory],Summary!$H89,TB_TRANSACTIONS[Month],Summary!P$8)))),0)</f>
        <v/>
      </c>
      <c r="R89" s="250" t="str">
        <f t="shared" si="25"/>
        <v/>
      </c>
      <c r="S89" s="162"/>
      <c r="T89" s="165"/>
      <c r="U89" s="249" t="str">
        <f>IFERROR(IF($H89="","",IF($H89="Total",SUMIFS(U$12:U88,$F$12:$F88,"Category"),IF($F89="Category",SUM(INDEX(Allocations!$D$11:$O$20,MATCH(Summary!$H89,Allocations!$C$11:$C$20,0),MATCH(Summary!U$8,Allocations!$D$10:$O$10,0))),SUM(INDEX(TB_ALLOCATIONS[[January]:[December]],MATCH(Summary!$H89,TB_ALLOCATIONS[Subcategory],0),MATCH(Summary!U$8,TB_ALLOCATIONS[[#Headers],[January]:[December]],0)))))),0)</f>
        <v/>
      </c>
      <c r="V89" s="249" t="str">
        <f>IFERROR(IF($H89="","",IF($H89="Total",SUMIFS(V$12:V88,$F$12:$F88,"Category"),IF($F89="Category",SUMIFS(TB_TRANSACTIONS[Total ($)],TB_TRANSACTIONS[Category],Summary!$H89,TB_TRANSACTIONS[Month],Summary!U$8),SUMIFS(TB_TRANSACTIONS[Total ($)],TB_TRANSACTIONS[Subcategory],Summary!$H89,TB_TRANSACTIONS[Month],Summary!U$8)))),0)</f>
        <v/>
      </c>
      <c r="W89" s="250" t="str">
        <f t="shared" si="26"/>
        <v/>
      </c>
      <c r="X89" s="162"/>
      <c r="Y89" s="165"/>
      <c r="Z89" s="249" t="str">
        <f>IFERROR(IF($H89="","",IF($H89="Total",SUMIFS(Z$12:Z88,$F$12:$F88,"Category"),IF($F89="Category",SUM(INDEX(Allocations!$D$11:$O$20,MATCH(Summary!$H89,Allocations!$C$11:$C$20,0),MATCH(Summary!Z$8,Allocations!$D$10:$O$10,0))),SUM(INDEX(TB_ALLOCATIONS[[January]:[December]],MATCH(Summary!$H89,TB_ALLOCATIONS[Subcategory],0),MATCH(Summary!Z$8,TB_ALLOCATIONS[[#Headers],[January]:[December]],0)))))),0)</f>
        <v/>
      </c>
      <c r="AA89" s="249" t="str">
        <f>IFERROR(IF($H89="","",IF($H89="Total",SUMIFS(AA$12:AA88,$F$12:$F88,"Category"),IF($F89="Category",SUMIFS(TB_TRANSACTIONS[Total ($)],TB_TRANSACTIONS[Category],Summary!$H89,TB_TRANSACTIONS[Month],Summary!Z$8),SUMIFS(TB_TRANSACTIONS[Total ($)],TB_TRANSACTIONS[Subcategory],Summary!$H89,TB_TRANSACTIONS[Month],Summary!Z$8)))),0)</f>
        <v/>
      </c>
      <c r="AB89" s="250" t="str">
        <f t="shared" si="27"/>
        <v/>
      </c>
      <c r="AC89" s="162"/>
      <c r="AD89" s="165"/>
      <c r="AE89" s="249" t="str">
        <f>IFERROR(IF($H89="","",IF($H89="Total",SUMIFS(AE$12:AE88,$F$12:$F88,"Category"),IF($F89="Category",SUM(INDEX(Allocations!$D$11:$O$20,MATCH(Summary!$H89,Allocations!$C$11:$C$20,0),MATCH(Summary!AE$8,Allocations!$D$10:$O$10,0))),SUM(INDEX(TB_ALLOCATIONS[[January]:[December]],MATCH(Summary!$H89,TB_ALLOCATIONS[Subcategory],0),MATCH(Summary!AE$8,TB_ALLOCATIONS[[#Headers],[January]:[December]],0)))))),0)</f>
        <v/>
      </c>
      <c r="AF89" s="249" t="str">
        <f>IFERROR(IF($H89="","",IF($H89="Total",SUMIFS(AF$12:AF88,$F$12:$F88,"Category"),IF($F89="Category",SUMIFS(TB_TRANSACTIONS[Total ($)],TB_TRANSACTIONS[Category],Summary!$H89,TB_TRANSACTIONS[Month],Summary!AE$8),SUMIFS(TB_TRANSACTIONS[Total ($)],TB_TRANSACTIONS[Subcategory],Summary!$H89,TB_TRANSACTIONS[Month],Summary!AE$8)))),0)</f>
        <v/>
      </c>
      <c r="AG89" s="250" t="str">
        <f t="shared" si="28"/>
        <v/>
      </c>
      <c r="AH89" s="162"/>
      <c r="AI89" s="165"/>
      <c r="AJ89" s="249" t="str">
        <f>IFERROR(IF($H89="","",IF($H89="Total",SUMIFS(AJ$12:AJ88,$F$12:$F88,"Category"),IF($F89="Category",SUM(INDEX(Allocations!$D$11:$O$20,MATCH(Summary!$H89,Allocations!$C$11:$C$20,0),MATCH(Summary!AJ$8,Allocations!$D$10:$O$10,0))),SUM(INDEX(TB_ALLOCATIONS[[January]:[December]],MATCH(Summary!$H89,TB_ALLOCATIONS[Subcategory],0),MATCH(Summary!AJ$8,TB_ALLOCATIONS[[#Headers],[January]:[December]],0)))))),0)</f>
        <v/>
      </c>
      <c r="AK89" s="249" t="str">
        <f>IFERROR(IF($H89="","",IF($H89="Total",SUMIFS(AK$12:AK88,$F$12:$F88,"Category"),IF($F89="Category",SUMIFS(TB_TRANSACTIONS[Total ($)],TB_TRANSACTIONS[Category],Summary!$H89,TB_TRANSACTIONS[Month],Summary!AJ$8),SUMIFS(TB_TRANSACTIONS[Total ($)],TB_TRANSACTIONS[Subcategory],Summary!$H89,TB_TRANSACTIONS[Month],Summary!AJ$8)))),0)</f>
        <v/>
      </c>
      <c r="AL89" s="250" t="str">
        <f t="shared" si="29"/>
        <v/>
      </c>
      <c r="AM89" s="162"/>
      <c r="AN89" s="165"/>
      <c r="AO89" s="249" t="str">
        <f>IFERROR(IF($H89="","",IF($H89="Total",SUMIFS(AO$12:AO88,$F$12:$F88,"Category"),IF($F89="Category",SUM(INDEX(Allocations!$D$11:$O$20,MATCH(Summary!$H89,Allocations!$C$11:$C$20,0),MATCH(Summary!AO$8,Allocations!$D$10:$O$10,0))),SUM(INDEX(TB_ALLOCATIONS[[January]:[December]],MATCH(Summary!$H89,TB_ALLOCATIONS[Subcategory],0),MATCH(Summary!AO$8,TB_ALLOCATIONS[[#Headers],[January]:[December]],0)))))),0)</f>
        <v/>
      </c>
      <c r="AP89" s="249" t="str">
        <f>IFERROR(IF($H89="","",IF($H89="Total",SUMIFS(AP$12:AP88,$F$12:$F88,"Category"),IF($F89="Category",SUMIFS(TB_TRANSACTIONS[Total ($)],TB_TRANSACTIONS[Category],Summary!$H89,TB_TRANSACTIONS[Month],Summary!AO$8),SUMIFS(TB_TRANSACTIONS[Total ($)],TB_TRANSACTIONS[Subcategory],Summary!$H89,TB_TRANSACTIONS[Month],Summary!AO$8)))),0)</f>
        <v/>
      </c>
      <c r="AQ89" s="250" t="str">
        <f t="shared" si="30"/>
        <v/>
      </c>
      <c r="AR89" s="162"/>
      <c r="AS89" s="165"/>
      <c r="AT89" s="249" t="str">
        <f>IFERROR(IF($H89="","",IF($H89="Total",SUMIFS(AT$12:AT88,$F$12:$F88,"Category"),IF($F89="Category",SUM(INDEX(Allocations!$D$11:$O$20,MATCH(Summary!$H89,Allocations!$C$11:$C$20,0),MATCH(Summary!AT$8,Allocations!$D$10:$O$10,0))),SUM(INDEX(TB_ALLOCATIONS[[January]:[December]],MATCH(Summary!$H89,TB_ALLOCATIONS[Subcategory],0),MATCH(Summary!AT$8,TB_ALLOCATIONS[[#Headers],[January]:[December]],0)))))),0)</f>
        <v/>
      </c>
      <c r="AU89" s="249" t="str">
        <f>IFERROR(IF($H89="","",IF($H89="Total",SUMIFS(AU$12:AU88,$F$12:$F88,"Category"),IF($F89="Category",SUMIFS(TB_TRANSACTIONS[Total ($)],TB_TRANSACTIONS[Category],Summary!$H89,TB_TRANSACTIONS[Month],Summary!AT$8),SUMIFS(TB_TRANSACTIONS[Total ($)],TB_TRANSACTIONS[Subcategory],Summary!$H89,TB_TRANSACTIONS[Month],Summary!AT$8)))),0)</f>
        <v/>
      </c>
      <c r="AV89" s="250" t="str">
        <f t="shared" si="31"/>
        <v/>
      </c>
      <c r="AW89" s="162"/>
      <c r="AX89" s="165"/>
      <c r="AY89" s="249" t="str">
        <f>IFERROR(IF($H89="","",IF($H89="Total",SUMIFS(AY$12:AY88,$F$12:$F88,"Category"),IF($F89="Category",SUM(INDEX(Allocations!$D$11:$O$20,MATCH(Summary!$H89,Allocations!$C$11:$C$20,0),MATCH(Summary!AY$8,Allocations!$D$10:$O$10,0))),SUM(INDEX(TB_ALLOCATIONS[[January]:[December]],MATCH(Summary!$H89,TB_ALLOCATIONS[Subcategory],0),MATCH(Summary!AY$8,TB_ALLOCATIONS[[#Headers],[January]:[December]],0)))))),0)</f>
        <v/>
      </c>
      <c r="AZ89" s="249" t="str">
        <f>IFERROR(IF($H89="","",IF($H89="Total",SUMIFS(AZ$12:AZ88,$F$12:$F88,"Category"),IF($F89="Category",SUMIFS(TB_TRANSACTIONS[Total ($)],TB_TRANSACTIONS[Category],Summary!$H89,TB_TRANSACTIONS[Month],Summary!AY$8),SUMIFS(TB_TRANSACTIONS[Total ($)],TB_TRANSACTIONS[Subcategory],Summary!$H89,TB_TRANSACTIONS[Month],Summary!AY$8)))),0)</f>
        <v/>
      </c>
      <c r="BA89" s="250" t="str">
        <f t="shared" si="32"/>
        <v/>
      </c>
      <c r="BB89" s="162"/>
      <c r="BC89" s="165"/>
      <c r="BD89" s="249" t="str">
        <f>IFERROR(IF($H89="","",IF($H89="Total",SUMIFS(BD$12:BD88,$F$12:$F88,"Category"),IF($F89="Category",SUM(INDEX(Allocations!$D$11:$O$20,MATCH(Summary!$H89,Allocations!$C$11:$C$20,0),MATCH(Summary!BD$8,Allocations!$D$10:$O$10,0))),SUM(INDEX(TB_ALLOCATIONS[[January]:[December]],MATCH(Summary!$H89,TB_ALLOCATIONS[Subcategory],0),MATCH(Summary!BD$8,TB_ALLOCATIONS[[#Headers],[January]:[December]],0)))))),0)</f>
        <v/>
      </c>
      <c r="BE89" s="249" t="str">
        <f>IFERROR(IF($H89="","",IF($H89="Total",SUMIFS(BE$12:BE88,$F$12:$F88,"Category"),IF($F89="Category",SUMIFS(TB_TRANSACTIONS[Total ($)],TB_TRANSACTIONS[Category],Summary!$H89,TB_TRANSACTIONS[Month],Summary!BD$8),SUMIFS(TB_TRANSACTIONS[Total ($)],TB_TRANSACTIONS[Subcategory],Summary!$H89,TB_TRANSACTIONS[Month],Summary!BD$8)))),0)</f>
        <v/>
      </c>
      <c r="BF89" s="250" t="str">
        <f t="shared" si="33"/>
        <v/>
      </c>
      <c r="BG89" s="162"/>
      <c r="BH89" s="165"/>
      <c r="BI89" s="249" t="str">
        <f>IFERROR(IF($H89="","",IF($H89="Total",SUMIFS(BI$12:BI88,$F$12:$F88,"Category"),IF($F89="Category",SUM(INDEX(Allocations!$D$11:$O$20,MATCH(Summary!$H89,Allocations!$C$11:$C$20,0),MATCH(Summary!BI$8,Allocations!$D$10:$O$10,0))),SUM(INDEX(TB_ALLOCATIONS[[January]:[December]],MATCH(Summary!$H89,TB_ALLOCATIONS[Subcategory],0),MATCH(Summary!BI$8,TB_ALLOCATIONS[[#Headers],[January]:[December]],0)))))),0)</f>
        <v/>
      </c>
      <c r="BJ89" s="249" t="str">
        <f>IFERROR(IF($H89="","",IF($H89="Total",SUMIFS(BJ$12:BJ88,$F$12:$F88,"Category"),IF($F89="Category",SUMIFS(TB_TRANSACTIONS[Total ($)],TB_TRANSACTIONS[Category],Summary!$H89,TB_TRANSACTIONS[Month],Summary!BI$8),SUMIFS(TB_TRANSACTIONS[Total ($)],TB_TRANSACTIONS[Subcategory],Summary!$H89,TB_TRANSACTIONS[Month],Summary!BI$8)))),0)</f>
        <v/>
      </c>
      <c r="BK89" s="250" t="str">
        <f t="shared" si="34"/>
        <v/>
      </c>
      <c r="BL89" s="162"/>
      <c r="BM89" s="165"/>
      <c r="BN89" s="249" t="str">
        <f>IFERROR(IF($H89="","",IF($H89="Total",SUMIFS(BN$12:BN88,$F$12:$F88,"Category"),IF($F89="Category",SUM(INDEX(Allocations!$D$11:$O$20,MATCH(Summary!$H89,Allocations!$C$11:$C$20,0),MATCH(Summary!BN$8,Allocations!$D$10:$O$10,0))),SUM(INDEX(TB_ALLOCATIONS[[January]:[December]],MATCH(Summary!$H89,TB_ALLOCATIONS[Subcategory],0),MATCH(Summary!BN$8,TB_ALLOCATIONS[[#Headers],[January]:[December]],0)))))),0)</f>
        <v/>
      </c>
      <c r="BO89" s="249" t="str">
        <f>IFERROR(IF($H89="","",IF($H89="Total",SUMIFS(BO$12:BO88,$F$12:$F88,"Category"),IF($F89="Category",SUMIFS(TB_TRANSACTIONS[Total ($)],TB_TRANSACTIONS[Category],Summary!$H89,TB_TRANSACTIONS[Month],Summary!BN$8),SUMIFS(TB_TRANSACTIONS[Total ($)],TB_TRANSACTIONS[Subcategory],Summary!$H89,TB_TRANSACTIONS[Month],Summary!BN$8)))),0)</f>
        <v/>
      </c>
      <c r="BP89" s="250" t="str">
        <f t="shared" si="35"/>
        <v/>
      </c>
      <c r="BQ89" s="162"/>
      <c r="BR89" s="165"/>
      <c r="BS89" s="249" t="str">
        <f t="shared" si="21"/>
        <v/>
      </c>
      <c r="BT89" s="249" t="str">
        <f t="shared" si="22"/>
        <v/>
      </c>
      <c r="BU89" s="250" t="str">
        <f t="shared" si="23"/>
        <v/>
      </c>
      <c r="BV89" s="267"/>
      <c r="BW89" s="77"/>
      <c r="BX89" s="57"/>
      <c r="CK89" s="92"/>
      <c r="CL89" s="92"/>
      <c r="CM89" s="92"/>
      <c r="CN89" s="92"/>
      <c r="CO89" s="92"/>
      <c r="CP89" s="92"/>
    </row>
    <row r="90" spans="1:94" s="72" customFormat="1" ht="16" customHeight="1" thickBot="1" x14ac:dyDescent="0.3">
      <c r="A90" s="97"/>
      <c r="B90" s="108" t="str">
        <f>IFERROR(IF(COUNTIFS($B$13:B89,"Total")&gt;0,"-",IF(B89="",IF(B88="","Total",IF(B88=$C$8,"",B88+1)),IF(E89=D89,"",B89))),"-")</f>
        <v>-</v>
      </c>
      <c r="C90" s="108" t="str">
        <f>IFERROR(IF(B90="","-",INDEX(Analysis!$D$45:$D$54,MATCH(Summary!$B90,Analysis!$C$45:$C$54,0),1)),"-")</f>
        <v>-</v>
      </c>
      <c r="D90" s="108" t="str">
        <f>IFERROR(INDEX(Analysis!$E$45:$E$54,MATCH(Summary!$B90,Analysis!$C$45:$C$54,0),1),"-")</f>
        <v>-</v>
      </c>
      <c r="E90" s="108" t="str">
        <f t="shared" si="36"/>
        <v>-</v>
      </c>
      <c r="F90" s="108" t="str">
        <f t="shared" si="24"/>
        <v>-</v>
      </c>
      <c r="G90" s="57"/>
      <c r="H90" s="164" t="str">
        <f>IFERROR(IF(B90="Total","Total",IF(COUNTIFS($H$12:H89,"Total")&gt;0,"",IF(F90="Category",Summary!C90,INDEX(TB_ALLOCATIONS[Subcategory],MATCH(Summary!C90&amp;"-"&amp;Summary!E90,TB_ALLOCATIONS[Subcategory - code],0),1)))),"")</f>
        <v/>
      </c>
      <c r="I90" s="162"/>
      <c r="J90" s="165"/>
      <c r="K90" s="249" t="str">
        <f>IFERROR(IF($H90="","",IF($H90="Total",SUMIFS(K$12:K89,$F$12:$F89,"Category"),IF($F90="Category",SUM(INDEX(Allocations!$D$11:$O$20,MATCH(Summary!$H90,Allocations!$C$11:$C$20,0),MATCH(Summary!K$8,Allocations!$D$10:$O$10,0))),SUM(INDEX(TB_ALLOCATIONS[[January]:[December]],MATCH(Summary!$H90,TB_ALLOCATIONS[Subcategory],0),MATCH(Summary!K$8,TB_ALLOCATIONS[[#Headers],[January]:[December]],0)))))),0)</f>
        <v/>
      </c>
      <c r="L90" s="249" t="str">
        <f>IFERROR(IF($H90="","",IF($H90="Total",SUMIFS(L$12:L89,$F$12:$F89,"Category"),IF($F90="Category",SUMIFS(TB_TRANSACTIONS[Total ($)],TB_TRANSACTIONS[Category],Summary!$H90,TB_TRANSACTIONS[Month],Summary!K$8),SUMIFS(TB_TRANSACTIONS[Total ($)],TB_TRANSACTIONS[Subcategory],Summary!$H90,TB_TRANSACTIONS[Month],Summary!K$8)))),0)</f>
        <v/>
      </c>
      <c r="M90" s="250" t="str">
        <f t="shared" si="20"/>
        <v/>
      </c>
      <c r="N90" s="162"/>
      <c r="O90" s="165"/>
      <c r="P90" s="249" t="str">
        <f>IFERROR(IF($H90="","",IF($H90="Total",SUMIFS(P$12:P89,$F$12:$F89,"Category"),IF($F90="Category",SUM(INDEX(Allocations!$D$11:$O$20,MATCH(Summary!$H90,Allocations!$C$11:$C$20,0),MATCH(Summary!P$8,Allocations!$D$10:$O$10,0))),SUM(INDEX(TB_ALLOCATIONS[[January]:[December]],MATCH(Summary!$H90,TB_ALLOCATIONS[Subcategory],0),MATCH(Summary!P$8,TB_ALLOCATIONS[[#Headers],[January]:[December]],0)))))),0)</f>
        <v/>
      </c>
      <c r="Q90" s="249" t="str">
        <f>IFERROR(IF($H90="","",IF($H90="Total",SUMIFS(Q$12:Q89,$F$12:$F89,"Category"),IF($F90="Category",SUMIFS(TB_TRANSACTIONS[Total ($)],TB_TRANSACTIONS[Category],Summary!$H90,TB_TRANSACTIONS[Month],Summary!P$8),SUMIFS(TB_TRANSACTIONS[Total ($)],TB_TRANSACTIONS[Subcategory],Summary!$H90,TB_TRANSACTIONS[Month],Summary!P$8)))),0)</f>
        <v/>
      </c>
      <c r="R90" s="250" t="str">
        <f t="shared" si="25"/>
        <v/>
      </c>
      <c r="S90" s="162"/>
      <c r="T90" s="165"/>
      <c r="U90" s="249" t="str">
        <f>IFERROR(IF($H90="","",IF($H90="Total",SUMIFS(U$12:U89,$F$12:$F89,"Category"),IF($F90="Category",SUM(INDEX(Allocations!$D$11:$O$20,MATCH(Summary!$H90,Allocations!$C$11:$C$20,0),MATCH(Summary!U$8,Allocations!$D$10:$O$10,0))),SUM(INDEX(TB_ALLOCATIONS[[January]:[December]],MATCH(Summary!$H90,TB_ALLOCATIONS[Subcategory],0),MATCH(Summary!U$8,TB_ALLOCATIONS[[#Headers],[January]:[December]],0)))))),0)</f>
        <v/>
      </c>
      <c r="V90" s="249" t="str">
        <f>IFERROR(IF($H90="","",IF($H90="Total",SUMIFS(V$12:V89,$F$12:$F89,"Category"),IF($F90="Category",SUMIFS(TB_TRANSACTIONS[Total ($)],TB_TRANSACTIONS[Category],Summary!$H90,TB_TRANSACTIONS[Month],Summary!U$8),SUMIFS(TB_TRANSACTIONS[Total ($)],TB_TRANSACTIONS[Subcategory],Summary!$H90,TB_TRANSACTIONS[Month],Summary!U$8)))),0)</f>
        <v/>
      </c>
      <c r="W90" s="250" t="str">
        <f t="shared" si="26"/>
        <v/>
      </c>
      <c r="X90" s="162"/>
      <c r="Y90" s="165"/>
      <c r="Z90" s="249" t="str">
        <f>IFERROR(IF($H90="","",IF($H90="Total",SUMIFS(Z$12:Z89,$F$12:$F89,"Category"),IF($F90="Category",SUM(INDEX(Allocations!$D$11:$O$20,MATCH(Summary!$H90,Allocations!$C$11:$C$20,0),MATCH(Summary!Z$8,Allocations!$D$10:$O$10,0))),SUM(INDEX(TB_ALLOCATIONS[[January]:[December]],MATCH(Summary!$H90,TB_ALLOCATIONS[Subcategory],0),MATCH(Summary!Z$8,TB_ALLOCATIONS[[#Headers],[January]:[December]],0)))))),0)</f>
        <v/>
      </c>
      <c r="AA90" s="249" t="str">
        <f>IFERROR(IF($H90="","",IF($H90="Total",SUMIFS(AA$12:AA89,$F$12:$F89,"Category"),IF($F90="Category",SUMIFS(TB_TRANSACTIONS[Total ($)],TB_TRANSACTIONS[Category],Summary!$H90,TB_TRANSACTIONS[Month],Summary!Z$8),SUMIFS(TB_TRANSACTIONS[Total ($)],TB_TRANSACTIONS[Subcategory],Summary!$H90,TB_TRANSACTIONS[Month],Summary!Z$8)))),0)</f>
        <v/>
      </c>
      <c r="AB90" s="250" t="str">
        <f t="shared" si="27"/>
        <v/>
      </c>
      <c r="AC90" s="162"/>
      <c r="AD90" s="165"/>
      <c r="AE90" s="249" t="str">
        <f>IFERROR(IF($H90="","",IF($H90="Total",SUMIFS(AE$12:AE89,$F$12:$F89,"Category"),IF($F90="Category",SUM(INDEX(Allocations!$D$11:$O$20,MATCH(Summary!$H90,Allocations!$C$11:$C$20,0),MATCH(Summary!AE$8,Allocations!$D$10:$O$10,0))),SUM(INDEX(TB_ALLOCATIONS[[January]:[December]],MATCH(Summary!$H90,TB_ALLOCATIONS[Subcategory],0),MATCH(Summary!AE$8,TB_ALLOCATIONS[[#Headers],[January]:[December]],0)))))),0)</f>
        <v/>
      </c>
      <c r="AF90" s="249" t="str">
        <f>IFERROR(IF($H90="","",IF($H90="Total",SUMIFS(AF$12:AF89,$F$12:$F89,"Category"),IF($F90="Category",SUMIFS(TB_TRANSACTIONS[Total ($)],TB_TRANSACTIONS[Category],Summary!$H90,TB_TRANSACTIONS[Month],Summary!AE$8),SUMIFS(TB_TRANSACTIONS[Total ($)],TB_TRANSACTIONS[Subcategory],Summary!$H90,TB_TRANSACTIONS[Month],Summary!AE$8)))),0)</f>
        <v/>
      </c>
      <c r="AG90" s="250" t="str">
        <f t="shared" si="28"/>
        <v/>
      </c>
      <c r="AH90" s="162"/>
      <c r="AI90" s="165"/>
      <c r="AJ90" s="249" t="str">
        <f>IFERROR(IF($H90="","",IF($H90="Total",SUMIFS(AJ$12:AJ89,$F$12:$F89,"Category"),IF($F90="Category",SUM(INDEX(Allocations!$D$11:$O$20,MATCH(Summary!$H90,Allocations!$C$11:$C$20,0),MATCH(Summary!AJ$8,Allocations!$D$10:$O$10,0))),SUM(INDEX(TB_ALLOCATIONS[[January]:[December]],MATCH(Summary!$H90,TB_ALLOCATIONS[Subcategory],0),MATCH(Summary!AJ$8,TB_ALLOCATIONS[[#Headers],[January]:[December]],0)))))),0)</f>
        <v/>
      </c>
      <c r="AK90" s="249" t="str">
        <f>IFERROR(IF($H90="","",IF($H90="Total",SUMIFS(AK$12:AK89,$F$12:$F89,"Category"),IF($F90="Category",SUMIFS(TB_TRANSACTIONS[Total ($)],TB_TRANSACTIONS[Category],Summary!$H90,TB_TRANSACTIONS[Month],Summary!AJ$8),SUMIFS(TB_TRANSACTIONS[Total ($)],TB_TRANSACTIONS[Subcategory],Summary!$H90,TB_TRANSACTIONS[Month],Summary!AJ$8)))),0)</f>
        <v/>
      </c>
      <c r="AL90" s="250" t="str">
        <f t="shared" si="29"/>
        <v/>
      </c>
      <c r="AM90" s="162"/>
      <c r="AN90" s="165"/>
      <c r="AO90" s="249" t="str">
        <f>IFERROR(IF($H90="","",IF($H90="Total",SUMIFS(AO$12:AO89,$F$12:$F89,"Category"),IF($F90="Category",SUM(INDEX(Allocations!$D$11:$O$20,MATCH(Summary!$H90,Allocations!$C$11:$C$20,0),MATCH(Summary!AO$8,Allocations!$D$10:$O$10,0))),SUM(INDEX(TB_ALLOCATIONS[[January]:[December]],MATCH(Summary!$H90,TB_ALLOCATIONS[Subcategory],0),MATCH(Summary!AO$8,TB_ALLOCATIONS[[#Headers],[January]:[December]],0)))))),0)</f>
        <v/>
      </c>
      <c r="AP90" s="249" t="str">
        <f>IFERROR(IF($H90="","",IF($H90="Total",SUMIFS(AP$12:AP89,$F$12:$F89,"Category"),IF($F90="Category",SUMIFS(TB_TRANSACTIONS[Total ($)],TB_TRANSACTIONS[Category],Summary!$H90,TB_TRANSACTIONS[Month],Summary!AO$8),SUMIFS(TB_TRANSACTIONS[Total ($)],TB_TRANSACTIONS[Subcategory],Summary!$H90,TB_TRANSACTIONS[Month],Summary!AO$8)))),0)</f>
        <v/>
      </c>
      <c r="AQ90" s="250" t="str">
        <f t="shared" si="30"/>
        <v/>
      </c>
      <c r="AR90" s="162"/>
      <c r="AS90" s="165"/>
      <c r="AT90" s="249" t="str">
        <f>IFERROR(IF($H90="","",IF($H90="Total",SUMIFS(AT$12:AT89,$F$12:$F89,"Category"),IF($F90="Category",SUM(INDEX(Allocations!$D$11:$O$20,MATCH(Summary!$H90,Allocations!$C$11:$C$20,0),MATCH(Summary!AT$8,Allocations!$D$10:$O$10,0))),SUM(INDEX(TB_ALLOCATIONS[[January]:[December]],MATCH(Summary!$H90,TB_ALLOCATIONS[Subcategory],0),MATCH(Summary!AT$8,TB_ALLOCATIONS[[#Headers],[January]:[December]],0)))))),0)</f>
        <v/>
      </c>
      <c r="AU90" s="249" t="str">
        <f>IFERROR(IF($H90="","",IF($H90="Total",SUMIFS(AU$12:AU89,$F$12:$F89,"Category"),IF($F90="Category",SUMIFS(TB_TRANSACTIONS[Total ($)],TB_TRANSACTIONS[Category],Summary!$H90,TB_TRANSACTIONS[Month],Summary!AT$8),SUMIFS(TB_TRANSACTIONS[Total ($)],TB_TRANSACTIONS[Subcategory],Summary!$H90,TB_TRANSACTIONS[Month],Summary!AT$8)))),0)</f>
        <v/>
      </c>
      <c r="AV90" s="250" t="str">
        <f t="shared" si="31"/>
        <v/>
      </c>
      <c r="AW90" s="162"/>
      <c r="AX90" s="165"/>
      <c r="AY90" s="249" t="str">
        <f>IFERROR(IF($H90="","",IF($H90="Total",SUMIFS(AY$12:AY89,$F$12:$F89,"Category"),IF($F90="Category",SUM(INDEX(Allocations!$D$11:$O$20,MATCH(Summary!$H90,Allocations!$C$11:$C$20,0),MATCH(Summary!AY$8,Allocations!$D$10:$O$10,0))),SUM(INDEX(TB_ALLOCATIONS[[January]:[December]],MATCH(Summary!$H90,TB_ALLOCATIONS[Subcategory],0),MATCH(Summary!AY$8,TB_ALLOCATIONS[[#Headers],[January]:[December]],0)))))),0)</f>
        <v/>
      </c>
      <c r="AZ90" s="249" t="str">
        <f>IFERROR(IF($H90="","",IF($H90="Total",SUMIFS(AZ$12:AZ89,$F$12:$F89,"Category"),IF($F90="Category",SUMIFS(TB_TRANSACTIONS[Total ($)],TB_TRANSACTIONS[Category],Summary!$H90,TB_TRANSACTIONS[Month],Summary!AY$8),SUMIFS(TB_TRANSACTIONS[Total ($)],TB_TRANSACTIONS[Subcategory],Summary!$H90,TB_TRANSACTIONS[Month],Summary!AY$8)))),0)</f>
        <v/>
      </c>
      <c r="BA90" s="250" t="str">
        <f t="shared" si="32"/>
        <v/>
      </c>
      <c r="BB90" s="162"/>
      <c r="BC90" s="165"/>
      <c r="BD90" s="249" t="str">
        <f>IFERROR(IF($H90="","",IF($H90="Total",SUMIFS(BD$12:BD89,$F$12:$F89,"Category"),IF($F90="Category",SUM(INDEX(Allocations!$D$11:$O$20,MATCH(Summary!$H90,Allocations!$C$11:$C$20,0),MATCH(Summary!BD$8,Allocations!$D$10:$O$10,0))),SUM(INDEX(TB_ALLOCATIONS[[January]:[December]],MATCH(Summary!$H90,TB_ALLOCATIONS[Subcategory],0),MATCH(Summary!BD$8,TB_ALLOCATIONS[[#Headers],[January]:[December]],0)))))),0)</f>
        <v/>
      </c>
      <c r="BE90" s="249" t="str">
        <f>IFERROR(IF($H90="","",IF($H90="Total",SUMIFS(BE$12:BE89,$F$12:$F89,"Category"),IF($F90="Category",SUMIFS(TB_TRANSACTIONS[Total ($)],TB_TRANSACTIONS[Category],Summary!$H90,TB_TRANSACTIONS[Month],Summary!BD$8),SUMIFS(TB_TRANSACTIONS[Total ($)],TB_TRANSACTIONS[Subcategory],Summary!$H90,TB_TRANSACTIONS[Month],Summary!BD$8)))),0)</f>
        <v/>
      </c>
      <c r="BF90" s="250" t="str">
        <f t="shared" si="33"/>
        <v/>
      </c>
      <c r="BG90" s="162"/>
      <c r="BH90" s="165"/>
      <c r="BI90" s="249" t="str">
        <f>IFERROR(IF($H90="","",IF($H90="Total",SUMIFS(BI$12:BI89,$F$12:$F89,"Category"),IF($F90="Category",SUM(INDEX(Allocations!$D$11:$O$20,MATCH(Summary!$H90,Allocations!$C$11:$C$20,0),MATCH(Summary!BI$8,Allocations!$D$10:$O$10,0))),SUM(INDEX(TB_ALLOCATIONS[[January]:[December]],MATCH(Summary!$H90,TB_ALLOCATIONS[Subcategory],0),MATCH(Summary!BI$8,TB_ALLOCATIONS[[#Headers],[January]:[December]],0)))))),0)</f>
        <v/>
      </c>
      <c r="BJ90" s="249" t="str">
        <f>IFERROR(IF($H90="","",IF($H90="Total",SUMIFS(BJ$12:BJ89,$F$12:$F89,"Category"),IF($F90="Category",SUMIFS(TB_TRANSACTIONS[Total ($)],TB_TRANSACTIONS[Category],Summary!$H90,TB_TRANSACTIONS[Month],Summary!BI$8),SUMIFS(TB_TRANSACTIONS[Total ($)],TB_TRANSACTIONS[Subcategory],Summary!$H90,TB_TRANSACTIONS[Month],Summary!BI$8)))),0)</f>
        <v/>
      </c>
      <c r="BK90" s="250" t="str">
        <f t="shared" si="34"/>
        <v/>
      </c>
      <c r="BL90" s="162"/>
      <c r="BM90" s="165"/>
      <c r="BN90" s="249" t="str">
        <f>IFERROR(IF($H90="","",IF($H90="Total",SUMIFS(BN$12:BN89,$F$12:$F89,"Category"),IF($F90="Category",SUM(INDEX(Allocations!$D$11:$O$20,MATCH(Summary!$H90,Allocations!$C$11:$C$20,0),MATCH(Summary!BN$8,Allocations!$D$10:$O$10,0))),SUM(INDEX(TB_ALLOCATIONS[[January]:[December]],MATCH(Summary!$H90,TB_ALLOCATIONS[Subcategory],0),MATCH(Summary!BN$8,TB_ALLOCATIONS[[#Headers],[January]:[December]],0)))))),0)</f>
        <v/>
      </c>
      <c r="BO90" s="249" t="str">
        <f>IFERROR(IF($H90="","",IF($H90="Total",SUMIFS(BO$12:BO89,$F$12:$F89,"Category"),IF($F90="Category",SUMIFS(TB_TRANSACTIONS[Total ($)],TB_TRANSACTIONS[Category],Summary!$H90,TB_TRANSACTIONS[Month],Summary!BN$8),SUMIFS(TB_TRANSACTIONS[Total ($)],TB_TRANSACTIONS[Subcategory],Summary!$H90,TB_TRANSACTIONS[Month],Summary!BN$8)))),0)</f>
        <v/>
      </c>
      <c r="BP90" s="250" t="str">
        <f t="shared" si="35"/>
        <v/>
      </c>
      <c r="BQ90" s="162"/>
      <c r="BR90" s="165"/>
      <c r="BS90" s="249" t="str">
        <f t="shared" si="21"/>
        <v/>
      </c>
      <c r="BT90" s="249" t="str">
        <f t="shared" si="22"/>
        <v/>
      </c>
      <c r="BU90" s="250" t="str">
        <f t="shared" si="23"/>
        <v/>
      </c>
      <c r="BV90" s="267"/>
      <c r="BW90" s="77"/>
      <c r="BX90" s="57"/>
      <c r="CK90" s="92"/>
      <c r="CL90" s="92"/>
      <c r="CM90" s="92"/>
      <c r="CN90" s="92"/>
      <c r="CO90" s="92"/>
      <c r="CP90" s="92"/>
    </row>
    <row r="91" spans="1:94" s="72" customFormat="1" ht="16" customHeight="1" thickBot="1" x14ac:dyDescent="0.3">
      <c r="A91" s="97"/>
      <c r="B91" s="108" t="str">
        <f>IFERROR(IF(COUNTIFS($B$13:B90,"Total")&gt;0,"-",IF(B90="",IF(B89="","Total",IF(B89=$C$8,"",B89+1)),IF(E90=D90,"",B90))),"-")</f>
        <v>-</v>
      </c>
      <c r="C91" s="108" t="str">
        <f>IFERROR(IF(B91="","-",INDEX(Analysis!$D$45:$D$54,MATCH(Summary!$B91,Analysis!$C$45:$C$54,0),1)),"-")</f>
        <v>-</v>
      </c>
      <c r="D91" s="108" t="str">
        <f>IFERROR(INDEX(Analysis!$E$45:$E$54,MATCH(Summary!$B91,Analysis!$C$45:$C$54,0),1),"-")</f>
        <v>-</v>
      </c>
      <c r="E91" s="108" t="str">
        <f t="shared" si="36"/>
        <v>-</v>
      </c>
      <c r="F91" s="108" t="str">
        <f t="shared" si="24"/>
        <v>-</v>
      </c>
      <c r="G91" s="57"/>
      <c r="H91" s="164" t="str">
        <f>IFERROR(IF(B91="Total","Total",IF(COUNTIFS($H$12:H90,"Total")&gt;0,"",IF(F91="Category",Summary!C91,INDEX(TB_ALLOCATIONS[Subcategory],MATCH(Summary!C91&amp;"-"&amp;Summary!E91,TB_ALLOCATIONS[Subcategory - code],0),1)))),"")</f>
        <v/>
      </c>
      <c r="I91" s="162"/>
      <c r="J91" s="165"/>
      <c r="K91" s="249" t="str">
        <f>IFERROR(IF($H91="","",IF($H91="Total",SUMIFS(K$12:K90,$F$12:$F90,"Category"),IF($F91="Category",SUM(INDEX(Allocations!$D$11:$O$20,MATCH(Summary!$H91,Allocations!$C$11:$C$20,0),MATCH(Summary!K$8,Allocations!$D$10:$O$10,0))),SUM(INDEX(TB_ALLOCATIONS[[January]:[December]],MATCH(Summary!$H91,TB_ALLOCATIONS[Subcategory],0),MATCH(Summary!K$8,TB_ALLOCATIONS[[#Headers],[January]:[December]],0)))))),0)</f>
        <v/>
      </c>
      <c r="L91" s="249" t="str">
        <f>IFERROR(IF($H91="","",IF($H91="Total",SUMIFS(L$12:L90,$F$12:$F90,"Category"),IF($F91="Category",SUMIFS(TB_TRANSACTIONS[Total ($)],TB_TRANSACTIONS[Category],Summary!$H91,TB_TRANSACTIONS[Month],Summary!K$8),SUMIFS(TB_TRANSACTIONS[Total ($)],TB_TRANSACTIONS[Subcategory],Summary!$H91,TB_TRANSACTIONS[Month],Summary!K$8)))),0)</f>
        <v/>
      </c>
      <c r="M91" s="250" t="str">
        <f t="shared" si="20"/>
        <v/>
      </c>
      <c r="N91" s="162"/>
      <c r="O91" s="165"/>
      <c r="P91" s="249" t="str">
        <f>IFERROR(IF($H91="","",IF($H91="Total",SUMIFS(P$12:P90,$F$12:$F90,"Category"),IF($F91="Category",SUM(INDEX(Allocations!$D$11:$O$20,MATCH(Summary!$H91,Allocations!$C$11:$C$20,0),MATCH(Summary!P$8,Allocations!$D$10:$O$10,0))),SUM(INDEX(TB_ALLOCATIONS[[January]:[December]],MATCH(Summary!$H91,TB_ALLOCATIONS[Subcategory],0),MATCH(Summary!P$8,TB_ALLOCATIONS[[#Headers],[January]:[December]],0)))))),0)</f>
        <v/>
      </c>
      <c r="Q91" s="249" t="str">
        <f>IFERROR(IF($H91="","",IF($H91="Total",SUMIFS(Q$12:Q90,$F$12:$F90,"Category"),IF($F91="Category",SUMIFS(TB_TRANSACTIONS[Total ($)],TB_TRANSACTIONS[Category],Summary!$H91,TB_TRANSACTIONS[Month],Summary!P$8),SUMIFS(TB_TRANSACTIONS[Total ($)],TB_TRANSACTIONS[Subcategory],Summary!$H91,TB_TRANSACTIONS[Month],Summary!P$8)))),0)</f>
        <v/>
      </c>
      <c r="R91" s="250" t="str">
        <f t="shared" si="25"/>
        <v/>
      </c>
      <c r="S91" s="162"/>
      <c r="T91" s="165"/>
      <c r="U91" s="249" t="str">
        <f>IFERROR(IF($H91="","",IF($H91="Total",SUMIFS(U$12:U90,$F$12:$F90,"Category"),IF($F91="Category",SUM(INDEX(Allocations!$D$11:$O$20,MATCH(Summary!$H91,Allocations!$C$11:$C$20,0),MATCH(Summary!U$8,Allocations!$D$10:$O$10,0))),SUM(INDEX(TB_ALLOCATIONS[[January]:[December]],MATCH(Summary!$H91,TB_ALLOCATIONS[Subcategory],0),MATCH(Summary!U$8,TB_ALLOCATIONS[[#Headers],[January]:[December]],0)))))),0)</f>
        <v/>
      </c>
      <c r="V91" s="249" t="str">
        <f>IFERROR(IF($H91="","",IF($H91="Total",SUMIFS(V$12:V90,$F$12:$F90,"Category"),IF($F91="Category",SUMIFS(TB_TRANSACTIONS[Total ($)],TB_TRANSACTIONS[Category],Summary!$H91,TB_TRANSACTIONS[Month],Summary!U$8),SUMIFS(TB_TRANSACTIONS[Total ($)],TB_TRANSACTIONS[Subcategory],Summary!$H91,TB_TRANSACTIONS[Month],Summary!U$8)))),0)</f>
        <v/>
      </c>
      <c r="W91" s="250" t="str">
        <f t="shared" si="26"/>
        <v/>
      </c>
      <c r="X91" s="162"/>
      <c r="Y91" s="165"/>
      <c r="Z91" s="249" t="str">
        <f>IFERROR(IF($H91="","",IF($H91="Total",SUMIFS(Z$12:Z90,$F$12:$F90,"Category"),IF($F91="Category",SUM(INDEX(Allocations!$D$11:$O$20,MATCH(Summary!$H91,Allocations!$C$11:$C$20,0),MATCH(Summary!Z$8,Allocations!$D$10:$O$10,0))),SUM(INDEX(TB_ALLOCATIONS[[January]:[December]],MATCH(Summary!$H91,TB_ALLOCATIONS[Subcategory],0),MATCH(Summary!Z$8,TB_ALLOCATIONS[[#Headers],[January]:[December]],0)))))),0)</f>
        <v/>
      </c>
      <c r="AA91" s="249" t="str">
        <f>IFERROR(IF($H91="","",IF($H91="Total",SUMIFS(AA$12:AA90,$F$12:$F90,"Category"),IF($F91="Category",SUMIFS(TB_TRANSACTIONS[Total ($)],TB_TRANSACTIONS[Category],Summary!$H91,TB_TRANSACTIONS[Month],Summary!Z$8),SUMIFS(TB_TRANSACTIONS[Total ($)],TB_TRANSACTIONS[Subcategory],Summary!$H91,TB_TRANSACTIONS[Month],Summary!Z$8)))),0)</f>
        <v/>
      </c>
      <c r="AB91" s="250" t="str">
        <f t="shared" si="27"/>
        <v/>
      </c>
      <c r="AC91" s="162"/>
      <c r="AD91" s="165"/>
      <c r="AE91" s="249" t="str">
        <f>IFERROR(IF($H91="","",IF($H91="Total",SUMIFS(AE$12:AE90,$F$12:$F90,"Category"),IF($F91="Category",SUM(INDEX(Allocations!$D$11:$O$20,MATCH(Summary!$H91,Allocations!$C$11:$C$20,0),MATCH(Summary!AE$8,Allocations!$D$10:$O$10,0))),SUM(INDEX(TB_ALLOCATIONS[[January]:[December]],MATCH(Summary!$H91,TB_ALLOCATIONS[Subcategory],0),MATCH(Summary!AE$8,TB_ALLOCATIONS[[#Headers],[January]:[December]],0)))))),0)</f>
        <v/>
      </c>
      <c r="AF91" s="249" t="str">
        <f>IFERROR(IF($H91="","",IF($H91="Total",SUMIFS(AF$12:AF90,$F$12:$F90,"Category"),IF($F91="Category",SUMIFS(TB_TRANSACTIONS[Total ($)],TB_TRANSACTIONS[Category],Summary!$H91,TB_TRANSACTIONS[Month],Summary!AE$8),SUMIFS(TB_TRANSACTIONS[Total ($)],TB_TRANSACTIONS[Subcategory],Summary!$H91,TB_TRANSACTIONS[Month],Summary!AE$8)))),0)</f>
        <v/>
      </c>
      <c r="AG91" s="250" t="str">
        <f t="shared" si="28"/>
        <v/>
      </c>
      <c r="AH91" s="162"/>
      <c r="AI91" s="165"/>
      <c r="AJ91" s="249" t="str">
        <f>IFERROR(IF($H91="","",IF($H91="Total",SUMIFS(AJ$12:AJ90,$F$12:$F90,"Category"),IF($F91="Category",SUM(INDEX(Allocations!$D$11:$O$20,MATCH(Summary!$H91,Allocations!$C$11:$C$20,0),MATCH(Summary!AJ$8,Allocations!$D$10:$O$10,0))),SUM(INDEX(TB_ALLOCATIONS[[January]:[December]],MATCH(Summary!$H91,TB_ALLOCATIONS[Subcategory],0),MATCH(Summary!AJ$8,TB_ALLOCATIONS[[#Headers],[January]:[December]],0)))))),0)</f>
        <v/>
      </c>
      <c r="AK91" s="249" t="str">
        <f>IFERROR(IF($H91="","",IF($H91="Total",SUMIFS(AK$12:AK90,$F$12:$F90,"Category"),IF($F91="Category",SUMIFS(TB_TRANSACTIONS[Total ($)],TB_TRANSACTIONS[Category],Summary!$H91,TB_TRANSACTIONS[Month],Summary!AJ$8),SUMIFS(TB_TRANSACTIONS[Total ($)],TB_TRANSACTIONS[Subcategory],Summary!$H91,TB_TRANSACTIONS[Month],Summary!AJ$8)))),0)</f>
        <v/>
      </c>
      <c r="AL91" s="250" t="str">
        <f t="shared" si="29"/>
        <v/>
      </c>
      <c r="AM91" s="162"/>
      <c r="AN91" s="165"/>
      <c r="AO91" s="249" t="str">
        <f>IFERROR(IF($H91="","",IF($H91="Total",SUMIFS(AO$12:AO90,$F$12:$F90,"Category"),IF($F91="Category",SUM(INDEX(Allocations!$D$11:$O$20,MATCH(Summary!$H91,Allocations!$C$11:$C$20,0),MATCH(Summary!AO$8,Allocations!$D$10:$O$10,0))),SUM(INDEX(TB_ALLOCATIONS[[January]:[December]],MATCH(Summary!$H91,TB_ALLOCATIONS[Subcategory],0),MATCH(Summary!AO$8,TB_ALLOCATIONS[[#Headers],[January]:[December]],0)))))),0)</f>
        <v/>
      </c>
      <c r="AP91" s="249" t="str">
        <f>IFERROR(IF($H91="","",IF($H91="Total",SUMIFS(AP$12:AP90,$F$12:$F90,"Category"),IF($F91="Category",SUMIFS(TB_TRANSACTIONS[Total ($)],TB_TRANSACTIONS[Category],Summary!$H91,TB_TRANSACTIONS[Month],Summary!AO$8),SUMIFS(TB_TRANSACTIONS[Total ($)],TB_TRANSACTIONS[Subcategory],Summary!$H91,TB_TRANSACTIONS[Month],Summary!AO$8)))),0)</f>
        <v/>
      </c>
      <c r="AQ91" s="250" t="str">
        <f t="shared" si="30"/>
        <v/>
      </c>
      <c r="AR91" s="162"/>
      <c r="AS91" s="165"/>
      <c r="AT91" s="249" t="str">
        <f>IFERROR(IF($H91="","",IF($H91="Total",SUMIFS(AT$12:AT90,$F$12:$F90,"Category"),IF($F91="Category",SUM(INDEX(Allocations!$D$11:$O$20,MATCH(Summary!$H91,Allocations!$C$11:$C$20,0),MATCH(Summary!AT$8,Allocations!$D$10:$O$10,0))),SUM(INDEX(TB_ALLOCATIONS[[January]:[December]],MATCH(Summary!$H91,TB_ALLOCATIONS[Subcategory],0),MATCH(Summary!AT$8,TB_ALLOCATIONS[[#Headers],[January]:[December]],0)))))),0)</f>
        <v/>
      </c>
      <c r="AU91" s="249" t="str">
        <f>IFERROR(IF($H91="","",IF($H91="Total",SUMIFS(AU$12:AU90,$F$12:$F90,"Category"),IF($F91="Category",SUMIFS(TB_TRANSACTIONS[Total ($)],TB_TRANSACTIONS[Category],Summary!$H91,TB_TRANSACTIONS[Month],Summary!AT$8),SUMIFS(TB_TRANSACTIONS[Total ($)],TB_TRANSACTIONS[Subcategory],Summary!$H91,TB_TRANSACTIONS[Month],Summary!AT$8)))),0)</f>
        <v/>
      </c>
      <c r="AV91" s="250" t="str">
        <f t="shared" si="31"/>
        <v/>
      </c>
      <c r="AW91" s="162"/>
      <c r="AX91" s="165"/>
      <c r="AY91" s="249" t="str">
        <f>IFERROR(IF($H91="","",IF($H91="Total",SUMIFS(AY$12:AY90,$F$12:$F90,"Category"),IF($F91="Category",SUM(INDEX(Allocations!$D$11:$O$20,MATCH(Summary!$H91,Allocations!$C$11:$C$20,0),MATCH(Summary!AY$8,Allocations!$D$10:$O$10,0))),SUM(INDEX(TB_ALLOCATIONS[[January]:[December]],MATCH(Summary!$H91,TB_ALLOCATIONS[Subcategory],0),MATCH(Summary!AY$8,TB_ALLOCATIONS[[#Headers],[January]:[December]],0)))))),0)</f>
        <v/>
      </c>
      <c r="AZ91" s="249" t="str">
        <f>IFERROR(IF($H91="","",IF($H91="Total",SUMIFS(AZ$12:AZ90,$F$12:$F90,"Category"),IF($F91="Category",SUMIFS(TB_TRANSACTIONS[Total ($)],TB_TRANSACTIONS[Category],Summary!$H91,TB_TRANSACTIONS[Month],Summary!AY$8),SUMIFS(TB_TRANSACTIONS[Total ($)],TB_TRANSACTIONS[Subcategory],Summary!$H91,TB_TRANSACTIONS[Month],Summary!AY$8)))),0)</f>
        <v/>
      </c>
      <c r="BA91" s="250" t="str">
        <f t="shared" si="32"/>
        <v/>
      </c>
      <c r="BB91" s="162"/>
      <c r="BC91" s="165"/>
      <c r="BD91" s="249" t="str">
        <f>IFERROR(IF($H91="","",IF($H91="Total",SUMIFS(BD$12:BD90,$F$12:$F90,"Category"),IF($F91="Category",SUM(INDEX(Allocations!$D$11:$O$20,MATCH(Summary!$H91,Allocations!$C$11:$C$20,0),MATCH(Summary!BD$8,Allocations!$D$10:$O$10,0))),SUM(INDEX(TB_ALLOCATIONS[[January]:[December]],MATCH(Summary!$H91,TB_ALLOCATIONS[Subcategory],0),MATCH(Summary!BD$8,TB_ALLOCATIONS[[#Headers],[January]:[December]],0)))))),0)</f>
        <v/>
      </c>
      <c r="BE91" s="249" t="str">
        <f>IFERROR(IF($H91="","",IF($H91="Total",SUMIFS(BE$12:BE90,$F$12:$F90,"Category"),IF($F91="Category",SUMIFS(TB_TRANSACTIONS[Total ($)],TB_TRANSACTIONS[Category],Summary!$H91,TB_TRANSACTIONS[Month],Summary!BD$8),SUMIFS(TB_TRANSACTIONS[Total ($)],TB_TRANSACTIONS[Subcategory],Summary!$H91,TB_TRANSACTIONS[Month],Summary!BD$8)))),0)</f>
        <v/>
      </c>
      <c r="BF91" s="250" t="str">
        <f t="shared" si="33"/>
        <v/>
      </c>
      <c r="BG91" s="162"/>
      <c r="BH91" s="165"/>
      <c r="BI91" s="249" t="str">
        <f>IFERROR(IF($H91="","",IF($H91="Total",SUMIFS(BI$12:BI90,$F$12:$F90,"Category"),IF($F91="Category",SUM(INDEX(Allocations!$D$11:$O$20,MATCH(Summary!$H91,Allocations!$C$11:$C$20,0),MATCH(Summary!BI$8,Allocations!$D$10:$O$10,0))),SUM(INDEX(TB_ALLOCATIONS[[January]:[December]],MATCH(Summary!$H91,TB_ALLOCATIONS[Subcategory],0),MATCH(Summary!BI$8,TB_ALLOCATIONS[[#Headers],[January]:[December]],0)))))),0)</f>
        <v/>
      </c>
      <c r="BJ91" s="249" t="str">
        <f>IFERROR(IF($H91="","",IF($H91="Total",SUMIFS(BJ$12:BJ90,$F$12:$F90,"Category"),IF($F91="Category",SUMIFS(TB_TRANSACTIONS[Total ($)],TB_TRANSACTIONS[Category],Summary!$H91,TB_TRANSACTIONS[Month],Summary!BI$8),SUMIFS(TB_TRANSACTIONS[Total ($)],TB_TRANSACTIONS[Subcategory],Summary!$H91,TB_TRANSACTIONS[Month],Summary!BI$8)))),0)</f>
        <v/>
      </c>
      <c r="BK91" s="250" t="str">
        <f t="shared" si="34"/>
        <v/>
      </c>
      <c r="BL91" s="162"/>
      <c r="BM91" s="165"/>
      <c r="BN91" s="249" t="str">
        <f>IFERROR(IF($H91="","",IF($H91="Total",SUMIFS(BN$12:BN90,$F$12:$F90,"Category"),IF($F91="Category",SUM(INDEX(Allocations!$D$11:$O$20,MATCH(Summary!$H91,Allocations!$C$11:$C$20,0),MATCH(Summary!BN$8,Allocations!$D$10:$O$10,0))),SUM(INDEX(TB_ALLOCATIONS[[January]:[December]],MATCH(Summary!$H91,TB_ALLOCATIONS[Subcategory],0),MATCH(Summary!BN$8,TB_ALLOCATIONS[[#Headers],[January]:[December]],0)))))),0)</f>
        <v/>
      </c>
      <c r="BO91" s="249" t="str">
        <f>IFERROR(IF($H91="","",IF($H91="Total",SUMIFS(BO$12:BO90,$F$12:$F90,"Category"),IF($F91="Category",SUMIFS(TB_TRANSACTIONS[Total ($)],TB_TRANSACTIONS[Category],Summary!$H91,TB_TRANSACTIONS[Month],Summary!BN$8),SUMIFS(TB_TRANSACTIONS[Total ($)],TB_TRANSACTIONS[Subcategory],Summary!$H91,TB_TRANSACTIONS[Month],Summary!BN$8)))),0)</f>
        <v/>
      </c>
      <c r="BP91" s="250" t="str">
        <f t="shared" si="35"/>
        <v/>
      </c>
      <c r="BQ91" s="162"/>
      <c r="BR91" s="165"/>
      <c r="BS91" s="249" t="str">
        <f t="shared" si="21"/>
        <v/>
      </c>
      <c r="BT91" s="249" t="str">
        <f t="shared" si="22"/>
        <v/>
      </c>
      <c r="BU91" s="250" t="str">
        <f t="shared" si="23"/>
        <v/>
      </c>
      <c r="BV91" s="267"/>
      <c r="BW91" s="77"/>
      <c r="BX91" s="57"/>
      <c r="CK91" s="92"/>
      <c r="CL91" s="92"/>
      <c r="CM91" s="92"/>
      <c r="CN91" s="92"/>
      <c r="CO91" s="92"/>
      <c r="CP91" s="92"/>
    </row>
    <row r="92" spans="1:94" s="72" customFormat="1" ht="16" customHeight="1" thickBot="1" x14ac:dyDescent="0.3">
      <c r="A92" s="97"/>
      <c r="B92" s="108" t="str">
        <f>IFERROR(IF(COUNTIFS($B$13:B91,"Total")&gt;0,"-",IF(B91="",IF(B90="","Total",IF(B90=$C$8,"",B90+1)),IF(E91=D91,"",B91))),"-")</f>
        <v>-</v>
      </c>
      <c r="C92" s="108" t="str">
        <f>IFERROR(IF(B92="","-",INDEX(Analysis!$D$45:$D$54,MATCH(Summary!$B92,Analysis!$C$45:$C$54,0),1)),"-")</f>
        <v>-</v>
      </c>
      <c r="D92" s="108" t="str">
        <f>IFERROR(INDEX(Analysis!$E$45:$E$54,MATCH(Summary!$B92,Analysis!$C$45:$C$54,0),1),"-")</f>
        <v>-</v>
      </c>
      <c r="E92" s="108" t="str">
        <f t="shared" si="36"/>
        <v>-</v>
      </c>
      <c r="F92" s="108" t="str">
        <f t="shared" si="24"/>
        <v>-</v>
      </c>
      <c r="G92" s="57"/>
      <c r="H92" s="164" t="str">
        <f>IFERROR(IF(B92="Total","Total",IF(COUNTIFS($H$12:H91,"Total")&gt;0,"",IF(F92="Category",Summary!C92,INDEX(TB_ALLOCATIONS[Subcategory],MATCH(Summary!C92&amp;"-"&amp;Summary!E92,TB_ALLOCATIONS[Subcategory - code],0),1)))),"")</f>
        <v/>
      </c>
      <c r="I92" s="162"/>
      <c r="J92" s="165"/>
      <c r="K92" s="249" t="str">
        <f>IFERROR(IF($H92="","",IF($H92="Total",SUMIFS(K$12:K91,$F$12:$F91,"Category"),IF($F92="Category",SUM(INDEX(Allocations!$D$11:$O$20,MATCH(Summary!$H92,Allocations!$C$11:$C$20,0),MATCH(Summary!K$8,Allocations!$D$10:$O$10,0))),SUM(INDEX(TB_ALLOCATIONS[[January]:[December]],MATCH(Summary!$H92,TB_ALLOCATIONS[Subcategory],0),MATCH(Summary!K$8,TB_ALLOCATIONS[[#Headers],[January]:[December]],0)))))),0)</f>
        <v/>
      </c>
      <c r="L92" s="249" t="str">
        <f>IFERROR(IF($H92="","",IF($H92="Total",SUMIFS(L$12:L91,$F$12:$F91,"Category"),IF($F92="Category",SUMIFS(TB_TRANSACTIONS[Total ($)],TB_TRANSACTIONS[Category],Summary!$H92,TB_TRANSACTIONS[Month],Summary!K$8),SUMIFS(TB_TRANSACTIONS[Total ($)],TB_TRANSACTIONS[Subcategory],Summary!$H92,TB_TRANSACTIONS[Month],Summary!K$8)))),0)</f>
        <v/>
      </c>
      <c r="M92" s="250" t="str">
        <f t="shared" si="20"/>
        <v/>
      </c>
      <c r="N92" s="162"/>
      <c r="O92" s="165"/>
      <c r="P92" s="249" t="str">
        <f>IFERROR(IF($H92="","",IF($H92="Total",SUMIFS(P$12:P91,$F$12:$F91,"Category"),IF($F92="Category",SUM(INDEX(Allocations!$D$11:$O$20,MATCH(Summary!$H92,Allocations!$C$11:$C$20,0),MATCH(Summary!P$8,Allocations!$D$10:$O$10,0))),SUM(INDEX(TB_ALLOCATIONS[[January]:[December]],MATCH(Summary!$H92,TB_ALLOCATIONS[Subcategory],0),MATCH(Summary!P$8,TB_ALLOCATIONS[[#Headers],[January]:[December]],0)))))),0)</f>
        <v/>
      </c>
      <c r="Q92" s="249" t="str">
        <f>IFERROR(IF($H92="","",IF($H92="Total",SUMIFS(Q$12:Q91,$F$12:$F91,"Category"),IF($F92="Category",SUMIFS(TB_TRANSACTIONS[Total ($)],TB_TRANSACTIONS[Category],Summary!$H92,TB_TRANSACTIONS[Month],Summary!P$8),SUMIFS(TB_TRANSACTIONS[Total ($)],TB_TRANSACTIONS[Subcategory],Summary!$H92,TB_TRANSACTIONS[Month],Summary!P$8)))),0)</f>
        <v/>
      </c>
      <c r="R92" s="250" t="str">
        <f t="shared" si="25"/>
        <v/>
      </c>
      <c r="S92" s="162"/>
      <c r="T92" s="165"/>
      <c r="U92" s="249" t="str">
        <f>IFERROR(IF($H92="","",IF($H92="Total",SUMIFS(U$12:U91,$F$12:$F91,"Category"),IF($F92="Category",SUM(INDEX(Allocations!$D$11:$O$20,MATCH(Summary!$H92,Allocations!$C$11:$C$20,0),MATCH(Summary!U$8,Allocations!$D$10:$O$10,0))),SUM(INDEX(TB_ALLOCATIONS[[January]:[December]],MATCH(Summary!$H92,TB_ALLOCATIONS[Subcategory],0),MATCH(Summary!U$8,TB_ALLOCATIONS[[#Headers],[January]:[December]],0)))))),0)</f>
        <v/>
      </c>
      <c r="V92" s="249" t="str">
        <f>IFERROR(IF($H92="","",IF($H92="Total",SUMIFS(V$12:V91,$F$12:$F91,"Category"),IF($F92="Category",SUMIFS(TB_TRANSACTIONS[Total ($)],TB_TRANSACTIONS[Category],Summary!$H92,TB_TRANSACTIONS[Month],Summary!U$8),SUMIFS(TB_TRANSACTIONS[Total ($)],TB_TRANSACTIONS[Subcategory],Summary!$H92,TB_TRANSACTIONS[Month],Summary!U$8)))),0)</f>
        <v/>
      </c>
      <c r="W92" s="250" t="str">
        <f t="shared" si="26"/>
        <v/>
      </c>
      <c r="X92" s="162"/>
      <c r="Y92" s="165"/>
      <c r="Z92" s="249" t="str">
        <f>IFERROR(IF($H92="","",IF($H92="Total",SUMIFS(Z$12:Z91,$F$12:$F91,"Category"),IF($F92="Category",SUM(INDEX(Allocations!$D$11:$O$20,MATCH(Summary!$H92,Allocations!$C$11:$C$20,0),MATCH(Summary!Z$8,Allocations!$D$10:$O$10,0))),SUM(INDEX(TB_ALLOCATIONS[[January]:[December]],MATCH(Summary!$H92,TB_ALLOCATIONS[Subcategory],0),MATCH(Summary!Z$8,TB_ALLOCATIONS[[#Headers],[January]:[December]],0)))))),0)</f>
        <v/>
      </c>
      <c r="AA92" s="249" t="str">
        <f>IFERROR(IF($H92="","",IF($H92="Total",SUMIFS(AA$12:AA91,$F$12:$F91,"Category"),IF($F92="Category",SUMIFS(TB_TRANSACTIONS[Total ($)],TB_TRANSACTIONS[Category],Summary!$H92,TB_TRANSACTIONS[Month],Summary!Z$8),SUMIFS(TB_TRANSACTIONS[Total ($)],TB_TRANSACTIONS[Subcategory],Summary!$H92,TB_TRANSACTIONS[Month],Summary!Z$8)))),0)</f>
        <v/>
      </c>
      <c r="AB92" s="250" t="str">
        <f t="shared" si="27"/>
        <v/>
      </c>
      <c r="AC92" s="162"/>
      <c r="AD92" s="165"/>
      <c r="AE92" s="249" t="str">
        <f>IFERROR(IF($H92="","",IF($H92="Total",SUMIFS(AE$12:AE91,$F$12:$F91,"Category"),IF($F92="Category",SUM(INDEX(Allocations!$D$11:$O$20,MATCH(Summary!$H92,Allocations!$C$11:$C$20,0),MATCH(Summary!AE$8,Allocations!$D$10:$O$10,0))),SUM(INDEX(TB_ALLOCATIONS[[January]:[December]],MATCH(Summary!$H92,TB_ALLOCATIONS[Subcategory],0),MATCH(Summary!AE$8,TB_ALLOCATIONS[[#Headers],[January]:[December]],0)))))),0)</f>
        <v/>
      </c>
      <c r="AF92" s="249" t="str">
        <f>IFERROR(IF($H92="","",IF($H92="Total",SUMIFS(AF$12:AF91,$F$12:$F91,"Category"),IF($F92="Category",SUMIFS(TB_TRANSACTIONS[Total ($)],TB_TRANSACTIONS[Category],Summary!$H92,TB_TRANSACTIONS[Month],Summary!AE$8),SUMIFS(TB_TRANSACTIONS[Total ($)],TB_TRANSACTIONS[Subcategory],Summary!$H92,TB_TRANSACTIONS[Month],Summary!AE$8)))),0)</f>
        <v/>
      </c>
      <c r="AG92" s="250" t="str">
        <f t="shared" si="28"/>
        <v/>
      </c>
      <c r="AH92" s="162"/>
      <c r="AI92" s="165"/>
      <c r="AJ92" s="249" t="str">
        <f>IFERROR(IF($H92="","",IF($H92="Total",SUMIFS(AJ$12:AJ91,$F$12:$F91,"Category"),IF($F92="Category",SUM(INDEX(Allocations!$D$11:$O$20,MATCH(Summary!$H92,Allocations!$C$11:$C$20,0),MATCH(Summary!AJ$8,Allocations!$D$10:$O$10,0))),SUM(INDEX(TB_ALLOCATIONS[[January]:[December]],MATCH(Summary!$H92,TB_ALLOCATIONS[Subcategory],0),MATCH(Summary!AJ$8,TB_ALLOCATIONS[[#Headers],[January]:[December]],0)))))),0)</f>
        <v/>
      </c>
      <c r="AK92" s="249" t="str">
        <f>IFERROR(IF($H92="","",IF($H92="Total",SUMIFS(AK$12:AK91,$F$12:$F91,"Category"),IF($F92="Category",SUMIFS(TB_TRANSACTIONS[Total ($)],TB_TRANSACTIONS[Category],Summary!$H92,TB_TRANSACTIONS[Month],Summary!AJ$8),SUMIFS(TB_TRANSACTIONS[Total ($)],TB_TRANSACTIONS[Subcategory],Summary!$H92,TB_TRANSACTIONS[Month],Summary!AJ$8)))),0)</f>
        <v/>
      </c>
      <c r="AL92" s="250" t="str">
        <f t="shared" si="29"/>
        <v/>
      </c>
      <c r="AM92" s="162"/>
      <c r="AN92" s="165"/>
      <c r="AO92" s="249" t="str">
        <f>IFERROR(IF($H92="","",IF($H92="Total",SUMIFS(AO$12:AO91,$F$12:$F91,"Category"),IF($F92="Category",SUM(INDEX(Allocations!$D$11:$O$20,MATCH(Summary!$H92,Allocations!$C$11:$C$20,0),MATCH(Summary!AO$8,Allocations!$D$10:$O$10,0))),SUM(INDEX(TB_ALLOCATIONS[[January]:[December]],MATCH(Summary!$H92,TB_ALLOCATIONS[Subcategory],0),MATCH(Summary!AO$8,TB_ALLOCATIONS[[#Headers],[January]:[December]],0)))))),0)</f>
        <v/>
      </c>
      <c r="AP92" s="249" t="str">
        <f>IFERROR(IF($H92="","",IF($H92="Total",SUMIFS(AP$12:AP91,$F$12:$F91,"Category"),IF($F92="Category",SUMIFS(TB_TRANSACTIONS[Total ($)],TB_TRANSACTIONS[Category],Summary!$H92,TB_TRANSACTIONS[Month],Summary!AO$8),SUMIFS(TB_TRANSACTIONS[Total ($)],TB_TRANSACTIONS[Subcategory],Summary!$H92,TB_TRANSACTIONS[Month],Summary!AO$8)))),0)</f>
        <v/>
      </c>
      <c r="AQ92" s="250" t="str">
        <f t="shared" si="30"/>
        <v/>
      </c>
      <c r="AR92" s="162"/>
      <c r="AS92" s="165"/>
      <c r="AT92" s="249" t="str">
        <f>IFERROR(IF($H92="","",IF($H92="Total",SUMIFS(AT$12:AT91,$F$12:$F91,"Category"),IF($F92="Category",SUM(INDEX(Allocations!$D$11:$O$20,MATCH(Summary!$H92,Allocations!$C$11:$C$20,0),MATCH(Summary!AT$8,Allocations!$D$10:$O$10,0))),SUM(INDEX(TB_ALLOCATIONS[[January]:[December]],MATCH(Summary!$H92,TB_ALLOCATIONS[Subcategory],0),MATCH(Summary!AT$8,TB_ALLOCATIONS[[#Headers],[January]:[December]],0)))))),0)</f>
        <v/>
      </c>
      <c r="AU92" s="249" t="str">
        <f>IFERROR(IF($H92="","",IF($H92="Total",SUMIFS(AU$12:AU91,$F$12:$F91,"Category"),IF($F92="Category",SUMIFS(TB_TRANSACTIONS[Total ($)],TB_TRANSACTIONS[Category],Summary!$H92,TB_TRANSACTIONS[Month],Summary!AT$8),SUMIFS(TB_TRANSACTIONS[Total ($)],TB_TRANSACTIONS[Subcategory],Summary!$H92,TB_TRANSACTIONS[Month],Summary!AT$8)))),0)</f>
        <v/>
      </c>
      <c r="AV92" s="250" t="str">
        <f t="shared" si="31"/>
        <v/>
      </c>
      <c r="AW92" s="162"/>
      <c r="AX92" s="165"/>
      <c r="AY92" s="249" t="str">
        <f>IFERROR(IF($H92="","",IF($H92="Total",SUMIFS(AY$12:AY91,$F$12:$F91,"Category"),IF($F92="Category",SUM(INDEX(Allocations!$D$11:$O$20,MATCH(Summary!$H92,Allocations!$C$11:$C$20,0),MATCH(Summary!AY$8,Allocations!$D$10:$O$10,0))),SUM(INDEX(TB_ALLOCATIONS[[January]:[December]],MATCH(Summary!$H92,TB_ALLOCATIONS[Subcategory],0),MATCH(Summary!AY$8,TB_ALLOCATIONS[[#Headers],[January]:[December]],0)))))),0)</f>
        <v/>
      </c>
      <c r="AZ92" s="249" t="str">
        <f>IFERROR(IF($H92="","",IF($H92="Total",SUMIFS(AZ$12:AZ91,$F$12:$F91,"Category"),IF($F92="Category",SUMIFS(TB_TRANSACTIONS[Total ($)],TB_TRANSACTIONS[Category],Summary!$H92,TB_TRANSACTIONS[Month],Summary!AY$8),SUMIFS(TB_TRANSACTIONS[Total ($)],TB_TRANSACTIONS[Subcategory],Summary!$H92,TB_TRANSACTIONS[Month],Summary!AY$8)))),0)</f>
        <v/>
      </c>
      <c r="BA92" s="250" t="str">
        <f t="shared" si="32"/>
        <v/>
      </c>
      <c r="BB92" s="162"/>
      <c r="BC92" s="165"/>
      <c r="BD92" s="249" t="str">
        <f>IFERROR(IF($H92="","",IF($H92="Total",SUMIFS(BD$12:BD91,$F$12:$F91,"Category"),IF($F92="Category",SUM(INDEX(Allocations!$D$11:$O$20,MATCH(Summary!$H92,Allocations!$C$11:$C$20,0),MATCH(Summary!BD$8,Allocations!$D$10:$O$10,0))),SUM(INDEX(TB_ALLOCATIONS[[January]:[December]],MATCH(Summary!$H92,TB_ALLOCATIONS[Subcategory],0),MATCH(Summary!BD$8,TB_ALLOCATIONS[[#Headers],[January]:[December]],0)))))),0)</f>
        <v/>
      </c>
      <c r="BE92" s="249" t="str">
        <f>IFERROR(IF($H92="","",IF($H92="Total",SUMIFS(BE$12:BE91,$F$12:$F91,"Category"),IF($F92="Category",SUMIFS(TB_TRANSACTIONS[Total ($)],TB_TRANSACTIONS[Category],Summary!$H92,TB_TRANSACTIONS[Month],Summary!BD$8),SUMIFS(TB_TRANSACTIONS[Total ($)],TB_TRANSACTIONS[Subcategory],Summary!$H92,TB_TRANSACTIONS[Month],Summary!BD$8)))),0)</f>
        <v/>
      </c>
      <c r="BF92" s="250" t="str">
        <f t="shared" si="33"/>
        <v/>
      </c>
      <c r="BG92" s="162"/>
      <c r="BH92" s="165"/>
      <c r="BI92" s="249" t="str">
        <f>IFERROR(IF($H92="","",IF($H92="Total",SUMIFS(BI$12:BI91,$F$12:$F91,"Category"),IF($F92="Category",SUM(INDEX(Allocations!$D$11:$O$20,MATCH(Summary!$H92,Allocations!$C$11:$C$20,0),MATCH(Summary!BI$8,Allocations!$D$10:$O$10,0))),SUM(INDEX(TB_ALLOCATIONS[[January]:[December]],MATCH(Summary!$H92,TB_ALLOCATIONS[Subcategory],0),MATCH(Summary!BI$8,TB_ALLOCATIONS[[#Headers],[January]:[December]],0)))))),0)</f>
        <v/>
      </c>
      <c r="BJ92" s="249" t="str">
        <f>IFERROR(IF($H92="","",IF($H92="Total",SUMIFS(BJ$12:BJ91,$F$12:$F91,"Category"),IF($F92="Category",SUMIFS(TB_TRANSACTIONS[Total ($)],TB_TRANSACTIONS[Category],Summary!$H92,TB_TRANSACTIONS[Month],Summary!BI$8),SUMIFS(TB_TRANSACTIONS[Total ($)],TB_TRANSACTIONS[Subcategory],Summary!$H92,TB_TRANSACTIONS[Month],Summary!BI$8)))),0)</f>
        <v/>
      </c>
      <c r="BK92" s="250" t="str">
        <f t="shared" si="34"/>
        <v/>
      </c>
      <c r="BL92" s="162"/>
      <c r="BM92" s="165"/>
      <c r="BN92" s="249" t="str">
        <f>IFERROR(IF($H92="","",IF($H92="Total",SUMIFS(BN$12:BN91,$F$12:$F91,"Category"),IF($F92="Category",SUM(INDEX(Allocations!$D$11:$O$20,MATCH(Summary!$H92,Allocations!$C$11:$C$20,0),MATCH(Summary!BN$8,Allocations!$D$10:$O$10,0))),SUM(INDEX(TB_ALLOCATIONS[[January]:[December]],MATCH(Summary!$H92,TB_ALLOCATIONS[Subcategory],0),MATCH(Summary!BN$8,TB_ALLOCATIONS[[#Headers],[January]:[December]],0)))))),0)</f>
        <v/>
      </c>
      <c r="BO92" s="249" t="str">
        <f>IFERROR(IF($H92="","",IF($H92="Total",SUMIFS(BO$12:BO91,$F$12:$F91,"Category"),IF($F92="Category",SUMIFS(TB_TRANSACTIONS[Total ($)],TB_TRANSACTIONS[Category],Summary!$H92,TB_TRANSACTIONS[Month],Summary!BN$8),SUMIFS(TB_TRANSACTIONS[Total ($)],TB_TRANSACTIONS[Subcategory],Summary!$H92,TB_TRANSACTIONS[Month],Summary!BN$8)))),0)</f>
        <v/>
      </c>
      <c r="BP92" s="250" t="str">
        <f t="shared" si="35"/>
        <v/>
      </c>
      <c r="BQ92" s="162"/>
      <c r="BR92" s="165"/>
      <c r="BS92" s="249" t="str">
        <f t="shared" si="21"/>
        <v/>
      </c>
      <c r="BT92" s="249" t="str">
        <f t="shared" si="22"/>
        <v/>
      </c>
      <c r="BU92" s="250" t="str">
        <f t="shared" si="23"/>
        <v/>
      </c>
      <c r="BV92" s="267"/>
      <c r="BW92" s="77"/>
      <c r="BX92" s="57"/>
      <c r="CK92" s="92"/>
      <c r="CL92" s="92"/>
      <c r="CM92" s="92"/>
      <c r="CN92" s="92"/>
      <c r="CO92" s="92"/>
      <c r="CP92" s="92"/>
    </row>
    <row r="93" spans="1:94" s="72" customFormat="1" ht="16" customHeight="1" thickBot="1" x14ac:dyDescent="0.3">
      <c r="A93" s="97"/>
      <c r="B93" s="108" t="str">
        <f>IFERROR(IF(COUNTIFS($B$13:B92,"Total")&gt;0,"-",IF(B92="",IF(B91="","Total",IF(B91=$C$8,"",B91+1)),IF(E92=D92,"",B92))),"-")</f>
        <v>-</v>
      </c>
      <c r="C93" s="108" t="str">
        <f>IFERROR(IF(B93="","-",INDEX(Analysis!$D$45:$D$54,MATCH(Summary!$B93,Analysis!$C$45:$C$54,0),1)),"-")</f>
        <v>-</v>
      </c>
      <c r="D93" s="108" t="str">
        <f>IFERROR(INDEX(Analysis!$E$45:$E$54,MATCH(Summary!$B93,Analysis!$C$45:$C$54,0),1),"-")</f>
        <v>-</v>
      </c>
      <c r="E93" s="108" t="str">
        <f t="shared" si="36"/>
        <v>-</v>
      </c>
      <c r="F93" s="108" t="str">
        <f t="shared" si="24"/>
        <v>-</v>
      </c>
      <c r="G93" s="57"/>
      <c r="H93" s="164" t="str">
        <f>IFERROR(IF(B93="Total","Total",IF(COUNTIFS($H$12:H92,"Total")&gt;0,"",IF(F93="Category",Summary!C93,INDEX(TB_ALLOCATIONS[Subcategory],MATCH(Summary!C93&amp;"-"&amp;Summary!E93,TB_ALLOCATIONS[Subcategory - code],0),1)))),"")</f>
        <v/>
      </c>
      <c r="I93" s="162"/>
      <c r="J93" s="165"/>
      <c r="K93" s="249" t="str">
        <f>IFERROR(IF($H93="","",IF($H93="Total",SUMIFS(K$12:K92,$F$12:$F92,"Category"),IF($F93="Category",SUM(INDEX(Allocations!$D$11:$O$20,MATCH(Summary!$H93,Allocations!$C$11:$C$20,0),MATCH(Summary!K$8,Allocations!$D$10:$O$10,0))),SUM(INDEX(TB_ALLOCATIONS[[January]:[December]],MATCH(Summary!$H93,TB_ALLOCATIONS[Subcategory],0),MATCH(Summary!K$8,TB_ALLOCATIONS[[#Headers],[January]:[December]],0)))))),0)</f>
        <v/>
      </c>
      <c r="L93" s="249" t="str">
        <f>IFERROR(IF($H93="","",IF($H93="Total",SUMIFS(L$12:L92,$F$12:$F92,"Category"),IF($F93="Category",SUMIFS(TB_TRANSACTIONS[Total ($)],TB_TRANSACTIONS[Category],Summary!$H93,TB_TRANSACTIONS[Month],Summary!K$8),SUMIFS(TB_TRANSACTIONS[Total ($)],TB_TRANSACTIONS[Subcategory],Summary!$H93,TB_TRANSACTIONS[Month],Summary!K$8)))),0)</f>
        <v/>
      </c>
      <c r="M93" s="250" t="str">
        <f t="shared" si="20"/>
        <v/>
      </c>
      <c r="N93" s="162"/>
      <c r="O93" s="165"/>
      <c r="P93" s="249" t="str">
        <f>IFERROR(IF($H93="","",IF($H93="Total",SUMIFS(P$12:P92,$F$12:$F92,"Category"),IF($F93="Category",SUM(INDEX(Allocations!$D$11:$O$20,MATCH(Summary!$H93,Allocations!$C$11:$C$20,0),MATCH(Summary!P$8,Allocations!$D$10:$O$10,0))),SUM(INDEX(TB_ALLOCATIONS[[January]:[December]],MATCH(Summary!$H93,TB_ALLOCATIONS[Subcategory],0),MATCH(Summary!P$8,TB_ALLOCATIONS[[#Headers],[January]:[December]],0)))))),0)</f>
        <v/>
      </c>
      <c r="Q93" s="249" t="str">
        <f>IFERROR(IF($H93="","",IF($H93="Total",SUMIFS(Q$12:Q92,$F$12:$F92,"Category"),IF($F93="Category",SUMIFS(TB_TRANSACTIONS[Total ($)],TB_TRANSACTIONS[Category],Summary!$H93,TB_TRANSACTIONS[Month],Summary!P$8),SUMIFS(TB_TRANSACTIONS[Total ($)],TB_TRANSACTIONS[Subcategory],Summary!$H93,TB_TRANSACTIONS[Month],Summary!P$8)))),0)</f>
        <v/>
      </c>
      <c r="R93" s="250" t="str">
        <f t="shared" si="25"/>
        <v/>
      </c>
      <c r="S93" s="162"/>
      <c r="T93" s="165"/>
      <c r="U93" s="249" t="str">
        <f>IFERROR(IF($H93="","",IF($H93="Total",SUMIFS(U$12:U92,$F$12:$F92,"Category"),IF($F93="Category",SUM(INDEX(Allocations!$D$11:$O$20,MATCH(Summary!$H93,Allocations!$C$11:$C$20,0),MATCH(Summary!U$8,Allocations!$D$10:$O$10,0))),SUM(INDEX(TB_ALLOCATIONS[[January]:[December]],MATCH(Summary!$H93,TB_ALLOCATIONS[Subcategory],0),MATCH(Summary!U$8,TB_ALLOCATIONS[[#Headers],[January]:[December]],0)))))),0)</f>
        <v/>
      </c>
      <c r="V93" s="249" t="str">
        <f>IFERROR(IF($H93="","",IF($H93="Total",SUMIFS(V$12:V92,$F$12:$F92,"Category"),IF($F93="Category",SUMIFS(TB_TRANSACTIONS[Total ($)],TB_TRANSACTIONS[Category],Summary!$H93,TB_TRANSACTIONS[Month],Summary!U$8),SUMIFS(TB_TRANSACTIONS[Total ($)],TB_TRANSACTIONS[Subcategory],Summary!$H93,TB_TRANSACTIONS[Month],Summary!U$8)))),0)</f>
        <v/>
      </c>
      <c r="W93" s="250" t="str">
        <f t="shared" si="26"/>
        <v/>
      </c>
      <c r="X93" s="162"/>
      <c r="Y93" s="165"/>
      <c r="Z93" s="249" t="str">
        <f>IFERROR(IF($H93="","",IF($H93="Total",SUMIFS(Z$12:Z92,$F$12:$F92,"Category"),IF($F93="Category",SUM(INDEX(Allocations!$D$11:$O$20,MATCH(Summary!$H93,Allocations!$C$11:$C$20,0),MATCH(Summary!Z$8,Allocations!$D$10:$O$10,0))),SUM(INDEX(TB_ALLOCATIONS[[January]:[December]],MATCH(Summary!$H93,TB_ALLOCATIONS[Subcategory],0),MATCH(Summary!Z$8,TB_ALLOCATIONS[[#Headers],[January]:[December]],0)))))),0)</f>
        <v/>
      </c>
      <c r="AA93" s="249" t="str">
        <f>IFERROR(IF($H93="","",IF($H93="Total",SUMIFS(AA$12:AA92,$F$12:$F92,"Category"),IF($F93="Category",SUMIFS(TB_TRANSACTIONS[Total ($)],TB_TRANSACTIONS[Category],Summary!$H93,TB_TRANSACTIONS[Month],Summary!Z$8),SUMIFS(TB_TRANSACTIONS[Total ($)],TB_TRANSACTIONS[Subcategory],Summary!$H93,TB_TRANSACTIONS[Month],Summary!Z$8)))),0)</f>
        <v/>
      </c>
      <c r="AB93" s="250" t="str">
        <f t="shared" si="27"/>
        <v/>
      </c>
      <c r="AC93" s="162"/>
      <c r="AD93" s="165"/>
      <c r="AE93" s="249" t="str">
        <f>IFERROR(IF($H93="","",IF($H93="Total",SUMIFS(AE$12:AE92,$F$12:$F92,"Category"),IF($F93="Category",SUM(INDEX(Allocations!$D$11:$O$20,MATCH(Summary!$H93,Allocations!$C$11:$C$20,0),MATCH(Summary!AE$8,Allocations!$D$10:$O$10,0))),SUM(INDEX(TB_ALLOCATIONS[[January]:[December]],MATCH(Summary!$H93,TB_ALLOCATIONS[Subcategory],0),MATCH(Summary!AE$8,TB_ALLOCATIONS[[#Headers],[January]:[December]],0)))))),0)</f>
        <v/>
      </c>
      <c r="AF93" s="249" t="str">
        <f>IFERROR(IF($H93="","",IF($H93="Total",SUMIFS(AF$12:AF92,$F$12:$F92,"Category"),IF($F93="Category",SUMIFS(TB_TRANSACTIONS[Total ($)],TB_TRANSACTIONS[Category],Summary!$H93,TB_TRANSACTIONS[Month],Summary!AE$8),SUMIFS(TB_TRANSACTIONS[Total ($)],TB_TRANSACTIONS[Subcategory],Summary!$H93,TB_TRANSACTIONS[Month],Summary!AE$8)))),0)</f>
        <v/>
      </c>
      <c r="AG93" s="250" t="str">
        <f t="shared" si="28"/>
        <v/>
      </c>
      <c r="AH93" s="162"/>
      <c r="AI93" s="165"/>
      <c r="AJ93" s="249" t="str">
        <f>IFERROR(IF($H93="","",IF($H93="Total",SUMIFS(AJ$12:AJ92,$F$12:$F92,"Category"),IF($F93="Category",SUM(INDEX(Allocations!$D$11:$O$20,MATCH(Summary!$H93,Allocations!$C$11:$C$20,0),MATCH(Summary!AJ$8,Allocations!$D$10:$O$10,0))),SUM(INDEX(TB_ALLOCATIONS[[January]:[December]],MATCH(Summary!$H93,TB_ALLOCATIONS[Subcategory],0),MATCH(Summary!AJ$8,TB_ALLOCATIONS[[#Headers],[January]:[December]],0)))))),0)</f>
        <v/>
      </c>
      <c r="AK93" s="249" t="str">
        <f>IFERROR(IF($H93="","",IF($H93="Total",SUMIFS(AK$12:AK92,$F$12:$F92,"Category"),IF($F93="Category",SUMIFS(TB_TRANSACTIONS[Total ($)],TB_TRANSACTIONS[Category],Summary!$H93,TB_TRANSACTIONS[Month],Summary!AJ$8),SUMIFS(TB_TRANSACTIONS[Total ($)],TB_TRANSACTIONS[Subcategory],Summary!$H93,TB_TRANSACTIONS[Month],Summary!AJ$8)))),0)</f>
        <v/>
      </c>
      <c r="AL93" s="250" t="str">
        <f t="shared" si="29"/>
        <v/>
      </c>
      <c r="AM93" s="162"/>
      <c r="AN93" s="165"/>
      <c r="AO93" s="249" t="str">
        <f>IFERROR(IF($H93="","",IF($H93="Total",SUMIFS(AO$12:AO92,$F$12:$F92,"Category"),IF($F93="Category",SUM(INDEX(Allocations!$D$11:$O$20,MATCH(Summary!$H93,Allocations!$C$11:$C$20,0),MATCH(Summary!AO$8,Allocations!$D$10:$O$10,0))),SUM(INDEX(TB_ALLOCATIONS[[January]:[December]],MATCH(Summary!$H93,TB_ALLOCATIONS[Subcategory],0),MATCH(Summary!AO$8,TB_ALLOCATIONS[[#Headers],[January]:[December]],0)))))),0)</f>
        <v/>
      </c>
      <c r="AP93" s="249" t="str">
        <f>IFERROR(IF($H93="","",IF($H93="Total",SUMIFS(AP$12:AP92,$F$12:$F92,"Category"),IF($F93="Category",SUMIFS(TB_TRANSACTIONS[Total ($)],TB_TRANSACTIONS[Category],Summary!$H93,TB_TRANSACTIONS[Month],Summary!AO$8),SUMIFS(TB_TRANSACTIONS[Total ($)],TB_TRANSACTIONS[Subcategory],Summary!$H93,TB_TRANSACTIONS[Month],Summary!AO$8)))),0)</f>
        <v/>
      </c>
      <c r="AQ93" s="250" t="str">
        <f t="shared" si="30"/>
        <v/>
      </c>
      <c r="AR93" s="162"/>
      <c r="AS93" s="165"/>
      <c r="AT93" s="249" t="str">
        <f>IFERROR(IF($H93="","",IF($H93="Total",SUMIFS(AT$12:AT92,$F$12:$F92,"Category"),IF($F93="Category",SUM(INDEX(Allocations!$D$11:$O$20,MATCH(Summary!$H93,Allocations!$C$11:$C$20,0),MATCH(Summary!AT$8,Allocations!$D$10:$O$10,0))),SUM(INDEX(TB_ALLOCATIONS[[January]:[December]],MATCH(Summary!$H93,TB_ALLOCATIONS[Subcategory],0),MATCH(Summary!AT$8,TB_ALLOCATIONS[[#Headers],[January]:[December]],0)))))),0)</f>
        <v/>
      </c>
      <c r="AU93" s="249" t="str">
        <f>IFERROR(IF($H93="","",IF($H93="Total",SUMIFS(AU$12:AU92,$F$12:$F92,"Category"),IF($F93="Category",SUMIFS(TB_TRANSACTIONS[Total ($)],TB_TRANSACTIONS[Category],Summary!$H93,TB_TRANSACTIONS[Month],Summary!AT$8),SUMIFS(TB_TRANSACTIONS[Total ($)],TB_TRANSACTIONS[Subcategory],Summary!$H93,TB_TRANSACTIONS[Month],Summary!AT$8)))),0)</f>
        <v/>
      </c>
      <c r="AV93" s="250" t="str">
        <f t="shared" si="31"/>
        <v/>
      </c>
      <c r="AW93" s="162"/>
      <c r="AX93" s="165"/>
      <c r="AY93" s="249" t="str">
        <f>IFERROR(IF($H93="","",IF($H93="Total",SUMIFS(AY$12:AY92,$F$12:$F92,"Category"),IF($F93="Category",SUM(INDEX(Allocations!$D$11:$O$20,MATCH(Summary!$H93,Allocations!$C$11:$C$20,0),MATCH(Summary!AY$8,Allocations!$D$10:$O$10,0))),SUM(INDEX(TB_ALLOCATIONS[[January]:[December]],MATCH(Summary!$H93,TB_ALLOCATIONS[Subcategory],0),MATCH(Summary!AY$8,TB_ALLOCATIONS[[#Headers],[January]:[December]],0)))))),0)</f>
        <v/>
      </c>
      <c r="AZ93" s="249" t="str">
        <f>IFERROR(IF($H93="","",IF($H93="Total",SUMIFS(AZ$12:AZ92,$F$12:$F92,"Category"),IF($F93="Category",SUMIFS(TB_TRANSACTIONS[Total ($)],TB_TRANSACTIONS[Category],Summary!$H93,TB_TRANSACTIONS[Month],Summary!AY$8),SUMIFS(TB_TRANSACTIONS[Total ($)],TB_TRANSACTIONS[Subcategory],Summary!$H93,TB_TRANSACTIONS[Month],Summary!AY$8)))),0)</f>
        <v/>
      </c>
      <c r="BA93" s="250" t="str">
        <f t="shared" si="32"/>
        <v/>
      </c>
      <c r="BB93" s="162"/>
      <c r="BC93" s="165"/>
      <c r="BD93" s="249" t="str">
        <f>IFERROR(IF($H93="","",IF($H93="Total",SUMIFS(BD$12:BD92,$F$12:$F92,"Category"),IF($F93="Category",SUM(INDEX(Allocations!$D$11:$O$20,MATCH(Summary!$H93,Allocations!$C$11:$C$20,0),MATCH(Summary!BD$8,Allocations!$D$10:$O$10,0))),SUM(INDEX(TB_ALLOCATIONS[[January]:[December]],MATCH(Summary!$H93,TB_ALLOCATIONS[Subcategory],0),MATCH(Summary!BD$8,TB_ALLOCATIONS[[#Headers],[January]:[December]],0)))))),0)</f>
        <v/>
      </c>
      <c r="BE93" s="249" t="str">
        <f>IFERROR(IF($H93="","",IF($H93="Total",SUMIFS(BE$12:BE92,$F$12:$F92,"Category"),IF($F93="Category",SUMIFS(TB_TRANSACTIONS[Total ($)],TB_TRANSACTIONS[Category],Summary!$H93,TB_TRANSACTIONS[Month],Summary!BD$8),SUMIFS(TB_TRANSACTIONS[Total ($)],TB_TRANSACTIONS[Subcategory],Summary!$H93,TB_TRANSACTIONS[Month],Summary!BD$8)))),0)</f>
        <v/>
      </c>
      <c r="BF93" s="250" t="str">
        <f t="shared" si="33"/>
        <v/>
      </c>
      <c r="BG93" s="162"/>
      <c r="BH93" s="165"/>
      <c r="BI93" s="249" t="str">
        <f>IFERROR(IF($H93="","",IF($H93="Total",SUMIFS(BI$12:BI92,$F$12:$F92,"Category"),IF($F93="Category",SUM(INDEX(Allocations!$D$11:$O$20,MATCH(Summary!$H93,Allocations!$C$11:$C$20,0),MATCH(Summary!BI$8,Allocations!$D$10:$O$10,0))),SUM(INDEX(TB_ALLOCATIONS[[January]:[December]],MATCH(Summary!$H93,TB_ALLOCATIONS[Subcategory],0),MATCH(Summary!BI$8,TB_ALLOCATIONS[[#Headers],[January]:[December]],0)))))),0)</f>
        <v/>
      </c>
      <c r="BJ93" s="249" t="str">
        <f>IFERROR(IF($H93="","",IF($H93="Total",SUMIFS(BJ$12:BJ92,$F$12:$F92,"Category"),IF($F93="Category",SUMIFS(TB_TRANSACTIONS[Total ($)],TB_TRANSACTIONS[Category],Summary!$H93,TB_TRANSACTIONS[Month],Summary!BI$8),SUMIFS(TB_TRANSACTIONS[Total ($)],TB_TRANSACTIONS[Subcategory],Summary!$H93,TB_TRANSACTIONS[Month],Summary!BI$8)))),0)</f>
        <v/>
      </c>
      <c r="BK93" s="250" t="str">
        <f t="shared" si="34"/>
        <v/>
      </c>
      <c r="BL93" s="162"/>
      <c r="BM93" s="165"/>
      <c r="BN93" s="249" t="str">
        <f>IFERROR(IF($H93="","",IF($H93="Total",SUMIFS(BN$12:BN92,$F$12:$F92,"Category"),IF($F93="Category",SUM(INDEX(Allocations!$D$11:$O$20,MATCH(Summary!$H93,Allocations!$C$11:$C$20,0),MATCH(Summary!BN$8,Allocations!$D$10:$O$10,0))),SUM(INDEX(TB_ALLOCATIONS[[January]:[December]],MATCH(Summary!$H93,TB_ALLOCATIONS[Subcategory],0),MATCH(Summary!BN$8,TB_ALLOCATIONS[[#Headers],[January]:[December]],0)))))),0)</f>
        <v/>
      </c>
      <c r="BO93" s="249" t="str">
        <f>IFERROR(IF($H93="","",IF($H93="Total",SUMIFS(BO$12:BO92,$F$12:$F92,"Category"),IF($F93="Category",SUMIFS(TB_TRANSACTIONS[Total ($)],TB_TRANSACTIONS[Category],Summary!$H93,TB_TRANSACTIONS[Month],Summary!BN$8),SUMIFS(TB_TRANSACTIONS[Total ($)],TB_TRANSACTIONS[Subcategory],Summary!$H93,TB_TRANSACTIONS[Month],Summary!BN$8)))),0)</f>
        <v/>
      </c>
      <c r="BP93" s="250" t="str">
        <f t="shared" si="35"/>
        <v/>
      </c>
      <c r="BQ93" s="162"/>
      <c r="BR93" s="165"/>
      <c r="BS93" s="249" t="str">
        <f t="shared" si="21"/>
        <v/>
      </c>
      <c r="BT93" s="249" t="str">
        <f t="shared" si="22"/>
        <v/>
      </c>
      <c r="BU93" s="250" t="str">
        <f t="shared" si="23"/>
        <v/>
      </c>
      <c r="BV93" s="267"/>
      <c r="BW93" s="77"/>
      <c r="BX93" s="57"/>
      <c r="CK93" s="92"/>
      <c r="CL93" s="92"/>
      <c r="CM93" s="92"/>
      <c r="CN93" s="92"/>
      <c r="CO93" s="92"/>
      <c r="CP93" s="92"/>
    </row>
    <row r="94" spans="1:94" s="72" customFormat="1" ht="16" customHeight="1" thickBot="1" x14ac:dyDescent="0.3">
      <c r="A94" s="97"/>
      <c r="B94" s="108" t="str">
        <f>IFERROR(IF(COUNTIFS($B$13:B93,"Total")&gt;0,"-",IF(B93="",IF(B92="","Total",IF(B92=$C$8,"",B92+1)),IF(E93=D93,"",B93))),"-")</f>
        <v>-</v>
      </c>
      <c r="C94" s="108" t="str">
        <f>IFERROR(IF(B94="","-",INDEX(Analysis!$D$45:$D$54,MATCH(Summary!$B94,Analysis!$C$45:$C$54,0),1)),"-")</f>
        <v>-</v>
      </c>
      <c r="D94" s="108" t="str">
        <f>IFERROR(INDEX(Analysis!$E$45:$E$54,MATCH(Summary!$B94,Analysis!$C$45:$C$54,0),1),"-")</f>
        <v>-</v>
      </c>
      <c r="E94" s="108" t="str">
        <f t="shared" si="36"/>
        <v>-</v>
      </c>
      <c r="F94" s="108" t="str">
        <f t="shared" si="24"/>
        <v>-</v>
      </c>
      <c r="G94" s="57"/>
      <c r="H94" s="164" t="str">
        <f>IFERROR(IF(B94="Total","Total",IF(COUNTIFS($H$12:H93,"Total")&gt;0,"",IF(F94="Category",Summary!C94,INDEX(TB_ALLOCATIONS[Subcategory],MATCH(Summary!C94&amp;"-"&amp;Summary!E94,TB_ALLOCATIONS[Subcategory - code],0),1)))),"")</f>
        <v/>
      </c>
      <c r="I94" s="162"/>
      <c r="J94" s="165"/>
      <c r="K94" s="249" t="str">
        <f>IFERROR(IF($H94="","",IF($H94="Total",SUMIFS(K$12:K93,$F$12:$F93,"Category"),IF($F94="Category",SUM(INDEX(Allocations!$D$11:$O$20,MATCH(Summary!$H94,Allocations!$C$11:$C$20,0),MATCH(Summary!K$8,Allocations!$D$10:$O$10,0))),SUM(INDEX(TB_ALLOCATIONS[[January]:[December]],MATCH(Summary!$H94,TB_ALLOCATIONS[Subcategory],0),MATCH(Summary!K$8,TB_ALLOCATIONS[[#Headers],[January]:[December]],0)))))),0)</f>
        <v/>
      </c>
      <c r="L94" s="249" t="str">
        <f>IFERROR(IF($H94="","",IF($H94="Total",SUMIFS(L$12:L93,$F$12:$F93,"Category"),IF($F94="Category",SUMIFS(TB_TRANSACTIONS[Total ($)],TB_TRANSACTIONS[Category],Summary!$H94,TB_TRANSACTIONS[Month],Summary!K$8),SUMIFS(TB_TRANSACTIONS[Total ($)],TB_TRANSACTIONS[Subcategory],Summary!$H94,TB_TRANSACTIONS[Month],Summary!K$8)))),0)</f>
        <v/>
      </c>
      <c r="M94" s="250" t="str">
        <f t="shared" si="20"/>
        <v/>
      </c>
      <c r="N94" s="162"/>
      <c r="O94" s="165"/>
      <c r="P94" s="249" t="str">
        <f>IFERROR(IF($H94="","",IF($H94="Total",SUMIFS(P$12:P93,$F$12:$F93,"Category"),IF($F94="Category",SUM(INDEX(Allocations!$D$11:$O$20,MATCH(Summary!$H94,Allocations!$C$11:$C$20,0),MATCH(Summary!P$8,Allocations!$D$10:$O$10,0))),SUM(INDEX(TB_ALLOCATIONS[[January]:[December]],MATCH(Summary!$H94,TB_ALLOCATIONS[Subcategory],0),MATCH(Summary!P$8,TB_ALLOCATIONS[[#Headers],[January]:[December]],0)))))),0)</f>
        <v/>
      </c>
      <c r="Q94" s="249" t="str">
        <f>IFERROR(IF($H94="","",IF($H94="Total",SUMIFS(Q$12:Q93,$F$12:$F93,"Category"),IF($F94="Category",SUMIFS(TB_TRANSACTIONS[Total ($)],TB_TRANSACTIONS[Category],Summary!$H94,TB_TRANSACTIONS[Month],Summary!P$8),SUMIFS(TB_TRANSACTIONS[Total ($)],TB_TRANSACTIONS[Subcategory],Summary!$H94,TB_TRANSACTIONS[Month],Summary!P$8)))),0)</f>
        <v/>
      </c>
      <c r="R94" s="250" t="str">
        <f t="shared" si="25"/>
        <v/>
      </c>
      <c r="S94" s="162"/>
      <c r="T94" s="165"/>
      <c r="U94" s="249" t="str">
        <f>IFERROR(IF($H94="","",IF($H94="Total",SUMIFS(U$12:U93,$F$12:$F93,"Category"),IF($F94="Category",SUM(INDEX(Allocations!$D$11:$O$20,MATCH(Summary!$H94,Allocations!$C$11:$C$20,0),MATCH(Summary!U$8,Allocations!$D$10:$O$10,0))),SUM(INDEX(TB_ALLOCATIONS[[January]:[December]],MATCH(Summary!$H94,TB_ALLOCATIONS[Subcategory],0),MATCH(Summary!U$8,TB_ALLOCATIONS[[#Headers],[January]:[December]],0)))))),0)</f>
        <v/>
      </c>
      <c r="V94" s="249" t="str">
        <f>IFERROR(IF($H94="","",IF($H94="Total",SUMIFS(V$12:V93,$F$12:$F93,"Category"),IF($F94="Category",SUMIFS(TB_TRANSACTIONS[Total ($)],TB_TRANSACTIONS[Category],Summary!$H94,TB_TRANSACTIONS[Month],Summary!U$8),SUMIFS(TB_TRANSACTIONS[Total ($)],TB_TRANSACTIONS[Subcategory],Summary!$H94,TB_TRANSACTIONS[Month],Summary!U$8)))),0)</f>
        <v/>
      </c>
      <c r="W94" s="250" t="str">
        <f t="shared" si="26"/>
        <v/>
      </c>
      <c r="X94" s="162"/>
      <c r="Y94" s="165"/>
      <c r="Z94" s="249" t="str">
        <f>IFERROR(IF($H94="","",IF($H94="Total",SUMIFS(Z$12:Z93,$F$12:$F93,"Category"),IF($F94="Category",SUM(INDEX(Allocations!$D$11:$O$20,MATCH(Summary!$H94,Allocations!$C$11:$C$20,0),MATCH(Summary!Z$8,Allocations!$D$10:$O$10,0))),SUM(INDEX(TB_ALLOCATIONS[[January]:[December]],MATCH(Summary!$H94,TB_ALLOCATIONS[Subcategory],0),MATCH(Summary!Z$8,TB_ALLOCATIONS[[#Headers],[January]:[December]],0)))))),0)</f>
        <v/>
      </c>
      <c r="AA94" s="249" t="str">
        <f>IFERROR(IF($H94="","",IF($H94="Total",SUMIFS(AA$12:AA93,$F$12:$F93,"Category"),IF($F94="Category",SUMIFS(TB_TRANSACTIONS[Total ($)],TB_TRANSACTIONS[Category],Summary!$H94,TB_TRANSACTIONS[Month],Summary!Z$8),SUMIFS(TB_TRANSACTIONS[Total ($)],TB_TRANSACTIONS[Subcategory],Summary!$H94,TB_TRANSACTIONS[Month],Summary!Z$8)))),0)</f>
        <v/>
      </c>
      <c r="AB94" s="250" t="str">
        <f t="shared" si="27"/>
        <v/>
      </c>
      <c r="AC94" s="162"/>
      <c r="AD94" s="165"/>
      <c r="AE94" s="249" t="str">
        <f>IFERROR(IF($H94="","",IF($H94="Total",SUMIFS(AE$12:AE93,$F$12:$F93,"Category"),IF($F94="Category",SUM(INDEX(Allocations!$D$11:$O$20,MATCH(Summary!$H94,Allocations!$C$11:$C$20,0),MATCH(Summary!AE$8,Allocations!$D$10:$O$10,0))),SUM(INDEX(TB_ALLOCATIONS[[January]:[December]],MATCH(Summary!$H94,TB_ALLOCATIONS[Subcategory],0),MATCH(Summary!AE$8,TB_ALLOCATIONS[[#Headers],[January]:[December]],0)))))),0)</f>
        <v/>
      </c>
      <c r="AF94" s="249" t="str">
        <f>IFERROR(IF($H94="","",IF($H94="Total",SUMIFS(AF$12:AF93,$F$12:$F93,"Category"),IF($F94="Category",SUMIFS(TB_TRANSACTIONS[Total ($)],TB_TRANSACTIONS[Category],Summary!$H94,TB_TRANSACTIONS[Month],Summary!AE$8),SUMIFS(TB_TRANSACTIONS[Total ($)],TB_TRANSACTIONS[Subcategory],Summary!$H94,TB_TRANSACTIONS[Month],Summary!AE$8)))),0)</f>
        <v/>
      </c>
      <c r="AG94" s="250" t="str">
        <f t="shared" si="28"/>
        <v/>
      </c>
      <c r="AH94" s="162"/>
      <c r="AI94" s="165"/>
      <c r="AJ94" s="249" t="str">
        <f>IFERROR(IF($H94="","",IF($H94="Total",SUMIFS(AJ$12:AJ93,$F$12:$F93,"Category"),IF($F94="Category",SUM(INDEX(Allocations!$D$11:$O$20,MATCH(Summary!$H94,Allocations!$C$11:$C$20,0),MATCH(Summary!AJ$8,Allocations!$D$10:$O$10,0))),SUM(INDEX(TB_ALLOCATIONS[[January]:[December]],MATCH(Summary!$H94,TB_ALLOCATIONS[Subcategory],0),MATCH(Summary!AJ$8,TB_ALLOCATIONS[[#Headers],[January]:[December]],0)))))),0)</f>
        <v/>
      </c>
      <c r="AK94" s="249" t="str">
        <f>IFERROR(IF($H94="","",IF($H94="Total",SUMIFS(AK$12:AK93,$F$12:$F93,"Category"),IF($F94="Category",SUMIFS(TB_TRANSACTIONS[Total ($)],TB_TRANSACTIONS[Category],Summary!$H94,TB_TRANSACTIONS[Month],Summary!AJ$8),SUMIFS(TB_TRANSACTIONS[Total ($)],TB_TRANSACTIONS[Subcategory],Summary!$H94,TB_TRANSACTIONS[Month],Summary!AJ$8)))),0)</f>
        <v/>
      </c>
      <c r="AL94" s="250" t="str">
        <f t="shared" si="29"/>
        <v/>
      </c>
      <c r="AM94" s="162"/>
      <c r="AN94" s="165"/>
      <c r="AO94" s="249" t="str">
        <f>IFERROR(IF($H94="","",IF($H94="Total",SUMIFS(AO$12:AO93,$F$12:$F93,"Category"),IF($F94="Category",SUM(INDEX(Allocations!$D$11:$O$20,MATCH(Summary!$H94,Allocations!$C$11:$C$20,0),MATCH(Summary!AO$8,Allocations!$D$10:$O$10,0))),SUM(INDEX(TB_ALLOCATIONS[[January]:[December]],MATCH(Summary!$H94,TB_ALLOCATIONS[Subcategory],0),MATCH(Summary!AO$8,TB_ALLOCATIONS[[#Headers],[January]:[December]],0)))))),0)</f>
        <v/>
      </c>
      <c r="AP94" s="249" t="str">
        <f>IFERROR(IF($H94="","",IF($H94="Total",SUMIFS(AP$12:AP93,$F$12:$F93,"Category"),IF($F94="Category",SUMIFS(TB_TRANSACTIONS[Total ($)],TB_TRANSACTIONS[Category],Summary!$H94,TB_TRANSACTIONS[Month],Summary!AO$8),SUMIFS(TB_TRANSACTIONS[Total ($)],TB_TRANSACTIONS[Subcategory],Summary!$H94,TB_TRANSACTIONS[Month],Summary!AO$8)))),0)</f>
        <v/>
      </c>
      <c r="AQ94" s="250" t="str">
        <f t="shared" si="30"/>
        <v/>
      </c>
      <c r="AR94" s="162"/>
      <c r="AS94" s="165"/>
      <c r="AT94" s="249" t="str">
        <f>IFERROR(IF($H94="","",IF($H94="Total",SUMIFS(AT$12:AT93,$F$12:$F93,"Category"),IF($F94="Category",SUM(INDEX(Allocations!$D$11:$O$20,MATCH(Summary!$H94,Allocations!$C$11:$C$20,0),MATCH(Summary!AT$8,Allocations!$D$10:$O$10,0))),SUM(INDEX(TB_ALLOCATIONS[[January]:[December]],MATCH(Summary!$H94,TB_ALLOCATIONS[Subcategory],0),MATCH(Summary!AT$8,TB_ALLOCATIONS[[#Headers],[January]:[December]],0)))))),0)</f>
        <v/>
      </c>
      <c r="AU94" s="249" t="str">
        <f>IFERROR(IF($H94="","",IF($H94="Total",SUMIFS(AU$12:AU93,$F$12:$F93,"Category"),IF($F94="Category",SUMIFS(TB_TRANSACTIONS[Total ($)],TB_TRANSACTIONS[Category],Summary!$H94,TB_TRANSACTIONS[Month],Summary!AT$8),SUMIFS(TB_TRANSACTIONS[Total ($)],TB_TRANSACTIONS[Subcategory],Summary!$H94,TB_TRANSACTIONS[Month],Summary!AT$8)))),0)</f>
        <v/>
      </c>
      <c r="AV94" s="250" t="str">
        <f t="shared" si="31"/>
        <v/>
      </c>
      <c r="AW94" s="162"/>
      <c r="AX94" s="165"/>
      <c r="AY94" s="249" t="str">
        <f>IFERROR(IF($H94="","",IF($H94="Total",SUMIFS(AY$12:AY93,$F$12:$F93,"Category"),IF($F94="Category",SUM(INDEX(Allocations!$D$11:$O$20,MATCH(Summary!$H94,Allocations!$C$11:$C$20,0),MATCH(Summary!AY$8,Allocations!$D$10:$O$10,0))),SUM(INDEX(TB_ALLOCATIONS[[January]:[December]],MATCH(Summary!$H94,TB_ALLOCATIONS[Subcategory],0),MATCH(Summary!AY$8,TB_ALLOCATIONS[[#Headers],[January]:[December]],0)))))),0)</f>
        <v/>
      </c>
      <c r="AZ94" s="249" t="str">
        <f>IFERROR(IF($H94="","",IF($H94="Total",SUMIFS(AZ$12:AZ93,$F$12:$F93,"Category"),IF($F94="Category",SUMIFS(TB_TRANSACTIONS[Total ($)],TB_TRANSACTIONS[Category],Summary!$H94,TB_TRANSACTIONS[Month],Summary!AY$8),SUMIFS(TB_TRANSACTIONS[Total ($)],TB_TRANSACTIONS[Subcategory],Summary!$H94,TB_TRANSACTIONS[Month],Summary!AY$8)))),0)</f>
        <v/>
      </c>
      <c r="BA94" s="250" t="str">
        <f t="shared" si="32"/>
        <v/>
      </c>
      <c r="BB94" s="162"/>
      <c r="BC94" s="165"/>
      <c r="BD94" s="249" t="str">
        <f>IFERROR(IF($H94="","",IF($H94="Total",SUMIFS(BD$12:BD93,$F$12:$F93,"Category"),IF($F94="Category",SUM(INDEX(Allocations!$D$11:$O$20,MATCH(Summary!$H94,Allocations!$C$11:$C$20,0),MATCH(Summary!BD$8,Allocations!$D$10:$O$10,0))),SUM(INDEX(TB_ALLOCATIONS[[January]:[December]],MATCH(Summary!$H94,TB_ALLOCATIONS[Subcategory],0),MATCH(Summary!BD$8,TB_ALLOCATIONS[[#Headers],[January]:[December]],0)))))),0)</f>
        <v/>
      </c>
      <c r="BE94" s="249" t="str">
        <f>IFERROR(IF($H94="","",IF($H94="Total",SUMIFS(BE$12:BE93,$F$12:$F93,"Category"),IF($F94="Category",SUMIFS(TB_TRANSACTIONS[Total ($)],TB_TRANSACTIONS[Category],Summary!$H94,TB_TRANSACTIONS[Month],Summary!BD$8),SUMIFS(TB_TRANSACTIONS[Total ($)],TB_TRANSACTIONS[Subcategory],Summary!$H94,TB_TRANSACTIONS[Month],Summary!BD$8)))),0)</f>
        <v/>
      </c>
      <c r="BF94" s="250" t="str">
        <f t="shared" si="33"/>
        <v/>
      </c>
      <c r="BG94" s="162"/>
      <c r="BH94" s="165"/>
      <c r="BI94" s="249" t="str">
        <f>IFERROR(IF($H94="","",IF($H94="Total",SUMIFS(BI$12:BI93,$F$12:$F93,"Category"),IF($F94="Category",SUM(INDEX(Allocations!$D$11:$O$20,MATCH(Summary!$H94,Allocations!$C$11:$C$20,0),MATCH(Summary!BI$8,Allocations!$D$10:$O$10,0))),SUM(INDEX(TB_ALLOCATIONS[[January]:[December]],MATCH(Summary!$H94,TB_ALLOCATIONS[Subcategory],0),MATCH(Summary!BI$8,TB_ALLOCATIONS[[#Headers],[January]:[December]],0)))))),0)</f>
        <v/>
      </c>
      <c r="BJ94" s="249" t="str">
        <f>IFERROR(IF($H94="","",IF($H94="Total",SUMIFS(BJ$12:BJ93,$F$12:$F93,"Category"),IF($F94="Category",SUMIFS(TB_TRANSACTIONS[Total ($)],TB_TRANSACTIONS[Category],Summary!$H94,TB_TRANSACTIONS[Month],Summary!BI$8),SUMIFS(TB_TRANSACTIONS[Total ($)],TB_TRANSACTIONS[Subcategory],Summary!$H94,TB_TRANSACTIONS[Month],Summary!BI$8)))),0)</f>
        <v/>
      </c>
      <c r="BK94" s="250" t="str">
        <f t="shared" si="34"/>
        <v/>
      </c>
      <c r="BL94" s="162"/>
      <c r="BM94" s="165"/>
      <c r="BN94" s="249" t="str">
        <f>IFERROR(IF($H94="","",IF($H94="Total",SUMIFS(BN$12:BN93,$F$12:$F93,"Category"),IF($F94="Category",SUM(INDEX(Allocations!$D$11:$O$20,MATCH(Summary!$H94,Allocations!$C$11:$C$20,0),MATCH(Summary!BN$8,Allocations!$D$10:$O$10,0))),SUM(INDEX(TB_ALLOCATIONS[[January]:[December]],MATCH(Summary!$H94,TB_ALLOCATIONS[Subcategory],0),MATCH(Summary!BN$8,TB_ALLOCATIONS[[#Headers],[January]:[December]],0)))))),0)</f>
        <v/>
      </c>
      <c r="BO94" s="249" t="str">
        <f>IFERROR(IF($H94="","",IF($H94="Total",SUMIFS(BO$12:BO93,$F$12:$F93,"Category"),IF($F94="Category",SUMIFS(TB_TRANSACTIONS[Total ($)],TB_TRANSACTIONS[Category],Summary!$H94,TB_TRANSACTIONS[Month],Summary!BN$8),SUMIFS(TB_TRANSACTIONS[Total ($)],TB_TRANSACTIONS[Subcategory],Summary!$H94,TB_TRANSACTIONS[Month],Summary!BN$8)))),0)</f>
        <v/>
      </c>
      <c r="BP94" s="250" t="str">
        <f t="shared" si="35"/>
        <v/>
      </c>
      <c r="BQ94" s="162"/>
      <c r="BR94" s="165"/>
      <c r="BS94" s="249" t="str">
        <f t="shared" si="21"/>
        <v/>
      </c>
      <c r="BT94" s="249" t="str">
        <f t="shared" si="22"/>
        <v/>
      </c>
      <c r="BU94" s="250" t="str">
        <f t="shared" si="23"/>
        <v/>
      </c>
      <c r="BV94" s="267"/>
      <c r="BW94" s="77"/>
      <c r="BX94" s="57"/>
      <c r="CK94" s="92"/>
      <c r="CL94" s="92"/>
      <c r="CM94" s="92"/>
      <c r="CN94" s="92"/>
      <c r="CO94" s="92"/>
      <c r="CP94" s="92"/>
    </row>
    <row r="95" spans="1:94" s="72" customFormat="1" ht="16" customHeight="1" thickBot="1" x14ac:dyDescent="0.3">
      <c r="A95" s="97"/>
      <c r="B95" s="108" t="str">
        <f>IFERROR(IF(COUNTIFS($B$13:B94,"Total")&gt;0,"-",IF(B94="",IF(B93="","Total",IF(B93=$C$8,"",B93+1)),IF(E94=D94,"",B94))),"-")</f>
        <v>-</v>
      </c>
      <c r="C95" s="108" t="str">
        <f>IFERROR(IF(B95="","-",INDEX(Analysis!$D$45:$D$54,MATCH(Summary!$B95,Analysis!$C$45:$C$54,0),1)),"-")</f>
        <v>-</v>
      </c>
      <c r="D95" s="108" t="str">
        <f>IFERROR(INDEX(Analysis!$E$45:$E$54,MATCH(Summary!$B95,Analysis!$C$45:$C$54,0),1),"-")</f>
        <v>-</v>
      </c>
      <c r="E95" s="108" t="str">
        <f t="shared" si="36"/>
        <v>-</v>
      </c>
      <c r="F95" s="108" t="str">
        <f t="shared" si="24"/>
        <v>-</v>
      </c>
      <c r="G95" s="57"/>
      <c r="H95" s="164" t="str">
        <f>IFERROR(IF(B95="Total","Total",IF(COUNTIFS($H$12:H94,"Total")&gt;0,"",IF(F95="Category",Summary!C95,INDEX(TB_ALLOCATIONS[Subcategory],MATCH(Summary!C95&amp;"-"&amp;Summary!E95,TB_ALLOCATIONS[Subcategory - code],0),1)))),"")</f>
        <v/>
      </c>
      <c r="I95" s="162"/>
      <c r="J95" s="165"/>
      <c r="K95" s="249" t="str">
        <f>IFERROR(IF($H95="","",IF($H95="Total",SUMIFS(K$12:K94,$F$12:$F94,"Category"),IF($F95="Category",SUM(INDEX(Allocations!$D$11:$O$20,MATCH(Summary!$H95,Allocations!$C$11:$C$20,0),MATCH(Summary!K$8,Allocations!$D$10:$O$10,0))),SUM(INDEX(TB_ALLOCATIONS[[January]:[December]],MATCH(Summary!$H95,TB_ALLOCATIONS[Subcategory],0),MATCH(Summary!K$8,TB_ALLOCATIONS[[#Headers],[January]:[December]],0)))))),0)</f>
        <v/>
      </c>
      <c r="L95" s="249" t="str">
        <f>IFERROR(IF($H95="","",IF($H95="Total",SUMIFS(L$12:L94,$F$12:$F94,"Category"),IF($F95="Category",SUMIFS(TB_TRANSACTIONS[Total ($)],TB_TRANSACTIONS[Category],Summary!$H95,TB_TRANSACTIONS[Month],Summary!K$8),SUMIFS(TB_TRANSACTIONS[Total ($)],TB_TRANSACTIONS[Subcategory],Summary!$H95,TB_TRANSACTIONS[Month],Summary!K$8)))),0)</f>
        <v/>
      </c>
      <c r="M95" s="250" t="str">
        <f t="shared" ref="M95:M158" si="37">IFERROR(IF(H95="","",(L95/K95)-1),0)</f>
        <v/>
      </c>
      <c r="N95" s="162"/>
      <c r="O95" s="165"/>
      <c r="P95" s="249" t="str">
        <f>IFERROR(IF($H95="","",IF($H95="Total",SUMIFS(P$12:P94,$F$12:$F94,"Category"),IF($F95="Category",SUM(INDEX(Allocations!$D$11:$O$20,MATCH(Summary!$H95,Allocations!$C$11:$C$20,0),MATCH(Summary!P$8,Allocations!$D$10:$O$10,0))),SUM(INDEX(TB_ALLOCATIONS[[January]:[December]],MATCH(Summary!$H95,TB_ALLOCATIONS[Subcategory],0),MATCH(Summary!P$8,TB_ALLOCATIONS[[#Headers],[January]:[December]],0)))))),0)</f>
        <v/>
      </c>
      <c r="Q95" s="249" t="str">
        <f>IFERROR(IF($H95="","",IF($H95="Total",SUMIFS(Q$12:Q94,$F$12:$F94,"Category"),IF($F95="Category",SUMIFS(TB_TRANSACTIONS[Total ($)],TB_TRANSACTIONS[Category],Summary!$H95,TB_TRANSACTIONS[Month],Summary!P$8),SUMIFS(TB_TRANSACTIONS[Total ($)],TB_TRANSACTIONS[Subcategory],Summary!$H95,TB_TRANSACTIONS[Month],Summary!P$8)))),0)</f>
        <v/>
      </c>
      <c r="R95" s="250" t="str">
        <f t="shared" si="25"/>
        <v/>
      </c>
      <c r="S95" s="162"/>
      <c r="T95" s="165"/>
      <c r="U95" s="249" t="str">
        <f>IFERROR(IF($H95="","",IF($H95="Total",SUMIFS(U$12:U94,$F$12:$F94,"Category"),IF($F95="Category",SUM(INDEX(Allocations!$D$11:$O$20,MATCH(Summary!$H95,Allocations!$C$11:$C$20,0),MATCH(Summary!U$8,Allocations!$D$10:$O$10,0))),SUM(INDEX(TB_ALLOCATIONS[[January]:[December]],MATCH(Summary!$H95,TB_ALLOCATIONS[Subcategory],0),MATCH(Summary!U$8,TB_ALLOCATIONS[[#Headers],[January]:[December]],0)))))),0)</f>
        <v/>
      </c>
      <c r="V95" s="249" t="str">
        <f>IFERROR(IF($H95="","",IF($H95="Total",SUMIFS(V$12:V94,$F$12:$F94,"Category"),IF($F95="Category",SUMIFS(TB_TRANSACTIONS[Total ($)],TB_TRANSACTIONS[Category],Summary!$H95,TB_TRANSACTIONS[Month],Summary!U$8),SUMIFS(TB_TRANSACTIONS[Total ($)],TB_TRANSACTIONS[Subcategory],Summary!$H95,TB_TRANSACTIONS[Month],Summary!U$8)))),0)</f>
        <v/>
      </c>
      <c r="W95" s="250" t="str">
        <f t="shared" si="26"/>
        <v/>
      </c>
      <c r="X95" s="162"/>
      <c r="Y95" s="165"/>
      <c r="Z95" s="249" t="str">
        <f>IFERROR(IF($H95="","",IF($H95="Total",SUMIFS(Z$12:Z94,$F$12:$F94,"Category"),IF($F95="Category",SUM(INDEX(Allocations!$D$11:$O$20,MATCH(Summary!$H95,Allocations!$C$11:$C$20,0),MATCH(Summary!Z$8,Allocations!$D$10:$O$10,0))),SUM(INDEX(TB_ALLOCATIONS[[January]:[December]],MATCH(Summary!$H95,TB_ALLOCATIONS[Subcategory],0),MATCH(Summary!Z$8,TB_ALLOCATIONS[[#Headers],[January]:[December]],0)))))),0)</f>
        <v/>
      </c>
      <c r="AA95" s="249" t="str">
        <f>IFERROR(IF($H95="","",IF($H95="Total",SUMIFS(AA$12:AA94,$F$12:$F94,"Category"),IF($F95="Category",SUMIFS(TB_TRANSACTIONS[Total ($)],TB_TRANSACTIONS[Category],Summary!$H95,TB_TRANSACTIONS[Month],Summary!Z$8),SUMIFS(TB_TRANSACTIONS[Total ($)],TB_TRANSACTIONS[Subcategory],Summary!$H95,TB_TRANSACTIONS[Month],Summary!Z$8)))),0)</f>
        <v/>
      </c>
      <c r="AB95" s="250" t="str">
        <f t="shared" si="27"/>
        <v/>
      </c>
      <c r="AC95" s="162"/>
      <c r="AD95" s="165"/>
      <c r="AE95" s="249" t="str">
        <f>IFERROR(IF($H95="","",IF($H95="Total",SUMIFS(AE$12:AE94,$F$12:$F94,"Category"),IF($F95="Category",SUM(INDEX(Allocations!$D$11:$O$20,MATCH(Summary!$H95,Allocations!$C$11:$C$20,0),MATCH(Summary!AE$8,Allocations!$D$10:$O$10,0))),SUM(INDEX(TB_ALLOCATIONS[[January]:[December]],MATCH(Summary!$H95,TB_ALLOCATIONS[Subcategory],0),MATCH(Summary!AE$8,TB_ALLOCATIONS[[#Headers],[January]:[December]],0)))))),0)</f>
        <v/>
      </c>
      <c r="AF95" s="249" t="str">
        <f>IFERROR(IF($H95="","",IF($H95="Total",SUMIFS(AF$12:AF94,$F$12:$F94,"Category"),IF($F95="Category",SUMIFS(TB_TRANSACTIONS[Total ($)],TB_TRANSACTIONS[Category],Summary!$H95,TB_TRANSACTIONS[Month],Summary!AE$8),SUMIFS(TB_TRANSACTIONS[Total ($)],TB_TRANSACTIONS[Subcategory],Summary!$H95,TB_TRANSACTIONS[Month],Summary!AE$8)))),0)</f>
        <v/>
      </c>
      <c r="AG95" s="250" t="str">
        <f t="shared" si="28"/>
        <v/>
      </c>
      <c r="AH95" s="162"/>
      <c r="AI95" s="165"/>
      <c r="AJ95" s="249" t="str">
        <f>IFERROR(IF($H95="","",IF($H95="Total",SUMIFS(AJ$12:AJ94,$F$12:$F94,"Category"),IF($F95="Category",SUM(INDEX(Allocations!$D$11:$O$20,MATCH(Summary!$H95,Allocations!$C$11:$C$20,0),MATCH(Summary!AJ$8,Allocations!$D$10:$O$10,0))),SUM(INDEX(TB_ALLOCATIONS[[January]:[December]],MATCH(Summary!$H95,TB_ALLOCATIONS[Subcategory],0),MATCH(Summary!AJ$8,TB_ALLOCATIONS[[#Headers],[January]:[December]],0)))))),0)</f>
        <v/>
      </c>
      <c r="AK95" s="249" t="str">
        <f>IFERROR(IF($H95="","",IF($H95="Total",SUMIFS(AK$12:AK94,$F$12:$F94,"Category"),IF($F95="Category",SUMIFS(TB_TRANSACTIONS[Total ($)],TB_TRANSACTIONS[Category],Summary!$H95,TB_TRANSACTIONS[Month],Summary!AJ$8),SUMIFS(TB_TRANSACTIONS[Total ($)],TB_TRANSACTIONS[Subcategory],Summary!$H95,TB_TRANSACTIONS[Month],Summary!AJ$8)))),0)</f>
        <v/>
      </c>
      <c r="AL95" s="250" t="str">
        <f t="shared" si="29"/>
        <v/>
      </c>
      <c r="AM95" s="162"/>
      <c r="AN95" s="165"/>
      <c r="AO95" s="249" t="str">
        <f>IFERROR(IF($H95="","",IF($H95="Total",SUMIFS(AO$12:AO94,$F$12:$F94,"Category"),IF($F95="Category",SUM(INDEX(Allocations!$D$11:$O$20,MATCH(Summary!$H95,Allocations!$C$11:$C$20,0),MATCH(Summary!AO$8,Allocations!$D$10:$O$10,0))),SUM(INDEX(TB_ALLOCATIONS[[January]:[December]],MATCH(Summary!$H95,TB_ALLOCATIONS[Subcategory],0),MATCH(Summary!AO$8,TB_ALLOCATIONS[[#Headers],[January]:[December]],0)))))),0)</f>
        <v/>
      </c>
      <c r="AP95" s="249" t="str">
        <f>IFERROR(IF($H95="","",IF($H95="Total",SUMIFS(AP$12:AP94,$F$12:$F94,"Category"),IF($F95="Category",SUMIFS(TB_TRANSACTIONS[Total ($)],TB_TRANSACTIONS[Category],Summary!$H95,TB_TRANSACTIONS[Month],Summary!AO$8),SUMIFS(TB_TRANSACTIONS[Total ($)],TB_TRANSACTIONS[Subcategory],Summary!$H95,TB_TRANSACTIONS[Month],Summary!AO$8)))),0)</f>
        <v/>
      </c>
      <c r="AQ95" s="250" t="str">
        <f t="shared" si="30"/>
        <v/>
      </c>
      <c r="AR95" s="162"/>
      <c r="AS95" s="165"/>
      <c r="AT95" s="249" t="str">
        <f>IFERROR(IF($H95="","",IF($H95="Total",SUMIFS(AT$12:AT94,$F$12:$F94,"Category"),IF($F95="Category",SUM(INDEX(Allocations!$D$11:$O$20,MATCH(Summary!$H95,Allocations!$C$11:$C$20,0),MATCH(Summary!AT$8,Allocations!$D$10:$O$10,0))),SUM(INDEX(TB_ALLOCATIONS[[January]:[December]],MATCH(Summary!$H95,TB_ALLOCATIONS[Subcategory],0),MATCH(Summary!AT$8,TB_ALLOCATIONS[[#Headers],[January]:[December]],0)))))),0)</f>
        <v/>
      </c>
      <c r="AU95" s="249" t="str">
        <f>IFERROR(IF($H95="","",IF($H95="Total",SUMIFS(AU$12:AU94,$F$12:$F94,"Category"),IF($F95="Category",SUMIFS(TB_TRANSACTIONS[Total ($)],TB_TRANSACTIONS[Category],Summary!$H95,TB_TRANSACTIONS[Month],Summary!AT$8),SUMIFS(TB_TRANSACTIONS[Total ($)],TB_TRANSACTIONS[Subcategory],Summary!$H95,TB_TRANSACTIONS[Month],Summary!AT$8)))),0)</f>
        <v/>
      </c>
      <c r="AV95" s="250" t="str">
        <f t="shared" si="31"/>
        <v/>
      </c>
      <c r="AW95" s="162"/>
      <c r="AX95" s="165"/>
      <c r="AY95" s="249" t="str">
        <f>IFERROR(IF($H95="","",IF($H95="Total",SUMIFS(AY$12:AY94,$F$12:$F94,"Category"),IF($F95="Category",SUM(INDEX(Allocations!$D$11:$O$20,MATCH(Summary!$H95,Allocations!$C$11:$C$20,0),MATCH(Summary!AY$8,Allocations!$D$10:$O$10,0))),SUM(INDEX(TB_ALLOCATIONS[[January]:[December]],MATCH(Summary!$H95,TB_ALLOCATIONS[Subcategory],0),MATCH(Summary!AY$8,TB_ALLOCATIONS[[#Headers],[January]:[December]],0)))))),0)</f>
        <v/>
      </c>
      <c r="AZ95" s="249" t="str">
        <f>IFERROR(IF($H95="","",IF($H95="Total",SUMIFS(AZ$12:AZ94,$F$12:$F94,"Category"),IF($F95="Category",SUMIFS(TB_TRANSACTIONS[Total ($)],TB_TRANSACTIONS[Category],Summary!$H95,TB_TRANSACTIONS[Month],Summary!AY$8),SUMIFS(TB_TRANSACTIONS[Total ($)],TB_TRANSACTIONS[Subcategory],Summary!$H95,TB_TRANSACTIONS[Month],Summary!AY$8)))),0)</f>
        <v/>
      </c>
      <c r="BA95" s="250" t="str">
        <f t="shared" si="32"/>
        <v/>
      </c>
      <c r="BB95" s="162"/>
      <c r="BC95" s="165"/>
      <c r="BD95" s="249" t="str">
        <f>IFERROR(IF($H95="","",IF($H95="Total",SUMIFS(BD$12:BD94,$F$12:$F94,"Category"),IF($F95="Category",SUM(INDEX(Allocations!$D$11:$O$20,MATCH(Summary!$H95,Allocations!$C$11:$C$20,0),MATCH(Summary!BD$8,Allocations!$D$10:$O$10,0))),SUM(INDEX(TB_ALLOCATIONS[[January]:[December]],MATCH(Summary!$H95,TB_ALLOCATIONS[Subcategory],0),MATCH(Summary!BD$8,TB_ALLOCATIONS[[#Headers],[January]:[December]],0)))))),0)</f>
        <v/>
      </c>
      <c r="BE95" s="249" t="str">
        <f>IFERROR(IF($H95="","",IF($H95="Total",SUMIFS(BE$12:BE94,$F$12:$F94,"Category"),IF($F95="Category",SUMIFS(TB_TRANSACTIONS[Total ($)],TB_TRANSACTIONS[Category],Summary!$H95,TB_TRANSACTIONS[Month],Summary!BD$8),SUMIFS(TB_TRANSACTIONS[Total ($)],TB_TRANSACTIONS[Subcategory],Summary!$H95,TB_TRANSACTIONS[Month],Summary!BD$8)))),0)</f>
        <v/>
      </c>
      <c r="BF95" s="250" t="str">
        <f t="shared" si="33"/>
        <v/>
      </c>
      <c r="BG95" s="162"/>
      <c r="BH95" s="165"/>
      <c r="BI95" s="249" t="str">
        <f>IFERROR(IF($H95="","",IF($H95="Total",SUMIFS(BI$12:BI94,$F$12:$F94,"Category"),IF($F95="Category",SUM(INDEX(Allocations!$D$11:$O$20,MATCH(Summary!$H95,Allocations!$C$11:$C$20,0),MATCH(Summary!BI$8,Allocations!$D$10:$O$10,0))),SUM(INDEX(TB_ALLOCATIONS[[January]:[December]],MATCH(Summary!$H95,TB_ALLOCATIONS[Subcategory],0),MATCH(Summary!BI$8,TB_ALLOCATIONS[[#Headers],[January]:[December]],0)))))),0)</f>
        <v/>
      </c>
      <c r="BJ95" s="249" t="str">
        <f>IFERROR(IF($H95="","",IF($H95="Total",SUMIFS(BJ$12:BJ94,$F$12:$F94,"Category"),IF($F95="Category",SUMIFS(TB_TRANSACTIONS[Total ($)],TB_TRANSACTIONS[Category],Summary!$H95,TB_TRANSACTIONS[Month],Summary!BI$8),SUMIFS(TB_TRANSACTIONS[Total ($)],TB_TRANSACTIONS[Subcategory],Summary!$H95,TB_TRANSACTIONS[Month],Summary!BI$8)))),0)</f>
        <v/>
      </c>
      <c r="BK95" s="250" t="str">
        <f t="shared" si="34"/>
        <v/>
      </c>
      <c r="BL95" s="162"/>
      <c r="BM95" s="165"/>
      <c r="BN95" s="249" t="str">
        <f>IFERROR(IF($H95="","",IF($H95="Total",SUMIFS(BN$12:BN94,$F$12:$F94,"Category"),IF($F95="Category",SUM(INDEX(Allocations!$D$11:$O$20,MATCH(Summary!$H95,Allocations!$C$11:$C$20,0),MATCH(Summary!BN$8,Allocations!$D$10:$O$10,0))),SUM(INDEX(TB_ALLOCATIONS[[January]:[December]],MATCH(Summary!$H95,TB_ALLOCATIONS[Subcategory],0),MATCH(Summary!BN$8,TB_ALLOCATIONS[[#Headers],[January]:[December]],0)))))),0)</f>
        <v/>
      </c>
      <c r="BO95" s="249" t="str">
        <f>IFERROR(IF($H95="","",IF($H95="Total",SUMIFS(BO$12:BO94,$F$12:$F94,"Category"),IF($F95="Category",SUMIFS(TB_TRANSACTIONS[Total ($)],TB_TRANSACTIONS[Category],Summary!$H95,TB_TRANSACTIONS[Month],Summary!BN$8),SUMIFS(TB_TRANSACTIONS[Total ($)],TB_TRANSACTIONS[Subcategory],Summary!$H95,TB_TRANSACTIONS[Month],Summary!BN$8)))),0)</f>
        <v/>
      </c>
      <c r="BP95" s="250" t="str">
        <f t="shared" si="35"/>
        <v/>
      </c>
      <c r="BQ95" s="162"/>
      <c r="BR95" s="165"/>
      <c r="BS95" s="249" t="str">
        <f t="shared" si="21"/>
        <v/>
      </c>
      <c r="BT95" s="249" t="str">
        <f t="shared" si="22"/>
        <v/>
      </c>
      <c r="BU95" s="250" t="str">
        <f t="shared" si="23"/>
        <v/>
      </c>
      <c r="BV95" s="267"/>
      <c r="BW95" s="77"/>
      <c r="BX95" s="57"/>
      <c r="CK95" s="92"/>
      <c r="CL95" s="92"/>
      <c r="CM95" s="92"/>
      <c r="CN95" s="92"/>
      <c r="CO95" s="92"/>
      <c r="CP95" s="92"/>
    </row>
    <row r="96" spans="1:94" s="72" customFormat="1" ht="16" customHeight="1" thickBot="1" x14ac:dyDescent="0.3">
      <c r="A96" s="97"/>
      <c r="B96" s="108" t="str">
        <f>IFERROR(IF(COUNTIFS($B$13:B95,"Total")&gt;0,"-",IF(B95="",IF(B94="","Total",IF(B94=$C$8,"",B94+1)),IF(E95=D95,"",B95))),"-")</f>
        <v>-</v>
      </c>
      <c r="C96" s="108" t="str">
        <f>IFERROR(IF(B96="","-",INDEX(Analysis!$D$45:$D$54,MATCH(Summary!$B96,Analysis!$C$45:$C$54,0),1)),"-")</f>
        <v>-</v>
      </c>
      <c r="D96" s="108" t="str">
        <f>IFERROR(INDEX(Analysis!$E$45:$E$54,MATCH(Summary!$B96,Analysis!$C$45:$C$54,0),1),"-")</f>
        <v>-</v>
      </c>
      <c r="E96" s="108" t="str">
        <f t="shared" si="36"/>
        <v>-</v>
      </c>
      <c r="F96" s="108" t="str">
        <f t="shared" si="24"/>
        <v>-</v>
      </c>
      <c r="G96" s="57"/>
      <c r="H96" s="164" t="str">
        <f>IFERROR(IF(B96="Total","Total",IF(COUNTIFS($H$12:H95,"Total")&gt;0,"",IF(F96="Category",Summary!C96,INDEX(TB_ALLOCATIONS[Subcategory],MATCH(Summary!C96&amp;"-"&amp;Summary!E96,TB_ALLOCATIONS[Subcategory - code],0),1)))),"")</f>
        <v/>
      </c>
      <c r="I96" s="162"/>
      <c r="J96" s="165"/>
      <c r="K96" s="249" t="str">
        <f>IFERROR(IF($H96="","",IF($H96="Total",SUMIFS(K$12:K95,$F$12:$F95,"Category"),IF($F96="Category",SUM(INDEX(Allocations!$D$11:$O$20,MATCH(Summary!$H96,Allocations!$C$11:$C$20,0),MATCH(Summary!K$8,Allocations!$D$10:$O$10,0))),SUM(INDEX(TB_ALLOCATIONS[[January]:[December]],MATCH(Summary!$H96,TB_ALLOCATIONS[Subcategory],0),MATCH(Summary!K$8,TB_ALLOCATIONS[[#Headers],[January]:[December]],0)))))),0)</f>
        <v/>
      </c>
      <c r="L96" s="249" t="str">
        <f>IFERROR(IF($H96="","",IF($H96="Total",SUMIFS(L$12:L95,$F$12:$F95,"Category"),IF($F96="Category",SUMIFS(TB_TRANSACTIONS[Total ($)],TB_TRANSACTIONS[Category],Summary!$H96,TB_TRANSACTIONS[Month],Summary!K$8),SUMIFS(TB_TRANSACTIONS[Total ($)],TB_TRANSACTIONS[Subcategory],Summary!$H96,TB_TRANSACTIONS[Month],Summary!K$8)))),0)</f>
        <v/>
      </c>
      <c r="M96" s="250" t="str">
        <f t="shared" si="37"/>
        <v/>
      </c>
      <c r="N96" s="162"/>
      <c r="O96" s="165"/>
      <c r="P96" s="249" t="str">
        <f>IFERROR(IF($H96="","",IF($H96="Total",SUMIFS(P$12:P95,$F$12:$F95,"Category"),IF($F96="Category",SUM(INDEX(Allocations!$D$11:$O$20,MATCH(Summary!$H96,Allocations!$C$11:$C$20,0),MATCH(Summary!P$8,Allocations!$D$10:$O$10,0))),SUM(INDEX(TB_ALLOCATIONS[[January]:[December]],MATCH(Summary!$H96,TB_ALLOCATIONS[Subcategory],0),MATCH(Summary!P$8,TB_ALLOCATIONS[[#Headers],[January]:[December]],0)))))),0)</f>
        <v/>
      </c>
      <c r="Q96" s="249" t="str">
        <f>IFERROR(IF($H96="","",IF($H96="Total",SUMIFS(Q$12:Q95,$F$12:$F95,"Category"),IF($F96="Category",SUMIFS(TB_TRANSACTIONS[Total ($)],TB_TRANSACTIONS[Category],Summary!$H96,TB_TRANSACTIONS[Month],Summary!P$8),SUMIFS(TB_TRANSACTIONS[Total ($)],TB_TRANSACTIONS[Subcategory],Summary!$H96,TB_TRANSACTIONS[Month],Summary!P$8)))),0)</f>
        <v/>
      </c>
      <c r="R96" s="250" t="str">
        <f t="shared" si="25"/>
        <v/>
      </c>
      <c r="S96" s="162"/>
      <c r="T96" s="165"/>
      <c r="U96" s="249" t="str">
        <f>IFERROR(IF($H96="","",IF($H96="Total",SUMIFS(U$12:U95,$F$12:$F95,"Category"),IF($F96="Category",SUM(INDEX(Allocations!$D$11:$O$20,MATCH(Summary!$H96,Allocations!$C$11:$C$20,0),MATCH(Summary!U$8,Allocations!$D$10:$O$10,0))),SUM(INDEX(TB_ALLOCATIONS[[January]:[December]],MATCH(Summary!$H96,TB_ALLOCATIONS[Subcategory],0),MATCH(Summary!U$8,TB_ALLOCATIONS[[#Headers],[January]:[December]],0)))))),0)</f>
        <v/>
      </c>
      <c r="V96" s="249" t="str">
        <f>IFERROR(IF($H96="","",IF($H96="Total",SUMIFS(V$12:V95,$F$12:$F95,"Category"),IF($F96="Category",SUMIFS(TB_TRANSACTIONS[Total ($)],TB_TRANSACTIONS[Category],Summary!$H96,TB_TRANSACTIONS[Month],Summary!U$8),SUMIFS(TB_TRANSACTIONS[Total ($)],TB_TRANSACTIONS[Subcategory],Summary!$H96,TB_TRANSACTIONS[Month],Summary!U$8)))),0)</f>
        <v/>
      </c>
      <c r="W96" s="250" t="str">
        <f t="shared" si="26"/>
        <v/>
      </c>
      <c r="X96" s="162"/>
      <c r="Y96" s="165"/>
      <c r="Z96" s="249" t="str">
        <f>IFERROR(IF($H96="","",IF($H96="Total",SUMIFS(Z$12:Z95,$F$12:$F95,"Category"),IF($F96="Category",SUM(INDEX(Allocations!$D$11:$O$20,MATCH(Summary!$H96,Allocations!$C$11:$C$20,0),MATCH(Summary!Z$8,Allocations!$D$10:$O$10,0))),SUM(INDEX(TB_ALLOCATIONS[[January]:[December]],MATCH(Summary!$H96,TB_ALLOCATIONS[Subcategory],0),MATCH(Summary!Z$8,TB_ALLOCATIONS[[#Headers],[January]:[December]],0)))))),0)</f>
        <v/>
      </c>
      <c r="AA96" s="249" t="str">
        <f>IFERROR(IF($H96="","",IF($H96="Total",SUMIFS(AA$12:AA95,$F$12:$F95,"Category"),IF($F96="Category",SUMIFS(TB_TRANSACTIONS[Total ($)],TB_TRANSACTIONS[Category],Summary!$H96,TB_TRANSACTIONS[Month],Summary!Z$8),SUMIFS(TB_TRANSACTIONS[Total ($)],TB_TRANSACTIONS[Subcategory],Summary!$H96,TB_TRANSACTIONS[Month],Summary!Z$8)))),0)</f>
        <v/>
      </c>
      <c r="AB96" s="250" t="str">
        <f t="shared" si="27"/>
        <v/>
      </c>
      <c r="AC96" s="162"/>
      <c r="AD96" s="165"/>
      <c r="AE96" s="249" t="str">
        <f>IFERROR(IF($H96="","",IF($H96="Total",SUMIFS(AE$12:AE95,$F$12:$F95,"Category"),IF($F96="Category",SUM(INDEX(Allocations!$D$11:$O$20,MATCH(Summary!$H96,Allocations!$C$11:$C$20,0),MATCH(Summary!AE$8,Allocations!$D$10:$O$10,0))),SUM(INDEX(TB_ALLOCATIONS[[January]:[December]],MATCH(Summary!$H96,TB_ALLOCATIONS[Subcategory],0),MATCH(Summary!AE$8,TB_ALLOCATIONS[[#Headers],[January]:[December]],0)))))),0)</f>
        <v/>
      </c>
      <c r="AF96" s="249" t="str">
        <f>IFERROR(IF($H96="","",IF($H96="Total",SUMIFS(AF$12:AF95,$F$12:$F95,"Category"),IF($F96="Category",SUMIFS(TB_TRANSACTIONS[Total ($)],TB_TRANSACTIONS[Category],Summary!$H96,TB_TRANSACTIONS[Month],Summary!AE$8),SUMIFS(TB_TRANSACTIONS[Total ($)],TB_TRANSACTIONS[Subcategory],Summary!$H96,TB_TRANSACTIONS[Month],Summary!AE$8)))),0)</f>
        <v/>
      </c>
      <c r="AG96" s="250" t="str">
        <f t="shared" si="28"/>
        <v/>
      </c>
      <c r="AH96" s="162"/>
      <c r="AI96" s="165"/>
      <c r="AJ96" s="249" t="str">
        <f>IFERROR(IF($H96="","",IF($H96="Total",SUMIFS(AJ$12:AJ95,$F$12:$F95,"Category"),IF($F96="Category",SUM(INDEX(Allocations!$D$11:$O$20,MATCH(Summary!$H96,Allocations!$C$11:$C$20,0),MATCH(Summary!AJ$8,Allocations!$D$10:$O$10,0))),SUM(INDEX(TB_ALLOCATIONS[[January]:[December]],MATCH(Summary!$H96,TB_ALLOCATIONS[Subcategory],0),MATCH(Summary!AJ$8,TB_ALLOCATIONS[[#Headers],[January]:[December]],0)))))),0)</f>
        <v/>
      </c>
      <c r="AK96" s="249" t="str">
        <f>IFERROR(IF($H96="","",IF($H96="Total",SUMIFS(AK$12:AK95,$F$12:$F95,"Category"),IF($F96="Category",SUMIFS(TB_TRANSACTIONS[Total ($)],TB_TRANSACTIONS[Category],Summary!$H96,TB_TRANSACTIONS[Month],Summary!AJ$8),SUMIFS(TB_TRANSACTIONS[Total ($)],TB_TRANSACTIONS[Subcategory],Summary!$H96,TB_TRANSACTIONS[Month],Summary!AJ$8)))),0)</f>
        <v/>
      </c>
      <c r="AL96" s="250" t="str">
        <f t="shared" si="29"/>
        <v/>
      </c>
      <c r="AM96" s="162"/>
      <c r="AN96" s="165"/>
      <c r="AO96" s="249" t="str">
        <f>IFERROR(IF($H96="","",IF($H96="Total",SUMIFS(AO$12:AO95,$F$12:$F95,"Category"),IF($F96="Category",SUM(INDEX(Allocations!$D$11:$O$20,MATCH(Summary!$H96,Allocations!$C$11:$C$20,0),MATCH(Summary!AO$8,Allocations!$D$10:$O$10,0))),SUM(INDEX(TB_ALLOCATIONS[[January]:[December]],MATCH(Summary!$H96,TB_ALLOCATIONS[Subcategory],0),MATCH(Summary!AO$8,TB_ALLOCATIONS[[#Headers],[January]:[December]],0)))))),0)</f>
        <v/>
      </c>
      <c r="AP96" s="249" t="str">
        <f>IFERROR(IF($H96="","",IF($H96="Total",SUMIFS(AP$12:AP95,$F$12:$F95,"Category"),IF($F96="Category",SUMIFS(TB_TRANSACTIONS[Total ($)],TB_TRANSACTIONS[Category],Summary!$H96,TB_TRANSACTIONS[Month],Summary!AO$8),SUMIFS(TB_TRANSACTIONS[Total ($)],TB_TRANSACTIONS[Subcategory],Summary!$H96,TB_TRANSACTIONS[Month],Summary!AO$8)))),0)</f>
        <v/>
      </c>
      <c r="AQ96" s="250" t="str">
        <f t="shared" si="30"/>
        <v/>
      </c>
      <c r="AR96" s="162"/>
      <c r="AS96" s="165"/>
      <c r="AT96" s="249" t="str">
        <f>IFERROR(IF($H96="","",IF($H96="Total",SUMIFS(AT$12:AT95,$F$12:$F95,"Category"),IF($F96="Category",SUM(INDEX(Allocations!$D$11:$O$20,MATCH(Summary!$H96,Allocations!$C$11:$C$20,0),MATCH(Summary!AT$8,Allocations!$D$10:$O$10,0))),SUM(INDEX(TB_ALLOCATIONS[[January]:[December]],MATCH(Summary!$H96,TB_ALLOCATIONS[Subcategory],0),MATCH(Summary!AT$8,TB_ALLOCATIONS[[#Headers],[January]:[December]],0)))))),0)</f>
        <v/>
      </c>
      <c r="AU96" s="249" t="str">
        <f>IFERROR(IF($H96="","",IF($H96="Total",SUMIFS(AU$12:AU95,$F$12:$F95,"Category"),IF($F96="Category",SUMIFS(TB_TRANSACTIONS[Total ($)],TB_TRANSACTIONS[Category],Summary!$H96,TB_TRANSACTIONS[Month],Summary!AT$8),SUMIFS(TB_TRANSACTIONS[Total ($)],TB_TRANSACTIONS[Subcategory],Summary!$H96,TB_TRANSACTIONS[Month],Summary!AT$8)))),0)</f>
        <v/>
      </c>
      <c r="AV96" s="250" t="str">
        <f t="shared" si="31"/>
        <v/>
      </c>
      <c r="AW96" s="162"/>
      <c r="AX96" s="165"/>
      <c r="AY96" s="249" t="str">
        <f>IFERROR(IF($H96="","",IF($H96="Total",SUMIFS(AY$12:AY95,$F$12:$F95,"Category"),IF($F96="Category",SUM(INDEX(Allocations!$D$11:$O$20,MATCH(Summary!$H96,Allocations!$C$11:$C$20,0),MATCH(Summary!AY$8,Allocations!$D$10:$O$10,0))),SUM(INDEX(TB_ALLOCATIONS[[January]:[December]],MATCH(Summary!$H96,TB_ALLOCATIONS[Subcategory],0),MATCH(Summary!AY$8,TB_ALLOCATIONS[[#Headers],[January]:[December]],0)))))),0)</f>
        <v/>
      </c>
      <c r="AZ96" s="249" t="str">
        <f>IFERROR(IF($H96="","",IF($H96="Total",SUMIFS(AZ$12:AZ95,$F$12:$F95,"Category"),IF($F96="Category",SUMIFS(TB_TRANSACTIONS[Total ($)],TB_TRANSACTIONS[Category],Summary!$H96,TB_TRANSACTIONS[Month],Summary!AY$8),SUMIFS(TB_TRANSACTIONS[Total ($)],TB_TRANSACTIONS[Subcategory],Summary!$H96,TB_TRANSACTIONS[Month],Summary!AY$8)))),0)</f>
        <v/>
      </c>
      <c r="BA96" s="250" t="str">
        <f t="shared" si="32"/>
        <v/>
      </c>
      <c r="BB96" s="162"/>
      <c r="BC96" s="165"/>
      <c r="BD96" s="249" t="str">
        <f>IFERROR(IF($H96="","",IF($H96="Total",SUMIFS(BD$12:BD95,$F$12:$F95,"Category"),IF($F96="Category",SUM(INDEX(Allocations!$D$11:$O$20,MATCH(Summary!$H96,Allocations!$C$11:$C$20,0),MATCH(Summary!BD$8,Allocations!$D$10:$O$10,0))),SUM(INDEX(TB_ALLOCATIONS[[January]:[December]],MATCH(Summary!$H96,TB_ALLOCATIONS[Subcategory],0),MATCH(Summary!BD$8,TB_ALLOCATIONS[[#Headers],[January]:[December]],0)))))),0)</f>
        <v/>
      </c>
      <c r="BE96" s="249" t="str">
        <f>IFERROR(IF($H96="","",IF($H96="Total",SUMIFS(BE$12:BE95,$F$12:$F95,"Category"),IF($F96="Category",SUMIFS(TB_TRANSACTIONS[Total ($)],TB_TRANSACTIONS[Category],Summary!$H96,TB_TRANSACTIONS[Month],Summary!BD$8),SUMIFS(TB_TRANSACTIONS[Total ($)],TB_TRANSACTIONS[Subcategory],Summary!$H96,TB_TRANSACTIONS[Month],Summary!BD$8)))),0)</f>
        <v/>
      </c>
      <c r="BF96" s="250" t="str">
        <f t="shared" si="33"/>
        <v/>
      </c>
      <c r="BG96" s="162"/>
      <c r="BH96" s="165"/>
      <c r="BI96" s="249" t="str">
        <f>IFERROR(IF($H96="","",IF($H96="Total",SUMIFS(BI$12:BI95,$F$12:$F95,"Category"),IF($F96="Category",SUM(INDEX(Allocations!$D$11:$O$20,MATCH(Summary!$H96,Allocations!$C$11:$C$20,0),MATCH(Summary!BI$8,Allocations!$D$10:$O$10,0))),SUM(INDEX(TB_ALLOCATIONS[[January]:[December]],MATCH(Summary!$H96,TB_ALLOCATIONS[Subcategory],0),MATCH(Summary!BI$8,TB_ALLOCATIONS[[#Headers],[January]:[December]],0)))))),0)</f>
        <v/>
      </c>
      <c r="BJ96" s="249" t="str">
        <f>IFERROR(IF($H96="","",IF($H96="Total",SUMIFS(BJ$12:BJ95,$F$12:$F95,"Category"),IF($F96="Category",SUMIFS(TB_TRANSACTIONS[Total ($)],TB_TRANSACTIONS[Category],Summary!$H96,TB_TRANSACTIONS[Month],Summary!BI$8),SUMIFS(TB_TRANSACTIONS[Total ($)],TB_TRANSACTIONS[Subcategory],Summary!$H96,TB_TRANSACTIONS[Month],Summary!BI$8)))),0)</f>
        <v/>
      </c>
      <c r="BK96" s="250" t="str">
        <f t="shared" si="34"/>
        <v/>
      </c>
      <c r="BL96" s="162"/>
      <c r="BM96" s="165"/>
      <c r="BN96" s="249" t="str">
        <f>IFERROR(IF($H96="","",IF($H96="Total",SUMIFS(BN$12:BN95,$F$12:$F95,"Category"),IF($F96="Category",SUM(INDEX(Allocations!$D$11:$O$20,MATCH(Summary!$H96,Allocations!$C$11:$C$20,0),MATCH(Summary!BN$8,Allocations!$D$10:$O$10,0))),SUM(INDEX(TB_ALLOCATIONS[[January]:[December]],MATCH(Summary!$H96,TB_ALLOCATIONS[Subcategory],0),MATCH(Summary!BN$8,TB_ALLOCATIONS[[#Headers],[January]:[December]],0)))))),0)</f>
        <v/>
      </c>
      <c r="BO96" s="249" t="str">
        <f>IFERROR(IF($H96="","",IF($H96="Total",SUMIFS(BO$12:BO95,$F$12:$F95,"Category"),IF($F96="Category",SUMIFS(TB_TRANSACTIONS[Total ($)],TB_TRANSACTIONS[Category],Summary!$H96,TB_TRANSACTIONS[Month],Summary!BN$8),SUMIFS(TB_TRANSACTIONS[Total ($)],TB_TRANSACTIONS[Subcategory],Summary!$H96,TB_TRANSACTIONS[Month],Summary!BN$8)))),0)</f>
        <v/>
      </c>
      <c r="BP96" s="250" t="str">
        <f t="shared" si="35"/>
        <v/>
      </c>
      <c r="BQ96" s="162"/>
      <c r="BR96" s="165"/>
      <c r="BS96" s="249" t="str">
        <f t="shared" si="21"/>
        <v/>
      </c>
      <c r="BT96" s="249" t="str">
        <f t="shared" si="22"/>
        <v/>
      </c>
      <c r="BU96" s="250" t="str">
        <f t="shared" si="23"/>
        <v/>
      </c>
      <c r="BV96" s="267"/>
      <c r="BW96" s="77"/>
      <c r="BX96" s="57"/>
      <c r="CK96" s="92"/>
      <c r="CL96" s="92"/>
      <c r="CM96" s="92"/>
      <c r="CN96" s="92"/>
      <c r="CO96" s="92"/>
      <c r="CP96" s="92"/>
    </row>
    <row r="97" spans="1:94" s="72" customFormat="1" ht="16" customHeight="1" thickBot="1" x14ac:dyDescent="0.3">
      <c r="A97" s="97"/>
      <c r="B97" s="108" t="str">
        <f>IFERROR(IF(COUNTIFS($B$13:B96,"Total")&gt;0,"-",IF(B96="",IF(B95="","Total",IF(B95=$C$8,"",B95+1)),IF(E96=D96,"",B96))),"-")</f>
        <v>-</v>
      </c>
      <c r="C97" s="108" t="str">
        <f>IFERROR(IF(B97="","-",INDEX(Analysis!$D$45:$D$54,MATCH(Summary!$B97,Analysis!$C$45:$C$54,0),1)),"-")</f>
        <v>-</v>
      </c>
      <c r="D97" s="108" t="str">
        <f>IFERROR(INDEX(Analysis!$E$45:$E$54,MATCH(Summary!$B97,Analysis!$C$45:$C$54,0),1),"-")</f>
        <v>-</v>
      </c>
      <c r="E97" s="108" t="str">
        <f t="shared" si="36"/>
        <v>-</v>
      </c>
      <c r="F97" s="108" t="str">
        <f t="shared" si="24"/>
        <v>-</v>
      </c>
      <c r="G97" s="57"/>
      <c r="H97" s="164" t="str">
        <f>IFERROR(IF(B97="Total","Total",IF(COUNTIFS($H$12:H96,"Total")&gt;0,"",IF(F97="Category",Summary!C97,INDEX(TB_ALLOCATIONS[Subcategory],MATCH(Summary!C97&amp;"-"&amp;Summary!E97,TB_ALLOCATIONS[Subcategory - code],0),1)))),"")</f>
        <v/>
      </c>
      <c r="I97" s="162"/>
      <c r="J97" s="165"/>
      <c r="K97" s="249" t="str">
        <f>IFERROR(IF($H97="","",IF($H97="Total",SUMIFS(K$12:K96,$F$12:$F96,"Category"),IF($F97="Category",SUM(INDEX(Allocations!$D$11:$O$20,MATCH(Summary!$H97,Allocations!$C$11:$C$20,0),MATCH(Summary!K$8,Allocations!$D$10:$O$10,0))),SUM(INDEX(TB_ALLOCATIONS[[January]:[December]],MATCH(Summary!$H97,TB_ALLOCATIONS[Subcategory],0),MATCH(Summary!K$8,TB_ALLOCATIONS[[#Headers],[January]:[December]],0)))))),0)</f>
        <v/>
      </c>
      <c r="L97" s="249" t="str">
        <f>IFERROR(IF($H97="","",IF($H97="Total",SUMIFS(L$12:L96,$F$12:$F96,"Category"),IF($F97="Category",SUMIFS(TB_TRANSACTIONS[Total ($)],TB_TRANSACTIONS[Category],Summary!$H97,TB_TRANSACTIONS[Month],Summary!K$8),SUMIFS(TB_TRANSACTIONS[Total ($)],TB_TRANSACTIONS[Subcategory],Summary!$H97,TB_TRANSACTIONS[Month],Summary!K$8)))),0)</f>
        <v/>
      </c>
      <c r="M97" s="250" t="str">
        <f t="shared" si="37"/>
        <v/>
      </c>
      <c r="N97" s="162"/>
      <c r="O97" s="165"/>
      <c r="P97" s="249" t="str">
        <f>IFERROR(IF($H97="","",IF($H97="Total",SUMIFS(P$12:P96,$F$12:$F96,"Category"),IF($F97="Category",SUM(INDEX(Allocations!$D$11:$O$20,MATCH(Summary!$H97,Allocations!$C$11:$C$20,0),MATCH(Summary!P$8,Allocations!$D$10:$O$10,0))),SUM(INDEX(TB_ALLOCATIONS[[January]:[December]],MATCH(Summary!$H97,TB_ALLOCATIONS[Subcategory],0),MATCH(Summary!P$8,TB_ALLOCATIONS[[#Headers],[January]:[December]],0)))))),0)</f>
        <v/>
      </c>
      <c r="Q97" s="249" t="str">
        <f>IFERROR(IF($H97="","",IF($H97="Total",SUMIFS(Q$12:Q96,$F$12:$F96,"Category"),IF($F97="Category",SUMIFS(TB_TRANSACTIONS[Total ($)],TB_TRANSACTIONS[Category],Summary!$H97,TB_TRANSACTIONS[Month],Summary!P$8),SUMIFS(TB_TRANSACTIONS[Total ($)],TB_TRANSACTIONS[Subcategory],Summary!$H97,TB_TRANSACTIONS[Month],Summary!P$8)))),0)</f>
        <v/>
      </c>
      <c r="R97" s="250" t="str">
        <f t="shared" si="25"/>
        <v/>
      </c>
      <c r="S97" s="162"/>
      <c r="T97" s="165"/>
      <c r="U97" s="249" t="str">
        <f>IFERROR(IF($H97="","",IF($H97="Total",SUMIFS(U$12:U96,$F$12:$F96,"Category"),IF($F97="Category",SUM(INDEX(Allocations!$D$11:$O$20,MATCH(Summary!$H97,Allocations!$C$11:$C$20,0),MATCH(Summary!U$8,Allocations!$D$10:$O$10,0))),SUM(INDEX(TB_ALLOCATIONS[[January]:[December]],MATCH(Summary!$H97,TB_ALLOCATIONS[Subcategory],0),MATCH(Summary!U$8,TB_ALLOCATIONS[[#Headers],[January]:[December]],0)))))),0)</f>
        <v/>
      </c>
      <c r="V97" s="249" t="str">
        <f>IFERROR(IF($H97="","",IF($H97="Total",SUMIFS(V$12:V96,$F$12:$F96,"Category"),IF($F97="Category",SUMIFS(TB_TRANSACTIONS[Total ($)],TB_TRANSACTIONS[Category],Summary!$H97,TB_TRANSACTIONS[Month],Summary!U$8),SUMIFS(TB_TRANSACTIONS[Total ($)],TB_TRANSACTIONS[Subcategory],Summary!$H97,TB_TRANSACTIONS[Month],Summary!U$8)))),0)</f>
        <v/>
      </c>
      <c r="W97" s="250" t="str">
        <f t="shared" si="26"/>
        <v/>
      </c>
      <c r="X97" s="162"/>
      <c r="Y97" s="165"/>
      <c r="Z97" s="249" t="str">
        <f>IFERROR(IF($H97="","",IF($H97="Total",SUMIFS(Z$12:Z96,$F$12:$F96,"Category"),IF($F97="Category",SUM(INDEX(Allocations!$D$11:$O$20,MATCH(Summary!$H97,Allocations!$C$11:$C$20,0),MATCH(Summary!Z$8,Allocations!$D$10:$O$10,0))),SUM(INDEX(TB_ALLOCATIONS[[January]:[December]],MATCH(Summary!$H97,TB_ALLOCATIONS[Subcategory],0),MATCH(Summary!Z$8,TB_ALLOCATIONS[[#Headers],[January]:[December]],0)))))),0)</f>
        <v/>
      </c>
      <c r="AA97" s="249" t="str">
        <f>IFERROR(IF($H97="","",IF($H97="Total",SUMIFS(AA$12:AA96,$F$12:$F96,"Category"),IF($F97="Category",SUMIFS(TB_TRANSACTIONS[Total ($)],TB_TRANSACTIONS[Category],Summary!$H97,TB_TRANSACTIONS[Month],Summary!Z$8),SUMIFS(TB_TRANSACTIONS[Total ($)],TB_TRANSACTIONS[Subcategory],Summary!$H97,TB_TRANSACTIONS[Month],Summary!Z$8)))),0)</f>
        <v/>
      </c>
      <c r="AB97" s="250" t="str">
        <f t="shared" si="27"/>
        <v/>
      </c>
      <c r="AC97" s="162"/>
      <c r="AD97" s="165"/>
      <c r="AE97" s="249" t="str">
        <f>IFERROR(IF($H97="","",IF($H97="Total",SUMIFS(AE$12:AE96,$F$12:$F96,"Category"),IF($F97="Category",SUM(INDEX(Allocations!$D$11:$O$20,MATCH(Summary!$H97,Allocations!$C$11:$C$20,0),MATCH(Summary!AE$8,Allocations!$D$10:$O$10,0))),SUM(INDEX(TB_ALLOCATIONS[[January]:[December]],MATCH(Summary!$H97,TB_ALLOCATIONS[Subcategory],0),MATCH(Summary!AE$8,TB_ALLOCATIONS[[#Headers],[January]:[December]],0)))))),0)</f>
        <v/>
      </c>
      <c r="AF97" s="249" t="str">
        <f>IFERROR(IF($H97="","",IF($H97="Total",SUMIFS(AF$12:AF96,$F$12:$F96,"Category"),IF($F97="Category",SUMIFS(TB_TRANSACTIONS[Total ($)],TB_TRANSACTIONS[Category],Summary!$H97,TB_TRANSACTIONS[Month],Summary!AE$8),SUMIFS(TB_TRANSACTIONS[Total ($)],TB_TRANSACTIONS[Subcategory],Summary!$H97,TB_TRANSACTIONS[Month],Summary!AE$8)))),0)</f>
        <v/>
      </c>
      <c r="AG97" s="250" t="str">
        <f t="shared" si="28"/>
        <v/>
      </c>
      <c r="AH97" s="162"/>
      <c r="AI97" s="165"/>
      <c r="AJ97" s="249" t="str">
        <f>IFERROR(IF($H97="","",IF($H97="Total",SUMIFS(AJ$12:AJ96,$F$12:$F96,"Category"),IF($F97="Category",SUM(INDEX(Allocations!$D$11:$O$20,MATCH(Summary!$H97,Allocations!$C$11:$C$20,0),MATCH(Summary!AJ$8,Allocations!$D$10:$O$10,0))),SUM(INDEX(TB_ALLOCATIONS[[January]:[December]],MATCH(Summary!$H97,TB_ALLOCATIONS[Subcategory],0),MATCH(Summary!AJ$8,TB_ALLOCATIONS[[#Headers],[January]:[December]],0)))))),0)</f>
        <v/>
      </c>
      <c r="AK97" s="249" t="str">
        <f>IFERROR(IF($H97="","",IF($H97="Total",SUMIFS(AK$12:AK96,$F$12:$F96,"Category"),IF($F97="Category",SUMIFS(TB_TRANSACTIONS[Total ($)],TB_TRANSACTIONS[Category],Summary!$H97,TB_TRANSACTIONS[Month],Summary!AJ$8),SUMIFS(TB_TRANSACTIONS[Total ($)],TB_TRANSACTIONS[Subcategory],Summary!$H97,TB_TRANSACTIONS[Month],Summary!AJ$8)))),0)</f>
        <v/>
      </c>
      <c r="AL97" s="250" t="str">
        <f t="shared" si="29"/>
        <v/>
      </c>
      <c r="AM97" s="162"/>
      <c r="AN97" s="165"/>
      <c r="AO97" s="249" t="str">
        <f>IFERROR(IF($H97="","",IF($H97="Total",SUMIFS(AO$12:AO96,$F$12:$F96,"Category"),IF($F97="Category",SUM(INDEX(Allocations!$D$11:$O$20,MATCH(Summary!$H97,Allocations!$C$11:$C$20,0),MATCH(Summary!AO$8,Allocations!$D$10:$O$10,0))),SUM(INDEX(TB_ALLOCATIONS[[January]:[December]],MATCH(Summary!$H97,TB_ALLOCATIONS[Subcategory],0),MATCH(Summary!AO$8,TB_ALLOCATIONS[[#Headers],[January]:[December]],0)))))),0)</f>
        <v/>
      </c>
      <c r="AP97" s="249" t="str">
        <f>IFERROR(IF($H97="","",IF($H97="Total",SUMIFS(AP$12:AP96,$F$12:$F96,"Category"),IF($F97="Category",SUMIFS(TB_TRANSACTIONS[Total ($)],TB_TRANSACTIONS[Category],Summary!$H97,TB_TRANSACTIONS[Month],Summary!AO$8),SUMIFS(TB_TRANSACTIONS[Total ($)],TB_TRANSACTIONS[Subcategory],Summary!$H97,TB_TRANSACTIONS[Month],Summary!AO$8)))),0)</f>
        <v/>
      </c>
      <c r="AQ97" s="250" t="str">
        <f t="shared" si="30"/>
        <v/>
      </c>
      <c r="AR97" s="162"/>
      <c r="AS97" s="165"/>
      <c r="AT97" s="249" t="str">
        <f>IFERROR(IF($H97="","",IF($H97="Total",SUMIFS(AT$12:AT96,$F$12:$F96,"Category"),IF($F97="Category",SUM(INDEX(Allocations!$D$11:$O$20,MATCH(Summary!$H97,Allocations!$C$11:$C$20,0),MATCH(Summary!AT$8,Allocations!$D$10:$O$10,0))),SUM(INDEX(TB_ALLOCATIONS[[January]:[December]],MATCH(Summary!$H97,TB_ALLOCATIONS[Subcategory],0),MATCH(Summary!AT$8,TB_ALLOCATIONS[[#Headers],[January]:[December]],0)))))),0)</f>
        <v/>
      </c>
      <c r="AU97" s="249" t="str">
        <f>IFERROR(IF($H97="","",IF($H97="Total",SUMIFS(AU$12:AU96,$F$12:$F96,"Category"),IF($F97="Category",SUMIFS(TB_TRANSACTIONS[Total ($)],TB_TRANSACTIONS[Category],Summary!$H97,TB_TRANSACTIONS[Month],Summary!AT$8),SUMIFS(TB_TRANSACTIONS[Total ($)],TB_TRANSACTIONS[Subcategory],Summary!$H97,TB_TRANSACTIONS[Month],Summary!AT$8)))),0)</f>
        <v/>
      </c>
      <c r="AV97" s="250" t="str">
        <f t="shared" si="31"/>
        <v/>
      </c>
      <c r="AW97" s="162"/>
      <c r="AX97" s="165"/>
      <c r="AY97" s="249" t="str">
        <f>IFERROR(IF($H97="","",IF($H97="Total",SUMIFS(AY$12:AY96,$F$12:$F96,"Category"),IF($F97="Category",SUM(INDEX(Allocations!$D$11:$O$20,MATCH(Summary!$H97,Allocations!$C$11:$C$20,0),MATCH(Summary!AY$8,Allocations!$D$10:$O$10,0))),SUM(INDEX(TB_ALLOCATIONS[[January]:[December]],MATCH(Summary!$H97,TB_ALLOCATIONS[Subcategory],0),MATCH(Summary!AY$8,TB_ALLOCATIONS[[#Headers],[January]:[December]],0)))))),0)</f>
        <v/>
      </c>
      <c r="AZ97" s="249" t="str">
        <f>IFERROR(IF($H97="","",IF($H97="Total",SUMIFS(AZ$12:AZ96,$F$12:$F96,"Category"),IF($F97="Category",SUMIFS(TB_TRANSACTIONS[Total ($)],TB_TRANSACTIONS[Category],Summary!$H97,TB_TRANSACTIONS[Month],Summary!AY$8),SUMIFS(TB_TRANSACTIONS[Total ($)],TB_TRANSACTIONS[Subcategory],Summary!$H97,TB_TRANSACTIONS[Month],Summary!AY$8)))),0)</f>
        <v/>
      </c>
      <c r="BA97" s="250" t="str">
        <f t="shared" si="32"/>
        <v/>
      </c>
      <c r="BB97" s="162"/>
      <c r="BC97" s="165"/>
      <c r="BD97" s="249" t="str">
        <f>IFERROR(IF($H97="","",IF($H97="Total",SUMIFS(BD$12:BD96,$F$12:$F96,"Category"),IF($F97="Category",SUM(INDEX(Allocations!$D$11:$O$20,MATCH(Summary!$H97,Allocations!$C$11:$C$20,0),MATCH(Summary!BD$8,Allocations!$D$10:$O$10,0))),SUM(INDEX(TB_ALLOCATIONS[[January]:[December]],MATCH(Summary!$H97,TB_ALLOCATIONS[Subcategory],0),MATCH(Summary!BD$8,TB_ALLOCATIONS[[#Headers],[January]:[December]],0)))))),0)</f>
        <v/>
      </c>
      <c r="BE97" s="249" t="str">
        <f>IFERROR(IF($H97="","",IF($H97="Total",SUMIFS(BE$12:BE96,$F$12:$F96,"Category"),IF($F97="Category",SUMIFS(TB_TRANSACTIONS[Total ($)],TB_TRANSACTIONS[Category],Summary!$H97,TB_TRANSACTIONS[Month],Summary!BD$8),SUMIFS(TB_TRANSACTIONS[Total ($)],TB_TRANSACTIONS[Subcategory],Summary!$H97,TB_TRANSACTIONS[Month],Summary!BD$8)))),0)</f>
        <v/>
      </c>
      <c r="BF97" s="250" t="str">
        <f t="shared" si="33"/>
        <v/>
      </c>
      <c r="BG97" s="162"/>
      <c r="BH97" s="165"/>
      <c r="BI97" s="249" t="str">
        <f>IFERROR(IF($H97="","",IF($H97="Total",SUMIFS(BI$12:BI96,$F$12:$F96,"Category"),IF($F97="Category",SUM(INDEX(Allocations!$D$11:$O$20,MATCH(Summary!$H97,Allocations!$C$11:$C$20,0),MATCH(Summary!BI$8,Allocations!$D$10:$O$10,0))),SUM(INDEX(TB_ALLOCATIONS[[January]:[December]],MATCH(Summary!$H97,TB_ALLOCATIONS[Subcategory],0),MATCH(Summary!BI$8,TB_ALLOCATIONS[[#Headers],[January]:[December]],0)))))),0)</f>
        <v/>
      </c>
      <c r="BJ97" s="249" t="str">
        <f>IFERROR(IF($H97="","",IF($H97="Total",SUMIFS(BJ$12:BJ96,$F$12:$F96,"Category"),IF($F97="Category",SUMIFS(TB_TRANSACTIONS[Total ($)],TB_TRANSACTIONS[Category],Summary!$H97,TB_TRANSACTIONS[Month],Summary!BI$8),SUMIFS(TB_TRANSACTIONS[Total ($)],TB_TRANSACTIONS[Subcategory],Summary!$H97,TB_TRANSACTIONS[Month],Summary!BI$8)))),0)</f>
        <v/>
      </c>
      <c r="BK97" s="250" t="str">
        <f t="shared" si="34"/>
        <v/>
      </c>
      <c r="BL97" s="162"/>
      <c r="BM97" s="165"/>
      <c r="BN97" s="249" t="str">
        <f>IFERROR(IF($H97="","",IF($H97="Total",SUMIFS(BN$12:BN96,$F$12:$F96,"Category"),IF($F97="Category",SUM(INDEX(Allocations!$D$11:$O$20,MATCH(Summary!$H97,Allocations!$C$11:$C$20,0),MATCH(Summary!BN$8,Allocations!$D$10:$O$10,0))),SUM(INDEX(TB_ALLOCATIONS[[January]:[December]],MATCH(Summary!$H97,TB_ALLOCATIONS[Subcategory],0),MATCH(Summary!BN$8,TB_ALLOCATIONS[[#Headers],[January]:[December]],0)))))),0)</f>
        <v/>
      </c>
      <c r="BO97" s="249" t="str">
        <f>IFERROR(IF($H97="","",IF($H97="Total",SUMIFS(BO$12:BO96,$F$12:$F96,"Category"),IF($F97="Category",SUMIFS(TB_TRANSACTIONS[Total ($)],TB_TRANSACTIONS[Category],Summary!$H97,TB_TRANSACTIONS[Month],Summary!BN$8),SUMIFS(TB_TRANSACTIONS[Total ($)],TB_TRANSACTIONS[Subcategory],Summary!$H97,TB_TRANSACTIONS[Month],Summary!BN$8)))),0)</f>
        <v/>
      </c>
      <c r="BP97" s="250" t="str">
        <f t="shared" si="35"/>
        <v/>
      </c>
      <c r="BQ97" s="162"/>
      <c r="BR97" s="165"/>
      <c r="BS97" s="249" t="str">
        <f t="shared" si="21"/>
        <v/>
      </c>
      <c r="BT97" s="249" t="str">
        <f t="shared" si="22"/>
        <v/>
      </c>
      <c r="BU97" s="250" t="str">
        <f t="shared" si="23"/>
        <v/>
      </c>
      <c r="BV97" s="267"/>
      <c r="BW97" s="77"/>
      <c r="BX97" s="57"/>
      <c r="CK97" s="92"/>
      <c r="CL97" s="92"/>
      <c r="CM97" s="92"/>
      <c r="CN97" s="92"/>
      <c r="CO97" s="92"/>
      <c r="CP97" s="92"/>
    </row>
    <row r="98" spans="1:94" s="72" customFormat="1" ht="16" customHeight="1" thickBot="1" x14ac:dyDescent="0.3">
      <c r="A98" s="97"/>
      <c r="B98" s="108" t="str">
        <f>IFERROR(IF(COUNTIFS($B$13:B97,"Total")&gt;0,"-",IF(B97="",IF(B96="","Total",IF(B96=$C$8,"",B96+1)),IF(E97=D97,"",B97))),"-")</f>
        <v>-</v>
      </c>
      <c r="C98" s="108" t="str">
        <f>IFERROR(IF(B98="","-",INDEX(Analysis!$D$45:$D$54,MATCH(Summary!$B98,Analysis!$C$45:$C$54,0),1)),"-")</f>
        <v>-</v>
      </c>
      <c r="D98" s="108" t="str">
        <f>IFERROR(INDEX(Analysis!$E$45:$E$54,MATCH(Summary!$B98,Analysis!$C$45:$C$54,0),1),"-")</f>
        <v>-</v>
      </c>
      <c r="E98" s="108" t="str">
        <f t="shared" si="36"/>
        <v>-</v>
      </c>
      <c r="F98" s="108" t="str">
        <f t="shared" si="24"/>
        <v>-</v>
      </c>
      <c r="G98" s="57"/>
      <c r="H98" s="164" t="str">
        <f>IFERROR(IF(B98="Total","Total",IF(COUNTIFS($H$12:H97,"Total")&gt;0,"",IF(F98="Category",Summary!C98,INDEX(TB_ALLOCATIONS[Subcategory],MATCH(Summary!C98&amp;"-"&amp;Summary!E98,TB_ALLOCATIONS[Subcategory - code],0),1)))),"")</f>
        <v/>
      </c>
      <c r="I98" s="162"/>
      <c r="J98" s="165"/>
      <c r="K98" s="249" t="str">
        <f>IFERROR(IF($H98="","",IF($H98="Total",SUMIFS(K$12:K97,$F$12:$F97,"Category"),IF($F98="Category",SUM(INDEX(Allocations!$D$11:$O$20,MATCH(Summary!$H98,Allocations!$C$11:$C$20,0),MATCH(Summary!K$8,Allocations!$D$10:$O$10,0))),SUM(INDEX(TB_ALLOCATIONS[[January]:[December]],MATCH(Summary!$H98,TB_ALLOCATIONS[Subcategory],0),MATCH(Summary!K$8,TB_ALLOCATIONS[[#Headers],[January]:[December]],0)))))),0)</f>
        <v/>
      </c>
      <c r="L98" s="249" t="str">
        <f>IFERROR(IF($H98="","",IF($H98="Total",SUMIFS(L$12:L97,$F$12:$F97,"Category"),IF($F98="Category",SUMIFS(TB_TRANSACTIONS[Total ($)],TB_TRANSACTIONS[Category],Summary!$H98,TB_TRANSACTIONS[Month],Summary!K$8),SUMIFS(TB_TRANSACTIONS[Total ($)],TB_TRANSACTIONS[Subcategory],Summary!$H98,TB_TRANSACTIONS[Month],Summary!K$8)))),0)</f>
        <v/>
      </c>
      <c r="M98" s="250" t="str">
        <f t="shared" si="37"/>
        <v/>
      </c>
      <c r="N98" s="162"/>
      <c r="O98" s="165"/>
      <c r="P98" s="249" t="str">
        <f>IFERROR(IF($H98="","",IF($H98="Total",SUMIFS(P$12:P97,$F$12:$F97,"Category"),IF($F98="Category",SUM(INDEX(Allocations!$D$11:$O$20,MATCH(Summary!$H98,Allocations!$C$11:$C$20,0),MATCH(Summary!P$8,Allocations!$D$10:$O$10,0))),SUM(INDEX(TB_ALLOCATIONS[[January]:[December]],MATCH(Summary!$H98,TB_ALLOCATIONS[Subcategory],0),MATCH(Summary!P$8,TB_ALLOCATIONS[[#Headers],[January]:[December]],0)))))),0)</f>
        <v/>
      </c>
      <c r="Q98" s="249" t="str">
        <f>IFERROR(IF($H98="","",IF($H98="Total",SUMIFS(Q$12:Q97,$F$12:$F97,"Category"),IF($F98="Category",SUMIFS(TB_TRANSACTIONS[Total ($)],TB_TRANSACTIONS[Category],Summary!$H98,TB_TRANSACTIONS[Month],Summary!P$8),SUMIFS(TB_TRANSACTIONS[Total ($)],TB_TRANSACTIONS[Subcategory],Summary!$H98,TB_TRANSACTIONS[Month],Summary!P$8)))),0)</f>
        <v/>
      </c>
      <c r="R98" s="250" t="str">
        <f t="shared" si="25"/>
        <v/>
      </c>
      <c r="S98" s="162"/>
      <c r="T98" s="165"/>
      <c r="U98" s="249" t="str">
        <f>IFERROR(IF($H98="","",IF($H98="Total",SUMIFS(U$12:U97,$F$12:$F97,"Category"),IF($F98="Category",SUM(INDEX(Allocations!$D$11:$O$20,MATCH(Summary!$H98,Allocations!$C$11:$C$20,0),MATCH(Summary!U$8,Allocations!$D$10:$O$10,0))),SUM(INDEX(TB_ALLOCATIONS[[January]:[December]],MATCH(Summary!$H98,TB_ALLOCATIONS[Subcategory],0),MATCH(Summary!U$8,TB_ALLOCATIONS[[#Headers],[January]:[December]],0)))))),0)</f>
        <v/>
      </c>
      <c r="V98" s="249" t="str">
        <f>IFERROR(IF($H98="","",IF($H98="Total",SUMIFS(V$12:V97,$F$12:$F97,"Category"),IF($F98="Category",SUMIFS(TB_TRANSACTIONS[Total ($)],TB_TRANSACTIONS[Category],Summary!$H98,TB_TRANSACTIONS[Month],Summary!U$8),SUMIFS(TB_TRANSACTIONS[Total ($)],TB_TRANSACTIONS[Subcategory],Summary!$H98,TB_TRANSACTIONS[Month],Summary!U$8)))),0)</f>
        <v/>
      </c>
      <c r="W98" s="250" t="str">
        <f t="shared" si="26"/>
        <v/>
      </c>
      <c r="X98" s="162"/>
      <c r="Y98" s="165"/>
      <c r="Z98" s="249" t="str">
        <f>IFERROR(IF($H98="","",IF($H98="Total",SUMIFS(Z$12:Z97,$F$12:$F97,"Category"),IF($F98="Category",SUM(INDEX(Allocations!$D$11:$O$20,MATCH(Summary!$H98,Allocations!$C$11:$C$20,0),MATCH(Summary!Z$8,Allocations!$D$10:$O$10,0))),SUM(INDEX(TB_ALLOCATIONS[[January]:[December]],MATCH(Summary!$H98,TB_ALLOCATIONS[Subcategory],0),MATCH(Summary!Z$8,TB_ALLOCATIONS[[#Headers],[January]:[December]],0)))))),0)</f>
        <v/>
      </c>
      <c r="AA98" s="249" t="str">
        <f>IFERROR(IF($H98="","",IF($H98="Total",SUMIFS(AA$12:AA97,$F$12:$F97,"Category"),IF($F98="Category",SUMIFS(TB_TRANSACTIONS[Total ($)],TB_TRANSACTIONS[Category],Summary!$H98,TB_TRANSACTIONS[Month],Summary!Z$8),SUMIFS(TB_TRANSACTIONS[Total ($)],TB_TRANSACTIONS[Subcategory],Summary!$H98,TB_TRANSACTIONS[Month],Summary!Z$8)))),0)</f>
        <v/>
      </c>
      <c r="AB98" s="250" t="str">
        <f t="shared" si="27"/>
        <v/>
      </c>
      <c r="AC98" s="162"/>
      <c r="AD98" s="165"/>
      <c r="AE98" s="249" t="str">
        <f>IFERROR(IF($H98="","",IF($H98="Total",SUMIFS(AE$12:AE97,$F$12:$F97,"Category"),IF($F98="Category",SUM(INDEX(Allocations!$D$11:$O$20,MATCH(Summary!$H98,Allocations!$C$11:$C$20,0),MATCH(Summary!AE$8,Allocations!$D$10:$O$10,0))),SUM(INDEX(TB_ALLOCATIONS[[January]:[December]],MATCH(Summary!$H98,TB_ALLOCATIONS[Subcategory],0),MATCH(Summary!AE$8,TB_ALLOCATIONS[[#Headers],[January]:[December]],0)))))),0)</f>
        <v/>
      </c>
      <c r="AF98" s="249" t="str">
        <f>IFERROR(IF($H98="","",IF($H98="Total",SUMIFS(AF$12:AF97,$F$12:$F97,"Category"),IF($F98="Category",SUMIFS(TB_TRANSACTIONS[Total ($)],TB_TRANSACTIONS[Category],Summary!$H98,TB_TRANSACTIONS[Month],Summary!AE$8),SUMIFS(TB_TRANSACTIONS[Total ($)],TB_TRANSACTIONS[Subcategory],Summary!$H98,TB_TRANSACTIONS[Month],Summary!AE$8)))),0)</f>
        <v/>
      </c>
      <c r="AG98" s="250" t="str">
        <f t="shared" si="28"/>
        <v/>
      </c>
      <c r="AH98" s="162"/>
      <c r="AI98" s="165"/>
      <c r="AJ98" s="249" t="str">
        <f>IFERROR(IF($H98="","",IF($H98="Total",SUMIFS(AJ$12:AJ97,$F$12:$F97,"Category"),IF($F98="Category",SUM(INDEX(Allocations!$D$11:$O$20,MATCH(Summary!$H98,Allocations!$C$11:$C$20,0),MATCH(Summary!AJ$8,Allocations!$D$10:$O$10,0))),SUM(INDEX(TB_ALLOCATIONS[[January]:[December]],MATCH(Summary!$H98,TB_ALLOCATIONS[Subcategory],0),MATCH(Summary!AJ$8,TB_ALLOCATIONS[[#Headers],[January]:[December]],0)))))),0)</f>
        <v/>
      </c>
      <c r="AK98" s="249" t="str">
        <f>IFERROR(IF($H98="","",IF($H98="Total",SUMIFS(AK$12:AK97,$F$12:$F97,"Category"),IF($F98="Category",SUMIFS(TB_TRANSACTIONS[Total ($)],TB_TRANSACTIONS[Category],Summary!$H98,TB_TRANSACTIONS[Month],Summary!AJ$8),SUMIFS(TB_TRANSACTIONS[Total ($)],TB_TRANSACTIONS[Subcategory],Summary!$H98,TB_TRANSACTIONS[Month],Summary!AJ$8)))),0)</f>
        <v/>
      </c>
      <c r="AL98" s="250" t="str">
        <f t="shared" si="29"/>
        <v/>
      </c>
      <c r="AM98" s="162"/>
      <c r="AN98" s="165"/>
      <c r="AO98" s="249" t="str">
        <f>IFERROR(IF($H98="","",IF($H98="Total",SUMIFS(AO$12:AO97,$F$12:$F97,"Category"),IF($F98="Category",SUM(INDEX(Allocations!$D$11:$O$20,MATCH(Summary!$H98,Allocations!$C$11:$C$20,0),MATCH(Summary!AO$8,Allocations!$D$10:$O$10,0))),SUM(INDEX(TB_ALLOCATIONS[[January]:[December]],MATCH(Summary!$H98,TB_ALLOCATIONS[Subcategory],0),MATCH(Summary!AO$8,TB_ALLOCATIONS[[#Headers],[January]:[December]],0)))))),0)</f>
        <v/>
      </c>
      <c r="AP98" s="249" t="str">
        <f>IFERROR(IF($H98="","",IF($H98="Total",SUMIFS(AP$12:AP97,$F$12:$F97,"Category"),IF($F98="Category",SUMIFS(TB_TRANSACTIONS[Total ($)],TB_TRANSACTIONS[Category],Summary!$H98,TB_TRANSACTIONS[Month],Summary!AO$8),SUMIFS(TB_TRANSACTIONS[Total ($)],TB_TRANSACTIONS[Subcategory],Summary!$H98,TB_TRANSACTIONS[Month],Summary!AO$8)))),0)</f>
        <v/>
      </c>
      <c r="AQ98" s="250" t="str">
        <f t="shared" si="30"/>
        <v/>
      </c>
      <c r="AR98" s="162"/>
      <c r="AS98" s="165"/>
      <c r="AT98" s="249" t="str">
        <f>IFERROR(IF($H98="","",IF($H98="Total",SUMIFS(AT$12:AT97,$F$12:$F97,"Category"),IF($F98="Category",SUM(INDEX(Allocations!$D$11:$O$20,MATCH(Summary!$H98,Allocations!$C$11:$C$20,0),MATCH(Summary!AT$8,Allocations!$D$10:$O$10,0))),SUM(INDEX(TB_ALLOCATIONS[[January]:[December]],MATCH(Summary!$H98,TB_ALLOCATIONS[Subcategory],0),MATCH(Summary!AT$8,TB_ALLOCATIONS[[#Headers],[January]:[December]],0)))))),0)</f>
        <v/>
      </c>
      <c r="AU98" s="249" t="str">
        <f>IFERROR(IF($H98="","",IF($H98="Total",SUMIFS(AU$12:AU97,$F$12:$F97,"Category"),IF($F98="Category",SUMIFS(TB_TRANSACTIONS[Total ($)],TB_TRANSACTIONS[Category],Summary!$H98,TB_TRANSACTIONS[Month],Summary!AT$8),SUMIFS(TB_TRANSACTIONS[Total ($)],TB_TRANSACTIONS[Subcategory],Summary!$H98,TB_TRANSACTIONS[Month],Summary!AT$8)))),0)</f>
        <v/>
      </c>
      <c r="AV98" s="250" t="str">
        <f t="shared" si="31"/>
        <v/>
      </c>
      <c r="AW98" s="162"/>
      <c r="AX98" s="165"/>
      <c r="AY98" s="249" t="str">
        <f>IFERROR(IF($H98="","",IF($H98="Total",SUMIFS(AY$12:AY97,$F$12:$F97,"Category"),IF($F98="Category",SUM(INDEX(Allocations!$D$11:$O$20,MATCH(Summary!$H98,Allocations!$C$11:$C$20,0),MATCH(Summary!AY$8,Allocations!$D$10:$O$10,0))),SUM(INDEX(TB_ALLOCATIONS[[January]:[December]],MATCH(Summary!$H98,TB_ALLOCATIONS[Subcategory],0),MATCH(Summary!AY$8,TB_ALLOCATIONS[[#Headers],[January]:[December]],0)))))),0)</f>
        <v/>
      </c>
      <c r="AZ98" s="249" t="str">
        <f>IFERROR(IF($H98="","",IF($H98="Total",SUMIFS(AZ$12:AZ97,$F$12:$F97,"Category"),IF($F98="Category",SUMIFS(TB_TRANSACTIONS[Total ($)],TB_TRANSACTIONS[Category],Summary!$H98,TB_TRANSACTIONS[Month],Summary!AY$8),SUMIFS(TB_TRANSACTIONS[Total ($)],TB_TRANSACTIONS[Subcategory],Summary!$H98,TB_TRANSACTIONS[Month],Summary!AY$8)))),0)</f>
        <v/>
      </c>
      <c r="BA98" s="250" t="str">
        <f t="shared" si="32"/>
        <v/>
      </c>
      <c r="BB98" s="162"/>
      <c r="BC98" s="165"/>
      <c r="BD98" s="249" t="str">
        <f>IFERROR(IF($H98="","",IF($H98="Total",SUMIFS(BD$12:BD97,$F$12:$F97,"Category"),IF($F98="Category",SUM(INDEX(Allocations!$D$11:$O$20,MATCH(Summary!$H98,Allocations!$C$11:$C$20,0),MATCH(Summary!BD$8,Allocations!$D$10:$O$10,0))),SUM(INDEX(TB_ALLOCATIONS[[January]:[December]],MATCH(Summary!$H98,TB_ALLOCATIONS[Subcategory],0),MATCH(Summary!BD$8,TB_ALLOCATIONS[[#Headers],[January]:[December]],0)))))),0)</f>
        <v/>
      </c>
      <c r="BE98" s="249" t="str">
        <f>IFERROR(IF($H98="","",IF($H98="Total",SUMIFS(BE$12:BE97,$F$12:$F97,"Category"),IF($F98="Category",SUMIFS(TB_TRANSACTIONS[Total ($)],TB_TRANSACTIONS[Category],Summary!$H98,TB_TRANSACTIONS[Month],Summary!BD$8),SUMIFS(TB_TRANSACTIONS[Total ($)],TB_TRANSACTIONS[Subcategory],Summary!$H98,TB_TRANSACTIONS[Month],Summary!BD$8)))),0)</f>
        <v/>
      </c>
      <c r="BF98" s="250" t="str">
        <f t="shared" si="33"/>
        <v/>
      </c>
      <c r="BG98" s="162"/>
      <c r="BH98" s="165"/>
      <c r="BI98" s="249" t="str">
        <f>IFERROR(IF($H98="","",IF($H98="Total",SUMIFS(BI$12:BI97,$F$12:$F97,"Category"),IF($F98="Category",SUM(INDEX(Allocations!$D$11:$O$20,MATCH(Summary!$H98,Allocations!$C$11:$C$20,0),MATCH(Summary!BI$8,Allocations!$D$10:$O$10,0))),SUM(INDEX(TB_ALLOCATIONS[[January]:[December]],MATCH(Summary!$H98,TB_ALLOCATIONS[Subcategory],0),MATCH(Summary!BI$8,TB_ALLOCATIONS[[#Headers],[January]:[December]],0)))))),0)</f>
        <v/>
      </c>
      <c r="BJ98" s="249" t="str">
        <f>IFERROR(IF($H98="","",IF($H98="Total",SUMIFS(BJ$12:BJ97,$F$12:$F97,"Category"),IF($F98="Category",SUMIFS(TB_TRANSACTIONS[Total ($)],TB_TRANSACTIONS[Category],Summary!$H98,TB_TRANSACTIONS[Month],Summary!BI$8),SUMIFS(TB_TRANSACTIONS[Total ($)],TB_TRANSACTIONS[Subcategory],Summary!$H98,TB_TRANSACTIONS[Month],Summary!BI$8)))),0)</f>
        <v/>
      </c>
      <c r="BK98" s="250" t="str">
        <f t="shared" si="34"/>
        <v/>
      </c>
      <c r="BL98" s="162"/>
      <c r="BM98" s="165"/>
      <c r="BN98" s="249" t="str">
        <f>IFERROR(IF($H98="","",IF($H98="Total",SUMIFS(BN$12:BN97,$F$12:$F97,"Category"),IF($F98="Category",SUM(INDEX(Allocations!$D$11:$O$20,MATCH(Summary!$H98,Allocations!$C$11:$C$20,0),MATCH(Summary!BN$8,Allocations!$D$10:$O$10,0))),SUM(INDEX(TB_ALLOCATIONS[[January]:[December]],MATCH(Summary!$H98,TB_ALLOCATIONS[Subcategory],0),MATCH(Summary!BN$8,TB_ALLOCATIONS[[#Headers],[January]:[December]],0)))))),0)</f>
        <v/>
      </c>
      <c r="BO98" s="249" t="str">
        <f>IFERROR(IF($H98="","",IF($H98="Total",SUMIFS(BO$12:BO97,$F$12:$F97,"Category"),IF($F98="Category",SUMIFS(TB_TRANSACTIONS[Total ($)],TB_TRANSACTIONS[Category],Summary!$H98,TB_TRANSACTIONS[Month],Summary!BN$8),SUMIFS(TB_TRANSACTIONS[Total ($)],TB_TRANSACTIONS[Subcategory],Summary!$H98,TB_TRANSACTIONS[Month],Summary!BN$8)))),0)</f>
        <v/>
      </c>
      <c r="BP98" s="250" t="str">
        <f t="shared" si="35"/>
        <v/>
      </c>
      <c r="BQ98" s="162"/>
      <c r="BR98" s="165"/>
      <c r="BS98" s="249" t="str">
        <f t="shared" si="21"/>
        <v/>
      </c>
      <c r="BT98" s="249" t="str">
        <f t="shared" si="22"/>
        <v/>
      </c>
      <c r="BU98" s="250" t="str">
        <f t="shared" si="23"/>
        <v/>
      </c>
      <c r="BV98" s="267"/>
      <c r="BW98" s="77"/>
      <c r="BX98" s="57"/>
      <c r="CK98" s="92"/>
      <c r="CL98" s="92"/>
      <c r="CM98" s="92"/>
      <c r="CN98" s="92"/>
      <c r="CO98" s="92"/>
      <c r="CP98" s="92"/>
    </row>
    <row r="99" spans="1:94" s="72" customFormat="1" ht="16" customHeight="1" thickBot="1" x14ac:dyDescent="0.3">
      <c r="A99" s="97"/>
      <c r="B99" s="108" t="str">
        <f>IFERROR(IF(COUNTIFS($B$13:B98,"Total")&gt;0,"-",IF(B98="",IF(B97="","Total",IF(B97=$C$8,"",B97+1)),IF(E98=D98,"",B98))),"-")</f>
        <v>-</v>
      </c>
      <c r="C99" s="108" t="str">
        <f>IFERROR(IF(B99="","-",INDEX(Analysis!$D$45:$D$54,MATCH(Summary!$B99,Analysis!$C$45:$C$54,0),1)),"-")</f>
        <v>-</v>
      </c>
      <c r="D99" s="108" t="str">
        <f>IFERROR(INDEX(Analysis!$E$45:$E$54,MATCH(Summary!$B99,Analysis!$C$45:$C$54,0),1),"-")</f>
        <v>-</v>
      </c>
      <c r="E99" s="108" t="str">
        <f t="shared" si="36"/>
        <v>-</v>
      </c>
      <c r="F99" s="108" t="str">
        <f t="shared" si="24"/>
        <v>-</v>
      </c>
      <c r="G99" s="57"/>
      <c r="H99" s="164" t="str">
        <f>IFERROR(IF(B99="Total","Total",IF(COUNTIFS($H$12:H98,"Total")&gt;0,"",IF(F99="Category",Summary!C99,INDEX(TB_ALLOCATIONS[Subcategory],MATCH(Summary!C99&amp;"-"&amp;Summary!E99,TB_ALLOCATIONS[Subcategory - code],0),1)))),"")</f>
        <v/>
      </c>
      <c r="I99" s="162"/>
      <c r="J99" s="165"/>
      <c r="K99" s="249" t="str">
        <f>IFERROR(IF($H99="","",IF($H99="Total",SUMIFS(K$12:K98,$F$12:$F98,"Category"),IF($F99="Category",SUM(INDEX(Allocations!$D$11:$O$20,MATCH(Summary!$H99,Allocations!$C$11:$C$20,0),MATCH(Summary!K$8,Allocations!$D$10:$O$10,0))),SUM(INDEX(TB_ALLOCATIONS[[January]:[December]],MATCH(Summary!$H99,TB_ALLOCATIONS[Subcategory],0),MATCH(Summary!K$8,TB_ALLOCATIONS[[#Headers],[January]:[December]],0)))))),0)</f>
        <v/>
      </c>
      <c r="L99" s="249" t="str">
        <f>IFERROR(IF($H99="","",IF($H99="Total",SUMIFS(L$12:L98,$F$12:$F98,"Category"),IF($F99="Category",SUMIFS(TB_TRANSACTIONS[Total ($)],TB_TRANSACTIONS[Category],Summary!$H99,TB_TRANSACTIONS[Month],Summary!K$8),SUMIFS(TB_TRANSACTIONS[Total ($)],TB_TRANSACTIONS[Subcategory],Summary!$H99,TB_TRANSACTIONS[Month],Summary!K$8)))),0)</f>
        <v/>
      </c>
      <c r="M99" s="250" t="str">
        <f t="shared" si="37"/>
        <v/>
      </c>
      <c r="N99" s="162"/>
      <c r="O99" s="165"/>
      <c r="P99" s="249" t="str">
        <f>IFERROR(IF($H99="","",IF($H99="Total",SUMIFS(P$12:P98,$F$12:$F98,"Category"),IF($F99="Category",SUM(INDEX(Allocations!$D$11:$O$20,MATCH(Summary!$H99,Allocations!$C$11:$C$20,0),MATCH(Summary!P$8,Allocations!$D$10:$O$10,0))),SUM(INDEX(TB_ALLOCATIONS[[January]:[December]],MATCH(Summary!$H99,TB_ALLOCATIONS[Subcategory],0),MATCH(Summary!P$8,TB_ALLOCATIONS[[#Headers],[January]:[December]],0)))))),0)</f>
        <v/>
      </c>
      <c r="Q99" s="249" t="str">
        <f>IFERROR(IF($H99="","",IF($H99="Total",SUMIFS(Q$12:Q98,$F$12:$F98,"Category"),IF($F99="Category",SUMIFS(TB_TRANSACTIONS[Total ($)],TB_TRANSACTIONS[Category],Summary!$H99,TB_TRANSACTIONS[Month],Summary!P$8),SUMIFS(TB_TRANSACTIONS[Total ($)],TB_TRANSACTIONS[Subcategory],Summary!$H99,TB_TRANSACTIONS[Month],Summary!P$8)))),0)</f>
        <v/>
      </c>
      <c r="R99" s="250" t="str">
        <f t="shared" si="25"/>
        <v/>
      </c>
      <c r="S99" s="162"/>
      <c r="T99" s="165"/>
      <c r="U99" s="249" t="str">
        <f>IFERROR(IF($H99="","",IF($H99="Total",SUMIFS(U$12:U98,$F$12:$F98,"Category"),IF($F99="Category",SUM(INDEX(Allocations!$D$11:$O$20,MATCH(Summary!$H99,Allocations!$C$11:$C$20,0),MATCH(Summary!U$8,Allocations!$D$10:$O$10,0))),SUM(INDEX(TB_ALLOCATIONS[[January]:[December]],MATCH(Summary!$H99,TB_ALLOCATIONS[Subcategory],0),MATCH(Summary!U$8,TB_ALLOCATIONS[[#Headers],[January]:[December]],0)))))),0)</f>
        <v/>
      </c>
      <c r="V99" s="249" t="str">
        <f>IFERROR(IF($H99="","",IF($H99="Total",SUMIFS(V$12:V98,$F$12:$F98,"Category"),IF($F99="Category",SUMIFS(TB_TRANSACTIONS[Total ($)],TB_TRANSACTIONS[Category],Summary!$H99,TB_TRANSACTIONS[Month],Summary!U$8),SUMIFS(TB_TRANSACTIONS[Total ($)],TB_TRANSACTIONS[Subcategory],Summary!$H99,TB_TRANSACTIONS[Month],Summary!U$8)))),0)</f>
        <v/>
      </c>
      <c r="W99" s="250" t="str">
        <f t="shared" si="26"/>
        <v/>
      </c>
      <c r="X99" s="162"/>
      <c r="Y99" s="165"/>
      <c r="Z99" s="249" t="str">
        <f>IFERROR(IF($H99="","",IF($H99="Total",SUMIFS(Z$12:Z98,$F$12:$F98,"Category"),IF($F99="Category",SUM(INDEX(Allocations!$D$11:$O$20,MATCH(Summary!$H99,Allocations!$C$11:$C$20,0),MATCH(Summary!Z$8,Allocations!$D$10:$O$10,0))),SUM(INDEX(TB_ALLOCATIONS[[January]:[December]],MATCH(Summary!$H99,TB_ALLOCATIONS[Subcategory],0),MATCH(Summary!Z$8,TB_ALLOCATIONS[[#Headers],[January]:[December]],0)))))),0)</f>
        <v/>
      </c>
      <c r="AA99" s="249" t="str">
        <f>IFERROR(IF($H99="","",IF($H99="Total",SUMIFS(AA$12:AA98,$F$12:$F98,"Category"),IF($F99="Category",SUMIFS(TB_TRANSACTIONS[Total ($)],TB_TRANSACTIONS[Category],Summary!$H99,TB_TRANSACTIONS[Month],Summary!Z$8),SUMIFS(TB_TRANSACTIONS[Total ($)],TB_TRANSACTIONS[Subcategory],Summary!$H99,TB_TRANSACTIONS[Month],Summary!Z$8)))),0)</f>
        <v/>
      </c>
      <c r="AB99" s="250" t="str">
        <f t="shared" si="27"/>
        <v/>
      </c>
      <c r="AC99" s="162"/>
      <c r="AD99" s="165"/>
      <c r="AE99" s="249" t="str">
        <f>IFERROR(IF($H99="","",IF($H99="Total",SUMIFS(AE$12:AE98,$F$12:$F98,"Category"),IF($F99="Category",SUM(INDEX(Allocations!$D$11:$O$20,MATCH(Summary!$H99,Allocations!$C$11:$C$20,0),MATCH(Summary!AE$8,Allocations!$D$10:$O$10,0))),SUM(INDEX(TB_ALLOCATIONS[[January]:[December]],MATCH(Summary!$H99,TB_ALLOCATIONS[Subcategory],0),MATCH(Summary!AE$8,TB_ALLOCATIONS[[#Headers],[January]:[December]],0)))))),0)</f>
        <v/>
      </c>
      <c r="AF99" s="249" t="str">
        <f>IFERROR(IF($H99="","",IF($H99="Total",SUMIFS(AF$12:AF98,$F$12:$F98,"Category"),IF($F99="Category",SUMIFS(TB_TRANSACTIONS[Total ($)],TB_TRANSACTIONS[Category],Summary!$H99,TB_TRANSACTIONS[Month],Summary!AE$8),SUMIFS(TB_TRANSACTIONS[Total ($)],TB_TRANSACTIONS[Subcategory],Summary!$H99,TB_TRANSACTIONS[Month],Summary!AE$8)))),0)</f>
        <v/>
      </c>
      <c r="AG99" s="250" t="str">
        <f t="shared" si="28"/>
        <v/>
      </c>
      <c r="AH99" s="162"/>
      <c r="AI99" s="165"/>
      <c r="AJ99" s="249" t="str">
        <f>IFERROR(IF($H99="","",IF($H99="Total",SUMIFS(AJ$12:AJ98,$F$12:$F98,"Category"),IF($F99="Category",SUM(INDEX(Allocations!$D$11:$O$20,MATCH(Summary!$H99,Allocations!$C$11:$C$20,0),MATCH(Summary!AJ$8,Allocations!$D$10:$O$10,0))),SUM(INDEX(TB_ALLOCATIONS[[January]:[December]],MATCH(Summary!$H99,TB_ALLOCATIONS[Subcategory],0),MATCH(Summary!AJ$8,TB_ALLOCATIONS[[#Headers],[January]:[December]],0)))))),0)</f>
        <v/>
      </c>
      <c r="AK99" s="249" t="str">
        <f>IFERROR(IF($H99="","",IF($H99="Total",SUMIFS(AK$12:AK98,$F$12:$F98,"Category"),IF($F99="Category",SUMIFS(TB_TRANSACTIONS[Total ($)],TB_TRANSACTIONS[Category],Summary!$H99,TB_TRANSACTIONS[Month],Summary!AJ$8),SUMIFS(TB_TRANSACTIONS[Total ($)],TB_TRANSACTIONS[Subcategory],Summary!$H99,TB_TRANSACTIONS[Month],Summary!AJ$8)))),0)</f>
        <v/>
      </c>
      <c r="AL99" s="250" t="str">
        <f t="shared" si="29"/>
        <v/>
      </c>
      <c r="AM99" s="162"/>
      <c r="AN99" s="165"/>
      <c r="AO99" s="249" t="str">
        <f>IFERROR(IF($H99="","",IF($H99="Total",SUMIFS(AO$12:AO98,$F$12:$F98,"Category"),IF($F99="Category",SUM(INDEX(Allocations!$D$11:$O$20,MATCH(Summary!$H99,Allocations!$C$11:$C$20,0),MATCH(Summary!AO$8,Allocations!$D$10:$O$10,0))),SUM(INDEX(TB_ALLOCATIONS[[January]:[December]],MATCH(Summary!$H99,TB_ALLOCATIONS[Subcategory],0),MATCH(Summary!AO$8,TB_ALLOCATIONS[[#Headers],[January]:[December]],0)))))),0)</f>
        <v/>
      </c>
      <c r="AP99" s="249" t="str">
        <f>IFERROR(IF($H99="","",IF($H99="Total",SUMIFS(AP$12:AP98,$F$12:$F98,"Category"),IF($F99="Category",SUMIFS(TB_TRANSACTIONS[Total ($)],TB_TRANSACTIONS[Category],Summary!$H99,TB_TRANSACTIONS[Month],Summary!AO$8),SUMIFS(TB_TRANSACTIONS[Total ($)],TB_TRANSACTIONS[Subcategory],Summary!$H99,TB_TRANSACTIONS[Month],Summary!AO$8)))),0)</f>
        <v/>
      </c>
      <c r="AQ99" s="250" t="str">
        <f t="shared" si="30"/>
        <v/>
      </c>
      <c r="AR99" s="162"/>
      <c r="AS99" s="165"/>
      <c r="AT99" s="249" t="str">
        <f>IFERROR(IF($H99="","",IF($H99="Total",SUMIFS(AT$12:AT98,$F$12:$F98,"Category"),IF($F99="Category",SUM(INDEX(Allocations!$D$11:$O$20,MATCH(Summary!$H99,Allocations!$C$11:$C$20,0),MATCH(Summary!AT$8,Allocations!$D$10:$O$10,0))),SUM(INDEX(TB_ALLOCATIONS[[January]:[December]],MATCH(Summary!$H99,TB_ALLOCATIONS[Subcategory],0),MATCH(Summary!AT$8,TB_ALLOCATIONS[[#Headers],[January]:[December]],0)))))),0)</f>
        <v/>
      </c>
      <c r="AU99" s="249" t="str">
        <f>IFERROR(IF($H99="","",IF($H99="Total",SUMIFS(AU$12:AU98,$F$12:$F98,"Category"),IF($F99="Category",SUMIFS(TB_TRANSACTIONS[Total ($)],TB_TRANSACTIONS[Category],Summary!$H99,TB_TRANSACTIONS[Month],Summary!AT$8),SUMIFS(TB_TRANSACTIONS[Total ($)],TB_TRANSACTIONS[Subcategory],Summary!$H99,TB_TRANSACTIONS[Month],Summary!AT$8)))),0)</f>
        <v/>
      </c>
      <c r="AV99" s="250" t="str">
        <f t="shared" si="31"/>
        <v/>
      </c>
      <c r="AW99" s="162"/>
      <c r="AX99" s="165"/>
      <c r="AY99" s="249" t="str">
        <f>IFERROR(IF($H99="","",IF($H99="Total",SUMIFS(AY$12:AY98,$F$12:$F98,"Category"),IF($F99="Category",SUM(INDEX(Allocations!$D$11:$O$20,MATCH(Summary!$H99,Allocations!$C$11:$C$20,0),MATCH(Summary!AY$8,Allocations!$D$10:$O$10,0))),SUM(INDEX(TB_ALLOCATIONS[[January]:[December]],MATCH(Summary!$H99,TB_ALLOCATIONS[Subcategory],0),MATCH(Summary!AY$8,TB_ALLOCATIONS[[#Headers],[January]:[December]],0)))))),0)</f>
        <v/>
      </c>
      <c r="AZ99" s="249" t="str">
        <f>IFERROR(IF($H99="","",IF($H99="Total",SUMIFS(AZ$12:AZ98,$F$12:$F98,"Category"),IF($F99="Category",SUMIFS(TB_TRANSACTIONS[Total ($)],TB_TRANSACTIONS[Category],Summary!$H99,TB_TRANSACTIONS[Month],Summary!AY$8),SUMIFS(TB_TRANSACTIONS[Total ($)],TB_TRANSACTIONS[Subcategory],Summary!$H99,TB_TRANSACTIONS[Month],Summary!AY$8)))),0)</f>
        <v/>
      </c>
      <c r="BA99" s="250" t="str">
        <f t="shared" si="32"/>
        <v/>
      </c>
      <c r="BB99" s="162"/>
      <c r="BC99" s="165"/>
      <c r="BD99" s="249" t="str">
        <f>IFERROR(IF($H99="","",IF($H99="Total",SUMIFS(BD$12:BD98,$F$12:$F98,"Category"),IF($F99="Category",SUM(INDEX(Allocations!$D$11:$O$20,MATCH(Summary!$H99,Allocations!$C$11:$C$20,0),MATCH(Summary!BD$8,Allocations!$D$10:$O$10,0))),SUM(INDEX(TB_ALLOCATIONS[[January]:[December]],MATCH(Summary!$H99,TB_ALLOCATIONS[Subcategory],0),MATCH(Summary!BD$8,TB_ALLOCATIONS[[#Headers],[January]:[December]],0)))))),0)</f>
        <v/>
      </c>
      <c r="BE99" s="249" t="str">
        <f>IFERROR(IF($H99="","",IF($H99="Total",SUMIFS(BE$12:BE98,$F$12:$F98,"Category"),IF($F99="Category",SUMIFS(TB_TRANSACTIONS[Total ($)],TB_TRANSACTIONS[Category],Summary!$H99,TB_TRANSACTIONS[Month],Summary!BD$8),SUMIFS(TB_TRANSACTIONS[Total ($)],TB_TRANSACTIONS[Subcategory],Summary!$H99,TB_TRANSACTIONS[Month],Summary!BD$8)))),0)</f>
        <v/>
      </c>
      <c r="BF99" s="250" t="str">
        <f t="shared" si="33"/>
        <v/>
      </c>
      <c r="BG99" s="162"/>
      <c r="BH99" s="165"/>
      <c r="BI99" s="249" t="str">
        <f>IFERROR(IF($H99="","",IF($H99="Total",SUMIFS(BI$12:BI98,$F$12:$F98,"Category"),IF($F99="Category",SUM(INDEX(Allocations!$D$11:$O$20,MATCH(Summary!$H99,Allocations!$C$11:$C$20,0),MATCH(Summary!BI$8,Allocations!$D$10:$O$10,0))),SUM(INDEX(TB_ALLOCATIONS[[January]:[December]],MATCH(Summary!$H99,TB_ALLOCATIONS[Subcategory],0),MATCH(Summary!BI$8,TB_ALLOCATIONS[[#Headers],[January]:[December]],0)))))),0)</f>
        <v/>
      </c>
      <c r="BJ99" s="249" t="str">
        <f>IFERROR(IF($H99="","",IF($H99="Total",SUMIFS(BJ$12:BJ98,$F$12:$F98,"Category"),IF($F99="Category",SUMIFS(TB_TRANSACTIONS[Total ($)],TB_TRANSACTIONS[Category],Summary!$H99,TB_TRANSACTIONS[Month],Summary!BI$8),SUMIFS(TB_TRANSACTIONS[Total ($)],TB_TRANSACTIONS[Subcategory],Summary!$H99,TB_TRANSACTIONS[Month],Summary!BI$8)))),0)</f>
        <v/>
      </c>
      <c r="BK99" s="250" t="str">
        <f t="shared" si="34"/>
        <v/>
      </c>
      <c r="BL99" s="162"/>
      <c r="BM99" s="165"/>
      <c r="BN99" s="249" t="str">
        <f>IFERROR(IF($H99="","",IF($H99="Total",SUMIFS(BN$12:BN98,$F$12:$F98,"Category"),IF($F99="Category",SUM(INDEX(Allocations!$D$11:$O$20,MATCH(Summary!$H99,Allocations!$C$11:$C$20,0),MATCH(Summary!BN$8,Allocations!$D$10:$O$10,0))),SUM(INDEX(TB_ALLOCATIONS[[January]:[December]],MATCH(Summary!$H99,TB_ALLOCATIONS[Subcategory],0),MATCH(Summary!BN$8,TB_ALLOCATIONS[[#Headers],[January]:[December]],0)))))),0)</f>
        <v/>
      </c>
      <c r="BO99" s="249" t="str">
        <f>IFERROR(IF($H99="","",IF($H99="Total",SUMIFS(BO$12:BO98,$F$12:$F98,"Category"),IF($F99="Category",SUMIFS(TB_TRANSACTIONS[Total ($)],TB_TRANSACTIONS[Category],Summary!$H99,TB_TRANSACTIONS[Month],Summary!BN$8),SUMIFS(TB_TRANSACTIONS[Total ($)],TB_TRANSACTIONS[Subcategory],Summary!$H99,TB_TRANSACTIONS[Month],Summary!BN$8)))),0)</f>
        <v/>
      </c>
      <c r="BP99" s="250" t="str">
        <f t="shared" si="35"/>
        <v/>
      </c>
      <c r="BQ99" s="162"/>
      <c r="BR99" s="165"/>
      <c r="BS99" s="249" t="str">
        <f t="shared" si="21"/>
        <v/>
      </c>
      <c r="BT99" s="249" t="str">
        <f t="shared" si="22"/>
        <v/>
      </c>
      <c r="BU99" s="250" t="str">
        <f t="shared" si="23"/>
        <v/>
      </c>
      <c r="BV99" s="267"/>
      <c r="BW99" s="77"/>
      <c r="BX99" s="57"/>
      <c r="CK99" s="92"/>
      <c r="CL99" s="92"/>
      <c r="CM99" s="92"/>
      <c r="CN99" s="92"/>
      <c r="CO99" s="92"/>
      <c r="CP99" s="92"/>
    </row>
    <row r="100" spans="1:94" s="72" customFormat="1" ht="16" customHeight="1" thickBot="1" x14ac:dyDescent="0.3">
      <c r="A100" s="97"/>
      <c r="B100" s="108" t="str">
        <f>IFERROR(IF(COUNTIFS($B$13:B99,"Total")&gt;0,"-",IF(B99="",IF(B98="","Total",IF(B98=$C$8,"",B98+1)),IF(E99=D99,"",B99))),"-")</f>
        <v>-</v>
      </c>
      <c r="C100" s="108" t="str">
        <f>IFERROR(IF(B100="","-",INDEX(Analysis!$D$45:$D$54,MATCH(Summary!$B100,Analysis!$C$45:$C$54,0),1)),"-")</f>
        <v>-</v>
      </c>
      <c r="D100" s="108" t="str">
        <f>IFERROR(INDEX(Analysis!$E$45:$E$54,MATCH(Summary!$B100,Analysis!$C$45:$C$54,0),1),"-")</f>
        <v>-</v>
      </c>
      <c r="E100" s="108" t="str">
        <f t="shared" si="36"/>
        <v>-</v>
      </c>
      <c r="F100" s="108" t="str">
        <f t="shared" si="24"/>
        <v>-</v>
      </c>
      <c r="G100" s="57"/>
      <c r="H100" s="164" t="str">
        <f>IFERROR(IF(B100="Total","Total",IF(COUNTIFS($H$12:H99,"Total")&gt;0,"",IF(F100="Category",Summary!C100,INDEX(TB_ALLOCATIONS[Subcategory],MATCH(Summary!C100&amp;"-"&amp;Summary!E100,TB_ALLOCATIONS[Subcategory - code],0),1)))),"")</f>
        <v/>
      </c>
      <c r="I100" s="162"/>
      <c r="J100" s="165"/>
      <c r="K100" s="249" t="str">
        <f>IFERROR(IF($H100="","",IF($H100="Total",SUMIFS(K$12:K99,$F$12:$F99,"Category"),IF($F100="Category",SUM(INDEX(Allocations!$D$11:$O$20,MATCH(Summary!$H100,Allocations!$C$11:$C$20,0),MATCH(Summary!K$8,Allocations!$D$10:$O$10,0))),SUM(INDEX(TB_ALLOCATIONS[[January]:[December]],MATCH(Summary!$H100,TB_ALLOCATIONS[Subcategory],0),MATCH(Summary!K$8,TB_ALLOCATIONS[[#Headers],[January]:[December]],0)))))),0)</f>
        <v/>
      </c>
      <c r="L100" s="249" t="str">
        <f>IFERROR(IF($H100="","",IF($H100="Total",SUMIFS(L$12:L99,$F$12:$F99,"Category"),IF($F100="Category",SUMIFS(TB_TRANSACTIONS[Total ($)],TB_TRANSACTIONS[Category],Summary!$H100,TB_TRANSACTIONS[Month],Summary!K$8),SUMIFS(TB_TRANSACTIONS[Total ($)],TB_TRANSACTIONS[Subcategory],Summary!$H100,TB_TRANSACTIONS[Month],Summary!K$8)))),0)</f>
        <v/>
      </c>
      <c r="M100" s="250" t="str">
        <f t="shared" si="37"/>
        <v/>
      </c>
      <c r="N100" s="162"/>
      <c r="O100" s="165"/>
      <c r="P100" s="249" t="str">
        <f>IFERROR(IF($H100="","",IF($H100="Total",SUMIFS(P$12:P99,$F$12:$F99,"Category"),IF($F100="Category",SUM(INDEX(Allocations!$D$11:$O$20,MATCH(Summary!$H100,Allocations!$C$11:$C$20,0),MATCH(Summary!P$8,Allocations!$D$10:$O$10,0))),SUM(INDEX(TB_ALLOCATIONS[[January]:[December]],MATCH(Summary!$H100,TB_ALLOCATIONS[Subcategory],0),MATCH(Summary!P$8,TB_ALLOCATIONS[[#Headers],[January]:[December]],0)))))),0)</f>
        <v/>
      </c>
      <c r="Q100" s="249" t="str">
        <f>IFERROR(IF($H100="","",IF($H100="Total",SUMIFS(Q$12:Q99,$F$12:$F99,"Category"),IF($F100="Category",SUMIFS(TB_TRANSACTIONS[Total ($)],TB_TRANSACTIONS[Category],Summary!$H100,TB_TRANSACTIONS[Month],Summary!P$8),SUMIFS(TB_TRANSACTIONS[Total ($)],TB_TRANSACTIONS[Subcategory],Summary!$H100,TB_TRANSACTIONS[Month],Summary!P$8)))),0)</f>
        <v/>
      </c>
      <c r="R100" s="250" t="str">
        <f t="shared" si="25"/>
        <v/>
      </c>
      <c r="S100" s="162"/>
      <c r="T100" s="165"/>
      <c r="U100" s="249" t="str">
        <f>IFERROR(IF($H100="","",IF($H100="Total",SUMIFS(U$12:U99,$F$12:$F99,"Category"),IF($F100="Category",SUM(INDEX(Allocations!$D$11:$O$20,MATCH(Summary!$H100,Allocations!$C$11:$C$20,0),MATCH(Summary!U$8,Allocations!$D$10:$O$10,0))),SUM(INDEX(TB_ALLOCATIONS[[January]:[December]],MATCH(Summary!$H100,TB_ALLOCATIONS[Subcategory],0),MATCH(Summary!U$8,TB_ALLOCATIONS[[#Headers],[January]:[December]],0)))))),0)</f>
        <v/>
      </c>
      <c r="V100" s="249" t="str">
        <f>IFERROR(IF($H100="","",IF($H100="Total",SUMIFS(V$12:V99,$F$12:$F99,"Category"),IF($F100="Category",SUMIFS(TB_TRANSACTIONS[Total ($)],TB_TRANSACTIONS[Category],Summary!$H100,TB_TRANSACTIONS[Month],Summary!U$8),SUMIFS(TB_TRANSACTIONS[Total ($)],TB_TRANSACTIONS[Subcategory],Summary!$H100,TB_TRANSACTIONS[Month],Summary!U$8)))),0)</f>
        <v/>
      </c>
      <c r="W100" s="250" t="str">
        <f t="shared" si="26"/>
        <v/>
      </c>
      <c r="X100" s="162"/>
      <c r="Y100" s="165"/>
      <c r="Z100" s="249" t="str">
        <f>IFERROR(IF($H100="","",IF($H100="Total",SUMIFS(Z$12:Z99,$F$12:$F99,"Category"),IF($F100="Category",SUM(INDEX(Allocations!$D$11:$O$20,MATCH(Summary!$H100,Allocations!$C$11:$C$20,0),MATCH(Summary!Z$8,Allocations!$D$10:$O$10,0))),SUM(INDEX(TB_ALLOCATIONS[[January]:[December]],MATCH(Summary!$H100,TB_ALLOCATIONS[Subcategory],0),MATCH(Summary!Z$8,TB_ALLOCATIONS[[#Headers],[January]:[December]],0)))))),0)</f>
        <v/>
      </c>
      <c r="AA100" s="249" t="str">
        <f>IFERROR(IF($H100="","",IF($H100="Total",SUMIFS(AA$12:AA99,$F$12:$F99,"Category"),IF($F100="Category",SUMIFS(TB_TRANSACTIONS[Total ($)],TB_TRANSACTIONS[Category],Summary!$H100,TB_TRANSACTIONS[Month],Summary!Z$8),SUMIFS(TB_TRANSACTIONS[Total ($)],TB_TRANSACTIONS[Subcategory],Summary!$H100,TB_TRANSACTIONS[Month],Summary!Z$8)))),0)</f>
        <v/>
      </c>
      <c r="AB100" s="250" t="str">
        <f t="shared" si="27"/>
        <v/>
      </c>
      <c r="AC100" s="162"/>
      <c r="AD100" s="165"/>
      <c r="AE100" s="249" t="str">
        <f>IFERROR(IF($H100="","",IF($H100="Total",SUMIFS(AE$12:AE99,$F$12:$F99,"Category"),IF($F100="Category",SUM(INDEX(Allocations!$D$11:$O$20,MATCH(Summary!$H100,Allocations!$C$11:$C$20,0),MATCH(Summary!AE$8,Allocations!$D$10:$O$10,0))),SUM(INDEX(TB_ALLOCATIONS[[January]:[December]],MATCH(Summary!$H100,TB_ALLOCATIONS[Subcategory],0),MATCH(Summary!AE$8,TB_ALLOCATIONS[[#Headers],[January]:[December]],0)))))),0)</f>
        <v/>
      </c>
      <c r="AF100" s="249" t="str">
        <f>IFERROR(IF($H100="","",IF($H100="Total",SUMIFS(AF$12:AF99,$F$12:$F99,"Category"),IF($F100="Category",SUMIFS(TB_TRANSACTIONS[Total ($)],TB_TRANSACTIONS[Category],Summary!$H100,TB_TRANSACTIONS[Month],Summary!AE$8),SUMIFS(TB_TRANSACTIONS[Total ($)],TB_TRANSACTIONS[Subcategory],Summary!$H100,TB_TRANSACTIONS[Month],Summary!AE$8)))),0)</f>
        <v/>
      </c>
      <c r="AG100" s="250" t="str">
        <f t="shared" si="28"/>
        <v/>
      </c>
      <c r="AH100" s="162"/>
      <c r="AI100" s="165"/>
      <c r="AJ100" s="249" t="str">
        <f>IFERROR(IF($H100="","",IF($H100="Total",SUMIFS(AJ$12:AJ99,$F$12:$F99,"Category"),IF($F100="Category",SUM(INDEX(Allocations!$D$11:$O$20,MATCH(Summary!$H100,Allocations!$C$11:$C$20,0),MATCH(Summary!AJ$8,Allocations!$D$10:$O$10,0))),SUM(INDEX(TB_ALLOCATIONS[[January]:[December]],MATCH(Summary!$H100,TB_ALLOCATIONS[Subcategory],0),MATCH(Summary!AJ$8,TB_ALLOCATIONS[[#Headers],[January]:[December]],0)))))),0)</f>
        <v/>
      </c>
      <c r="AK100" s="249" t="str">
        <f>IFERROR(IF($H100="","",IF($H100="Total",SUMIFS(AK$12:AK99,$F$12:$F99,"Category"),IF($F100="Category",SUMIFS(TB_TRANSACTIONS[Total ($)],TB_TRANSACTIONS[Category],Summary!$H100,TB_TRANSACTIONS[Month],Summary!AJ$8),SUMIFS(TB_TRANSACTIONS[Total ($)],TB_TRANSACTIONS[Subcategory],Summary!$H100,TB_TRANSACTIONS[Month],Summary!AJ$8)))),0)</f>
        <v/>
      </c>
      <c r="AL100" s="250" t="str">
        <f t="shared" si="29"/>
        <v/>
      </c>
      <c r="AM100" s="162"/>
      <c r="AN100" s="165"/>
      <c r="AO100" s="249" t="str">
        <f>IFERROR(IF($H100="","",IF($H100="Total",SUMIFS(AO$12:AO99,$F$12:$F99,"Category"),IF($F100="Category",SUM(INDEX(Allocations!$D$11:$O$20,MATCH(Summary!$H100,Allocations!$C$11:$C$20,0),MATCH(Summary!AO$8,Allocations!$D$10:$O$10,0))),SUM(INDEX(TB_ALLOCATIONS[[January]:[December]],MATCH(Summary!$H100,TB_ALLOCATIONS[Subcategory],0),MATCH(Summary!AO$8,TB_ALLOCATIONS[[#Headers],[January]:[December]],0)))))),0)</f>
        <v/>
      </c>
      <c r="AP100" s="249" t="str">
        <f>IFERROR(IF($H100="","",IF($H100="Total",SUMIFS(AP$12:AP99,$F$12:$F99,"Category"),IF($F100="Category",SUMIFS(TB_TRANSACTIONS[Total ($)],TB_TRANSACTIONS[Category],Summary!$H100,TB_TRANSACTIONS[Month],Summary!AO$8),SUMIFS(TB_TRANSACTIONS[Total ($)],TB_TRANSACTIONS[Subcategory],Summary!$H100,TB_TRANSACTIONS[Month],Summary!AO$8)))),0)</f>
        <v/>
      </c>
      <c r="AQ100" s="250" t="str">
        <f t="shared" si="30"/>
        <v/>
      </c>
      <c r="AR100" s="162"/>
      <c r="AS100" s="165"/>
      <c r="AT100" s="249" t="str">
        <f>IFERROR(IF($H100="","",IF($H100="Total",SUMIFS(AT$12:AT99,$F$12:$F99,"Category"),IF($F100="Category",SUM(INDEX(Allocations!$D$11:$O$20,MATCH(Summary!$H100,Allocations!$C$11:$C$20,0),MATCH(Summary!AT$8,Allocations!$D$10:$O$10,0))),SUM(INDEX(TB_ALLOCATIONS[[January]:[December]],MATCH(Summary!$H100,TB_ALLOCATIONS[Subcategory],0),MATCH(Summary!AT$8,TB_ALLOCATIONS[[#Headers],[January]:[December]],0)))))),0)</f>
        <v/>
      </c>
      <c r="AU100" s="249" t="str">
        <f>IFERROR(IF($H100="","",IF($H100="Total",SUMIFS(AU$12:AU99,$F$12:$F99,"Category"),IF($F100="Category",SUMIFS(TB_TRANSACTIONS[Total ($)],TB_TRANSACTIONS[Category],Summary!$H100,TB_TRANSACTIONS[Month],Summary!AT$8),SUMIFS(TB_TRANSACTIONS[Total ($)],TB_TRANSACTIONS[Subcategory],Summary!$H100,TB_TRANSACTIONS[Month],Summary!AT$8)))),0)</f>
        <v/>
      </c>
      <c r="AV100" s="250" t="str">
        <f t="shared" si="31"/>
        <v/>
      </c>
      <c r="AW100" s="162"/>
      <c r="AX100" s="165"/>
      <c r="AY100" s="249" t="str">
        <f>IFERROR(IF($H100="","",IF($H100="Total",SUMIFS(AY$12:AY99,$F$12:$F99,"Category"),IF($F100="Category",SUM(INDEX(Allocations!$D$11:$O$20,MATCH(Summary!$H100,Allocations!$C$11:$C$20,0),MATCH(Summary!AY$8,Allocations!$D$10:$O$10,0))),SUM(INDEX(TB_ALLOCATIONS[[January]:[December]],MATCH(Summary!$H100,TB_ALLOCATIONS[Subcategory],0),MATCH(Summary!AY$8,TB_ALLOCATIONS[[#Headers],[January]:[December]],0)))))),0)</f>
        <v/>
      </c>
      <c r="AZ100" s="249" t="str">
        <f>IFERROR(IF($H100="","",IF($H100="Total",SUMIFS(AZ$12:AZ99,$F$12:$F99,"Category"),IF($F100="Category",SUMIFS(TB_TRANSACTIONS[Total ($)],TB_TRANSACTIONS[Category],Summary!$H100,TB_TRANSACTIONS[Month],Summary!AY$8),SUMIFS(TB_TRANSACTIONS[Total ($)],TB_TRANSACTIONS[Subcategory],Summary!$H100,TB_TRANSACTIONS[Month],Summary!AY$8)))),0)</f>
        <v/>
      </c>
      <c r="BA100" s="250" t="str">
        <f t="shared" si="32"/>
        <v/>
      </c>
      <c r="BB100" s="162"/>
      <c r="BC100" s="165"/>
      <c r="BD100" s="249" t="str">
        <f>IFERROR(IF($H100="","",IF($H100="Total",SUMIFS(BD$12:BD99,$F$12:$F99,"Category"),IF($F100="Category",SUM(INDEX(Allocations!$D$11:$O$20,MATCH(Summary!$H100,Allocations!$C$11:$C$20,0),MATCH(Summary!BD$8,Allocations!$D$10:$O$10,0))),SUM(INDEX(TB_ALLOCATIONS[[January]:[December]],MATCH(Summary!$H100,TB_ALLOCATIONS[Subcategory],0),MATCH(Summary!BD$8,TB_ALLOCATIONS[[#Headers],[January]:[December]],0)))))),0)</f>
        <v/>
      </c>
      <c r="BE100" s="249" t="str">
        <f>IFERROR(IF($H100="","",IF($H100="Total",SUMIFS(BE$12:BE99,$F$12:$F99,"Category"),IF($F100="Category",SUMIFS(TB_TRANSACTIONS[Total ($)],TB_TRANSACTIONS[Category],Summary!$H100,TB_TRANSACTIONS[Month],Summary!BD$8),SUMIFS(TB_TRANSACTIONS[Total ($)],TB_TRANSACTIONS[Subcategory],Summary!$H100,TB_TRANSACTIONS[Month],Summary!BD$8)))),0)</f>
        <v/>
      </c>
      <c r="BF100" s="250" t="str">
        <f t="shared" si="33"/>
        <v/>
      </c>
      <c r="BG100" s="162"/>
      <c r="BH100" s="165"/>
      <c r="BI100" s="249" t="str">
        <f>IFERROR(IF($H100="","",IF($H100="Total",SUMIFS(BI$12:BI99,$F$12:$F99,"Category"),IF($F100="Category",SUM(INDEX(Allocations!$D$11:$O$20,MATCH(Summary!$H100,Allocations!$C$11:$C$20,0),MATCH(Summary!BI$8,Allocations!$D$10:$O$10,0))),SUM(INDEX(TB_ALLOCATIONS[[January]:[December]],MATCH(Summary!$H100,TB_ALLOCATIONS[Subcategory],0),MATCH(Summary!BI$8,TB_ALLOCATIONS[[#Headers],[January]:[December]],0)))))),0)</f>
        <v/>
      </c>
      <c r="BJ100" s="249" t="str">
        <f>IFERROR(IF($H100="","",IF($H100="Total",SUMIFS(BJ$12:BJ99,$F$12:$F99,"Category"),IF($F100="Category",SUMIFS(TB_TRANSACTIONS[Total ($)],TB_TRANSACTIONS[Category],Summary!$H100,TB_TRANSACTIONS[Month],Summary!BI$8),SUMIFS(TB_TRANSACTIONS[Total ($)],TB_TRANSACTIONS[Subcategory],Summary!$H100,TB_TRANSACTIONS[Month],Summary!BI$8)))),0)</f>
        <v/>
      </c>
      <c r="BK100" s="250" t="str">
        <f t="shared" si="34"/>
        <v/>
      </c>
      <c r="BL100" s="162"/>
      <c r="BM100" s="165"/>
      <c r="BN100" s="249" t="str">
        <f>IFERROR(IF($H100="","",IF($H100="Total",SUMIFS(BN$12:BN99,$F$12:$F99,"Category"),IF($F100="Category",SUM(INDEX(Allocations!$D$11:$O$20,MATCH(Summary!$H100,Allocations!$C$11:$C$20,0),MATCH(Summary!BN$8,Allocations!$D$10:$O$10,0))),SUM(INDEX(TB_ALLOCATIONS[[January]:[December]],MATCH(Summary!$H100,TB_ALLOCATIONS[Subcategory],0),MATCH(Summary!BN$8,TB_ALLOCATIONS[[#Headers],[January]:[December]],0)))))),0)</f>
        <v/>
      </c>
      <c r="BO100" s="249" t="str">
        <f>IFERROR(IF($H100="","",IF($H100="Total",SUMIFS(BO$12:BO99,$F$12:$F99,"Category"),IF($F100="Category",SUMIFS(TB_TRANSACTIONS[Total ($)],TB_TRANSACTIONS[Category],Summary!$H100,TB_TRANSACTIONS[Month],Summary!BN$8),SUMIFS(TB_TRANSACTIONS[Total ($)],TB_TRANSACTIONS[Subcategory],Summary!$H100,TB_TRANSACTIONS[Month],Summary!BN$8)))),0)</f>
        <v/>
      </c>
      <c r="BP100" s="250" t="str">
        <f t="shared" si="35"/>
        <v/>
      </c>
      <c r="BQ100" s="162"/>
      <c r="BR100" s="165"/>
      <c r="BS100" s="249" t="str">
        <f t="shared" si="21"/>
        <v/>
      </c>
      <c r="BT100" s="249" t="str">
        <f t="shared" si="22"/>
        <v/>
      </c>
      <c r="BU100" s="250" t="str">
        <f t="shared" si="23"/>
        <v/>
      </c>
      <c r="BV100" s="267"/>
      <c r="BW100" s="77"/>
      <c r="BX100" s="57"/>
      <c r="CK100" s="92"/>
      <c r="CL100" s="92"/>
      <c r="CM100" s="92"/>
      <c r="CN100" s="92"/>
      <c r="CO100" s="92"/>
      <c r="CP100" s="92"/>
    </row>
    <row r="101" spans="1:94" s="72" customFormat="1" ht="16" customHeight="1" thickBot="1" x14ac:dyDescent="0.3">
      <c r="A101" s="97"/>
      <c r="B101" s="108" t="str">
        <f>IFERROR(IF(COUNTIFS($B$13:B100,"Total")&gt;0,"-",IF(B100="",IF(B99="","Total",IF(B99=$C$8,"",B99+1)),IF(E100=D100,"",B100))),"-")</f>
        <v>-</v>
      </c>
      <c r="C101" s="108" t="str">
        <f>IFERROR(IF(B101="","-",INDEX(Analysis!$D$45:$D$54,MATCH(Summary!$B101,Analysis!$C$45:$C$54,0),1)),"-")</f>
        <v>-</v>
      </c>
      <c r="D101" s="108" t="str">
        <f>IFERROR(INDEX(Analysis!$E$45:$E$54,MATCH(Summary!$B101,Analysis!$C$45:$C$54,0),1),"-")</f>
        <v>-</v>
      </c>
      <c r="E101" s="108" t="str">
        <f t="shared" si="36"/>
        <v>-</v>
      </c>
      <c r="F101" s="108" t="str">
        <f t="shared" si="24"/>
        <v>-</v>
      </c>
      <c r="G101" s="57"/>
      <c r="H101" s="164" t="str">
        <f>IFERROR(IF(B101="Total","Total",IF(COUNTIFS($H$12:H100,"Total")&gt;0,"",IF(F101="Category",Summary!C101,INDEX(TB_ALLOCATIONS[Subcategory],MATCH(Summary!C101&amp;"-"&amp;Summary!E101,TB_ALLOCATIONS[Subcategory - code],0),1)))),"")</f>
        <v/>
      </c>
      <c r="I101" s="162"/>
      <c r="J101" s="165"/>
      <c r="K101" s="249" t="str">
        <f>IFERROR(IF($H101="","",IF($H101="Total",SUMIFS(K$12:K100,$F$12:$F100,"Category"),IF($F101="Category",SUM(INDEX(Allocations!$D$11:$O$20,MATCH(Summary!$H101,Allocations!$C$11:$C$20,0),MATCH(Summary!K$8,Allocations!$D$10:$O$10,0))),SUM(INDEX(TB_ALLOCATIONS[[January]:[December]],MATCH(Summary!$H101,TB_ALLOCATIONS[Subcategory],0),MATCH(Summary!K$8,TB_ALLOCATIONS[[#Headers],[January]:[December]],0)))))),0)</f>
        <v/>
      </c>
      <c r="L101" s="249" t="str">
        <f>IFERROR(IF($H101="","",IF($H101="Total",SUMIFS(L$12:L100,$F$12:$F100,"Category"),IF($F101="Category",SUMIFS(TB_TRANSACTIONS[Total ($)],TB_TRANSACTIONS[Category],Summary!$H101,TB_TRANSACTIONS[Month],Summary!K$8),SUMIFS(TB_TRANSACTIONS[Total ($)],TB_TRANSACTIONS[Subcategory],Summary!$H101,TB_TRANSACTIONS[Month],Summary!K$8)))),0)</f>
        <v/>
      </c>
      <c r="M101" s="250" t="str">
        <f t="shared" si="37"/>
        <v/>
      </c>
      <c r="N101" s="162"/>
      <c r="O101" s="165"/>
      <c r="P101" s="249" t="str">
        <f>IFERROR(IF($H101="","",IF($H101="Total",SUMIFS(P$12:P100,$F$12:$F100,"Category"),IF($F101="Category",SUM(INDEX(Allocations!$D$11:$O$20,MATCH(Summary!$H101,Allocations!$C$11:$C$20,0),MATCH(Summary!P$8,Allocations!$D$10:$O$10,0))),SUM(INDEX(TB_ALLOCATIONS[[January]:[December]],MATCH(Summary!$H101,TB_ALLOCATIONS[Subcategory],0),MATCH(Summary!P$8,TB_ALLOCATIONS[[#Headers],[January]:[December]],0)))))),0)</f>
        <v/>
      </c>
      <c r="Q101" s="249" t="str">
        <f>IFERROR(IF($H101="","",IF($H101="Total",SUMIFS(Q$12:Q100,$F$12:$F100,"Category"),IF($F101="Category",SUMIFS(TB_TRANSACTIONS[Total ($)],TB_TRANSACTIONS[Category],Summary!$H101,TB_TRANSACTIONS[Month],Summary!P$8),SUMIFS(TB_TRANSACTIONS[Total ($)],TB_TRANSACTIONS[Subcategory],Summary!$H101,TB_TRANSACTIONS[Month],Summary!P$8)))),0)</f>
        <v/>
      </c>
      <c r="R101" s="250" t="str">
        <f t="shared" si="25"/>
        <v/>
      </c>
      <c r="S101" s="162"/>
      <c r="T101" s="165"/>
      <c r="U101" s="249" t="str">
        <f>IFERROR(IF($H101="","",IF($H101="Total",SUMIFS(U$12:U100,$F$12:$F100,"Category"),IF($F101="Category",SUM(INDEX(Allocations!$D$11:$O$20,MATCH(Summary!$H101,Allocations!$C$11:$C$20,0),MATCH(Summary!U$8,Allocations!$D$10:$O$10,0))),SUM(INDEX(TB_ALLOCATIONS[[January]:[December]],MATCH(Summary!$H101,TB_ALLOCATIONS[Subcategory],0),MATCH(Summary!U$8,TB_ALLOCATIONS[[#Headers],[January]:[December]],0)))))),0)</f>
        <v/>
      </c>
      <c r="V101" s="249" t="str">
        <f>IFERROR(IF($H101="","",IF($H101="Total",SUMIFS(V$12:V100,$F$12:$F100,"Category"),IF($F101="Category",SUMIFS(TB_TRANSACTIONS[Total ($)],TB_TRANSACTIONS[Category],Summary!$H101,TB_TRANSACTIONS[Month],Summary!U$8),SUMIFS(TB_TRANSACTIONS[Total ($)],TB_TRANSACTIONS[Subcategory],Summary!$H101,TB_TRANSACTIONS[Month],Summary!U$8)))),0)</f>
        <v/>
      </c>
      <c r="W101" s="250" t="str">
        <f t="shared" si="26"/>
        <v/>
      </c>
      <c r="X101" s="162"/>
      <c r="Y101" s="165"/>
      <c r="Z101" s="249" t="str">
        <f>IFERROR(IF($H101="","",IF($H101="Total",SUMIFS(Z$12:Z100,$F$12:$F100,"Category"),IF($F101="Category",SUM(INDEX(Allocations!$D$11:$O$20,MATCH(Summary!$H101,Allocations!$C$11:$C$20,0),MATCH(Summary!Z$8,Allocations!$D$10:$O$10,0))),SUM(INDEX(TB_ALLOCATIONS[[January]:[December]],MATCH(Summary!$H101,TB_ALLOCATIONS[Subcategory],0),MATCH(Summary!Z$8,TB_ALLOCATIONS[[#Headers],[January]:[December]],0)))))),0)</f>
        <v/>
      </c>
      <c r="AA101" s="249" t="str">
        <f>IFERROR(IF($H101="","",IF($H101="Total",SUMIFS(AA$12:AA100,$F$12:$F100,"Category"),IF($F101="Category",SUMIFS(TB_TRANSACTIONS[Total ($)],TB_TRANSACTIONS[Category],Summary!$H101,TB_TRANSACTIONS[Month],Summary!Z$8),SUMIFS(TB_TRANSACTIONS[Total ($)],TB_TRANSACTIONS[Subcategory],Summary!$H101,TB_TRANSACTIONS[Month],Summary!Z$8)))),0)</f>
        <v/>
      </c>
      <c r="AB101" s="250" t="str">
        <f t="shared" si="27"/>
        <v/>
      </c>
      <c r="AC101" s="162"/>
      <c r="AD101" s="165"/>
      <c r="AE101" s="249" t="str">
        <f>IFERROR(IF($H101="","",IF($H101="Total",SUMIFS(AE$12:AE100,$F$12:$F100,"Category"),IF($F101="Category",SUM(INDEX(Allocations!$D$11:$O$20,MATCH(Summary!$H101,Allocations!$C$11:$C$20,0),MATCH(Summary!AE$8,Allocations!$D$10:$O$10,0))),SUM(INDEX(TB_ALLOCATIONS[[January]:[December]],MATCH(Summary!$H101,TB_ALLOCATIONS[Subcategory],0),MATCH(Summary!AE$8,TB_ALLOCATIONS[[#Headers],[January]:[December]],0)))))),0)</f>
        <v/>
      </c>
      <c r="AF101" s="249" t="str">
        <f>IFERROR(IF($H101="","",IF($H101="Total",SUMIFS(AF$12:AF100,$F$12:$F100,"Category"),IF($F101="Category",SUMIFS(TB_TRANSACTIONS[Total ($)],TB_TRANSACTIONS[Category],Summary!$H101,TB_TRANSACTIONS[Month],Summary!AE$8),SUMIFS(TB_TRANSACTIONS[Total ($)],TB_TRANSACTIONS[Subcategory],Summary!$H101,TB_TRANSACTIONS[Month],Summary!AE$8)))),0)</f>
        <v/>
      </c>
      <c r="AG101" s="250" t="str">
        <f t="shared" si="28"/>
        <v/>
      </c>
      <c r="AH101" s="162"/>
      <c r="AI101" s="165"/>
      <c r="AJ101" s="249" t="str">
        <f>IFERROR(IF($H101="","",IF($H101="Total",SUMIFS(AJ$12:AJ100,$F$12:$F100,"Category"),IF($F101="Category",SUM(INDEX(Allocations!$D$11:$O$20,MATCH(Summary!$H101,Allocations!$C$11:$C$20,0),MATCH(Summary!AJ$8,Allocations!$D$10:$O$10,0))),SUM(INDEX(TB_ALLOCATIONS[[January]:[December]],MATCH(Summary!$H101,TB_ALLOCATIONS[Subcategory],0),MATCH(Summary!AJ$8,TB_ALLOCATIONS[[#Headers],[January]:[December]],0)))))),0)</f>
        <v/>
      </c>
      <c r="AK101" s="249" t="str">
        <f>IFERROR(IF($H101="","",IF($H101="Total",SUMIFS(AK$12:AK100,$F$12:$F100,"Category"),IF($F101="Category",SUMIFS(TB_TRANSACTIONS[Total ($)],TB_TRANSACTIONS[Category],Summary!$H101,TB_TRANSACTIONS[Month],Summary!AJ$8),SUMIFS(TB_TRANSACTIONS[Total ($)],TB_TRANSACTIONS[Subcategory],Summary!$H101,TB_TRANSACTIONS[Month],Summary!AJ$8)))),0)</f>
        <v/>
      </c>
      <c r="AL101" s="250" t="str">
        <f t="shared" si="29"/>
        <v/>
      </c>
      <c r="AM101" s="162"/>
      <c r="AN101" s="165"/>
      <c r="AO101" s="249" t="str">
        <f>IFERROR(IF($H101="","",IF($H101="Total",SUMIFS(AO$12:AO100,$F$12:$F100,"Category"),IF($F101="Category",SUM(INDEX(Allocations!$D$11:$O$20,MATCH(Summary!$H101,Allocations!$C$11:$C$20,0),MATCH(Summary!AO$8,Allocations!$D$10:$O$10,0))),SUM(INDEX(TB_ALLOCATIONS[[January]:[December]],MATCH(Summary!$H101,TB_ALLOCATIONS[Subcategory],0),MATCH(Summary!AO$8,TB_ALLOCATIONS[[#Headers],[January]:[December]],0)))))),0)</f>
        <v/>
      </c>
      <c r="AP101" s="249" t="str">
        <f>IFERROR(IF($H101="","",IF($H101="Total",SUMIFS(AP$12:AP100,$F$12:$F100,"Category"),IF($F101="Category",SUMIFS(TB_TRANSACTIONS[Total ($)],TB_TRANSACTIONS[Category],Summary!$H101,TB_TRANSACTIONS[Month],Summary!AO$8),SUMIFS(TB_TRANSACTIONS[Total ($)],TB_TRANSACTIONS[Subcategory],Summary!$H101,TB_TRANSACTIONS[Month],Summary!AO$8)))),0)</f>
        <v/>
      </c>
      <c r="AQ101" s="250" t="str">
        <f t="shared" si="30"/>
        <v/>
      </c>
      <c r="AR101" s="162"/>
      <c r="AS101" s="165"/>
      <c r="AT101" s="249" t="str">
        <f>IFERROR(IF($H101="","",IF($H101="Total",SUMIFS(AT$12:AT100,$F$12:$F100,"Category"),IF($F101="Category",SUM(INDEX(Allocations!$D$11:$O$20,MATCH(Summary!$H101,Allocations!$C$11:$C$20,0),MATCH(Summary!AT$8,Allocations!$D$10:$O$10,0))),SUM(INDEX(TB_ALLOCATIONS[[January]:[December]],MATCH(Summary!$H101,TB_ALLOCATIONS[Subcategory],0),MATCH(Summary!AT$8,TB_ALLOCATIONS[[#Headers],[January]:[December]],0)))))),0)</f>
        <v/>
      </c>
      <c r="AU101" s="249" t="str">
        <f>IFERROR(IF($H101="","",IF($H101="Total",SUMIFS(AU$12:AU100,$F$12:$F100,"Category"),IF($F101="Category",SUMIFS(TB_TRANSACTIONS[Total ($)],TB_TRANSACTIONS[Category],Summary!$H101,TB_TRANSACTIONS[Month],Summary!AT$8),SUMIFS(TB_TRANSACTIONS[Total ($)],TB_TRANSACTIONS[Subcategory],Summary!$H101,TB_TRANSACTIONS[Month],Summary!AT$8)))),0)</f>
        <v/>
      </c>
      <c r="AV101" s="250" t="str">
        <f t="shared" si="31"/>
        <v/>
      </c>
      <c r="AW101" s="162"/>
      <c r="AX101" s="165"/>
      <c r="AY101" s="249" t="str">
        <f>IFERROR(IF($H101="","",IF($H101="Total",SUMIFS(AY$12:AY100,$F$12:$F100,"Category"),IF($F101="Category",SUM(INDEX(Allocations!$D$11:$O$20,MATCH(Summary!$H101,Allocations!$C$11:$C$20,0),MATCH(Summary!AY$8,Allocations!$D$10:$O$10,0))),SUM(INDEX(TB_ALLOCATIONS[[January]:[December]],MATCH(Summary!$H101,TB_ALLOCATIONS[Subcategory],0),MATCH(Summary!AY$8,TB_ALLOCATIONS[[#Headers],[January]:[December]],0)))))),0)</f>
        <v/>
      </c>
      <c r="AZ101" s="249" t="str">
        <f>IFERROR(IF($H101="","",IF($H101="Total",SUMIFS(AZ$12:AZ100,$F$12:$F100,"Category"),IF($F101="Category",SUMIFS(TB_TRANSACTIONS[Total ($)],TB_TRANSACTIONS[Category],Summary!$H101,TB_TRANSACTIONS[Month],Summary!AY$8),SUMIFS(TB_TRANSACTIONS[Total ($)],TB_TRANSACTIONS[Subcategory],Summary!$H101,TB_TRANSACTIONS[Month],Summary!AY$8)))),0)</f>
        <v/>
      </c>
      <c r="BA101" s="250" t="str">
        <f t="shared" si="32"/>
        <v/>
      </c>
      <c r="BB101" s="162"/>
      <c r="BC101" s="165"/>
      <c r="BD101" s="249" t="str">
        <f>IFERROR(IF($H101="","",IF($H101="Total",SUMIFS(BD$12:BD100,$F$12:$F100,"Category"),IF($F101="Category",SUM(INDEX(Allocations!$D$11:$O$20,MATCH(Summary!$H101,Allocations!$C$11:$C$20,0),MATCH(Summary!BD$8,Allocations!$D$10:$O$10,0))),SUM(INDEX(TB_ALLOCATIONS[[January]:[December]],MATCH(Summary!$H101,TB_ALLOCATIONS[Subcategory],0),MATCH(Summary!BD$8,TB_ALLOCATIONS[[#Headers],[January]:[December]],0)))))),0)</f>
        <v/>
      </c>
      <c r="BE101" s="249" t="str">
        <f>IFERROR(IF($H101="","",IF($H101="Total",SUMIFS(BE$12:BE100,$F$12:$F100,"Category"),IF($F101="Category",SUMIFS(TB_TRANSACTIONS[Total ($)],TB_TRANSACTIONS[Category],Summary!$H101,TB_TRANSACTIONS[Month],Summary!BD$8),SUMIFS(TB_TRANSACTIONS[Total ($)],TB_TRANSACTIONS[Subcategory],Summary!$H101,TB_TRANSACTIONS[Month],Summary!BD$8)))),0)</f>
        <v/>
      </c>
      <c r="BF101" s="250" t="str">
        <f t="shared" si="33"/>
        <v/>
      </c>
      <c r="BG101" s="162"/>
      <c r="BH101" s="165"/>
      <c r="BI101" s="249" t="str">
        <f>IFERROR(IF($H101="","",IF($H101="Total",SUMIFS(BI$12:BI100,$F$12:$F100,"Category"),IF($F101="Category",SUM(INDEX(Allocations!$D$11:$O$20,MATCH(Summary!$H101,Allocations!$C$11:$C$20,0),MATCH(Summary!BI$8,Allocations!$D$10:$O$10,0))),SUM(INDEX(TB_ALLOCATIONS[[January]:[December]],MATCH(Summary!$H101,TB_ALLOCATIONS[Subcategory],0),MATCH(Summary!BI$8,TB_ALLOCATIONS[[#Headers],[January]:[December]],0)))))),0)</f>
        <v/>
      </c>
      <c r="BJ101" s="249" t="str">
        <f>IFERROR(IF($H101="","",IF($H101="Total",SUMIFS(BJ$12:BJ100,$F$12:$F100,"Category"),IF($F101="Category",SUMIFS(TB_TRANSACTIONS[Total ($)],TB_TRANSACTIONS[Category],Summary!$H101,TB_TRANSACTIONS[Month],Summary!BI$8),SUMIFS(TB_TRANSACTIONS[Total ($)],TB_TRANSACTIONS[Subcategory],Summary!$H101,TB_TRANSACTIONS[Month],Summary!BI$8)))),0)</f>
        <v/>
      </c>
      <c r="BK101" s="250" t="str">
        <f t="shared" si="34"/>
        <v/>
      </c>
      <c r="BL101" s="162"/>
      <c r="BM101" s="165"/>
      <c r="BN101" s="249" t="str">
        <f>IFERROR(IF($H101="","",IF($H101="Total",SUMIFS(BN$12:BN100,$F$12:$F100,"Category"),IF($F101="Category",SUM(INDEX(Allocations!$D$11:$O$20,MATCH(Summary!$H101,Allocations!$C$11:$C$20,0),MATCH(Summary!BN$8,Allocations!$D$10:$O$10,0))),SUM(INDEX(TB_ALLOCATIONS[[January]:[December]],MATCH(Summary!$H101,TB_ALLOCATIONS[Subcategory],0),MATCH(Summary!BN$8,TB_ALLOCATIONS[[#Headers],[January]:[December]],0)))))),0)</f>
        <v/>
      </c>
      <c r="BO101" s="249" t="str">
        <f>IFERROR(IF($H101="","",IF($H101="Total",SUMIFS(BO$12:BO100,$F$12:$F100,"Category"),IF($F101="Category",SUMIFS(TB_TRANSACTIONS[Total ($)],TB_TRANSACTIONS[Category],Summary!$H101,TB_TRANSACTIONS[Month],Summary!BN$8),SUMIFS(TB_TRANSACTIONS[Total ($)],TB_TRANSACTIONS[Subcategory],Summary!$H101,TB_TRANSACTIONS[Month],Summary!BN$8)))),0)</f>
        <v/>
      </c>
      <c r="BP101" s="250" t="str">
        <f t="shared" si="35"/>
        <v/>
      </c>
      <c r="BQ101" s="162"/>
      <c r="BR101" s="165"/>
      <c r="BS101" s="249" t="str">
        <f t="shared" si="21"/>
        <v/>
      </c>
      <c r="BT101" s="249" t="str">
        <f t="shared" si="22"/>
        <v/>
      </c>
      <c r="BU101" s="250" t="str">
        <f t="shared" si="23"/>
        <v/>
      </c>
      <c r="BV101" s="267"/>
      <c r="BW101" s="77"/>
      <c r="BX101" s="57"/>
      <c r="CK101" s="92"/>
      <c r="CL101" s="92"/>
      <c r="CM101" s="92"/>
      <c r="CN101" s="92"/>
      <c r="CO101" s="92"/>
      <c r="CP101" s="92"/>
    </row>
    <row r="102" spans="1:94" s="72" customFormat="1" ht="16" customHeight="1" thickBot="1" x14ac:dyDescent="0.3">
      <c r="A102" s="97"/>
      <c r="B102" s="108" t="str">
        <f>IFERROR(IF(COUNTIFS($B$13:B101,"Total")&gt;0,"-",IF(B101="",IF(B100="","Total",IF(B100=$C$8,"",B100+1)),IF(E101=D101,"",B101))),"-")</f>
        <v>-</v>
      </c>
      <c r="C102" s="108" t="str">
        <f>IFERROR(IF(B102="","-",INDEX(Analysis!$D$45:$D$54,MATCH(Summary!$B102,Analysis!$C$45:$C$54,0),1)),"-")</f>
        <v>-</v>
      </c>
      <c r="D102" s="108" t="str">
        <f>IFERROR(INDEX(Analysis!$E$45:$E$54,MATCH(Summary!$B102,Analysis!$C$45:$C$54,0),1),"-")</f>
        <v>-</v>
      </c>
      <c r="E102" s="108" t="str">
        <f t="shared" si="36"/>
        <v>-</v>
      </c>
      <c r="F102" s="108" t="str">
        <f t="shared" si="24"/>
        <v>-</v>
      </c>
      <c r="G102" s="57"/>
      <c r="H102" s="164" t="str">
        <f>IFERROR(IF(B102="Total","Total",IF(COUNTIFS($H$12:H101,"Total")&gt;0,"",IF(F102="Category",Summary!C102,INDEX(TB_ALLOCATIONS[Subcategory],MATCH(Summary!C102&amp;"-"&amp;Summary!E102,TB_ALLOCATIONS[Subcategory - code],0),1)))),"")</f>
        <v/>
      </c>
      <c r="I102" s="162"/>
      <c r="J102" s="165"/>
      <c r="K102" s="249" t="str">
        <f>IFERROR(IF($H102="","",IF($H102="Total",SUMIFS(K$12:K101,$F$12:$F101,"Category"),IF($F102="Category",SUM(INDEX(Allocations!$D$11:$O$20,MATCH(Summary!$H102,Allocations!$C$11:$C$20,0),MATCH(Summary!K$8,Allocations!$D$10:$O$10,0))),SUM(INDEX(TB_ALLOCATIONS[[January]:[December]],MATCH(Summary!$H102,TB_ALLOCATIONS[Subcategory],0),MATCH(Summary!K$8,TB_ALLOCATIONS[[#Headers],[January]:[December]],0)))))),0)</f>
        <v/>
      </c>
      <c r="L102" s="249" t="str">
        <f>IFERROR(IF($H102="","",IF($H102="Total",SUMIFS(L$12:L101,$F$12:$F101,"Category"),IF($F102="Category",SUMIFS(TB_TRANSACTIONS[Total ($)],TB_TRANSACTIONS[Category],Summary!$H102,TB_TRANSACTIONS[Month],Summary!K$8),SUMIFS(TB_TRANSACTIONS[Total ($)],TB_TRANSACTIONS[Subcategory],Summary!$H102,TB_TRANSACTIONS[Month],Summary!K$8)))),0)</f>
        <v/>
      </c>
      <c r="M102" s="250" t="str">
        <f t="shared" si="37"/>
        <v/>
      </c>
      <c r="N102" s="162"/>
      <c r="O102" s="165"/>
      <c r="P102" s="249" t="str">
        <f>IFERROR(IF($H102="","",IF($H102="Total",SUMIFS(P$12:P101,$F$12:$F101,"Category"),IF($F102="Category",SUM(INDEX(Allocations!$D$11:$O$20,MATCH(Summary!$H102,Allocations!$C$11:$C$20,0),MATCH(Summary!P$8,Allocations!$D$10:$O$10,0))),SUM(INDEX(TB_ALLOCATIONS[[January]:[December]],MATCH(Summary!$H102,TB_ALLOCATIONS[Subcategory],0),MATCH(Summary!P$8,TB_ALLOCATIONS[[#Headers],[January]:[December]],0)))))),0)</f>
        <v/>
      </c>
      <c r="Q102" s="249" t="str">
        <f>IFERROR(IF($H102="","",IF($H102="Total",SUMIFS(Q$12:Q101,$F$12:$F101,"Category"),IF($F102="Category",SUMIFS(TB_TRANSACTIONS[Total ($)],TB_TRANSACTIONS[Category],Summary!$H102,TB_TRANSACTIONS[Month],Summary!P$8),SUMIFS(TB_TRANSACTIONS[Total ($)],TB_TRANSACTIONS[Subcategory],Summary!$H102,TB_TRANSACTIONS[Month],Summary!P$8)))),0)</f>
        <v/>
      </c>
      <c r="R102" s="250" t="str">
        <f t="shared" si="25"/>
        <v/>
      </c>
      <c r="S102" s="162"/>
      <c r="T102" s="165"/>
      <c r="U102" s="249" t="str">
        <f>IFERROR(IF($H102="","",IF($H102="Total",SUMIFS(U$12:U101,$F$12:$F101,"Category"),IF($F102="Category",SUM(INDEX(Allocations!$D$11:$O$20,MATCH(Summary!$H102,Allocations!$C$11:$C$20,0),MATCH(Summary!U$8,Allocations!$D$10:$O$10,0))),SUM(INDEX(TB_ALLOCATIONS[[January]:[December]],MATCH(Summary!$H102,TB_ALLOCATIONS[Subcategory],0),MATCH(Summary!U$8,TB_ALLOCATIONS[[#Headers],[January]:[December]],0)))))),0)</f>
        <v/>
      </c>
      <c r="V102" s="249" t="str">
        <f>IFERROR(IF($H102="","",IF($H102="Total",SUMIFS(V$12:V101,$F$12:$F101,"Category"),IF($F102="Category",SUMIFS(TB_TRANSACTIONS[Total ($)],TB_TRANSACTIONS[Category],Summary!$H102,TB_TRANSACTIONS[Month],Summary!U$8),SUMIFS(TB_TRANSACTIONS[Total ($)],TB_TRANSACTIONS[Subcategory],Summary!$H102,TB_TRANSACTIONS[Month],Summary!U$8)))),0)</f>
        <v/>
      </c>
      <c r="W102" s="250" t="str">
        <f t="shared" si="26"/>
        <v/>
      </c>
      <c r="X102" s="162"/>
      <c r="Y102" s="165"/>
      <c r="Z102" s="249" t="str">
        <f>IFERROR(IF($H102="","",IF($H102="Total",SUMIFS(Z$12:Z101,$F$12:$F101,"Category"),IF($F102="Category",SUM(INDEX(Allocations!$D$11:$O$20,MATCH(Summary!$H102,Allocations!$C$11:$C$20,0),MATCH(Summary!Z$8,Allocations!$D$10:$O$10,0))),SUM(INDEX(TB_ALLOCATIONS[[January]:[December]],MATCH(Summary!$H102,TB_ALLOCATIONS[Subcategory],0),MATCH(Summary!Z$8,TB_ALLOCATIONS[[#Headers],[January]:[December]],0)))))),0)</f>
        <v/>
      </c>
      <c r="AA102" s="249" t="str">
        <f>IFERROR(IF($H102="","",IF($H102="Total",SUMIFS(AA$12:AA101,$F$12:$F101,"Category"),IF($F102="Category",SUMIFS(TB_TRANSACTIONS[Total ($)],TB_TRANSACTIONS[Category],Summary!$H102,TB_TRANSACTIONS[Month],Summary!Z$8),SUMIFS(TB_TRANSACTIONS[Total ($)],TB_TRANSACTIONS[Subcategory],Summary!$H102,TB_TRANSACTIONS[Month],Summary!Z$8)))),0)</f>
        <v/>
      </c>
      <c r="AB102" s="250" t="str">
        <f t="shared" si="27"/>
        <v/>
      </c>
      <c r="AC102" s="162"/>
      <c r="AD102" s="165"/>
      <c r="AE102" s="249" t="str">
        <f>IFERROR(IF($H102="","",IF($H102="Total",SUMIFS(AE$12:AE101,$F$12:$F101,"Category"),IF($F102="Category",SUM(INDEX(Allocations!$D$11:$O$20,MATCH(Summary!$H102,Allocations!$C$11:$C$20,0),MATCH(Summary!AE$8,Allocations!$D$10:$O$10,0))),SUM(INDEX(TB_ALLOCATIONS[[January]:[December]],MATCH(Summary!$H102,TB_ALLOCATIONS[Subcategory],0),MATCH(Summary!AE$8,TB_ALLOCATIONS[[#Headers],[January]:[December]],0)))))),0)</f>
        <v/>
      </c>
      <c r="AF102" s="249" t="str">
        <f>IFERROR(IF($H102="","",IF($H102="Total",SUMIFS(AF$12:AF101,$F$12:$F101,"Category"),IF($F102="Category",SUMIFS(TB_TRANSACTIONS[Total ($)],TB_TRANSACTIONS[Category],Summary!$H102,TB_TRANSACTIONS[Month],Summary!AE$8),SUMIFS(TB_TRANSACTIONS[Total ($)],TB_TRANSACTIONS[Subcategory],Summary!$H102,TB_TRANSACTIONS[Month],Summary!AE$8)))),0)</f>
        <v/>
      </c>
      <c r="AG102" s="250" t="str">
        <f t="shared" si="28"/>
        <v/>
      </c>
      <c r="AH102" s="162"/>
      <c r="AI102" s="165"/>
      <c r="AJ102" s="249" t="str">
        <f>IFERROR(IF($H102="","",IF($H102="Total",SUMIFS(AJ$12:AJ101,$F$12:$F101,"Category"),IF($F102="Category",SUM(INDEX(Allocations!$D$11:$O$20,MATCH(Summary!$H102,Allocations!$C$11:$C$20,0),MATCH(Summary!AJ$8,Allocations!$D$10:$O$10,0))),SUM(INDEX(TB_ALLOCATIONS[[January]:[December]],MATCH(Summary!$H102,TB_ALLOCATIONS[Subcategory],0),MATCH(Summary!AJ$8,TB_ALLOCATIONS[[#Headers],[January]:[December]],0)))))),0)</f>
        <v/>
      </c>
      <c r="AK102" s="249" t="str">
        <f>IFERROR(IF($H102="","",IF($H102="Total",SUMIFS(AK$12:AK101,$F$12:$F101,"Category"),IF($F102="Category",SUMIFS(TB_TRANSACTIONS[Total ($)],TB_TRANSACTIONS[Category],Summary!$H102,TB_TRANSACTIONS[Month],Summary!AJ$8),SUMIFS(TB_TRANSACTIONS[Total ($)],TB_TRANSACTIONS[Subcategory],Summary!$H102,TB_TRANSACTIONS[Month],Summary!AJ$8)))),0)</f>
        <v/>
      </c>
      <c r="AL102" s="250" t="str">
        <f t="shared" si="29"/>
        <v/>
      </c>
      <c r="AM102" s="162"/>
      <c r="AN102" s="165"/>
      <c r="AO102" s="249" t="str">
        <f>IFERROR(IF($H102="","",IF($H102="Total",SUMIFS(AO$12:AO101,$F$12:$F101,"Category"),IF($F102="Category",SUM(INDEX(Allocations!$D$11:$O$20,MATCH(Summary!$H102,Allocations!$C$11:$C$20,0),MATCH(Summary!AO$8,Allocations!$D$10:$O$10,0))),SUM(INDEX(TB_ALLOCATIONS[[January]:[December]],MATCH(Summary!$H102,TB_ALLOCATIONS[Subcategory],0),MATCH(Summary!AO$8,TB_ALLOCATIONS[[#Headers],[January]:[December]],0)))))),0)</f>
        <v/>
      </c>
      <c r="AP102" s="249" t="str">
        <f>IFERROR(IF($H102="","",IF($H102="Total",SUMIFS(AP$12:AP101,$F$12:$F101,"Category"),IF($F102="Category",SUMIFS(TB_TRANSACTIONS[Total ($)],TB_TRANSACTIONS[Category],Summary!$H102,TB_TRANSACTIONS[Month],Summary!AO$8),SUMIFS(TB_TRANSACTIONS[Total ($)],TB_TRANSACTIONS[Subcategory],Summary!$H102,TB_TRANSACTIONS[Month],Summary!AO$8)))),0)</f>
        <v/>
      </c>
      <c r="AQ102" s="250" t="str">
        <f t="shared" si="30"/>
        <v/>
      </c>
      <c r="AR102" s="162"/>
      <c r="AS102" s="165"/>
      <c r="AT102" s="249" t="str">
        <f>IFERROR(IF($H102="","",IF($H102="Total",SUMIFS(AT$12:AT101,$F$12:$F101,"Category"),IF($F102="Category",SUM(INDEX(Allocations!$D$11:$O$20,MATCH(Summary!$H102,Allocations!$C$11:$C$20,0),MATCH(Summary!AT$8,Allocations!$D$10:$O$10,0))),SUM(INDEX(TB_ALLOCATIONS[[January]:[December]],MATCH(Summary!$H102,TB_ALLOCATIONS[Subcategory],0),MATCH(Summary!AT$8,TB_ALLOCATIONS[[#Headers],[January]:[December]],0)))))),0)</f>
        <v/>
      </c>
      <c r="AU102" s="249" t="str">
        <f>IFERROR(IF($H102="","",IF($H102="Total",SUMIFS(AU$12:AU101,$F$12:$F101,"Category"),IF($F102="Category",SUMIFS(TB_TRANSACTIONS[Total ($)],TB_TRANSACTIONS[Category],Summary!$H102,TB_TRANSACTIONS[Month],Summary!AT$8),SUMIFS(TB_TRANSACTIONS[Total ($)],TB_TRANSACTIONS[Subcategory],Summary!$H102,TB_TRANSACTIONS[Month],Summary!AT$8)))),0)</f>
        <v/>
      </c>
      <c r="AV102" s="250" t="str">
        <f t="shared" si="31"/>
        <v/>
      </c>
      <c r="AW102" s="162"/>
      <c r="AX102" s="165"/>
      <c r="AY102" s="249" t="str">
        <f>IFERROR(IF($H102="","",IF($H102="Total",SUMIFS(AY$12:AY101,$F$12:$F101,"Category"),IF($F102="Category",SUM(INDEX(Allocations!$D$11:$O$20,MATCH(Summary!$H102,Allocations!$C$11:$C$20,0),MATCH(Summary!AY$8,Allocations!$D$10:$O$10,0))),SUM(INDEX(TB_ALLOCATIONS[[January]:[December]],MATCH(Summary!$H102,TB_ALLOCATIONS[Subcategory],0),MATCH(Summary!AY$8,TB_ALLOCATIONS[[#Headers],[January]:[December]],0)))))),0)</f>
        <v/>
      </c>
      <c r="AZ102" s="249" t="str">
        <f>IFERROR(IF($H102="","",IF($H102="Total",SUMIFS(AZ$12:AZ101,$F$12:$F101,"Category"),IF($F102="Category",SUMIFS(TB_TRANSACTIONS[Total ($)],TB_TRANSACTIONS[Category],Summary!$H102,TB_TRANSACTIONS[Month],Summary!AY$8),SUMIFS(TB_TRANSACTIONS[Total ($)],TB_TRANSACTIONS[Subcategory],Summary!$H102,TB_TRANSACTIONS[Month],Summary!AY$8)))),0)</f>
        <v/>
      </c>
      <c r="BA102" s="250" t="str">
        <f t="shared" si="32"/>
        <v/>
      </c>
      <c r="BB102" s="162"/>
      <c r="BC102" s="165"/>
      <c r="BD102" s="249" t="str">
        <f>IFERROR(IF($H102="","",IF($H102="Total",SUMIFS(BD$12:BD101,$F$12:$F101,"Category"),IF($F102="Category",SUM(INDEX(Allocations!$D$11:$O$20,MATCH(Summary!$H102,Allocations!$C$11:$C$20,0),MATCH(Summary!BD$8,Allocations!$D$10:$O$10,0))),SUM(INDEX(TB_ALLOCATIONS[[January]:[December]],MATCH(Summary!$H102,TB_ALLOCATIONS[Subcategory],0),MATCH(Summary!BD$8,TB_ALLOCATIONS[[#Headers],[January]:[December]],0)))))),0)</f>
        <v/>
      </c>
      <c r="BE102" s="249" t="str">
        <f>IFERROR(IF($H102="","",IF($H102="Total",SUMIFS(BE$12:BE101,$F$12:$F101,"Category"),IF($F102="Category",SUMIFS(TB_TRANSACTIONS[Total ($)],TB_TRANSACTIONS[Category],Summary!$H102,TB_TRANSACTIONS[Month],Summary!BD$8),SUMIFS(TB_TRANSACTIONS[Total ($)],TB_TRANSACTIONS[Subcategory],Summary!$H102,TB_TRANSACTIONS[Month],Summary!BD$8)))),0)</f>
        <v/>
      </c>
      <c r="BF102" s="250" t="str">
        <f t="shared" si="33"/>
        <v/>
      </c>
      <c r="BG102" s="162"/>
      <c r="BH102" s="165"/>
      <c r="BI102" s="249" t="str">
        <f>IFERROR(IF($H102="","",IF($H102="Total",SUMIFS(BI$12:BI101,$F$12:$F101,"Category"),IF($F102="Category",SUM(INDEX(Allocations!$D$11:$O$20,MATCH(Summary!$H102,Allocations!$C$11:$C$20,0),MATCH(Summary!BI$8,Allocations!$D$10:$O$10,0))),SUM(INDEX(TB_ALLOCATIONS[[January]:[December]],MATCH(Summary!$H102,TB_ALLOCATIONS[Subcategory],0),MATCH(Summary!BI$8,TB_ALLOCATIONS[[#Headers],[January]:[December]],0)))))),0)</f>
        <v/>
      </c>
      <c r="BJ102" s="249" t="str">
        <f>IFERROR(IF($H102="","",IF($H102="Total",SUMIFS(BJ$12:BJ101,$F$12:$F101,"Category"),IF($F102="Category",SUMIFS(TB_TRANSACTIONS[Total ($)],TB_TRANSACTIONS[Category],Summary!$H102,TB_TRANSACTIONS[Month],Summary!BI$8),SUMIFS(TB_TRANSACTIONS[Total ($)],TB_TRANSACTIONS[Subcategory],Summary!$H102,TB_TRANSACTIONS[Month],Summary!BI$8)))),0)</f>
        <v/>
      </c>
      <c r="BK102" s="250" t="str">
        <f t="shared" si="34"/>
        <v/>
      </c>
      <c r="BL102" s="162"/>
      <c r="BM102" s="165"/>
      <c r="BN102" s="249" t="str">
        <f>IFERROR(IF($H102="","",IF($H102="Total",SUMIFS(BN$12:BN101,$F$12:$F101,"Category"),IF($F102="Category",SUM(INDEX(Allocations!$D$11:$O$20,MATCH(Summary!$H102,Allocations!$C$11:$C$20,0),MATCH(Summary!BN$8,Allocations!$D$10:$O$10,0))),SUM(INDEX(TB_ALLOCATIONS[[January]:[December]],MATCH(Summary!$H102,TB_ALLOCATIONS[Subcategory],0),MATCH(Summary!BN$8,TB_ALLOCATIONS[[#Headers],[January]:[December]],0)))))),0)</f>
        <v/>
      </c>
      <c r="BO102" s="249" t="str">
        <f>IFERROR(IF($H102="","",IF($H102="Total",SUMIFS(BO$12:BO101,$F$12:$F101,"Category"),IF($F102="Category",SUMIFS(TB_TRANSACTIONS[Total ($)],TB_TRANSACTIONS[Category],Summary!$H102,TB_TRANSACTIONS[Month],Summary!BN$8),SUMIFS(TB_TRANSACTIONS[Total ($)],TB_TRANSACTIONS[Subcategory],Summary!$H102,TB_TRANSACTIONS[Month],Summary!BN$8)))),0)</f>
        <v/>
      </c>
      <c r="BP102" s="250" t="str">
        <f t="shared" si="35"/>
        <v/>
      </c>
      <c r="BQ102" s="162"/>
      <c r="BR102" s="165"/>
      <c r="BS102" s="249" t="str">
        <f t="shared" si="21"/>
        <v/>
      </c>
      <c r="BT102" s="249" t="str">
        <f t="shared" si="22"/>
        <v/>
      </c>
      <c r="BU102" s="250" t="str">
        <f t="shared" si="23"/>
        <v/>
      </c>
      <c r="BV102" s="267"/>
      <c r="BW102" s="77"/>
      <c r="BX102" s="57"/>
      <c r="CK102" s="92"/>
      <c r="CL102" s="92"/>
      <c r="CM102" s="92"/>
      <c r="CN102" s="92"/>
      <c r="CO102" s="92"/>
      <c r="CP102" s="92"/>
    </row>
    <row r="103" spans="1:94" s="72" customFormat="1" ht="16" customHeight="1" thickBot="1" x14ac:dyDescent="0.3">
      <c r="A103" s="97"/>
      <c r="B103" s="108" t="str">
        <f>IFERROR(IF(COUNTIFS($B$13:B102,"Total")&gt;0,"-",IF(B102="",IF(B101="","Total",IF(B101=$C$8,"",B101+1)),IF(E102=D102,"",B102))),"-")</f>
        <v>-</v>
      </c>
      <c r="C103" s="108" t="str">
        <f>IFERROR(IF(B103="","-",INDEX(Analysis!$D$45:$D$54,MATCH(Summary!$B103,Analysis!$C$45:$C$54,0),1)),"-")</f>
        <v>-</v>
      </c>
      <c r="D103" s="108" t="str">
        <f>IFERROR(INDEX(Analysis!$E$45:$E$54,MATCH(Summary!$B103,Analysis!$C$45:$C$54,0),1),"-")</f>
        <v>-</v>
      </c>
      <c r="E103" s="108" t="str">
        <f t="shared" si="36"/>
        <v>-</v>
      </c>
      <c r="F103" s="108" t="str">
        <f t="shared" si="24"/>
        <v>-</v>
      </c>
      <c r="G103" s="57"/>
      <c r="H103" s="164" t="str">
        <f>IFERROR(IF(B103="Total","Total",IF(COUNTIFS($H$12:H102,"Total")&gt;0,"",IF(F103="Category",Summary!C103,INDEX(TB_ALLOCATIONS[Subcategory],MATCH(Summary!C103&amp;"-"&amp;Summary!E103,TB_ALLOCATIONS[Subcategory - code],0),1)))),"")</f>
        <v/>
      </c>
      <c r="I103" s="162"/>
      <c r="J103" s="165"/>
      <c r="K103" s="249" t="str">
        <f>IFERROR(IF($H103="","",IF($H103="Total",SUMIFS(K$12:K102,$F$12:$F102,"Category"),IF($F103="Category",SUM(INDEX(Allocations!$D$11:$O$20,MATCH(Summary!$H103,Allocations!$C$11:$C$20,0),MATCH(Summary!K$8,Allocations!$D$10:$O$10,0))),SUM(INDEX(TB_ALLOCATIONS[[January]:[December]],MATCH(Summary!$H103,TB_ALLOCATIONS[Subcategory],0),MATCH(Summary!K$8,TB_ALLOCATIONS[[#Headers],[January]:[December]],0)))))),0)</f>
        <v/>
      </c>
      <c r="L103" s="249" t="str">
        <f>IFERROR(IF($H103="","",IF($H103="Total",SUMIFS(L$12:L102,$F$12:$F102,"Category"),IF($F103="Category",SUMIFS(TB_TRANSACTIONS[Total ($)],TB_TRANSACTIONS[Category],Summary!$H103,TB_TRANSACTIONS[Month],Summary!K$8),SUMIFS(TB_TRANSACTIONS[Total ($)],TB_TRANSACTIONS[Subcategory],Summary!$H103,TB_TRANSACTIONS[Month],Summary!K$8)))),0)</f>
        <v/>
      </c>
      <c r="M103" s="250" t="str">
        <f t="shared" si="37"/>
        <v/>
      </c>
      <c r="N103" s="162"/>
      <c r="O103" s="165"/>
      <c r="P103" s="249" t="str">
        <f>IFERROR(IF($H103="","",IF($H103="Total",SUMIFS(P$12:P102,$F$12:$F102,"Category"),IF($F103="Category",SUM(INDEX(Allocations!$D$11:$O$20,MATCH(Summary!$H103,Allocations!$C$11:$C$20,0),MATCH(Summary!P$8,Allocations!$D$10:$O$10,0))),SUM(INDEX(TB_ALLOCATIONS[[January]:[December]],MATCH(Summary!$H103,TB_ALLOCATIONS[Subcategory],0),MATCH(Summary!P$8,TB_ALLOCATIONS[[#Headers],[January]:[December]],0)))))),0)</f>
        <v/>
      </c>
      <c r="Q103" s="249" t="str">
        <f>IFERROR(IF($H103="","",IF($H103="Total",SUMIFS(Q$12:Q102,$F$12:$F102,"Category"),IF($F103="Category",SUMIFS(TB_TRANSACTIONS[Total ($)],TB_TRANSACTIONS[Category],Summary!$H103,TB_TRANSACTIONS[Month],Summary!P$8),SUMIFS(TB_TRANSACTIONS[Total ($)],TB_TRANSACTIONS[Subcategory],Summary!$H103,TB_TRANSACTIONS[Month],Summary!P$8)))),0)</f>
        <v/>
      </c>
      <c r="R103" s="250" t="str">
        <f t="shared" si="25"/>
        <v/>
      </c>
      <c r="S103" s="162"/>
      <c r="T103" s="165"/>
      <c r="U103" s="249" t="str">
        <f>IFERROR(IF($H103="","",IF($H103="Total",SUMIFS(U$12:U102,$F$12:$F102,"Category"),IF($F103="Category",SUM(INDEX(Allocations!$D$11:$O$20,MATCH(Summary!$H103,Allocations!$C$11:$C$20,0),MATCH(Summary!U$8,Allocations!$D$10:$O$10,0))),SUM(INDEX(TB_ALLOCATIONS[[January]:[December]],MATCH(Summary!$H103,TB_ALLOCATIONS[Subcategory],0),MATCH(Summary!U$8,TB_ALLOCATIONS[[#Headers],[January]:[December]],0)))))),0)</f>
        <v/>
      </c>
      <c r="V103" s="249" t="str">
        <f>IFERROR(IF($H103="","",IF($H103="Total",SUMIFS(V$12:V102,$F$12:$F102,"Category"),IF($F103="Category",SUMIFS(TB_TRANSACTIONS[Total ($)],TB_TRANSACTIONS[Category],Summary!$H103,TB_TRANSACTIONS[Month],Summary!U$8),SUMIFS(TB_TRANSACTIONS[Total ($)],TB_TRANSACTIONS[Subcategory],Summary!$H103,TB_TRANSACTIONS[Month],Summary!U$8)))),0)</f>
        <v/>
      </c>
      <c r="W103" s="250" t="str">
        <f t="shared" si="26"/>
        <v/>
      </c>
      <c r="X103" s="162"/>
      <c r="Y103" s="165"/>
      <c r="Z103" s="249" t="str">
        <f>IFERROR(IF($H103="","",IF($H103="Total",SUMIFS(Z$12:Z102,$F$12:$F102,"Category"),IF($F103="Category",SUM(INDEX(Allocations!$D$11:$O$20,MATCH(Summary!$H103,Allocations!$C$11:$C$20,0),MATCH(Summary!Z$8,Allocations!$D$10:$O$10,0))),SUM(INDEX(TB_ALLOCATIONS[[January]:[December]],MATCH(Summary!$H103,TB_ALLOCATIONS[Subcategory],0),MATCH(Summary!Z$8,TB_ALLOCATIONS[[#Headers],[January]:[December]],0)))))),0)</f>
        <v/>
      </c>
      <c r="AA103" s="249" t="str">
        <f>IFERROR(IF($H103="","",IF($H103="Total",SUMIFS(AA$12:AA102,$F$12:$F102,"Category"),IF($F103="Category",SUMIFS(TB_TRANSACTIONS[Total ($)],TB_TRANSACTIONS[Category],Summary!$H103,TB_TRANSACTIONS[Month],Summary!Z$8),SUMIFS(TB_TRANSACTIONS[Total ($)],TB_TRANSACTIONS[Subcategory],Summary!$H103,TB_TRANSACTIONS[Month],Summary!Z$8)))),0)</f>
        <v/>
      </c>
      <c r="AB103" s="250" t="str">
        <f t="shared" si="27"/>
        <v/>
      </c>
      <c r="AC103" s="162"/>
      <c r="AD103" s="165"/>
      <c r="AE103" s="249" t="str">
        <f>IFERROR(IF($H103="","",IF($H103="Total",SUMIFS(AE$12:AE102,$F$12:$F102,"Category"),IF($F103="Category",SUM(INDEX(Allocations!$D$11:$O$20,MATCH(Summary!$H103,Allocations!$C$11:$C$20,0),MATCH(Summary!AE$8,Allocations!$D$10:$O$10,0))),SUM(INDEX(TB_ALLOCATIONS[[January]:[December]],MATCH(Summary!$H103,TB_ALLOCATIONS[Subcategory],0),MATCH(Summary!AE$8,TB_ALLOCATIONS[[#Headers],[January]:[December]],0)))))),0)</f>
        <v/>
      </c>
      <c r="AF103" s="249" t="str">
        <f>IFERROR(IF($H103="","",IF($H103="Total",SUMIFS(AF$12:AF102,$F$12:$F102,"Category"),IF($F103="Category",SUMIFS(TB_TRANSACTIONS[Total ($)],TB_TRANSACTIONS[Category],Summary!$H103,TB_TRANSACTIONS[Month],Summary!AE$8),SUMIFS(TB_TRANSACTIONS[Total ($)],TB_TRANSACTIONS[Subcategory],Summary!$H103,TB_TRANSACTIONS[Month],Summary!AE$8)))),0)</f>
        <v/>
      </c>
      <c r="AG103" s="250" t="str">
        <f t="shared" si="28"/>
        <v/>
      </c>
      <c r="AH103" s="162"/>
      <c r="AI103" s="165"/>
      <c r="AJ103" s="249" t="str">
        <f>IFERROR(IF($H103="","",IF($H103="Total",SUMIFS(AJ$12:AJ102,$F$12:$F102,"Category"),IF($F103="Category",SUM(INDEX(Allocations!$D$11:$O$20,MATCH(Summary!$H103,Allocations!$C$11:$C$20,0),MATCH(Summary!AJ$8,Allocations!$D$10:$O$10,0))),SUM(INDEX(TB_ALLOCATIONS[[January]:[December]],MATCH(Summary!$H103,TB_ALLOCATIONS[Subcategory],0),MATCH(Summary!AJ$8,TB_ALLOCATIONS[[#Headers],[January]:[December]],0)))))),0)</f>
        <v/>
      </c>
      <c r="AK103" s="249" t="str">
        <f>IFERROR(IF($H103="","",IF($H103="Total",SUMIFS(AK$12:AK102,$F$12:$F102,"Category"),IF($F103="Category",SUMIFS(TB_TRANSACTIONS[Total ($)],TB_TRANSACTIONS[Category],Summary!$H103,TB_TRANSACTIONS[Month],Summary!AJ$8),SUMIFS(TB_TRANSACTIONS[Total ($)],TB_TRANSACTIONS[Subcategory],Summary!$H103,TB_TRANSACTIONS[Month],Summary!AJ$8)))),0)</f>
        <v/>
      </c>
      <c r="AL103" s="250" t="str">
        <f t="shared" si="29"/>
        <v/>
      </c>
      <c r="AM103" s="162"/>
      <c r="AN103" s="165"/>
      <c r="AO103" s="249" t="str">
        <f>IFERROR(IF($H103="","",IF($H103="Total",SUMIFS(AO$12:AO102,$F$12:$F102,"Category"),IF($F103="Category",SUM(INDEX(Allocations!$D$11:$O$20,MATCH(Summary!$H103,Allocations!$C$11:$C$20,0),MATCH(Summary!AO$8,Allocations!$D$10:$O$10,0))),SUM(INDEX(TB_ALLOCATIONS[[January]:[December]],MATCH(Summary!$H103,TB_ALLOCATIONS[Subcategory],0),MATCH(Summary!AO$8,TB_ALLOCATIONS[[#Headers],[January]:[December]],0)))))),0)</f>
        <v/>
      </c>
      <c r="AP103" s="249" t="str">
        <f>IFERROR(IF($H103="","",IF($H103="Total",SUMIFS(AP$12:AP102,$F$12:$F102,"Category"),IF($F103="Category",SUMIFS(TB_TRANSACTIONS[Total ($)],TB_TRANSACTIONS[Category],Summary!$H103,TB_TRANSACTIONS[Month],Summary!AO$8),SUMIFS(TB_TRANSACTIONS[Total ($)],TB_TRANSACTIONS[Subcategory],Summary!$H103,TB_TRANSACTIONS[Month],Summary!AO$8)))),0)</f>
        <v/>
      </c>
      <c r="AQ103" s="250" t="str">
        <f t="shared" si="30"/>
        <v/>
      </c>
      <c r="AR103" s="162"/>
      <c r="AS103" s="165"/>
      <c r="AT103" s="249" t="str">
        <f>IFERROR(IF($H103="","",IF($H103="Total",SUMIFS(AT$12:AT102,$F$12:$F102,"Category"),IF($F103="Category",SUM(INDEX(Allocations!$D$11:$O$20,MATCH(Summary!$H103,Allocations!$C$11:$C$20,0),MATCH(Summary!AT$8,Allocations!$D$10:$O$10,0))),SUM(INDEX(TB_ALLOCATIONS[[January]:[December]],MATCH(Summary!$H103,TB_ALLOCATIONS[Subcategory],0),MATCH(Summary!AT$8,TB_ALLOCATIONS[[#Headers],[January]:[December]],0)))))),0)</f>
        <v/>
      </c>
      <c r="AU103" s="249" t="str">
        <f>IFERROR(IF($H103="","",IF($H103="Total",SUMIFS(AU$12:AU102,$F$12:$F102,"Category"),IF($F103="Category",SUMIFS(TB_TRANSACTIONS[Total ($)],TB_TRANSACTIONS[Category],Summary!$H103,TB_TRANSACTIONS[Month],Summary!AT$8),SUMIFS(TB_TRANSACTIONS[Total ($)],TB_TRANSACTIONS[Subcategory],Summary!$H103,TB_TRANSACTIONS[Month],Summary!AT$8)))),0)</f>
        <v/>
      </c>
      <c r="AV103" s="250" t="str">
        <f t="shared" si="31"/>
        <v/>
      </c>
      <c r="AW103" s="162"/>
      <c r="AX103" s="165"/>
      <c r="AY103" s="249" t="str">
        <f>IFERROR(IF($H103="","",IF($H103="Total",SUMIFS(AY$12:AY102,$F$12:$F102,"Category"),IF($F103="Category",SUM(INDEX(Allocations!$D$11:$O$20,MATCH(Summary!$H103,Allocations!$C$11:$C$20,0),MATCH(Summary!AY$8,Allocations!$D$10:$O$10,0))),SUM(INDEX(TB_ALLOCATIONS[[January]:[December]],MATCH(Summary!$H103,TB_ALLOCATIONS[Subcategory],0),MATCH(Summary!AY$8,TB_ALLOCATIONS[[#Headers],[January]:[December]],0)))))),0)</f>
        <v/>
      </c>
      <c r="AZ103" s="249" t="str">
        <f>IFERROR(IF($H103="","",IF($H103="Total",SUMIFS(AZ$12:AZ102,$F$12:$F102,"Category"),IF($F103="Category",SUMIFS(TB_TRANSACTIONS[Total ($)],TB_TRANSACTIONS[Category],Summary!$H103,TB_TRANSACTIONS[Month],Summary!AY$8),SUMIFS(TB_TRANSACTIONS[Total ($)],TB_TRANSACTIONS[Subcategory],Summary!$H103,TB_TRANSACTIONS[Month],Summary!AY$8)))),0)</f>
        <v/>
      </c>
      <c r="BA103" s="250" t="str">
        <f t="shared" si="32"/>
        <v/>
      </c>
      <c r="BB103" s="162"/>
      <c r="BC103" s="165"/>
      <c r="BD103" s="249" t="str">
        <f>IFERROR(IF($H103="","",IF($H103="Total",SUMIFS(BD$12:BD102,$F$12:$F102,"Category"),IF($F103="Category",SUM(INDEX(Allocations!$D$11:$O$20,MATCH(Summary!$H103,Allocations!$C$11:$C$20,0),MATCH(Summary!BD$8,Allocations!$D$10:$O$10,0))),SUM(INDEX(TB_ALLOCATIONS[[January]:[December]],MATCH(Summary!$H103,TB_ALLOCATIONS[Subcategory],0),MATCH(Summary!BD$8,TB_ALLOCATIONS[[#Headers],[January]:[December]],0)))))),0)</f>
        <v/>
      </c>
      <c r="BE103" s="249" t="str">
        <f>IFERROR(IF($H103="","",IF($H103="Total",SUMIFS(BE$12:BE102,$F$12:$F102,"Category"),IF($F103="Category",SUMIFS(TB_TRANSACTIONS[Total ($)],TB_TRANSACTIONS[Category],Summary!$H103,TB_TRANSACTIONS[Month],Summary!BD$8),SUMIFS(TB_TRANSACTIONS[Total ($)],TB_TRANSACTIONS[Subcategory],Summary!$H103,TB_TRANSACTIONS[Month],Summary!BD$8)))),0)</f>
        <v/>
      </c>
      <c r="BF103" s="250" t="str">
        <f t="shared" si="33"/>
        <v/>
      </c>
      <c r="BG103" s="162"/>
      <c r="BH103" s="165"/>
      <c r="BI103" s="249" t="str">
        <f>IFERROR(IF($H103="","",IF($H103="Total",SUMIFS(BI$12:BI102,$F$12:$F102,"Category"),IF($F103="Category",SUM(INDEX(Allocations!$D$11:$O$20,MATCH(Summary!$H103,Allocations!$C$11:$C$20,0),MATCH(Summary!BI$8,Allocations!$D$10:$O$10,0))),SUM(INDEX(TB_ALLOCATIONS[[January]:[December]],MATCH(Summary!$H103,TB_ALLOCATIONS[Subcategory],0),MATCH(Summary!BI$8,TB_ALLOCATIONS[[#Headers],[January]:[December]],0)))))),0)</f>
        <v/>
      </c>
      <c r="BJ103" s="249" t="str">
        <f>IFERROR(IF($H103="","",IF($H103="Total",SUMIFS(BJ$12:BJ102,$F$12:$F102,"Category"),IF($F103="Category",SUMIFS(TB_TRANSACTIONS[Total ($)],TB_TRANSACTIONS[Category],Summary!$H103,TB_TRANSACTIONS[Month],Summary!BI$8),SUMIFS(TB_TRANSACTIONS[Total ($)],TB_TRANSACTIONS[Subcategory],Summary!$H103,TB_TRANSACTIONS[Month],Summary!BI$8)))),0)</f>
        <v/>
      </c>
      <c r="BK103" s="250" t="str">
        <f t="shared" si="34"/>
        <v/>
      </c>
      <c r="BL103" s="162"/>
      <c r="BM103" s="165"/>
      <c r="BN103" s="249" t="str">
        <f>IFERROR(IF($H103="","",IF($H103="Total",SUMIFS(BN$12:BN102,$F$12:$F102,"Category"),IF($F103="Category",SUM(INDEX(Allocations!$D$11:$O$20,MATCH(Summary!$H103,Allocations!$C$11:$C$20,0),MATCH(Summary!BN$8,Allocations!$D$10:$O$10,0))),SUM(INDEX(TB_ALLOCATIONS[[January]:[December]],MATCH(Summary!$H103,TB_ALLOCATIONS[Subcategory],0),MATCH(Summary!BN$8,TB_ALLOCATIONS[[#Headers],[January]:[December]],0)))))),0)</f>
        <v/>
      </c>
      <c r="BO103" s="249" t="str">
        <f>IFERROR(IF($H103="","",IF($H103="Total",SUMIFS(BO$12:BO102,$F$12:$F102,"Category"),IF($F103="Category",SUMIFS(TB_TRANSACTIONS[Total ($)],TB_TRANSACTIONS[Category],Summary!$H103,TB_TRANSACTIONS[Month],Summary!BN$8),SUMIFS(TB_TRANSACTIONS[Total ($)],TB_TRANSACTIONS[Subcategory],Summary!$H103,TB_TRANSACTIONS[Month],Summary!BN$8)))),0)</f>
        <v/>
      </c>
      <c r="BP103" s="250" t="str">
        <f t="shared" si="35"/>
        <v/>
      </c>
      <c r="BQ103" s="162"/>
      <c r="BR103" s="165"/>
      <c r="BS103" s="249" t="str">
        <f t="shared" si="21"/>
        <v/>
      </c>
      <c r="BT103" s="249" t="str">
        <f t="shared" si="22"/>
        <v/>
      </c>
      <c r="BU103" s="250" t="str">
        <f t="shared" si="23"/>
        <v/>
      </c>
      <c r="BV103" s="267"/>
      <c r="BW103" s="77"/>
      <c r="BX103" s="57"/>
      <c r="CK103" s="92"/>
      <c r="CL103" s="92"/>
      <c r="CM103" s="92"/>
      <c r="CN103" s="92"/>
      <c r="CO103" s="92"/>
      <c r="CP103" s="92"/>
    </row>
    <row r="104" spans="1:94" s="72" customFormat="1" ht="16" customHeight="1" thickBot="1" x14ac:dyDescent="0.3">
      <c r="A104" s="97"/>
      <c r="B104" s="108" t="str">
        <f>IFERROR(IF(COUNTIFS($B$13:B103,"Total")&gt;0,"-",IF(B103="",IF(B102="","Total",IF(B102=$C$8,"",B102+1)),IF(E103=D103,"",B103))),"-")</f>
        <v>-</v>
      </c>
      <c r="C104" s="108" t="str">
        <f>IFERROR(IF(B104="","-",INDEX(Analysis!$D$45:$D$54,MATCH(Summary!$B104,Analysis!$C$45:$C$54,0),1)),"-")</f>
        <v>-</v>
      </c>
      <c r="D104" s="108" t="str">
        <f>IFERROR(INDEX(Analysis!$E$45:$E$54,MATCH(Summary!$B104,Analysis!$C$45:$C$54,0),1),"-")</f>
        <v>-</v>
      </c>
      <c r="E104" s="108" t="str">
        <f t="shared" si="36"/>
        <v>-</v>
      </c>
      <c r="F104" s="108" t="str">
        <f t="shared" si="24"/>
        <v>-</v>
      </c>
      <c r="G104" s="57"/>
      <c r="H104" s="164" t="str">
        <f>IFERROR(IF(B104="Total","Total",IF(COUNTIFS($H$12:H103,"Total")&gt;0,"",IF(F104="Category",Summary!C104,INDEX(TB_ALLOCATIONS[Subcategory],MATCH(Summary!C104&amp;"-"&amp;Summary!E104,TB_ALLOCATIONS[Subcategory - code],0),1)))),"")</f>
        <v/>
      </c>
      <c r="I104" s="162"/>
      <c r="J104" s="165"/>
      <c r="K104" s="249" t="str">
        <f>IFERROR(IF($H104="","",IF($H104="Total",SUMIFS(K$12:K103,$F$12:$F103,"Category"),IF($F104="Category",SUM(INDEX(Allocations!$D$11:$O$20,MATCH(Summary!$H104,Allocations!$C$11:$C$20,0),MATCH(Summary!K$8,Allocations!$D$10:$O$10,0))),SUM(INDEX(TB_ALLOCATIONS[[January]:[December]],MATCH(Summary!$H104,TB_ALLOCATIONS[Subcategory],0),MATCH(Summary!K$8,TB_ALLOCATIONS[[#Headers],[January]:[December]],0)))))),0)</f>
        <v/>
      </c>
      <c r="L104" s="249" t="str">
        <f>IFERROR(IF($H104="","",IF($H104="Total",SUMIFS(L$12:L103,$F$12:$F103,"Category"),IF($F104="Category",SUMIFS(TB_TRANSACTIONS[Total ($)],TB_TRANSACTIONS[Category],Summary!$H104,TB_TRANSACTIONS[Month],Summary!K$8),SUMIFS(TB_TRANSACTIONS[Total ($)],TB_TRANSACTIONS[Subcategory],Summary!$H104,TB_TRANSACTIONS[Month],Summary!K$8)))),0)</f>
        <v/>
      </c>
      <c r="M104" s="250" t="str">
        <f t="shared" si="37"/>
        <v/>
      </c>
      <c r="N104" s="162"/>
      <c r="O104" s="165"/>
      <c r="P104" s="249" t="str">
        <f>IFERROR(IF($H104="","",IF($H104="Total",SUMIFS(P$12:P103,$F$12:$F103,"Category"),IF($F104="Category",SUM(INDEX(Allocations!$D$11:$O$20,MATCH(Summary!$H104,Allocations!$C$11:$C$20,0),MATCH(Summary!P$8,Allocations!$D$10:$O$10,0))),SUM(INDEX(TB_ALLOCATIONS[[January]:[December]],MATCH(Summary!$H104,TB_ALLOCATIONS[Subcategory],0),MATCH(Summary!P$8,TB_ALLOCATIONS[[#Headers],[January]:[December]],0)))))),0)</f>
        <v/>
      </c>
      <c r="Q104" s="249" t="str">
        <f>IFERROR(IF($H104="","",IF($H104="Total",SUMIFS(Q$12:Q103,$F$12:$F103,"Category"),IF($F104="Category",SUMIFS(TB_TRANSACTIONS[Total ($)],TB_TRANSACTIONS[Category],Summary!$H104,TB_TRANSACTIONS[Month],Summary!P$8),SUMIFS(TB_TRANSACTIONS[Total ($)],TB_TRANSACTIONS[Subcategory],Summary!$H104,TB_TRANSACTIONS[Month],Summary!P$8)))),0)</f>
        <v/>
      </c>
      <c r="R104" s="250" t="str">
        <f t="shared" si="25"/>
        <v/>
      </c>
      <c r="S104" s="162"/>
      <c r="T104" s="165"/>
      <c r="U104" s="249" t="str">
        <f>IFERROR(IF($H104="","",IF($H104="Total",SUMIFS(U$12:U103,$F$12:$F103,"Category"),IF($F104="Category",SUM(INDEX(Allocations!$D$11:$O$20,MATCH(Summary!$H104,Allocations!$C$11:$C$20,0),MATCH(Summary!U$8,Allocations!$D$10:$O$10,0))),SUM(INDEX(TB_ALLOCATIONS[[January]:[December]],MATCH(Summary!$H104,TB_ALLOCATIONS[Subcategory],0),MATCH(Summary!U$8,TB_ALLOCATIONS[[#Headers],[January]:[December]],0)))))),0)</f>
        <v/>
      </c>
      <c r="V104" s="249" t="str">
        <f>IFERROR(IF($H104="","",IF($H104="Total",SUMIFS(V$12:V103,$F$12:$F103,"Category"),IF($F104="Category",SUMIFS(TB_TRANSACTIONS[Total ($)],TB_TRANSACTIONS[Category],Summary!$H104,TB_TRANSACTIONS[Month],Summary!U$8),SUMIFS(TB_TRANSACTIONS[Total ($)],TB_TRANSACTIONS[Subcategory],Summary!$H104,TB_TRANSACTIONS[Month],Summary!U$8)))),0)</f>
        <v/>
      </c>
      <c r="W104" s="250" t="str">
        <f t="shared" si="26"/>
        <v/>
      </c>
      <c r="X104" s="162"/>
      <c r="Y104" s="165"/>
      <c r="Z104" s="249" t="str">
        <f>IFERROR(IF($H104="","",IF($H104="Total",SUMIFS(Z$12:Z103,$F$12:$F103,"Category"),IF($F104="Category",SUM(INDEX(Allocations!$D$11:$O$20,MATCH(Summary!$H104,Allocations!$C$11:$C$20,0),MATCH(Summary!Z$8,Allocations!$D$10:$O$10,0))),SUM(INDEX(TB_ALLOCATIONS[[January]:[December]],MATCH(Summary!$H104,TB_ALLOCATIONS[Subcategory],0),MATCH(Summary!Z$8,TB_ALLOCATIONS[[#Headers],[January]:[December]],0)))))),0)</f>
        <v/>
      </c>
      <c r="AA104" s="249" t="str">
        <f>IFERROR(IF($H104="","",IF($H104="Total",SUMIFS(AA$12:AA103,$F$12:$F103,"Category"),IF($F104="Category",SUMIFS(TB_TRANSACTIONS[Total ($)],TB_TRANSACTIONS[Category],Summary!$H104,TB_TRANSACTIONS[Month],Summary!Z$8),SUMIFS(TB_TRANSACTIONS[Total ($)],TB_TRANSACTIONS[Subcategory],Summary!$H104,TB_TRANSACTIONS[Month],Summary!Z$8)))),0)</f>
        <v/>
      </c>
      <c r="AB104" s="250" t="str">
        <f t="shared" si="27"/>
        <v/>
      </c>
      <c r="AC104" s="162"/>
      <c r="AD104" s="165"/>
      <c r="AE104" s="249" t="str">
        <f>IFERROR(IF($H104="","",IF($H104="Total",SUMIFS(AE$12:AE103,$F$12:$F103,"Category"),IF($F104="Category",SUM(INDEX(Allocations!$D$11:$O$20,MATCH(Summary!$H104,Allocations!$C$11:$C$20,0),MATCH(Summary!AE$8,Allocations!$D$10:$O$10,0))),SUM(INDEX(TB_ALLOCATIONS[[January]:[December]],MATCH(Summary!$H104,TB_ALLOCATIONS[Subcategory],0),MATCH(Summary!AE$8,TB_ALLOCATIONS[[#Headers],[January]:[December]],0)))))),0)</f>
        <v/>
      </c>
      <c r="AF104" s="249" t="str">
        <f>IFERROR(IF($H104="","",IF($H104="Total",SUMIFS(AF$12:AF103,$F$12:$F103,"Category"),IF($F104="Category",SUMIFS(TB_TRANSACTIONS[Total ($)],TB_TRANSACTIONS[Category],Summary!$H104,TB_TRANSACTIONS[Month],Summary!AE$8),SUMIFS(TB_TRANSACTIONS[Total ($)],TB_TRANSACTIONS[Subcategory],Summary!$H104,TB_TRANSACTIONS[Month],Summary!AE$8)))),0)</f>
        <v/>
      </c>
      <c r="AG104" s="250" t="str">
        <f t="shared" si="28"/>
        <v/>
      </c>
      <c r="AH104" s="162"/>
      <c r="AI104" s="165"/>
      <c r="AJ104" s="249" t="str">
        <f>IFERROR(IF($H104="","",IF($H104="Total",SUMIFS(AJ$12:AJ103,$F$12:$F103,"Category"),IF($F104="Category",SUM(INDEX(Allocations!$D$11:$O$20,MATCH(Summary!$H104,Allocations!$C$11:$C$20,0),MATCH(Summary!AJ$8,Allocations!$D$10:$O$10,0))),SUM(INDEX(TB_ALLOCATIONS[[January]:[December]],MATCH(Summary!$H104,TB_ALLOCATIONS[Subcategory],0),MATCH(Summary!AJ$8,TB_ALLOCATIONS[[#Headers],[January]:[December]],0)))))),0)</f>
        <v/>
      </c>
      <c r="AK104" s="249" t="str">
        <f>IFERROR(IF($H104="","",IF($H104="Total",SUMIFS(AK$12:AK103,$F$12:$F103,"Category"),IF($F104="Category",SUMIFS(TB_TRANSACTIONS[Total ($)],TB_TRANSACTIONS[Category],Summary!$H104,TB_TRANSACTIONS[Month],Summary!AJ$8),SUMIFS(TB_TRANSACTIONS[Total ($)],TB_TRANSACTIONS[Subcategory],Summary!$H104,TB_TRANSACTIONS[Month],Summary!AJ$8)))),0)</f>
        <v/>
      </c>
      <c r="AL104" s="250" t="str">
        <f t="shared" si="29"/>
        <v/>
      </c>
      <c r="AM104" s="162"/>
      <c r="AN104" s="165"/>
      <c r="AO104" s="249" t="str">
        <f>IFERROR(IF($H104="","",IF($H104="Total",SUMIFS(AO$12:AO103,$F$12:$F103,"Category"),IF($F104="Category",SUM(INDEX(Allocations!$D$11:$O$20,MATCH(Summary!$H104,Allocations!$C$11:$C$20,0),MATCH(Summary!AO$8,Allocations!$D$10:$O$10,0))),SUM(INDEX(TB_ALLOCATIONS[[January]:[December]],MATCH(Summary!$H104,TB_ALLOCATIONS[Subcategory],0),MATCH(Summary!AO$8,TB_ALLOCATIONS[[#Headers],[January]:[December]],0)))))),0)</f>
        <v/>
      </c>
      <c r="AP104" s="249" t="str">
        <f>IFERROR(IF($H104="","",IF($H104="Total",SUMIFS(AP$12:AP103,$F$12:$F103,"Category"),IF($F104="Category",SUMIFS(TB_TRANSACTIONS[Total ($)],TB_TRANSACTIONS[Category],Summary!$H104,TB_TRANSACTIONS[Month],Summary!AO$8),SUMIFS(TB_TRANSACTIONS[Total ($)],TB_TRANSACTIONS[Subcategory],Summary!$H104,TB_TRANSACTIONS[Month],Summary!AO$8)))),0)</f>
        <v/>
      </c>
      <c r="AQ104" s="250" t="str">
        <f t="shared" si="30"/>
        <v/>
      </c>
      <c r="AR104" s="162"/>
      <c r="AS104" s="165"/>
      <c r="AT104" s="249" t="str">
        <f>IFERROR(IF($H104="","",IF($H104="Total",SUMIFS(AT$12:AT103,$F$12:$F103,"Category"),IF($F104="Category",SUM(INDEX(Allocations!$D$11:$O$20,MATCH(Summary!$H104,Allocations!$C$11:$C$20,0),MATCH(Summary!AT$8,Allocations!$D$10:$O$10,0))),SUM(INDEX(TB_ALLOCATIONS[[January]:[December]],MATCH(Summary!$H104,TB_ALLOCATIONS[Subcategory],0),MATCH(Summary!AT$8,TB_ALLOCATIONS[[#Headers],[January]:[December]],0)))))),0)</f>
        <v/>
      </c>
      <c r="AU104" s="249" t="str">
        <f>IFERROR(IF($H104="","",IF($H104="Total",SUMIFS(AU$12:AU103,$F$12:$F103,"Category"),IF($F104="Category",SUMIFS(TB_TRANSACTIONS[Total ($)],TB_TRANSACTIONS[Category],Summary!$H104,TB_TRANSACTIONS[Month],Summary!AT$8),SUMIFS(TB_TRANSACTIONS[Total ($)],TB_TRANSACTIONS[Subcategory],Summary!$H104,TB_TRANSACTIONS[Month],Summary!AT$8)))),0)</f>
        <v/>
      </c>
      <c r="AV104" s="250" t="str">
        <f t="shared" si="31"/>
        <v/>
      </c>
      <c r="AW104" s="162"/>
      <c r="AX104" s="165"/>
      <c r="AY104" s="249" t="str">
        <f>IFERROR(IF($H104="","",IF($H104="Total",SUMIFS(AY$12:AY103,$F$12:$F103,"Category"),IF($F104="Category",SUM(INDEX(Allocations!$D$11:$O$20,MATCH(Summary!$H104,Allocations!$C$11:$C$20,0),MATCH(Summary!AY$8,Allocations!$D$10:$O$10,0))),SUM(INDEX(TB_ALLOCATIONS[[January]:[December]],MATCH(Summary!$H104,TB_ALLOCATIONS[Subcategory],0),MATCH(Summary!AY$8,TB_ALLOCATIONS[[#Headers],[January]:[December]],0)))))),0)</f>
        <v/>
      </c>
      <c r="AZ104" s="249" t="str">
        <f>IFERROR(IF($H104="","",IF($H104="Total",SUMIFS(AZ$12:AZ103,$F$12:$F103,"Category"),IF($F104="Category",SUMIFS(TB_TRANSACTIONS[Total ($)],TB_TRANSACTIONS[Category],Summary!$H104,TB_TRANSACTIONS[Month],Summary!AY$8),SUMIFS(TB_TRANSACTIONS[Total ($)],TB_TRANSACTIONS[Subcategory],Summary!$H104,TB_TRANSACTIONS[Month],Summary!AY$8)))),0)</f>
        <v/>
      </c>
      <c r="BA104" s="250" t="str">
        <f t="shared" si="32"/>
        <v/>
      </c>
      <c r="BB104" s="162"/>
      <c r="BC104" s="165"/>
      <c r="BD104" s="249" t="str">
        <f>IFERROR(IF($H104="","",IF($H104="Total",SUMIFS(BD$12:BD103,$F$12:$F103,"Category"),IF($F104="Category",SUM(INDEX(Allocations!$D$11:$O$20,MATCH(Summary!$H104,Allocations!$C$11:$C$20,0),MATCH(Summary!BD$8,Allocations!$D$10:$O$10,0))),SUM(INDEX(TB_ALLOCATIONS[[January]:[December]],MATCH(Summary!$H104,TB_ALLOCATIONS[Subcategory],0),MATCH(Summary!BD$8,TB_ALLOCATIONS[[#Headers],[January]:[December]],0)))))),0)</f>
        <v/>
      </c>
      <c r="BE104" s="249" t="str">
        <f>IFERROR(IF($H104="","",IF($H104="Total",SUMIFS(BE$12:BE103,$F$12:$F103,"Category"),IF($F104="Category",SUMIFS(TB_TRANSACTIONS[Total ($)],TB_TRANSACTIONS[Category],Summary!$H104,TB_TRANSACTIONS[Month],Summary!BD$8),SUMIFS(TB_TRANSACTIONS[Total ($)],TB_TRANSACTIONS[Subcategory],Summary!$H104,TB_TRANSACTIONS[Month],Summary!BD$8)))),0)</f>
        <v/>
      </c>
      <c r="BF104" s="250" t="str">
        <f t="shared" si="33"/>
        <v/>
      </c>
      <c r="BG104" s="162"/>
      <c r="BH104" s="165"/>
      <c r="BI104" s="249" t="str">
        <f>IFERROR(IF($H104="","",IF($H104="Total",SUMIFS(BI$12:BI103,$F$12:$F103,"Category"),IF($F104="Category",SUM(INDEX(Allocations!$D$11:$O$20,MATCH(Summary!$H104,Allocations!$C$11:$C$20,0),MATCH(Summary!BI$8,Allocations!$D$10:$O$10,0))),SUM(INDEX(TB_ALLOCATIONS[[January]:[December]],MATCH(Summary!$H104,TB_ALLOCATIONS[Subcategory],0),MATCH(Summary!BI$8,TB_ALLOCATIONS[[#Headers],[January]:[December]],0)))))),0)</f>
        <v/>
      </c>
      <c r="BJ104" s="249" t="str">
        <f>IFERROR(IF($H104="","",IF($H104="Total",SUMIFS(BJ$12:BJ103,$F$12:$F103,"Category"),IF($F104="Category",SUMIFS(TB_TRANSACTIONS[Total ($)],TB_TRANSACTIONS[Category],Summary!$H104,TB_TRANSACTIONS[Month],Summary!BI$8),SUMIFS(TB_TRANSACTIONS[Total ($)],TB_TRANSACTIONS[Subcategory],Summary!$H104,TB_TRANSACTIONS[Month],Summary!BI$8)))),0)</f>
        <v/>
      </c>
      <c r="BK104" s="250" t="str">
        <f t="shared" si="34"/>
        <v/>
      </c>
      <c r="BL104" s="162"/>
      <c r="BM104" s="165"/>
      <c r="BN104" s="249" t="str">
        <f>IFERROR(IF($H104="","",IF($H104="Total",SUMIFS(BN$12:BN103,$F$12:$F103,"Category"),IF($F104="Category",SUM(INDEX(Allocations!$D$11:$O$20,MATCH(Summary!$H104,Allocations!$C$11:$C$20,0),MATCH(Summary!BN$8,Allocations!$D$10:$O$10,0))),SUM(INDEX(TB_ALLOCATIONS[[January]:[December]],MATCH(Summary!$H104,TB_ALLOCATIONS[Subcategory],0),MATCH(Summary!BN$8,TB_ALLOCATIONS[[#Headers],[January]:[December]],0)))))),0)</f>
        <v/>
      </c>
      <c r="BO104" s="249" t="str">
        <f>IFERROR(IF($H104="","",IF($H104="Total",SUMIFS(BO$12:BO103,$F$12:$F103,"Category"),IF($F104="Category",SUMIFS(TB_TRANSACTIONS[Total ($)],TB_TRANSACTIONS[Category],Summary!$H104,TB_TRANSACTIONS[Month],Summary!BN$8),SUMIFS(TB_TRANSACTIONS[Total ($)],TB_TRANSACTIONS[Subcategory],Summary!$H104,TB_TRANSACTIONS[Month],Summary!BN$8)))),0)</f>
        <v/>
      </c>
      <c r="BP104" s="250" t="str">
        <f t="shared" si="35"/>
        <v/>
      </c>
      <c r="BQ104" s="162"/>
      <c r="BR104" s="165"/>
      <c r="BS104" s="249" t="str">
        <f t="shared" si="21"/>
        <v/>
      </c>
      <c r="BT104" s="249" t="str">
        <f t="shared" si="22"/>
        <v/>
      </c>
      <c r="BU104" s="250" t="str">
        <f t="shared" si="23"/>
        <v/>
      </c>
      <c r="BV104" s="267"/>
      <c r="BW104" s="77"/>
      <c r="BX104" s="57"/>
      <c r="CK104" s="92"/>
      <c r="CL104" s="92"/>
      <c r="CM104" s="92"/>
      <c r="CN104" s="92"/>
      <c r="CO104" s="92"/>
      <c r="CP104" s="92"/>
    </row>
    <row r="105" spans="1:94" s="72" customFormat="1" ht="16" customHeight="1" thickBot="1" x14ac:dyDescent="0.3">
      <c r="A105" s="97"/>
      <c r="B105" s="108" t="str">
        <f>IFERROR(IF(COUNTIFS($B$13:B104,"Total")&gt;0,"-",IF(B104="",IF(B103="","Total",IF(B103=$C$8,"",B103+1)),IF(E104=D104,"",B104))),"-")</f>
        <v>-</v>
      </c>
      <c r="C105" s="108" t="str">
        <f>IFERROR(IF(B105="","-",INDEX(Analysis!$D$45:$D$54,MATCH(Summary!$B105,Analysis!$C$45:$C$54,0),1)),"-")</f>
        <v>-</v>
      </c>
      <c r="D105" s="108" t="str">
        <f>IFERROR(INDEX(Analysis!$E$45:$E$54,MATCH(Summary!$B105,Analysis!$C$45:$C$54,0),1),"-")</f>
        <v>-</v>
      </c>
      <c r="E105" s="108" t="str">
        <f t="shared" si="36"/>
        <v>-</v>
      </c>
      <c r="F105" s="108" t="str">
        <f t="shared" si="24"/>
        <v>-</v>
      </c>
      <c r="G105" s="57"/>
      <c r="H105" s="164" t="str">
        <f>IFERROR(IF(B105="Total","Total",IF(COUNTIFS($H$12:H104,"Total")&gt;0,"",IF(F105="Category",Summary!C105,INDEX(TB_ALLOCATIONS[Subcategory],MATCH(Summary!C105&amp;"-"&amp;Summary!E105,TB_ALLOCATIONS[Subcategory - code],0),1)))),"")</f>
        <v/>
      </c>
      <c r="I105" s="162"/>
      <c r="J105" s="165"/>
      <c r="K105" s="249" t="str">
        <f>IFERROR(IF($H105="","",IF($H105="Total",SUMIFS(K$12:K104,$F$12:$F104,"Category"),IF($F105="Category",SUM(INDEX(Allocations!$D$11:$O$20,MATCH(Summary!$H105,Allocations!$C$11:$C$20,0),MATCH(Summary!K$8,Allocations!$D$10:$O$10,0))),SUM(INDEX(TB_ALLOCATIONS[[January]:[December]],MATCH(Summary!$H105,TB_ALLOCATIONS[Subcategory],0),MATCH(Summary!K$8,TB_ALLOCATIONS[[#Headers],[January]:[December]],0)))))),0)</f>
        <v/>
      </c>
      <c r="L105" s="249" t="str">
        <f>IFERROR(IF($H105="","",IF($H105="Total",SUMIFS(L$12:L104,$F$12:$F104,"Category"),IF($F105="Category",SUMIFS(TB_TRANSACTIONS[Total ($)],TB_TRANSACTIONS[Category],Summary!$H105,TB_TRANSACTIONS[Month],Summary!K$8),SUMIFS(TB_TRANSACTIONS[Total ($)],TB_TRANSACTIONS[Subcategory],Summary!$H105,TB_TRANSACTIONS[Month],Summary!K$8)))),0)</f>
        <v/>
      </c>
      <c r="M105" s="250" t="str">
        <f t="shared" si="37"/>
        <v/>
      </c>
      <c r="N105" s="162"/>
      <c r="O105" s="165"/>
      <c r="P105" s="249" t="str">
        <f>IFERROR(IF($H105="","",IF($H105="Total",SUMIFS(P$12:P104,$F$12:$F104,"Category"),IF($F105="Category",SUM(INDEX(Allocations!$D$11:$O$20,MATCH(Summary!$H105,Allocations!$C$11:$C$20,0),MATCH(Summary!P$8,Allocations!$D$10:$O$10,0))),SUM(INDEX(TB_ALLOCATIONS[[January]:[December]],MATCH(Summary!$H105,TB_ALLOCATIONS[Subcategory],0),MATCH(Summary!P$8,TB_ALLOCATIONS[[#Headers],[January]:[December]],0)))))),0)</f>
        <v/>
      </c>
      <c r="Q105" s="249" t="str">
        <f>IFERROR(IF($H105="","",IF($H105="Total",SUMIFS(Q$12:Q104,$F$12:$F104,"Category"),IF($F105="Category",SUMIFS(TB_TRANSACTIONS[Total ($)],TB_TRANSACTIONS[Category],Summary!$H105,TB_TRANSACTIONS[Month],Summary!P$8),SUMIFS(TB_TRANSACTIONS[Total ($)],TB_TRANSACTIONS[Subcategory],Summary!$H105,TB_TRANSACTIONS[Month],Summary!P$8)))),0)</f>
        <v/>
      </c>
      <c r="R105" s="250" t="str">
        <f t="shared" si="25"/>
        <v/>
      </c>
      <c r="S105" s="162"/>
      <c r="T105" s="165"/>
      <c r="U105" s="249" t="str">
        <f>IFERROR(IF($H105="","",IF($H105="Total",SUMIFS(U$12:U104,$F$12:$F104,"Category"),IF($F105="Category",SUM(INDEX(Allocations!$D$11:$O$20,MATCH(Summary!$H105,Allocations!$C$11:$C$20,0),MATCH(Summary!U$8,Allocations!$D$10:$O$10,0))),SUM(INDEX(TB_ALLOCATIONS[[January]:[December]],MATCH(Summary!$H105,TB_ALLOCATIONS[Subcategory],0),MATCH(Summary!U$8,TB_ALLOCATIONS[[#Headers],[January]:[December]],0)))))),0)</f>
        <v/>
      </c>
      <c r="V105" s="249" t="str">
        <f>IFERROR(IF($H105="","",IF($H105="Total",SUMIFS(V$12:V104,$F$12:$F104,"Category"),IF($F105="Category",SUMIFS(TB_TRANSACTIONS[Total ($)],TB_TRANSACTIONS[Category],Summary!$H105,TB_TRANSACTIONS[Month],Summary!U$8),SUMIFS(TB_TRANSACTIONS[Total ($)],TB_TRANSACTIONS[Subcategory],Summary!$H105,TB_TRANSACTIONS[Month],Summary!U$8)))),0)</f>
        <v/>
      </c>
      <c r="W105" s="250" t="str">
        <f t="shared" si="26"/>
        <v/>
      </c>
      <c r="X105" s="162"/>
      <c r="Y105" s="165"/>
      <c r="Z105" s="249" t="str">
        <f>IFERROR(IF($H105="","",IF($H105="Total",SUMIFS(Z$12:Z104,$F$12:$F104,"Category"),IF($F105="Category",SUM(INDEX(Allocations!$D$11:$O$20,MATCH(Summary!$H105,Allocations!$C$11:$C$20,0),MATCH(Summary!Z$8,Allocations!$D$10:$O$10,0))),SUM(INDEX(TB_ALLOCATIONS[[January]:[December]],MATCH(Summary!$H105,TB_ALLOCATIONS[Subcategory],0),MATCH(Summary!Z$8,TB_ALLOCATIONS[[#Headers],[January]:[December]],0)))))),0)</f>
        <v/>
      </c>
      <c r="AA105" s="249" t="str">
        <f>IFERROR(IF($H105="","",IF($H105="Total",SUMIFS(AA$12:AA104,$F$12:$F104,"Category"),IF($F105="Category",SUMIFS(TB_TRANSACTIONS[Total ($)],TB_TRANSACTIONS[Category],Summary!$H105,TB_TRANSACTIONS[Month],Summary!Z$8),SUMIFS(TB_TRANSACTIONS[Total ($)],TB_TRANSACTIONS[Subcategory],Summary!$H105,TB_TRANSACTIONS[Month],Summary!Z$8)))),0)</f>
        <v/>
      </c>
      <c r="AB105" s="250" t="str">
        <f t="shared" si="27"/>
        <v/>
      </c>
      <c r="AC105" s="162"/>
      <c r="AD105" s="165"/>
      <c r="AE105" s="249" t="str">
        <f>IFERROR(IF($H105="","",IF($H105="Total",SUMIFS(AE$12:AE104,$F$12:$F104,"Category"),IF($F105="Category",SUM(INDEX(Allocations!$D$11:$O$20,MATCH(Summary!$H105,Allocations!$C$11:$C$20,0),MATCH(Summary!AE$8,Allocations!$D$10:$O$10,0))),SUM(INDEX(TB_ALLOCATIONS[[January]:[December]],MATCH(Summary!$H105,TB_ALLOCATIONS[Subcategory],0),MATCH(Summary!AE$8,TB_ALLOCATIONS[[#Headers],[January]:[December]],0)))))),0)</f>
        <v/>
      </c>
      <c r="AF105" s="249" t="str">
        <f>IFERROR(IF($H105="","",IF($H105="Total",SUMIFS(AF$12:AF104,$F$12:$F104,"Category"),IF($F105="Category",SUMIFS(TB_TRANSACTIONS[Total ($)],TB_TRANSACTIONS[Category],Summary!$H105,TB_TRANSACTIONS[Month],Summary!AE$8),SUMIFS(TB_TRANSACTIONS[Total ($)],TB_TRANSACTIONS[Subcategory],Summary!$H105,TB_TRANSACTIONS[Month],Summary!AE$8)))),0)</f>
        <v/>
      </c>
      <c r="AG105" s="250" t="str">
        <f t="shared" si="28"/>
        <v/>
      </c>
      <c r="AH105" s="162"/>
      <c r="AI105" s="165"/>
      <c r="AJ105" s="249" t="str">
        <f>IFERROR(IF($H105="","",IF($H105="Total",SUMIFS(AJ$12:AJ104,$F$12:$F104,"Category"),IF($F105="Category",SUM(INDEX(Allocations!$D$11:$O$20,MATCH(Summary!$H105,Allocations!$C$11:$C$20,0),MATCH(Summary!AJ$8,Allocations!$D$10:$O$10,0))),SUM(INDEX(TB_ALLOCATIONS[[January]:[December]],MATCH(Summary!$H105,TB_ALLOCATIONS[Subcategory],0),MATCH(Summary!AJ$8,TB_ALLOCATIONS[[#Headers],[January]:[December]],0)))))),0)</f>
        <v/>
      </c>
      <c r="AK105" s="249" t="str">
        <f>IFERROR(IF($H105="","",IF($H105="Total",SUMIFS(AK$12:AK104,$F$12:$F104,"Category"),IF($F105="Category",SUMIFS(TB_TRANSACTIONS[Total ($)],TB_TRANSACTIONS[Category],Summary!$H105,TB_TRANSACTIONS[Month],Summary!AJ$8),SUMIFS(TB_TRANSACTIONS[Total ($)],TB_TRANSACTIONS[Subcategory],Summary!$H105,TB_TRANSACTIONS[Month],Summary!AJ$8)))),0)</f>
        <v/>
      </c>
      <c r="AL105" s="250" t="str">
        <f t="shared" si="29"/>
        <v/>
      </c>
      <c r="AM105" s="162"/>
      <c r="AN105" s="165"/>
      <c r="AO105" s="249" t="str">
        <f>IFERROR(IF($H105="","",IF($H105="Total",SUMIFS(AO$12:AO104,$F$12:$F104,"Category"),IF($F105="Category",SUM(INDEX(Allocations!$D$11:$O$20,MATCH(Summary!$H105,Allocations!$C$11:$C$20,0),MATCH(Summary!AO$8,Allocations!$D$10:$O$10,0))),SUM(INDEX(TB_ALLOCATIONS[[January]:[December]],MATCH(Summary!$H105,TB_ALLOCATIONS[Subcategory],0),MATCH(Summary!AO$8,TB_ALLOCATIONS[[#Headers],[January]:[December]],0)))))),0)</f>
        <v/>
      </c>
      <c r="AP105" s="249" t="str">
        <f>IFERROR(IF($H105="","",IF($H105="Total",SUMIFS(AP$12:AP104,$F$12:$F104,"Category"),IF($F105="Category",SUMIFS(TB_TRANSACTIONS[Total ($)],TB_TRANSACTIONS[Category],Summary!$H105,TB_TRANSACTIONS[Month],Summary!AO$8),SUMIFS(TB_TRANSACTIONS[Total ($)],TB_TRANSACTIONS[Subcategory],Summary!$H105,TB_TRANSACTIONS[Month],Summary!AO$8)))),0)</f>
        <v/>
      </c>
      <c r="AQ105" s="250" t="str">
        <f t="shared" si="30"/>
        <v/>
      </c>
      <c r="AR105" s="162"/>
      <c r="AS105" s="165"/>
      <c r="AT105" s="249" t="str">
        <f>IFERROR(IF($H105="","",IF($H105="Total",SUMIFS(AT$12:AT104,$F$12:$F104,"Category"),IF($F105="Category",SUM(INDEX(Allocations!$D$11:$O$20,MATCH(Summary!$H105,Allocations!$C$11:$C$20,0),MATCH(Summary!AT$8,Allocations!$D$10:$O$10,0))),SUM(INDEX(TB_ALLOCATIONS[[January]:[December]],MATCH(Summary!$H105,TB_ALLOCATIONS[Subcategory],0),MATCH(Summary!AT$8,TB_ALLOCATIONS[[#Headers],[January]:[December]],0)))))),0)</f>
        <v/>
      </c>
      <c r="AU105" s="249" t="str">
        <f>IFERROR(IF($H105="","",IF($H105="Total",SUMIFS(AU$12:AU104,$F$12:$F104,"Category"),IF($F105="Category",SUMIFS(TB_TRANSACTIONS[Total ($)],TB_TRANSACTIONS[Category],Summary!$H105,TB_TRANSACTIONS[Month],Summary!AT$8),SUMIFS(TB_TRANSACTIONS[Total ($)],TB_TRANSACTIONS[Subcategory],Summary!$H105,TB_TRANSACTIONS[Month],Summary!AT$8)))),0)</f>
        <v/>
      </c>
      <c r="AV105" s="250" t="str">
        <f t="shared" si="31"/>
        <v/>
      </c>
      <c r="AW105" s="162"/>
      <c r="AX105" s="165"/>
      <c r="AY105" s="249" t="str">
        <f>IFERROR(IF($H105="","",IF($H105="Total",SUMIFS(AY$12:AY104,$F$12:$F104,"Category"),IF($F105="Category",SUM(INDEX(Allocations!$D$11:$O$20,MATCH(Summary!$H105,Allocations!$C$11:$C$20,0),MATCH(Summary!AY$8,Allocations!$D$10:$O$10,0))),SUM(INDEX(TB_ALLOCATIONS[[January]:[December]],MATCH(Summary!$H105,TB_ALLOCATIONS[Subcategory],0),MATCH(Summary!AY$8,TB_ALLOCATIONS[[#Headers],[January]:[December]],0)))))),0)</f>
        <v/>
      </c>
      <c r="AZ105" s="249" t="str">
        <f>IFERROR(IF($H105="","",IF($H105="Total",SUMIFS(AZ$12:AZ104,$F$12:$F104,"Category"),IF($F105="Category",SUMIFS(TB_TRANSACTIONS[Total ($)],TB_TRANSACTIONS[Category],Summary!$H105,TB_TRANSACTIONS[Month],Summary!AY$8),SUMIFS(TB_TRANSACTIONS[Total ($)],TB_TRANSACTIONS[Subcategory],Summary!$H105,TB_TRANSACTIONS[Month],Summary!AY$8)))),0)</f>
        <v/>
      </c>
      <c r="BA105" s="250" t="str">
        <f t="shared" si="32"/>
        <v/>
      </c>
      <c r="BB105" s="162"/>
      <c r="BC105" s="165"/>
      <c r="BD105" s="249" t="str">
        <f>IFERROR(IF($H105="","",IF($H105="Total",SUMIFS(BD$12:BD104,$F$12:$F104,"Category"),IF($F105="Category",SUM(INDEX(Allocations!$D$11:$O$20,MATCH(Summary!$H105,Allocations!$C$11:$C$20,0),MATCH(Summary!BD$8,Allocations!$D$10:$O$10,0))),SUM(INDEX(TB_ALLOCATIONS[[January]:[December]],MATCH(Summary!$H105,TB_ALLOCATIONS[Subcategory],0),MATCH(Summary!BD$8,TB_ALLOCATIONS[[#Headers],[January]:[December]],0)))))),0)</f>
        <v/>
      </c>
      <c r="BE105" s="249" t="str">
        <f>IFERROR(IF($H105="","",IF($H105="Total",SUMIFS(BE$12:BE104,$F$12:$F104,"Category"),IF($F105="Category",SUMIFS(TB_TRANSACTIONS[Total ($)],TB_TRANSACTIONS[Category],Summary!$H105,TB_TRANSACTIONS[Month],Summary!BD$8),SUMIFS(TB_TRANSACTIONS[Total ($)],TB_TRANSACTIONS[Subcategory],Summary!$H105,TB_TRANSACTIONS[Month],Summary!BD$8)))),0)</f>
        <v/>
      </c>
      <c r="BF105" s="250" t="str">
        <f t="shared" si="33"/>
        <v/>
      </c>
      <c r="BG105" s="162"/>
      <c r="BH105" s="165"/>
      <c r="BI105" s="249" t="str">
        <f>IFERROR(IF($H105="","",IF($H105="Total",SUMIFS(BI$12:BI104,$F$12:$F104,"Category"),IF($F105="Category",SUM(INDEX(Allocations!$D$11:$O$20,MATCH(Summary!$H105,Allocations!$C$11:$C$20,0),MATCH(Summary!BI$8,Allocations!$D$10:$O$10,0))),SUM(INDEX(TB_ALLOCATIONS[[January]:[December]],MATCH(Summary!$H105,TB_ALLOCATIONS[Subcategory],0),MATCH(Summary!BI$8,TB_ALLOCATIONS[[#Headers],[January]:[December]],0)))))),0)</f>
        <v/>
      </c>
      <c r="BJ105" s="249" t="str">
        <f>IFERROR(IF($H105="","",IF($H105="Total",SUMIFS(BJ$12:BJ104,$F$12:$F104,"Category"),IF($F105="Category",SUMIFS(TB_TRANSACTIONS[Total ($)],TB_TRANSACTIONS[Category],Summary!$H105,TB_TRANSACTIONS[Month],Summary!BI$8),SUMIFS(TB_TRANSACTIONS[Total ($)],TB_TRANSACTIONS[Subcategory],Summary!$H105,TB_TRANSACTIONS[Month],Summary!BI$8)))),0)</f>
        <v/>
      </c>
      <c r="BK105" s="250" t="str">
        <f t="shared" si="34"/>
        <v/>
      </c>
      <c r="BL105" s="162"/>
      <c r="BM105" s="165"/>
      <c r="BN105" s="249" t="str">
        <f>IFERROR(IF($H105="","",IF($H105="Total",SUMIFS(BN$12:BN104,$F$12:$F104,"Category"),IF($F105="Category",SUM(INDEX(Allocations!$D$11:$O$20,MATCH(Summary!$H105,Allocations!$C$11:$C$20,0),MATCH(Summary!BN$8,Allocations!$D$10:$O$10,0))),SUM(INDEX(TB_ALLOCATIONS[[January]:[December]],MATCH(Summary!$H105,TB_ALLOCATIONS[Subcategory],0),MATCH(Summary!BN$8,TB_ALLOCATIONS[[#Headers],[January]:[December]],0)))))),0)</f>
        <v/>
      </c>
      <c r="BO105" s="249" t="str">
        <f>IFERROR(IF($H105="","",IF($H105="Total",SUMIFS(BO$12:BO104,$F$12:$F104,"Category"),IF($F105="Category",SUMIFS(TB_TRANSACTIONS[Total ($)],TB_TRANSACTIONS[Category],Summary!$H105,TB_TRANSACTIONS[Month],Summary!BN$8),SUMIFS(TB_TRANSACTIONS[Total ($)],TB_TRANSACTIONS[Subcategory],Summary!$H105,TB_TRANSACTIONS[Month],Summary!BN$8)))),0)</f>
        <v/>
      </c>
      <c r="BP105" s="250" t="str">
        <f t="shared" si="35"/>
        <v/>
      </c>
      <c r="BQ105" s="162"/>
      <c r="BR105" s="165"/>
      <c r="BS105" s="249" t="str">
        <f t="shared" si="21"/>
        <v/>
      </c>
      <c r="BT105" s="249" t="str">
        <f t="shared" si="22"/>
        <v/>
      </c>
      <c r="BU105" s="250" t="str">
        <f t="shared" si="23"/>
        <v/>
      </c>
      <c r="BV105" s="267"/>
      <c r="BW105" s="77"/>
      <c r="BX105" s="57"/>
      <c r="CK105" s="92"/>
      <c r="CL105" s="92"/>
      <c r="CM105" s="92"/>
      <c r="CN105" s="92"/>
      <c r="CO105" s="92"/>
      <c r="CP105" s="92"/>
    </row>
    <row r="106" spans="1:94" s="72" customFormat="1" ht="16" customHeight="1" thickBot="1" x14ac:dyDescent="0.3">
      <c r="A106" s="97"/>
      <c r="B106" s="108" t="str">
        <f>IFERROR(IF(COUNTIFS($B$13:B105,"Total")&gt;0,"-",IF(B105="",IF(B104="","Total",IF(B104=$C$8,"",B104+1)),IF(E105=D105,"",B105))),"-")</f>
        <v>-</v>
      </c>
      <c r="C106" s="108" t="str">
        <f>IFERROR(IF(B106="","-",INDEX(Analysis!$D$45:$D$54,MATCH(Summary!$B106,Analysis!$C$45:$C$54,0),1)),"-")</f>
        <v>-</v>
      </c>
      <c r="D106" s="108" t="str">
        <f>IFERROR(INDEX(Analysis!$E$45:$E$54,MATCH(Summary!$B106,Analysis!$C$45:$C$54,0),1),"-")</f>
        <v>-</v>
      </c>
      <c r="E106" s="108" t="str">
        <f t="shared" si="36"/>
        <v>-</v>
      </c>
      <c r="F106" s="108" t="str">
        <f t="shared" si="24"/>
        <v>-</v>
      </c>
      <c r="G106" s="57"/>
      <c r="H106" s="164" t="str">
        <f>IFERROR(IF(B106="Total","Total",IF(COUNTIFS($H$12:H105,"Total")&gt;0,"",IF(F106="Category",Summary!C106,INDEX(TB_ALLOCATIONS[Subcategory],MATCH(Summary!C106&amp;"-"&amp;Summary!E106,TB_ALLOCATIONS[Subcategory - code],0),1)))),"")</f>
        <v/>
      </c>
      <c r="I106" s="162"/>
      <c r="J106" s="165"/>
      <c r="K106" s="249" t="str">
        <f>IFERROR(IF($H106="","",IF($H106="Total",SUMIFS(K$12:K105,$F$12:$F105,"Category"),IF($F106="Category",SUM(INDEX(Allocations!$D$11:$O$20,MATCH(Summary!$H106,Allocations!$C$11:$C$20,0),MATCH(Summary!K$8,Allocations!$D$10:$O$10,0))),SUM(INDEX(TB_ALLOCATIONS[[January]:[December]],MATCH(Summary!$H106,TB_ALLOCATIONS[Subcategory],0),MATCH(Summary!K$8,TB_ALLOCATIONS[[#Headers],[January]:[December]],0)))))),0)</f>
        <v/>
      </c>
      <c r="L106" s="249" t="str">
        <f>IFERROR(IF($H106="","",IF($H106="Total",SUMIFS(L$12:L105,$F$12:$F105,"Category"),IF($F106="Category",SUMIFS(TB_TRANSACTIONS[Total ($)],TB_TRANSACTIONS[Category],Summary!$H106,TB_TRANSACTIONS[Month],Summary!K$8),SUMIFS(TB_TRANSACTIONS[Total ($)],TB_TRANSACTIONS[Subcategory],Summary!$H106,TB_TRANSACTIONS[Month],Summary!K$8)))),0)</f>
        <v/>
      </c>
      <c r="M106" s="250" t="str">
        <f t="shared" si="37"/>
        <v/>
      </c>
      <c r="N106" s="162"/>
      <c r="O106" s="165"/>
      <c r="P106" s="249" t="str">
        <f>IFERROR(IF($H106="","",IF($H106="Total",SUMIFS(P$12:P105,$F$12:$F105,"Category"),IF($F106="Category",SUM(INDEX(Allocations!$D$11:$O$20,MATCH(Summary!$H106,Allocations!$C$11:$C$20,0),MATCH(Summary!P$8,Allocations!$D$10:$O$10,0))),SUM(INDEX(TB_ALLOCATIONS[[January]:[December]],MATCH(Summary!$H106,TB_ALLOCATIONS[Subcategory],0),MATCH(Summary!P$8,TB_ALLOCATIONS[[#Headers],[January]:[December]],0)))))),0)</f>
        <v/>
      </c>
      <c r="Q106" s="249" t="str">
        <f>IFERROR(IF($H106="","",IF($H106="Total",SUMIFS(Q$12:Q105,$F$12:$F105,"Category"),IF($F106="Category",SUMIFS(TB_TRANSACTIONS[Total ($)],TB_TRANSACTIONS[Category],Summary!$H106,TB_TRANSACTIONS[Month],Summary!P$8),SUMIFS(TB_TRANSACTIONS[Total ($)],TB_TRANSACTIONS[Subcategory],Summary!$H106,TB_TRANSACTIONS[Month],Summary!P$8)))),0)</f>
        <v/>
      </c>
      <c r="R106" s="250" t="str">
        <f t="shared" si="25"/>
        <v/>
      </c>
      <c r="S106" s="162"/>
      <c r="T106" s="165"/>
      <c r="U106" s="249" t="str">
        <f>IFERROR(IF($H106="","",IF($H106="Total",SUMIFS(U$12:U105,$F$12:$F105,"Category"),IF($F106="Category",SUM(INDEX(Allocations!$D$11:$O$20,MATCH(Summary!$H106,Allocations!$C$11:$C$20,0),MATCH(Summary!U$8,Allocations!$D$10:$O$10,0))),SUM(INDEX(TB_ALLOCATIONS[[January]:[December]],MATCH(Summary!$H106,TB_ALLOCATIONS[Subcategory],0),MATCH(Summary!U$8,TB_ALLOCATIONS[[#Headers],[January]:[December]],0)))))),0)</f>
        <v/>
      </c>
      <c r="V106" s="249" t="str">
        <f>IFERROR(IF($H106="","",IF($H106="Total",SUMIFS(V$12:V105,$F$12:$F105,"Category"),IF($F106="Category",SUMIFS(TB_TRANSACTIONS[Total ($)],TB_TRANSACTIONS[Category],Summary!$H106,TB_TRANSACTIONS[Month],Summary!U$8),SUMIFS(TB_TRANSACTIONS[Total ($)],TB_TRANSACTIONS[Subcategory],Summary!$H106,TB_TRANSACTIONS[Month],Summary!U$8)))),0)</f>
        <v/>
      </c>
      <c r="W106" s="250" t="str">
        <f t="shared" si="26"/>
        <v/>
      </c>
      <c r="X106" s="162"/>
      <c r="Y106" s="165"/>
      <c r="Z106" s="249" t="str">
        <f>IFERROR(IF($H106="","",IF($H106="Total",SUMIFS(Z$12:Z105,$F$12:$F105,"Category"),IF($F106="Category",SUM(INDEX(Allocations!$D$11:$O$20,MATCH(Summary!$H106,Allocations!$C$11:$C$20,0),MATCH(Summary!Z$8,Allocations!$D$10:$O$10,0))),SUM(INDEX(TB_ALLOCATIONS[[January]:[December]],MATCH(Summary!$H106,TB_ALLOCATIONS[Subcategory],0),MATCH(Summary!Z$8,TB_ALLOCATIONS[[#Headers],[January]:[December]],0)))))),0)</f>
        <v/>
      </c>
      <c r="AA106" s="249" t="str">
        <f>IFERROR(IF($H106="","",IF($H106="Total",SUMIFS(AA$12:AA105,$F$12:$F105,"Category"),IF($F106="Category",SUMIFS(TB_TRANSACTIONS[Total ($)],TB_TRANSACTIONS[Category],Summary!$H106,TB_TRANSACTIONS[Month],Summary!Z$8),SUMIFS(TB_TRANSACTIONS[Total ($)],TB_TRANSACTIONS[Subcategory],Summary!$H106,TB_TRANSACTIONS[Month],Summary!Z$8)))),0)</f>
        <v/>
      </c>
      <c r="AB106" s="250" t="str">
        <f t="shared" si="27"/>
        <v/>
      </c>
      <c r="AC106" s="162"/>
      <c r="AD106" s="165"/>
      <c r="AE106" s="249" t="str">
        <f>IFERROR(IF($H106="","",IF($H106="Total",SUMIFS(AE$12:AE105,$F$12:$F105,"Category"),IF($F106="Category",SUM(INDEX(Allocations!$D$11:$O$20,MATCH(Summary!$H106,Allocations!$C$11:$C$20,0),MATCH(Summary!AE$8,Allocations!$D$10:$O$10,0))),SUM(INDEX(TB_ALLOCATIONS[[January]:[December]],MATCH(Summary!$H106,TB_ALLOCATIONS[Subcategory],0),MATCH(Summary!AE$8,TB_ALLOCATIONS[[#Headers],[January]:[December]],0)))))),0)</f>
        <v/>
      </c>
      <c r="AF106" s="249" t="str">
        <f>IFERROR(IF($H106="","",IF($H106="Total",SUMIFS(AF$12:AF105,$F$12:$F105,"Category"),IF($F106="Category",SUMIFS(TB_TRANSACTIONS[Total ($)],TB_TRANSACTIONS[Category],Summary!$H106,TB_TRANSACTIONS[Month],Summary!AE$8),SUMIFS(TB_TRANSACTIONS[Total ($)],TB_TRANSACTIONS[Subcategory],Summary!$H106,TB_TRANSACTIONS[Month],Summary!AE$8)))),0)</f>
        <v/>
      </c>
      <c r="AG106" s="250" t="str">
        <f t="shared" si="28"/>
        <v/>
      </c>
      <c r="AH106" s="162"/>
      <c r="AI106" s="165"/>
      <c r="AJ106" s="249" t="str">
        <f>IFERROR(IF($H106="","",IF($H106="Total",SUMIFS(AJ$12:AJ105,$F$12:$F105,"Category"),IF($F106="Category",SUM(INDEX(Allocations!$D$11:$O$20,MATCH(Summary!$H106,Allocations!$C$11:$C$20,0),MATCH(Summary!AJ$8,Allocations!$D$10:$O$10,0))),SUM(INDEX(TB_ALLOCATIONS[[January]:[December]],MATCH(Summary!$H106,TB_ALLOCATIONS[Subcategory],0),MATCH(Summary!AJ$8,TB_ALLOCATIONS[[#Headers],[January]:[December]],0)))))),0)</f>
        <v/>
      </c>
      <c r="AK106" s="249" t="str">
        <f>IFERROR(IF($H106="","",IF($H106="Total",SUMIFS(AK$12:AK105,$F$12:$F105,"Category"),IF($F106="Category",SUMIFS(TB_TRANSACTIONS[Total ($)],TB_TRANSACTIONS[Category],Summary!$H106,TB_TRANSACTIONS[Month],Summary!AJ$8),SUMIFS(TB_TRANSACTIONS[Total ($)],TB_TRANSACTIONS[Subcategory],Summary!$H106,TB_TRANSACTIONS[Month],Summary!AJ$8)))),0)</f>
        <v/>
      </c>
      <c r="AL106" s="250" t="str">
        <f t="shared" si="29"/>
        <v/>
      </c>
      <c r="AM106" s="162"/>
      <c r="AN106" s="165"/>
      <c r="AO106" s="249" t="str">
        <f>IFERROR(IF($H106="","",IF($H106="Total",SUMIFS(AO$12:AO105,$F$12:$F105,"Category"),IF($F106="Category",SUM(INDEX(Allocations!$D$11:$O$20,MATCH(Summary!$H106,Allocations!$C$11:$C$20,0),MATCH(Summary!AO$8,Allocations!$D$10:$O$10,0))),SUM(INDEX(TB_ALLOCATIONS[[January]:[December]],MATCH(Summary!$H106,TB_ALLOCATIONS[Subcategory],0),MATCH(Summary!AO$8,TB_ALLOCATIONS[[#Headers],[January]:[December]],0)))))),0)</f>
        <v/>
      </c>
      <c r="AP106" s="249" t="str">
        <f>IFERROR(IF($H106="","",IF($H106="Total",SUMIFS(AP$12:AP105,$F$12:$F105,"Category"),IF($F106="Category",SUMIFS(TB_TRANSACTIONS[Total ($)],TB_TRANSACTIONS[Category],Summary!$H106,TB_TRANSACTIONS[Month],Summary!AO$8),SUMIFS(TB_TRANSACTIONS[Total ($)],TB_TRANSACTIONS[Subcategory],Summary!$H106,TB_TRANSACTIONS[Month],Summary!AO$8)))),0)</f>
        <v/>
      </c>
      <c r="AQ106" s="250" t="str">
        <f t="shared" si="30"/>
        <v/>
      </c>
      <c r="AR106" s="162"/>
      <c r="AS106" s="165"/>
      <c r="AT106" s="249" t="str">
        <f>IFERROR(IF($H106="","",IF($H106="Total",SUMIFS(AT$12:AT105,$F$12:$F105,"Category"),IF($F106="Category",SUM(INDEX(Allocations!$D$11:$O$20,MATCH(Summary!$H106,Allocations!$C$11:$C$20,0),MATCH(Summary!AT$8,Allocations!$D$10:$O$10,0))),SUM(INDEX(TB_ALLOCATIONS[[January]:[December]],MATCH(Summary!$H106,TB_ALLOCATIONS[Subcategory],0),MATCH(Summary!AT$8,TB_ALLOCATIONS[[#Headers],[January]:[December]],0)))))),0)</f>
        <v/>
      </c>
      <c r="AU106" s="249" t="str">
        <f>IFERROR(IF($H106="","",IF($H106="Total",SUMIFS(AU$12:AU105,$F$12:$F105,"Category"),IF($F106="Category",SUMIFS(TB_TRANSACTIONS[Total ($)],TB_TRANSACTIONS[Category],Summary!$H106,TB_TRANSACTIONS[Month],Summary!AT$8),SUMIFS(TB_TRANSACTIONS[Total ($)],TB_TRANSACTIONS[Subcategory],Summary!$H106,TB_TRANSACTIONS[Month],Summary!AT$8)))),0)</f>
        <v/>
      </c>
      <c r="AV106" s="250" t="str">
        <f t="shared" si="31"/>
        <v/>
      </c>
      <c r="AW106" s="162"/>
      <c r="AX106" s="165"/>
      <c r="AY106" s="249" t="str">
        <f>IFERROR(IF($H106="","",IF($H106="Total",SUMIFS(AY$12:AY105,$F$12:$F105,"Category"),IF($F106="Category",SUM(INDEX(Allocations!$D$11:$O$20,MATCH(Summary!$H106,Allocations!$C$11:$C$20,0),MATCH(Summary!AY$8,Allocations!$D$10:$O$10,0))),SUM(INDEX(TB_ALLOCATIONS[[January]:[December]],MATCH(Summary!$H106,TB_ALLOCATIONS[Subcategory],0),MATCH(Summary!AY$8,TB_ALLOCATIONS[[#Headers],[January]:[December]],0)))))),0)</f>
        <v/>
      </c>
      <c r="AZ106" s="249" t="str">
        <f>IFERROR(IF($H106="","",IF($H106="Total",SUMIFS(AZ$12:AZ105,$F$12:$F105,"Category"),IF($F106="Category",SUMIFS(TB_TRANSACTIONS[Total ($)],TB_TRANSACTIONS[Category],Summary!$H106,TB_TRANSACTIONS[Month],Summary!AY$8),SUMIFS(TB_TRANSACTIONS[Total ($)],TB_TRANSACTIONS[Subcategory],Summary!$H106,TB_TRANSACTIONS[Month],Summary!AY$8)))),0)</f>
        <v/>
      </c>
      <c r="BA106" s="250" t="str">
        <f t="shared" si="32"/>
        <v/>
      </c>
      <c r="BB106" s="162"/>
      <c r="BC106" s="165"/>
      <c r="BD106" s="249" t="str">
        <f>IFERROR(IF($H106="","",IF($H106="Total",SUMIFS(BD$12:BD105,$F$12:$F105,"Category"),IF($F106="Category",SUM(INDEX(Allocations!$D$11:$O$20,MATCH(Summary!$H106,Allocations!$C$11:$C$20,0),MATCH(Summary!BD$8,Allocations!$D$10:$O$10,0))),SUM(INDEX(TB_ALLOCATIONS[[January]:[December]],MATCH(Summary!$H106,TB_ALLOCATIONS[Subcategory],0),MATCH(Summary!BD$8,TB_ALLOCATIONS[[#Headers],[January]:[December]],0)))))),0)</f>
        <v/>
      </c>
      <c r="BE106" s="249" t="str">
        <f>IFERROR(IF($H106="","",IF($H106="Total",SUMIFS(BE$12:BE105,$F$12:$F105,"Category"),IF($F106="Category",SUMIFS(TB_TRANSACTIONS[Total ($)],TB_TRANSACTIONS[Category],Summary!$H106,TB_TRANSACTIONS[Month],Summary!BD$8),SUMIFS(TB_TRANSACTIONS[Total ($)],TB_TRANSACTIONS[Subcategory],Summary!$H106,TB_TRANSACTIONS[Month],Summary!BD$8)))),0)</f>
        <v/>
      </c>
      <c r="BF106" s="250" t="str">
        <f t="shared" si="33"/>
        <v/>
      </c>
      <c r="BG106" s="162"/>
      <c r="BH106" s="165"/>
      <c r="BI106" s="249" t="str">
        <f>IFERROR(IF($H106="","",IF($H106="Total",SUMIFS(BI$12:BI105,$F$12:$F105,"Category"),IF($F106="Category",SUM(INDEX(Allocations!$D$11:$O$20,MATCH(Summary!$H106,Allocations!$C$11:$C$20,0),MATCH(Summary!BI$8,Allocations!$D$10:$O$10,0))),SUM(INDEX(TB_ALLOCATIONS[[January]:[December]],MATCH(Summary!$H106,TB_ALLOCATIONS[Subcategory],0),MATCH(Summary!BI$8,TB_ALLOCATIONS[[#Headers],[January]:[December]],0)))))),0)</f>
        <v/>
      </c>
      <c r="BJ106" s="249" t="str">
        <f>IFERROR(IF($H106="","",IF($H106="Total",SUMIFS(BJ$12:BJ105,$F$12:$F105,"Category"),IF($F106="Category",SUMIFS(TB_TRANSACTIONS[Total ($)],TB_TRANSACTIONS[Category],Summary!$H106,TB_TRANSACTIONS[Month],Summary!BI$8),SUMIFS(TB_TRANSACTIONS[Total ($)],TB_TRANSACTIONS[Subcategory],Summary!$H106,TB_TRANSACTIONS[Month],Summary!BI$8)))),0)</f>
        <v/>
      </c>
      <c r="BK106" s="250" t="str">
        <f t="shared" si="34"/>
        <v/>
      </c>
      <c r="BL106" s="162"/>
      <c r="BM106" s="165"/>
      <c r="BN106" s="249" t="str">
        <f>IFERROR(IF($H106="","",IF($H106="Total",SUMIFS(BN$12:BN105,$F$12:$F105,"Category"),IF($F106="Category",SUM(INDEX(Allocations!$D$11:$O$20,MATCH(Summary!$H106,Allocations!$C$11:$C$20,0),MATCH(Summary!BN$8,Allocations!$D$10:$O$10,0))),SUM(INDEX(TB_ALLOCATIONS[[January]:[December]],MATCH(Summary!$H106,TB_ALLOCATIONS[Subcategory],0),MATCH(Summary!BN$8,TB_ALLOCATIONS[[#Headers],[January]:[December]],0)))))),0)</f>
        <v/>
      </c>
      <c r="BO106" s="249" t="str">
        <f>IFERROR(IF($H106="","",IF($H106="Total",SUMIFS(BO$12:BO105,$F$12:$F105,"Category"),IF($F106="Category",SUMIFS(TB_TRANSACTIONS[Total ($)],TB_TRANSACTIONS[Category],Summary!$H106,TB_TRANSACTIONS[Month],Summary!BN$8),SUMIFS(TB_TRANSACTIONS[Total ($)],TB_TRANSACTIONS[Subcategory],Summary!$H106,TB_TRANSACTIONS[Month],Summary!BN$8)))),0)</f>
        <v/>
      </c>
      <c r="BP106" s="250" t="str">
        <f t="shared" si="35"/>
        <v/>
      </c>
      <c r="BQ106" s="162"/>
      <c r="BR106" s="165"/>
      <c r="BS106" s="249" t="str">
        <f t="shared" ref="BS106:BS169" si="38">IFERROR(IF(H106="","",SUM(BN106,BI106,BD106,AY106,K106,P106,U106,Z106,AE106,AJ106,AO106,AT106)),"-")</f>
        <v/>
      </c>
      <c r="BT106" s="249" t="str">
        <f t="shared" ref="BT106:BT169" si="39">IFERROR(IF(H106="","",SUM(BO106,BJ106,BE106,AZ106,L106,Q106,V106,AA106,AF106,AK106,AP106,AU106)),"-")</f>
        <v/>
      </c>
      <c r="BU106" s="250" t="str">
        <f t="shared" ref="BU106:BU169" si="40">IFERROR(IF(BP106="","",(BT106/BS106)-1),0)</f>
        <v/>
      </c>
      <c r="BV106" s="267"/>
      <c r="BW106" s="77"/>
      <c r="BX106" s="57"/>
      <c r="CK106" s="92"/>
      <c r="CL106" s="92"/>
      <c r="CM106" s="92"/>
      <c r="CN106" s="92"/>
      <c r="CO106" s="92"/>
      <c r="CP106" s="92"/>
    </row>
    <row r="107" spans="1:94" s="72" customFormat="1" ht="16" customHeight="1" thickBot="1" x14ac:dyDescent="0.3">
      <c r="A107" s="97"/>
      <c r="B107" s="108" t="str">
        <f>IFERROR(IF(COUNTIFS($B$13:B106,"Total")&gt;0,"-",IF(B106="",IF(B105="","Total",IF(B105=$C$8,"",B105+1)),IF(E106=D106,"",B106))),"-")</f>
        <v>-</v>
      </c>
      <c r="C107" s="108" t="str">
        <f>IFERROR(IF(B107="","-",INDEX(Analysis!$D$45:$D$54,MATCH(Summary!$B107,Analysis!$C$45:$C$54,0),1)),"-")</f>
        <v>-</v>
      </c>
      <c r="D107" s="108" t="str">
        <f>IFERROR(INDEX(Analysis!$E$45:$E$54,MATCH(Summary!$B107,Analysis!$C$45:$C$54,0),1),"-")</f>
        <v>-</v>
      </c>
      <c r="E107" s="108" t="str">
        <f t="shared" si="36"/>
        <v>-</v>
      </c>
      <c r="F107" s="108" t="str">
        <f t="shared" si="24"/>
        <v>-</v>
      </c>
      <c r="G107" s="57"/>
      <c r="H107" s="164" t="str">
        <f>IFERROR(IF(B107="Total","Total",IF(COUNTIFS($H$12:H106,"Total")&gt;0,"",IF(F107="Category",Summary!C107,INDEX(TB_ALLOCATIONS[Subcategory],MATCH(Summary!C107&amp;"-"&amp;Summary!E107,TB_ALLOCATIONS[Subcategory - code],0),1)))),"")</f>
        <v/>
      </c>
      <c r="I107" s="162"/>
      <c r="J107" s="165"/>
      <c r="K107" s="249" t="str">
        <f>IFERROR(IF($H107="","",IF($H107="Total",SUMIFS(K$12:K106,$F$12:$F106,"Category"),IF($F107="Category",SUM(INDEX(Allocations!$D$11:$O$20,MATCH(Summary!$H107,Allocations!$C$11:$C$20,0),MATCH(Summary!K$8,Allocations!$D$10:$O$10,0))),SUM(INDEX(TB_ALLOCATIONS[[January]:[December]],MATCH(Summary!$H107,TB_ALLOCATIONS[Subcategory],0),MATCH(Summary!K$8,TB_ALLOCATIONS[[#Headers],[January]:[December]],0)))))),0)</f>
        <v/>
      </c>
      <c r="L107" s="249" t="str">
        <f>IFERROR(IF($H107="","",IF($H107="Total",SUMIFS(L$12:L106,$F$12:$F106,"Category"),IF($F107="Category",SUMIFS(TB_TRANSACTIONS[Total ($)],TB_TRANSACTIONS[Category],Summary!$H107,TB_TRANSACTIONS[Month],Summary!K$8),SUMIFS(TB_TRANSACTIONS[Total ($)],TB_TRANSACTIONS[Subcategory],Summary!$H107,TB_TRANSACTIONS[Month],Summary!K$8)))),0)</f>
        <v/>
      </c>
      <c r="M107" s="250" t="str">
        <f t="shared" si="37"/>
        <v/>
      </c>
      <c r="N107" s="162"/>
      <c r="O107" s="165"/>
      <c r="P107" s="249" t="str">
        <f>IFERROR(IF($H107="","",IF($H107="Total",SUMIFS(P$12:P106,$F$12:$F106,"Category"),IF($F107="Category",SUM(INDEX(Allocations!$D$11:$O$20,MATCH(Summary!$H107,Allocations!$C$11:$C$20,0),MATCH(Summary!P$8,Allocations!$D$10:$O$10,0))),SUM(INDEX(TB_ALLOCATIONS[[January]:[December]],MATCH(Summary!$H107,TB_ALLOCATIONS[Subcategory],0),MATCH(Summary!P$8,TB_ALLOCATIONS[[#Headers],[January]:[December]],0)))))),0)</f>
        <v/>
      </c>
      <c r="Q107" s="249" t="str">
        <f>IFERROR(IF($H107="","",IF($H107="Total",SUMIFS(Q$12:Q106,$F$12:$F106,"Category"),IF($F107="Category",SUMIFS(TB_TRANSACTIONS[Total ($)],TB_TRANSACTIONS[Category],Summary!$H107,TB_TRANSACTIONS[Month],Summary!P$8),SUMIFS(TB_TRANSACTIONS[Total ($)],TB_TRANSACTIONS[Subcategory],Summary!$H107,TB_TRANSACTIONS[Month],Summary!P$8)))),0)</f>
        <v/>
      </c>
      <c r="R107" s="250" t="str">
        <f t="shared" si="25"/>
        <v/>
      </c>
      <c r="S107" s="162"/>
      <c r="T107" s="165"/>
      <c r="U107" s="249" t="str">
        <f>IFERROR(IF($H107="","",IF($H107="Total",SUMIFS(U$12:U106,$F$12:$F106,"Category"),IF($F107="Category",SUM(INDEX(Allocations!$D$11:$O$20,MATCH(Summary!$H107,Allocations!$C$11:$C$20,0),MATCH(Summary!U$8,Allocations!$D$10:$O$10,0))),SUM(INDEX(TB_ALLOCATIONS[[January]:[December]],MATCH(Summary!$H107,TB_ALLOCATIONS[Subcategory],0),MATCH(Summary!U$8,TB_ALLOCATIONS[[#Headers],[January]:[December]],0)))))),0)</f>
        <v/>
      </c>
      <c r="V107" s="249" t="str">
        <f>IFERROR(IF($H107="","",IF($H107="Total",SUMIFS(V$12:V106,$F$12:$F106,"Category"),IF($F107="Category",SUMIFS(TB_TRANSACTIONS[Total ($)],TB_TRANSACTIONS[Category],Summary!$H107,TB_TRANSACTIONS[Month],Summary!U$8),SUMIFS(TB_TRANSACTIONS[Total ($)],TB_TRANSACTIONS[Subcategory],Summary!$H107,TB_TRANSACTIONS[Month],Summary!U$8)))),0)</f>
        <v/>
      </c>
      <c r="W107" s="250" t="str">
        <f t="shared" si="26"/>
        <v/>
      </c>
      <c r="X107" s="162"/>
      <c r="Y107" s="165"/>
      <c r="Z107" s="249" t="str">
        <f>IFERROR(IF($H107="","",IF($H107="Total",SUMIFS(Z$12:Z106,$F$12:$F106,"Category"),IF($F107="Category",SUM(INDEX(Allocations!$D$11:$O$20,MATCH(Summary!$H107,Allocations!$C$11:$C$20,0),MATCH(Summary!Z$8,Allocations!$D$10:$O$10,0))),SUM(INDEX(TB_ALLOCATIONS[[January]:[December]],MATCH(Summary!$H107,TB_ALLOCATIONS[Subcategory],0),MATCH(Summary!Z$8,TB_ALLOCATIONS[[#Headers],[January]:[December]],0)))))),0)</f>
        <v/>
      </c>
      <c r="AA107" s="249" t="str">
        <f>IFERROR(IF($H107="","",IF($H107="Total",SUMIFS(AA$12:AA106,$F$12:$F106,"Category"),IF($F107="Category",SUMIFS(TB_TRANSACTIONS[Total ($)],TB_TRANSACTIONS[Category],Summary!$H107,TB_TRANSACTIONS[Month],Summary!Z$8),SUMIFS(TB_TRANSACTIONS[Total ($)],TB_TRANSACTIONS[Subcategory],Summary!$H107,TB_TRANSACTIONS[Month],Summary!Z$8)))),0)</f>
        <v/>
      </c>
      <c r="AB107" s="250" t="str">
        <f t="shared" si="27"/>
        <v/>
      </c>
      <c r="AC107" s="162"/>
      <c r="AD107" s="165"/>
      <c r="AE107" s="249" t="str">
        <f>IFERROR(IF($H107="","",IF($H107="Total",SUMIFS(AE$12:AE106,$F$12:$F106,"Category"),IF($F107="Category",SUM(INDEX(Allocations!$D$11:$O$20,MATCH(Summary!$H107,Allocations!$C$11:$C$20,0),MATCH(Summary!AE$8,Allocations!$D$10:$O$10,0))),SUM(INDEX(TB_ALLOCATIONS[[January]:[December]],MATCH(Summary!$H107,TB_ALLOCATIONS[Subcategory],0),MATCH(Summary!AE$8,TB_ALLOCATIONS[[#Headers],[January]:[December]],0)))))),0)</f>
        <v/>
      </c>
      <c r="AF107" s="249" t="str">
        <f>IFERROR(IF($H107="","",IF($H107="Total",SUMIFS(AF$12:AF106,$F$12:$F106,"Category"),IF($F107="Category",SUMIFS(TB_TRANSACTIONS[Total ($)],TB_TRANSACTIONS[Category],Summary!$H107,TB_TRANSACTIONS[Month],Summary!AE$8),SUMIFS(TB_TRANSACTIONS[Total ($)],TB_TRANSACTIONS[Subcategory],Summary!$H107,TB_TRANSACTIONS[Month],Summary!AE$8)))),0)</f>
        <v/>
      </c>
      <c r="AG107" s="250" t="str">
        <f t="shared" si="28"/>
        <v/>
      </c>
      <c r="AH107" s="162"/>
      <c r="AI107" s="165"/>
      <c r="AJ107" s="249" t="str">
        <f>IFERROR(IF($H107="","",IF($H107="Total",SUMIFS(AJ$12:AJ106,$F$12:$F106,"Category"),IF($F107="Category",SUM(INDEX(Allocations!$D$11:$O$20,MATCH(Summary!$H107,Allocations!$C$11:$C$20,0),MATCH(Summary!AJ$8,Allocations!$D$10:$O$10,0))),SUM(INDEX(TB_ALLOCATIONS[[January]:[December]],MATCH(Summary!$H107,TB_ALLOCATIONS[Subcategory],0),MATCH(Summary!AJ$8,TB_ALLOCATIONS[[#Headers],[January]:[December]],0)))))),0)</f>
        <v/>
      </c>
      <c r="AK107" s="249" t="str">
        <f>IFERROR(IF($H107="","",IF($H107="Total",SUMIFS(AK$12:AK106,$F$12:$F106,"Category"),IF($F107="Category",SUMIFS(TB_TRANSACTIONS[Total ($)],TB_TRANSACTIONS[Category],Summary!$H107,TB_TRANSACTIONS[Month],Summary!AJ$8),SUMIFS(TB_TRANSACTIONS[Total ($)],TB_TRANSACTIONS[Subcategory],Summary!$H107,TB_TRANSACTIONS[Month],Summary!AJ$8)))),0)</f>
        <v/>
      </c>
      <c r="AL107" s="250" t="str">
        <f t="shared" si="29"/>
        <v/>
      </c>
      <c r="AM107" s="162"/>
      <c r="AN107" s="165"/>
      <c r="AO107" s="249" t="str">
        <f>IFERROR(IF($H107="","",IF($H107="Total",SUMIFS(AO$12:AO106,$F$12:$F106,"Category"),IF($F107="Category",SUM(INDEX(Allocations!$D$11:$O$20,MATCH(Summary!$H107,Allocations!$C$11:$C$20,0),MATCH(Summary!AO$8,Allocations!$D$10:$O$10,0))),SUM(INDEX(TB_ALLOCATIONS[[January]:[December]],MATCH(Summary!$H107,TB_ALLOCATIONS[Subcategory],0),MATCH(Summary!AO$8,TB_ALLOCATIONS[[#Headers],[January]:[December]],0)))))),0)</f>
        <v/>
      </c>
      <c r="AP107" s="249" t="str">
        <f>IFERROR(IF($H107="","",IF($H107="Total",SUMIFS(AP$12:AP106,$F$12:$F106,"Category"),IF($F107="Category",SUMIFS(TB_TRANSACTIONS[Total ($)],TB_TRANSACTIONS[Category],Summary!$H107,TB_TRANSACTIONS[Month],Summary!AO$8),SUMIFS(TB_TRANSACTIONS[Total ($)],TB_TRANSACTIONS[Subcategory],Summary!$H107,TB_TRANSACTIONS[Month],Summary!AO$8)))),0)</f>
        <v/>
      </c>
      <c r="AQ107" s="250" t="str">
        <f t="shared" si="30"/>
        <v/>
      </c>
      <c r="AR107" s="162"/>
      <c r="AS107" s="165"/>
      <c r="AT107" s="249" t="str">
        <f>IFERROR(IF($H107="","",IF($H107="Total",SUMIFS(AT$12:AT106,$F$12:$F106,"Category"),IF($F107="Category",SUM(INDEX(Allocations!$D$11:$O$20,MATCH(Summary!$H107,Allocations!$C$11:$C$20,0),MATCH(Summary!AT$8,Allocations!$D$10:$O$10,0))),SUM(INDEX(TB_ALLOCATIONS[[January]:[December]],MATCH(Summary!$H107,TB_ALLOCATIONS[Subcategory],0),MATCH(Summary!AT$8,TB_ALLOCATIONS[[#Headers],[January]:[December]],0)))))),0)</f>
        <v/>
      </c>
      <c r="AU107" s="249" t="str">
        <f>IFERROR(IF($H107="","",IF($H107="Total",SUMIFS(AU$12:AU106,$F$12:$F106,"Category"),IF($F107="Category",SUMIFS(TB_TRANSACTIONS[Total ($)],TB_TRANSACTIONS[Category],Summary!$H107,TB_TRANSACTIONS[Month],Summary!AT$8),SUMIFS(TB_TRANSACTIONS[Total ($)],TB_TRANSACTIONS[Subcategory],Summary!$H107,TB_TRANSACTIONS[Month],Summary!AT$8)))),0)</f>
        <v/>
      </c>
      <c r="AV107" s="250" t="str">
        <f t="shared" si="31"/>
        <v/>
      </c>
      <c r="AW107" s="162"/>
      <c r="AX107" s="165"/>
      <c r="AY107" s="249" t="str">
        <f>IFERROR(IF($H107="","",IF($H107="Total",SUMIFS(AY$12:AY106,$F$12:$F106,"Category"),IF($F107="Category",SUM(INDEX(Allocations!$D$11:$O$20,MATCH(Summary!$H107,Allocations!$C$11:$C$20,0),MATCH(Summary!AY$8,Allocations!$D$10:$O$10,0))),SUM(INDEX(TB_ALLOCATIONS[[January]:[December]],MATCH(Summary!$H107,TB_ALLOCATIONS[Subcategory],0),MATCH(Summary!AY$8,TB_ALLOCATIONS[[#Headers],[January]:[December]],0)))))),0)</f>
        <v/>
      </c>
      <c r="AZ107" s="249" t="str">
        <f>IFERROR(IF($H107="","",IF($H107="Total",SUMIFS(AZ$12:AZ106,$F$12:$F106,"Category"),IF($F107="Category",SUMIFS(TB_TRANSACTIONS[Total ($)],TB_TRANSACTIONS[Category],Summary!$H107,TB_TRANSACTIONS[Month],Summary!AY$8),SUMIFS(TB_TRANSACTIONS[Total ($)],TB_TRANSACTIONS[Subcategory],Summary!$H107,TB_TRANSACTIONS[Month],Summary!AY$8)))),0)</f>
        <v/>
      </c>
      <c r="BA107" s="250" t="str">
        <f t="shared" si="32"/>
        <v/>
      </c>
      <c r="BB107" s="162"/>
      <c r="BC107" s="165"/>
      <c r="BD107" s="249" t="str">
        <f>IFERROR(IF($H107="","",IF($H107="Total",SUMIFS(BD$12:BD106,$F$12:$F106,"Category"),IF($F107="Category",SUM(INDEX(Allocations!$D$11:$O$20,MATCH(Summary!$H107,Allocations!$C$11:$C$20,0),MATCH(Summary!BD$8,Allocations!$D$10:$O$10,0))),SUM(INDEX(TB_ALLOCATIONS[[January]:[December]],MATCH(Summary!$H107,TB_ALLOCATIONS[Subcategory],0),MATCH(Summary!BD$8,TB_ALLOCATIONS[[#Headers],[January]:[December]],0)))))),0)</f>
        <v/>
      </c>
      <c r="BE107" s="249" t="str">
        <f>IFERROR(IF($H107="","",IF($H107="Total",SUMIFS(BE$12:BE106,$F$12:$F106,"Category"),IF($F107="Category",SUMIFS(TB_TRANSACTIONS[Total ($)],TB_TRANSACTIONS[Category],Summary!$H107,TB_TRANSACTIONS[Month],Summary!BD$8),SUMIFS(TB_TRANSACTIONS[Total ($)],TB_TRANSACTIONS[Subcategory],Summary!$H107,TB_TRANSACTIONS[Month],Summary!BD$8)))),0)</f>
        <v/>
      </c>
      <c r="BF107" s="250" t="str">
        <f t="shared" si="33"/>
        <v/>
      </c>
      <c r="BG107" s="162"/>
      <c r="BH107" s="165"/>
      <c r="BI107" s="249" t="str">
        <f>IFERROR(IF($H107="","",IF($H107="Total",SUMIFS(BI$12:BI106,$F$12:$F106,"Category"),IF($F107="Category",SUM(INDEX(Allocations!$D$11:$O$20,MATCH(Summary!$H107,Allocations!$C$11:$C$20,0),MATCH(Summary!BI$8,Allocations!$D$10:$O$10,0))),SUM(INDEX(TB_ALLOCATIONS[[January]:[December]],MATCH(Summary!$H107,TB_ALLOCATIONS[Subcategory],0),MATCH(Summary!BI$8,TB_ALLOCATIONS[[#Headers],[January]:[December]],0)))))),0)</f>
        <v/>
      </c>
      <c r="BJ107" s="249" t="str">
        <f>IFERROR(IF($H107="","",IF($H107="Total",SUMIFS(BJ$12:BJ106,$F$12:$F106,"Category"),IF($F107="Category",SUMIFS(TB_TRANSACTIONS[Total ($)],TB_TRANSACTIONS[Category],Summary!$H107,TB_TRANSACTIONS[Month],Summary!BI$8),SUMIFS(TB_TRANSACTIONS[Total ($)],TB_TRANSACTIONS[Subcategory],Summary!$H107,TB_TRANSACTIONS[Month],Summary!BI$8)))),0)</f>
        <v/>
      </c>
      <c r="BK107" s="250" t="str">
        <f t="shared" si="34"/>
        <v/>
      </c>
      <c r="BL107" s="162"/>
      <c r="BM107" s="165"/>
      <c r="BN107" s="249" t="str">
        <f>IFERROR(IF($H107="","",IF($H107="Total",SUMIFS(BN$12:BN106,$F$12:$F106,"Category"),IF($F107="Category",SUM(INDEX(Allocations!$D$11:$O$20,MATCH(Summary!$H107,Allocations!$C$11:$C$20,0),MATCH(Summary!BN$8,Allocations!$D$10:$O$10,0))),SUM(INDEX(TB_ALLOCATIONS[[January]:[December]],MATCH(Summary!$H107,TB_ALLOCATIONS[Subcategory],0),MATCH(Summary!BN$8,TB_ALLOCATIONS[[#Headers],[January]:[December]],0)))))),0)</f>
        <v/>
      </c>
      <c r="BO107" s="249" t="str">
        <f>IFERROR(IF($H107="","",IF($H107="Total",SUMIFS(BO$12:BO106,$F$12:$F106,"Category"),IF($F107="Category",SUMIFS(TB_TRANSACTIONS[Total ($)],TB_TRANSACTIONS[Category],Summary!$H107,TB_TRANSACTIONS[Month],Summary!BN$8),SUMIFS(TB_TRANSACTIONS[Total ($)],TB_TRANSACTIONS[Subcategory],Summary!$H107,TB_TRANSACTIONS[Month],Summary!BN$8)))),0)</f>
        <v/>
      </c>
      <c r="BP107" s="250" t="str">
        <f t="shared" si="35"/>
        <v/>
      </c>
      <c r="BQ107" s="162"/>
      <c r="BR107" s="165"/>
      <c r="BS107" s="249" t="str">
        <f t="shared" si="38"/>
        <v/>
      </c>
      <c r="BT107" s="249" t="str">
        <f t="shared" si="39"/>
        <v/>
      </c>
      <c r="BU107" s="250" t="str">
        <f t="shared" si="40"/>
        <v/>
      </c>
      <c r="BV107" s="267"/>
      <c r="BW107" s="77"/>
      <c r="BX107" s="57"/>
      <c r="CK107" s="92"/>
      <c r="CL107" s="92"/>
      <c r="CM107" s="92"/>
      <c r="CN107" s="92"/>
      <c r="CO107" s="92"/>
      <c r="CP107" s="92"/>
    </row>
    <row r="108" spans="1:94" s="72" customFormat="1" ht="16" customHeight="1" thickBot="1" x14ac:dyDescent="0.3">
      <c r="A108" s="97"/>
      <c r="B108" s="108" t="str">
        <f>IFERROR(IF(COUNTIFS($B$13:B107,"Total")&gt;0,"-",IF(B107="",IF(B106="","Total",IF(B106=$C$8,"",B106+1)),IF(E107=D107,"",B107))),"-")</f>
        <v>-</v>
      </c>
      <c r="C108" s="108" t="str">
        <f>IFERROR(IF(B108="","-",INDEX(Analysis!$D$45:$D$54,MATCH(Summary!$B108,Analysis!$C$45:$C$54,0),1)),"-")</f>
        <v>-</v>
      </c>
      <c r="D108" s="108" t="str">
        <f>IFERROR(INDEX(Analysis!$E$45:$E$54,MATCH(Summary!$B108,Analysis!$C$45:$C$54,0),1),"-")</f>
        <v>-</v>
      </c>
      <c r="E108" s="108" t="str">
        <f t="shared" si="36"/>
        <v>-</v>
      </c>
      <c r="F108" s="108" t="str">
        <f t="shared" si="24"/>
        <v>-</v>
      </c>
      <c r="G108" s="57"/>
      <c r="H108" s="164" t="str">
        <f>IFERROR(IF(B108="Total","Total",IF(COUNTIFS($H$12:H107,"Total")&gt;0,"",IF(F108="Category",Summary!C108,INDEX(TB_ALLOCATIONS[Subcategory],MATCH(Summary!C108&amp;"-"&amp;Summary!E108,TB_ALLOCATIONS[Subcategory - code],0),1)))),"")</f>
        <v/>
      </c>
      <c r="I108" s="162"/>
      <c r="J108" s="165"/>
      <c r="K108" s="249" t="str">
        <f>IFERROR(IF($H108="","",IF($H108="Total",SUMIFS(K$12:K107,$F$12:$F107,"Category"),IF($F108="Category",SUM(INDEX(Allocations!$D$11:$O$20,MATCH(Summary!$H108,Allocations!$C$11:$C$20,0),MATCH(Summary!K$8,Allocations!$D$10:$O$10,0))),SUM(INDEX(TB_ALLOCATIONS[[January]:[December]],MATCH(Summary!$H108,TB_ALLOCATIONS[Subcategory],0),MATCH(Summary!K$8,TB_ALLOCATIONS[[#Headers],[January]:[December]],0)))))),0)</f>
        <v/>
      </c>
      <c r="L108" s="249" t="str">
        <f>IFERROR(IF($H108="","",IF($H108="Total",SUMIFS(L$12:L107,$F$12:$F107,"Category"),IF($F108="Category",SUMIFS(TB_TRANSACTIONS[Total ($)],TB_TRANSACTIONS[Category],Summary!$H108,TB_TRANSACTIONS[Month],Summary!K$8),SUMIFS(TB_TRANSACTIONS[Total ($)],TB_TRANSACTIONS[Subcategory],Summary!$H108,TB_TRANSACTIONS[Month],Summary!K$8)))),0)</f>
        <v/>
      </c>
      <c r="M108" s="250" t="str">
        <f t="shared" si="37"/>
        <v/>
      </c>
      <c r="N108" s="162"/>
      <c r="O108" s="165"/>
      <c r="P108" s="249" t="str">
        <f>IFERROR(IF($H108="","",IF($H108="Total",SUMIFS(P$12:P107,$F$12:$F107,"Category"),IF($F108="Category",SUM(INDEX(Allocations!$D$11:$O$20,MATCH(Summary!$H108,Allocations!$C$11:$C$20,0),MATCH(Summary!P$8,Allocations!$D$10:$O$10,0))),SUM(INDEX(TB_ALLOCATIONS[[January]:[December]],MATCH(Summary!$H108,TB_ALLOCATIONS[Subcategory],0),MATCH(Summary!P$8,TB_ALLOCATIONS[[#Headers],[January]:[December]],0)))))),0)</f>
        <v/>
      </c>
      <c r="Q108" s="249" t="str">
        <f>IFERROR(IF($H108="","",IF($H108="Total",SUMIFS(Q$12:Q107,$F$12:$F107,"Category"),IF($F108="Category",SUMIFS(TB_TRANSACTIONS[Total ($)],TB_TRANSACTIONS[Category],Summary!$H108,TB_TRANSACTIONS[Month],Summary!P$8),SUMIFS(TB_TRANSACTIONS[Total ($)],TB_TRANSACTIONS[Subcategory],Summary!$H108,TB_TRANSACTIONS[Month],Summary!P$8)))),0)</f>
        <v/>
      </c>
      <c r="R108" s="250" t="str">
        <f t="shared" si="25"/>
        <v/>
      </c>
      <c r="S108" s="162"/>
      <c r="T108" s="165"/>
      <c r="U108" s="249" t="str">
        <f>IFERROR(IF($H108="","",IF($H108="Total",SUMIFS(U$12:U107,$F$12:$F107,"Category"),IF($F108="Category",SUM(INDEX(Allocations!$D$11:$O$20,MATCH(Summary!$H108,Allocations!$C$11:$C$20,0),MATCH(Summary!U$8,Allocations!$D$10:$O$10,0))),SUM(INDEX(TB_ALLOCATIONS[[January]:[December]],MATCH(Summary!$H108,TB_ALLOCATIONS[Subcategory],0),MATCH(Summary!U$8,TB_ALLOCATIONS[[#Headers],[January]:[December]],0)))))),0)</f>
        <v/>
      </c>
      <c r="V108" s="249" t="str">
        <f>IFERROR(IF($H108="","",IF($H108="Total",SUMIFS(V$12:V107,$F$12:$F107,"Category"),IF($F108="Category",SUMIFS(TB_TRANSACTIONS[Total ($)],TB_TRANSACTIONS[Category],Summary!$H108,TB_TRANSACTIONS[Month],Summary!U$8),SUMIFS(TB_TRANSACTIONS[Total ($)],TB_TRANSACTIONS[Subcategory],Summary!$H108,TB_TRANSACTIONS[Month],Summary!U$8)))),0)</f>
        <v/>
      </c>
      <c r="W108" s="250" t="str">
        <f t="shared" si="26"/>
        <v/>
      </c>
      <c r="X108" s="162"/>
      <c r="Y108" s="165"/>
      <c r="Z108" s="249" t="str">
        <f>IFERROR(IF($H108="","",IF($H108="Total",SUMIFS(Z$12:Z107,$F$12:$F107,"Category"),IF($F108="Category",SUM(INDEX(Allocations!$D$11:$O$20,MATCH(Summary!$H108,Allocations!$C$11:$C$20,0),MATCH(Summary!Z$8,Allocations!$D$10:$O$10,0))),SUM(INDEX(TB_ALLOCATIONS[[January]:[December]],MATCH(Summary!$H108,TB_ALLOCATIONS[Subcategory],0),MATCH(Summary!Z$8,TB_ALLOCATIONS[[#Headers],[January]:[December]],0)))))),0)</f>
        <v/>
      </c>
      <c r="AA108" s="249" t="str">
        <f>IFERROR(IF($H108="","",IF($H108="Total",SUMIFS(AA$12:AA107,$F$12:$F107,"Category"),IF($F108="Category",SUMIFS(TB_TRANSACTIONS[Total ($)],TB_TRANSACTIONS[Category],Summary!$H108,TB_TRANSACTIONS[Month],Summary!Z$8),SUMIFS(TB_TRANSACTIONS[Total ($)],TB_TRANSACTIONS[Subcategory],Summary!$H108,TB_TRANSACTIONS[Month],Summary!Z$8)))),0)</f>
        <v/>
      </c>
      <c r="AB108" s="250" t="str">
        <f t="shared" si="27"/>
        <v/>
      </c>
      <c r="AC108" s="162"/>
      <c r="AD108" s="165"/>
      <c r="AE108" s="249" t="str">
        <f>IFERROR(IF($H108="","",IF($H108="Total",SUMIFS(AE$12:AE107,$F$12:$F107,"Category"),IF($F108="Category",SUM(INDEX(Allocations!$D$11:$O$20,MATCH(Summary!$H108,Allocations!$C$11:$C$20,0),MATCH(Summary!AE$8,Allocations!$D$10:$O$10,0))),SUM(INDEX(TB_ALLOCATIONS[[January]:[December]],MATCH(Summary!$H108,TB_ALLOCATIONS[Subcategory],0),MATCH(Summary!AE$8,TB_ALLOCATIONS[[#Headers],[January]:[December]],0)))))),0)</f>
        <v/>
      </c>
      <c r="AF108" s="249" t="str">
        <f>IFERROR(IF($H108="","",IF($H108="Total",SUMIFS(AF$12:AF107,$F$12:$F107,"Category"),IF($F108="Category",SUMIFS(TB_TRANSACTIONS[Total ($)],TB_TRANSACTIONS[Category],Summary!$H108,TB_TRANSACTIONS[Month],Summary!AE$8),SUMIFS(TB_TRANSACTIONS[Total ($)],TB_TRANSACTIONS[Subcategory],Summary!$H108,TB_TRANSACTIONS[Month],Summary!AE$8)))),0)</f>
        <v/>
      </c>
      <c r="AG108" s="250" t="str">
        <f t="shared" si="28"/>
        <v/>
      </c>
      <c r="AH108" s="162"/>
      <c r="AI108" s="165"/>
      <c r="AJ108" s="249" t="str">
        <f>IFERROR(IF($H108="","",IF($H108="Total",SUMIFS(AJ$12:AJ107,$F$12:$F107,"Category"),IF($F108="Category",SUM(INDEX(Allocations!$D$11:$O$20,MATCH(Summary!$H108,Allocations!$C$11:$C$20,0),MATCH(Summary!AJ$8,Allocations!$D$10:$O$10,0))),SUM(INDEX(TB_ALLOCATIONS[[January]:[December]],MATCH(Summary!$H108,TB_ALLOCATIONS[Subcategory],0),MATCH(Summary!AJ$8,TB_ALLOCATIONS[[#Headers],[January]:[December]],0)))))),0)</f>
        <v/>
      </c>
      <c r="AK108" s="249" t="str">
        <f>IFERROR(IF($H108="","",IF($H108="Total",SUMIFS(AK$12:AK107,$F$12:$F107,"Category"),IF($F108="Category",SUMIFS(TB_TRANSACTIONS[Total ($)],TB_TRANSACTIONS[Category],Summary!$H108,TB_TRANSACTIONS[Month],Summary!AJ$8),SUMIFS(TB_TRANSACTIONS[Total ($)],TB_TRANSACTIONS[Subcategory],Summary!$H108,TB_TRANSACTIONS[Month],Summary!AJ$8)))),0)</f>
        <v/>
      </c>
      <c r="AL108" s="250" t="str">
        <f t="shared" si="29"/>
        <v/>
      </c>
      <c r="AM108" s="162"/>
      <c r="AN108" s="165"/>
      <c r="AO108" s="249" t="str">
        <f>IFERROR(IF($H108="","",IF($H108="Total",SUMIFS(AO$12:AO107,$F$12:$F107,"Category"),IF($F108="Category",SUM(INDEX(Allocations!$D$11:$O$20,MATCH(Summary!$H108,Allocations!$C$11:$C$20,0),MATCH(Summary!AO$8,Allocations!$D$10:$O$10,0))),SUM(INDEX(TB_ALLOCATIONS[[January]:[December]],MATCH(Summary!$H108,TB_ALLOCATIONS[Subcategory],0),MATCH(Summary!AO$8,TB_ALLOCATIONS[[#Headers],[January]:[December]],0)))))),0)</f>
        <v/>
      </c>
      <c r="AP108" s="249" t="str">
        <f>IFERROR(IF($H108="","",IF($H108="Total",SUMIFS(AP$12:AP107,$F$12:$F107,"Category"),IF($F108="Category",SUMIFS(TB_TRANSACTIONS[Total ($)],TB_TRANSACTIONS[Category],Summary!$H108,TB_TRANSACTIONS[Month],Summary!AO$8),SUMIFS(TB_TRANSACTIONS[Total ($)],TB_TRANSACTIONS[Subcategory],Summary!$H108,TB_TRANSACTIONS[Month],Summary!AO$8)))),0)</f>
        <v/>
      </c>
      <c r="AQ108" s="250" t="str">
        <f t="shared" si="30"/>
        <v/>
      </c>
      <c r="AR108" s="162"/>
      <c r="AS108" s="165"/>
      <c r="AT108" s="249" t="str">
        <f>IFERROR(IF($H108="","",IF($H108="Total",SUMIFS(AT$12:AT107,$F$12:$F107,"Category"),IF($F108="Category",SUM(INDEX(Allocations!$D$11:$O$20,MATCH(Summary!$H108,Allocations!$C$11:$C$20,0),MATCH(Summary!AT$8,Allocations!$D$10:$O$10,0))),SUM(INDEX(TB_ALLOCATIONS[[January]:[December]],MATCH(Summary!$H108,TB_ALLOCATIONS[Subcategory],0),MATCH(Summary!AT$8,TB_ALLOCATIONS[[#Headers],[January]:[December]],0)))))),0)</f>
        <v/>
      </c>
      <c r="AU108" s="249" t="str">
        <f>IFERROR(IF($H108="","",IF($H108="Total",SUMIFS(AU$12:AU107,$F$12:$F107,"Category"),IF($F108="Category",SUMIFS(TB_TRANSACTIONS[Total ($)],TB_TRANSACTIONS[Category],Summary!$H108,TB_TRANSACTIONS[Month],Summary!AT$8),SUMIFS(TB_TRANSACTIONS[Total ($)],TB_TRANSACTIONS[Subcategory],Summary!$H108,TB_TRANSACTIONS[Month],Summary!AT$8)))),0)</f>
        <v/>
      </c>
      <c r="AV108" s="250" t="str">
        <f t="shared" si="31"/>
        <v/>
      </c>
      <c r="AW108" s="162"/>
      <c r="AX108" s="165"/>
      <c r="AY108" s="249" t="str">
        <f>IFERROR(IF($H108="","",IF($H108="Total",SUMIFS(AY$12:AY107,$F$12:$F107,"Category"),IF($F108="Category",SUM(INDEX(Allocations!$D$11:$O$20,MATCH(Summary!$H108,Allocations!$C$11:$C$20,0),MATCH(Summary!AY$8,Allocations!$D$10:$O$10,0))),SUM(INDEX(TB_ALLOCATIONS[[January]:[December]],MATCH(Summary!$H108,TB_ALLOCATIONS[Subcategory],0),MATCH(Summary!AY$8,TB_ALLOCATIONS[[#Headers],[January]:[December]],0)))))),0)</f>
        <v/>
      </c>
      <c r="AZ108" s="249" t="str">
        <f>IFERROR(IF($H108="","",IF($H108="Total",SUMIFS(AZ$12:AZ107,$F$12:$F107,"Category"),IF($F108="Category",SUMIFS(TB_TRANSACTIONS[Total ($)],TB_TRANSACTIONS[Category],Summary!$H108,TB_TRANSACTIONS[Month],Summary!AY$8),SUMIFS(TB_TRANSACTIONS[Total ($)],TB_TRANSACTIONS[Subcategory],Summary!$H108,TB_TRANSACTIONS[Month],Summary!AY$8)))),0)</f>
        <v/>
      </c>
      <c r="BA108" s="250" t="str">
        <f t="shared" si="32"/>
        <v/>
      </c>
      <c r="BB108" s="162"/>
      <c r="BC108" s="165"/>
      <c r="BD108" s="249" t="str">
        <f>IFERROR(IF($H108="","",IF($H108="Total",SUMIFS(BD$12:BD107,$F$12:$F107,"Category"),IF($F108="Category",SUM(INDEX(Allocations!$D$11:$O$20,MATCH(Summary!$H108,Allocations!$C$11:$C$20,0),MATCH(Summary!BD$8,Allocations!$D$10:$O$10,0))),SUM(INDEX(TB_ALLOCATIONS[[January]:[December]],MATCH(Summary!$H108,TB_ALLOCATIONS[Subcategory],0),MATCH(Summary!BD$8,TB_ALLOCATIONS[[#Headers],[January]:[December]],0)))))),0)</f>
        <v/>
      </c>
      <c r="BE108" s="249" t="str">
        <f>IFERROR(IF($H108="","",IF($H108="Total",SUMIFS(BE$12:BE107,$F$12:$F107,"Category"),IF($F108="Category",SUMIFS(TB_TRANSACTIONS[Total ($)],TB_TRANSACTIONS[Category],Summary!$H108,TB_TRANSACTIONS[Month],Summary!BD$8),SUMIFS(TB_TRANSACTIONS[Total ($)],TB_TRANSACTIONS[Subcategory],Summary!$H108,TB_TRANSACTIONS[Month],Summary!BD$8)))),0)</f>
        <v/>
      </c>
      <c r="BF108" s="250" t="str">
        <f t="shared" si="33"/>
        <v/>
      </c>
      <c r="BG108" s="162"/>
      <c r="BH108" s="165"/>
      <c r="BI108" s="249" t="str">
        <f>IFERROR(IF($H108="","",IF($H108="Total",SUMIFS(BI$12:BI107,$F$12:$F107,"Category"),IF($F108="Category",SUM(INDEX(Allocations!$D$11:$O$20,MATCH(Summary!$H108,Allocations!$C$11:$C$20,0),MATCH(Summary!BI$8,Allocations!$D$10:$O$10,0))),SUM(INDEX(TB_ALLOCATIONS[[January]:[December]],MATCH(Summary!$H108,TB_ALLOCATIONS[Subcategory],0),MATCH(Summary!BI$8,TB_ALLOCATIONS[[#Headers],[January]:[December]],0)))))),0)</f>
        <v/>
      </c>
      <c r="BJ108" s="249" t="str">
        <f>IFERROR(IF($H108="","",IF($H108="Total",SUMIFS(BJ$12:BJ107,$F$12:$F107,"Category"),IF($F108="Category",SUMIFS(TB_TRANSACTIONS[Total ($)],TB_TRANSACTIONS[Category],Summary!$H108,TB_TRANSACTIONS[Month],Summary!BI$8),SUMIFS(TB_TRANSACTIONS[Total ($)],TB_TRANSACTIONS[Subcategory],Summary!$H108,TB_TRANSACTIONS[Month],Summary!BI$8)))),0)</f>
        <v/>
      </c>
      <c r="BK108" s="250" t="str">
        <f t="shared" si="34"/>
        <v/>
      </c>
      <c r="BL108" s="162"/>
      <c r="BM108" s="165"/>
      <c r="BN108" s="249" t="str">
        <f>IFERROR(IF($H108="","",IF($H108="Total",SUMIFS(BN$12:BN107,$F$12:$F107,"Category"),IF($F108="Category",SUM(INDEX(Allocations!$D$11:$O$20,MATCH(Summary!$H108,Allocations!$C$11:$C$20,0),MATCH(Summary!BN$8,Allocations!$D$10:$O$10,0))),SUM(INDEX(TB_ALLOCATIONS[[January]:[December]],MATCH(Summary!$H108,TB_ALLOCATIONS[Subcategory],0),MATCH(Summary!BN$8,TB_ALLOCATIONS[[#Headers],[January]:[December]],0)))))),0)</f>
        <v/>
      </c>
      <c r="BO108" s="249" t="str">
        <f>IFERROR(IF($H108="","",IF($H108="Total",SUMIFS(BO$12:BO107,$F$12:$F107,"Category"),IF($F108="Category",SUMIFS(TB_TRANSACTIONS[Total ($)],TB_TRANSACTIONS[Category],Summary!$H108,TB_TRANSACTIONS[Month],Summary!BN$8),SUMIFS(TB_TRANSACTIONS[Total ($)],TB_TRANSACTIONS[Subcategory],Summary!$H108,TB_TRANSACTIONS[Month],Summary!BN$8)))),0)</f>
        <v/>
      </c>
      <c r="BP108" s="250" t="str">
        <f t="shared" si="35"/>
        <v/>
      </c>
      <c r="BQ108" s="162"/>
      <c r="BR108" s="165"/>
      <c r="BS108" s="249" t="str">
        <f t="shared" si="38"/>
        <v/>
      </c>
      <c r="BT108" s="249" t="str">
        <f t="shared" si="39"/>
        <v/>
      </c>
      <c r="BU108" s="250" t="str">
        <f t="shared" si="40"/>
        <v/>
      </c>
      <c r="BV108" s="267"/>
      <c r="BW108" s="77"/>
      <c r="BX108" s="57"/>
      <c r="CK108" s="92"/>
      <c r="CL108" s="92"/>
      <c r="CM108" s="92"/>
      <c r="CN108" s="92"/>
      <c r="CO108" s="92"/>
      <c r="CP108" s="92"/>
    </row>
    <row r="109" spans="1:94" s="72" customFormat="1" ht="16" customHeight="1" thickBot="1" x14ac:dyDescent="0.3">
      <c r="A109" s="97"/>
      <c r="B109" s="108" t="str">
        <f>IFERROR(IF(COUNTIFS($B$13:B108,"Total")&gt;0,"-",IF(B108="",IF(B107="","Total",IF(B107=$C$8,"",B107+1)),IF(E108=D108,"",B108))),"-")</f>
        <v>-</v>
      </c>
      <c r="C109" s="108" t="str">
        <f>IFERROR(IF(B109="","-",INDEX(Analysis!$D$45:$D$54,MATCH(Summary!$B109,Analysis!$C$45:$C$54,0),1)),"-")</f>
        <v>-</v>
      </c>
      <c r="D109" s="108" t="str">
        <f>IFERROR(INDEX(Analysis!$E$45:$E$54,MATCH(Summary!$B109,Analysis!$C$45:$C$54,0),1),"-")</f>
        <v>-</v>
      </c>
      <c r="E109" s="108" t="str">
        <f t="shared" si="36"/>
        <v>-</v>
      </c>
      <c r="F109" s="108" t="str">
        <f t="shared" si="24"/>
        <v>-</v>
      </c>
      <c r="G109" s="57"/>
      <c r="H109" s="164" t="str">
        <f>IFERROR(IF(B109="Total","Total",IF(COUNTIFS($H$12:H108,"Total")&gt;0,"",IF(F109="Category",Summary!C109,INDEX(TB_ALLOCATIONS[Subcategory],MATCH(Summary!C109&amp;"-"&amp;Summary!E109,TB_ALLOCATIONS[Subcategory - code],0),1)))),"")</f>
        <v/>
      </c>
      <c r="I109" s="162"/>
      <c r="J109" s="165"/>
      <c r="K109" s="249" t="str">
        <f>IFERROR(IF($H109="","",IF($H109="Total",SUMIFS(K$12:K108,$F$12:$F108,"Category"),IF($F109="Category",SUM(INDEX(Allocations!$D$11:$O$20,MATCH(Summary!$H109,Allocations!$C$11:$C$20,0),MATCH(Summary!K$8,Allocations!$D$10:$O$10,0))),SUM(INDEX(TB_ALLOCATIONS[[January]:[December]],MATCH(Summary!$H109,TB_ALLOCATIONS[Subcategory],0),MATCH(Summary!K$8,TB_ALLOCATIONS[[#Headers],[January]:[December]],0)))))),0)</f>
        <v/>
      </c>
      <c r="L109" s="249" t="str">
        <f>IFERROR(IF($H109="","",IF($H109="Total",SUMIFS(L$12:L108,$F$12:$F108,"Category"),IF($F109="Category",SUMIFS(TB_TRANSACTIONS[Total ($)],TB_TRANSACTIONS[Category],Summary!$H109,TB_TRANSACTIONS[Month],Summary!K$8),SUMIFS(TB_TRANSACTIONS[Total ($)],TB_TRANSACTIONS[Subcategory],Summary!$H109,TB_TRANSACTIONS[Month],Summary!K$8)))),0)</f>
        <v/>
      </c>
      <c r="M109" s="250" t="str">
        <f t="shared" si="37"/>
        <v/>
      </c>
      <c r="N109" s="162"/>
      <c r="O109" s="165"/>
      <c r="P109" s="249" t="str">
        <f>IFERROR(IF($H109="","",IF($H109="Total",SUMIFS(P$12:P108,$F$12:$F108,"Category"),IF($F109="Category",SUM(INDEX(Allocations!$D$11:$O$20,MATCH(Summary!$H109,Allocations!$C$11:$C$20,0),MATCH(Summary!P$8,Allocations!$D$10:$O$10,0))),SUM(INDEX(TB_ALLOCATIONS[[January]:[December]],MATCH(Summary!$H109,TB_ALLOCATIONS[Subcategory],0),MATCH(Summary!P$8,TB_ALLOCATIONS[[#Headers],[January]:[December]],0)))))),0)</f>
        <v/>
      </c>
      <c r="Q109" s="249" t="str">
        <f>IFERROR(IF($H109="","",IF($H109="Total",SUMIFS(Q$12:Q108,$F$12:$F108,"Category"),IF($F109="Category",SUMIFS(TB_TRANSACTIONS[Total ($)],TB_TRANSACTIONS[Category],Summary!$H109,TB_TRANSACTIONS[Month],Summary!P$8),SUMIFS(TB_TRANSACTIONS[Total ($)],TB_TRANSACTIONS[Subcategory],Summary!$H109,TB_TRANSACTIONS[Month],Summary!P$8)))),0)</f>
        <v/>
      </c>
      <c r="R109" s="250" t="str">
        <f t="shared" si="25"/>
        <v/>
      </c>
      <c r="S109" s="162"/>
      <c r="T109" s="165"/>
      <c r="U109" s="249" t="str">
        <f>IFERROR(IF($H109="","",IF($H109="Total",SUMIFS(U$12:U108,$F$12:$F108,"Category"),IF($F109="Category",SUM(INDEX(Allocations!$D$11:$O$20,MATCH(Summary!$H109,Allocations!$C$11:$C$20,0),MATCH(Summary!U$8,Allocations!$D$10:$O$10,0))),SUM(INDEX(TB_ALLOCATIONS[[January]:[December]],MATCH(Summary!$H109,TB_ALLOCATIONS[Subcategory],0),MATCH(Summary!U$8,TB_ALLOCATIONS[[#Headers],[January]:[December]],0)))))),0)</f>
        <v/>
      </c>
      <c r="V109" s="249" t="str">
        <f>IFERROR(IF($H109="","",IF($H109="Total",SUMIFS(V$12:V108,$F$12:$F108,"Category"),IF($F109="Category",SUMIFS(TB_TRANSACTIONS[Total ($)],TB_TRANSACTIONS[Category],Summary!$H109,TB_TRANSACTIONS[Month],Summary!U$8),SUMIFS(TB_TRANSACTIONS[Total ($)],TB_TRANSACTIONS[Subcategory],Summary!$H109,TB_TRANSACTIONS[Month],Summary!U$8)))),0)</f>
        <v/>
      </c>
      <c r="W109" s="250" t="str">
        <f t="shared" si="26"/>
        <v/>
      </c>
      <c r="X109" s="162"/>
      <c r="Y109" s="165"/>
      <c r="Z109" s="249" t="str">
        <f>IFERROR(IF($H109="","",IF($H109="Total",SUMIFS(Z$12:Z108,$F$12:$F108,"Category"),IF($F109="Category",SUM(INDEX(Allocations!$D$11:$O$20,MATCH(Summary!$H109,Allocations!$C$11:$C$20,0),MATCH(Summary!Z$8,Allocations!$D$10:$O$10,0))),SUM(INDEX(TB_ALLOCATIONS[[January]:[December]],MATCH(Summary!$H109,TB_ALLOCATIONS[Subcategory],0),MATCH(Summary!Z$8,TB_ALLOCATIONS[[#Headers],[January]:[December]],0)))))),0)</f>
        <v/>
      </c>
      <c r="AA109" s="249" t="str">
        <f>IFERROR(IF($H109="","",IF($H109="Total",SUMIFS(AA$12:AA108,$F$12:$F108,"Category"),IF($F109="Category",SUMIFS(TB_TRANSACTIONS[Total ($)],TB_TRANSACTIONS[Category],Summary!$H109,TB_TRANSACTIONS[Month],Summary!Z$8),SUMIFS(TB_TRANSACTIONS[Total ($)],TB_TRANSACTIONS[Subcategory],Summary!$H109,TB_TRANSACTIONS[Month],Summary!Z$8)))),0)</f>
        <v/>
      </c>
      <c r="AB109" s="250" t="str">
        <f t="shared" si="27"/>
        <v/>
      </c>
      <c r="AC109" s="162"/>
      <c r="AD109" s="165"/>
      <c r="AE109" s="249" t="str">
        <f>IFERROR(IF($H109="","",IF($H109="Total",SUMIFS(AE$12:AE108,$F$12:$F108,"Category"),IF($F109="Category",SUM(INDEX(Allocations!$D$11:$O$20,MATCH(Summary!$H109,Allocations!$C$11:$C$20,0),MATCH(Summary!AE$8,Allocations!$D$10:$O$10,0))),SUM(INDEX(TB_ALLOCATIONS[[January]:[December]],MATCH(Summary!$H109,TB_ALLOCATIONS[Subcategory],0),MATCH(Summary!AE$8,TB_ALLOCATIONS[[#Headers],[January]:[December]],0)))))),0)</f>
        <v/>
      </c>
      <c r="AF109" s="249" t="str">
        <f>IFERROR(IF($H109="","",IF($H109="Total",SUMIFS(AF$12:AF108,$F$12:$F108,"Category"),IF($F109="Category",SUMIFS(TB_TRANSACTIONS[Total ($)],TB_TRANSACTIONS[Category],Summary!$H109,TB_TRANSACTIONS[Month],Summary!AE$8),SUMIFS(TB_TRANSACTIONS[Total ($)],TB_TRANSACTIONS[Subcategory],Summary!$H109,TB_TRANSACTIONS[Month],Summary!AE$8)))),0)</f>
        <v/>
      </c>
      <c r="AG109" s="250" t="str">
        <f t="shared" si="28"/>
        <v/>
      </c>
      <c r="AH109" s="162"/>
      <c r="AI109" s="165"/>
      <c r="AJ109" s="249" t="str">
        <f>IFERROR(IF($H109="","",IF($H109="Total",SUMIFS(AJ$12:AJ108,$F$12:$F108,"Category"),IF($F109="Category",SUM(INDEX(Allocations!$D$11:$O$20,MATCH(Summary!$H109,Allocations!$C$11:$C$20,0),MATCH(Summary!AJ$8,Allocations!$D$10:$O$10,0))),SUM(INDEX(TB_ALLOCATIONS[[January]:[December]],MATCH(Summary!$H109,TB_ALLOCATIONS[Subcategory],0),MATCH(Summary!AJ$8,TB_ALLOCATIONS[[#Headers],[January]:[December]],0)))))),0)</f>
        <v/>
      </c>
      <c r="AK109" s="249" t="str">
        <f>IFERROR(IF($H109="","",IF($H109="Total",SUMIFS(AK$12:AK108,$F$12:$F108,"Category"),IF($F109="Category",SUMIFS(TB_TRANSACTIONS[Total ($)],TB_TRANSACTIONS[Category],Summary!$H109,TB_TRANSACTIONS[Month],Summary!AJ$8),SUMIFS(TB_TRANSACTIONS[Total ($)],TB_TRANSACTIONS[Subcategory],Summary!$H109,TB_TRANSACTIONS[Month],Summary!AJ$8)))),0)</f>
        <v/>
      </c>
      <c r="AL109" s="250" t="str">
        <f t="shared" si="29"/>
        <v/>
      </c>
      <c r="AM109" s="162"/>
      <c r="AN109" s="165"/>
      <c r="AO109" s="249" t="str">
        <f>IFERROR(IF($H109="","",IF($H109="Total",SUMIFS(AO$12:AO108,$F$12:$F108,"Category"),IF($F109="Category",SUM(INDEX(Allocations!$D$11:$O$20,MATCH(Summary!$H109,Allocations!$C$11:$C$20,0),MATCH(Summary!AO$8,Allocations!$D$10:$O$10,0))),SUM(INDEX(TB_ALLOCATIONS[[January]:[December]],MATCH(Summary!$H109,TB_ALLOCATIONS[Subcategory],0),MATCH(Summary!AO$8,TB_ALLOCATIONS[[#Headers],[January]:[December]],0)))))),0)</f>
        <v/>
      </c>
      <c r="AP109" s="249" t="str">
        <f>IFERROR(IF($H109="","",IF($H109="Total",SUMIFS(AP$12:AP108,$F$12:$F108,"Category"),IF($F109="Category",SUMIFS(TB_TRANSACTIONS[Total ($)],TB_TRANSACTIONS[Category],Summary!$H109,TB_TRANSACTIONS[Month],Summary!AO$8),SUMIFS(TB_TRANSACTIONS[Total ($)],TB_TRANSACTIONS[Subcategory],Summary!$H109,TB_TRANSACTIONS[Month],Summary!AO$8)))),0)</f>
        <v/>
      </c>
      <c r="AQ109" s="250" t="str">
        <f t="shared" si="30"/>
        <v/>
      </c>
      <c r="AR109" s="162"/>
      <c r="AS109" s="165"/>
      <c r="AT109" s="249" t="str">
        <f>IFERROR(IF($H109="","",IF($H109="Total",SUMIFS(AT$12:AT108,$F$12:$F108,"Category"),IF($F109="Category",SUM(INDEX(Allocations!$D$11:$O$20,MATCH(Summary!$H109,Allocations!$C$11:$C$20,0),MATCH(Summary!AT$8,Allocations!$D$10:$O$10,0))),SUM(INDEX(TB_ALLOCATIONS[[January]:[December]],MATCH(Summary!$H109,TB_ALLOCATIONS[Subcategory],0),MATCH(Summary!AT$8,TB_ALLOCATIONS[[#Headers],[January]:[December]],0)))))),0)</f>
        <v/>
      </c>
      <c r="AU109" s="249" t="str">
        <f>IFERROR(IF($H109="","",IF($H109="Total",SUMIFS(AU$12:AU108,$F$12:$F108,"Category"),IF($F109="Category",SUMIFS(TB_TRANSACTIONS[Total ($)],TB_TRANSACTIONS[Category],Summary!$H109,TB_TRANSACTIONS[Month],Summary!AT$8),SUMIFS(TB_TRANSACTIONS[Total ($)],TB_TRANSACTIONS[Subcategory],Summary!$H109,TB_TRANSACTIONS[Month],Summary!AT$8)))),0)</f>
        <v/>
      </c>
      <c r="AV109" s="250" t="str">
        <f t="shared" si="31"/>
        <v/>
      </c>
      <c r="AW109" s="162"/>
      <c r="AX109" s="165"/>
      <c r="AY109" s="249" t="str">
        <f>IFERROR(IF($H109="","",IF($H109="Total",SUMIFS(AY$12:AY108,$F$12:$F108,"Category"),IF($F109="Category",SUM(INDEX(Allocations!$D$11:$O$20,MATCH(Summary!$H109,Allocations!$C$11:$C$20,0),MATCH(Summary!AY$8,Allocations!$D$10:$O$10,0))),SUM(INDEX(TB_ALLOCATIONS[[January]:[December]],MATCH(Summary!$H109,TB_ALLOCATIONS[Subcategory],0),MATCH(Summary!AY$8,TB_ALLOCATIONS[[#Headers],[January]:[December]],0)))))),0)</f>
        <v/>
      </c>
      <c r="AZ109" s="249" t="str">
        <f>IFERROR(IF($H109="","",IF($H109="Total",SUMIFS(AZ$12:AZ108,$F$12:$F108,"Category"),IF($F109="Category",SUMIFS(TB_TRANSACTIONS[Total ($)],TB_TRANSACTIONS[Category],Summary!$H109,TB_TRANSACTIONS[Month],Summary!AY$8),SUMIFS(TB_TRANSACTIONS[Total ($)],TB_TRANSACTIONS[Subcategory],Summary!$H109,TB_TRANSACTIONS[Month],Summary!AY$8)))),0)</f>
        <v/>
      </c>
      <c r="BA109" s="250" t="str">
        <f t="shared" si="32"/>
        <v/>
      </c>
      <c r="BB109" s="162"/>
      <c r="BC109" s="165"/>
      <c r="BD109" s="249" t="str">
        <f>IFERROR(IF($H109="","",IF($H109="Total",SUMIFS(BD$12:BD108,$F$12:$F108,"Category"),IF($F109="Category",SUM(INDEX(Allocations!$D$11:$O$20,MATCH(Summary!$H109,Allocations!$C$11:$C$20,0),MATCH(Summary!BD$8,Allocations!$D$10:$O$10,0))),SUM(INDEX(TB_ALLOCATIONS[[January]:[December]],MATCH(Summary!$H109,TB_ALLOCATIONS[Subcategory],0),MATCH(Summary!BD$8,TB_ALLOCATIONS[[#Headers],[January]:[December]],0)))))),0)</f>
        <v/>
      </c>
      <c r="BE109" s="249" t="str">
        <f>IFERROR(IF($H109="","",IF($H109="Total",SUMIFS(BE$12:BE108,$F$12:$F108,"Category"),IF($F109="Category",SUMIFS(TB_TRANSACTIONS[Total ($)],TB_TRANSACTIONS[Category],Summary!$H109,TB_TRANSACTIONS[Month],Summary!BD$8),SUMIFS(TB_TRANSACTIONS[Total ($)],TB_TRANSACTIONS[Subcategory],Summary!$H109,TB_TRANSACTIONS[Month],Summary!BD$8)))),0)</f>
        <v/>
      </c>
      <c r="BF109" s="250" t="str">
        <f t="shared" si="33"/>
        <v/>
      </c>
      <c r="BG109" s="162"/>
      <c r="BH109" s="165"/>
      <c r="BI109" s="249" t="str">
        <f>IFERROR(IF($H109="","",IF($H109="Total",SUMIFS(BI$12:BI108,$F$12:$F108,"Category"),IF($F109="Category",SUM(INDEX(Allocations!$D$11:$O$20,MATCH(Summary!$H109,Allocations!$C$11:$C$20,0),MATCH(Summary!BI$8,Allocations!$D$10:$O$10,0))),SUM(INDEX(TB_ALLOCATIONS[[January]:[December]],MATCH(Summary!$H109,TB_ALLOCATIONS[Subcategory],0),MATCH(Summary!BI$8,TB_ALLOCATIONS[[#Headers],[January]:[December]],0)))))),0)</f>
        <v/>
      </c>
      <c r="BJ109" s="249" t="str">
        <f>IFERROR(IF($H109="","",IF($H109="Total",SUMIFS(BJ$12:BJ108,$F$12:$F108,"Category"),IF($F109="Category",SUMIFS(TB_TRANSACTIONS[Total ($)],TB_TRANSACTIONS[Category],Summary!$H109,TB_TRANSACTIONS[Month],Summary!BI$8),SUMIFS(TB_TRANSACTIONS[Total ($)],TB_TRANSACTIONS[Subcategory],Summary!$H109,TB_TRANSACTIONS[Month],Summary!BI$8)))),0)</f>
        <v/>
      </c>
      <c r="BK109" s="250" t="str">
        <f t="shared" si="34"/>
        <v/>
      </c>
      <c r="BL109" s="162"/>
      <c r="BM109" s="165"/>
      <c r="BN109" s="249" t="str">
        <f>IFERROR(IF($H109="","",IF($H109="Total",SUMIFS(BN$12:BN108,$F$12:$F108,"Category"),IF($F109="Category",SUM(INDEX(Allocations!$D$11:$O$20,MATCH(Summary!$H109,Allocations!$C$11:$C$20,0),MATCH(Summary!BN$8,Allocations!$D$10:$O$10,0))),SUM(INDEX(TB_ALLOCATIONS[[January]:[December]],MATCH(Summary!$H109,TB_ALLOCATIONS[Subcategory],0),MATCH(Summary!BN$8,TB_ALLOCATIONS[[#Headers],[January]:[December]],0)))))),0)</f>
        <v/>
      </c>
      <c r="BO109" s="249" t="str">
        <f>IFERROR(IF($H109="","",IF($H109="Total",SUMIFS(BO$12:BO108,$F$12:$F108,"Category"),IF($F109="Category",SUMIFS(TB_TRANSACTIONS[Total ($)],TB_TRANSACTIONS[Category],Summary!$H109,TB_TRANSACTIONS[Month],Summary!BN$8),SUMIFS(TB_TRANSACTIONS[Total ($)],TB_TRANSACTIONS[Subcategory],Summary!$H109,TB_TRANSACTIONS[Month],Summary!BN$8)))),0)</f>
        <v/>
      </c>
      <c r="BP109" s="250" t="str">
        <f t="shared" si="35"/>
        <v/>
      </c>
      <c r="BQ109" s="162"/>
      <c r="BR109" s="165"/>
      <c r="BS109" s="249" t="str">
        <f t="shared" si="38"/>
        <v/>
      </c>
      <c r="BT109" s="249" t="str">
        <f t="shared" si="39"/>
        <v/>
      </c>
      <c r="BU109" s="250" t="str">
        <f t="shared" si="40"/>
        <v/>
      </c>
      <c r="BV109" s="267"/>
      <c r="BW109" s="77"/>
      <c r="BX109" s="57"/>
      <c r="CK109" s="92"/>
      <c r="CL109" s="92"/>
      <c r="CM109" s="92"/>
      <c r="CN109" s="92"/>
      <c r="CO109" s="92"/>
      <c r="CP109" s="92"/>
    </row>
    <row r="110" spans="1:94" s="72" customFormat="1" ht="16" customHeight="1" thickBot="1" x14ac:dyDescent="0.3">
      <c r="A110" s="97"/>
      <c r="B110" s="108" t="str">
        <f>IFERROR(IF(COUNTIFS($B$13:B109,"Total")&gt;0,"-",IF(B109="",IF(B108="","Total",IF(B108=$C$8,"",B108+1)),IF(E109=D109,"",B109))),"-")</f>
        <v>-</v>
      </c>
      <c r="C110" s="108" t="str">
        <f>IFERROR(IF(B110="","-",INDEX(Analysis!$D$45:$D$54,MATCH(Summary!$B110,Analysis!$C$45:$C$54,0),1)),"-")</f>
        <v>-</v>
      </c>
      <c r="D110" s="108" t="str">
        <f>IFERROR(INDEX(Analysis!$E$45:$E$54,MATCH(Summary!$B110,Analysis!$C$45:$C$54,0),1),"-")</f>
        <v>-</v>
      </c>
      <c r="E110" s="108" t="str">
        <f t="shared" si="36"/>
        <v>-</v>
      </c>
      <c r="F110" s="108" t="str">
        <f t="shared" si="24"/>
        <v>-</v>
      </c>
      <c r="G110" s="57"/>
      <c r="H110" s="164" t="str">
        <f>IFERROR(IF(B110="Total","Total",IF(COUNTIFS($H$12:H109,"Total")&gt;0,"",IF(F110="Category",Summary!C110,INDEX(TB_ALLOCATIONS[Subcategory],MATCH(Summary!C110&amp;"-"&amp;Summary!E110,TB_ALLOCATIONS[Subcategory - code],0),1)))),"")</f>
        <v/>
      </c>
      <c r="I110" s="162"/>
      <c r="J110" s="165"/>
      <c r="K110" s="249" t="str">
        <f>IFERROR(IF($H110="","",IF($H110="Total",SUMIFS(K$12:K109,$F$12:$F109,"Category"),IF($F110="Category",SUM(INDEX(Allocations!$D$11:$O$20,MATCH(Summary!$H110,Allocations!$C$11:$C$20,0),MATCH(Summary!K$8,Allocations!$D$10:$O$10,0))),SUM(INDEX(TB_ALLOCATIONS[[January]:[December]],MATCH(Summary!$H110,TB_ALLOCATIONS[Subcategory],0),MATCH(Summary!K$8,TB_ALLOCATIONS[[#Headers],[January]:[December]],0)))))),0)</f>
        <v/>
      </c>
      <c r="L110" s="249" t="str">
        <f>IFERROR(IF($H110="","",IF($H110="Total",SUMIFS(L$12:L109,$F$12:$F109,"Category"),IF($F110="Category",SUMIFS(TB_TRANSACTIONS[Total ($)],TB_TRANSACTIONS[Category],Summary!$H110,TB_TRANSACTIONS[Month],Summary!K$8),SUMIFS(TB_TRANSACTIONS[Total ($)],TB_TRANSACTIONS[Subcategory],Summary!$H110,TB_TRANSACTIONS[Month],Summary!K$8)))),0)</f>
        <v/>
      </c>
      <c r="M110" s="250" t="str">
        <f t="shared" si="37"/>
        <v/>
      </c>
      <c r="N110" s="162"/>
      <c r="O110" s="165"/>
      <c r="P110" s="249" t="str">
        <f>IFERROR(IF($H110="","",IF($H110="Total",SUMIFS(P$12:P109,$F$12:$F109,"Category"),IF($F110="Category",SUM(INDEX(Allocations!$D$11:$O$20,MATCH(Summary!$H110,Allocations!$C$11:$C$20,0),MATCH(Summary!P$8,Allocations!$D$10:$O$10,0))),SUM(INDEX(TB_ALLOCATIONS[[January]:[December]],MATCH(Summary!$H110,TB_ALLOCATIONS[Subcategory],0),MATCH(Summary!P$8,TB_ALLOCATIONS[[#Headers],[January]:[December]],0)))))),0)</f>
        <v/>
      </c>
      <c r="Q110" s="249" t="str">
        <f>IFERROR(IF($H110="","",IF($H110="Total",SUMIFS(Q$12:Q109,$F$12:$F109,"Category"),IF($F110="Category",SUMIFS(TB_TRANSACTIONS[Total ($)],TB_TRANSACTIONS[Category],Summary!$H110,TB_TRANSACTIONS[Month],Summary!P$8),SUMIFS(TB_TRANSACTIONS[Total ($)],TB_TRANSACTIONS[Subcategory],Summary!$H110,TB_TRANSACTIONS[Month],Summary!P$8)))),0)</f>
        <v/>
      </c>
      <c r="R110" s="250" t="str">
        <f t="shared" si="25"/>
        <v/>
      </c>
      <c r="S110" s="162"/>
      <c r="T110" s="165"/>
      <c r="U110" s="249" t="str">
        <f>IFERROR(IF($H110="","",IF($H110="Total",SUMIFS(U$12:U109,$F$12:$F109,"Category"),IF($F110="Category",SUM(INDEX(Allocations!$D$11:$O$20,MATCH(Summary!$H110,Allocations!$C$11:$C$20,0),MATCH(Summary!U$8,Allocations!$D$10:$O$10,0))),SUM(INDEX(TB_ALLOCATIONS[[January]:[December]],MATCH(Summary!$H110,TB_ALLOCATIONS[Subcategory],0),MATCH(Summary!U$8,TB_ALLOCATIONS[[#Headers],[January]:[December]],0)))))),0)</f>
        <v/>
      </c>
      <c r="V110" s="249" t="str">
        <f>IFERROR(IF($H110="","",IF($H110="Total",SUMIFS(V$12:V109,$F$12:$F109,"Category"),IF($F110="Category",SUMIFS(TB_TRANSACTIONS[Total ($)],TB_TRANSACTIONS[Category],Summary!$H110,TB_TRANSACTIONS[Month],Summary!U$8),SUMIFS(TB_TRANSACTIONS[Total ($)],TB_TRANSACTIONS[Subcategory],Summary!$H110,TB_TRANSACTIONS[Month],Summary!U$8)))),0)</f>
        <v/>
      </c>
      <c r="W110" s="250" t="str">
        <f t="shared" si="26"/>
        <v/>
      </c>
      <c r="X110" s="162"/>
      <c r="Y110" s="165"/>
      <c r="Z110" s="249" t="str">
        <f>IFERROR(IF($H110="","",IF($H110="Total",SUMIFS(Z$12:Z109,$F$12:$F109,"Category"),IF($F110="Category",SUM(INDEX(Allocations!$D$11:$O$20,MATCH(Summary!$H110,Allocations!$C$11:$C$20,0),MATCH(Summary!Z$8,Allocations!$D$10:$O$10,0))),SUM(INDEX(TB_ALLOCATIONS[[January]:[December]],MATCH(Summary!$H110,TB_ALLOCATIONS[Subcategory],0),MATCH(Summary!Z$8,TB_ALLOCATIONS[[#Headers],[January]:[December]],0)))))),0)</f>
        <v/>
      </c>
      <c r="AA110" s="249" t="str">
        <f>IFERROR(IF($H110="","",IF($H110="Total",SUMIFS(AA$12:AA109,$F$12:$F109,"Category"),IF($F110="Category",SUMIFS(TB_TRANSACTIONS[Total ($)],TB_TRANSACTIONS[Category],Summary!$H110,TB_TRANSACTIONS[Month],Summary!Z$8),SUMIFS(TB_TRANSACTIONS[Total ($)],TB_TRANSACTIONS[Subcategory],Summary!$H110,TB_TRANSACTIONS[Month],Summary!Z$8)))),0)</f>
        <v/>
      </c>
      <c r="AB110" s="250" t="str">
        <f t="shared" si="27"/>
        <v/>
      </c>
      <c r="AC110" s="162"/>
      <c r="AD110" s="165"/>
      <c r="AE110" s="249" t="str">
        <f>IFERROR(IF($H110="","",IF($H110="Total",SUMIFS(AE$12:AE109,$F$12:$F109,"Category"),IF($F110="Category",SUM(INDEX(Allocations!$D$11:$O$20,MATCH(Summary!$H110,Allocations!$C$11:$C$20,0),MATCH(Summary!AE$8,Allocations!$D$10:$O$10,0))),SUM(INDEX(TB_ALLOCATIONS[[January]:[December]],MATCH(Summary!$H110,TB_ALLOCATIONS[Subcategory],0),MATCH(Summary!AE$8,TB_ALLOCATIONS[[#Headers],[January]:[December]],0)))))),0)</f>
        <v/>
      </c>
      <c r="AF110" s="249" t="str">
        <f>IFERROR(IF($H110="","",IF($H110="Total",SUMIFS(AF$12:AF109,$F$12:$F109,"Category"),IF($F110="Category",SUMIFS(TB_TRANSACTIONS[Total ($)],TB_TRANSACTIONS[Category],Summary!$H110,TB_TRANSACTIONS[Month],Summary!AE$8),SUMIFS(TB_TRANSACTIONS[Total ($)],TB_TRANSACTIONS[Subcategory],Summary!$H110,TB_TRANSACTIONS[Month],Summary!AE$8)))),0)</f>
        <v/>
      </c>
      <c r="AG110" s="250" t="str">
        <f t="shared" si="28"/>
        <v/>
      </c>
      <c r="AH110" s="162"/>
      <c r="AI110" s="165"/>
      <c r="AJ110" s="249" t="str">
        <f>IFERROR(IF($H110="","",IF($H110="Total",SUMIFS(AJ$12:AJ109,$F$12:$F109,"Category"),IF($F110="Category",SUM(INDEX(Allocations!$D$11:$O$20,MATCH(Summary!$H110,Allocations!$C$11:$C$20,0),MATCH(Summary!AJ$8,Allocations!$D$10:$O$10,0))),SUM(INDEX(TB_ALLOCATIONS[[January]:[December]],MATCH(Summary!$H110,TB_ALLOCATIONS[Subcategory],0),MATCH(Summary!AJ$8,TB_ALLOCATIONS[[#Headers],[January]:[December]],0)))))),0)</f>
        <v/>
      </c>
      <c r="AK110" s="249" t="str">
        <f>IFERROR(IF($H110="","",IF($H110="Total",SUMIFS(AK$12:AK109,$F$12:$F109,"Category"),IF($F110="Category",SUMIFS(TB_TRANSACTIONS[Total ($)],TB_TRANSACTIONS[Category],Summary!$H110,TB_TRANSACTIONS[Month],Summary!AJ$8),SUMIFS(TB_TRANSACTIONS[Total ($)],TB_TRANSACTIONS[Subcategory],Summary!$H110,TB_TRANSACTIONS[Month],Summary!AJ$8)))),0)</f>
        <v/>
      </c>
      <c r="AL110" s="250" t="str">
        <f t="shared" si="29"/>
        <v/>
      </c>
      <c r="AM110" s="162"/>
      <c r="AN110" s="165"/>
      <c r="AO110" s="249" t="str">
        <f>IFERROR(IF($H110="","",IF($H110="Total",SUMIFS(AO$12:AO109,$F$12:$F109,"Category"),IF($F110="Category",SUM(INDEX(Allocations!$D$11:$O$20,MATCH(Summary!$H110,Allocations!$C$11:$C$20,0),MATCH(Summary!AO$8,Allocations!$D$10:$O$10,0))),SUM(INDEX(TB_ALLOCATIONS[[January]:[December]],MATCH(Summary!$H110,TB_ALLOCATIONS[Subcategory],0),MATCH(Summary!AO$8,TB_ALLOCATIONS[[#Headers],[January]:[December]],0)))))),0)</f>
        <v/>
      </c>
      <c r="AP110" s="249" t="str">
        <f>IFERROR(IF($H110="","",IF($H110="Total",SUMIFS(AP$12:AP109,$F$12:$F109,"Category"),IF($F110="Category",SUMIFS(TB_TRANSACTIONS[Total ($)],TB_TRANSACTIONS[Category],Summary!$H110,TB_TRANSACTIONS[Month],Summary!AO$8),SUMIFS(TB_TRANSACTIONS[Total ($)],TB_TRANSACTIONS[Subcategory],Summary!$H110,TB_TRANSACTIONS[Month],Summary!AO$8)))),0)</f>
        <v/>
      </c>
      <c r="AQ110" s="250" t="str">
        <f t="shared" si="30"/>
        <v/>
      </c>
      <c r="AR110" s="162"/>
      <c r="AS110" s="165"/>
      <c r="AT110" s="249" t="str">
        <f>IFERROR(IF($H110="","",IF($H110="Total",SUMIFS(AT$12:AT109,$F$12:$F109,"Category"),IF($F110="Category",SUM(INDEX(Allocations!$D$11:$O$20,MATCH(Summary!$H110,Allocations!$C$11:$C$20,0),MATCH(Summary!AT$8,Allocations!$D$10:$O$10,0))),SUM(INDEX(TB_ALLOCATIONS[[January]:[December]],MATCH(Summary!$H110,TB_ALLOCATIONS[Subcategory],0),MATCH(Summary!AT$8,TB_ALLOCATIONS[[#Headers],[January]:[December]],0)))))),0)</f>
        <v/>
      </c>
      <c r="AU110" s="249" t="str">
        <f>IFERROR(IF($H110="","",IF($H110="Total",SUMIFS(AU$12:AU109,$F$12:$F109,"Category"),IF($F110="Category",SUMIFS(TB_TRANSACTIONS[Total ($)],TB_TRANSACTIONS[Category],Summary!$H110,TB_TRANSACTIONS[Month],Summary!AT$8),SUMIFS(TB_TRANSACTIONS[Total ($)],TB_TRANSACTIONS[Subcategory],Summary!$H110,TB_TRANSACTIONS[Month],Summary!AT$8)))),0)</f>
        <v/>
      </c>
      <c r="AV110" s="250" t="str">
        <f t="shared" si="31"/>
        <v/>
      </c>
      <c r="AW110" s="162"/>
      <c r="AX110" s="165"/>
      <c r="AY110" s="249" t="str">
        <f>IFERROR(IF($H110="","",IF($H110="Total",SUMIFS(AY$12:AY109,$F$12:$F109,"Category"),IF($F110="Category",SUM(INDEX(Allocations!$D$11:$O$20,MATCH(Summary!$H110,Allocations!$C$11:$C$20,0),MATCH(Summary!AY$8,Allocations!$D$10:$O$10,0))),SUM(INDEX(TB_ALLOCATIONS[[January]:[December]],MATCH(Summary!$H110,TB_ALLOCATIONS[Subcategory],0),MATCH(Summary!AY$8,TB_ALLOCATIONS[[#Headers],[January]:[December]],0)))))),0)</f>
        <v/>
      </c>
      <c r="AZ110" s="249" t="str">
        <f>IFERROR(IF($H110="","",IF($H110="Total",SUMIFS(AZ$12:AZ109,$F$12:$F109,"Category"),IF($F110="Category",SUMIFS(TB_TRANSACTIONS[Total ($)],TB_TRANSACTIONS[Category],Summary!$H110,TB_TRANSACTIONS[Month],Summary!AY$8),SUMIFS(TB_TRANSACTIONS[Total ($)],TB_TRANSACTIONS[Subcategory],Summary!$H110,TB_TRANSACTIONS[Month],Summary!AY$8)))),0)</f>
        <v/>
      </c>
      <c r="BA110" s="250" t="str">
        <f t="shared" si="32"/>
        <v/>
      </c>
      <c r="BB110" s="162"/>
      <c r="BC110" s="165"/>
      <c r="BD110" s="249" t="str">
        <f>IFERROR(IF($H110="","",IF($H110="Total",SUMIFS(BD$12:BD109,$F$12:$F109,"Category"),IF($F110="Category",SUM(INDEX(Allocations!$D$11:$O$20,MATCH(Summary!$H110,Allocations!$C$11:$C$20,0),MATCH(Summary!BD$8,Allocations!$D$10:$O$10,0))),SUM(INDEX(TB_ALLOCATIONS[[January]:[December]],MATCH(Summary!$H110,TB_ALLOCATIONS[Subcategory],0),MATCH(Summary!BD$8,TB_ALLOCATIONS[[#Headers],[January]:[December]],0)))))),0)</f>
        <v/>
      </c>
      <c r="BE110" s="249" t="str">
        <f>IFERROR(IF($H110="","",IF($H110="Total",SUMIFS(BE$12:BE109,$F$12:$F109,"Category"),IF($F110="Category",SUMIFS(TB_TRANSACTIONS[Total ($)],TB_TRANSACTIONS[Category],Summary!$H110,TB_TRANSACTIONS[Month],Summary!BD$8),SUMIFS(TB_TRANSACTIONS[Total ($)],TB_TRANSACTIONS[Subcategory],Summary!$H110,TB_TRANSACTIONS[Month],Summary!BD$8)))),0)</f>
        <v/>
      </c>
      <c r="BF110" s="250" t="str">
        <f t="shared" si="33"/>
        <v/>
      </c>
      <c r="BG110" s="162"/>
      <c r="BH110" s="165"/>
      <c r="BI110" s="249" t="str">
        <f>IFERROR(IF($H110="","",IF($H110="Total",SUMIFS(BI$12:BI109,$F$12:$F109,"Category"),IF($F110="Category",SUM(INDEX(Allocations!$D$11:$O$20,MATCH(Summary!$H110,Allocations!$C$11:$C$20,0),MATCH(Summary!BI$8,Allocations!$D$10:$O$10,0))),SUM(INDEX(TB_ALLOCATIONS[[January]:[December]],MATCH(Summary!$H110,TB_ALLOCATIONS[Subcategory],0),MATCH(Summary!BI$8,TB_ALLOCATIONS[[#Headers],[January]:[December]],0)))))),0)</f>
        <v/>
      </c>
      <c r="BJ110" s="249" t="str">
        <f>IFERROR(IF($H110="","",IF($H110="Total",SUMIFS(BJ$12:BJ109,$F$12:$F109,"Category"),IF($F110="Category",SUMIFS(TB_TRANSACTIONS[Total ($)],TB_TRANSACTIONS[Category],Summary!$H110,TB_TRANSACTIONS[Month],Summary!BI$8),SUMIFS(TB_TRANSACTIONS[Total ($)],TB_TRANSACTIONS[Subcategory],Summary!$H110,TB_TRANSACTIONS[Month],Summary!BI$8)))),0)</f>
        <v/>
      </c>
      <c r="BK110" s="250" t="str">
        <f t="shared" si="34"/>
        <v/>
      </c>
      <c r="BL110" s="162"/>
      <c r="BM110" s="165"/>
      <c r="BN110" s="249" t="str">
        <f>IFERROR(IF($H110="","",IF($H110="Total",SUMIFS(BN$12:BN109,$F$12:$F109,"Category"),IF($F110="Category",SUM(INDEX(Allocations!$D$11:$O$20,MATCH(Summary!$H110,Allocations!$C$11:$C$20,0),MATCH(Summary!BN$8,Allocations!$D$10:$O$10,0))),SUM(INDEX(TB_ALLOCATIONS[[January]:[December]],MATCH(Summary!$H110,TB_ALLOCATIONS[Subcategory],0),MATCH(Summary!BN$8,TB_ALLOCATIONS[[#Headers],[January]:[December]],0)))))),0)</f>
        <v/>
      </c>
      <c r="BO110" s="249" t="str">
        <f>IFERROR(IF($H110="","",IF($H110="Total",SUMIFS(BO$12:BO109,$F$12:$F109,"Category"),IF($F110="Category",SUMIFS(TB_TRANSACTIONS[Total ($)],TB_TRANSACTIONS[Category],Summary!$H110,TB_TRANSACTIONS[Month],Summary!BN$8),SUMIFS(TB_TRANSACTIONS[Total ($)],TB_TRANSACTIONS[Subcategory],Summary!$H110,TB_TRANSACTIONS[Month],Summary!BN$8)))),0)</f>
        <v/>
      </c>
      <c r="BP110" s="250" t="str">
        <f t="shared" si="35"/>
        <v/>
      </c>
      <c r="BQ110" s="162"/>
      <c r="BR110" s="165"/>
      <c r="BS110" s="249" t="str">
        <f t="shared" si="38"/>
        <v/>
      </c>
      <c r="BT110" s="249" t="str">
        <f t="shared" si="39"/>
        <v/>
      </c>
      <c r="BU110" s="250" t="str">
        <f t="shared" si="40"/>
        <v/>
      </c>
      <c r="BV110" s="267"/>
      <c r="BW110" s="77"/>
      <c r="BX110" s="57"/>
      <c r="CK110" s="92"/>
      <c r="CL110" s="92"/>
      <c r="CM110" s="92"/>
      <c r="CN110" s="92"/>
      <c r="CO110" s="92"/>
      <c r="CP110" s="92"/>
    </row>
    <row r="111" spans="1:94" s="72" customFormat="1" ht="16" customHeight="1" thickBot="1" x14ac:dyDescent="0.3">
      <c r="A111" s="97"/>
      <c r="B111" s="108" t="str">
        <f>IFERROR(IF(COUNTIFS($B$13:B110,"Total")&gt;0,"-",IF(B110="",IF(B109="","Total",IF(B109=$C$8,"",B109+1)),IF(E110=D110,"",B110))),"-")</f>
        <v>-</v>
      </c>
      <c r="C111" s="108" t="str">
        <f>IFERROR(IF(B111="","-",INDEX(Analysis!$D$45:$D$54,MATCH(Summary!$B111,Analysis!$C$45:$C$54,0),1)),"-")</f>
        <v>-</v>
      </c>
      <c r="D111" s="108" t="str">
        <f>IFERROR(INDEX(Analysis!$E$45:$E$54,MATCH(Summary!$B111,Analysis!$C$45:$C$54,0),1),"-")</f>
        <v>-</v>
      </c>
      <c r="E111" s="108" t="str">
        <f t="shared" si="36"/>
        <v>-</v>
      </c>
      <c r="F111" s="108" t="str">
        <f t="shared" si="24"/>
        <v>-</v>
      </c>
      <c r="G111" s="57"/>
      <c r="H111" s="164" t="str">
        <f>IFERROR(IF(B111="Total","Total",IF(COUNTIFS($H$12:H110,"Total")&gt;0,"",IF(F111="Category",Summary!C111,INDEX(TB_ALLOCATIONS[Subcategory],MATCH(Summary!C111&amp;"-"&amp;Summary!E111,TB_ALLOCATIONS[Subcategory - code],0),1)))),"")</f>
        <v/>
      </c>
      <c r="I111" s="162"/>
      <c r="J111" s="165"/>
      <c r="K111" s="249" t="str">
        <f>IFERROR(IF($H111="","",IF($H111="Total",SUMIFS(K$12:K110,$F$12:$F110,"Category"),IF($F111="Category",SUM(INDEX(Allocations!$D$11:$O$20,MATCH(Summary!$H111,Allocations!$C$11:$C$20,0),MATCH(Summary!K$8,Allocations!$D$10:$O$10,0))),SUM(INDEX(TB_ALLOCATIONS[[January]:[December]],MATCH(Summary!$H111,TB_ALLOCATIONS[Subcategory],0),MATCH(Summary!K$8,TB_ALLOCATIONS[[#Headers],[January]:[December]],0)))))),0)</f>
        <v/>
      </c>
      <c r="L111" s="249" t="str">
        <f>IFERROR(IF($H111="","",IF($H111="Total",SUMIFS(L$12:L110,$F$12:$F110,"Category"),IF($F111="Category",SUMIFS(TB_TRANSACTIONS[Total ($)],TB_TRANSACTIONS[Category],Summary!$H111,TB_TRANSACTIONS[Month],Summary!K$8),SUMIFS(TB_TRANSACTIONS[Total ($)],TB_TRANSACTIONS[Subcategory],Summary!$H111,TB_TRANSACTIONS[Month],Summary!K$8)))),0)</f>
        <v/>
      </c>
      <c r="M111" s="250" t="str">
        <f t="shared" si="37"/>
        <v/>
      </c>
      <c r="N111" s="162"/>
      <c r="O111" s="165"/>
      <c r="P111" s="249" t="str">
        <f>IFERROR(IF($H111="","",IF($H111="Total",SUMIFS(P$12:P110,$F$12:$F110,"Category"),IF($F111="Category",SUM(INDEX(Allocations!$D$11:$O$20,MATCH(Summary!$H111,Allocations!$C$11:$C$20,0),MATCH(Summary!P$8,Allocations!$D$10:$O$10,0))),SUM(INDEX(TB_ALLOCATIONS[[January]:[December]],MATCH(Summary!$H111,TB_ALLOCATIONS[Subcategory],0),MATCH(Summary!P$8,TB_ALLOCATIONS[[#Headers],[January]:[December]],0)))))),0)</f>
        <v/>
      </c>
      <c r="Q111" s="249" t="str">
        <f>IFERROR(IF($H111="","",IF($H111="Total",SUMIFS(Q$12:Q110,$F$12:$F110,"Category"),IF($F111="Category",SUMIFS(TB_TRANSACTIONS[Total ($)],TB_TRANSACTIONS[Category],Summary!$H111,TB_TRANSACTIONS[Month],Summary!P$8),SUMIFS(TB_TRANSACTIONS[Total ($)],TB_TRANSACTIONS[Subcategory],Summary!$H111,TB_TRANSACTIONS[Month],Summary!P$8)))),0)</f>
        <v/>
      </c>
      <c r="R111" s="250" t="str">
        <f t="shared" si="25"/>
        <v/>
      </c>
      <c r="S111" s="162"/>
      <c r="T111" s="165"/>
      <c r="U111" s="249" t="str">
        <f>IFERROR(IF($H111="","",IF($H111="Total",SUMIFS(U$12:U110,$F$12:$F110,"Category"),IF($F111="Category",SUM(INDEX(Allocations!$D$11:$O$20,MATCH(Summary!$H111,Allocations!$C$11:$C$20,0),MATCH(Summary!U$8,Allocations!$D$10:$O$10,0))),SUM(INDEX(TB_ALLOCATIONS[[January]:[December]],MATCH(Summary!$H111,TB_ALLOCATIONS[Subcategory],0),MATCH(Summary!U$8,TB_ALLOCATIONS[[#Headers],[January]:[December]],0)))))),0)</f>
        <v/>
      </c>
      <c r="V111" s="249" t="str">
        <f>IFERROR(IF($H111="","",IF($H111="Total",SUMIFS(V$12:V110,$F$12:$F110,"Category"),IF($F111="Category",SUMIFS(TB_TRANSACTIONS[Total ($)],TB_TRANSACTIONS[Category],Summary!$H111,TB_TRANSACTIONS[Month],Summary!U$8),SUMIFS(TB_TRANSACTIONS[Total ($)],TB_TRANSACTIONS[Subcategory],Summary!$H111,TB_TRANSACTIONS[Month],Summary!U$8)))),0)</f>
        <v/>
      </c>
      <c r="W111" s="250" t="str">
        <f t="shared" si="26"/>
        <v/>
      </c>
      <c r="X111" s="162"/>
      <c r="Y111" s="165"/>
      <c r="Z111" s="249" t="str">
        <f>IFERROR(IF($H111="","",IF($H111="Total",SUMIFS(Z$12:Z110,$F$12:$F110,"Category"),IF($F111="Category",SUM(INDEX(Allocations!$D$11:$O$20,MATCH(Summary!$H111,Allocations!$C$11:$C$20,0),MATCH(Summary!Z$8,Allocations!$D$10:$O$10,0))),SUM(INDEX(TB_ALLOCATIONS[[January]:[December]],MATCH(Summary!$H111,TB_ALLOCATIONS[Subcategory],0),MATCH(Summary!Z$8,TB_ALLOCATIONS[[#Headers],[January]:[December]],0)))))),0)</f>
        <v/>
      </c>
      <c r="AA111" s="249" t="str">
        <f>IFERROR(IF($H111="","",IF($H111="Total",SUMIFS(AA$12:AA110,$F$12:$F110,"Category"),IF($F111="Category",SUMIFS(TB_TRANSACTIONS[Total ($)],TB_TRANSACTIONS[Category],Summary!$H111,TB_TRANSACTIONS[Month],Summary!Z$8),SUMIFS(TB_TRANSACTIONS[Total ($)],TB_TRANSACTIONS[Subcategory],Summary!$H111,TB_TRANSACTIONS[Month],Summary!Z$8)))),0)</f>
        <v/>
      </c>
      <c r="AB111" s="250" t="str">
        <f t="shared" si="27"/>
        <v/>
      </c>
      <c r="AC111" s="162"/>
      <c r="AD111" s="165"/>
      <c r="AE111" s="249" t="str">
        <f>IFERROR(IF($H111="","",IF($H111="Total",SUMIFS(AE$12:AE110,$F$12:$F110,"Category"),IF($F111="Category",SUM(INDEX(Allocations!$D$11:$O$20,MATCH(Summary!$H111,Allocations!$C$11:$C$20,0),MATCH(Summary!AE$8,Allocations!$D$10:$O$10,0))),SUM(INDEX(TB_ALLOCATIONS[[January]:[December]],MATCH(Summary!$H111,TB_ALLOCATIONS[Subcategory],0),MATCH(Summary!AE$8,TB_ALLOCATIONS[[#Headers],[January]:[December]],0)))))),0)</f>
        <v/>
      </c>
      <c r="AF111" s="249" t="str">
        <f>IFERROR(IF($H111="","",IF($H111="Total",SUMIFS(AF$12:AF110,$F$12:$F110,"Category"),IF($F111="Category",SUMIFS(TB_TRANSACTIONS[Total ($)],TB_TRANSACTIONS[Category],Summary!$H111,TB_TRANSACTIONS[Month],Summary!AE$8),SUMIFS(TB_TRANSACTIONS[Total ($)],TB_TRANSACTIONS[Subcategory],Summary!$H111,TB_TRANSACTIONS[Month],Summary!AE$8)))),0)</f>
        <v/>
      </c>
      <c r="AG111" s="250" t="str">
        <f t="shared" si="28"/>
        <v/>
      </c>
      <c r="AH111" s="162"/>
      <c r="AI111" s="165"/>
      <c r="AJ111" s="249" t="str">
        <f>IFERROR(IF($H111="","",IF($H111="Total",SUMIFS(AJ$12:AJ110,$F$12:$F110,"Category"),IF($F111="Category",SUM(INDEX(Allocations!$D$11:$O$20,MATCH(Summary!$H111,Allocations!$C$11:$C$20,0),MATCH(Summary!AJ$8,Allocations!$D$10:$O$10,0))),SUM(INDEX(TB_ALLOCATIONS[[January]:[December]],MATCH(Summary!$H111,TB_ALLOCATIONS[Subcategory],0),MATCH(Summary!AJ$8,TB_ALLOCATIONS[[#Headers],[January]:[December]],0)))))),0)</f>
        <v/>
      </c>
      <c r="AK111" s="249" t="str">
        <f>IFERROR(IF($H111="","",IF($H111="Total",SUMIFS(AK$12:AK110,$F$12:$F110,"Category"),IF($F111="Category",SUMIFS(TB_TRANSACTIONS[Total ($)],TB_TRANSACTIONS[Category],Summary!$H111,TB_TRANSACTIONS[Month],Summary!AJ$8),SUMIFS(TB_TRANSACTIONS[Total ($)],TB_TRANSACTIONS[Subcategory],Summary!$H111,TB_TRANSACTIONS[Month],Summary!AJ$8)))),0)</f>
        <v/>
      </c>
      <c r="AL111" s="250" t="str">
        <f t="shared" si="29"/>
        <v/>
      </c>
      <c r="AM111" s="162"/>
      <c r="AN111" s="165"/>
      <c r="AO111" s="249" t="str">
        <f>IFERROR(IF($H111="","",IF($H111="Total",SUMIFS(AO$12:AO110,$F$12:$F110,"Category"),IF($F111="Category",SUM(INDEX(Allocations!$D$11:$O$20,MATCH(Summary!$H111,Allocations!$C$11:$C$20,0),MATCH(Summary!AO$8,Allocations!$D$10:$O$10,0))),SUM(INDEX(TB_ALLOCATIONS[[January]:[December]],MATCH(Summary!$H111,TB_ALLOCATIONS[Subcategory],0),MATCH(Summary!AO$8,TB_ALLOCATIONS[[#Headers],[January]:[December]],0)))))),0)</f>
        <v/>
      </c>
      <c r="AP111" s="249" t="str">
        <f>IFERROR(IF($H111="","",IF($H111="Total",SUMIFS(AP$12:AP110,$F$12:$F110,"Category"),IF($F111="Category",SUMIFS(TB_TRANSACTIONS[Total ($)],TB_TRANSACTIONS[Category],Summary!$H111,TB_TRANSACTIONS[Month],Summary!AO$8),SUMIFS(TB_TRANSACTIONS[Total ($)],TB_TRANSACTIONS[Subcategory],Summary!$H111,TB_TRANSACTIONS[Month],Summary!AO$8)))),0)</f>
        <v/>
      </c>
      <c r="AQ111" s="250" t="str">
        <f t="shared" si="30"/>
        <v/>
      </c>
      <c r="AR111" s="162"/>
      <c r="AS111" s="165"/>
      <c r="AT111" s="249" t="str">
        <f>IFERROR(IF($H111="","",IF($H111="Total",SUMIFS(AT$12:AT110,$F$12:$F110,"Category"),IF($F111="Category",SUM(INDEX(Allocations!$D$11:$O$20,MATCH(Summary!$H111,Allocations!$C$11:$C$20,0),MATCH(Summary!AT$8,Allocations!$D$10:$O$10,0))),SUM(INDEX(TB_ALLOCATIONS[[January]:[December]],MATCH(Summary!$H111,TB_ALLOCATIONS[Subcategory],0),MATCH(Summary!AT$8,TB_ALLOCATIONS[[#Headers],[January]:[December]],0)))))),0)</f>
        <v/>
      </c>
      <c r="AU111" s="249" t="str">
        <f>IFERROR(IF($H111="","",IF($H111="Total",SUMIFS(AU$12:AU110,$F$12:$F110,"Category"),IF($F111="Category",SUMIFS(TB_TRANSACTIONS[Total ($)],TB_TRANSACTIONS[Category],Summary!$H111,TB_TRANSACTIONS[Month],Summary!AT$8),SUMIFS(TB_TRANSACTIONS[Total ($)],TB_TRANSACTIONS[Subcategory],Summary!$H111,TB_TRANSACTIONS[Month],Summary!AT$8)))),0)</f>
        <v/>
      </c>
      <c r="AV111" s="250" t="str">
        <f t="shared" si="31"/>
        <v/>
      </c>
      <c r="AW111" s="162"/>
      <c r="AX111" s="165"/>
      <c r="AY111" s="249" t="str">
        <f>IFERROR(IF($H111="","",IF($H111="Total",SUMIFS(AY$12:AY110,$F$12:$F110,"Category"),IF($F111="Category",SUM(INDEX(Allocations!$D$11:$O$20,MATCH(Summary!$H111,Allocations!$C$11:$C$20,0),MATCH(Summary!AY$8,Allocations!$D$10:$O$10,0))),SUM(INDEX(TB_ALLOCATIONS[[January]:[December]],MATCH(Summary!$H111,TB_ALLOCATIONS[Subcategory],0),MATCH(Summary!AY$8,TB_ALLOCATIONS[[#Headers],[January]:[December]],0)))))),0)</f>
        <v/>
      </c>
      <c r="AZ111" s="249" t="str">
        <f>IFERROR(IF($H111="","",IF($H111="Total",SUMIFS(AZ$12:AZ110,$F$12:$F110,"Category"),IF($F111="Category",SUMIFS(TB_TRANSACTIONS[Total ($)],TB_TRANSACTIONS[Category],Summary!$H111,TB_TRANSACTIONS[Month],Summary!AY$8),SUMIFS(TB_TRANSACTIONS[Total ($)],TB_TRANSACTIONS[Subcategory],Summary!$H111,TB_TRANSACTIONS[Month],Summary!AY$8)))),0)</f>
        <v/>
      </c>
      <c r="BA111" s="250" t="str">
        <f t="shared" si="32"/>
        <v/>
      </c>
      <c r="BB111" s="162"/>
      <c r="BC111" s="165"/>
      <c r="BD111" s="249" t="str">
        <f>IFERROR(IF($H111="","",IF($H111="Total",SUMIFS(BD$12:BD110,$F$12:$F110,"Category"),IF($F111="Category",SUM(INDEX(Allocations!$D$11:$O$20,MATCH(Summary!$H111,Allocations!$C$11:$C$20,0),MATCH(Summary!BD$8,Allocations!$D$10:$O$10,0))),SUM(INDEX(TB_ALLOCATIONS[[January]:[December]],MATCH(Summary!$H111,TB_ALLOCATIONS[Subcategory],0),MATCH(Summary!BD$8,TB_ALLOCATIONS[[#Headers],[January]:[December]],0)))))),0)</f>
        <v/>
      </c>
      <c r="BE111" s="249" t="str">
        <f>IFERROR(IF($H111="","",IF($H111="Total",SUMIFS(BE$12:BE110,$F$12:$F110,"Category"),IF($F111="Category",SUMIFS(TB_TRANSACTIONS[Total ($)],TB_TRANSACTIONS[Category],Summary!$H111,TB_TRANSACTIONS[Month],Summary!BD$8),SUMIFS(TB_TRANSACTIONS[Total ($)],TB_TRANSACTIONS[Subcategory],Summary!$H111,TB_TRANSACTIONS[Month],Summary!BD$8)))),0)</f>
        <v/>
      </c>
      <c r="BF111" s="250" t="str">
        <f t="shared" si="33"/>
        <v/>
      </c>
      <c r="BG111" s="162"/>
      <c r="BH111" s="165"/>
      <c r="BI111" s="249" t="str">
        <f>IFERROR(IF($H111="","",IF($H111="Total",SUMIFS(BI$12:BI110,$F$12:$F110,"Category"),IF($F111="Category",SUM(INDEX(Allocations!$D$11:$O$20,MATCH(Summary!$H111,Allocations!$C$11:$C$20,0),MATCH(Summary!BI$8,Allocations!$D$10:$O$10,0))),SUM(INDEX(TB_ALLOCATIONS[[January]:[December]],MATCH(Summary!$H111,TB_ALLOCATIONS[Subcategory],0),MATCH(Summary!BI$8,TB_ALLOCATIONS[[#Headers],[January]:[December]],0)))))),0)</f>
        <v/>
      </c>
      <c r="BJ111" s="249" t="str">
        <f>IFERROR(IF($H111="","",IF($H111="Total",SUMIFS(BJ$12:BJ110,$F$12:$F110,"Category"),IF($F111="Category",SUMIFS(TB_TRANSACTIONS[Total ($)],TB_TRANSACTIONS[Category],Summary!$H111,TB_TRANSACTIONS[Month],Summary!BI$8),SUMIFS(TB_TRANSACTIONS[Total ($)],TB_TRANSACTIONS[Subcategory],Summary!$H111,TB_TRANSACTIONS[Month],Summary!BI$8)))),0)</f>
        <v/>
      </c>
      <c r="BK111" s="250" t="str">
        <f t="shared" si="34"/>
        <v/>
      </c>
      <c r="BL111" s="162"/>
      <c r="BM111" s="165"/>
      <c r="BN111" s="249" t="str">
        <f>IFERROR(IF($H111="","",IF($H111="Total",SUMIFS(BN$12:BN110,$F$12:$F110,"Category"),IF($F111="Category",SUM(INDEX(Allocations!$D$11:$O$20,MATCH(Summary!$H111,Allocations!$C$11:$C$20,0),MATCH(Summary!BN$8,Allocations!$D$10:$O$10,0))),SUM(INDEX(TB_ALLOCATIONS[[January]:[December]],MATCH(Summary!$H111,TB_ALLOCATIONS[Subcategory],0),MATCH(Summary!BN$8,TB_ALLOCATIONS[[#Headers],[January]:[December]],0)))))),0)</f>
        <v/>
      </c>
      <c r="BO111" s="249" t="str">
        <f>IFERROR(IF($H111="","",IF($H111="Total",SUMIFS(BO$12:BO110,$F$12:$F110,"Category"),IF($F111="Category",SUMIFS(TB_TRANSACTIONS[Total ($)],TB_TRANSACTIONS[Category],Summary!$H111,TB_TRANSACTIONS[Month],Summary!BN$8),SUMIFS(TB_TRANSACTIONS[Total ($)],TB_TRANSACTIONS[Subcategory],Summary!$H111,TB_TRANSACTIONS[Month],Summary!BN$8)))),0)</f>
        <v/>
      </c>
      <c r="BP111" s="250" t="str">
        <f t="shared" si="35"/>
        <v/>
      </c>
      <c r="BQ111" s="162"/>
      <c r="BR111" s="165"/>
      <c r="BS111" s="249" t="str">
        <f t="shared" si="38"/>
        <v/>
      </c>
      <c r="BT111" s="249" t="str">
        <f t="shared" si="39"/>
        <v/>
      </c>
      <c r="BU111" s="250" t="str">
        <f t="shared" si="40"/>
        <v/>
      </c>
      <c r="BV111" s="267"/>
      <c r="BW111" s="77"/>
      <c r="BX111" s="57"/>
      <c r="CK111" s="92"/>
      <c r="CL111" s="92"/>
      <c r="CM111" s="92"/>
      <c r="CN111" s="92"/>
      <c r="CO111" s="92"/>
      <c r="CP111" s="92"/>
    </row>
    <row r="112" spans="1:94" s="72" customFormat="1" ht="16" customHeight="1" thickBot="1" x14ac:dyDescent="0.3">
      <c r="A112" s="97"/>
      <c r="B112" s="108" t="str">
        <f>IFERROR(IF(COUNTIFS($B$13:B111,"Total")&gt;0,"-",IF(B111="",IF(B110="","Total",IF(B110=$C$8,"",B110+1)),IF(E111=D111,"",B111))),"-")</f>
        <v>-</v>
      </c>
      <c r="C112" s="108" t="str">
        <f>IFERROR(IF(B112="","-",INDEX(Analysis!$D$45:$D$54,MATCH(Summary!$B112,Analysis!$C$45:$C$54,0),1)),"-")</f>
        <v>-</v>
      </c>
      <c r="D112" s="108" t="str">
        <f>IFERROR(INDEX(Analysis!$E$45:$E$54,MATCH(Summary!$B112,Analysis!$C$45:$C$54,0),1),"-")</f>
        <v>-</v>
      </c>
      <c r="E112" s="108" t="str">
        <f t="shared" si="36"/>
        <v>-</v>
      </c>
      <c r="F112" s="108" t="str">
        <f t="shared" si="24"/>
        <v>-</v>
      </c>
      <c r="G112" s="57"/>
      <c r="H112" s="164" t="str">
        <f>IFERROR(IF(B112="Total","Total",IF(COUNTIFS($H$12:H111,"Total")&gt;0,"",IF(F112="Category",Summary!C112,INDEX(TB_ALLOCATIONS[Subcategory],MATCH(Summary!C112&amp;"-"&amp;Summary!E112,TB_ALLOCATIONS[Subcategory - code],0),1)))),"")</f>
        <v/>
      </c>
      <c r="I112" s="162"/>
      <c r="J112" s="165"/>
      <c r="K112" s="249" t="str">
        <f>IFERROR(IF($H112="","",IF($H112="Total",SUMIFS(K$12:K111,$F$12:$F111,"Category"),IF($F112="Category",SUM(INDEX(Allocations!$D$11:$O$20,MATCH(Summary!$H112,Allocations!$C$11:$C$20,0),MATCH(Summary!K$8,Allocations!$D$10:$O$10,0))),SUM(INDEX(TB_ALLOCATIONS[[January]:[December]],MATCH(Summary!$H112,TB_ALLOCATIONS[Subcategory],0),MATCH(Summary!K$8,TB_ALLOCATIONS[[#Headers],[January]:[December]],0)))))),0)</f>
        <v/>
      </c>
      <c r="L112" s="249" t="str">
        <f>IFERROR(IF($H112="","",IF($H112="Total",SUMIFS(L$12:L111,$F$12:$F111,"Category"),IF($F112="Category",SUMIFS(TB_TRANSACTIONS[Total ($)],TB_TRANSACTIONS[Category],Summary!$H112,TB_TRANSACTIONS[Month],Summary!K$8),SUMIFS(TB_TRANSACTIONS[Total ($)],TB_TRANSACTIONS[Subcategory],Summary!$H112,TB_TRANSACTIONS[Month],Summary!K$8)))),0)</f>
        <v/>
      </c>
      <c r="M112" s="250" t="str">
        <f t="shared" si="37"/>
        <v/>
      </c>
      <c r="N112" s="162"/>
      <c r="O112" s="165"/>
      <c r="P112" s="249" t="str">
        <f>IFERROR(IF($H112="","",IF($H112="Total",SUMIFS(P$12:P111,$F$12:$F111,"Category"),IF($F112="Category",SUM(INDEX(Allocations!$D$11:$O$20,MATCH(Summary!$H112,Allocations!$C$11:$C$20,0),MATCH(Summary!P$8,Allocations!$D$10:$O$10,0))),SUM(INDEX(TB_ALLOCATIONS[[January]:[December]],MATCH(Summary!$H112,TB_ALLOCATIONS[Subcategory],0),MATCH(Summary!P$8,TB_ALLOCATIONS[[#Headers],[January]:[December]],0)))))),0)</f>
        <v/>
      </c>
      <c r="Q112" s="249" t="str">
        <f>IFERROR(IF($H112="","",IF($H112="Total",SUMIFS(Q$12:Q111,$F$12:$F111,"Category"),IF($F112="Category",SUMIFS(TB_TRANSACTIONS[Total ($)],TB_TRANSACTIONS[Category],Summary!$H112,TB_TRANSACTIONS[Month],Summary!P$8),SUMIFS(TB_TRANSACTIONS[Total ($)],TB_TRANSACTIONS[Subcategory],Summary!$H112,TB_TRANSACTIONS[Month],Summary!P$8)))),0)</f>
        <v/>
      </c>
      <c r="R112" s="250" t="str">
        <f t="shared" si="25"/>
        <v/>
      </c>
      <c r="S112" s="162"/>
      <c r="T112" s="165"/>
      <c r="U112" s="249" t="str">
        <f>IFERROR(IF($H112="","",IF($H112="Total",SUMIFS(U$12:U111,$F$12:$F111,"Category"),IF($F112="Category",SUM(INDEX(Allocations!$D$11:$O$20,MATCH(Summary!$H112,Allocations!$C$11:$C$20,0),MATCH(Summary!U$8,Allocations!$D$10:$O$10,0))),SUM(INDEX(TB_ALLOCATIONS[[January]:[December]],MATCH(Summary!$H112,TB_ALLOCATIONS[Subcategory],0),MATCH(Summary!U$8,TB_ALLOCATIONS[[#Headers],[January]:[December]],0)))))),0)</f>
        <v/>
      </c>
      <c r="V112" s="249" t="str">
        <f>IFERROR(IF($H112="","",IF($H112="Total",SUMIFS(V$12:V111,$F$12:$F111,"Category"),IF($F112="Category",SUMIFS(TB_TRANSACTIONS[Total ($)],TB_TRANSACTIONS[Category],Summary!$H112,TB_TRANSACTIONS[Month],Summary!U$8),SUMIFS(TB_TRANSACTIONS[Total ($)],TB_TRANSACTIONS[Subcategory],Summary!$H112,TB_TRANSACTIONS[Month],Summary!U$8)))),0)</f>
        <v/>
      </c>
      <c r="W112" s="250" t="str">
        <f t="shared" si="26"/>
        <v/>
      </c>
      <c r="X112" s="162"/>
      <c r="Y112" s="165"/>
      <c r="Z112" s="249" t="str">
        <f>IFERROR(IF($H112="","",IF($H112="Total",SUMIFS(Z$12:Z111,$F$12:$F111,"Category"),IF($F112="Category",SUM(INDEX(Allocations!$D$11:$O$20,MATCH(Summary!$H112,Allocations!$C$11:$C$20,0),MATCH(Summary!Z$8,Allocations!$D$10:$O$10,0))),SUM(INDEX(TB_ALLOCATIONS[[January]:[December]],MATCH(Summary!$H112,TB_ALLOCATIONS[Subcategory],0),MATCH(Summary!Z$8,TB_ALLOCATIONS[[#Headers],[January]:[December]],0)))))),0)</f>
        <v/>
      </c>
      <c r="AA112" s="249" t="str">
        <f>IFERROR(IF($H112="","",IF($H112="Total",SUMIFS(AA$12:AA111,$F$12:$F111,"Category"),IF($F112="Category",SUMIFS(TB_TRANSACTIONS[Total ($)],TB_TRANSACTIONS[Category],Summary!$H112,TB_TRANSACTIONS[Month],Summary!Z$8),SUMIFS(TB_TRANSACTIONS[Total ($)],TB_TRANSACTIONS[Subcategory],Summary!$H112,TB_TRANSACTIONS[Month],Summary!Z$8)))),0)</f>
        <v/>
      </c>
      <c r="AB112" s="250" t="str">
        <f t="shared" si="27"/>
        <v/>
      </c>
      <c r="AC112" s="162"/>
      <c r="AD112" s="165"/>
      <c r="AE112" s="249" t="str">
        <f>IFERROR(IF($H112="","",IF($H112="Total",SUMIFS(AE$12:AE111,$F$12:$F111,"Category"),IF($F112="Category",SUM(INDEX(Allocations!$D$11:$O$20,MATCH(Summary!$H112,Allocations!$C$11:$C$20,0),MATCH(Summary!AE$8,Allocations!$D$10:$O$10,0))),SUM(INDEX(TB_ALLOCATIONS[[January]:[December]],MATCH(Summary!$H112,TB_ALLOCATIONS[Subcategory],0),MATCH(Summary!AE$8,TB_ALLOCATIONS[[#Headers],[January]:[December]],0)))))),0)</f>
        <v/>
      </c>
      <c r="AF112" s="249" t="str">
        <f>IFERROR(IF($H112="","",IF($H112="Total",SUMIFS(AF$12:AF111,$F$12:$F111,"Category"),IF($F112="Category",SUMIFS(TB_TRANSACTIONS[Total ($)],TB_TRANSACTIONS[Category],Summary!$H112,TB_TRANSACTIONS[Month],Summary!AE$8),SUMIFS(TB_TRANSACTIONS[Total ($)],TB_TRANSACTIONS[Subcategory],Summary!$H112,TB_TRANSACTIONS[Month],Summary!AE$8)))),0)</f>
        <v/>
      </c>
      <c r="AG112" s="250" t="str">
        <f t="shared" si="28"/>
        <v/>
      </c>
      <c r="AH112" s="162"/>
      <c r="AI112" s="165"/>
      <c r="AJ112" s="249" t="str">
        <f>IFERROR(IF($H112="","",IF($H112="Total",SUMIFS(AJ$12:AJ111,$F$12:$F111,"Category"),IF($F112="Category",SUM(INDEX(Allocations!$D$11:$O$20,MATCH(Summary!$H112,Allocations!$C$11:$C$20,0),MATCH(Summary!AJ$8,Allocations!$D$10:$O$10,0))),SUM(INDEX(TB_ALLOCATIONS[[January]:[December]],MATCH(Summary!$H112,TB_ALLOCATIONS[Subcategory],0),MATCH(Summary!AJ$8,TB_ALLOCATIONS[[#Headers],[January]:[December]],0)))))),0)</f>
        <v/>
      </c>
      <c r="AK112" s="249" t="str">
        <f>IFERROR(IF($H112="","",IF($H112="Total",SUMIFS(AK$12:AK111,$F$12:$F111,"Category"),IF($F112="Category",SUMIFS(TB_TRANSACTIONS[Total ($)],TB_TRANSACTIONS[Category],Summary!$H112,TB_TRANSACTIONS[Month],Summary!AJ$8),SUMIFS(TB_TRANSACTIONS[Total ($)],TB_TRANSACTIONS[Subcategory],Summary!$H112,TB_TRANSACTIONS[Month],Summary!AJ$8)))),0)</f>
        <v/>
      </c>
      <c r="AL112" s="250" t="str">
        <f t="shared" si="29"/>
        <v/>
      </c>
      <c r="AM112" s="162"/>
      <c r="AN112" s="165"/>
      <c r="AO112" s="249" t="str">
        <f>IFERROR(IF($H112="","",IF($H112="Total",SUMIFS(AO$12:AO111,$F$12:$F111,"Category"),IF($F112="Category",SUM(INDEX(Allocations!$D$11:$O$20,MATCH(Summary!$H112,Allocations!$C$11:$C$20,0),MATCH(Summary!AO$8,Allocations!$D$10:$O$10,0))),SUM(INDEX(TB_ALLOCATIONS[[January]:[December]],MATCH(Summary!$H112,TB_ALLOCATIONS[Subcategory],0),MATCH(Summary!AO$8,TB_ALLOCATIONS[[#Headers],[January]:[December]],0)))))),0)</f>
        <v/>
      </c>
      <c r="AP112" s="249" t="str">
        <f>IFERROR(IF($H112="","",IF($H112="Total",SUMIFS(AP$12:AP111,$F$12:$F111,"Category"),IF($F112="Category",SUMIFS(TB_TRANSACTIONS[Total ($)],TB_TRANSACTIONS[Category],Summary!$H112,TB_TRANSACTIONS[Month],Summary!AO$8),SUMIFS(TB_TRANSACTIONS[Total ($)],TB_TRANSACTIONS[Subcategory],Summary!$H112,TB_TRANSACTIONS[Month],Summary!AO$8)))),0)</f>
        <v/>
      </c>
      <c r="AQ112" s="250" t="str">
        <f t="shared" si="30"/>
        <v/>
      </c>
      <c r="AR112" s="162"/>
      <c r="AS112" s="165"/>
      <c r="AT112" s="249" t="str">
        <f>IFERROR(IF($H112="","",IF($H112="Total",SUMIFS(AT$12:AT111,$F$12:$F111,"Category"),IF($F112="Category",SUM(INDEX(Allocations!$D$11:$O$20,MATCH(Summary!$H112,Allocations!$C$11:$C$20,0),MATCH(Summary!AT$8,Allocations!$D$10:$O$10,0))),SUM(INDEX(TB_ALLOCATIONS[[January]:[December]],MATCH(Summary!$H112,TB_ALLOCATIONS[Subcategory],0),MATCH(Summary!AT$8,TB_ALLOCATIONS[[#Headers],[January]:[December]],0)))))),0)</f>
        <v/>
      </c>
      <c r="AU112" s="249" t="str">
        <f>IFERROR(IF($H112="","",IF($H112="Total",SUMIFS(AU$12:AU111,$F$12:$F111,"Category"),IF($F112="Category",SUMIFS(TB_TRANSACTIONS[Total ($)],TB_TRANSACTIONS[Category],Summary!$H112,TB_TRANSACTIONS[Month],Summary!AT$8),SUMIFS(TB_TRANSACTIONS[Total ($)],TB_TRANSACTIONS[Subcategory],Summary!$H112,TB_TRANSACTIONS[Month],Summary!AT$8)))),0)</f>
        <v/>
      </c>
      <c r="AV112" s="250" t="str">
        <f t="shared" si="31"/>
        <v/>
      </c>
      <c r="AW112" s="162"/>
      <c r="AX112" s="165"/>
      <c r="AY112" s="249" t="str">
        <f>IFERROR(IF($H112="","",IF($H112="Total",SUMIFS(AY$12:AY111,$F$12:$F111,"Category"),IF($F112="Category",SUM(INDEX(Allocations!$D$11:$O$20,MATCH(Summary!$H112,Allocations!$C$11:$C$20,0),MATCH(Summary!AY$8,Allocations!$D$10:$O$10,0))),SUM(INDEX(TB_ALLOCATIONS[[January]:[December]],MATCH(Summary!$H112,TB_ALLOCATIONS[Subcategory],0),MATCH(Summary!AY$8,TB_ALLOCATIONS[[#Headers],[January]:[December]],0)))))),0)</f>
        <v/>
      </c>
      <c r="AZ112" s="249" t="str">
        <f>IFERROR(IF($H112="","",IF($H112="Total",SUMIFS(AZ$12:AZ111,$F$12:$F111,"Category"),IF($F112="Category",SUMIFS(TB_TRANSACTIONS[Total ($)],TB_TRANSACTIONS[Category],Summary!$H112,TB_TRANSACTIONS[Month],Summary!AY$8),SUMIFS(TB_TRANSACTIONS[Total ($)],TB_TRANSACTIONS[Subcategory],Summary!$H112,TB_TRANSACTIONS[Month],Summary!AY$8)))),0)</f>
        <v/>
      </c>
      <c r="BA112" s="250" t="str">
        <f t="shared" si="32"/>
        <v/>
      </c>
      <c r="BB112" s="162"/>
      <c r="BC112" s="165"/>
      <c r="BD112" s="249" t="str">
        <f>IFERROR(IF($H112="","",IF($H112="Total",SUMIFS(BD$12:BD111,$F$12:$F111,"Category"),IF($F112="Category",SUM(INDEX(Allocations!$D$11:$O$20,MATCH(Summary!$H112,Allocations!$C$11:$C$20,0),MATCH(Summary!BD$8,Allocations!$D$10:$O$10,0))),SUM(INDEX(TB_ALLOCATIONS[[January]:[December]],MATCH(Summary!$H112,TB_ALLOCATIONS[Subcategory],0),MATCH(Summary!BD$8,TB_ALLOCATIONS[[#Headers],[January]:[December]],0)))))),0)</f>
        <v/>
      </c>
      <c r="BE112" s="249" t="str">
        <f>IFERROR(IF($H112="","",IF($H112="Total",SUMIFS(BE$12:BE111,$F$12:$F111,"Category"),IF($F112="Category",SUMIFS(TB_TRANSACTIONS[Total ($)],TB_TRANSACTIONS[Category],Summary!$H112,TB_TRANSACTIONS[Month],Summary!BD$8),SUMIFS(TB_TRANSACTIONS[Total ($)],TB_TRANSACTIONS[Subcategory],Summary!$H112,TB_TRANSACTIONS[Month],Summary!BD$8)))),0)</f>
        <v/>
      </c>
      <c r="BF112" s="250" t="str">
        <f t="shared" si="33"/>
        <v/>
      </c>
      <c r="BG112" s="162"/>
      <c r="BH112" s="165"/>
      <c r="BI112" s="249" t="str">
        <f>IFERROR(IF($H112="","",IF($H112="Total",SUMIFS(BI$12:BI111,$F$12:$F111,"Category"),IF($F112="Category",SUM(INDEX(Allocations!$D$11:$O$20,MATCH(Summary!$H112,Allocations!$C$11:$C$20,0),MATCH(Summary!BI$8,Allocations!$D$10:$O$10,0))),SUM(INDEX(TB_ALLOCATIONS[[January]:[December]],MATCH(Summary!$H112,TB_ALLOCATIONS[Subcategory],0),MATCH(Summary!BI$8,TB_ALLOCATIONS[[#Headers],[January]:[December]],0)))))),0)</f>
        <v/>
      </c>
      <c r="BJ112" s="249" t="str">
        <f>IFERROR(IF($H112="","",IF($H112="Total",SUMIFS(BJ$12:BJ111,$F$12:$F111,"Category"),IF($F112="Category",SUMIFS(TB_TRANSACTIONS[Total ($)],TB_TRANSACTIONS[Category],Summary!$H112,TB_TRANSACTIONS[Month],Summary!BI$8),SUMIFS(TB_TRANSACTIONS[Total ($)],TB_TRANSACTIONS[Subcategory],Summary!$H112,TB_TRANSACTIONS[Month],Summary!BI$8)))),0)</f>
        <v/>
      </c>
      <c r="BK112" s="250" t="str">
        <f t="shared" si="34"/>
        <v/>
      </c>
      <c r="BL112" s="162"/>
      <c r="BM112" s="165"/>
      <c r="BN112" s="249" t="str">
        <f>IFERROR(IF($H112="","",IF($H112="Total",SUMIFS(BN$12:BN111,$F$12:$F111,"Category"),IF($F112="Category",SUM(INDEX(Allocations!$D$11:$O$20,MATCH(Summary!$H112,Allocations!$C$11:$C$20,0),MATCH(Summary!BN$8,Allocations!$D$10:$O$10,0))),SUM(INDEX(TB_ALLOCATIONS[[January]:[December]],MATCH(Summary!$H112,TB_ALLOCATIONS[Subcategory],0),MATCH(Summary!BN$8,TB_ALLOCATIONS[[#Headers],[January]:[December]],0)))))),0)</f>
        <v/>
      </c>
      <c r="BO112" s="249" t="str">
        <f>IFERROR(IF($H112="","",IF($H112="Total",SUMIFS(BO$12:BO111,$F$12:$F111,"Category"),IF($F112="Category",SUMIFS(TB_TRANSACTIONS[Total ($)],TB_TRANSACTIONS[Category],Summary!$H112,TB_TRANSACTIONS[Month],Summary!BN$8),SUMIFS(TB_TRANSACTIONS[Total ($)],TB_TRANSACTIONS[Subcategory],Summary!$H112,TB_TRANSACTIONS[Month],Summary!BN$8)))),0)</f>
        <v/>
      </c>
      <c r="BP112" s="250" t="str">
        <f t="shared" si="35"/>
        <v/>
      </c>
      <c r="BQ112" s="162"/>
      <c r="BR112" s="165"/>
      <c r="BS112" s="249" t="str">
        <f t="shared" si="38"/>
        <v/>
      </c>
      <c r="BT112" s="249" t="str">
        <f t="shared" si="39"/>
        <v/>
      </c>
      <c r="BU112" s="250" t="str">
        <f t="shared" si="40"/>
        <v/>
      </c>
      <c r="BV112" s="267"/>
      <c r="BW112" s="77"/>
      <c r="BX112" s="57"/>
      <c r="CK112" s="92"/>
      <c r="CL112" s="92"/>
      <c r="CM112" s="92"/>
      <c r="CN112" s="92"/>
      <c r="CO112" s="92"/>
      <c r="CP112" s="92"/>
    </row>
    <row r="113" spans="1:94" s="72" customFormat="1" ht="16" customHeight="1" thickBot="1" x14ac:dyDescent="0.3">
      <c r="A113" s="97"/>
      <c r="B113" s="108" t="str">
        <f>IFERROR(IF(COUNTIFS($B$13:B112,"Total")&gt;0,"-",IF(B112="",IF(B111="","Total",IF(B111=$C$8,"",B111+1)),IF(E112=D112,"",B112))),"-")</f>
        <v>-</v>
      </c>
      <c r="C113" s="108" t="str">
        <f>IFERROR(IF(B113="","-",INDEX(Analysis!$D$45:$D$54,MATCH(Summary!$B113,Analysis!$C$45:$C$54,0),1)),"-")</f>
        <v>-</v>
      </c>
      <c r="D113" s="108" t="str">
        <f>IFERROR(INDEX(Analysis!$E$45:$E$54,MATCH(Summary!$B113,Analysis!$C$45:$C$54,0),1),"-")</f>
        <v>-</v>
      </c>
      <c r="E113" s="108" t="str">
        <f t="shared" si="36"/>
        <v>-</v>
      </c>
      <c r="F113" s="108" t="str">
        <f t="shared" si="24"/>
        <v>-</v>
      </c>
      <c r="G113" s="57"/>
      <c r="H113" s="164" t="str">
        <f>IFERROR(IF(B113="Total","Total",IF(COUNTIFS($H$12:H112,"Total")&gt;0,"",IF(F113="Category",Summary!C113,INDEX(TB_ALLOCATIONS[Subcategory],MATCH(Summary!C113&amp;"-"&amp;Summary!E113,TB_ALLOCATIONS[Subcategory - code],0),1)))),"")</f>
        <v/>
      </c>
      <c r="I113" s="162"/>
      <c r="J113" s="165"/>
      <c r="K113" s="249" t="str">
        <f>IFERROR(IF($H113="","",IF($H113="Total",SUMIFS(K$12:K112,$F$12:$F112,"Category"),IF($F113="Category",SUM(INDEX(Allocations!$D$11:$O$20,MATCH(Summary!$H113,Allocations!$C$11:$C$20,0),MATCH(Summary!K$8,Allocations!$D$10:$O$10,0))),SUM(INDEX(TB_ALLOCATIONS[[January]:[December]],MATCH(Summary!$H113,TB_ALLOCATIONS[Subcategory],0),MATCH(Summary!K$8,TB_ALLOCATIONS[[#Headers],[January]:[December]],0)))))),0)</f>
        <v/>
      </c>
      <c r="L113" s="249" t="str">
        <f>IFERROR(IF($H113="","",IF($H113="Total",SUMIFS(L$12:L112,$F$12:$F112,"Category"),IF($F113="Category",SUMIFS(TB_TRANSACTIONS[Total ($)],TB_TRANSACTIONS[Category],Summary!$H113,TB_TRANSACTIONS[Month],Summary!K$8),SUMIFS(TB_TRANSACTIONS[Total ($)],TB_TRANSACTIONS[Subcategory],Summary!$H113,TB_TRANSACTIONS[Month],Summary!K$8)))),0)</f>
        <v/>
      </c>
      <c r="M113" s="250" t="str">
        <f t="shared" si="37"/>
        <v/>
      </c>
      <c r="N113" s="162"/>
      <c r="O113" s="165"/>
      <c r="P113" s="249" t="str">
        <f>IFERROR(IF($H113="","",IF($H113="Total",SUMIFS(P$12:P112,$F$12:$F112,"Category"),IF($F113="Category",SUM(INDEX(Allocations!$D$11:$O$20,MATCH(Summary!$H113,Allocations!$C$11:$C$20,0),MATCH(Summary!P$8,Allocations!$D$10:$O$10,0))),SUM(INDEX(TB_ALLOCATIONS[[January]:[December]],MATCH(Summary!$H113,TB_ALLOCATIONS[Subcategory],0),MATCH(Summary!P$8,TB_ALLOCATIONS[[#Headers],[January]:[December]],0)))))),0)</f>
        <v/>
      </c>
      <c r="Q113" s="249" t="str">
        <f>IFERROR(IF($H113="","",IF($H113="Total",SUMIFS(Q$12:Q112,$F$12:$F112,"Category"),IF($F113="Category",SUMIFS(TB_TRANSACTIONS[Total ($)],TB_TRANSACTIONS[Category],Summary!$H113,TB_TRANSACTIONS[Month],Summary!P$8),SUMIFS(TB_TRANSACTIONS[Total ($)],TB_TRANSACTIONS[Subcategory],Summary!$H113,TB_TRANSACTIONS[Month],Summary!P$8)))),0)</f>
        <v/>
      </c>
      <c r="R113" s="250" t="str">
        <f t="shared" si="25"/>
        <v/>
      </c>
      <c r="S113" s="162"/>
      <c r="T113" s="165"/>
      <c r="U113" s="249" t="str">
        <f>IFERROR(IF($H113="","",IF($H113="Total",SUMIFS(U$12:U112,$F$12:$F112,"Category"),IF($F113="Category",SUM(INDEX(Allocations!$D$11:$O$20,MATCH(Summary!$H113,Allocations!$C$11:$C$20,0),MATCH(Summary!U$8,Allocations!$D$10:$O$10,0))),SUM(INDEX(TB_ALLOCATIONS[[January]:[December]],MATCH(Summary!$H113,TB_ALLOCATIONS[Subcategory],0),MATCH(Summary!U$8,TB_ALLOCATIONS[[#Headers],[January]:[December]],0)))))),0)</f>
        <v/>
      </c>
      <c r="V113" s="249" t="str">
        <f>IFERROR(IF($H113="","",IF($H113="Total",SUMIFS(V$12:V112,$F$12:$F112,"Category"),IF($F113="Category",SUMIFS(TB_TRANSACTIONS[Total ($)],TB_TRANSACTIONS[Category],Summary!$H113,TB_TRANSACTIONS[Month],Summary!U$8),SUMIFS(TB_TRANSACTIONS[Total ($)],TB_TRANSACTIONS[Subcategory],Summary!$H113,TB_TRANSACTIONS[Month],Summary!U$8)))),0)</f>
        <v/>
      </c>
      <c r="W113" s="250" t="str">
        <f t="shared" si="26"/>
        <v/>
      </c>
      <c r="X113" s="162"/>
      <c r="Y113" s="165"/>
      <c r="Z113" s="249" t="str">
        <f>IFERROR(IF($H113="","",IF($H113="Total",SUMIFS(Z$12:Z112,$F$12:$F112,"Category"),IF($F113="Category",SUM(INDEX(Allocations!$D$11:$O$20,MATCH(Summary!$H113,Allocations!$C$11:$C$20,0),MATCH(Summary!Z$8,Allocations!$D$10:$O$10,0))),SUM(INDEX(TB_ALLOCATIONS[[January]:[December]],MATCH(Summary!$H113,TB_ALLOCATIONS[Subcategory],0),MATCH(Summary!Z$8,TB_ALLOCATIONS[[#Headers],[January]:[December]],0)))))),0)</f>
        <v/>
      </c>
      <c r="AA113" s="249" t="str">
        <f>IFERROR(IF($H113="","",IF($H113="Total",SUMIFS(AA$12:AA112,$F$12:$F112,"Category"),IF($F113="Category",SUMIFS(TB_TRANSACTIONS[Total ($)],TB_TRANSACTIONS[Category],Summary!$H113,TB_TRANSACTIONS[Month],Summary!Z$8),SUMIFS(TB_TRANSACTIONS[Total ($)],TB_TRANSACTIONS[Subcategory],Summary!$H113,TB_TRANSACTIONS[Month],Summary!Z$8)))),0)</f>
        <v/>
      </c>
      <c r="AB113" s="250" t="str">
        <f t="shared" si="27"/>
        <v/>
      </c>
      <c r="AC113" s="162"/>
      <c r="AD113" s="165"/>
      <c r="AE113" s="249" t="str">
        <f>IFERROR(IF($H113="","",IF($H113="Total",SUMIFS(AE$12:AE112,$F$12:$F112,"Category"),IF($F113="Category",SUM(INDEX(Allocations!$D$11:$O$20,MATCH(Summary!$H113,Allocations!$C$11:$C$20,0),MATCH(Summary!AE$8,Allocations!$D$10:$O$10,0))),SUM(INDEX(TB_ALLOCATIONS[[January]:[December]],MATCH(Summary!$H113,TB_ALLOCATIONS[Subcategory],0),MATCH(Summary!AE$8,TB_ALLOCATIONS[[#Headers],[January]:[December]],0)))))),0)</f>
        <v/>
      </c>
      <c r="AF113" s="249" t="str">
        <f>IFERROR(IF($H113="","",IF($H113="Total",SUMIFS(AF$12:AF112,$F$12:$F112,"Category"),IF($F113="Category",SUMIFS(TB_TRANSACTIONS[Total ($)],TB_TRANSACTIONS[Category],Summary!$H113,TB_TRANSACTIONS[Month],Summary!AE$8),SUMIFS(TB_TRANSACTIONS[Total ($)],TB_TRANSACTIONS[Subcategory],Summary!$H113,TB_TRANSACTIONS[Month],Summary!AE$8)))),0)</f>
        <v/>
      </c>
      <c r="AG113" s="250" t="str">
        <f t="shared" si="28"/>
        <v/>
      </c>
      <c r="AH113" s="162"/>
      <c r="AI113" s="165"/>
      <c r="AJ113" s="249" t="str">
        <f>IFERROR(IF($H113="","",IF($H113="Total",SUMIFS(AJ$12:AJ112,$F$12:$F112,"Category"),IF($F113="Category",SUM(INDEX(Allocations!$D$11:$O$20,MATCH(Summary!$H113,Allocations!$C$11:$C$20,0),MATCH(Summary!AJ$8,Allocations!$D$10:$O$10,0))),SUM(INDEX(TB_ALLOCATIONS[[January]:[December]],MATCH(Summary!$H113,TB_ALLOCATIONS[Subcategory],0),MATCH(Summary!AJ$8,TB_ALLOCATIONS[[#Headers],[January]:[December]],0)))))),0)</f>
        <v/>
      </c>
      <c r="AK113" s="249" t="str">
        <f>IFERROR(IF($H113="","",IF($H113="Total",SUMIFS(AK$12:AK112,$F$12:$F112,"Category"),IF($F113="Category",SUMIFS(TB_TRANSACTIONS[Total ($)],TB_TRANSACTIONS[Category],Summary!$H113,TB_TRANSACTIONS[Month],Summary!AJ$8),SUMIFS(TB_TRANSACTIONS[Total ($)],TB_TRANSACTIONS[Subcategory],Summary!$H113,TB_TRANSACTIONS[Month],Summary!AJ$8)))),0)</f>
        <v/>
      </c>
      <c r="AL113" s="250" t="str">
        <f t="shared" si="29"/>
        <v/>
      </c>
      <c r="AM113" s="162"/>
      <c r="AN113" s="165"/>
      <c r="AO113" s="249" t="str">
        <f>IFERROR(IF($H113="","",IF($H113="Total",SUMIFS(AO$12:AO112,$F$12:$F112,"Category"),IF($F113="Category",SUM(INDEX(Allocations!$D$11:$O$20,MATCH(Summary!$H113,Allocations!$C$11:$C$20,0),MATCH(Summary!AO$8,Allocations!$D$10:$O$10,0))),SUM(INDEX(TB_ALLOCATIONS[[January]:[December]],MATCH(Summary!$H113,TB_ALLOCATIONS[Subcategory],0),MATCH(Summary!AO$8,TB_ALLOCATIONS[[#Headers],[January]:[December]],0)))))),0)</f>
        <v/>
      </c>
      <c r="AP113" s="249" t="str">
        <f>IFERROR(IF($H113="","",IF($H113="Total",SUMIFS(AP$12:AP112,$F$12:$F112,"Category"),IF($F113="Category",SUMIFS(TB_TRANSACTIONS[Total ($)],TB_TRANSACTIONS[Category],Summary!$H113,TB_TRANSACTIONS[Month],Summary!AO$8),SUMIFS(TB_TRANSACTIONS[Total ($)],TB_TRANSACTIONS[Subcategory],Summary!$H113,TB_TRANSACTIONS[Month],Summary!AO$8)))),0)</f>
        <v/>
      </c>
      <c r="AQ113" s="250" t="str">
        <f t="shared" si="30"/>
        <v/>
      </c>
      <c r="AR113" s="162"/>
      <c r="AS113" s="165"/>
      <c r="AT113" s="249" t="str">
        <f>IFERROR(IF($H113="","",IF($H113="Total",SUMIFS(AT$12:AT112,$F$12:$F112,"Category"),IF($F113="Category",SUM(INDEX(Allocations!$D$11:$O$20,MATCH(Summary!$H113,Allocations!$C$11:$C$20,0),MATCH(Summary!AT$8,Allocations!$D$10:$O$10,0))),SUM(INDEX(TB_ALLOCATIONS[[January]:[December]],MATCH(Summary!$H113,TB_ALLOCATIONS[Subcategory],0),MATCH(Summary!AT$8,TB_ALLOCATIONS[[#Headers],[January]:[December]],0)))))),0)</f>
        <v/>
      </c>
      <c r="AU113" s="249" t="str">
        <f>IFERROR(IF($H113="","",IF($H113="Total",SUMIFS(AU$12:AU112,$F$12:$F112,"Category"),IF($F113="Category",SUMIFS(TB_TRANSACTIONS[Total ($)],TB_TRANSACTIONS[Category],Summary!$H113,TB_TRANSACTIONS[Month],Summary!AT$8),SUMIFS(TB_TRANSACTIONS[Total ($)],TB_TRANSACTIONS[Subcategory],Summary!$H113,TB_TRANSACTIONS[Month],Summary!AT$8)))),0)</f>
        <v/>
      </c>
      <c r="AV113" s="250" t="str">
        <f t="shared" si="31"/>
        <v/>
      </c>
      <c r="AW113" s="162"/>
      <c r="AX113" s="165"/>
      <c r="AY113" s="249" t="str">
        <f>IFERROR(IF($H113="","",IF($H113="Total",SUMIFS(AY$12:AY112,$F$12:$F112,"Category"),IF($F113="Category",SUM(INDEX(Allocations!$D$11:$O$20,MATCH(Summary!$H113,Allocations!$C$11:$C$20,0),MATCH(Summary!AY$8,Allocations!$D$10:$O$10,0))),SUM(INDEX(TB_ALLOCATIONS[[January]:[December]],MATCH(Summary!$H113,TB_ALLOCATIONS[Subcategory],0),MATCH(Summary!AY$8,TB_ALLOCATIONS[[#Headers],[January]:[December]],0)))))),0)</f>
        <v/>
      </c>
      <c r="AZ113" s="249" t="str">
        <f>IFERROR(IF($H113="","",IF($H113="Total",SUMIFS(AZ$12:AZ112,$F$12:$F112,"Category"),IF($F113="Category",SUMIFS(TB_TRANSACTIONS[Total ($)],TB_TRANSACTIONS[Category],Summary!$H113,TB_TRANSACTIONS[Month],Summary!AY$8),SUMIFS(TB_TRANSACTIONS[Total ($)],TB_TRANSACTIONS[Subcategory],Summary!$H113,TB_TRANSACTIONS[Month],Summary!AY$8)))),0)</f>
        <v/>
      </c>
      <c r="BA113" s="250" t="str">
        <f t="shared" si="32"/>
        <v/>
      </c>
      <c r="BB113" s="162"/>
      <c r="BC113" s="165"/>
      <c r="BD113" s="249" t="str">
        <f>IFERROR(IF($H113="","",IF($H113="Total",SUMIFS(BD$12:BD112,$F$12:$F112,"Category"),IF($F113="Category",SUM(INDEX(Allocations!$D$11:$O$20,MATCH(Summary!$H113,Allocations!$C$11:$C$20,0),MATCH(Summary!BD$8,Allocations!$D$10:$O$10,0))),SUM(INDEX(TB_ALLOCATIONS[[January]:[December]],MATCH(Summary!$H113,TB_ALLOCATIONS[Subcategory],0),MATCH(Summary!BD$8,TB_ALLOCATIONS[[#Headers],[January]:[December]],0)))))),0)</f>
        <v/>
      </c>
      <c r="BE113" s="249" t="str">
        <f>IFERROR(IF($H113="","",IF($H113="Total",SUMIFS(BE$12:BE112,$F$12:$F112,"Category"),IF($F113="Category",SUMIFS(TB_TRANSACTIONS[Total ($)],TB_TRANSACTIONS[Category],Summary!$H113,TB_TRANSACTIONS[Month],Summary!BD$8),SUMIFS(TB_TRANSACTIONS[Total ($)],TB_TRANSACTIONS[Subcategory],Summary!$H113,TB_TRANSACTIONS[Month],Summary!BD$8)))),0)</f>
        <v/>
      </c>
      <c r="BF113" s="250" t="str">
        <f t="shared" si="33"/>
        <v/>
      </c>
      <c r="BG113" s="162"/>
      <c r="BH113" s="165"/>
      <c r="BI113" s="249" t="str">
        <f>IFERROR(IF($H113="","",IF($H113="Total",SUMIFS(BI$12:BI112,$F$12:$F112,"Category"),IF($F113="Category",SUM(INDEX(Allocations!$D$11:$O$20,MATCH(Summary!$H113,Allocations!$C$11:$C$20,0),MATCH(Summary!BI$8,Allocations!$D$10:$O$10,0))),SUM(INDEX(TB_ALLOCATIONS[[January]:[December]],MATCH(Summary!$H113,TB_ALLOCATIONS[Subcategory],0),MATCH(Summary!BI$8,TB_ALLOCATIONS[[#Headers],[January]:[December]],0)))))),0)</f>
        <v/>
      </c>
      <c r="BJ113" s="249" t="str">
        <f>IFERROR(IF($H113="","",IF($H113="Total",SUMIFS(BJ$12:BJ112,$F$12:$F112,"Category"),IF($F113="Category",SUMIFS(TB_TRANSACTIONS[Total ($)],TB_TRANSACTIONS[Category],Summary!$H113,TB_TRANSACTIONS[Month],Summary!BI$8),SUMIFS(TB_TRANSACTIONS[Total ($)],TB_TRANSACTIONS[Subcategory],Summary!$H113,TB_TRANSACTIONS[Month],Summary!BI$8)))),0)</f>
        <v/>
      </c>
      <c r="BK113" s="250" t="str">
        <f t="shared" si="34"/>
        <v/>
      </c>
      <c r="BL113" s="162"/>
      <c r="BM113" s="165"/>
      <c r="BN113" s="249" t="str">
        <f>IFERROR(IF($H113="","",IF($H113="Total",SUMIFS(BN$12:BN112,$F$12:$F112,"Category"),IF($F113="Category",SUM(INDEX(Allocations!$D$11:$O$20,MATCH(Summary!$H113,Allocations!$C$11:$C$20,0),MATCH(Summary!BN$8,Allocations!$D$10:$O$10,0))),SUM(INDEX(TB_ALLOCATIONS[[January]:[December]],MATCH(Summary!$H113,TB_ALLOCATIONS[Subcategory],0),MATCH(Summary!BN$8,TB_ALLOCATIONS[[#Headers],[January]:[December]],0)))))),0)</f>
        <v/>
      </c>
      <c r="BO113" s="249" t="str">
        <f>IFERROR(IF($H113="","",IF($H113="Total",SUMIFS(BO$12:BO112,$F$12:$F112,"Category"),IF($F113="Category",SUMIFS(TB_TRANSACTIONS[Total ($)],TB_TRANSACTIONS[Category],Summary!$H113,TB_TRANSACTIONS[Month],Summary!BN$8),SUMIFS(TB_TRANSACTIONS[Total ($)],TB_TRANSACTIONS[Subcategory],Summary!$H113,TB_TRANSACTIONS[Month],Summary!BN$8)))),0)</f>
        <v/>
      </c>
      <c r="BP113" s="250" t="str">
        <f t="shared" si="35"/>
        <v/>
      </c>
      <c r="BQ113" s="162"/>
      <c r="BR113" s="165"/>
      <c r="BS113" s="249" t="str">
        <f t="shared" si="38"/>
        <v/>
      </c>
      <c r="BT113" s="249" t="str">
        <f t="shared" si="39"/>
        <v/>
      </c>
      <c r="BU113" s="250" t="str">
        <f t="shared" si="40"/>
        <v/>
      </c>
      <c r="BV113" s="267"/>
      <c r="BW113" s="77"/>
      <c r="BX113" s="57"/>
      <c r="CK113" s="92"/>
      <c r="CL113" s="92"/>
      <c r="CM113" s="92"/>
      <c r="CN113" s="92"/>
      <c r="CO113" s="92"/>
      <c r="CP113" s="92"/>
    </row>
    <row r="114" spans="1:94" s="72" customFormat="1" ht="16" customHeight="1" thickBot="1" x14ac:dyDescent="0.3">
      <c r="A114" s="97"/>
      <c r="B114" s="108" t="str">
        <f>IFERROR(IF(COUNTIFS($B$13:B113,"Total")&gt;0,"-",IF(B113="",IF(B112="","Total",IF(B112=$C$8,"",B112+1)),IF(E113=D113,"",B113))),"-")</f>
        <v>-</v>
      </c>
      <c r="C114" s="108" t="str">
        <f>IFERROR(IF(B114="","-",INDEX(Analysis!$D$45:$D$54,MATCH(Summary!$B114,Analysis!$C$45:$C$54,0),1)),"-")</f>
        <v>-</v>
      </c>
      <c r="D114" s="108" t="str">
        <f>IFERROR(INDEX(Analysis!$E$45:$E$54,MATCH(Summary!$B114,Analysis!$C$45:$C$54,0),1),"-")</f>
        <v>-</v>
      </c>
      <c r="E114" s="108" t="str">
        <f t="shared" si="36"/>
        <v>-</v>
      </c>
      <c r="F114" s="108" t="str">
        <f t="shared" si="24"/>
        <v>-</v>
      </c>
      <c r="G114" s="57"/>
      <c r="H114" s="164" t="str">
        <f>IFERROR(IF(B114="Total","Total",IF(COUNTIFS($H$12:H113,"Total")&gt;0,"",IF(F114="Category",Summary!C114,INDEX(TB_ALLOCATIONS[Subcategory],MATCH(Summary!C114&amp;"-"&amp;Summary!E114,TB_ALLOCATIONS[Subcategory - code],0),1)))),"")</f>
        <v/>
      </c>
      <c r="I114" s="162"/>
      <c r="J114" s="165"/>
      <c r="K114" s="249" t="str">
        <f>IFERROR(IF($H114="","",IF($H114="Total",SUMIFS(K$12:K113,$F$12:$F113,"Category"),IF($F114="Category",SUM(INDEX(Allocations!$D$11:$O$20,MATCH(Summary!$H114,Allocations!$C$11:$C$20,0),MATCH(Summary!K$8,Allocations!$D$10:$O$10,0))),SUM(INDEX(TB_ALLOCATIONS[[January]:[December]],MATCH(Summary!$H114,TB_ALLOCATIONS[Subcategory],0),MATCH(Summary!K$8,TB_ALLOCATIONS[[#Headers],[January]:[December]],0)))))),0)</f>
        <v/>
      </c>
      <c r="L114" s="249" t="str">
        <f>IFERROR(IF($H114="","",IF($H114="Total",SUMIFS(L$12:L113,$F$12:$F113,"Category"),IF($F114="Category",SUMIFS(TB_TRANSACTIONS[Total ($)],TB_TRANSACTIONS[Category],Summary!$H114,TB_TRANSACTIONS[Month],Summary!K$8),SUMIFS(TB_TRANSACTIONS[Total ($)],TB_TRANSACTIONS[Subcategory],Summary!$H114,TB_TRANSACTIONS[Month],Summary!K$8)))),0)</f>
        <v/>
      </c>
      <c r="M114" s="250" t="str">
        <f t="shared" si="37"/>
        <v/>
      </c>
      <c r="N114" s="162"/>
      <c r="O114" s="165"/>
      <c r="P114" s="249" t="str">
        <f>IFERROR(IF($H114="","",IF($H114="Total",SUMIFS(P$12:P113,$F$12:$F113,"Category"),IF($F114="Category",SUM(INDEX(Allocations!$D$11:$O$20,MATCH(Summary!$H114,Allocations!$C$11:$C$20,0),MATCH(Summary!P$8,Allocations!$D$10:$O$10,0))),SUM(INDEX(TB_ALLOCATIONS[[January]:[December]],MATCH(Summary!$H114,TB_ALLOCATIONS[Subcategory],0),MATCH(Summary!P$8,TB_ALLOCATIONS[[#Headers],[January]:[December]],0)))))),0)</f>
        <v/>
      </c>
      <c r="Q114" s="249" t="str">
        <f>IFERROR(IF($H114="","",IF($H114="Total",SUMIFS(Q$12:Q113,$F$12:$F113,"Category"),IF($F114="Category",SUMIFS(TB_TRANSACTIONS[Total ($)],TB_TRANSACTIONS[Category],Summary!$H114,TB_TRANSACTIONS[Month],Summary!P$8),SUMIFS(TB_TRANSACTIONS[Total ($)],TB_TRANSACTIONS[Subcategory],Summary!$H114,TB_TRANSACTIONS[Month],Summary!P$8)))),0)</f>
        <v/>
      </c>
      <c r="R114" s="250" t="str">
        <f t="shared" si="25"/>
        <v/>
      </c>
      <c r="S114" s="162"/>
      <c r="T114" s="165"/>
      <c r="U114" s="249" t="str">
        <f>IFERROR(IF($H114="","",IF($H114="Total",SUMIFS(U$12:U113,$F$12:$F113,"Category"),IF($F114="Category",SUM(INDEX(Allocations!$D$11:$O$20,MATCH(Summary!$H114,Allocations!$C$11:$C$20,0),MATCH(Summary!U$8,Allocations!$D$10:$O$10,0))),SUM(INDEX(TB_ALLOCATIONS[[January]:[December]],MATCH(Summary!$H114,TB_ALLOCATIONS[Subcategory],0),MATCH(Summary!U$8,TB_ALLOCATIONS[[#Headers],[January]:[December]],0)))))),0)</f>
        <v/>
      </c>
      <c r="V114" s="249" t="str">
        <f>IFERROR(IF($H114="","",IF($H114="Total",SUMIFS(V$12:V113,$F$12:$F113,"Category"),IF($F114="Category",SUMIFS(TB_TRANSACTIONS[Total ($)],TB_TRANSACTIONS[Category],Summary!$H114,TB_TRANSACTIONS[Month],Summary!U$8),SUMIFS(TB_TRANSACTIONS[Total ($)],TB_TRANSACTIONS[Subcategory],Summary!$H114,TB_TRANSACTIONS[Month],Summary!U$8)))),0)</f>
        <v/>
      </c>
      <c r="W114" s="250" t="str">
        <f t="shared" si="26"/>
        <v/>
      </c>
      <c r="X114" s="162"/>
      <c r="Y114" s="165"/>
      <c r="Z114" s="249" t="str">
        <f>IFERROR(IF($H114="","",IF($H114="Total",SUMIFS(Z$12:Z113,$F$12:$F113,"Category"),IF($F114="Category",SUM(INDEX(Allocations!$D$11:$O$20,MATCH(Summary!$H114,Allocations!$C$11:$C$20,0),MATCH(Summary!Z$8,Allocations!$D$10:$O$10,0))),SUM(INDEX(TB_ALLOCATIONS[[January]:[December]],MATCH(Summary!$H114,TB_ALLOCATIONS[Subcategory],0),MATCH(Summary!Z$8,TB_ALLOCATIONS[[#Headers],[January]:[December]],0)))))),0)</f>
        <v/>
      </c>
      <c r="AA114" s="249" t="str">
        <f>IFERROR(IF($H114="","",IF($H114="Total",SUMIFS(AA$12:AA113,$F$12:$F113,"Category"),IF($F114="Category",SUMIFS(TB_TRANSACTIONS[Total ($)],TB_TRANSACTIONS[Category],Summary!$H114,TB_TRANSACTIONS[Month],Summary!Z$8),SUMIFS(TB_TRANSACTIONS[Total ($)],TB_TRANSACTIONS[Subcategory],Summary!$H114,TB_TRANSACTIONS[Month],Summary!Z$8)))),0)</f>
        <v/>
      </c>
      <c r="AB114" s="250" t="str">
        <f t="shared" si="27"/>
        <v/>
      </c>
      <c r="AC114" s="162"/>
      <c r="AD114" s="165"/>
      <c r="AE114" s="249" t="str">
        <f>IFERROR(IF($H114="","",IF($H114="Total",SUMIFS(AE$12:AE113,$F$12:$F113,"Category"),IF($F114="Category",SUM(INDEX(Allocations!$D$11:$O$20,MATCH(Summary!$H114,Allocations!$C$11:$C$20,0),MATCH(Summary!AE$8,Allocations!$D$10:$O$10,0))),SUM(INDEX(TB_ALLOCATIONS[[January]:[December]],MATCH(Summary!$H114,TB_ALLOCATIONS[Subcategory],0),MATCH(Summary!AE$8,TB_ALLOCATIONS[[#Headers],[January]:[December]],0)))))),0)</f>
        <v/>
      </c>
      <c r="AF114" s="249" t="str">
        <f>IFERROR(IF($H114="","",IF($H114="Total",SUMIFS(AF$12:AF113,$F$12:$F113,"Category"),IF($F114="Category",SUMIFS(TB_TRANSACTIONS[Total ($)],TB_TRANSACTIONS[Category],Summary!$H114,TB_TRANSACTIONS[Month],Summary!AE$8),SUMIFS(TB_TRANSACTIONS[Total ($)],TB_TRANSACTIONS[Subcategory],Summary!$H114,TB_TRANSACTIONS[Month],Summary!AE$8)))),0)</f>
        <v/>
      </c>
      <c r="AG114" s="250" t="str">
        <f t="shared" si="28"/>
        <v/>
      </c>
      <c r="AH114" s="162"/>
      <c r="AI114" s="165"/>
      <c r="AJ114" s="249" t="str">
        <f>IFERROR(IF($H114="","",IF($H114="Total",SUMIFS(AJ$12:AJ113,$F$12:$F113,"Category"),IF($F114="Category",SUM(INDEX(Allocations!$D$11:$O$20,MATCH(Summary!$H114,Allocations!$C$11:$C$20,0),MATCH(Summary!AJ$8,Allocations!$D$10:$O$10,0))),SUM(INDEX(TB_ALLOCATIONS[[January]:[December]],MATCH(Summary!$H114,TB_ALLOCATIONS[Subcategory],0),MATCH(Summary!AJ$8,TB_ALLOCATIONS[[#Headers],[January]:[December]],0)))))),0)</f>
        <v/>
      </c>
      <c r="AK114" s="249" t="str">
        <f>IFERROR(IF($H114="","",IF($H114="Total",SUMIFS(AK$12:AK113,$F$12:$F113,"Category"),IF($F114="Category",SUMIFS(TB_TRANSACTIONS[Total ($)],TB_TRANSACTIONS[Category],Summary!$H114,TB_TRANSACTIONS[Month],Summary!AJ$8),SUMIFS(TB_TRANSACTIONS[Total ($)],TB_TRANSACTIONS[Subcategory],Summary!$H114,TB_TRANSACTIONS[Month],Summary!AJ$8)))),0)</f>
        <v/>
      </c>
      <c r="AL114" s="250" t="str">
        <f t="shared" si="29"/>
        <v/>
      </c>
      <c r="AM114" s="162"/>
      <c r="AN114" s="165"/>
      <c r="AO114" s="249" t="str">
        <f>IFERROR(IF($H114="","",IF($H114="Total",SUMIFS(AO$12:AO113,$F$12:$F113,"Category"),IF($F114="Category",SUM(INDEX(Allocations!$D$11:$O$20,MATCH(Summary!$H114,Allocations!$C$11:$C$20,0),MATCH(Summary!AO$8,Allocations!$D$10:$O$10,0))),SUM(INDEX(TB_ALLOCATIONS[[January]:[December]],MATCH(Summary!$H114,TB_ALLOCATIONS[Subcategory],0),MATCH(Summary!AO$8,TB_ALLOCATIONS[[#Headers],[January]:[December]],0)))))),0)</f>
        <v/>
      </c>
      <c r="AP114" s="249" t="str">
        <f>IFERROR(IF($H114="","",IF($H114="Total",SUMIFS(AP$12:AP113,$F$12:$F113,"Category"),IF($F114="Category",SUMIFS(TB_TRANSACTIONS[Total ($)],TB_TRANSACTIONS[Category],Summary!$H114,TB_TRANSACTIONS[Month],Summary!AO$8),SUMIFS(TB_TRANSACTIONS[Total ($)],TB_TRANSACTIONS[Subcategory],Summary!$H114,TB_TRANSACTIONS[Month],Summary!AO$8)))),0)</f>
        <v/>
      </c>
      <c r="AQ114" s="250" t="str">
        <f t="shared" si="30"/>
        <v/>
      </c>
      <c r="AR114" s="162"/>
      <c r="AS114" s="165"/>
      <c r="AT114" s="249" t="str">
        <f>IFERROR(IF($H114="","",IF($H114="Total",SUMIFS(AT$12:AT113,$F$12:$F113,"Category"),IF($F114="Category",SUM(INDEX(Allocations!$D$11:$O$20,MATCH(Summary!$H114,Allocations!$C$11:$C$20,0),MATCH(Summary!AT$8,Allocations!$D$10:$O$10,0))),SUM(INDEX(TB_ALLOCATIONS[[January]:[December]],MATCH(Summary!$H114,TB_ALLOCATIONS[Subcategory],0),MATCH(Summary!AT$8,TB_ALLOCATIONS[[#Headers],[January]:[December]],0)))))),0)</f>
        <v/>
      </c>
      <c r="AU114" s="249" t="str">
        <f>IFERROR(IF($H114="","",IF($H114="Total",SUMIFS(AU$12:AU113,$F$12:$F113,"Category"),IF($F114="Category",SUMIFS(TB_TRANSACTIONS[Total ($)],TB_TRANSACTIONS[Category],Summary!$H114,TB_TRANSACTIONS[Month],Summary!AT$8),SUMIFS(TB_TRANSACTIONS[Total ($)],TB_TRANSACTIONS[Subcategory],Summary!$H114,TB_TRANSACTIONS[Month],Summary!AT$8)))),0)</f>
        <v/>
      </c>
      <c r="AV114" s="250" t="str">
        <f t="shared" si="31"/>
        <v/>
      </c>
      <c r="AW114" s="162"/>
      <c r="AX114" s="165"/>
      <c r="AY114" s="249" t="str">
        <f>IFERROR(IF($H114="","",IF($H114="Total",SUMIFS(AY$12:AY113,$F$12:$F113,"Category"),IF($F114="Category",SUM(INDEX(Allocations!$D$11:$O$20,MATCH(Summary!$H114,Allocations!$C$11:$C$20,0),MATCH(Summary!AY$8,Allocations!$D$10:$O$10,0))),SUM(INDEX(TB_ALLOCATIONS[[January]:[December]],MATCH(Summary!$H114,TB_ALLOCATIONS[Subcategory],0),MATCH(Summary!AY$8,TB_ALLOCATIONS[[#Headers],[January]:[December]],0)))))),0)</f>
        <v/>
      </c>
      <c r="AZ114" s="249" t="str">
        <f>IFERROR(IF($H114="","",IF($H114="Total",SUMIFS(AZ$12:AZ113,$F$12:$F113,"Category"),IF($F114="Category",SUMIFS(TB_TRANSACTIONS[Total ($)],TB_TRANSACTIONS[Category],Summary!$H114,TB_TRANSACTIONS[Month],Summary!AY$8),SUMIFS(TB_TRANSACTIONS[Total ($)],TB_TRANSACTIONS[Subcategory],Summary!$H114,TB_TRANSACTIONS[Month],Summary!AY$8)))),0)</f>
        <v/>
      </c>
      <c r="BA114" s="250" t="str">
        <f t="shared" si="32"/>
        <v/>
      </c>
      <c r="BB114" s="162"/>
      <c r="BC114" s="165"/>
      <c r="BD114" s="249" t="str">
        <f>IFERROR(IF($H114="","",IF($H114="Total",SUMIFS(BD$12:BD113,$F$12:$F113,"Category"),IF($F114="Category",SUM(INDEX(Allocations!$D$11:$O$20,MATCH(Summary!$H114,Allocations!$C$11:$C$20,0),MATCH(Summary!BD$8,Allocations!$D$10:$O$10,0))),SUM(INDEX(TB_ALLOCATIONS[[January]:[December]],MATCH(Summary!$H114,TB_ALLOCATIONS[Subcategory],0),MATCH(Summary!BD$8,TB_ALLOCATIONS[[#Headers],[January]:[December]],0)))))),0)</f>
        <v/>
      </c>
      <c r="BE114" s="249" t="str">
        <f>IFERROR(IF($H114="","",IF($H114="Total",SUMIFS(BE$12:BE113,$F$12:$F113,"Category"),IF($F114="Category",SUMIFS(TB_TRANSACTIONS[Total ($)],TB_TRANSACTIONS[Category],Summary!$H114,TB_TRANSACTIONS[Month],Summary!BD$8),SUMIFS(TB_TRANSACTIONS[Total ($)],TB_TRANSACTIONS[Subcategory],Summary!$H114,TB_TRANSACTIONS[Month],Summary!BD$8)))),0)</f>
        <v/>
      </c>
      <c r="BF114" s="250" t="str">
        <f t="shared" si="33"/>
        <v/>
      </c>
      <c r="BG114" s="162"/>
      <c r="BH114" s="165"/>
      <c r="BI114" s="249" t="str">
        <f>IFERROR(IF($H114="","",IF($H114="Total",SUMIFS(BI$12:BI113,$F$12:$F113,"Category"),IF($F114="Category",SUM(INDEX(Allocations!$D$11:$O$20,MATCH(Summary!$H114,Allocations!$C$11:$C$20,0),MATCH(Summary!BI$8,Allocations!$D$10:$O$10,0))),SUM(INDEX(TB_ALLOCATIONS[[January]:[December]],MATCH(Summary!$H114,TB_ALLOCATIONS[Subcategory],0),MATCH(Summary!BI$8,TB_ALLOCATIONS[[#Headers],[January]:[December]],0)))))),0)</f>
        <v/>
      </c>
      <c r="BJ114" s="249" t="str">
        <f>IFERROR(IF($H114="","",IF($H114="Total",SUMIFS(BJ$12:BJ113,$F$12:$F113,"Category"),IF($F114="Category",SUMIFS(TB_TRANSACTIONS[Total ($)],TB_TRANSACTIONS[Category],Summary!$H114,TB_TRANSACTIONS[Month],Summary!BI$8),SUMIFS(TB_TRANSACTIONS[Total ($)],TB_TRANSACTIONS[Subcategory],Summary!$H114,TB_TRANSACTIONS[Month],Summary!BI$8)))),0)</f>
        <v/>
      </c>
      <c r="BK114" s="250" t="str">
        <f t="shared" si="34"/>
        <v/>
      </c>
      <c r="BL114" s="162"/>
      <c r="BM114" s="165"/>
      <c r="BN114" s="249" t="str">
        <f>IFERROR(IF($H114="","",IF($H114="Total",SUMIFS(BN$12:BN113,$F$12:$F113,"Category"),IF($F114="Category",SUM(INDEX(Allocations!$D$11:$O$20,MATCH(Summary!$H114,Allocations!$C$11:$C$20,0),MATCH(Summary!BN$8,Allocations!$D$10:$O$10,0))),SUM(INDEX(TB_ALLOCATIONS[[January]:[December]],MATCH(Summary!$H114,TB_ALLOCATIONS[Subcategory],0),MATCH(Summary!BN$8,TB_ALLOCATIONS[[#Headers],[January]:[December]],0)))))),0)</f>
        <v/>
      </c>
      <c r="BO114" s="249" t="str">
        <f>IFERROR(IF($H114="","",IF($H114="Total",SUMIFS(BO$12:BO113,$F$12:$F113,"Category"),IF($F114="Category",SUMIFS(TB_TRANSACTIONS[Total ($)],TB_TRANSACTIONS[Category],Summary!$H114,TB_TRANSACTIONS[Month],Summary!BN$8),SUMIFS(TB_TRANSACTIONS[Total ($)],TB_TRANSACTIONS[Subcategory],Summary!$H114,TB_TRANSACTIONS[Month],Summary!BN$8)))),0)</f>
        <v/>
      </c>
      <c r="BP114" s="250" t="str">
        <f t="shared" si="35"/>
        <v/>
      </c>
      <c r="BQ114" s="162"/>
      <c r="BR114" s="165"/>
      <c r="BS114" s="249" t="str">
        <f t="shared" si="38"/>
        <v/>
      </c>
      <c r="BT114" s="249" t="str">
        <f t="shared" si="39"/>
        <v/>
      </c>
      <c r="BU114" s="250" t="str">
        <f t="shared" si="40"/>
        <v/>
      </c>
      <c r="BV114" s="267"/>
      <c r="BW114" s="77"/>
      <c r="BX114" s="57"/>
      <c r="CK114" s="92"/>
      <c r="CL114" s="92"/>
      <c r="CM114" s="92"/>
      <c r="CN114" s="92"/>
      <c r="CO114" s="92"/>
      <c r="CP114" s="92"/>
    </row>
    <row r="115" spans="1:94" s="72" customFormat="1" ht="16" customHeight="1" thickBot="1" x14ac:dyDescent="0.3">
      <c r="A115" s="97"/>
      <c r="B115" s="108" t="str">
        <f>IFERROR(IF(COUNTIFS($B$13:B114,"Total")&gt;0,"-",IF(B114="",IF(B113="","Total",IF(B113=$C$8,"",B113+1)),IF(E114=D114,"",B114))),"-")</f>
        <v>-</v>
      </c>
      <c r="C115" s="108" t="str">
        <f>IFERROR(IF(B115="","-",INDEX(Analysis!$D$45:$D$54,MATCH(Summary!$B115,Analysis!$C$45:$C$54,0),1)),"-")</f>
        <v>-</v>
      </c>
      <c r="D115" s="108" t="str">
        <f>IFERROR(INDEX(Analysis!$E$45:$E$54,MATCH(Summary!$B115,Analysis!$C$45:$C$54,0),1),"-")</f>
        <v>-</v>
      </c>
      <c r="E115" s="108" t="str">
        <f t="shared" si="36"/>
        <v>-</v>
      </c>
      <c r="F115" s="108" t="str">
        <f t="shared" si="24"/>
        <v>-</v>
      </c>
      <c r="G115" s="57"/>
      <c r="H115" s="164" t="str">
        <f>IFERROR(IF(B115="Total","Total",IF(COUNTIFS($H$12:H114,"Total")&gt;0,"",IF(F115="Category",Summary!C115,INDEX(TB_ALLOCATIONS[Subcategory],MATCH(Summary!C115&amp;"-"&amp;Summary!E115,TB_ALLOCATIONS[Subcategory - code],0),1)))),"")</f>
        <v/>
      </c>
      <c r="I115" s="162"/>
      <c r="J115" s="165"/>
      <c r="K115" s="249" t="str">
        <f>IFERROR(IF($H115="","",IF($H115="Total",SUMIFS(K$12:K114,$F$12:$F114,"Category"),IF($F115="Category",SUM(INDEX(Allocations!$D$11:$O$20,MATCH(Summary!$H115,Allocations!$C$11:$C$20,0),MATCH(Summary!K$8,Allocations!$D$10:$O$10,0))),SUM(INDEX(TB_ALLOCATIONS[[January]:[December]],MATCH(Summary!$H115,TB_ALLOCATIONS[Subcategory],0),MATCH(Summary!K$8,TB_ALLOCATIONS[[#Headers],[January]:[December]],0)))))),0)</f>
        <v/>
      </c>
      <c r="L115" s="249" t="str">
        <f>IFERROR(IF($H115="","",IF($H115="Total",SUMIFS(L$12:L114,$F$12:$F114,"Category"),IF($F115="Category",SUMIFS(TB_TRANSACTIONS[Total ($)],TB_TRANSACTIONS[Category],Summary!$H115,TB_TRANSACTIONS[Month],Summary!K$8),SUMIFS(TB_TRANSACTIONS[Total ($)],TB_TRANSACTIONS[Subcategory],Summary!$H115,TB_TRANSACTIONS[Month],Summary!K$8)))),0)</f>
        <v/>
      </c>
      <c r="M115" s="250" t="str">
        <f t="shared" si="37"/>
        <v/>
      </c>
      <c r="N115" s="162"/>
      <c r="O115" s="165"/>
      <c r="P115" s="249" t="str">
        <f>IFERROR(IF($H115="","",IF($H115="Total",SUMIFS(P$12:P114,$F$12:$F114,"Category"),IF($F115="Category",SUM(INDEX(Allocations!$D$11:$O$20,MATCH(Summary!$H115,Allocations!$C$11:$C$20,0),MATCH(Summary!P$8,Allocations!$D$10:$O$10,0))),SUM(INDEX(TB_ALLOCATIONS[[January]:[December]],MATCH(Summary!$H115,TB_ALLOCATIONS[Subcategory],0),MATCH(Summary!P$8,TB_ALLOCATIONS[[#Headers],[January]:[December]],0)))))),0)</f>
        <v/>
      </c>
      <c r="Q115" s="249" t="str">
        <f>IFERROR(IF($H115="","",IF($H115="Total",SUMIFS(Q$12:Q114,$F$12:$F114,"Category"),IF($F115="Category",SUMIFS(TB_TRANSACTIONS[Total ($)],TB_TRANSACTIONS[Category],Summary!$H115,TB_TRANSACTIONS[Month],Summary!P$8),SUMIFS(TB_TRANSACTIONS[Total ($)],TB_TRANSACTIONS[Subcategory],Summary!$H115,TB_TRANSACTIONS[Month],Summary!P$8)))),0)</f>
        <v/>
      </c>
      <c r="R115" s="250" t="str">
        <f t="shared" si="25"/>
        <v/>
      </c>
      <c r="S115" s="162"/>
      <c r="T115" s="165"/>
      <c r="U115" s="249" t="str">
        <f>IFERROR(IF($H115="","",IF($H115="Total",SUMIFS(U$12:U114,$F$12:$F114,"Category"),IF($F115="Category",SUM(INDEX(Allocations!$D$11:$O$20,MATCH(Summary!$H115,Allocations!$C$11:$C$20,0),MATCH(Summary!U$8,Allocations!$D$10:$O$10,0))),SUM(INDEX(TB_ALLOCATIONS[[January]:[December]],MATCH(Summary!$H115,TB_ALLOCATIONS[Subcategory],0),MATCH(Summary!U$8,TB_ALLOCATIONS[[#Headers],[January]:[December]],0)))))),0)</f>
        <v/>
      </c>
      <c r="V115" s="249" t="str">
        <f>IFERROR(IF($H115="","",IF($H115="Total",SUMIFS(V$12:V114,$F$12:$F114,"Category"),IF($F115="Category",SUMIFS(TB_TRANSACTIONS[Total ($)],TB_TRANSACTIONS[Category],Summary!$H115,TB_TRANSACTIONS[Month],Summary!U$8),SUMIFS(TB_TRANSACTIONS[Total ($)],TB_TRANSACTIONS[Subcategory],Summary!$H115,TB_TRANSACTIONS[Month],Summary!U$8)))),0)</f>
        <v/>
      </c>
      <c r="W115" s="250" t="str">
        <f t="shared" si="26"/>
        <v/>
      </c>
      <c r="X115" s="162"/>
      <c r="Y115" s="165"/>
      <c r="Z115" s="249" t="str">
        <f>IFERROR(IF($H115="","",IF($H115="Total",SUMIFS(Z$12:Z114,$F$12:$F114,"Category"),IF($F115="Category",SUM(INDEX(Allocations!$D$11:$O$20,MATCH(Summary!$H115,Allocations!$C$11:$C$20,0),MATCH(Summary!Z$8,Allocations!$D$10:$O$10,0))),SUM(INDEX(TB_ALLOCATIONS[[January]:[December]],MATCH(Summary!$H115,TB_ALLOCATIONS[Subcategory],0),MATCH(Summary!Z$8,TB_ALLOCATIONS[[#Headers],[January]:[December]],0)))))),0)</f>
        <v/>
      </c>
      <c r="AA115" s="249" t="str">
        <f>IFERROR(IF($H115="","",IF($H115="Total",SUMIFS(AA$12:AA114,$F$12:$F114,"Category"),IF($F115="Category",SUMIFS(TB_TRANSACTIONS[Total ($)],TB_TRANSACTIONS[Category],Summary!$H115,TB_TRANSACTIONS[Month],Summary!Z$8),SUMIFS(TB_TRANSACTIONS[Total ($)],TB_TRANSACTIONS[Subcategory],Summary!$H115,TB_TRANSACTIONS[Month],Summary!Z$8)))),0)</f>
        <v/>
      </c>
      <c r="AB115" s="250" t="str">
        <f t="shared" si="27"/>
        <v/>
      </c>
      <c r="AC115" s="162"/>
      <c r="AD115" s="165"/>
      <c r="AE115" s="249" t="str">
        <f>IFERROR(IF($H115="","",IF($H115="Total",SUMIFS(AE$12:AE114,$F$12:$F114,"Category"),IF($F115="Category",SUM(INDEX(Allocations!$D$11:$O$20,MATCH(Summary!$H115,Allocations!$C$11:$C$20,0),MATCH(Summary!AE$8,Allocations!$D$10:$O$10,0))),SUM(INDEX(TB_ALLOCATIONS[[January]:[December]],MATCH(Summary!$H115,TB_ALLOCATIONS[Subcategory],0),MATCH(Summary!AE$8,TB_ALLOCATIONS[[#Headers],[January]:[December]],0)))))),0)</f>
        <v/>
      </c>
      <c r="AF115" s="249" t="str">
        <f>IFERROR(IF($H115="","",IF($H115="Total",SUMIFS(AF$12:AF114,$F$12:$F114,"Category"),IF($F115="Category",SUMIFS(TB_TRANSACTIONS[Total ($)],TB_TRANSACTIONS[Category],Summary!$H115,TB_TRANSACTIONS[Month],Summary!AE$8),SUMIFS(TB_TRANSACTIONS[Total ($)],TB_TRANSACTIONS[Subcategory],Summary!$H115,TB_TRANSACTIONS[Month],Summary!AE$8)))),0)</f>
        <v/>
      </c>
      <c r="AG115" s="250" t="str">
        <f t="shared" si="28"/>
        <v/>
      </c>
      <c r="AH115" s="162"/>
      <c r="AI115" s="165"/>
      <c r="AJ115" s="249" t="str">
        <f>IFERROR(IF($H115="","",IF($H115="Total",SUMIFS(AJ$12:AJ114,$F$12:$F114,"Category"),IF($F115="Category",SUM(INDEX(Allocations!$D$11:$O$20,MATCH(Summary!$H115,Allocations!$C$11:$C$20,0),MATCH(Summary!AJ$8,Allocations!$D$10:$O$10,0))),SUM(INDEX(TB_ALLOCATIONS[[January]:[December]],MATCH(Summary!$H115,TB_ALLOCATIONS[Subcategory],0),MATCH(Summary!AJ$8,TB_ALLOCATIONS[[#Headers],[January]:[December]],0)))))),0)</f>
        <v/>
      </c>
      <c r="AK115" s="249" t="str">
        <f>IFERROR(IF($H115="","",IF($H115="Total",SUMIFS(AK$12:AK114,$F$12:$F114,"Category"),IF($F115="Category",SUMIFS(TB_TRANSACTIONS[Total ($)],TB_TRANSACTIONS[Category],Summary!$H115,TB_TRANSACTIONS[Month],Summary!AJ$8),SUMIFS(TB_TRANSACTIONS[Total ($)],TB_TRANSACTIONS[Subcategory],Summary!$H115,TB_TRANSACTIONS[Month],Summary!AJ$8)))),0)</f>
        <v/>
      </c>
      <c r="AL115" s="250" t="str">
        <f t="shared" si="29"/>
        <v/>
      </c>
      <c r="AM115" s="162"/>
      <c r="AN115" s="165"/>
      <c r="AO115" s="249" t="str">
        <f>IFERROR(IF($H115="","",IF($H115="Total",SUMIFS(AO$12:AO114,$F$12:$F114,"Category"),IF($F115="Category",SUM(INDEX(Allocations!$D$11:$O$20,MATCH(Summary!$H115,Allocations!$C$11:$C$20,0),MATCH(Summary!AO$8,Allocations!$D$10:$O$10,0))),SUM(INDEX(TB_ALLOCATIONS[[January]:[December]],MATCH(Summary!$H115,TB_ALLOCATIONS[Subcategory],0),MATCH(Summary!AO$8,TB_ALLOCATIONS[[#Headers],[January]:[December]],0)))))),0)</f>
        <v/>
      </c>
      <c r="AP115" s="249" t="str">
        <f>IFERROR(IF($H115="","",IF($H115="Total",SUMIFS(AP$12:AP114,$F$12:$F114,"Category"),IF($F115="Category",SUMIFS(TB_TRANSACTIONS[Total ($)],TB_TRANSACTIONS[Category],Summary!$H115,TB_TRANSACTIONS[Month],Summary!AO$8),SUMIFS(TB_TRANSACTIONS[Total ($)],TB_TRANSACTIONS[Subcategory],Summary!$H115,TB_TRANSACTIONS[Month],Summary!AO$8)))),0)</f>
        <v/>
      </c>
      <c r="AQ115" s="250" t="str">
        <f t="shared" si="30"/>
        <v/>
      </c>
      <c r="AR115" s="162"/>
      <c r="AS115" s="165"/>
      <c r="AT115" s="249" t="str">
        <f>IFERROR(IF($H115="","",IF($H115="Total",SUMIFS(AT$12:AT114,$F$12:$F114,"Category"),IF($F115="Category",SUM(INDEX(Allocations!$D$11:$O$20,MATCH(Summary!$H115,Allocations!$C$11:$C$20,0),MATCH(Summary!AT$8,Allocations!$D$10:$O$10,0))),SUM(INDEX(TB_ALLOCATIONS[[January]:[December]],MATCH(Summary!$H115,TB_ALLOCATIONS[Subcategory],0),MATCH(Summary!AT$8,TB_ALLOCATIONS[[#Headers],[January]:[December]],0)))))),0)</f>
        <v/>
      </c>
      <c r="AU115" s="249" t="str">
        <f>IFERROR(IF($H115="","",IF($H115="Total",SUMIFS(AU$12:AU114,$F$12:$F114,"Category"),IF($F115="Category",SUMIFS(TB_TRANSACTIONS[Total ($)],TB_TRANSACTIONS[Category],Summary!$H115,TB_TRANSACTIONS[Month],Summary!AT$8),SUMIFS(TB_TRANSACTIONS[Total ($)],TB_TRANSACTIONS[Subcategory],Summary!$H115,TB_TRANSACTIONS[Month],Summary!AT$8)))),0)</f>
        <v/>
      </c>
      <c r="AV115" s="250" t="str">
        <f t="shared" si="31"/>
        <v/>
      </c>
      <c r="AW115" s="162"/>
      <c r="AX115" s="165"/>
      <c r="AY115" s="249" t="str">
        <f>IFERROR(IF($H115="","",IF($H115="Total",SUMIFS(AY$12:AY114,$F$12:$F114,"Category"),IF($F115="Category",SUM(INDEX(Allocations!$D$11:$O$20,MATCH(Summary!$H115,Allocations!$C$11:$C$20,0),MATCH(Summary!AY$8,Allocations!$D$10:$O$10,0))),SUM(INDEX(TB_ALLOCATIONS[[January]:[December]],MATCH(Summary!$H115,TB_ALLOCATIONS[Subcategory],0),MATCH(Summary!AY$8,TB_ALLOCATIONS[[#Headers],[January]:[December]],0)))))),0)</f>
        <v/>
      </c>
      <c r="AZ115" s="249" t="str">
        <f>IFERROR(IF($H115="","",IF($H115="Total",SUMIFS(AZ$12:AZ114,$F$12:$F114,"Category"),IF($F115="Category",SUMIFS(TB_TRANSACTIONS[Total ($)],TB_TRANSACTIONS[Category],Summary!$H115,TB_TRANSACTIONS[Month],Summary!AY$8),SUMIFS(TB_TRANSACTIONS[Total ($)],TB_TRANSACTIONS[Subcategory],Summary!$H115,TB_TRANSACTIONS[Month],Summary!AY$8)))),0)</f>
        <v/>
      </c>
      <c r="BA115" s="250" t="str">
        <f t="shared" si="32"/>
        <v/>
      </c>
      <c r="BB115" s="162"/>
      <c r="BC115" s="165"/>
      <c r="BD115" s="249" t="str">
        <f>IFERROR(IF($H115="","",IF($H115="Total",SUMIFS(BD$12:BD114,$F$12:$F114,"Category"),IF($F115="Category",SUM(INDEX(Allocations!$D$11:$O$20,MATCH(Summary!$H115,Allocations!$C$11:$C$20,0),MATCH(Summary!BD$8,Allocations!$D$10:$O$10,0))),SUM(INDEX(TB_ALLOCATIONS[[January]:[December]],MATCH(Summary!$H115,TB_ALLOCATIONS[Subcategory],0),MATCH(Summary!BD$8,TB_ALLOCATIONS[[#Headers],[January]:[December]],0)))))),0)</f>
        <v/>
      </c>
      <c r="BE115" s="249" t="str">
        <f>IFERROR(IF($H115="","",IF($H115="Total",SUMIFS(BE$12:BE114,$F$12:$F114,"Category"),IF($F115="Category",SUMIFS(TB_TRANSACTIONS[Total ($)],TB_TRANSACTIONS[Category],Summary!$H115,TB_TRANSACTIONS[Month],Summary!BD$8),SUMIFS(TB_TRANSACTIONS[Total ($)],TB_TRANSACTIONS[Subcategory],Summary!$H115,TB_TRANSACTIONS[Month],Summary!BD$8)))),0)</f>
        <v/>
      </c>
      <c r="BF115" s="250" t="str">
        <f t="shared" si="33"/>
        <v/>
      </c>
      <c r="BG115" s="162"/>
      <c r="BH115" s="165"/>
      <c r="BI115" s="249" t="str">
        <f>IFERROR(IF($H115="","",IF($H115="Total",SUMIFS(BI$12:BI114,$F$12:$F114,"Category"),IF($F115="Category",SUM(INDEX(Allocations!$D$11:$O$20,MATCH(Summary!$H115,Allocations!$C$11:$C$20,0),MATCH(Summary!BI$8,Allocations!$D$10:$O$10,0))),SUM(INDEX(TB_ALLOCATIONS[[January]:[December]],MATCH(Summary!$H115,TB_ALLOCATIONS[Subcategory],0),MATCH(Summary!BI$8,TB_ALLOCATIONS[[#Headers],[January]:[December]],0)))))),0)</f>
        <v/>
      </c>
      <c r="BJ115" s="249" t="str">
        <f>IFERROR(IF($H115="","",IF($H115="Total",SUMIFS(BJ$12:BJ114,$F$12:$F114,"Category"),IF($F115="Category",SUMIFS(TB_TRANSACTIONS[Total ($)],TB_TRANSACTIONS[Category],Summary!$H115,TB_TRANSACTIONS[Month],Summary!BI$8),SUMIFS(TB_TRANSACTIONS[Total ($)],TB_TRANSACTIONS[Subcategory],Summary!$H115,TB_TRANSACTIONS[Month],Summary!BI$8)))),0)</f>
        <v/>
      </c>
      <c r="BK115" s="250" t="str">
        <f t="shared" si="34"/>
        <v/>
      </c>
      <c r="BL115" s="162"/>
      <c r="BM115" s="165"/>
      <c r="BN115" s="249" t="str">
        <f>IFERROR(IF($H115="","",IF($H115="Total",SUMIFS(BN$12:BN114,$F$12:$F114,"Category"),IF($F115="Category",SUM(INDEX(Allocations!$D$11:$O$20,MATCH(Summary!$H115,Allocations!$C$11:$C$20,0),MATCH(Summary!BN$8,Allocations!$D$10:$O$10,0))),SUM(INDEX(TB_ALLOCATIONS[[January]:[December]],MATCH(Summary!$H115,TB_ALLOCATIONS[Subcategory],0),MATCH(Summary!BN$8,TB_ALLOCATIONS[[#Headers],[January]:[December]],0)))))),0)</f>
        <v/>
      </c>
      <c r="BO115" s="249" t="str">
        <f>IFERROR(IF($H115="","",IF($H115="Total",SUMIFS(BO$12:BO114,$F$12:$F114,"Category"),IF($F115="Category",SUMIFS(TB_TRANSACTIONS[Total ($)],TB_TRANSACTIONS[Category],Summary!$H115,TB_TRANSACTIONS[Month],Summary!BN$8),SUMIFS(TB_TRANSACTIONS[Total ($)],TB_TRANSACTIONS[Subcategory],Summary!$H115,TB_TRANSACTIONS[Month],Summary!BN$8)))),0)</f>
        <v/>
      </c>
      <c r="BP115" s="250" t="str">
        <f t="shared" si="35"/>
        <v/>
      </c>
      <c r="BQ115" s="162"/>
      <c r="BR115" s="165"/>
      <c r="BS115" s="249" t="str">
        <f t="shared" si="38"/>
        <v/>
      </c>
      <c r="BT115" s="249" t="str">
        <f t="shared" si="39"/>
        <v/>
      </c>
      <c r="BU115" s="250" t="str">
        <f t="shared" si="40"/>
        <v/>
      </c>
      <c r="BV115" s="267"/>
      <c r="BW115" s="77"/>
      <c r="BX115" s="57"/>
      <c r="CK115" s="92"/>
      <c r="CL115" s="92"/>
      <c r="CM115" s="92"/>
      <c r="CN115" s="92"/>
      <c r="CO115" s="92"/>
      <c r="CP115" s="92"/>
    </row>
    <row r="116" spans="1:94" s="72" customFormat="1" ht="16" customHeight="1" thickBot="1" x14ac:dyDescent="0.3">
      <c r="A116" s="97"/>
      <c r="B116" s="108" t="str">
        <f>IFERROR(IF(COUNTIFS($B$13:B115,"Total")&gt;0,"-",IF(B115="",IF(B114="","Total",IF(B114=$C$8,"",B114+1)),IF(E115=D115,"",B115))),"-")</f>
        <v>-</v>
      </c>
      <c r="C116" s="108" t="str">
        <f>IFERROR(IF(B116="","-",INDEX(Analysis!$D$45:$D$54,MATCH(Summary!$B116,Analysis!$C$45:$C$54,0),1)),"-")</f>
        <v>-</v>
      </c>
      <c r="D116" s="108" t="str">
        <f>IFERROR(INDEX(Analysis!$E$45:$E$54,MATCH(Summary!$B116,Analysis!$C$45:$C$54,0),1),"-")</f>
        <v>-</v>
      </c>
      <c r="E116" s="108" t="str">
        <f t="shared" si="36"/>
        <v>-</v>
      </c>
      <c r="F116" s="108" t="str">
        <f t="shared" si="24"/>
        <v>-</v>
      </c>
      <c r="G116" s="57"/>
      <c r="H116" s="164" t="str">
        <f>IFERROR(IF(B116="Total","Total",IF(COUNTIFS($H$12:H115,"Total")&gt;0,"",IF(F116="Category",Summary!C116,INDEX(TB_ALLOCATIONS[Subcategory],MATCH(Summary!C116&amp;"-"&amp;Summary!E116,TB_ALLOCATIONS[Subcategory - code],0),1)))),"")</f>
        <v/>
      </c>
      <c r="I116" s="162"/>
      <c r="J116" s="165"/>
      <c r="K116" s="249" t="str">
        <f>IFERROR(IF($H116="","",IF($H116="Total",SUMIFS(K$12:K115,$F$12:$F115,"Category"),IF($F116="Category",SUM(INDEX(Allocations!$D$11:$O$20,MATCH(Summary!$H116,Allocations!$C$11:$C$20,0),MATCH(Summary!K$8,Allocations!$D$10:$O$10,0))),SUM(INDEX(TB_ALLOCATIONS[[January]:[December]],MATCH(Summary!$H116,TB_ALLOCATIONS[Subcategory],0),MATCH(Summary!K$8,TB_ALLOCATIONS[[#Headers],[January]:[December]],0)))))),0)</f>
        <v/>
      </c>
      <c r="L116" s="249" t="str">
        <f>IFERROR(IF($H116="","",IF($H116="Total",SUMIFS(L$12:L115,$F$12:$F115,"Category"),IF($F116="Category",SUMIFS(TB_TRANSACTIONS[Total ($)],TB_TRANSACTIONS[Category],Summary!$H116,TB_TRANSACTIONS[Month],Summary!K$8),SUMIFS(TB_TRANSACTIONS[Total ($)],TB_TRANSACTIONS[Subcategory],Summary!$H116,TB_TRANSACTIONS[Month],Summary!K$8)))),0)</f>
        <v/>
      </c>
      <c r="M116" s="250" t="str">
        <f t="shared" si="37"/>
        <v/>
      </c>
      <c r="N116" s="162"/>
      <c r="O116" s="165"/>
      <c r="P116" s="249" t="str">
        <f>IFERROR(IF($H116="","",IF($H116="Total",SUMIFS(P$12:P115,$F$12:$F115,"Category"),IF($F116="Category",SUM(INDEX(Allocations!$D$11:$O$20,MATCH(Summary!$H116,Allocations!$C$11:$C$20,0),MATCH(Summary!P$8,Allocations!$D$10:$O$10,0))),SUM(INDEX(TB_ALLOCATIONS[[January]:[December]],MATCH(Summary!$H116,TB_ALLOCATIONS[Subcategory],0),MATCH(Summary!P$8,TB_ALLOCATIONS[[#Headers],[January]:[December]],0)))))),0)</f>
        <v/>
      </c>
      <c r="Q116" s="249" t="str">
        <f>IFERROR(IF($H116="","",IF($H116="Total",SUMIFS(Q$12:Q115,$F$12:$F115,"Category"),IF($F116="Category",SUMIFS(TB_TRANSACTIONS[Total ($)],TB_TRANSACTIONS[Category],Summary!$H116,TB_TRANSACTIONS[Month],Summary!P$8),SUMIFS(TB_TRANSACTIONS[Total ($)],TB_TRANSACTIONS[Subcategory],Summary!$H116,TB_TRANSACTIONS[Month],Summary!P$8)))),0)</f>
        <v/>
      </c>
      <c r="R116" s="250" t="str">
        <f t="shared" si="25"/>
        <v/>
      </c>
      <c r="S116" s="162"/>
      <c r="T116" s="165"/>
      <c r="U116" s="249" t="str">
        <f>IFERROR(IF($H116="","",IF($H116="Total",SUMIFS(U$12:U115,$F$12:$F115,"Category"),IF($F116="Category",SUM(INDEX(Allocations!$D$11:$O$20,MATCH(Summary!$H116,Allocations!$C$11:$C$20,0),MATCH(Summary!U$8,Allocations!$D$10:$O$10,0))),SUM(INDEX(TB_ALLOCATIONS[[January]:[December]],MATCH(Summary!$H116,TB_ALLOCATIONS[Subcategory],0),MATCH(Summary!U$8,TB_ALLOCATIONS[[#Headers],[January]:[December]],0)))))),0)</f>
        <v/>
      </c>
      <c r="V116" s="249" t="str">
        <f>IFERROR(IF($H116="","",IF($H116="Total",SUMIFS(V$12:V115,$F$12:$F115,"Category"),IF($F116="Category",SUMIFS(TB_TRANSACTIONS[Total ($)],TB_TRANSACTIONS[Category],Summary!$H116,TB_TRANSACTIONS[Month],Summary!U$8),SUMIFS(TB_TRANSACTIONS[Total ($)],TB_TRANSACTIONS[Subcategory],Summary!$H116,TB_TRANSACTIONS[Month],Summary!U$8)))),0)</f>
        <v/>
      </c>
      <c r="W116" s="250" t="str">
        <f t="shared" si="26"/>
        <v/>
      </c>
      <c r="X116" s="162"/>
      <c r="Y116" s="165"/>
      <c r="Z116" s="249" t="str">
        <f>IFERROR(IF($H116="","",IF($H116="Total",SUMIFS(Z$12:Z115,$F$12:$F115,"Category"),IF($F116="Category",SUM(INDEX(Allocations!$D$11:$O$20,MATCH(Summary!$H116,Allocations!$C$11:$C$20,0),MATCH(Summary!Z$8,Allocations!$D$10:$O$10,0))),SUM(INDEX(TB_ALLOCATIONS[[January]:[December]],MATCH(Summary!$H116,TB_ALLOCATIONS[Subcategory],0),MATCH(Summary!Z$8,TB_ALLOCATIONS[[#Headers],[January]:[December]],0)))))),0)</f>
        <v/>
      </c>
      <c r="AA116" s="249" t="str">
        <f>IFERROR(IF($H116="","",IF($H116="Total",SUMIFS(AA$12:AA115,$F$12:$F115,"Category"),IF($F116="Category",SUMIFS(TB_TRANSACTIONS[Total ($)],TB_TRANSACTIONS[Category],Summary!$H116,TB_TRANSACTIONS[Month],Summary!Z$8),SUMIFS(TB_TRANSACTIONS[Total ($)],TB_TRANSACTIONS[Subcategory],Summary!$H116,TB_TRANSACTIONS[Month],Summary!Z$8)))),0)</f>
        <v/>
      </c>
      <c r="AB116" s="250" t="str">
        <f t="shared" si="27"/>
        <v/>
      </c>
      <c r="AC116" s="162"/>
      <c r="AD116" s="165"/>
      <c r="AE116" s="249" t="str">
        <f>IFERROR(IF($H116="","",IF($H116="Total",SUMIFS(AE$12:AE115,$F$12:$F115,"Category"),IF($F116="Category",SUM(INDEX(Allocations!$D$11:$O$20,MATCH(Summary!$H116,Allocations!$C$11:$C$20,0),MATCH(Summary!AE$8,Allocations!$D$10:$O$10,0))),SUM(INDEX(TB_ALLOCATIONS[[January]:[December]],MATCH(Summary!$H116,TB_ALLOCATIONS[Subcategory],0),MATCH(Summary!AE$8,TB_ALLOCATIONS[[#Headers],[January]:[December]],0)))))),0)</f>
        <v/>
      </c>
      <c r="AF116" s="249" t="str">
        <f>IFERROR(IF($H116="","",IF($H116="Total",SUMIFS(AF$12:AF115,$F$12:$F115,"Category"),IF($F116="Category",SUMIFS(TB_TRANSACTIONS[Total ($)],TB_TRANSACTIONS[Category],Summary!$H116,TB_TRANSACTIONS[Month],Summary!AE$8),SUMIFS(TB_TRANSACTIONS[Total ($)],TB_TRANSACTIONS[Subcategory],Summary!$H116,TB_TRANSACTIONS[Month],Summary!AE$8)))),0)</f>
        <v/>
      </c>
      <c r="AG116" s="250" t="str">
        <f t="shared" si="28"/>
        <v/>
      </c>
      <c r="AH116" s="162"/>
      <c r="AI116" s="165"/>
      <c r="AJ116" s="249" t="str">
        <f>IFERROR(IF($H116="","",IF($H116="Total",SUMIFS(AJ$12:AJ115,$F$12:$F115,"Category"),IF($F116="Category",SUM(INDEX(Allocations!$D$11:$O$20,MATCH(Summary!$H116,Allocations!$C$11:$C$20,0),MATCH(Summary!AJ$8,Allocations!$D$10:$O$10,0))),SUM(INDEX(TB_ALLOCATIONS[[January]:[December]],MATCH(Summary!$H116,TB_ALLOCATIONS[Subcategory],0),MATCH(Summary!AJ$8,TB_ALLOCATIONS[[#Headers],[January]:[December]],0)))))),0)</f>
        <v/>
      </c>
      <c r="AK116" s="249" t="str">
        <f>IFERROR(IF($H116="","",IF($H116="Total",SUMIFS(AK$12:AK115,$F$12:$F115,"Category"),IF($F116="Category",SUMIFS(TB_TRANSACTIONS[Total ($)],TB_TRANSACTIONS[Category],Summary!$H116,TB_TRANSACTIONS[Month],Summary!AJ$8),SUMIFS(TB_TRANSACTIONS[Total ($)],TB_TRANSACTIONS[Subcategory],Summary!$H116,TB_TRANSACTIONS[Month],Summary!AJ$8)))),0)</f>
        <v/>
      </c>
      <c r="AL116" s="250" t="str">
        <f t="shared" si="29"/>
        <v/>
      </c>
      <c r="AM116" s="162"/>
      <c r="AN116" s="165"/>
      <c r="AO116" s="249" t="str">
        <f>IFERROR(IF($H116="","",IF($H116="Total",SUMIFS(AO$12:AO115,$F$12:$F115,"Category"),IF($F116="Category",SUM(INDEX(Allocations!$D$11:$O$20,MATCH(Summary!$H116,Allocations!$C$11:$C$20,0),MATCH(Summary!AO$8,Allocations!$D$10:$O$10,0))),SUM(INDEX(TB_ALLOCATIONS[[January]:[December]],MATCH(Summary!$H116,TB_ALLOCATIONS[Subcategory],0),MATCH(Summary!AO$8,TB_ALLOCATIONS[[#Headers],[January]:[December]],0)))))),0)</f>
        <v/>
      </c>
      <c r="AP116" s="249" t="str">
        <f>IFERROR(IF($H116="","",IF($H116="Total",SUMIFS(AP$12:AP115,$F$12:$F115,"Category"),IF($F116="Category",SUMIFS(TB_TRANSACTIONS[Total ($)],TB_TRANSACTIONS[Category],Summary!$H116,TB_TRANSACTIONS[Month],Summary!AO$8),SUMIFS(TB_TRANSACTIONS[Total ($)],TB_TRANSACTIONS[Subcategory],Summary!$H116,TB_TRANSACTIONS[Month],Summary!AO$8)))),0)</f>
        <v/>
      </c>
      <c r="AQ116" s="250" t="str">
        <f t="shared" si="30"/>
        <v/>
      </c>
      <c r="AR116" s="162"/>
      <c r="AS116" s="165"/>
      <c r="AT116" s="249" t="str">
        <f>IFERROR(IF($H116="","",IF($H116="Total",SUMIFS(AT$12:AT115,$F$12:$F115,"Category"),IF($F116="Category",SUM(INDEX(Allocations!$D$11:$O$20,MATCH(Summary!$H116,Allocations!$C$11:$C$20,0),MATCH(Summary!AT$8,Allocations!$D$10:$O$10,0))),SUM(INDEX(TB_ALLOCATIONS[[January]:[December]],MATCH(Summary!$H116,TB_ALLOCATIONS[Subcategory],0),MATCH(Summary!AT$8,TB_ALLOCATIONS[[#Headers],[January]:[December]],0)))))),0)</f>
        <v/>
      </c>
      <c r="AU116" s="249" t="str">
        <f>IFERROR(IF($H116="","",IF($H116="Total",SUMIFS(AU$12:AU115,$F$12:$F115,"Category"),IF($F116="Category",SUMIFS(TB_TRANSACTIONS[Total ($)],TB_TRANSACTIONS[Category],Summary!$H116,TB_TRANSACTIONS[Month],Summary!AT$8),SUMIFS(TB_TRANSACTIONS[Total ($)],TB_TRANSACTIONS[Subcategory],Summary!$H116,TB_TRANSACTIONS[Month],Summary!AT$8)))),0)</f>
        <v/>
      </c>
      <c r="AV116" s="250" t="str">
        <f t="shared" si="31"/>
        <v/>
      </c>
      <c r="AW116" s="162"/>
      <c r="AX116" s="165"/>
      <c r="AY116" s="249" t="str">
        <f>IFERROR(IF($H116="","",IF($H116="Total",SUMIFS(AY$12:AY115,$F$12:$F115,"Category"),IF($F116="Category",SUM(INDEX(Allocations!$D$11:$O$20,MATCH(Summary!$H116,Allocations!$C$11:$C$20,0),MATCH(Summary!AY$8,Allocations!$D$10:$O$10,0))),SUM(INDEX(TB_ALLOCATIONS[[January]:[December]],MATCH(Summary!$H116,TB_ALLOCATIONS[Subcategory],0),MATCH(Summary!AY$8,TB_ALLOCATIONS[[#Headers],[January]:[December]],0)))))),0)</f>
        <v/>
      </c>
      <c r="AZ116" s="249" t="str">
        <f>IFERROR(IF($H116="","",IF($H116="Total",SUMIFS(AZ$12:AZ115,$F$12:$F115,"Category"),IF($F116="Category",SUMIFS(TB_TRANSACTIONS[Total ($)],TB_TRANSACTIONS[Category],Summary!$H116,TB_TRANSACTIONS[Month],Summary!AY$8),SUMIFS(TB_TRANSACTIONS[Total ($)],TB_TRANSACTIONS[Subcategory],Summary!$H116,TB_TRANSACTIONS[Month],Summary!AY$8)))),0)</f>
        <v/>
      </c>
      <c r="BA116" s="250" t="str">
        <f t="shared" si="32"/>
        <v/>
      </c>
      <c r="BB116" s="162"/>
      <c r="BC116" s="165"/>
      <c r="BD116" s="249" t="str">
        <f>IFERROR(IF($H116="","",IF($H116="Total",SUMIFS(BD$12:BD115,$F$12:$F115,"Category"),IF($F116="Category",SUM(INDEX(Allocations!$D$11:$O$20,MATCH(Summary!$H116,Allocations!$C$11:$C$20,0),MATCH(Summary!BD$8,Allocations!$D$10:$O$10,0))),SUM(INDEX(TB_ALLOCATIONS[[January]:[December]],MATCH(Summary!$H116,TB_ALLOCATIONS[Subcategory],0),MATCH(Summary!BD$8,TB_ALLOCATIONS[[#Headers],[January]:[December]],0)))))),0)</f>
        <v/>
      </c>
      <c r="BE116" s="249" t="str">
        <f>IFERROR(IF($H116="","",IF($H116="Total",SUMIFS(BE$12:BE115,$F$12:$F115,"Category"),IF($F116="Category",SUMIFS(TB_TRANSACTIONS[Total ($)],TB_TRANSACTIONS[Category],Summary!$H116,TB_TRANSACTIONS[Month],Summary!BD$8),SUMIFS(TB_TRANSACTIONS[Total ($)],TB_TRANSACTIONS[Subcategory],Summary!$H116,TB_TRANSACTIONS[Month],Summary!BD$8)))),0)</f>
        <v/>
      </c>
      <c r="BF116" s="250" t="str">
        <f t="shared" si="33"/>
        <v/>
      </c>
      <c r="BG116" s="162"/>
      <c r="BH116" s="165"/>
      <c r="BI116" s="249" t="str">
        <f>IFERROR(IF($H116="","",IF($H116="Total",SUMIFS(BI$12:BI115,$F$12:$F115,"Category"),IF($F116="Category",SUM(INDEX(Allocations!$D$11:$O$20,MATCH(Summary!$H116,Allocations!$C$11:$C$20,0),MATCH(Summary!BI$8,Allocations!$D$10:$O$10,0))),SUM(INDEX(TB_ALLOCATIONS[[January]:[December]],MATCH(Summary!$H116,TB_ALLOCATIONS[Subcategory],0),MATCH(Summary!BI$8,TB_ALLOCATIONS[[#Headers],[January]:[December]],0)))))),0)</f>
        <v/>
      </c>
      <c r="BJ116" s="249" t="str">
        <f>IFERROR(IF($H116="","",IF($H116="Total",SUMIFS(BJ$12:BJ115,$F$12:$F115,"Category"),IF($F116="Category",SUMIFS(TB_TRANSACTIONS[Total ($)],TB_TRANSACTIONS[Category],Summary!$H116,TB_TRANSACTIONS[Month],Summary!BI$8),SUMIFS(TB_TRANSACTIONS[Total ($)],TB_TRANSACTIONS[Subcategory],Summary!$H116,TB_TRANSACTIONS[Month],Summary!BI$8)))),0)</f>
        <v/>
      </c>
      <c r="BK116" s="250" t="str">
        <f t="shared" si="34"/>
        <v/>
      </c>
      <c r="BL116" s="162"/>
      <c r="BM116" s="165"/>
      <c r="BN116" s="249" t="str">
        <f>IFERROR(IF($H116="","",IF($H116="Total",SUMIFS(BN$12:BN115,$F$12:$F115,"Category"),IF($F116="Category",SUM(INDEX(Allocations!$D$11:$O$20,MATCH(Summary!$H116,Allocations!$C$11:$C$20,0),MATCH(Summary!BN$8,Allocations!$D$10:$O$10,0))),SUM(INDEX(TB_ALLOCATIONS[[January]:[December]],MATCH(Summary!$H116,TB_ALLOCATIONS[Subcategory],0),MATCH(Summary!BN$8,TB_ALLOCATIONS[[#Headers],[January]:[December]],0)))))),0)</f>
        <v/>
      </c>
      <c r="BO116" s="249" t="str">
        <f>IFERROR(IF($H116="","",IF($H116="Total",SUMIFS(BO$12:BO115,$F$12:$F115,"Category"),IF($F116="Category",SUMIFS(TB_TRANSACTIONS[Total ($)],TB_TRANSACTIONS[Category],Summary!$H116,TB_TRANSACTIONS[Month],Summary!BN$8),SUMIFS(TB_TRANSACTIONS[Total ($)],TB_TRANSACTIONS[Subcategory],Summary!$H116,TB_TRANSACTIONS[Month],Summary!BN$8)))),0)</f>
        <v/>
      </c>
      <c r="BP116" s="250" t="str">
        <f t="shared" si="35"/>
        <v/>
      </c>
      <c r="BQ116" s="162"/>
      <c r="BR116" s="165"/>
      <c r="BS116" s="249" t="str">
        <f t="shared" si="38"/>
        <v/>
      </c>
      <c r="BT116" s="249" t="str">
        <f t="shared" si="39"/>
        <v/>
      </c>
      <c r="BU116" s="250" t="str">
        <f t="shared" si="40"/>
        <v/>
      </c>
      <c r="BV116" s="267"/>
      <c r="BW116" s="77"/>
      <c r="BX116" s="57"/>
      <c r="CK116" s="92"/>
      <c r="CL116" s="92"/>
      <c r="CM116" s="92"/>
      <c r="CN116" s="92"/>
      <c r="CO116" s="92"/>
      <c r="CP116" s="92"/>
    </row>
    <row r="117" spans="1:94" s="72" customFormat="1" ht="16" customHeight="1" thickBot="1" x14ac:dyDescent="0.3">
      <c r="A117" s="97"/>
      <c r="B117" s="108" t="str">
        <f>IFERROR(IF(COUNTIFS($B$13:B116,"Total")&gt;0,"-",IF(B116="",IF(B115="","Total",IF(B115=$C$8,"",B115+1)),IF(E116=D116,"",B116))),"-")</f>
        <v>-</v>
      </c>
      <c r="C117" s="108" t="str">
        <f>IFERROR(IF(B117="","-",INDEX(Analysis!$D$45:$D$54,MATCH(Summary!$B117,Analysis!$C$45:$C$54,0),1)),"-")</f>
        <v>-</v>
      </c>
      <c r="D117" s="108" t="str">
        <f>IFERROR(INDEX(Analysis!$E$45:$E$54,MATCH(Summary!$B117,Analysis!$C$45:$C$54,0),1),"-")</f>
        <v>-</v>
      </c>
      <c r="E117" s="108" t="str">
        <f t="shared" si="36"/>
        <v>-</v>
      </c>
      <c r="F117" s="108" t="str">
        <f t="shared" si="24"/>
        <v>-</v>
      </c>
      <c r="G117" s="57"/>
      <c r="H117" s="164" t="str">
        <f>IFERROR(IF(B117="Total","Total",IF(COUNTIFS($H$12:H116,"Total")&gt;0,"",IF(F117="Category",Summary!C117,INDEX(TB_ALLOCATIONS[Subcategory],MATCH(Summary!C117&amp;"-"&amp;Summary!E117,TB_ALLOCATIONS[Subcategory - code],0),1)))),"")</f>
        <v/>
      </c>
      <c r="I117" s="162"/>
      <c r="J117" s="165"/>
      <c r="K117" s="249" t="str">
        <f>IFERROR(IF($H117="","",IF($H117="Total",SUMIFS(K$12:K116,$F$12:$F116,"Category"),IF($F117="Category",SUM(INDEX(Allocations!$D$11:$O$20,MATCH(Summary!$H117,Allocations!$C$11:$C$20,0),MATCH(Summary!K$8,Allocations!$D$10:$O$10,0))),SUM(INDEX(TB_ALLOCATIONS[[January]:[December]],MATCH(Summary!$H117,TB_ALLOCATIONS[Subcategory],0),MATCH(Summary!K$8,TB_ALLOCATIONS[[#Headers],[January]:[December]],0)))))),0)</f>
        <v/>
      </c>
      <c r="L117" s="249" t="str">
        <f>IFERROR(IF($H117="","",IF($H117="Total",SUMIFS(L$12:L116,$F$12:$F116,"Category"),IF($F117="Category",SUMIFS(TB_TRANSACTIONS[Total ($)],TB_TRANSACTIONS[Category],Summary!$H117,TB_TRANSACTIONS[Month],Summary!K$8),SUMIFS(TB_TRANSACTIONS[Total ($)],TB_TRANSACTIONS[Subcategory],Summary!$H117,TB_TRANSACTIONS[Month],Summary!K$8)))),0)</f>
        <v/>
      </c>
      <c r="M117" s="250" t="str">
        <f t="shared" si="37"/>
        <v/>
      </c>
      <c r="N117" s="162"/>
      <c r="O117" s="165"/>
      <c r="P117" s="249" t="str">
        <f>IFERROR(IF($H117="","",IF($H117="Total",SUMIFS(P$12:P116,$F$12:$F116,"Category"),IF($F117="Category",SUM(INDEX(Allocations!$D$11:$O$20,MATCH(Summary!$H117,Allocations!$C$11:$C$20,0),MATCH(Summary!P$8,Allocations!$D$10:$O$10,0))),SUM(INDEX(TB_ALLOCATIONS[[January]:[December]],MATCH(Summary!$H117,TB_ALLOCATIONS[Subcategory],0),MATCH(Summary!P$8,TB_ALLOCATIONS[[#Headers],[January]:[December]],0)))))),0)</f>
        <v/>
      </c>
      <c r="Q117" s="249" t="str">
        <f>IFERROR(IF($H117="","",IF($H117="Total",SUMIFS(Q$12:Q116,$F$12:$F116,"Category"),IF($F117="Category",SUMIFS(TB_TRANSACTIONS[Total ($)],TB_TRANSACTIONS[Category],Summary!$H117,TB_TRANSACTIONS[Month],Summary!P$8),SUMIFS(TB_TRANSACTIONS[Total ($)],TB_TRANSACTIONS[Subcategory],Summary!$H117,TB_TRANSACTIONS[Month],Summary!P$8)))),0)</f>
        <v/>
      </c>
      <c r="R117" s="250" t="str">
        <f t="shared" si="25"/>
        <v/>
      </c>
      <c r="S117" s="162"/>
      <c r="T117" s="165"/>
      <c r="U117" s="249" t="str">
        <f>IFERROR(IF($H117="","",IF($H117="Total",SUMIFS(U$12:U116,$F$12:$F116,"Category"),IF($F117="Category",SUM(INDEX(Allocations!$D$11:$O$20,MATCH(Summary!$H117,Allocations!$C$11:$C$20,0),MATCH(Summary!U$8,Allocations!$D$10:$O$10,0))),SUM(INDEX(TB_ALLOCATIONS[[January]:[December]],MATCH(Summary!$H117,TB_ALLOCATIONS[Subcategory],0),MATCH(Summary!U$8,TB_ALLOCATIONS[[#Headers],[January]:[December]],0)))))),0)</f>
        <v/>
      </c>
      <c r="V117" s="249" t="str">
        <f>IFERROR(IF($H117="","",IF($H117="Total",SUMIFS(V$12:V116,$F$12:$F116,"Category"),IF($F117="Category",SUMIFS(TB_TRANSACTIONS[Total ($)],TB_TRANSACTIONS[Category],Summary!$H117,TB_TRANSACTIONS[Month],Summary!U$8),SUMIFS(TB_TRANSACTIONS[Total ($)],TB_TRANSACTIONS[Subcategory],Summary!$H117,TB_TRANSACTIONS[Month],Summary!U$8)))),0)</f>
        <v/>
      </c>
      <c r="W117" s="250" t="str">
        <f t="shared" si="26"/>
        <v/>
      </c>
      <c r="X117" s="162"/>
      <c r="Y117" s="165"/>
      <c r="Z117" s="249" t="str">
        <f>IFERROR(IF($H117="","",IF($H117="Total",SUMIFS(Z$12:Z116,$F$12:$F116,"Category"),IF($F117="Category",SUM(INDEX(Allocations!$D$11:$O$20,MATCH(Summary!$H117,Allocations!$C$11:$C$20,0),MATCH(Summary!Z$8,Allocations!$D$10:$O$10,0))),SUM(INDEX(TB_ALLOCATIONS[[January]:[December]],MATCH(Summary!$H117,TB_ALLOCATIONS[Subcategory],0),MATCH(Summary!Z$8,TB_ALLOCATIONS[[#Headers],[January]:[December]],0)))))),0)</f>
        <v/>
      </c>
      <c r="AA117" s="249" t="str">
        <f>IFERROR(IF($H117="","",IF($H117="Total",SUMIFS(AA$12:AA116,$F$12:$F116,"Category"),IF($F117="Category",SUMIFS(TB_TRANSACTIONS[Total ($)],TB_TRANSACTIONS[Category],Summary!$H117,TB_TRANSACTIONS[Month],Summary!Z$8),SUMIFS(TB_TRANSACTIONS[Total ($)],TB_TRANSACTIONS[Subcategory],Summary!$H117,TB_TRANSACTIONS[Month],Summary!Z$8)))),0)</f>
        <v/>
      </c>
      <c r="AB117" s="250" t="str">
        <f t="shared" si="27"/>
        <v/>
      </c>
      <c r="AC117" s="162"/>
      <c r="AD117" s="165"/>
      <c r="AE117" s="249" t="str">
        <f>IFERROR(IF($H117="","",IF($H117="Total",SUMIFS(AE$12:AE116,$F$12:$F116,"Category"),IF($F117="Category",SUM(INDEX(Allocations!$D$11:$O$20,MATCH(Summary!$H117,Allocations!$C$11:$C$20,0),MATCH(Summary!AE$8,Allocations!$D$10:$O$10,0))),SUM(INDEX(TB_ALLOCATIONS[[January]:[December]],MATCH(Summary!$H117,TB_ALLOCATIONS[Subcategory],0),MATCH(Summary!AE$8,TB_ALLOCATIONS[[#Headers],[January]:[December]],0)))))),0)</f>
        <v/>
      </c>
      <c r="AF117" s="249" t="str">
        <f>IFERROR(IF($H117="","",IF($H117="Total",SUMIFS(AF$12:AF116,$F$12:$F116,"Category"),IF($F117="Category",SUMIFS(TB_TRANSACTIONS[Total ($)],TB_TRANSACTIONS[Category],Summary!$H117,TB_TRANSACTIONS[Month],Summary!AE$8),SUMIFS(TB_TRANSACTIONS[Total ($)],TB_TRANSACTIONS[Subcategory],Summary!$H117,TB_TRANSACTIONS[Month],Summary!AE$8)))),0)</f>
        <v/>
      </c>
      <c r="AG117" s="250" t="str">
        <f t="shared" si="28"/>
        <v/>
      </c>
      <c r="AH117" s="162"/>
      <c r="AI117" s="165"/>
      <c r="AJ117" s="249" t="str">
        <f>IFERROR(IF($H117="","",IF($H117="Total",SUMIFS(AJ$12:AJ116,$F$12:$F116,"Category"),IF($F117="Category",SUM(INDEX(Allocations!$D$11:$O$20,MATCH(Summary!$H117,Allocations!$C$11:$C$20,0),MATCH(Summary!AJ$8,Allocations!$D$10:$O$10,0))),SUM(INDEX(TB_ALLOCATIONS[[January]:[December]],MATCH(Summary!$H117,TB_ALLOCATIONS[Subcategory],0),MATCH(Summary!AJ$8,TB_ALLOCATIONS[[#Headers],[January]:[December]],0)))))),0)</f>
        <v/>
      </c>
      <c r="AK117" s="249" t="str">
        <f>IFERROR(IF($H117="","",IF($H117="Total",SUMIFS(AK$12:AK116,$F$12:$F116,"Category"),IF($F117="Category",SUMIFS(TB_TRANSACTIONS[Total ($)],TB_TRANSACTIONS[Category],Summary!$H117,TB_TRANSACTIONS[Month],Summary!AJ$8),SUMIFS(TB_TRANSACTIONS[Total ($)],TB_TRANSACTIONS[Subcategory],Summary!$H117,TB_TRANSACTIONS[Month],Summary!AJ$8)))),0)</f>
        <v/>
      </c>
      <c r="AL117" s="250" t="str">
        <f t="shared" si="29"/>
        <v/>
      </c>
      <c r="AM117" s="162"/>
      <c r="AN117" s="165"/>
      <c r="AO117" s="249" t="str">
        <f>IFERROR(IF($H117="","",IF($H117="Total",SUMIFS(AO$12:AO116,$F$12:$F116,"Category"),IF($F117="Category",SUM(INDEX(Allocations!$D$11:$O$20,MATCH(Summary!$H117,Allocations!$C$11:$C$20,0),MATCH(Summary!AO$8,Allocations!$D$10:$O$10,0))),SUM(INDEX(TB_ALLOCATIONS[[January]:[December]],MATCH(Summary!$H117,TB_ALLOCATIONS[Subcategory],0),MATCH(Summary!AO$8,TB_ALLOCATIONS[[#Headers],[January]:[December]],0)))))),0)</f>
        <v/>
      </c>
      <c r="AP117" s="249" t="str">
        <f>IFERROR(IF($H117="","",IF($H117="Total",SUMIFS(AP$12:AP116,$F$12:$F116,"Category"),IF($F117="Category",SUMIFS(TB_TRANSACTIONS[Total ($)],TB_TRANSACTIONS[Category],Summary!$H117,TB_TRANSACTIONS[Month],Summary!AO$8),SUMIFS(TB_TRANSACTIONS[Total ($)],TB_TRANSACTIONS[Subcategory],Summary!$H117,TB_TRANSACTIONS[Month],Summary!AO$8)))),0)</f>
        <v/>
      </c>
      <c r="AQ117" s="250" t="str">
        <f t="shared" si="30"/>
        <v/>
      </c>
      <c r="AR117" s="162"/>
      <c r="AS117" s="165"/>
      <c r="AT117" s="249" t="str">
        <f>IFERROR(IF($H117="","",IF($H117="Total",SUMIFS(AT$12:AT116,$F$12:$F116,"Category"),IF($F117="Category",SUM(INDEX(Allocations!$D$11:$O$20,MATCH(Summary!$H117,Allocations!$C$11:$C$20,0),MATCH(Summary!AT$8,Allocations!$D$10:$O$10,0))),SUM(INDEX(TB_ALLOCATIONS[[January]:[December]],MATCH(Summary!$H117,TB_ALLOCATIONS[Subcategory],0),MATCH(Summary!AT$8,TB_ALLOCATIONS[[#Headers],[January]:[December]],0)))))),0)</f>
        <v/>
      </c>
      <c r="AU117" s="249" t="str">
        <f>IFERROR(IF($H117="","",IF($H117="Total",SUMIFS(AU$12:AU116,$F$12:$F116,"Category"),IF($F117="Category",SUMIFS(TB_TRANSACTIONS[Total ($)],TB_TRANSACTIONS[Category],Summary!$H117,TB_TRANSACTIONS[Month],Summary!AT$8),SUMIFS(TB_TRANSACTIONS[Total ($)],TB_TRANSACTIONS[Subcategory],Summary!$H117,TB_TRANSACTIONS[Month],Summary!AT$8)))),0)</f>
        <v/>
      </c>
      <c r="AV117" s="250" t="str">
        <f t="shared" si="31"/>
        <v/>
      </c>
      <c r="AW117" s="162"/>
      <c r="AX117" s="165"/>
      <c r="AY117" s="249" t="str">
        <f>IFERROR(IF($H117="","",IF($H117="Total",SUMIFS(AY$12:AY116,$F$12:$F116,"Category"),IF($F117="Category",SUM(INDEX(Allocations!$D$11:$O$20,MATCH(Summary!$H117,Allocations!$C$11:$C$20,0),MATCH(Summary!AY$8,Allocations!$D$10:$O$10,0))),SUM(INDEX(TB_ALLOCATIONS[[January]:[December]],MATCH(Summary!$H117,TB_ALLOCATIONS[Subcategory],0),MATCH(Summary!AY$8,TB_ALLOCATIONS[[#Headers],[January]:[December]],0)))))),0)</f>
        <v/>
      </c>
      <c r="AZ117" s="249" t="str">
        <f>IFERROR(IF($H117="","",IF($H117="Total",SUMIFS(AZ$12:AZ116,$F$12:$F116,"Category"),IF($F117="Category",SUMIFS(TB_TRANSACTIONS[Total ($)],TB_TRANSACTIONS[Category],Summary!$H117,TB_TRANSACTIONS[Month],Summary!AY$8),SUMIFS(TB_TRANSACTIONS[Total ($)],TB_TRANSACTIONS[Subcategory],Summary!$H117,TB_TRANSACTIONS[Month],Summary!AY$8)))),0)</f>
        <v/>
      </c>
      <c r="BA117" s="250" t="str">
        <f t="shared" si="32"/>
        <v/>
      </c>
      <c r="BB117" s="162"/>
      <c r="BC117" s="165"/>
      <c r="BD117" s="249" t="str">
        <f>IFERROR(IF($H117="","",IF($H117="Total",SUMIFS(BD$12:BD116,$F$12:$F116,"Category"),IF($F117="Category",SUM(INDEX(Allocations!$D$11:$O$20,MATCH(Summary!$H117,Allocations!$C$11:$C$20,0),MATCH(Summary!BD$8,Allocations!$D$10:$O$10,0))),SUM(INDEX(TB_ALLOCATIONS[[January]:[December]],MATCH(Summary!$H117,TB_ALLOCATIONS[Subcategory],0),MATCH(Summary!BD$8,TB_ALLOCATIONS[[#Headers],[January]:[December]],0)))))),0)</f>
        <v/>
      </c>
      <c r="BE117" s="249" t="str">
        <f>IFERROR(IF($H117="","",IF($H117="Total",SUMIFS(BE$12:BE116,$F$12:$F116,"Category"),IF($F117="Category",SUMIFS(TB_TRANSACTIONS[Total ($)],TB_TRANSACTIONS[Category],Summary!$H117,TB_TRANSACTIONS[Month],Summary!BD$8),SUMIFS(TB_TRANSACTIONS[Total ($)],TB_TRANSACTIONS[Subcategory],Summary!$H117,TB_TRANSACTIONS[Month],Summary!BD$8)))),0)</f>
        <v/>
      </c>
      <c r="BF117" s="250" t="str">
        <f t="shared" si="33"/>
        <v/>
      </c>
      <c r="BG117" s="162"/>
      <c r="BH117" s="165"/>
      <c r="BI117" s="249" t="str">
        <f>IFERROR(IF($H117="","",IF($H117="Total",SUMIFS(BI$12:BI116,$F$12:$F116,"Category"),IF($F117="Category",SUM(INDEX(Allocations!$D$11:$O$20,MATCH(Summary!$H117,Allocations!$C$11:$C$20,0),MATCH(Summary!BI$8,Allocations!$D$10:$O$10,0))),SUM(INDEX(TB_ALLOCATIONS[[January]:[December]],MATCH(Summary!$H117,TB_ALLOCATIONS[Subcategory],0),MATCH(Summary!BI$8,TB_ALLOCATIONS[[#Headers],[January]:[December]],0)))))),0)</f>
        <v/>
      </c>
      <c r="BJ117" s="249" t="str">
        <f>IFERROR(IF($H117="","",IF($H117="Total",SUMIFS(BJ$12:BJ116,$F$12:$F116,"Category"),IF($F117="Category",SUMIFS(TB_TRANSACTIONS[Total ($)],TB_TRANSACTIONS[Category],Summary!$H117,TB_TRANSACTIONS[Month],Summary!BI$8),SUMIFS(TB_TRANSACTIONS[Total ($)],TB_TRANSACTIONS[Subcategory],Summary!$H117,TB_TRANSACTIONS[Month],Summary!BI$8)))),0)</f>
        <v/>
      </c>
      <c r="BK117" s="250" t="str">
        <f t="shared" si="34"/>
        <v/>
      </c>
      <c r="BL117" s="162"/>
      <c r="BM117" s="165"/>
      <c r="BN117" s="249" t="str">
        <f>IFERROR(IF($H117="","",IF($H117="Total",SUMIFS(BN$12:BN116,$F$12:$F116,"Category"),IF($F117="Category",SUM(INDEX(Allocations!$D$11:$O$20,MATCH(Summary!$H117,Allocations!$C$11:$C$20,0),MATCH(Summary!BN$8,Allocations!$D$10:$O$10,0))),SUM(INDEX(TB_ALLOCATIONS[[January]:[December]],MATCH(Summary!$H117,TB_ALLOCATIONS[Subcategory],0),MATCH(Summary!BN$8,TB_ALLOCATIONS[[#Headers],[January]:[December]],0)))))),0)</f>
        <v/>
      </c>
      <c r="BO117" s="249" t="str">
        <f>IFERROR(IF($H117="","",IF($H117="Total",SUMIFS(BO$12:BO116,$F$12:$F116,"Category"),IF($F117="Category",SUMIFS(TB_TRANSACTIONS[Total ($)],TB_TRANSACTIONS[Category],Summary!$H117,TB_TRANSACTIONS[Month],Summary!BN$8),SUMIFS(TB_TRANSACTIONS[Total ($)],TB_TRANSACTIONS[Subcategory],Summary!$H117,TB_TRANSACTIONS[Month],Summary!BN$8)))),0)</f>
        <v/>
      </c>
      <c r="BP117" s="250" t="str">
        <f t="shared" si="35"/>
        <v/>
      </c>
      <c r="BQ117" s="162"/>
      <c r="BR117" s="165"/>
      <c r="BS117" s="249" t="str">
        <f t="shared" si="38"/>
        <v/>
      </c>
      <c r="BT117" s="249" t="str">
        <f t="shared" si="39"/>
        <v/>
      </c>
      <c r="BU117" s="250" t="str">
        <f t="shared" si="40"/>
        <v/>
      </c>
      <c r="BV117" s="267"/>
      <c r="BW117" s="77"/>
      <c r="BX117" s="57"/>
      <c r="CK117" s="92"/>
      <c r="CL117" s="92"/>
      <c r="CM117" s="92"/>
      <c r="CN117" s="92"/>
      <c r="CO117" s="92"/>
      <c r="CP117" s="92"/>
    </row>
    <row r="118" spans="1:94" s="72" customFormat="1" ht="16" customHeight="1" thickBot="1" x14ac:dyDescent="0.3">
      <c r="A118" s="97"/>
      <c r="B118" s="108" t="str">
        <f>IFERROR(IF(COUNTIFS($B$13:B117,"Total")&gt;0,"-",IF(B117="",IF(B116="","Total",IF(B116=$C$8,"",B116+1)),IF(E117=D117,"",B117))),"-")</f>
        <v>-</v>
      </c>
      <c r="C118" s="108" t="str">
        <f>IFERROR(IF(B118="","-",INDEX(Analysis!$D$45:$D$54,MATCH(Summary!$B118,Analysis!$C$45:$C$54,0),1)),"-")</f>
        <v>-</v>
      </c>
      <c r="D118" s="108" t="str">
        <f>IFERROR(INDEX(Analysis!$E$45:$E$54,MATCH(Summary!$B118,Analysis!$C$45:$C$54,0),1),"-")</f>
        <v>-</v>
      </c>
      <c r="E118" s="108" t="str">
        <f t="shared" si="36"/>
        <v>-</v>
      </c>
      <c r="F118" s="108" t="str">
        <f t="shared" si="24"/>
        <v>-</v>
      </c>
      <c r="G118" s="57"/>
      <c r="H118" s="164" t="str">
        <f>IFERROR(IF(B118="Total","Total",IF(COUNTIFS($H$12:H117,"Total")&gt;0,"",IF(F118="Category",Summary!C118,INDEX(TB_ALLOCATIONS[Subcategory],MATCH(Summary!C118&amp;"-"&amp;Summary!E118,TB_ALLOCATIONS[Subcategory - code],0),1)))),"")</f>
        <v/>
      </c>
      <c r="I118" s="162"/>
      <c r="J118" s="165"/>
      <c r="K118" s="249" t="str">
        <f>IFERROR(IF($H118="","",IF($H118="Total",SUMIFS(K$12:K117,$F$12:$F117,"Category"),IF($F118="Category",SUM(INDEX(Allocations!$D$11:$O$20,MATCH(Summary!$H118,Allocations!$C$11:$C$20,0),MATCH(Summary!K$8,Allocations!$D$10:$O$10,0))),SUM(INDEX(TB_ALLOCATIONS[[January]:[December]],MATCH(Summary!$H118,TB_ALLOCATIONS[Subcategory],0),MATCH(Summary!K$8,TB_ALLOCATIONS[[#Headers],[January]:[December]],0)))))),0)</f>
        <v/>
      </c>
      <c r="L118" s="249" t="str">
        <f>IFERROR(IF($H118="","",IF($H118="Total",SUMIFS(L$12:L117,$F$12:$F117,"Category"),IF($F118="Category",SUMIFS(TB_TRANSACTIONS[Total ($)],TB_TRANSACTIONS[Category],Summary!$H118,TB_TRANSACTIONS[Month],Summary!K$8),SUMIFS(TB_TRANSACTIONS[Total ($)],TB_TRANSACTIONS[Subcategory],Summary!$H118,TB_TRANSACTIONS[Month],Summary!K$8)))),0)</f>
        <v/>
      </c>
      <c r="M118" s="250" t="str">
        <f t="shared" si="37"/>
        <v/>
      </c>
      <c r="N118" s="162"/>
      <c r="O118" s="165"/>
      <c r="P118" s="249" t="str">
        <f>IFERROR(IF($H118="","",IF($H118="Total",SUMIFS(P$12:P117,$F$12:$F117,"Category"),IF($F118="Category",SUM(INDEX(Allocations!$D$11:$O$20,MATCH(Summary!$H118,Allocations!$C$11:$C$20,0),MATCH(Summary!P$8,Allocations!$D$10:$O$10,0))),SUM(INDEX(TB_ALLOCATIONS[[January]:[December]],MATCH(Summary!$H118,TB_ALLOCATIONS[Subcategory],0),MATCH(Summary!P$8,TB_ALLOCATIONS[[#Headers],[January]:[December]],0)))))),0)</f>
        <v/>
      </c>
      <c r="Q118" s="249" t="str">
        <f>IFERROR(IF($H118="","",IF($H118="Total",SUMIFS(Q$12:Q117,$F$12:$F117,"Category"),IF($F118="Category",SUMIFS(TB_TRANSACTIONS[Total ($)],TB_TRANSACTIONS[Category],Summary!$H118,TB_TRANSACTIONS[Month],Summary!P$8),SUMIFS(TB_TRANSACTIONS[Total ($)],TB_TRANSACTIONS[Subcategory],Summary!$H118,TB_TRANSACTIONS[Month],Summary!P$8)))),0)</f>
        <v/>
      </c>
      <c r="R118" s="250" t="str">
        <f t="shared" si="25"/>
        <v/>
      </c>
      <c r="S118" s="162"/>
      <c r="T118" s="165"/>
      <c r="U118" s="249" t="str">
        <f>IFERROR(IF($H118="","",IF($H118="Total",SUMIFS(U$12:U117,$F$12:$F117,"Category"),IF($F118="Category",SUM(INDEX(Allocations!$D$11:$O$20,MATCH(Summary!$H118,Allocations!$C$11:$C$20,0),MATCH(Summary!U$8,Allocations!$D$10:$O$10,0))),SUM(INDEX(TB_ALLOCATIONS[[January]:[December]],MATCH(Summary!$H118,TB_ALLOCATIONS[Subcategory],0),MATCH(Summary!U$8,TB_ALLOCATIONS[[#Headers],[January]:[December]],0)))))),0)</f>
        <v/>
      </c>
      <c r="V118" s="249" t="str">
        <f>IFERROR(IF($H118="","",IF($H118="Total",SUMIFS(V$12:V117,$F$12:$F117,"Category"),IF($F118="Category",SUMIFS(TB_TRANSACTIONS[Total ($)],TB_TRANSACTIONS[Category],Summary!$H118,TB_TRANSACTIONS[Month],Summary!U$8),SUMIFS(TB_TRANSACTIONS[Total ($)],TB_TRANSACTIONS[Subcategory],Summary!$H118,TB_TRANSACTIONS[Month],Summary!U$8)))),0)</f>
        <v/>
      </c>
      <c r="W118" s="250" t="str">
        <f t="shared" si="26"/>
        <v/>
      </c>
      <c r="X118" s="162"/>
      <c r="Y118" s="165"/>
      <c r="Z118" s="249" t="str">
        <f>IFERROR(IF($H118="","",IF($H118="Total",SUMIFS(Z$12:Z117,$F$12:$F117,"Category"),IF($F118="Category",SUM(INDEX(Allocations!$D$11:$O$20,MATCH(Summary!$H118,Allocations!$C$11:$C$20,0),MATCH(Summary!Z$8,Allocations!$D$10:$O$10,0))),SUM(INDEX(TB_ALLOCATIONS[[January]:[December]],MATCH(Summary!$H118,TB_ALLOCATIONS[Subcategory],0),MATCH(Summary!Z$8,TB_ALLOCATIONS[[#Headers],[January]:[December]],0)))))),0)</f>
        <v/>
      </c>
      <c r="AA118" s="249" t="str">
        <f>IFERROR(IF($H118="","",IF($H118="Total",SUMIFS(AA$12:AA117,$F$12:$F117,"Category"),IF($F118="Category",SUMIFS(TB_TRANSACTIONS[Total ($)],TB_TRANSACTIONS[Category],Summary!$H118,TB_TRANSACTIONS[Month],Summary!Z$8),SUMIFS(TB_TRANSACTIONS[Total ($)],TB_TRANSACTIONS[Subcategory],Summary!$H118,TB_TRANSACTIONS[Month],Summary!Z$8)))),0)</f>
        <v/>
      </c>
      <c r="AB118" s="250" t="str">
        <f t="shared" si="27"/>
        <v/>
      </c>
      <c r="AC118" s="162"/>
      <c r="AD118" s="165"/>
      <c r="AE118" s="249" t="str">
        <f>IFERROR(IF($H118="","",IF($H118="Total",SUMIFS(AE$12:AE117,$F$12:$F117,"Category"),IF($F118="Category",SUM(INDEX(Allocations!$D$11:$O$20,MATCH(Summary!$H118,Allocations!$C$11:$C$20,0),MATCH(Summary!AE$8,Allocations!$D$10:$O$10,0))),SUM(INDEX(TB_ALLOCATIONS[[January]:[December]],MATCH(Summary!$H118,TB_ALLOCATIONS[Subcategory],0),MATCH(Summary!AE$8,TB_ALLOCATIONS[[#Headers],[January]:[December]],0)))))),0)</f>
        <v/>
      </c>
      <c r="AF118" s="249" t="str">
        <f>IFERROR(IF($H118="","",IF($H118="Total",SUMIFS(AF$12:AF117,$F$12:$F117,"Category"),IF($F118="Category",SUMIFS(TB_TRANSACTIONS[Total ($)],TB_TRANSACTIONS[Category],Summary!$H118,TB_TRANSACTIONS[Month],Summary!AE$8),SUMIFS(TB_TRANSACTIONS[Total ($)],TB_TRANSACTIONS[Subcategory],Summary!$H118,TB_TRANSACTIONS[Month],Summary!AE$8)))),0)</f>
        <v/>
      </c>
      <c r="AG118" s="250" t="str">
        <f t="shared" si="28"/>
        <v/>
      </c>
      <c r="AH118" s="162"/>
      <c r="AI118" s="165"/>
      <c r="AJ118" s="249" t="str">
        <f>IFERROR(IF($H118="","",IF($H118="Total",SUMIFS(AJ$12:AJ117,$F$12:$F117,"Category"),IF($F118="Category",SUM(INDEX(Allocations!$D$11:$O$20,MATCH(Summary!$H118,Allocations!$C$11:$C$20,0),MATCH(Summary!AJ$8,Allocations!$D$10:$O$10,0))),SUM(INDEX(TB_ALLOCATIONS[[January]:[December]],MATCH(Summary!$H118,TB_ALLOCATIONS[Subcategory],0),MATCH(Summary!AJ$8,TB_ALLOCATIONS[[#Headers],[January]:[December]],0)))))),0)</f>
        <v/>
      </c>
      <c r="AK118" s="249" t="str">
        <f>IFERROR(IF($H118="","",IF($H118="Total",SUMIFS(AK$12:AK117,$F$12:$F117,"Category"),IF($F118="Category",SUMIFS(TB_TRANSACTIONS[Total ($)],TB_TRANSACTIONS[Category],Summary!$H118,TB_TRANSACTIONS[Month],Summary!AJ$8),SUMIFS(TB_TRANSACTIONS[Total ($)],TB_TRANSACTIONS[Subcategory],Summary!$H118,TB_TRANSACTIONS[Month],Summary!AJ$8)))),0)</f>
        <v/>
      </c>
      <c r="AL118" s="250" t="str">
        <f t="shared" si="29"/>
        <v/>
      </c>
      <c r="AM118" s="162"/>
      <c r="AN118" s="165"/>
      <c r="AO118" s="249" t="str">
        <f>IFERROR(IF($H118="","",IF($H118="Total",SUMIFS(AO$12:AO117,$F$12:$F117,"Category"),IF($F118="Category",SUM(INDEX(Allocations!$D$11:$O$20,MATCH(Summary!$H118,Allocations!$C$11:$C$20,0),MATCH(Summary!AO$8,Allocations!$D$10:$O$10,0))),SUM(INDEX(TB_ALLOCATIONS[[January]:[December]],MATCH(Summary!$H118,TB_ALLOCATIONS[Subcategory],0),MATCH(Summary!AO$8,TB_ALLOCATIONS[[#Headers],[January]:[December]],0)))))),0)</f>
        <v/>
      </c>
      <c r="AP118" s="249" t="str">
        <f>IFERROR(IF($H118="","",IF($H118="Total",SUMIFS(AP$12:AP117,$F$12:$F117,"Category"),IF($F118="Category",SUMIFS(TB_TRANSACTIONS[Total ($)],TB_TRANSACTIONS[Category],Summary!$H118,TB_TRANSACTIONS[Month],Summary!AO$8),SUMIFS(TB_TRANSACTIONS[Total ($)],TB_TRANSACTIONS[Subcategory],Summary!$H118,TB_TRANSACTIONS[Month],Summary!AO$8)))),0)</f>
        <v/>
      </c>
      <c r="AQ118" s="250" t="str">
        <f t="shared" si="30"/>
        <v/>
      </c>
      <c r="AR118" s="162"/>
      <c r="AS118" s="165"/>
      <c r="AT118" s="249" t="str">
        <f>IFERROR(IF($H118="","",IF($H118="Total",SUMIFS(AT$12:AT117,$F$12:$F117,"Category"),IF($F118="Category",SUM(INDEX(Allocations!$D$11:$O$20,MATCH(Summary!$H118,Allocations!$C$11:$C$20,0),MATCH(Summary!AT$8,Allocations!$D$10:$O$10,0))),SUM(INDEX(TB_ALLOCATIONS[[January]:[December]],MATCH(Summary!$H118,TB_ALLOCATIONS[Subcategory],0),MATCH(Summary!AT$8,TB_ALLOCATIONS[[#Headers],[January]:[December]],0)))))),0)</f>
        <v/>
      </c>
      <c r="AU118" s="249" t="str">
        <f>IFERROR(IF($H118="","",IF($H118="Total",SUMIFS(AU$12:AU117,$F$12:$F117,"Category"),IF($F118="Category",SUMIFS(TB_TRANSACTIONS[Total ($)],TB_TRANSACTIONS[Category],Summary!$H118,TB_TRANSACTIONS[Month],Summary!AT$8),SUMIFS(TB_TRANSACTIONS[Total ($)],TB_TRANSACTIONS[Subcategory],Summary!$H118,TB_TRANSACTIONS[Month],Summary!AT$8)))),0)</f>
        <v/>
      </c>
      <c r="AV118" s="250" t="str">
        <f t="shared" si="31"/>
        <v/>
      </c>
      <c r="AW118" s="162"/>
      <c r="AX118" s="165"/>
      <c r="AY118" s="249" t="str">
        <f>IFERROR(IF($H118="","",IF($H118="Total",SUMIFS(AY$12:AY117,$F$12:$F117,"Category"),IF($F118="Category",SUM(INDEX(Allocations!$D$11:$O$20,MATCH(Summary!$H118,Allocations!$C$11:$C$20,0),MATCH(Summary!AY$8,Allocations!$D$10:$O$10,0))),SUM(INDEX(TB_ALLOCATIONS[[January]:[December]],MATCH(Summary!$H118,TB_ALLOCATIONS[Subcategory],0),MATCH(Summary!AY$8,TB_ALLOCATIONS[[#Headers],[January]:[December]],0)))))),0)</f>
        <v/>
      </c>
      <c r="AZ118" s="249" t="str">
        <f>IFERROR(IF($H118="","",IF($H118="Total",SUMIFS(AZ$12:AZ117,$F$12:$F117,"Category"),IF($F118="Category",SUMIFS(TB_TRANSACTIONS[Total ($)],TB_TRANSACTIONS[Category],Summary!$H118,TB_TRANSACTIONS[Month],Summary!AY$8),SUMIFS(TB_TRANSACTIONS[Total ($)],TB_TRANSACTIONS[Subcategory],Summary!$H118,TB_TRANSACTIONS[Month],Summary!AY$8)))),0)</f>
        <v/>
      </c>
      <c r="BA118" s="250" t="str">
        <f t="shared" si="32"/>
        <v/>
      </c>
      <c r="BB118" s="162"/>
      <c r="BC118" s="165"/>
      <c r="BD118" s="249" t="str">
        <f>IFERROR(IF($H118="","",IF($H118="Total",SUMIFS(BD$12:BD117,$F$12:$F117,"Category"),IF($F118="Category",SUM(INDEX(Allocations!$D$11:$O$20,MATCH(Summary!$H118,Allocations!$C$11:$C$20,0),MATCH(Summary!BD$8,Allocations!$D$10:$O$10,0))),SUM(INDEX(TB_ALLOCATIONS[[January]:[December]],MATCH(Summary!$H118,TB_ALLOCATIONS[Subcategory],0),MATCH(Summary!BD$8,TB_ALLOCATIONS[[#Headers],[January]:[December]],0)))))),0)</f>
        <v/>
      </c>
      <c r="BE118" s="249" t="str">
        <f>IFERROR(IF($H118="","",IF($H118="Total",SUMIFS(BE$12:BE117,$F$12:$F117,"Category"),IF($F118="Category",SUMIFS(TB_TRANSACTIONS[Total ($)],TB_TRANSACTIONS[Category],Summary!$H118,TB_TRANSACTIONS[Month],Summary!BD$8),SUMIFS(TB_TRANSACTIONS[Total ($)],TB_TRANSACTIONS[Subcategory],Summary!$H118,TB_TRANSACTIONS[Month],Summary!BD$8)))),0)</f>
        <v/>
      </c>
      <c r="BF118" s="250" t="str">
        <f t="shared" si="33"/>
        <v/>
      </c>
      <c r="BG118" s="162"/>
      <c r="BH118" s="165"/>
      <c r="BI118" s="249" t="str">
        <f>IFERROR(IF($H118="","",IF($H118="Total",SUMIFS(BI$12:BI117,$F$12:$F117,"Category"),IF($F118="Category",SUM(INDEX(Allocations!$D$11:$O$20,MATCH(Summary!$H118,Allocations!$C$11:$C$20,0),MATCH(Summary!BI$8,Allocations!$D$10:$O$10,0))),SUM(INDEX(TB_ALLOCATIONS[[January]:[December]],MATCH(Summary!$H118,TB_ALLOCATIONS[Subcategory],0),MATCH(Summary!BI$8,TB_ALLOCATIONS[[#Headers],[January]:[December]],0)))))),0)</f>
        <v/>
      </c>
      <c r="BJ118" s="249" t="str">
        <f>IFERROR(IF($H118="","",IF($H118="Total",SUMIFS(BJ$12:BJ117,$F$12:$F117,"Category"),IF($F118="Category",SUMIFS(TB_TRANSACTIONS[Total ($)],TB_TRANSACTIONS[Category],Summary!$H118,TB_TRANSACTIONS[Month],Summary!BI$8),SUMIFS(TB_TRANSACTIONS[Total ($)],TB_TRANSACTIONS[Subcategory],Summary!$H118,TB_TRANSACTIONS[Month],Summary!BI$8)))),0)</f>
        <v/>
      </c>
      <c r="BK118" s="250" t="str">
        <f t="shared" si="34"/>
        <v/>
      </c>
      <c r="BL118" s="162"/>
      <c r="BM118" s="165"/>
      <c r="BN118" s="249" t="str">
        <f>IFERROR(IF($H118="","",IF($H118="Total",SUMIFS(BN$12:BN117,$F$12:$F117,"Category"),IF($F118="Category",SUM(INDEX(Allocations!$D$11:$O$20,MATCH(Summary!$H118,Allocations!$C$11:$C$20,0),MATCH(Summary!BN$8,Allocations!$D$10:$O$10,0))),SUM(INDEX(TB_ALLOCATIONS[[January]:[December]],MATCH(Summary!$H118,TB_ALLOCATIONS[Subcategory],0),MATCH(Summary!BN$8,TB_ALLOCATIONS[[#Headers],[January]:[December]],0)))))),0)</f>
        <v/>
      </c>
      <c r="BO118" s="249" t="str">
        <f>IFERROR(IF($H118="","",IF($H118="Total",SUMIFS(BO$12:BO117,$F$12:$F117,"Category"),IF($F118="Category",SUMIFS(TB_TRANSACTIONS[Total ($)],TB_TRANSACTIONS[Category],Summary!$H118,TB_TRANSACTIONS[Month],Summary!BN$8),SUMIFS(TB_TRANSACTIONS[Total ($)],TB_TRANSACTIONS[Subcategory],Summary!$H118,TB_TRANSACTIONS[Month],Summary!BN$8)))),0)</f>
        <v/>
      </c>
      <c r="BP118" s="250" t="str">
        <f t="shared" si="35"/>
        <v/>
      </c>
      <c r="BQ118" s="162"/>
      <c r="BR118" s="165"/>
      <c r="BS118" s="249" t="str">
        <f t="shared" si="38"/>
        <v/>
      </c>
      <c r="BT118" s="249" t="str">
        <f t="shared" si="39"/>
        <v/>
      </c>
      <c r="BU118" s="250" t="str">
        <f t="shared" si="40"/>
        <v/>
      </c>
      <c r="BV118" s="267"/>
      <c r="BW118" s="77"/>
      <c r="BX118" s="57"/>
      <c r="CK118" s="92"/>
      <c r="CL118" s="92"/>
      <c r="CM118" s="92"/>
      <c r="CN118" s="92"/>
      <c r="CO118" s="92"/>
      <c r="CP118" s="92"/>
    </row>
    <row r="119" spans="1:94" s="72" customFormat="1" ht="16" customHeight="1" thickBot="1" x14ac:dyDescent="0.3">
      <c r="A119" s="97"/>
      <c r="B119" s="108" t="str">
        <f>IFERROR(IF(COUNTIFS($B$13:B118,"Total")&gt;0,"-",IF(B118="",IF(B117="","Total",IF(B117=$C$8,"",B117+1)),IF(E118=D118,"",B118))),"-")</f>
        <v>-</v>
      </c>
      <c r="C119" s="108" t="str">
        <f>IFERROR(IF(B119="","-",INDEX(Analysis!$D$45:$D$54,MATCH(Summary!$B119,Analysis!$C$45:$C$54,0),1)),"-")</f>
        <v>-</v>
      </c>
      <c r="D119" s="108" t="str">
        <f>IFERROR(INDEX(Analysis!$E$45:$E$54,MATCH(Summary!$B119,Analysis!$C$45:$C$54,0),1),"-")</f>
        <v>-</v>
      </c>
      <c r="E119" s="108" t="str">
        <f t="shared" si="36"/>
        <v>-</v>
      </c>
      <c r="F119" s="108" t="str">
        <f t="shared" si="24"/>
        <v>-</v>
      </c>
      <c r="G119" s="57"/>
      <c r="H119" s="164" t="str">
        <f>IFERROR(IF(B119="Total","Total",IF(COUNTIFS($H$12:H118,"Total")&gt;0,"",IF(F119="Category",Summary!C119,INDEX(TB_ALLOCATIONS[Subcategory],MATCH(Summary!C119&amp;"-"&amp;Summary!E119,TB_ALLOCATIONS[Subcategory - code],0),1)))),"")</f>
        <v/>
      </c>
      <c r="I119" s="162"/>
      <c r="J119" s="165"/>
      <c r="K119" s="249" t="str">
        <f>IFERROR(IF($H119="","",IF($H119="Total",SUMIFS(K$12:K118,$F$12:$F118,"Category"),IF($F119="Category",SUM(INDEX(Allocations!$D$11:$O$20,MATCH(Summary!$H119,Allocations!$C$11:$C$20,0),MATCH(Summary!K$8,Allocations!$D$10:$O$10,0))),SUM(INDEX(TB_ALLOCATIONS[[January]:[December]],MATCH(Summary!$H119,TB_ALLOCATIONS[Subcategory],0),MATCH(Summary!K$8,TB_ALLOCATIONS[[#Headers],[January]:[December]],0)))))),0)</f>
        <v/>
      </c>
      <c r="L119" s="249" t="str">
        <f>IFERROR(IF($H119="","",IF($H119="Total",SUMIFS(L$12:L118,$F$12:$F118,"Category"),IF($F119="Category",SUMIFS(TB_TRANSACTIONS[Total ($)],TB_TRANSACTIONS[Category],Summary!$H119,TB_TRANSACTIONS[Month],Summary!K$8),SUMIFS(TB_TRANSACTIONS[Total ($)],TB_TRANSACTIONS[Subcategory],Summary!$H119,TB_TRANSACTIONS[Month],Summary!K$8)))),0)</f>
        <v/>
      </c>
      <c r="M119" s="250" t="str">
        <f t="shared" si="37"/>
        <v/>
      </c>
      <c r="N119" s="162"/>
      <c r="O119" s="165"/>
      <c r="P119" s="249" t="str">
        <f>IFERROR(IF($H119="","",IF($H119="Total",SUMIFS(P$12:P118,$F$12:$F118,"Category"),IF($F119="Category",SUM(INDEX(Allocations!$D$11:$O$20,MATCH(Summary!$H119,Allocations!$C$11:$C$20,0),MATCH(Summary!P$8,Allocations!$D$10:$O$10,0))),SUM(INDEX(TB_ALLOCATIONS[[January]:[December]],MATCH(Summary!$H119,TB_ALLOCATIONS[Subcategory],0),MATCH(Summary!P$8,TB_ALLOCATIONS[[#Headers],[January]:[December]],0)))))),0)</f>
        <v/>
      </c>
      <c r="Q119" s="249" t="str">
        <f>IFERROR(IF($H119="","",IF($H119="Total",SUMIFS(Q$12:Q118,$F$12:$F118,"Category"),IF($F119="Category",SUMIFS(TB_TRANSACTIONS[Total ($)],TB_TRANSACTIONS[Category],Summary!$H119,TB_TRANSACTIONS[Month],Summary!P$8),SUMIFS(TB_TRANSACTIONS[Total ($)],TB_TRANSACTIONS[Subcategory],Summary!$H119,TB_TRANSACTIONS[Month],Summary!P$8)))),0)</f>
        <v/>
      </c>
      <c r="R119" s="250" t="str">
        <f t="shared" si="25"/>
        <v/>
      </c>
      <c r="S119" s="162"/>
      <c r="T119" s="165"/>
      <c r="U119" s="249" t="str">
        <f>IFERROR(IF($H119="","",IF($H119="Total",SUMIFS(U$12:U118,$F$12:$F118,"Category"),IF($F119="Category",SUM(INDEX(Allocations!$D$11:$O$20,MATCH(Summary!$H119,Allocations!$C$11:$C$20,0),MATCH(Summary!U$8,Allocations!$D$10:$O$10,0))),SUM(INDEX(TB_ALLOCATIONS[[January]:[December]],MATCH(Summary!$H119,TB_ALLOCATIONS[Subcategory],0),MATCH(Summary!U$8,TB_ALLOCATIONS[[#Headers],[January]:[December]],0)))))),0)</f>
        <v/>
      </c>
      <c r="V119" s="249" t="str">
        <f>IFERROR(IF($H119="","",IF($H119="Total",SUMIFS(V$12:V118,$F$12:$F118,"Category"),IF($F119="Category",SUMIFS(TB_TRANSACTIONS[Total ($)],TB_TRANSACTIONS[Category],Summary!$H119,TB_TRANSACTIONS[Month],Summary!U$8),SUMIFS(TB_TRANSACTIONS[Total ($)],TB_TRANSACTIONS[Subcategory],Summary!$H119,TB_TRANSACTIONS[Month],Summary!U$8)))),0)</f>
        <v/>
      </c>
      <c r="W119" s="250" t="str">
        <f t="shared" si="26"/>
        <v/>
      </c>
      <c r="X119" s="162"/>
      <c r="Y119" s="165"/>
      <c r="Z119" s="249" t="str">
        <f>IFERROR(IF($H119="","",IF($H119="Total",SUMIFS(Z$12:Z118,$F$12:$F118,"Category"),IF($F119="Category",SUM(INDEX(Allocations!$D$11:$O$20,MATCH(Summary!$H119,Allocations!$C$11:$C$20,0),MATCH(Summary!Z$8,Allocations!$D$10:$O$10,0))),SUM(INDEX(TB_ALLOCATIONS[[January]:[December]],MATCH(Summary!$H119,TB_ALLOCATIONS[Subcategory],0),MATCH(Summary!Z$8,TB_ALLOCATIONS[[#Headers],[January]:[December]],0)))))),0)</f>
        <v/>
      </c>
      <c r="AA119" s="249" t="str">
        <f>IFERROR(IF($H119="","",IF($H119="Total",SUMIFS(AA$12:AA118,$F$12:$F118,"Category"),IF($F119="Category",SUMIFS(TB_TRANSACTIONS[Total ($)],TB_TRANSACTIONS[Category],Summary!$H119,TB_TRANSACTIONS[Month],Summary!Z$8),SUMIFS(TB_TRANSACTIONS[Total ($)],TB_TRANSACTIONS[Subcategory],Summary!$H119,TB_TRANSACTIONS[Month],Summary!Z$8)))),0)</f>
        <v/>
      </c>
      <c r="AB119" s="250" t="str">
        <f t="shared" si="27"/>
        <v/>
      </c>
      <c r="AC119" s="162"/>
      <c r="AD119" s="165"/>
      <c r="AE119" s="249" t="str">
        <f>IFERROR(IF($H119="","",IF($H119="Total",SUMIFS(AE$12:AE118,$F$12:$F118,"Category"),IF($F119="Category",SUM(INDEX(Allocations!$D$11:$O$20,MATCH(Summary!$H119,Allocations!$C$11:$C$20,0),MATCH(Summary!AE$8,Allocations!$D$10:$O$10,0))),SUM(INDEX(TB_ALLOCATIONS[[January]:[December]],MATCH(Summary!$H119,TB_ALLOCATIONS[Subcategory],0),MATCH(Summary!AE$8,TB_ALLOCATIONS[[#Headers],[January]:[December]],0)))))),0)</f>
        <v/>
      </c>
      <c r="AF119" s="249" t="str">
        <f>IFERROR(IF($H119="","",IF($H119="Total",SUMIFS(AF$12:AF118,$F$12:$F118,"Category"),IF($F119="Category",SUMIFS(TB_TRANSACTIONS[Total ($)],TB_TRANSACTIONS[Category],Summary!$H119,TB_TRANSACTIONS[Month],Summary!AE$8),SUMIFS(TB_TRANSACTIONS[Total ($)],TB_TRANSACTIONS[Subcategory],Summary!$H119,TB_TRANSACTIONS[Month],Summary!AE$8)))),0)</f>
        <v/>
      </c>
      <c r="AG119" s="250" t="str">
        <f t="shared" si="28"/>
        <v/>
      </c>
      <c r="AH119" s="162"/>
      <c r="AI119" s="165"/>
      <c r="AJ119" s="249" t="str">
        <f>IFERROR(IF($H119="","",IF($H119="Total",SUMIFS(AJ$12:AJ118,$F$12:$F118,"Category"),IF($F119="Category",SUM(INDEX(Allocations!$D$11:$O$20,MATCH(Summary!$H119,Allocations!$C$11:$C$20,0),MATCH(Summary!AJ$8,Allocations!$D$10:$O$10,0))),SUM(INDEX(TB_ALLOCATIONS[[January]:[December]],MATCH(Summary!$H119,TB_ALLOCATIONS[Subcategory],0),MATCH(Summary!AJ$8,TB_ALLOCATIONS[[#Headers],[January]:[December]],0)))))),0)</f>
        <v/>
      </c>
      <c r="AK119" s="249" t="str">
        <f>IFERROR(IF($H119="","",IF($H119="Total",SUMIFS(AK$12:AK118,$F$12:$F118,"Category"),IF($F119="Category",SUMIFS(TB_TRANSACTIONS[Total ($)],TB_TRANSACTIONS[Category],Summary!$H119,TB_TRANSACTIONS[Month],Summary!AJ$8),SUMIFS(TB_TRANSACTIONS[Total ($)],TB_TRANSACTIONS[Subcategory],Summary!$H119,TB_TRANSACTIONS[Month],Summary!AJ$8)))),0)</f>
        <v/>
      </c>
      <c r="AL119" s="250" t="str">
        <f t="shared" si="29"/>
        <v/>
      </c>
      <c r="AM119" s="162"/>
      <c r="AN119" s="165"/>
      <c r="AO119" s="249" t="str">
        <f>IFERROR(IF($H119="","",IF($H119="Total",SUMIFS(AO$12:AO118,$F$12:$F118,"Category"),IF($F119="Category",SUM(INDEX(Allocations!$D$11:$O$20,MATCH(Summary!$H119,Allocations!$C$11:$C$20,0),MATCH(Summary!AO$8,Allocations!$D$10:$O$10,0))),SUM(INDEX(TB_ALLOCATIONS[[January]:[December]],MATCH(Summary!$H119,TB_ALLOCATIONS[Subcategory],0),MATCH(Summary!AO$8,TB_ALLOCATIONS[[#Headers],[January]:[December]],0)))))),0)</f>
        <v/>
      </c>
      <c r="AP119" s="249" t="str">
        <f>IFERROR(IF($H119="","",IF($H119="Total",SUMIFS(AP$12:AP118,$F$12:$F118,"Category"),IF($F119="Category",SUMIFS(TB_TRANSACTIONS[Total ($)],TB_TRANSACTIONS[Category],Summary!$H119,TB_TRANSACTIONS[Month],Summary!AO$8),SUMIFS(TB_TRANSACTIONS[Total ($)],TB_TRANSACTIONS[Subcategory],Summary!$H119,TB_TRANSACTIONS[Month],Summary!AO$8)))),0)</f>
        <v/>
      </c>
      <c r="AQ119" s="250" t="str">
        <f t="shared" si="30"/>
        <v/>
      </c>
      <c r="AR119" s="162"/>
      <c r="AS119" s="165"/>
      <c r="AT119" s="249" t="str">
        <f>IFERROR(IF($H119="","",IF($H119="Total",SUMIFS(AT$12:AT118,$F$12:$F118,"Category"),IF($F119="Category",SUM(INDEX(Allocations!$D$11:$O$20,MATCH(Summary!$H119,Allocations!$C$11:$C$20,0),MATCH(Summary!AT$8,Allocations!$D$10:$O$10,0))),SUM(INDEX(TB_ALLOCATIONS[[January]:[December]],MATCH(Summary!$H119,TB_ALLOCATIONS[Subcategory],0),MATCH(Summary!AT$8,TB_ALLOCATIONS[[#Headers],[January]:[December]],0)))))),0)</f>
        <v/>
      </c>
      <c r="AU119" s="249" t="str">
        <f>IFERROR(IF($H119="","",IF($H119="Total",SUMIFS(AU$12:AU118,$F$12:$F118,"Category"),IF($F119="Category",SUMIFS(TB_TRANSACTIONS[Total ($)],TB_TRANSACTIONS[Category],Summary!$H119,TB_TRANSACTIONS[Month],Summary!AT$8),SUMIFS(TB_TRANSACTIONS[Total ($)],TB_TRANSACTIONS[Subcategory],Summary!$H119,TB_TRANSACTIONS[Month],Summary!AT$8)))),0)</f>
        <v/>
      </c>
      <c r="AV119" s="250" t="str">
        <f t="shared" si="31"/>
        <v/>
      </c>
      <c r="AW119" s="162"/>
      <c r="AX119" s="165"/>
      <c r="AY119" s="249" t="str">
        <f>IFERROR(IF($H119="","",IF($H119="Total",SUMIFS(AY$12:AY118,$F$12:$F118,"Category"),IF($F119="Category",SUM(INDEX(Allocations!$D$11:$O$20,MATCH(Summary!$H119,Allocations!$C$11:$C$20,0),MATCH(Summary!AY$8,Allocations!$D$10:$O$10,0))),SUM(INDEX(TB_ALLOCATIONS[[January]:[December]],MATCH(Summary!$H119,TB_ALLOCATIONS[Subcategory],0),MATCH(Summary!AY$8,TB_ALLOCATIONS[[#Headers],[January]:[December]],0)))))),0)</f>
        <v/>
      </c>
      <c r="AZ119" s="249" t="str">
        <f>IFERROR(IF($H119="","",IF($H119="Total",SUMIFS(AZ$12:AZ118,$F$12:$F118,"Category"),IF($F119="Category",SUMIFS(TB_TRANSACTIONS[Total ($)],TB_TRANSACTIONS[Category],Summary!$H119,TB_TRANSACTIONS[Month],Summary!AY$8),SUMIFS(TB_TRANSACTIONS[Total ($)],TB_TRANSACTIONS[Subcategory],Summary!$H119,TB_TRANSACTIONS[Month],Summary!AY$8)))),0)</f>
        <v/>
      </c>
      <c r="BA119" s="250" t="str">
        <f t="shared" si="32"/>
        <v/>
      </c>
      <c r="BB119" s="162"/>
      <c r="BC119" s="165"/>
      <c r="BD119" s="249" t="str">
        <f>IFERROR(IF($H119="","",IF($H119="Total",SUMIFS(BD$12:BD118,$F$12:$F118,"Category"),IF($F119="Category",SUM(INDEX(Allocations!$D$11:$O$20,MATCH(Summary!$H119,Allocations!$C$11:$C$20,0),MATCH(Summary!BD$8,Allocations!$D$10:$O$10,0))),SUM(INDEX(TB_ALLOCATIONS[[January]:[December]],MATCH(Summary!$H119,TB_ALLOCATIONS[Subcategory],0),MATCH(Summary!BD$8,TB_ALLOCATIONS[[#Headers],[January]:[December]],0)))))),0)</f>
        <v/>
      </c>
      <c r="BE119" s="249" t="str">
        <f>IFERROR(IF($H119="","",IF($H119="Total",SUMIFS(BE$12:BE118,$F$12:$F118,"Category"),IF($F119="Category",SUMIFS(TB_TRANSACTIONS[Total ($)],TB_TRANSACTIONS[Category],Summary!$H119,TB_TRANSACTIONS[Month],Summary!BD$8),SUMIFS(TB_TRANSACTIONS[Total ($)],TB_TRANSACTIONS[Subcategory],Summary!$H119,TB_TRANSACTIONS[Month],Summary!BD$8)))),0)</f>
        <v/>
      </c>
      <c r="BF119" s="250" t="str">
        <f t="shared" si="33"/>
        <v/>
      </c>
      <c r="BG119" s="162"/>
      <c r="BH119" s="165"/>
      <c r="BI119" s="249" t="str">
        <f>IFERROR(IF($H119="","",IF($H119="Total",SUMIFS(BI$12:BI118,$F$12:$F118,"Category"),IF($F119="Category",SUM(INDEX(Allocations!$D$11:$O$20,MATCH(Summary!$H119,Allocations!$C$11:$C$20,0),MATCH(Summary!BI$8,Allocations!$D$10:$O$10,0))),SUM(INDEX(TB_ALLOCATIONS[[January]:[December]],MATCH(Summary!$H119,TB_ALLOCATIONS[Subcategory],0),MATCH(Summary!BI$8,TB_ALLOCATIONS[[#Headers],[January]:[December]],0)))))),0)</f>
        <v/>
      </c>
      <c r="BJ119" s="249" t="str">
        <f>IFERROR(IF($H119="","",IF($H119="Total",SUMIFS(BJ$12:BJ118,$F$12:$F118,"Category"),IF($F119="Category",SUMIFS(TB_TRANSACTIONS[Total ($)],TB_TRANSACTIONS[Category],Summary!$H119,TB_TRANSACTIONS[Month],Summary!BI$8),SUMIFS(TB_TRANSACTIONS[Total ($)],TB_TRANSACTIONS[Subcategory],Summary!$H119,TB_TRANSACTIONS[Month],Summary!BI$8)))),0)</f>
        <v/>
      </c>
      <c r="BK119" s="250" t="str">
        <f t="shared" si="34"/>
        <v/>
      </c>
      <c r="BL119" s="162"/>
      <c r="BM119" s="165"/>
      <c r="BN119" s="249" t="str">
        <f>IFERROR(IF($H119="","",IF($H119="Total",SUMIFS(BN$12:BN118,$F$12:$F118,"Category"),IF($F119="Category",SUM(INDEX(Allocations!$D$11:$O$20,MATCH(Summary!$H119,Allocations!$C$11:$C$20,0),MATCH(Summary!BN$8,Allocations!$D$10:$O$10,0))),SUM(INDEX(TB_ALLOCATIONS[[January]:[December]],MATCH(Summary!$H119,TB_ALLOCATIONS[Subcategory],0),MATCH(Summary!BN$8,TB_ALLOCATIONS[[#Headers],[January]:[December]],0)))))),0)</f>
        <v/>
      </c>
      <c r="BO119" s="249" t="str">
        <f>IFERROR(IF($H119="","",IF($H119="Total",SUMIFS(BO$12:BO118,$F$12:$F118,"Category"),IF($F119="Category",SUMIFS(TB_TRANSACTIONS[Total ($)],TB_TRANSACTIONS[Category],Summary!$H119,TB_TRANSACTIONS[Month],Summary!BN$8),SUMIFS(TB_TRANSACTIONS[Total ($)],TB_TRANSACTIONS[Subcategory],Summary!$H119,TB_TRANSACTIONS[Month],Summary!BN$8)))),0)</f>
        <v/>
      </c>
      <c r="BP119" s="250" t="str">
        <f t="shared" si="35"/>
        <v/>
      </c>
      <c r="BQ119" s="162"/>
      <c r="BR119" s="165"/>
      <c r="BS119" s="249" t="str">
        <f t="shared" si="38"/>
        <v/>
      </c>
      <c r="BT119" s="249" t="str">
        <f t="shared" si="39"/>
        <v/>
      </c>
      <c r="BU119" s="250" t="str">
        <f t="shared" si="40"/>
        <v/>
      </c>
      <c r="BV119" s="267"/>
      <c r="BW119" s="77"/>
      <c r="BX119" s="57"/>
      <c r="CK119" s="92"/>
      <c r="CL119" s="92"/>
      <c r="CM119" s="92"/>
      <c r="CN119" s="92"/>
      <c r="CO119" s="92"/>
      <c r="CP119" s="92"/>
    </row>
    <row r="120" spans="1:94" s="72" customFormat="1" ht="16" customHeight="1" thickBot="1" x14ac:dyDescent="0.3">
      <c r="A120" s="97"/>
      <c r="B120" s="108" t="str">
        <f>IFERROR(IF(COUNTIFS($B$13:B119,"Total")&gt;0,"-",IF(B119="",IF(B118="","Total",IF(B118=$C$8,"",B118+1)),IF(E119=D119,"",B119))),"-")</f>
        <v>-</v>
      </c>
      <c r="C120" s="108" t="str">
        <f>IFERROR(IF(B120="","-",INDEX(Analysis!$D$45:$D$54,MATCH(Summary!$B120,Analysis!$C$45:$C$54,0),1)),"-")</f>
        <v>-</v>
      </c>
      <c r="D120" s="108" t="str">
        <f>IFERROR(INDEX(Analysis!$E$45:$E$54,MATCH(Summary!$B120,Analysis!$C$45:$C$54,0),1),"-")</f>
        <v>-</v>
      </c>
      <c r="E120" s="108" t="str">
        <f t="shared" si="36"/>
        <v>-</v>
      </c>
      <c r="F120" s="108" t="str">
        <f t="shared" si="24"/>
        <v>-</v>
      </c>
      <c r="G120" s="57"/>
      <c r="H120" s="164" t="str">
        <f>IFERROR(IF(B120="Total","Total",IF(COUNTIFS($H$12:H119,"Total")&gt;0,"",IF(F120="Category",Summary!C120,INDEX(TB_ALLOCATIONS[Subcategory],MATCH(Summary!C120&amp;"-"&amp;Summary!E120,TB_ALLOCATIONS[Subcategory - code],0),1)))),"")</f>
        <v/>
      </c>
      <c r="I120" s="162"/>
      <c r="J120" s="165"/>
      <c r="K120" s="249" t="str">
        <f>IFERROR(IF($H120="","",IF($H120="Total",SUMIFS(K$12:K119,$F$12:$F119,"Category"),IF($F120="Category",SUM(INDEX(Allocations!$D$11:$O$20,MATCH(Summary!$H120,Allocations!$C$11:$C$20,0),MATCH(Summary!K$8,Allocations!$D$10:$O$10,0))),SUM(INDEX(TB_ALLOCATIONS[[January]:[December]],MATCH(Summary!$H120,TB_ALLOCATIONS[Subcategory],0),MATCH(Summary!K$8,TB_ALLOCATIONS[[#Headers],[January]:[December]],0)))))),0)</f>
        <v/>
      </c>
      <c r="L120" s="249" t="str">
        <f>IFERROR(IF($H120="","",IF($H120="Total",SUMIFS(L$12:L119,$F$12:$F119,"Category"),IF($F120="Category",SUMIFS(TB_TRANSACTIONS[Total ($)],TB_TRANSACTIONS[Category],Summary!$H120,TB_TRANSACTIONS[Month],Summary!K$8),SUMIFS(TB_TRANSACTIONS[Total ($)],TB_TRANSACTIONS[Subcategory],Summary!$H120,TB_TRANSACTIONS[Month],Summary!K$8)))),0)</f>
        <v/>
      </c>
      <c r="M120" s="250" t="str">
        <f t="shared" si="37"/>
        <v/>
      </c>
      <c r="N120" s="162"/>
      <c r="O120" s="165"/>
      <c r="P120" s="249" t="str">
        <f>IFERROR(IF($H120="","",IF($H120="Total",SUMIFS(P$12:P119,$F$12:$F119,"Category"),IF($F120="Category",SUM(INDEX(Allocations!$D$11:$O$20,MATCH(Summary!$H120,Allocations!$C$11:$C$20,0),MATCH(Summary!P$8,Allocations!$D$10:$O$10,0))),SUM(INDEX(TB_ALLOCATIONS[[January]:[December]],MATCH(Summary!$H120,TB_ALLOCATIONS[Subcategory],0),MATCH(Summary!P$8,TB_ALLOCATIONS[[#Headers],[January]:[December]],0)))))),0)</f>
        <v/>
      </c>
      <c r="Q120" s="249" t="str">
        <f>IFERROR(IF($H120="","",IF($H120="Total",SUMIFS(Q$12:Q119,$F$12:$F119,"Category"),IF($F120="Category",SUMIFS(TB_TRANSACTIONS[Total ($)],TB_TRANSACTIONS[Category],Summary!$H120,TB_TRANSACTIONS[Month],Summary!P$8),SUMIFS(TB_TRANSACTIONS[Total ($)],TB_TRANSACTIONS[Subcategory],Summary!$H120,TB_TRANSACTIONS[Month],Summary!P$8)))),0)</f>
        <v/>
      </c>
      <c r="R120" s="250" t="str">
        <f t="shared" si="25"/>
        <v/>
      </c>
      <c r="S120" s="162"/>
      <c r="T120" s="165"/>
      <c r="U120" s="249" t="str">
        <f>IFERROR(IF($H120="","",IF($H120="Total",SUMIFS(U$12:U119,$F$12:$F119,"Category"),IF($F120="Category",SUM(INDEX(Allocations!$D$11:$O$20,MATCH(Summary!$H120,Allocations!$C$11:$C$20,0),MATCH(Summary!U$8,Allocations!$D$10:$O$10,0))),SUM(INDEX(TB_ALLOCATIONS[[January]:[December]],MATCH(Summary!$H120,TB_ALLOCATIONS[Subcategory],0),MATCH(Summary!U$8,TB_ALLOCATIONS[[#Headers],[January]:[December]],0)))))),0)</f>
        <v/>
      </c>
      <c r="V120" s="249" t="str">
        <f>IFERROR(IF($H120="","",IF($H120="Total",SUMIFS(V$12:V119,$F$12:$F119,"Category"),IF($F120="Category",SUMIFS(TB_TRANSACTIONS[Total ($)],TB_TRANSACTIONS[Category],Summary!$H120,TB_TRANSACTIONS[Month],Summary!U$8),SUMIFS(TB_TRANSACTIONS[Total ($)],TB_TRANSACTIONS[Subcategory],Summary!$H120,TB_TRANSACTIONS[Month],Summary!U$8)))),0)</f>
        <v/>
      </c>
      <c r="W120" s="250" t="str">
        <f t="shared" si="26"/>
        <v/>
      </c>
      <c r="X120" s="162"/>
      <c r="Y120" s="165"/>
      <c r="Z120" s="249" t="str">
        <f>IFERROR(IF($H120="","",IF($H120="Total",SUMIFS(Z$12:Z119,$F$12:$F119,"Category"),IF($F120="Category",SUM(INDEX(Allocations!$D$11:$O$20,MATCH(Summary!$H120,Allocations!$C$11:$C$20,0),MATCH(Summary!Z$8,Allocations!$D$10:$O$10,0))),SUM(INDEX(TB_ALLOCATIONS[[January]:[December]],MATCH(Summary!$H120,TB_ALLOCATIONS[Subcategory],0),MATCH(Summary!Z$8,TB_ALLOCATIONS[[#Headers],[January]:[December]],0)))))),0)</f>
        <v/>
      </c>
      <c r="AA120" s="249" t="str">
        <f>IFERROR(IF($H120="","",IF($H120="Total",SUMIFS(AA$12:AA119,$F$12:$F119,"Category"),IF($F120="Category",SUMIFS(TB_TRANSACTIONS[Total ($)],TB_TRANSACTIONS[Category],Summary!$H120,TB_TRANSACTIONS[Month],Summary!Z$8),SUMIFS(TB_TRANSACTIONS[Total ($)],TB_TRANSACTIONS[Subcategory],Summary!$H120,TB_TRANSACTIONS[Month],Summary!Z$8)))),0)</f>
        <v/>
      </c>
      <c r="AB120" s="250" t="str">
        <f t="shared" si="27"/>
        <v/>
      </c>
      <c r="AC120" s="162"/>
      <c r="AD120" s="165"/>
      <c r="AE120" s="249" t="str">
        <f>IFERROR(IF($H120="","",IF($H120="Total",SUMIFS(AE$12:AE119,$F$12:$F119,"Category"),IF($F120="Category",SUM(INDEX(Allocations!$D$11:$O$20,MATCH(Summary!$H120,Allocations!$C$11:$C$20,0),MATCH(Summary!AE$8,Allocations!$D$10:$O$10,0))),SUM(INDEX(TB_ALLOCATIONS[[January]:[December]],MATCH(Summary!$H120,TB_ALLOCATIONS[Subcategory],0),MATCH(Summary!AE$8,TB_ALLOCATIONS[[#Headers],[January]:[December]],0)))))),0)</f>
        <v/>
      </c>
      <c r="AF120" s="249" t="str">
        <f>IFERROR(IF($H120="","",IF($H120="Total",SUMIFS(AF$12:AF119,$F$12:$F119,"Category"),IF($F120="Category",SUMIFS(TB_TRANSACTIONS[Total ($)],TB_TRANSACTIONS[Category],Summary!$H120,TB_TRANSACTIONS[Month],Summary!AE$8),SUMIFS(TB_TRANSACTIONS[Total ($)],TB_TRANSACTIONS[Subcategory],Summary!$H120,TB_TRANSACTIONS[Month],Summary!AE$8)))),0)</f>
        <v/>
      </c>
      <c r="AG120" s="250" t="str">
        <f t="shared" si="28"/>
        <v/>
      </c>
      <c r="AH120" s="162"/>
      <c r="AI120" s="165"/>
      <c r="AJ120" s="249" t="str">
        <f>IFERROR(IF($H120="","",IF($H120="Total",SUMIFS(AJ$12:AJ119,$F$12:$F119,"Category"),IF($F120="Category",SUM(INDEX(Allocations!$D$11:$O$20,MATCH(Summary!$H120,Allocations!$C$11:$C$20,0),MATCH(Summary!AJ$8,Allocations!$D$10:$O$10,0))),SUM(INDEX(TB_ALLOCATIONS[[January]:[December]],MATCH(Summary!$H120,TB_ALLOCATIONS[Subcategory],0),MATCH(Summary!AJ$8,TB_ALLOCATIONS[[#Headers],[January]:[December]],0)))))),0)</f>
        <v/>
      </c>
      <c r="AK120" s="249" t="str">
        <f>IFERROR(IF($H120="","",IF($H120="Total",SUMIFS(AK$12:AK119,$F$12:$F119,"Category"),IF($F120="Category",SUMIFS(TB_TRANSACTIONS[Total ($)],TB_TRANSACTIONS[Category],Summary!$H120,TB_TRANSACTIONS[Month],Summary!AJ$8),SUMIFS(TB_TRANSACTIONS[Total ($)],TB_TRANSACTIONS[Subcategory],Summary!$H120,TB_TRANSACTIONS[Month],Summary!AJ$8)))),0)</f>
        <v/>
      </c>
      <c r="AL120" s="250" t="str">
        <f t="shared" si="29"/>
        <v/>
      </c>
      <c r="AM120" s="162"/>
      <c r="AN120" s="165"/>
      <c r="AO120" s="249" t="str">
        <f>IFERROR(IF($H120="","",IF($H120="Total",SUMIFS(AO$12:AO119,$F$12:$F119,"Category"),IF($F120="Category",SUM(INDEX(Allocations!$D$11:$O$20,MATCH(Summary!$H120,Allocations!$C$11:$C$20,0),MATCH(Summary!AO$8,Allocations!$D$10:$O$10,0))),SUM(INDEX(TB_ALLOCATIONS[[January]:[December]],MATCH(Summary!$H120,TB_ALLOCATIONS[Subcategory],0),MATCH(Summary!AO$8,TB_ALLOCATIONS[[#Headers],[January]:[December]],0)))))),0)</f>
        <v/>
      </c>
      <c r="AP120" s="249" t="str">
        <f>IFERROR(IF($H120="","",IF($H120="Total",SUMIFS(AP$12:AP119,$F$12:$F119,"Category"),IF($F120="Category",SUMIFS(TB_TRANSACTIONS[Total ($)],TB_TRANSACTIONS[Category],Summary!$H120,TB_TRANSACTIONS[Month],Summary!AO$8),SUMIFS(TB_TRANSACTIONS[Total ($)],TB_TRANSACTIONS[Subcategory],Summary!$H120,TB_TRANSACTIONS[Month],Summary!AO$8)))),0)</f>
        <v/>
      </c>
      <c r="AQ120" s="250" t="str">
        <f t="shared" si="30"/>
        <v/>
      </c>
      <c r="AR120" s="162"/>
      <c r="AS120" s="165"/>
      <c r="AT120" s="249" t="str">
        <f>IFERROR(IF($H120="","",IF($H120="Total",SUMIFS(AT$12:AT119,$F$12:$F119,"Category"),IF($F120="Category",SUM(INDEX(Allocations!$D$11:$O$20,MATCH(Summary!$H120,Allocations!$C$11:$C$20,0),MATCH(Summary!AT$8,Allocations!$D$10:$O$10,0))),SUM(INDEX(TB_ALLOCATIONS[[January]:[December]],MATCH(Summary!$H120,TB_ALLOCATIONS[Subcategory],0),MATCH(Summary!AT$8,TB_ALLOCATIONS[[#Headers],[January]:[December]],0)))))),0)</f>
        <v/>
      </c>
      <c r="AU120" s="249" t="str">
        <f>IFERROR(IF($H120="","",IF($H120="Total",SUMIFS(AU$12:AU119,$F$12:$F119,"Category"),IF($F120="Category",SUMIFS(TB_TRANSACTIONS[Total ($)],TB_TRANSACTIONS[Category],Summary!$H120,TB_TRANSACTIONS[Month],Summary!AT$8),SUMIFS(TB_TRANSACTIONS[Total ($)],TB_TRANSACTIONS[Subcategory],Summary!$H120,TB_TRANSACTIONS[Month],Summary!AT$8)))),0)</f>
        <v/>
      </c>
      <c r="AV120" s="250" t="str">
        <f t="shared" si="31"/>
        <v/>
      </c>
      <c r="AW120" s="162"/>
      <c r="AX120" s="165"/>
      <c r="AY120" s="249" t="str">
        <f>IFERROR(IF($H120="","",IF($H120="Total",SUMIFS(AY$12:AY119,$F$12:$F119,"Category"),IF($F120="Category",SUM(INDEX(Allocations!$D$11:$O$20,MATCH(Summary!$H120,Allocations!$C$11:$C$20,0),MATCH(Summary!AY$8,Allocations!$D$10:$O$10,0))),SUM(INDEX(TB_ALLOCATIONS[[January]:[December]],MATCH(Summary!$H120,TB_ALLOCATIONS[Subcategory],0),MATCH(Summary!AY$8,TB_ALLOCATIONS[[#Headers],[January]:[December]],0)))))),0)</f>
        <v/>
      </c>
      <c r="AZ120" s="249" t="str">
        <f>IFERROR(IF($H120="","",IF($H120="Total",SUMIFS(AZ$12:AZ119,$F$12:$F119,"Category"),IF($F120="Category",SUMIFS(TB_TRANSACTIONS[Total ($)],TB_TRANSACTIONS[Category],Summary!$H120,TB_TRANSACTIONS[Month],Summary!AY$8),SUMIFS(TB_TRANSACTIONS[Total ($)],TB_TRANSACTIONS[Subcategory],Summary!$H120,TB_TRANSACTIONS[Month],Summary!AY$8)))),0)</f>
        <v/>
      </c>
      <c r="BA120" s="250" t="str">
        <f t="shared" si="32"/>
        <v/>
      </c>
      <c r="BB120" s="162"/>
      <c r="BC120" s="165"/>
      <c r="BD120" s="249" t="str">
        <f>IFERROR(IF($H120="","",IF($H120="Total",SUMIFS(BD$12:BD119,$F$12:$F119,"Category"),IF($F120="Category",SUM(INDEX(Allocations!$D$11:$O$20,MATCH(Summary!$H120,Allocations!$C$11:$C$20,0),MATCH(Summary!BD$8,Allocations!$D$10:$O$10,0))),SUM(INDEX(TB_ALLOCATIONS[[January]:[December]],MATCH(Summary!$H120,TB_ALLOCATIONS[Subcategory],0),MATCH(Summary!BD$8,TB_ALLOCATIONS[[#Headers],[January]:[December]],0)))))),0)</f>
        <v/>
      </c>
      <c r="BE120" s="249" t="str">
        <f>IFERROR(IF($H120="","",IF($H120="Total",SUMIFS(BE$12:BE119,$F$12:$F119,"Category"),IF($F120="Category",SUMIFS(TB_TRANSACTIONS[Total ($)],TB_TRANSACTIONS[Category],Summary!$H120,TB_TRANSACTIONS[Month],Summary!BD$8),SUMIFS(TB_TRANSACTIONS[Total ($)],TB_TRANSACTIONS[Subcategory],Summary!$H120,TB_TRANSACTIONS[Month],Summary!BD$8)))),0)</f>
        <v/>
      </c>
      <c r="BF120" s="250" t="str">
        <f t="shared" si="33"/>
        <v/>
      </c>
      <c r="BG120" s="162"/>
      <c r="BH120" s="165"/>
      <c r="BI120" s="249" t="str">
        <f>IFERROR(IF($H120="","",IF($H120="Total",SUMIFS(BI$12:BI119,$F$12:$F119,"Category"),IF($F120="Category",SUM(INDEX(Allocations!$D$11:$O$20,MATCH(Summary!$H120,Allocations!$C$11:$C$20,0),MATCH(Summary!BI$8,Allocations!$D$10:$O$10,0))),SUM(INDEX(TB_ALLOCATIONS[[January]:[December]],MATCH(Summary!$H120,TB_ALLOCATIONS[Subcategory],0),MATCH(Summary!BI$8,TB_ALLOCATIONS[[#Headers],[January]:[December]],0)))))),0)</f>
        <v/>
      </c>
      <c r="BJ120" s="249" t="str">
        <f>IFERROR(IF($H120="","",IF($H120="Total",SUMIFS(BJ$12:BJ119,$F$12:$F119,"Category"),IF($F120="Category",SUMIFS(TB_TRANSACTIONS[Total ($)],TB_TRANSACTIONS[Category],Summary!$H120,TB_TRANSACTIONS[Month],Summary!BI$8),SUMIFS(TB_TRANSACTIONS[Total ($)],TB_TRANSACTIONS[Subcategory],Summary!$H120,TB_TRANSACTIONS[Month],Summary!BI$8)))),0)</f>
        <v/>
      </c>
      <c r="BK120" s="250" t="str">
        <f t="shared" si="34"/>
        <v/>
      </c>
      <c r="BL120" s="162"/>
      <c r="BM120" s="165"/>
      <c r="BN120" s="249" t="str">
        <f>IFERROR(IF($H120="","",IF($H120="Total",SUMIFS(BN$12:BN119,$F$12:$F119,"Category"),IF($F120="Category",SUM(INDEX(Allocations!$D$11:$O$20,MATCH(Summary!$H120,Allocations!$C$11:$C$20,0),MATCH(Summary!BN$8,Allocations!$D$10:$O$10,0))),SUM(INDEX(TB_ALLOCATIONS[[January]:[December]],MATCH(Summary!$H120,TB_ALLOCATIONS[Subcategory],0),MATCH(Summary!BN$8,TB_ALLOCATIONS[[#Headers],[January]:[December]],0)))))),0)</f>
        <v/>
      </c>
      <c r="BO120" s="249" t="str">
        <f>IFERROR(IF($H120="","",IF($H120="Total",SUMIFS(BO$12:BO119,$F$12:$F119,"Category"),IF($F120="Category",SUMIFS(TB_TRANSACTIONS[Total ($)],TB_TRANSACTIONS[Category],Summary!$H120,TB_TRANSACTIONS[Month],Summary!BN$8),SUMIFS(TB_TRANSACTIONS[Total ($)],TB_TRANSACTIONS[Subcategory],Summary!$H120,TB_TRANSACTIONS[Month],Summary!BN$8)))),0)</f>
        <v/>
      </c>
      <c r="BP120" s="250" t="str">
        <f t="shared" si="35"/>
        <v/>
      </c>
      <c r="BQ120" s="162"/>
      <c r="BR120" s="165"/>
      <c r="BS120" s="249" t="str">
        <f t="shared" si="38"/>
        <v/>
      </c>
      <c r="BT120" s="249" t="str">
        <f t="shared" si="39"/>
        <v/>
      </c>
      <c r="BU120" s="250" t="str">
        <f t="shared" si="40"/>
        <v/>
      </c>
      <c r="BV120" s="267"/>
      <c r="BW120" s="77"/>
      <c r="BX120" s="57"/>
      <c r="CK120" s="92"/>
      <c r="CL120" s="92"/>
      <c r="CM120" s="92"/>
      <c r="CN120" s="92"/>
      <c r="CO120" s="92"/>
      <c r="CP120" s="92"/>
    </row>
    <row r="121" spans="1:94" s="72" customFormat="1" ht="16" customHeight="1" thickBot="1" x14ac:dyDescent="0.3">
      <c r="A121" s="97"/>
      <c r="B121" s="108" t="str">
        <f>IFERROR(IF(COUNTIFS($B$13:B120,"Total")&gt;0,"-",IF(B120="",IF(B119="","Total",IF(B119=$C$8,"",B119+1)),IF(E120=D120,"",B120))),"-")</f>
        <v>-</v>
      </c>
      <c r="C121" s="108" t="str">
        <f>IFERROR(IF(B121="","-",INDEX(Analysis!$D$45:$D$54,MATCH(Summary!$B121,Analysis!$C$45:$C$54,0),1)),"-")</f>
        <v>-</v>
      </c>
      <c r="D121" s="108" t="str">
        <f>IFERROR(INDEX(Analysis!$E$45:$E$54,MATCH(Summary!$B121,Analysis!$C$45:$C$54,0),1),"-")</f>
        <v>-</v>
      </c>
      <c r="E121" s="108" t="str">
        <f t="shared" si="36"/>
        <v>-</v>
      </c>
      <c r="F121" s="108" t="str">
        <f t="shared" si="24"/>
        <v>-</v>
      </c>
      <c r="G121" s="57"/>
      <c r="H121" s="164" t="str">
        <f>IFERROR(IF(B121="Total","Total",IF(COUNTIFS($H$12:H120,"Total")&gt;0,"",IF(F121="Category",Summary!C121,INDEX(TB_ALLOCATIONS[Subcategory],MATCH(Summary!C121&amp;"-"&amp;Summary!E121,TB_ALLOCATIONS[Subcategory - code],0),1)))),"")</f>
        <v/>
      </c>
      <c r="I121" s="162"/>
      <c r="J121" s="165"/>
      <c r="K121" s="249" t="str">
        <f>IFERROR(IF($H121="","",IF($H121="Total",SUMIFS(K$12:K120,$F$12:$F120,"Category"),IF($F121="Category",SUM(INDEX(Allocations!$D$11:$O$20,MATCH(Summary!$H121,Allocations!$C$11:$C$20,0),MATCH(Summary!K$8,Allocations!$D$10:$O$10,0))),SUM(INDEX(TB_ALLOCATIONS[[January]:[December]],MATCH(Summary!$H121,TB_ALLOCATIONS[Subcategory],0),MATCH(Summary!K$8,TB_ALLOCATIONS[[#Headers],[January]:[December]],0)))))),0)</f>
        <v/>
      </c>
      <c r="L121" s="249" t="str">
        <f>IFERROR(IF($H121="","",IF($H121="Total",SUMIFS(L$12:L120,$F$12:$F120,"Category"),IF($F121="Category",SUMIFS(TB_TRANSACTIONS[Total ($)],TB_TRANSACTIONS[Category],Summary!$H121,TB_TRANSACTIONS[Month],Summary!K$8),SUMIFS(TB_TRANSACTIONS[Total ($)],TB_TRANSACTIONS[Subcategory],Summary!$H121,TB_TRANSACTIONS[Month],Summary!K$8)))),0)</f>
        <v/>
      </c>
      <c r="M121" s="250" t="str">
        <f t="shared" si="37"/>
        <v/>
      </c>
      <c r="N121" s="162"/>
      <c r="O121" s="165"/>
      <c r="P121" s="249" t="str">
        <f>IFERROR(IF($H121="","",IF($H121="Total",SUMIFS(P$12:P120,$F$12:$F120,"Category"),IF($F121="Category",SUM(INDEX(Allocations!$D$11:$O$20,MATCH(Summary!$H121,Allocations!$C$11:$C$20,0),MATCH(Summary!P$8,Allocations!$D$10:$O$10,0))),SUM(INDEX(TB_ALLOCATIONS[[January]:[December]],MATCH(Summary!$H121,TB_ALLOCATIONS[Subcategory],0),MATCH(Summary!P$8,TB_ALLOCATIONS[[#Headers],[January]:[December]],0)))))),0)</f>
        <v/>
      </c>
      <c r="Q121" s="249" t="str">
        <f>IFERROR(IF($H121="","",IF($H121="Total",SUMIFS(Q$12:Q120,$F$12:$F120,"Category"),IF($F121="Category",SUMIFS(TB_TRANSACTIONS[Total ($)],TB_TRANSACTIONS[Category],Summary!$H121,TB_TRANSACTIONS[Month],Summary!P$8),SUMIFS(TB_TRANSACTIONS[Total ($)],TB_TRANSACTIONS[Subcategory],Summary!$H121,TB_TRANSACTIONS[Month],Summary!P$8)))),0)</f>
        <v/>
      </c>
      <c r="R121" s="250" t="str">
        <f t="shared" si="25"/>
        <v/>
      </c>
      <c r="S121" s="162"/>
      <c r="T121" s="165"/>
      <c r="U121" s="249" t="str">
        <f>IFERROR(IF($H121="","",IF($H121="Total",SUMIFS(U$12:U120,$F$12:$F120,"Category"),IF($F121="Category",SUM(INDEX(Allocations!$D$11:$O$20,MATCH(Summary!$H121,Allocations!$C$11:$C$20,0),MATCH(Summary!U$8,Allocations!$D$10:$O$10,0))),SUM(INDEX(TB_ALLOCATIONS[[January]:[December]],MATCH(Summary!$H121,TB_ALLOCATIONS[Subcategory],0),MATCH(Summary!U$8,TB_ALLOCATIONS[[#Headers],[January]:[December]],0)))))),0)</f>
        <v/>
      </c>
      <c r="V121" s="249" t="str">
        <f>IFERROR(IF($H121="","",IF($H121="Total",SUMIFS(V$12:V120,$F$12:$F120,"Category"),IF($F121="Category",SUMIFS(TB_TRANSACTIONS[Total ($)],TB_TRANSACTIONS[Category],Summary!$H121,TB_TRANSACTIONS[Month],Summary!U$8),SUMIFS(TB_TRANSACTIONS[Total ($)],TB_TRANSACTIONS[Subcategory],Summary!$H121,TB_TRANSACTIONS[Month],Summary!U$8)))),0)</f>
        <v/>
      </c>
      <c r="W121" s="250" t="str">
        <f t="shared" si="26"/>
        <v/>
      </c>
      <c r="X121" s="162"/>
      <c r="Y121" s="165"/>
      <c r="Z121" s="249" t="str">
        <f>IFERROR(IF($H121="","",IF($H121="Total",SUMIFS(Z$12:Z120,$F$12:$F120,"Category"),IF($F121="Category",SUM(INDEX(Allocations!$D$11:$O$20,MATCH(Summary!$H121,Allocations!$C$11:$C$20,0),MATCH(Summary!Z$8,Allocations!$D$10:$O$10,0))),SUM(INDEX(TB_ALLOCATIONS[[January]:[December]],MATCH(Summary!$H121,TB_ALLOCATIONS[Subcategory],0),MATCH(Summary!Z$8,TB_ALLOCATIONS[[#Headers],[January]:[December]],0)))))),0)</f>
        <v/>
      </c>
      <c r="AA121" s="249" t="str">
        <f>IFERROR(IF($H121="","",IF($H121="Total",SUMIFS(AA$12:AA120,$F$12:$F120,"Category"),IF($F121="Category",SUMIFS(TB_TRANSACTIONS[Total ($)],TB_TRANSACTIONS[Category],Summary!$H121,TB_TRANSACTIONS[Month],Summary!Z$8),SUMIFS(TB_TRANSACTIONS[Total ($)],TB_TRANSACTIONS[Subcategory],Summary!$H121,TB_TRANSACTIONS[Month],Summary!Z$8)))),0)</f>
        <v/>
      </c>
      <c r="AB121" s="250" t="str">
        <f t="shared" si="27"/>
        <v/>
      </c>
      <c r="AC121" s="162"/>
      <c r="AD121" s="165"/>
      <c r="AE121" s="249" t="str">
        <f>IFERROR(IF($H121="","",IF($H121="Total",SUMIFS(AE$12:AE120,$F$12:$F120,"Category"),IF($F121="Category",SUM(INDEX(Allocations!$D$11:$O$20,MATCH(Summary!$H121,Allocations!$C$11:$C$20,0),MATCH(Summary!AE$8,Allocations!$D$10:$O$10,0))),SUM(INDEX(TB_ALLOCATIONS[[January]:[December]],MATCH(Summary!$H121,TB_ALLOCATIONS[Subcategory],0),MATCH(Summary!AE$8,TB_ALLOCATIONS[[#Headers],[January]:[December]],0)))))),0)</f>
        <v/>
      </c>
      <c r="AF121" s="249" t="str">
        <f>IFERROR(IF($H121="","",IF($H121="Total",SUMIFS(AF$12:AF120,$F$12:$F120,"Category"),IF($F121="Category",SUMIFS(TB_TRANSACTIONS[Total ($)],TB_TRANSACTIONS[Category],Summary!$H121,TB_TRANSACTIONS[Month],Summary!AE$8),SUMIFS(TB_TRANSACTIONS[Total ($)],TB_TRANSACTIONS[Subcategory],Summary!$H121,TB_TRANSACTIONS[Month],Summary!AE$8)))),0)</f>
        <v/>
      </c>
      <c r="AG121" s="250" t="str">
        <f t="shared" si="28"/>
        <v/>
      </c>
      <c r="AH121" s="162"/>
      <c r="AI121" s="165"/>
      <c r="AJ121" s="249" t="str">
        <f>IFERROR(IF($H121="","",IF($H121="Total",SUMIFS(AJ$12:AJ120,$F$12:$F120,"Category"),IF($F121="Category",SUM(INDEX(Allocations!$D$11:$O$20,MATCH(Summary!$H121,Allocations!$C$11:$C$20,0),MATCH(Summary!AJ$8,Allocations!$D$10:$O$10,0))),SUM(INDEX(TB_ALLOCATIONS[[January]:[December]],MATCH(Summary!$H121,TB_ALLOCATIONS[Subcategory],0),MATCH(Summary!AJ$8,TB_ALLOCATIONS[[#Headers],[January]:[December]],0)))))),0)</f>
        <v/>
      </c>
      <c r="AK121" s="249" t="str">
        <f>IFERROR(IF($H121="","",IF($H121="Total",SUMIFS(AK$12:AK120,$F$12:$F120,"Category"),IF($F121="Category",SUMIFS(TB_TRANSACTIONS[Total ($)],TB_TRANSACTIONS[Category],Summary!$H121,TB_TRANSACTIONS[Month],Summary!AJ$8),SUMIFS(TB_TRANSACTIONS[Total ($)],TB_TRANSACTIONS[Subcategory],Summary!$H121,TB_TRANSACTIONS[Month],Summary!AJ$8)))),0)</f>
        <v/>
      </c>
      <c r="AL121" s="250" t="str">
        <f t="shared" si="29"/>
        <v/>
      </c>
      <c r="AM121" s="162"/>
      <c r="AN121" s="165"/>
      <c r="AO121" s="249" t="str">
        <f>IFERROR(IF($H121="","",IF($H121="Total",SUMIFS(AO$12:AO120,$F$12:$F120,"Category"),IF($F121="Category",SUM(INDEX(Allocations!$D$11:$O$20,MATCH(Summary!$H121,Allocations!$C$11:$C$20,0),MATCH(Summary!AO$8,Allocations!$D$10:$O$10,0))),SUM(INDEX(TB_ALLOCATIONS[[January]:[December]],MATCH(Summary!$H121,TB_ALLOCATIONS[Subcategory],0),MATCH(Summary!AO$8,TB_ALLOCATIONS[[#Headers],[January]:[December]],0)))))),0)</f>
        <v/>
      </c>
      <c r="AP121" s="249" t="str">
        <f>IFERROR(IF($H121="","",IF($H121="Total",SUMIFS(AP$12:AP120,$F$12:$F120,"Category"),IF($F121="Category",SUMIFS(TB_TRANSACTIONS[Total ($)],TB_TRANSACTIONS[Category],Summary!$H121,TB_TRANSACTIONS[Month],Summary!AO$8),SUMIFS(TB_TRANSACTIONS[Total ($)],TB_TRANSACTIONS[Subcategory],Summary!$H121,TB_TRANSACTIONS[Month],Summary!AO$8)))),0)</f>
        <v/>
      </c>
      <c r="AQ121" s="250" t="str">
        <f t="shared" si="30"/>
        <v/>
      </c>
      <c r="AR121" s="162"/>
      <c r="AS121" s="165"/>
      <c r="AT121" s="249" t="str">
        <f>IFERROR(IF($H121="","",IF($H121="Total",SUMIFS(AT$12:AT120,$F$12:$F120,"Category"),IF($F121="Category",SUM(INDEX(Allocations!$D$11:$O$20,MATCH(Summary!$H121,Allocations!$C$11:$C$20,0),MATCH(Summary!AT$8,Allocations!$D$10:$O$10,0))),SUM(INDEX(TB_ALLOCATIONS[[January]:[December]],MATCH(Summary!$H121,TB_ALLOCATIONS[Subcategory],0),MATCH(Summary!AT$8,TB_ALLOCATIONS[[#Headers],[January]:[December]],0)))))),0)</f>
        <v/>
      </c>
      <c r="AU121" s="249" t="str">
        <f>IFERROR(IF($H121="","",IF($H121="Total",SUMIFS(AU$12:AU120,$F$12:$F120,"Category"),IF($F121="Category",SUMIFS(TB_TRANSACTIONS[Total ($)],TB_TRANSACTIONS[Category],Summary!$H121,TB_TRANSACTIONS[Month],Summary!AT$8),SUMIFS(TB_TRANSACTIONS[Total ($)],TB_TRANSACTIONS[Subcategory],Summary!$H121,TB_TRANSACTIONS[Month],Summary!AT$8)))),0)</f>
        <v/>
      </c>
      <c r="AV121" s="250" t="str">
        <f t="shared" si="31"/>
        <v/>
      </c>
      <c r="AW121" s="162"/>
      <c r="AX121" s="165"/>
      <c r="AY121" s="249" t="str">
        <f>IFERROR(IF($H121="","",IF($H121="Total",SUMIFS(AY$12:AY120,$F$12:$F120,"Category"),IF($F121="Category",SUM(INDEX(Allocations!$D$11:$O$20,MATCH(Summary!$H121,Allocations!$C$11:$C$20,0),MATCH(Summary!AY$8,Allocations!$D$10:$O$10,0))),SUM(INDEX(TB_ALLOCATIONS[[January]:[December]],MATCH(Summary!$H121,TB_ALLOCATIONS[Subcategory],0),MATCH(Summary!AY$8,TB_ALLOCATIONS[[#Headers],[January]:[December]],0)))))),0)</f>
        <v/>
      </c>
      <c r="AZ121" s="249" t="str">
        <f>IFERROR(IF($H121="","",IF($H121="Total",SUMIFS(AZ$12:AZ120,$F$12:$F120,"Category"),IF($F121="Category",SUMIFS(TB_TRANSACTIONS[Total ($)],TB_TRANSACTIONS[Category],Summary!$H121,TB_TRANSACTIONS[Month],Summary!AY$8),SUMIFS(TB_TRANSACTIONS[Total ($)],TB_TRANSACTIONS[Subcategory],Summary!$H121,TB_TRANSACTIONS[Month],Summary!AY$8)))),0)</f>
        <v/>
      </c>
      <c r="BA121" s="250" t="str">
        <f t="shared" si="32"/>
        <v/>
      </c>
      <c r="BB121" s="162"/>
      <c r="BC121" s="165"/>
      <c r="BD121" s="249" t="str">
        <f>IFERROR(IF($H121="","",IF($H121="Total",SUMIFS(BD$12:BD120,$F$12:$F120,"Category"),IF($F121="Category",SUM(INDEX(Allocations!$D$11:$O$20,MATCH(Summary!$H121,Allocations!$C$11:$C$20,0),MATCH(Summary!BD$8,Allocations!$D$10:$O$10,0))),SUM(INDEX(TB_ALLOCATIONS[[January]:[December]],MATCH(Summary!$H121,TB_ALLOCATIONS[Subcategory],0),MATCH(Summary!BD$8,TB_ALLOCATIONS[[#Headers],[January]:[December]],0)))))),0)</f>
        <v/>
      </c>
      <c r="BE121" s="249" t="str">
        <f>IFERROR(IF($H121="","",IF($H121="Total",SUMIFS(BE$12:BE120,$F$12:$F120,"Category"),IF($F121="Category",SUMIFS(TB_TRANSACTIONS[Total ($)],TB_TRANSACTIONS[Category],Summary!$H121,TB_TRANSACTIONS[Month],Summary!BD$8),SUMIFS(TB_TRANSACTIONS[Total ($)],TB_TRANSACTIONS[Subcategory],Summary!$H121,TB_TRANSACTIONS[Month],Summary!BD$8)))),0)</f>
        <v/>
      </c>
      <c r="BF121" s="250" t="str">
        <f t="shared" si="33"/>
        <v/>
      </c>
      <c r="BG121" s="162"/>
      <c r="BH121" s="165"/>
      <c r="BI121" s="249" t="str">
        <f>IFERROR(IF($H121="","",IF($H121="Total",SUMIFS(BI$12:BI120,$F$12:$F120,"Category"),IF($F121="Category",SUM(INDEX(Allocations!$D$11:$O$20,MATCH(Summary!$H121,Allocations!$C$11:$C$20,0),MATCH(Summary!BI$8,Allocations!$D$10:$O$10,0))),SUM(INDEX(TB_ALLOCATIONS[[January]:[December]],MATCH(Summary!$H121,TB_ALLOCATIONS[Subcategory],0),MATCH(Summary!BI$8,TB_ALLOCATIONS[[#Headers],[January]:[December]],0)))))),0)</f>
        <v/>
      </c>
      <c r="BJ121" s="249" t="str">
        <f>IFERROR(IF($H121="","",IF($H121="Total",SUMIFS(BJ$12:BJ120,$F$12:$F120,"Category"),IF($F121="Category",SUMIFS(TB_TRANSACTIONS[Total ($)],TB_TRANSACTIONS[Category],Summary!$H121,TB_TRANSACTIONS[Month],Summary!BI$8),SUMIFS(TB_TRANSACTIONS[Total ($)],TB_TRANSACTIONS[Subcategory],Summary!$H121,TB_TRANSACTIONS[Month],Summary!BI$8)))),0)</f>
        <v/>
      </c>
      <c r="BK121" s="250" t="str">
        <f t="shared" si="34"/>
        <v/>
      </c>
      <c r="BL121" s="162"/>
      <c r="BM121" s="165"/>
      <c r="BN121" s="249" t="str">
        <f>IFERROR(IF($H121="","",IF($H121="Total",SUMIFS(BN$12:BN120,$F$12:$F120,"Category"),IF($F121="Category",SUM(INDEX(Allocations!$D$11:$O$20,MATCH(Summary!$H121,Allocations!$C$11:$C$20,0),MATCH(Summary!BN$8,Allocations!$D$10:$O$10,0))),SUM(INDEX(TB_ALLOCATIONS[[January]:[December]],MATCH(Summary!$H121,TB_ALLOCATIONS[Subcategory],0),MATCH(Summary!BN$8,TB_ALLOCATIONS[[#Headers],[January]:[December]],0)))))),0)</f>
        <v/>
      </c>
      <c r="BO121" s="249" t="str">
        <f>IFERROR(IF($H121="","",IF($H121="Total",SUMIFS(BO$12:BO120,$F$12:$F120,"Category"),IF($F121="Category",SUMIFS(TB_TRANSACTIONS[Total ($)],TB_TRANSACTIONS[Category],Summary!$H121,TB_TRANSACTIONS[Month],Summary!BN$8),SUMIFS(TB_TRANSACTIONS[Total ($)],TB_TRANSACTIONS[Subcategory],Summary!$H121,TB_TRANSACTIONS[Month],Summary!BN$8)))),0)</f>
        <v/>
      </c>
      <c r="BP121" s="250" t="str">
        <f t="shared" si="35"/>
        <v/>
      </c>
      <c r="BQ121" s="162"/>
      <c r="BR121" s="165"/>
      <c r="BS121" s="249" t="str">
        <f t="shared" si="38"/>
        <v/>
      </c>
      <c r="BT121" s="249" t="str">
        <f t="shared" si="39"/>
        <v/>
      </c>
      <c r="BU121" s="250" t="str">
        <f t="shared" si="40"/>
        <v/>
      </c>
      <c r="BV121" s="267"/>
      <c r="BW121" s="77"/>
      <c r="BX121" s="57"/>
      <c r="CK121" s="92"/>
      <c r="CL121" s="92"/>
      <c r="CM121" s="92"/>
      <c r="CN121" s="92"/>
      <c r="CO121" s="92"/>
      <c r="CP121" s="92"/>
    </row>
    <row r="122" spans="1:94" s="72" customFormat="1" ht="16" customHeight="1" thickBot="1" x14ac:dyDescent="0.3">
      <c r="A122" s="97"/>
      <c r="B122" s="108" t="str">
        <f>IFERROR(IF(COUNTIFS($B$13:B121,"Total")&gt;0,"-",IF(B121="",IF(B120="","Total",IF(B120=$C$8,"",B120+1)),IF(E121=D121,"",B121))),"-")</f>
        <v>-</v>
      </c>
      <c r="C122" s="108" t="str">
        <f>IFERROR(IF(B122="","-",INDEX(Analysis!$D$45:$D$54,MATCH(Summary!$B122,Analysis!$C$45:$C$54,0),1)),"-")</f>
        <v>-</v>
      </c>
      <c r="D122" s="108" t="str">
        <f>IFERROR(INDEX(Analysis!$E$45:$E$54,MATCH(Summary!$B122,Analysis!$C$45:$C$54,0),1),"-")</f>
        <v>-</v>
      </c>
      <c r="E122" s="108" t="str">
        <f t="shared" si="36"/>
        <v>-</v>
      </c>
      <c r="F122" s="108" t="str">
        <f t="shared" si="24"/>
        <v>-</v>
      </c>
      <c r="G122" s="57"/>
      <c r="H122" s="164" t="str">
        <f>IFERROR(IF(B122="Total","Total",IF(COUNTIFS($H$12:H121,"Total")&gt;0,"",IF(F122="Category",Summary!C122,INDEX(TB_ALLOCATIONS[Subcategory],MATCH(Summary!C122&amp;"-"&amp;Summary!E122,TB_ALLOCATIONS[Subcategory - code],0),1)))),"")</f>
        <v/>
      </c>
      <c r="I122" s="162"/>
      <c r="J122" s="165"/>
      <c r="K122" s="249" t="str">
        <f>IFERROR(IF($H122="","",IF($H122="Total",SUMIFS(K$12:K121,$F$12:$F121,"Category"),IF($F122="Category",SUM(INDEX(Allocations!$D$11:$O$20,MATCH(Summary!$H122,Allocations!$C$11:$C$20,0),MATCH(Summary!K$8,Allocations!$D$10:$O$10,0))),SUM(INDEX(TB_ALLOCATIONS[[January]:[December]],MATCH(Summary!$H122,TB_ALLOCATIONS[Subcategory],0),MATCH(Summary!K$8,TB_ALLOCATIONS[[#Headers],[January]:[December]],0)))))),0)</f>
        <v/>
      </c>
      <c r="L122" s="249" t="str">
        <f>IFERROR(IF($H122="","",IF($H122="Total",SUMIFS(L$12:L121,$F$12:$F121,"Category"),IF($F122="Category",SUMIFS(TB_TRANSACTIONS[Total ($)],TB_TRANSACTIONS[Category],Summary!$H122,TB_TRANSACTIONS[Month],Summary!K$8),SUMIFS(TB_TRANSACTIONS[Total ($)],TB_TRANSACTIONS[Subcategory],Summary!$H122,TB_TRANSACTIONS[Month],Summary!K$8)))),0)</f>
        <v/>
      </c>
      <c r="M122" s="250" t="str">
        <f t="shared" si="37"/>
        <v/>
      </c>
      <c r="N122" s="162"/>
      <c r="O122" s="165"/>
      <c r="P122" s="249" t="str">
        <f>IFERROR(IF($H122="","",IF($H122="Total",SUMIFS(P$12:P121,$F$12:$F121,"Category"),IF($F122="Category",SUM(INDEX(Allocations!$D$11:$O$20,MATCH(Summary!$H122,Allocations!$C$11:$C$20,0),MATCH(Summary!P$8,Allocations!$D$10:$O$10,0))),SUM(INDEX(TB_ALLOCATIONS[[January]:[December]],MATCH(Summary!$H122,TB_ALLOCATIONS[Subcategory],0),MATCH(Summary!P$8,TB_ALLOCATIONS[[#Headers],[January]:[December]],0)))))),0)</f>
        <v/>
      </c>
      <c r="Q122" s="249" t="str">
        <f>IFERROR(IF($H122="","",IF($H122="Total",SUMIFS(Q$12:Q121,$F$12:$F121,"Category"),IF($F122="Category",SUMIFS(TB_TRANSACTIONS[Total ($)],TB_TRANSACTIONS[Category],Summary!$H122,TB_TRANSACTIONS[Month],Summary!P$8),SUMIFS(TB_TRANSACTIONS[Total ($)],TB_TRANSACTIONS[Subcategory],Summary!$H122,TB_TRANSACTIONS[Month],Summary!P$8)))),0)</f>
        <v/>
      </c>
      <c r="R122" s="250" t="str">
        <f t="shared" si="25"/>
        <v/>
      </c>
      <c r="S122" s="162"/>
      <c r="T122" s="165"/>
      <c r="U122" s="249" t="str">
        <f>IFERROR(IF($H122="","",IF($H122="Total",SUMIFS(U$12:U121,$F$12:$F121,"Category"),IF($F122="Category",SUM(INDEX(Allocations!$D$11:$O$20,MATCH(Summary!$H122,Allocations!$C$11:$C$20,0),MATCH(Summary!U$8,Allocations!$D$10:$O$10,0))),SUM(INDEX(TB_ALLOCATIONS[[January]:[December]],MATCH(Summary!$H122,TB_ALLOCATIONS[Subcategory],0),MATCH(Summary!U$8,TB_ALLOCATIONS[[#Headers],[January]:[December]],0)))))),0)</f>
        <v/>
      </c>
      <c r="V122" s="249" t="str">
        <f>IFERROR(IF($H122="","",IF($H122="Total",SUMIFS(V$12:V121,$F$12:$F121,"Category"),IF($F122="Category",SUMIFS(TB_TRANSACTIONS[Total ($)],TB_TRANSACTIONS[Category],Summary!$H122,TB_TRANSACTIONS[Month],Summary!U$8),SUMIFS(TB_TRANSACTIONS[Total ($)],TB_TRANSACTIONS[Subcategory],Summary!$H122,TB_TRANSACTIONS[Month],Summary!U$8)))),0)</f>
        <v/>
      </c>
      <c r="W122" s="250" t="str">
        <f t="shared" si="26"/>
        <v/>
      </c>
      <c r="X122" s="162"/>
      <c r="Y122" s="165"/>
      <c r="Z122" s="249" t="str">
        <f>IFERROR(IF($H122="","",IF($H122="Total",SUMIFS(Z$12:Z121,$F$12:$F121,"Category"),IF($F122="Category",SUM(INDEX(Allocations!$D$11:$O$20,MATCH(Summary!$H122,Allocations!$C$11:$C$20,0),MATCH(Summary!Z$8,Allocations!$D$10:$O$10,0))),SUM(INDEX(TB_ALLOCATIONS[[January]:[December]],MATCH(Summary!$H122,TB_ALLOCATIONS[Subcategory],0),MATCH(Summary!Z$8,TB_ALLOCATIONS[[#Headers],[January]:[December]],0)))))),0)</f>
        <v/>
      </c>
      <c r="AA122" s="249" t="str">
        <f>IFERROR(IF($H122="","",IF($H122="Total",SUMIFS(AA$12:AA121,$F$12:$F121,"Category"),IF($F122="Category",SUMIFS(TB_TRANSACTIONS[Total ($)],TB_TRANSACTIONS[Category],Summary!$H122,TB_TRANSACTIONS[Month],Summary!Z$8),SUMIFS(TB_TRANSACTIONS[Total ($)],TB_TRANSACTIONS[Subcategory],Summary!$H122,TB_TRANSACTIONS[Month],Summary!Z$8)))),0)</f>
        <v/>
      </c>
      <c r="AB122" s="250" t="str">
        <f t="shared" si="27"/>
        <v/>
      </c>
      <c r="AC122" s="162"/>
      <c r="AD122" s="165"/>
      <c r="AE122" s="249" t="str">
        <f>IFERROR(IF($H122="","",IF($H122="Total",SUMIFS(AE$12:AE121,$F$12:$F121,"Category"),IF($F122="Category",SUM(INDEX(Allocations!$D$11:$O$20,MATCH(Summary!$H122,Allocations!$C$11:$C$20,0),MATCH(Summary!AE$8,Allocations!$D$10:$O$10,0))),SUM(INDEX(TB_ALLOCATIONS[[January]:[December]],MATCH(Summary!$H122,TB_ALLOCATIONS[Subcategory],0),MATCH(Summary!AE$8,TB_ALLOCATIONS[[#Headers],[January]:[December]],0)))))),0)</f>
        <v/>
      </c>
      <c r="AF122" s="249" t="str">
        <f>IFERROR(IF($H122="","",IF($H122="Total",SUMIFS(AF$12:AF121,$F$12:$F121,"Category"),IF($F122="Category",SUMIFS(TB_TRANSACTIONS[Total ($)],TB_TRANSACTIONS[Category],Summary!$H122,TB_TRANSACTIONS[Month],Summary!AE$8),SUMIFS(TB_TRANSACTIONS[Total ($)],TB_TRANSACTIONS[Subcategory],Summary!$H122,TB_TRANSACTIONS[Month],Summary!AE$8)))),0)</f>
        <v/>
      </c>
      <c r="AG122" s="250" t="str">
        <f t="shared" si="28"/>
        <v/>
      </c>
      <c r="AH122" s="162"/>
      <c r="AI122" s="165"/>
      <c r="AJ122" s="249" t="str">
        <f>IFERROR(IF($H122="","",IF($H122="Total",SUMIFS(AJ$12:AJ121,$F$12:$F121,"Category"),IF($F122="Category",SUM(INDEX(Allocations!$D$11:$O$20,MATCH(Summary!$H122,Allocations!$C$11:$C$20,0),MATCH(Summary!AJ$8,Allocations!$D$10:$O$10,0))),SUM(INDEX(TB_ALLOCATIONS[[January]:[December]],MATCH(Summary!$H122,TB_ALLOCATIONS[Subcategory],0),MATCH(Summary!AJ$8,TB_ALLOCATIONS[[#Headers],[January]:[December]],0)))))),0)</f>
        <v/>
      </c>
      <c r="AK122" s="249" t="str">
        <f>IFERROR(IF($H122="","",IF($H122="Total",SUMIFS(AK$12:AK121,$F$12:$F121,"Category"),IF($F122="Category",SUMIFS(TB_TRANSACTIONS[Total ($)],TB_TRANSACTIONS[Category],Summary!$H122,TB_TRANSACTIONS[Month],Summary!AJ$8),SUMIFS(TB_TRANSACTIONS[Total ($)],TB_TRANSACTIONS[Subcategory],Summary!$H122,TB_TRANSACTIONS[Month],Summary!AJ$8)))),0)</f>
        <v/>
      </c>
      <c r="AL122" s="250" t="str">
        <f t="shared" si="29"/>
        <v/>
      </c>
      <c r="AM122" s="162"/>
      <c r="AN122" s="165"/>
      <c r="AO122" s="249" t="str">
        <f>IFERROR(IF($H122="","",IF($H122="Total",SUMIFS(AO$12:AO121,$F$12:$F121,"Category"),IF($F122="Category",SUM(INDEX(Allocations!$D$11:$O$20,MATCH(Summary!$H122,Allocations!$C$11:$C$20,0),MATCH(Summary!AO$8,Allocations!$D$10:$O$10,0))),SUM(INDEX(TB_ALLOCATIONS[[January]:[December]],MATCH(Summary!$H122,TB_ALLOCATIONS[Subcategory],0),MATCH(Summary!AO$8,TB_ALLOCATIONS[[#Headers],[January]:[December]],0)))))),0)</f>
        <v/>
      </c>
      <c r="AP122" s="249" t="str">
        <f>IFERROR(IF($H122="","",IF($H122="Total",SUMIFS(AP$12:AP121,$F$12:$F121,"Category"),IF($F122="Category",SUMIFS(TB_TRANSACTIONS[Total ($)],TB_TRANSACTIONS[Category],Summary!$H122,TB_TRANSACTIONS[Month],Summary!AO$8),SUMIFS(TB_TRANSACTIONS[Total ($)],TB_TRANSACTIONS[Subcategory],Summary!$H122,TB_TRANSACTIONS[Month],Summary!AO$8)))),0)</f>
        <v/>
      </c>
      <c r="AQ122" s="250" t="str">
        <f t="shared" si="30"/>
        <v/>
      </c>
      <c r="AR122" s="162"/>
      <c r="AS122" s="165"/>
      <c r="AT122" s="249" t="str">
        <f>IFERROR(IF($H122="","",IF($H122="Total",SUMIFS(AT$12:AT121,$F$12:$F121,"Category"),IF($F122="Category",SUM(INDEX(Allocations!$D$11:$O$20,MATCH(Summary!$H122,Allocations!$C$11:$C$20,0),MATCH(Summary!AT$8,Allocations!$D$10:$O$10,0))),SUM(INDEX(TB_ALLOCATIONS[[January]:[December]],MATCH(Summary!$H122,TB_ALLOCATIONS[Subcategory],0),MATCH(Summary!AT$8,TB_ALLOCATIONS[[#Headers],[January]:[December]],0)))))),0)</f>
        <v/>
      </c>
      <c r="AU122" s="249" t="str">
        <f>IFERROR(IF($H122="","",IF($H122="Total",SUMIFS(AU$12:AU121,$F$12:$F121,"Category"),IF($F122="Category",SUMIFS(TB_TRANSACTIONS[Total ($)],TB_TRANSACTIONS[Category],Summary!$H122,TB_TRANSACTIONS[Month],Summary!AT$8),SUMIFS(TB_TRANSACTIONS[Total ($)],TB_TRANSACTIONS[Subcategory],Summary!$H122,TB_TRANSACTIONS[Month],Summary!AT$8)))),0)</f>
        <v/>
      </c>
      <c r="AV122" s="250" t="str">
        <f t="shared" si="31"/>
        <v/>
      </c>
      <c r="AW122" s="162"/>
      <c r="AX122" s="165"/>
      <c r="AY122" s="249" t="str">
        <f>IFERROR(IF($H122="","",IF($H122="Total",SUMIFS(AY$12:AY121,$F$12:$F121,"Category"),IF($F122="Category",SUM(INDEX(Allocations!$D$11:$O$20,MATCH(Summary!$H122,Allocations!$C$11:$C$20,0),MATCH(Summary!AY$8,Allocations!$D$10:$O$10,0))),SUM(INDEX(TB_ALLOCATIONS[[January]:[December]],MATCH(Summary!$H122,TB_ALLOCATIONS[Subcategory],0),MATCH(Summary!AY$8,TB_ALLOCATIONS[[#Headers],[January]:[December]],0)))))),0)</f>
        <v/>
      </c>
      <c r="AZ122" s="249" t="str">
        <f>IFERROR(IF($H122="","",IF($H122="Total",SUMIFS(AZ$12:AZ121,$F$12:$F121,"Category"),IF($F122="Category",SUMIFS(TB_TRANSACTIONS[Total ($)],TB_TRANSACTIONS[Category],Summary!$H122,TB_TRANSACTIONS[Month],Summary!AY$8),SUMIFS(TB_TRANSACTIONS[Total ($)],TB_TRANSACTIONS[Subcategory],Summary!$H122,TB_TRANSACTIONS[Month],Summary!AY$8)))),0)</f>
        <v/>
      </c>
      <c r="BA122" s="250" t="str">
        <f t="shared" si="32"/>
        <v/>
      </c>
      <c r="BB122" s="162"/>
      <c r="BC122" s="165"/>
      <c r="BD122" s="249" t="str">
        <f>IFERROR(IF($H122="","",IF($H122="Total",SUMIFS(BD$12:BD121,$F$12:$F121,"Category"),IF($F122="Category",SUM(INDEX(Allocations!$D$11:$O$20,MATCH(Summary!$H122,Allocations!$C$11:$C$20,0),MATCH(Summary!BD$8,Allocations!$D$10:$O$10,0))),SUM(INDEX(TB_ALLOCATIONS[[January]:[December]],MATCH(Summary!$H122,TB_ALLOCATIONS[Subcategory],0),MATCH(Summary!BD$8,TB_ALLOCATIONS[[#Headers],[January]:[December]],0)))))),0)</f>
        <v/>
      </c>
      <c r="BE122" s="249" t="str">
        <f>IFERROR(IF($H122="","",IF($H122="Total",SUMIFS(BE$12:BE121,$F$12:$F121,"Category"),IF($F122="Category",SUMIFS(TB_TRANSACTIONS[Total ($)],TB_TRANSACTIONS[Category],Summary!$H122,TB_TRANSACTIONS[Month],Summary!BD$8),SUMIFS(TB_TRANSACTIONS[Total ($)],TB_TRANSACTIONS[Subcategory],Summary!$H122,TB_TRANSACTIONS[Month],Summary!BD$8)))),0)</f>
        <v/>
      </c>
      <c r="BF122" s="250" t="str">
        <f t="shared" si="33"/>
        <v/>
      </c>
      <c r="BG122" s="162"/>
      <c r="BH122" s="165"/>
      <c r="BI122" s="249" t="str">
        <f>IFERROR(IF($H122="","",IF($H122="Total",SUMIFS(BI$12:BI121,$F$12:$F121,"Category"),IF($F122="Category",SUM(INDEX(Allocations!$D$11:$O$20,MATCH(Summary!$H122,Allocations!$C$11:$C$20,0),MATCH(Summary!BI$8,Allocations!$D$10:$O$10,0))),SUM(INDEX(TB_ALLOCATIONS[[January]:[December]],MATCH(Summary!$H122,TB_ALLOCATIONS[Subcategory],0),MATCH(Summary!BI$8,TB_ALLOCATIONS[[#Headers],[January]:[December]],0)))))),0)</f>
        <v/>
      </c>
      <c r="BJ122" s="249" t="str">
        <f>IFERROR(IF($H122="","",IF($H122="Total",SUMIFS(BJ$12:BJ121,$F$12:$F121,"Category"),IF($F122="Category",SUMIFS(TB_TRANSACTIONS[Total ($)],TB_TRANSACTIONS[Category],Summary!$H122,TB_TRANSACTIONS[Month],Summary!BI$8),SUMIFS(TB_TRANSACTIONS[Total ($)],TB_TRANSACTIONS[Subcategory],Summary!$H122,TB_TRANSACTIONS[Month],Summary!BI$8)))),0)</f>
        <v/>
      </c>
      <c r="BK122" s="250" t="str">
        <f t="shared" si="34"/>
        <v/>
      </c>
      <c r="BL122" s="162"/>
      <c r="BM122" s="165"/>
      <c r="BN122" s="249" t="str">
        <f>IFERROR(IF($H122="","",IF($H122="Total",SUMIFS(BN$12:BN121,$F$12:$F121,"Category"),IF($F122="Category",SUM(INDEX(Allocations!$D$11:$O$20,MATCH(Summary!$H122,Allocations!$C$11:$C$20,0),MATCH(Summary!BN$8,Allocations!$D$10:$O$10,0))),SUM(INDEX(TB_ALLOCATIONS[[January]:[December]],MATCH(Summary!$H122,TB_ALLOCATIONS[Subcategory],0),MATCH(Summary!BN$8,TB_ALLOCATIONS[[#Headers],[January]:[December]],0)))))),0)</f>
        <v/>
      </c>
      <c r="BO122" s="249" t="str">
        <f>IFERROR(IF($H122="","",IF($H122="Total",SUMIFS(BO$12:BO121,$F$12:$F121,"Category"),IF($F122="Category",SUMIFS(TB_TRANSACTIONS[Total ($)],TB_TRANSACTIONS[Category],Summary!$H122,TB_TRANSACTIONS[Month],Summary!BN$8),SUMIFS(TB_TRANSACTIONS[Total ($)],TB_TRANSACTIONS[Subcategory],Summary!$H122,TB_TRANSACTIONS[Month],Summary!BN$8)))),0)</f>
        <v/>
      </c>
      <c r="BP122" s="250" t="str">
        <f t="shared" si="35"/>
        <v/>
      </c>
      <c r="BQ122" s="162"/>
      <c r="BR122" s="165"/>
      <c r="BS122" s="249" t="str">
        <f t="shared" si="38"/>
        <v/>
      </c>
      <c r="BT122" s="249" t="str">
        <f t="shared" si="39"/>
        <v/>
      </c>
      <c r="BU122" s="250" t="str">
        <f t="shared" si="40"/>
        <v/>
      </c>
      <c r="BV122" s="267"/>
      <c r="BW122" s="77"/>
      <c r="BX122" s="57"/>
      <c r="CK122" s="92"/>
      <c r="CL122" s="92"/>
      <c r="CM122" s="92"/>
      <c r="CN122" s="92"/>
      <c r="CO122" s="92"/>
      <c r="CP122" s="92"/>
    </row>
    <row r="123" spans="1:94" s="72" customFormat="1" ht="16" customHeight="1" thickBot="1" x14ac:dyDescent="0.3">
      <c r="A123" s="97"/>
      <c r="B123" s="108" t="str">
        <f>IFERROR(IF(COUNTIFS($B$13:B122,"Total")&gt;0,"-",IF(B122="",IF(B121="","Total",IF(B121=$C$8,"",B121+1)),IF(E122=D122,"",B122))),"-")</f>
        <v>-</v>
      </c>
      <c r="C123" s="108" t="str">
        <f>IFERROR(IF(B123="","-",INDEX(Analysis!$D$45:$D$54,MATCH(Summary!$B123,Analysis!$C$45:$C$54,0),1)),"-")</f>
        <v>-</v>
      </c>
      <c r="D123" s="108" t="str">
        <f>IFERROR(INDEX(Analysis!$E$45:$E$54,MATCH(Summary!$B123,Analysis!$C$45:$C$54,0),1),"-")</f>
        <v>-</v>
      </c>
      <c r="E123" s="108" t="str">
        <f t="shared" si="36"/>
        <v>-</v>
      </c>
      <c r="F123" s="108" t="str">
        <f t="shared" si="24"/>
        <v>-</v>
      </c>
      <c r="G123" s="57"/>
      <c r="H123" s="164" t="str">
        <f>IFERROR(IF(B123="Total","Total",IF(COUNTIFS($H$12:H122,"Total")&gt;0,"",IF(F123="Category",Summary!C123,INDEX(TB_ALLOCATIONS[Subcategory],MATCH(Summary!C123&amp;"-"&amp;Summary!E123,TB_ALLOCATIONS[Subcategory - code],0),1)))),"")</f>
        <v/>
      </c>
      <c r="I123" s="162"/>
      <c r="J123" s="165"/>
      <c r="K123" s="249" t="str">
        <f>IFERROR(IF($H123="","",IF($H123="Total",SUMIFS(K$12:K122,$F$12:$F122,"Category"),IF($F123="Category",SUM(INDEX(Allocations!$D$11:$O$20,MATCH(Summary!$H123,Allocations!$C$11:$C$20,0),MATCH(Summary!K$8,Allocations!$D$10:$O$10,0))),SUM(INDEX(TB_ALLOCATIONS[[January]:[December]],MATCH(Summary!$H123,TB_ALLOCATIONS[Subcategory],0),MATCH(Summary!K$8,TB_ALLOCATIONS[[#Headers],[January]:[December]],0)))))),0)</f>
        <v/>
      </c>
      <c r="L123" s="249" t="str">
        <f>IFERROR(IF($H123="","",IF($H123="Total",SUMIFS(L$12:L122,$F$12:$F122,"Category"),IF($F123="Category",SUMIFS(TB_TRANSACTIONS[Total ($)],TB_TRANSACTIONS[Category],Summary!$H123,TB_TRANSACTIONS[Month],Summary!K$8),SUMIFS(TB_TRANSACTIONS[Total ($)],TB_TRANSACTIONS[Subcategory],Summary!$H123,TB_TRANSACTIONS[Month],Summary!K$8)))),0)</f>
        <v/>
      </c>
      <c r="M123" s="250" t="str">
        <f t="shared" si="37"/>
        <v/>
      </c>
      <c r="N123" s="162"/>
      <c r="O123" s="165"/>
      <c r="P123" s="249" t="str">
        <f>IFERROR(IF($H123="","",IF($H123="Total",SUMIFS(P$12:P122,$F$12:$F122,"Category"),IF($F123="Category",SUM(INDEX(Allocations!$D$11:$O$20,MATCH(Summary!$H123,Allocations!$C$11:$C$20,0),MATCH(Summary!P$8,Allocations!$D$10:$O$10,0))),SUM(INDEX(TB_ALLOCATIONS[[January]:[December]],MATCH(Summary!$H123,TB_ALLOCATIONS[Subcategory],0),MATCH(Summary!P$8,TB_ALLOCATIONS[[#Headers],[January]:[December]],0)))))),0)</f>
        <v/>
      </c>
      <c r="Q123" s="249" t="str">
        <f>IFERROR(IF($H123="","",IF($H123="Total",SUMIFS(Q$12:Q122,$F$12:$F122,"Category"),IF($F123="Category",SUMIFS(TB_TRANSACTIONS[Total ($)],TB_TRANSACTIONS[Category],Summary!$H123,TB_TRANSACTIONS[Month],Summary!P$8),SUMIFS(TB_TRANSACTIONS[Total ($)],TB_TRANSACTIONS[Subcategory],Summary!$H123,TB_TRANSACTIONS[Month],Summary!P$8)))),0)</f>
        <v/>
      </c>
      <c r="R123" s="250" t="str">
        <f t="shared" si="25"/>
        <v/>
      </c>
      <c r="S123" s="162"/>
      <c r="T123" s="165"/>
      <c r="U123" s="249" t="str">
        <f>IFERROR(IF($H123="","",IF($H123="Total",SUMIFS(U$12:U122,$F$12:$F122,"Category"),IF($F123="Category",SUM(INDEX(Allocations!$D$11:$O$20,MATCH(Summary!$H123,Allocations!$C$11:$C$20,0),MATCH(Summary!U$8,Allocations!$D$10:$O$10,0))),SUM(INDEX(TB_ALLOCATIONS[[January]:[December]],MATCH(Summary!$H123,TB_ALLOCATIONS[Subcategory],0),MATCH(Summary!U$8,TB_ALLOCATIONS[[#Headers],[January]:[December]],0)))))),0)</f>
        <v/>
      </c>
      <c r="V123" s="249" t="str">
        <f>IFERROR(IF($H123="","",IF($H123="Total",SUMIFS(V$12:V122,$F$12:$F122,"Category"),IF($F123="Category",SUMIFS(TB_TRANSACTIONS[Total ($)],TB_TRANSACTIONS[Category],Summary!$H123,TB_TRANSACTIONS[Month],Summary!U$8),SUMIFS(TB_TRANSACTIONS[Total ($)],TB_TRANSACTIONS[Subcategory],Summary!$H123,TB_TRANSACTIONS[Month],Summary!U$8)))),0)</f>
        <v/>
      </c>
      <c r="W123" s="250" t="str">
        <f t="shared" si="26"/>
        <v/>
      </c>
      <c r="X123" s="162"/>
      <c r="Y123" s="165"/>
      <c r="Z123" s="249" t="str">
        <f>IFERROR(IF($H123="","",IF($H123="Total",SUMIFS(Z$12:Z122,$F$12:$F122,"Category"),IF($F123="Category",SUM(INDEX(Allocations!$D$11:$O$20,MATCH(Summary!$H123,Allocations!$C$11:$C$20,0),MATCH(Summary!Z$8,Allocations!$D$10:$O$10,0))),SUM(INDEX(TB_ALLOCATIONS[[January]:[December]],MATCH(Summary!$H123,TB_ALLOCATIONS[Subcategory],0),MATCH(Summary!Z$8,TB_ALLOCATIONS[[#Headers],[January]:[December]],0)))))),0)</f>
        <v/>
      </c>
      <c r="AA123" s="249" t="str">
        <f>IFERROR(IF($H123="","",IF($H123="Total",SUMIFS(AA$12:AA122,$F$12:$F122,"Category"),IF($F123="Category",SUMIFS(TB_TRANSACTIONS[Total ($)],TB_TRANSACTIONS[Category],Summary!$H123,TB_TRANSACTIONS[Month],Summary!Z$8),SUMIFS(TB_TRANSACTIONS[Total ($)],TB_TRANSACTIONS[Subcategory],Summary!$H123,TB_TRANSACTIONS[Month],Summary!Z$8)))),0)</f>
        <v/>
      </c>
      <c r="AB123" s="250" t="str">
        <f t="shared" si="27"/>
        <v/>
      </c>
      <c r="AC123" s="162"/>
      <c r="AD123" s="165"/>
      <c r="AE123" s="249" t="str">
        <f>IFERROR(IF($H123="","",IF($H123="Total",SUMIFS(AE$12:AE122,$F$12:$F122,"Category"),IF($F123="Category",SUM(INDEX(Allocations!$D$11:$O$20,MATCH(Summary!$H123,Allocations!$C$11:$C$20,0),MATCH(Summary!AE$8,Allocations!$D$10:$O$10,0))),SUM(INDEX(TB_ALLOCATIONS[[January]:[December]],MATCH(Summary!$H123,TB_ALLOCATIONS[Subcategory],0),MATCH(Summary!AE$8,TB_ALLOCATIONS[[#Headers],[January]:[December]],0)))))),0)</f>
        <v/>
      </c>
      <c r="AF123" s="249" t="str">
        <f>IFERROR(IF($H123="","",IF($H123="Total",SUMIFS(AF$12:AF122,$F$12:$F122,"Category"),IF($F123="Category",SUMIFS(TB_TRANSACTIONS[Total ($)],TB_TRANSACTIONS[Category],Summary!$H123,TB_TRANSACTIONS[Month],Summary!AE$8),SUMIFS(TB_TRANSACTIONS[Total ($)],TB_TRANSACTIONS[Subcategory],Summary!$H123,TB_TRANSACTIONS[Month],Summary!AE$8)))),0)</f>
        <v/>
      </c>
      <c r="AG123" s="250" t="str">
        <f t="shared" si="28"/>
        <v/>
      </c>
      <c r="AH123" s="162"/>
      <c r="AI123" s="165"/>
      <c r="AJ123" s="249" t="str">
        <f>IFERROR(IF($H123="","",IF($H123="Total",SUMIFS(AJ$12:AJ122,$F$12:$F122,"Category"),IF($F123="Category",SUM(INDEX(Allocations!$D$11:$O$20,MATCH(Summary!$H123,Allocations!$C$11:$C$20,0),MATCH(Summary!AJ$8,Allocations!$D$10:$O$10,0))),SUM(INDEX(TB_ALLOCATIONS[[January]:[December]],MATCH(Summary!$H123,TB_ALLOCATIONS[Subcategory],0),MATCH(Summary!AJ$8,TB_ALLOCATIONS[[#Headers],[January]:[December]],0)))))),0)</f>
        <v/>
      </c>
      <c r="AK123" s="249" t="str">
        <f>IFERROR(IF($H123="","",IF($H123="Total",SUMIFS(AK$12:AK122,$F$12:$F122,"Category"),IF($F123="Category",SUMIFS(TB_TRANSACTIONS[Total ($)],TB_TRANSACTIONS[Category],Summary!$H123,TB_TRANSACTIONS[Month],Summary!AJ$8),SUMIFS(TB_TRANSACTIONS[Total ($)],TB_TRANSACTIONS[Subcategory],Summary!$H123,TB_TRANSACTIONS[Month],Summary!AJ$8)))),0)</f>
        <v/>
      </c>
      <c r="AL123" s="250" t="str">
        <f t="shared" si="29"/>
        <v/>
      </c>
      <c r="AM123" s="162"/>
      <c r="AN123" s="165"/>
      <c r="AO123" s="249" t="str">
        <f>IFERROR(IF($H123="","",IF($H123="Total",SUMIFS(AO$12:AO122,$F$12:$F122,"Category"),IF($F123="Category",SUM(INDEX(Allocations!$D$11:$O$20,MATCH(Summary!$H123,Allocations!$C$11:$C$20,0),MATCH(Summary!AO$8,Allocations!$D$10:$O$10,0))),SUM(INDEX(TB_ALLOCATIONS[[January]:[December]],MATCH(Summary!$H123,TB_ALLOCATIONS[Subcategory],0),MATCH(Summary!AO$8,TB_ALLOCATIONS[[#Headers],[January]:[December]],0)))))),0)</f>
        <v/>
      </c>
      <c r="AP123" s="249" t="str">
        <f>IFERROR(IF($H123="","",IF($H123="Total",SUMIFS(AP$12:AP122,$F$12:$F122,"Category"),IF($F123="Category",SUMIFS(TB_TRANSACTIONS[Total ($)],TB_TRANSACTIONS[Category],Summary!$H123,TB_TRANSACTIONS[Month],Summary!AO$8),SUMIFS(TB_TRANSACTIONS[Total ($)],TB_TRANSACTIONS[Subcategory],Summary!$H123,TB_TRANSACTIONS[Month],Summary!AO$8)))),0)</f>
        <v/>
      </c>
      <c r="AQ123" s="250" t="str">
        <f t="shared" si="30"/>
        <v/>
      </c>
      <c r="AR123" s="162"/>
      <c r="AS123" s="165"/>
      <c r="AT123" s="249" t="str">
        <f>IFERROR(IF($H123="","",IF($H123="Total",SUMIFS(AT$12:AT122,$F$12:$F122,"Category"),IF($F123="Category",SUM(INDEX(Allocations!$D$11:$O$20,MATCH(Summary!$H123,Allocations!$C$11:$C$20,0),MATCH(Summary!AT$8,Allocations!$D$10:$O$10,0))),SUM(INDEX(TB_ALLOCATIONS[[January]:[December]],MATCH(Summary!$H123,TB_ALLOCATIONS[Subcategory],0),MATCH(Summary!AT$8,TB_ALLOCATIONS[[#Headers],[January]:[December]],0)))))),0)</f>
        <v/>
      </c>
      <c r="AU123" s="249" t="str">
        <f>IFERROR(IF($H123="","",IF($H123="Total",SUMIFS(AU$12:AU122,$F$12:$F122,"Category"),IF($F123="Category",SUMIFS(TB_TRANSACTIONS[Total ($)],TB_TRANSACTIONS[Category],Summary!$H123,TB_TRANSACTIONS[Month],Summary!AT$8),SUMIFS(TB_TRANSACTIONS[Total ($)],TB_TRANSACTIONS[Subcategory],Summary!$H123,TB_TRANSACTIONS[Month],Summary!AT$8)))),0)</f>
        <v/>
      </c>
      <c r="AV123" s="250" t="str">
        <f t="shared" si="31"/>
        <v/>
      </c>
      <c r="AW123" s="162"/>
      <c r="AX123" s="165"/>
      <c r="AY123" s="249" t="str">
        <f>IFERROR(IF($H123="","",IF($H123="Total",SUMIFS(AY$12:AY122,$F$12:$F122,"Category"),IF($F123="Category",SUM(INDEX(Allocations!$D$11:$O$20,MATCH(Summary!$H123,Allocations!$C$11:$C$20,0),MATCH(Summary!AY$8,Allocations!$D$10:$O$10,0))),SUM(INDEX(TB_ALLOCATIONS[[January]:[December]],MATCH(Summary!$H123,TB_ALLOCATIONS[Subcategory],0),MATCH(Summary!AY$8,TB_ALLOCATIONS[[#Headers],[January]:[December]],0)))))),0)</f>
        <v/>
      </c>
      <c r="AZ123" s="249" t="str">
        <f>IFERROR(IF($H123="","",IF($H123="Total",SUMIFS(AZ$12:AZ122,$F$12:$F122,"Category"),IF($F123="Category",SUMIFS(TB_TRANSACTIONS[Total ($)],TB_TRANSACTIONS[Category],Summary!$H123,TB_TRANSACTIONS[Month],Summary!AY$8),SUMIFS(TB_TRANSACTIONS[Total ($)],TB_TRANSACTIONS[Subcategory],Summary!$H123,TB_TRANSACTIONS[Month],Summary!AY$8)))),0)</f>
        <v/>
      </c>
      <c r="BA123" s="250" t="str">
        <f t="shared" si="32"/>
        <v/>
      </c>
      <c r="BB123" s="162"/>
      <c r="BC123" s="165"/>
      <c r="BD123" s="249" t="str">
        <f>IFERROR(IF($H123="","",IF($H123="Total",SUMIFS(BD$12:BD122,$F$12:$F122,"Category"),IF($F123="Category",SUM(INDEX(Allocations!$D$11:$O$20,MATCH(Summary!$H123,Allocations!$C$11:$C$20,0),MATCH(Summary!BD$8,Allocations!$D$10:$O$10,0))),SUM(INDEX(TB_ALLOCATIONS[[January]:[December]],MATCH(Summary!$H123,TB_ALLOCATIONS[Subcategory],0),MATCH(Summary!BD$8,TB_ALLOCATIONS[[#Headers],[January]:[December]],0)))))),0)</f>
        <v/>
      </c>
      <c r="BE123" s="249" t="str">
        <f>IFERROR(IF($H123="","",IF($H123="Total",SUMIFS(BE$12:BE122,$F$12:$F122,"Category"),IF($F123="Category",SUMIFS(TB_TRANSACTIONS[Total ($)],TB_TRANSACTIONS[Category],Summary!$H123,TB_TRANSACTIONS[Month],Summary!BD$8),SUMIFS(TB_TRANSACTIONS[Total ($)],TB_TRANSACTIONS[Subcategory],Summary!$H123,TB_TRANSACTIONS[Month],Summary!BD$8)))),0)</f>
        <v/>
      </c>
      <c r="BF123" s="250" t="str">
        <f t="shared" si="33"/>
        <v/>
      </c>
      <c r="BG123" s="162"/>
      <c r="BH123" s="165"/>
      <c r="BI123" s="249" t="str">
        <f>IFERROR(IF($H123="","",IF($H123="Total",SUMIFS(BI$12:BI122,$F$12:$F122,"Category"),IF($F123="Category",SUM(INDEX(Allocations!$D$11:$O$20,MATCH(Summary!$H123,Allocations!$C$11:$C$20,0),MATCH(Summary!BI$8,Allocations!$D$10:$O$10,0))),SUM(INDEX(TB_ALLOCATIONS[[January]:[December]],MATCH(Summary!$H123,TB_ALLOCATIONS[Subcategory],0),MATCH(Summary!BI$8,TB_ALLOCATIONS[[#Headers],[January]:[December]],0)))))),0)</f>
        <v/>
      </c>
      <c r="BJ123" s="249" t="str">
        <f>IFERROR(IF($H123="","",IF($H123="Total",SUMIFS(BJ$12:BJ122,$F$12:$F122,"Category"),IF($F123="Category",SUMIFS(TB_TRANSACTIONS[Total ($)],TB_TRANSACTIONS[Category],Summary!$H123,TB_TRANSACTIONS[Month],Summary!BI$8),SUMIFS(TB_TRANSACTIONS[Total ($)],TB_TRANSACTIONS[Subcategory],Summary!$H123,TB_TRANSACTIONS[Month],Summary!BI$8)))),0)</f>
        <v/>
      </c>
      <c r="BK123" s="250" t="str">
        <f t="shared" si="34"/>
        <v/>
      </c>
      <c r="BL123" s="162"/>
      <c r="BM123" s="165"/>
      <c r="BN123" s="249" t="str">
        <f>IFERROR(IF($H123="","",IF($H123="Total",SUMIFS(BN$12:BN122,$F$12:$F122,"Category"),IF($F123="Category",SUM(INDEX(Allocations!$D$11:$O$20,MATCH(Summary!$H123,Allocations!$C$11:$C$20,0),MATCH(Summary!BN$8,Allocations!$D$10:$O$10,0))),SUM(INDEX(TB_ALLOCATIONS[[January]:[December]],MATCH(Summary!$H123,TB_ALLOCATIONS[Subcategory],0),MATCH(Summary!BN$8,TB_ALLOCATIONS[[#Headers],[January]:[December]],0)))))),0)</f>
        <v/>
      </c>
      <c r="BO123" s="249" t="str">
        <f>IFERROR(IF($H123="","",IF($H123="Total",SUMIFS(BO$12:BO122,$F$12:$F122,"Category"),IF($F123="Category",SUMIFS(TB_TRANSACTIONS[Total ($)],TB_TRANSACTIONS[Category],Summary!$H123,TB_TRANSACTIONS[Month],Summary!BN$8),SUMIFS(TB_TRANSACTIONS[Total ($)],TB_TRANSACTIONS[Subcategory],Summary!$H123,TB_TRANSACTIONS[Month],Summary!BN$8)))),0)</f>
        <v/>
      </c>
      <c r="BP123" s="250" t="str">
        <f t="shared" si="35"/>
        <v/>
      </c>
      <c r="BQ123" s="162"/>
      <c r="BR123" s="165"/>
      <c r="BS123" s="249" t="str">
        <f t="shared" si="38"/>
        <v/>
      </c>
      <c r="BT123" s="249" t="str">
        <f t="shared" si="39"/>
        <v/>
      </c>
      <c r="BU123" s="250" t="str">
        <f t="shared" si="40"/>
        <v/>
      </c>
      <c r="BV123" s="267"/>
      <c r="BW123" s="77"/>
      <c r="BX123" s="57"/>
      <c r="CK123" s="92"/>
      <c r="CL123" s="92"/>
      <c r="CM123" s="92"/>
      <c r="CN123" s="92"/>
      <c r="CO123" s="92"/>
      <c r="CP123" s="92"/>
    </row>
    <row r="124" spans="1:94" s="72" customFormat="1" ht="16" customHeight="1" thickBot="1" x14ac:dyDescent="0.3">
      <c r="A124" s="97"/>
      <c r="B124" s="108" t="str">
        <f>IFERROR(IF(COUNTIFS($B$13:B123,"Total")&gt;0,"-",IF(B123="",IF(B122="","Total",IF(B122=$C$8,"",B122+1)),IF(E123=D123,"",B123))),"-")</f>
        <v>-</v>
      </c>
      <c r="C124" s="108" t="str">
        <f>IFERROR(IF(B124="","-",INDEX(Analysis!$D$45:$D$54,MATCH(Summary!$B124,Analysis!$C$45:$C$54,0),1)),"-")</f>
        <v>-</v>
      </c>
      <c r="D124" s="108" t="str">
        <f>IFERROR(INDEX(Analysis!$E$45:$E$54,MATCH(Summary!$B124,Analysis!$C$45:$C$54,0),1),"-")</f>
        <v>-</v>
      </c>
      <c r="E124" s="108" t="str">
        <f t="shared" si="36"/>
        <v>-</v>
      </c>
      <c r="F124" s="108" t="str">
        <f t="shared" si="24"/>
        <v>-</v>
      </c>
      <c r="G124" s="57"/>
      <c r="H124" s="164" t="str">
        <f>IFERROR(IF(B124="Total","Total",IF(COUNTIFS($H$12:H123,"Total")&gt;0,"",IF(F124="Category",Summary!C124,INDEX(TB_ALLOCATIONS[Subcategory],MATCH(Summary!C124&amp;"-"&amp;Summary!E124,TB_ALLOCATIONS[Subcategory - code],0),1)))),"")</f>
        <v/>
      </c>
      <c r="I124" s="162"/>
      <c r="J124" s="165"/>
      <c r="K124" s="249" t="str">
        <f>IFERROR(IF($H124="","",IF($H124="Total",SUMIFS(K$12:K123,$F$12:$F123,"Category"),IF($F124="Category",SUM(INDEX(Allocations!$D$11:$O$20,MATCH(Summary!$H124,Allocations!$C$11:$C$20,0),MATCH(Summary!K$8,Allocations!$D$10:$O$10,0))),SUM(INDEX(TB_ALLOCATIONS[[January]:[December]],MATCH(Summary!$H124,TB_ALLOCATIONS[Subcategory],0),MATCH(Summary!K$8,TB_ALLOCATIONS[[#Headers],[January]:[December]],0)))))),0)</f>
        <v/>
      </c>
      <c r="L124" s="249" t="str">
        <f>IFERROR(IF($H124="","",IF($H124="Total",SUMIFS(L$12:L123,$F$12:$F123,"Category"),IF($F124="Category",SUMIFS(TB_TRANSACTIONS[Total ($)],TB_TRANSACTIONS[Category],Summary!$H124,TB_TRANSACTIONS[Month],Summary!K$8),SUMIFS(TB_TRANSACTIONS[Total ($)],TB_TRANSACTIONS[Subcategory],Summary!$H124,TB_TRANSACTIONS[Month],Summary!K$8)))),0)</f>
        <v/>
      </c>
      <c r="M124" s="250" t="str">
        <f t="shared" si="37"/>
        <v/>
      </c>
      <c r="N124" s="162"/>
      <c r="O124" s="165"/>
      <c r="P124" s="249" t="str">
        <f>IFERROR(IF($H124="","",IF($H124="Total",SUMIFS(P$12:P123,$F$12:$F123,"Category"),IF($F124="Category",SUM(INDEX(Allocations!$D$11:$O$20,MATCH(Summary!$H124,Allocations!$C$11:$C$20,0),MATCH(Summary!P$8,Allocations!$D$10:$O$10,0))),SUM(INDEX(TB_ALLOCATIONS[[January]:[December]],MATCH(Summary!$H124,TB_ALLOCATIONS[Subcategory],0),MATCH(Summary!P$8,TB_ALLOCATIONS[[#Headers],[January]:[December]],0)))))),0)</f>
        <v/>
      </c>
      <c r="Q124" s="249" t="str">
        <f>IFERROR(IF($H124="","",IF($H124="Total",SUMIFS(Q$12:Q123,$F$12:$F123,"Category"),IF($F124="Category",SUMIFS(TB_TRANSACTIONS[Total ($)],TB_TRANSACTIONS[Category],Summary!$H124,TB_TRANSACTIONS[Month],Summary!P$8),SUMIFS(TB_TRANSACTIONS[Total ($)],TB_TRANSACTIONS[Subcategory],Summary!$H124,TB_TRANSACTIONS[Month],Summary!P$8)))),0)</f>
        <v/>
      </c>
      <c r="R124" s="250" t="str">
        <f t="shared" si="25"/>
        <v/>
      </c>
      <c r="S124" s="162"/>
      <c r="T124" s="165"/>
      <c r="U124" s="249" t="str">
        <f>IFERROR(IF($H124="","",IF($H124="Total",SUMIFS(U$12:U123,$F$12:$F123,"Category"),IF($F124="Category",SUM(INDEX(Allocations!$D$11:$O$20,MATCH(Summary!$H124,Allocations!$C$11:$C$20,0),MATCH(Summary!U$8,Allocations!$D$10:$O$10,0))),SUM(INDEX(TB_ALLOCATIONS[[January]:[December]],MATCH(Summary!$H124,TB_ALLOCATIONS[Subcategory],0),MATCH(Summary!U$8,TB_ALLOCATIONS[[#Headers],[January]:[December]],0)))))),0)</f>
        <v/>
      </c>
      <c r="V124" s="249" t="str">
        <f>IFERROR(IF($H124="","",IF($H124="Total",SUMIFS(V$12:V123,$F$12:$F123,"Category"),IF($F124="Category",SUMIFS(TB_TRANSACTIONS[Total ($)],TB_TRANSACTIONS[Category],Summary!$H124,TB_TRANSACTIONS[Month],Summary!U$8),SUMIFS(TB_TRANSACTIONS[Total ($)],TB_TRANSACTIONS[Subcategory],Summary!$H124,TB_TRANSACTIONS[Month],Summary!U$8)))),0)</f>
        <v/>
      </c>
      <c r="W124" s="250" t="str">
        <f t="shared" si="26"/>
        <v/>
      </c>
      <c r="X124" s="162"/>
      <c r="Y124" s="165"/>
      <c r="Z124" s="249" t="str">
        <f>IFERROR(IF($H124="","",IF($H124="Total",SUMIFS(Z$12:Z123,$F$12:$F123,"Category"),IF($F124="Category",SUM(INDEX(Allocations!$D$11:$O$20,MATCH(Summary!$H124,Allocations!$C$11:$C$20,0),MATCH(Summary!Z$8,Allocations!$D$10:$O$10,0))),SUM(INDEX(TB_ALLOCATIONS[[January]:[December]],MATCH(Summary!$H124,TB_ALLOCATIONS[Subcategory],0),MATCH(Summary!Z$8,TB_ALLOCATIONS[[#Headers],[January]:[December]],0)))))),0)</f>
        <v/>
      </c>
      <c r="AA124" s="249" t="str">
        <f>IFERROR(IF($H124="","",IF($H124="Total",SUMIFS(AA$12:AA123,$F$12:$F123,"Category"),IF($F124="Category",SUMIFS(TB_TRANSACTIONS[Total ($)],TB_TRANSACTIONS[Category],Summary!$H124,TB_TRANSACTIONS[Month],Summary!Z$8),SUMIFS(TB_TRANSACTIONS[Total ($)],TB_TRANSACTIONS[Subcategory],Summary!$H124,TB_TRANSACTIONS[Month],Summary!Z$8)))),0)</f>
        <v/>
      </c>
      <c r="AB124" s="250" t="str">
        <f t="shared" si="27"/>
        <v/>
      </c>
      <c r="AC124" s="162"/>
      <c r="AD124" s="165"/>
      <c r="AE124" s="249" t="str">
        <f>IFERROR(IF($H124="","",IF($H124="Total",SUMIFS(AE$12:AE123,$F$12:$F123,"Category"),IF($F124="Category",SUM(INDEX(Allocations!$D$11:$O$20,MATCH(Summary!$H124,Allocations!$C$11:$C$20,0),MATCH(Summary!AE$8,Allocations!$D$10:$O$10,0))),SUM(INDEX(TB_ALLOCATIONS[[January]:[December]],MATCH(Summary!$H124,TB_ALLOCATIONS[Subcategory],0),MATCH(Summary!AE$8,TB_ALLOCATIONS[[#Headers],[January]:[December]],0)))))),0)</f>
        <v/>
      </c>
      <c r="AF124" s="249" t="str">
        <f>IFERROR(IF($H124="","",IF($H124="Total",SUMIFS(AF$12:AF123,$F$12:$F123,"Category"),IF($F124="Category",SUMIFS(TB_TRANSACTIONS[Total ($)],TB_TRANSACTIONS[Category],Summary!$H124,TB_TRANSACTIONS[Month],Summary!AE$8),SUMIFS(TB_TRANSACTIONS[Total ($)],TB_TRANSACTIONS[Subcategory],Summary!$H124,TB_TRANSACTIONS[Month],Summary!AE$8)))),0)</f>
        <v/>
      </c>
      <c r="AG124" s="250" t="str">
        <f t="shared" si="28"/>
        <v/>
      </c>
      <c r="AH124" s="162"/>
      <c r="AI124" s="165"/>
      <c r="AJ124" s="249" t="str">
        <f>IFERROR(IF($H124="","",IF($H124="Total",SUMIFS(AJ$12:AJ123,$F$12:$F123,"Category"),IF($F124="Category",SUM(INDEX(Allocations!$D$11:$O$20,MATCH(Summary!$H124,Allocations!$C$11:$C$20,0),MATCH(Summary!AJ$8,Allocations!$D$10:$O$10,0))),SUM(INDEX(TB_ALLOCATIONS[[January]:[December]],MATCH(Summary!$H124,TB_ALLOCATIONS[Subcategory],0),MATCH(Summary!AJ$8,TB_ALLOCATIONS[[#Headers],[January]:[December]],0)))))),0)</f>
        <v/>
      </c>
      <c r="AK124" s="249" t="str">
        <f>IFERROR(IF($H124="","",IF($H124="Total",SUMIFS(AK$12:AK123,$F$12:$F123,"Category"),IF($F124="Category",SUMIFS(TB_TRANSACTIONS[Total ($)],TB_TRANSACTIONS[Category],Summary!$H124,TB_TRANSACTIONS[Month],Summary!AJ$8),SUMIFS(TB_TRANSACTIONS[Total ($)],TB_TRANSACTIONS[Subcategory],Summary!$H124,TB_TRANSACTIONS[Month],Summary!AJ$8)))),0)</f>
        <v/>
      </c>
      <c r="AL124" s="250" t="str">
        <f t="shared" si="29"/>
        <v/>
      </c>
      <c r="AM124" s="162"/>
      <c r="AN124" s="165"/>
      <c r="AO124" s="249" t="str">
        <f>IFERROR(IF($H124="","",IF($H124="Total",SUMIFS(AO$12:AO123,$F$12:$F123,"Category"),IF($F124="Category",SUM(INDEX(Allocations!$D$11:$O$20,MATCH(Summary!$H124,Allocations!$C$11:$C$20,0),MATCH(Summary!AO$8,Allocations!$D$10:$O$10,0))),SUM(INDEX(TB_ALLOCATIONS[[January]:[December]],MATCH(Summary!$H124,TB_ALLOCATIONS[Subcategory],0),MATCH(Summary!AO$8,TB_ALLOCATIONS[[#Headers],[January]:[December]],0)))))),0)</f>
        <v/>
      </c>
      <c r="AP124" s="249" t="str">
        <f>IFERROR(IF($H124="","",IF($H124="Total",SUMIFS(AP$12:AP123,$F$12:$F123,"Category"),IF($F124="Category",SUMIFS(TB_TRANSACTIONS[Total ($)],TB_TRANSACTIONS[Category],Summary!$H124,TB_TRANSACTIONS[Month],Summary!AO$8),SUMIFS(TB_TRANSACTIONS[Total ($)],TB_TRANSACTIONS[Subcategory],Summary!$H124,TB_TRANSACTIONS[Month],Summary!AO$8)))),0)</f>
        <v/>
      </c>
      <c r="AQ124" s="250" t="str">
        <f t="shared" si="30"/>
        <v/>
      </c>
      <c r="AR124" s="162"/>
      <c r="AS124" s="165"/>
      <c r="AT124" s="249" t="str">
        <f>IFERROR(IF($H124="","",IF($H124="Total",SUMIFS(AT$12:AT123,$F$12:$F123,"Category"),IF($F124="Category",SUM(INDEX(Allocations!$D$11:$O$20,MATCH(Summary!$H124,Allocations!$C$11:$C$20,0),MATCH(Summary!AT$8,Allocations!$D$10:$O$10,0))),SUM(INDEX(TB_ALLOCATIONS[[January]:[December]],MATCH(Summary!$H124,TB_ALLOCATIONS[Subcategory],0),MATCH(Summary!AT$8,TB_ALLOCATIONS[[#Headers],[January]:[December]],0)))))),0)</f>
        <v/>
      </c>
      <c r="AU124" s="249" t="str">
        <f>IFERROR(IF($H124="","",IF($H124="Total",SUMIFS(AU$12:AU123,$F$12:$F123,"Category"),IF($F124="Category",SUMIFS(TB_TRANSACTIONS[Total ($)],TB_TRANSACTIONS[Category],Summary!$H124,TB_TRANSACTIONS[Month],Summary!AT$8),SUMIFS(TB_TRANSACTIONS[Total ($)],TB_TRANSACTIONS[Subcategory],Summary!$H124,TB_TRANSACTIONS[Month],Summary!AT$8)))),0)</f>
        <v/>
      </c>
      <c r="AV124" s="250" t="str">
        <f t="shared" si="31"/>
        <v/>
      </c>
      <c r="AW124" s="162"/>
      <c r="AX124" s="165"/>
      <c r="AY124" s="249" t="str">
        <f>IFERROR(IF($H124="","",IF($H124="Total",SUMIFS(AY$12:AY123,$F$12:$F123,"Category"),IF($F124="Category",SUM(INDEX(Allocations!$D$11:$O$20,MATCH(Summary!$H124,Allocations!$C$11:$C$20,0),MATCH(Summary!AY$8,Allocations!$D$10:$O$10,0))),SUM(INDEX(TB_ALLOCATIONS[[January]:[December]],MATCH(Summary!$H124,TB_ALLOCATIONS[Subcategory],0),MATCH(Summary!AY$8,TB_ALLOCATIONS[[#Headers],[January]:[December]],0)))))),0)</f>
        <v/>
      </c>
      <c r="AZ124" s="249" t="str">
        <f>IFERROR(IF($H124="","",IF($H124="Total",SUMIFS(AZ$12:AZ123,$F$12:$F123,"Category"),IF($F124="Category",SUMIFS(TB_TRANSACTIONS[Total ($)],TB_TRANSACTIONS[Category],Summary!$H124,TB_TRANSACTIONS[Month],Summary!AY$8),SUMIFS(TB_TRANSACTIONS[Total ($)],TB_TRANSACTIONS[Subcategory],Summary!$H124,TB_TRANSACTIONS[Month],Summary!AY$8)))),0)</f>
        <v/>
      </c>
      <c r="BA124" s="250" t="str">
        <f t="shared" si="32"/>
        <v/>
      </c>
      <c r="BB124" s="162"/>
      <c r="BC124" s="165"/>
      <c r="BD124" s="249" t="str">
        <f>IFERROR(IF($H124="","",IF($H124="Total",SUMIFS(BD$12:BD123,$F$12:$F123,"Category"),IF($F124="Category",SUM(INDEX(Allocations!$D$11:$O$20,MATCH(Summary!$H124,Allocations!$C$11:$C$20,0),MATCH(Summary!BD$8,Allocations!$D$10:$O$10,0))),SUM(INDEX(TB_ALLOCATIONS[[January]:[December]],MATCH(Summary!$H124,TB_ALLOCATIONS[Subcategory],0),MATCH(Summary!BD$8,TB_ALLOCATIONS[[#Headers],[January]:[December]],0)))))),0)</f>
        <v/>
      </c>
      <c r="BE124" s="249" t="str">
        <f>IFERROR(IF($H124="","",IF($H124="Total",SUMIFS(BE$12:BE123,$F$12:$F123,"Category"),IF($F124="Category",SUMIFS(TB_TRANSACTIONS[Total ($)],TB_TRANSACTIONS[Category],Summary!$H124,TB_TRANSACTIONS[Month],Summary!BD$8),SUMIFS(TB_TRANSACTIONS[Total ($)],TB_TRANSACTIONS[Subcategory],Summary!$H124,TB_TRANSACTIONS[Month],Summary!BD$8)))),0)</f>
        <v/>
      </c>
      <c r="BF124" s="250" t="str">
        <f t="shared" si="33"/>
        <v/>
      </c>
      <c r="BG124" s="162"/>
      <c r="BH124" s="165"/>
      <c r="BI124" s="249" t="str">
        <f>IFERROR(IF($H124="","",IF($H124="Total",SUMIFS(BI$12:BI123,$F$12:$F123,"Category"),IF($F124="Category",SUM(INDEX(Allocations!$D$11:$O$20,MATCH(Summary!$H124,Allocations!$C$11:$C$20,0),MATCH(Summary!BI$8,Allocations!$D$10:$O$10,0))),SUM(INDEX(TB_ALLOCATIONS[[January]:[December]],MATCH(Summary!$H124,TB_ALLOCATIONS[Subcategory],0),MATCH(Summary!BI$8,TB_ALLOCATIONS[[#Headers],[January]:[December]],0)))))),0)</f>
        <v/>
      </c>
      <c r="BJ124" s="249" t="str">
        <f>IFERROR(IF($H124="","",IF($H124="Total",SUMIFS(BJ$12:BJ123,$F$12:$F123,"Category"),IF($F124="Category",SUMIFS(TB_TRANSACTIONS[Total ($)],TB_TRANSACTIONS[Category],Summary!$H124,TB_TRANSACTIONS[Month],Summary!BI$8),SUMIFS(TB_TRANSACTIONS[Total ($)],TB_TRANSACTIONS[Subcategory],Summary!$H124,TB_TRANSACTIONS[Month],Summary!BI$8)))),0)</f>
        <v/>
      </c>
      <c r="BK124" s="250" t="str">
        <f t="shared" si="34"/>
        <v/>
      </c>
      <c r="BL124" s="162"/>
      <c r="BM124" s="165"/>
      <c r="BN124" s="249" t="str">
        <f>IFERROR(IF($H124="","",IF($H124="Total",SUMIFS(BN$12:BN123,$F$12:$F123,"Category"),IF($F124="Category",SUM(INDEX(Allocations!$D$11:$O$20,MATCH(Summary!$H124,Allocations!$C$11:$C$20,0),MATCH(Summary!BN$8,Allocations!$D$10:$O$10,0))),SUM(INDEX(TB_ALLOCATIONS[[January]:[December]],MATCH(Summary!$H124,TB_ALLOCATIONS[Subcategory],0),MATCH(Summary!BN$8,TB_ALLOCATIONS[[#Headers],[January]:[December]],0)))))),0)</f>
        <v/>
      </c>
      <c r="BO124" s="249" t="str">
        <f>IFERROR(IF($H124="","",IF($H124="Total",SUMIFS(BO$12:BO123,$F$12:$F123,"Category"),IF($F124="Category",SUMIFS(TB_TRANSACTIONS[Total ($)],TB_TRANSACTIONS[Category],Summary!$H124,TB_TRANSACTIONS[Month],Summary!BN$8),SUMIFS(TB_TRANSACTIONS[Total ($)],TB_TRANSACTIONS[Subcategory],Summary!$H124,TB_TRANSACTIONS[Month],Summary!BN$8)))),0)</f>
        <v/>
      </c>
      <c r="BP124" s="250" t="str">
        <f t="shared" si="35"/>
        <v/>
      </c>
      <c r="BQ124" s="162"/>
      <c r="BR124" s="165"/>
      <c r="BS124" s="249" t="str">
        <f t="shared" si="38"/>
        <v/>
      </c>
      <c r="BT124" s="249" t="str">
        <f t="shared" si="39"/>
        <v/>
      </c>
      <c r="BU124" s="250" t="str">
        <f t="shared" si="40"/>
        <v/>
      </c>
      <c r="BV124" s="267"/>
      <c r="BW124" s="77"/>
      <c r="BX124" s="57"/>
      <c r="CK124" s="92"/>
      <c r="CL124" s="92"/>
      <c r="CM124" s="92"/>
      <c r="CN124" s="92"/>
      <c r="CO124" s="92"/>
      <c r="CP124" s="92"/>
    </row>
    <row r="125" spans="1:94" s="72" customFormat="1" ht="16" customHeight="1" thickBot="1" x14ac:dyDescent="0.3">
      <c r="A125" s="97"/>
      <c r="B125" s="108" t="str">
        <f>IFERROR(IF(COUNTIFS($B$13:B124,"Total")&gt;0,"-",IF(B124="",IF(B123="","Total",IF(B123=$C$8,"",B123+1)),IF(E124=D124,"",B124))),"-")</f>
        <v>-</v>
      </c>
      <c r="C125" s="108" t="str">
        <f>IFERROR(IF(B125="","-",INDEX(Analysis!$D$45:$D$54,MATCH(Summary!$B125,Analysis!$C$45:$C$54,0),1)),"-")</f>
        <v>-</v>
      </c>
      <c r="D125" s="108" t="str">
        <f>IFERROR(INDEX(Analysis!$E$45:$E$54,MATCH(Summary!$B125,Analysis!$C$45:$C$54,0),1),"-")</f>
        <v>-</v>
      </c>
      <c r="E125" s="108" t="str">
        <f t="shared" si="36"/>
        <v>-</v>
      </c>
      <c r="F125" s="108" t="str">
        <f t="shared" si="24"/>
        <v>-</v>
      </c>
      <c r="G125" s="57"/>
      <c r="H125" s="164" t="str">
        <f>IFERROR(IF(B125="Total","Total",IF(COUNTIFS($H$12:H124,"Total")&gt;0,"",IF(F125="Category",Summary!C125,INDEX(TB_ALLOCATIONS[Subcategory],MATCH(Summary!C125&amp;"-"&amp;Summary!E125,TB_ALLOCATIONS[Subcategory - code],0),1)))),"")</f>
        <v/>
      </c>
      <c r="I125" s="162"/>
      <c r="J125" s="165"/>
      <c r="K125" s="249" t="str">
        <f>IFERROR(IF($H125="","",IF($H125="Total",SUMIFS(K$12:K124,$F$12:$F124,"Category"),IF($F125="Category",SUM(INDEX(Allocations!$D$11:$O$20,MATCH(Summary!$H125,Allocations!$C$11:$C$20,0),MATCH(Summary!K$8,Allocations!$D$10:$O$10,0))),SUM(INDEX(TB_ALLOCATIONS[[January]:[December]],MATCH(Summary!$H125,TB_ALLOCATIONS[Subcategory],0),MATCH(Summary!K$8,TB_ALLOCATIONS[[#Headers],[January]:[December]],0)))))),0)</f>
        <v/>
      </c>
      <c r="L125" s="249" t="str">
        <f>IFERROR(IF($H125="","",IF($H125="Total",SUMIFS(L$12:L124,$F$12:$F124,"Category"),IF($F125="Category",SUMIFS(TB_TRANSACTIONS[Total ($)],TB_TRANSACTIONS[Category],Summary!$H125,TB_TRANSACTIONS[Month],Summary!K$8),SUMIFS(TB_TRANSACTIONS[Total ($)],TB_TRANSACTIONS[Subcategory],Summary!$H125,TB_TRANSACTIONS[Month],Summary!K$8)))),0)</f>
        <v/>
      </c>
      <c r="M125" s="250" t="str">
        <f t="shared" si="37"/>
        <v/>
      </c>
      <c r="N125" s="162"/>
      <c r="O125" s="165"/>
      <c r="P125" s="249" t="str">
        <f>IFERROR(IF($H125="","",IF($H125="Total",SUMIFS(P$12:P124,$F$12:$F124,"Category"),IF($F125="Category",SUM(INDEX(Allocations!$D$11:$O$20,MATCH(Summary!$H125,Allocations!$C$11:$C$20,0),MATCH(Summary!P$8,Allocations!$D$10:$O$10,0))),SUM(INDEX(TB_ALLOCATIONS[[January]:[December]],MATCH(Summary!$H125,TB_ALLOCATIONS[Subcategory],0),MATCH(Summary!P$8,TB_ALLOCATIONS[[#Headers],[January]:[December]],0)))))),0)</f>
        <v/>
      </c>
      <c r="Q125" s="249" t="str">
        <f>IFERROR(IF($H125="","",IF($H125="Total",SUMIFS(Q$12:Q124,$F$12:$F124,"Category"),IF($F125="Category",SUMIFS(TB_TRANSACTIONS[Total ($)],TB_TRANSACTIONS[Category],Summary!$H125,TB_TRANSACTIONS[Month],Summary!P$8),SUMIFS(TB_TRANSACTIONS[Total ($)],TB_TRANSACTIONS[Subcategory],Summary!$H125,TB_TRANSACTIONS[Month],Summary!P$8)))),0)</f>
        <v/>
      </c>
      <c r="R125" s="250" t="str">
        <f t="shared" si="25"/>
        <v/>
      </c>
      <c r="S125" s="162"/>
      <c r="T125" s="165"/>
      <c r="U125" s="249" t="str">
        <f>IFERROR(IF($H125="","",IF($H125="Total",SUMIFS(U$12:U124,$F$12:$F124,"Category"),IF($F125="Category",SUM(INDEX(Allocations!$D$11:$O$20,MATCH(Summary!$H125,Allocations!$C$11:$C$20,0),MATCH(Summary!U$8,Allocations!$D$10:$O$10,0))),SUM(INDEX(TB_ALLOCATIONS[[January]:[December]],MATCH(Summary!$H125,TB_ALLOCATIONS[Subcategory],0),MATCH(Summary!U$8,TB_ALLOCATIONS[[#Headers],[January]:[December]],0)))))),0)</f>
        <v/>
      </c>
      <c r="V125" s="249" t="str">
        <f>IFERROR(IF($H125="","",IF($H125="Total",SUMIFS(V$12:V124,$F$12:$F124,"Category"),IF($F125="Category",SUMIFS(TB_TRANSACTIONS[Total ($)],TB_TRANSACTIONS[Category],Summary!$H125,TB_TRANSACTIONS[Month],Summary!U$8),SUMIFS(TB_TRANSACTIONS[Total ($)],TB_TRANSACTIONS[Subcategory],Summary!$H125,TB_TRANSACTIONS[Month],Summary!U$8)))),0)</f>
        <v/>
      </c>
      <c r="W125" s="250" t="str">
        <f t="shared" si="26"/>
        <v/>
      </c>
      <c r="X125" s="162"/>
      <c r="Y125" s="165"/>
      <c r="Z125" s="249" t="str">
        <f>IFERROR(IF($H125="","",IF($H125="Total",SUMIFS(Z$12:Z124,$F$12:$F124,"Category"),IF($F125="Category",SUM(INDEX(Allocations!$D$11:$O$20,MATCH(Summary!$H125,Allocations!$C$11:$C$20,0),MATCH(Summary!Z$8,Allocations!$D$10:$O$10,0))),SUM(INDEX(TB_ALLOCATIONS[[January]:[December]],MATCH(Summary!$H125,TB_ALLOCATIONS[Subcategory],0),MATCH(Summary!Z$8,TB_ALLOCATIONS[[#Headers],[January]:[December]],0)))))),0)</f>
        <v/>
      </c>
      <c r="AA125" s="249" t="str">
        <f>IFERROR(IF($H125="","",IF($H125="Total",SUMIFS(AA$12:AA124,$F$12:$F124,"Category"),IF($F125="Category",SUMIFS(TB_TRANSACTIONS[Total ($)],TB_TRANSACTIONS[Category],Summary!$H125,TB_TRANSACTIONS[Month],Summary!Z$8),SUMIFS(TB_TRANSACTIONS[Total ($)],TB_TRANSACTIONS[Subcategory],Summary!$H125,TB_TRANSACTIONS[Month],Summary!Z$8)))),0)</f>
        <v/>
      </c>
      <c r="AB125" s="250" t="str">
        <f t="shared" si="27"/>
        <v/>
      </c>
      <c r="AC125" s="162"/>
      <c r="AD125" s="165"/>
      <c r="AE125" s="249" t="str">
        <f>IFERROR(IF($H125="","",IF($H125="Total",SUMIFS(AE$12:AE124,$F$12:$F124,"Category"),IF($F125="Category",SUM(INDEX(Allocations!$D$11:$O$20,MATCH(Summary!$H125,Allocations!$C$11:$C$20,0),MATCH(Summary!AE$8,Allocations!$D$10:$O$10,0))),SUM(INDEX(TB_ALLOCATIONS[[January]:[December]],MATCH(Summary!$H125,TB_ALLOCATIONS[Subcategory],0),MATCH(Summary!AE$8,TB_ALLOCATIONS[[#Headers],[January]:[December]],0)))))),0)</f>
        <v/>
      </c>
      <c r="AF125" s="249" t="str">
        <f>IFERROR(IF($H125="","",IF($H125="Total",SUMIFS(AF$12:AF124,$F$12:$F124,"Category"),IF($F125="Category",SUMIFS(TB_TRANSACTIONS[Total ($)],TB_TRANSACTIONS[Category],Summary!$H125,TB_TRANSACTIONS[Month],Summary!AE$8),SUMIFS(TB_TRANSACTIONS[Total ($)],TB_TRANSACTIONS[Subcategory],Summary!$H125,TB_TRANSACTIONS[Month],Summary!AE$8)))),0)</f>
        <v/>
      </c>
      <c r="AG125" s="250" t="str">
        <f t="shared" si="28"/>
        <v/>
      </c>
      <c r="AH125" s="162"/>
      <c r="AI125" s="165"/>
      <c r="AJ125" s="249" t="str">
        <f>IFERROR(IF($H125="","",IF($H125="Total",SUMIFS(AJ$12:AJ124,$F$12:$F124,"Category"),IF($F125="Category",SUM(INDEX(Allocations!$D$11:$O$20,MATCH(Summary!$H125,Allocations!$C$11:$C$20,0),MATCH(Summary!AJ$8,Allocations!$D$10:$O$10,0))),SUM(INDEX(TB_ALLOCATIONS[[January]:[December]],MATCH(Summary!$H125,TB_ALLOCATIONS[Subcategory],0),MATCH(Summary!AJ$8,TB_ALLOCATIONS[[#Headers],[January]:[December]],0)))))),0)</f>
        <v/>
      </c>
      <c r="AK125" s="249" t="str">
        <f>IFERROR(IF($H125="","",IF($H125="Total",SUMIFS(AK$12:AK124,$F$12:$F124,"Category"),IF($F125="Category",SUMIFS(TB_TRANSACTIONS[Total ($)],TB_TRANSACTIONS[Category],Summary!$H125,TB_TRANSACTIONS[Month],Summary!AJ$8),SUMIFS(TB_TRANSACTIONS[Total ($)],TB_TRANSACTIONS[Subcategory],Summary!$H125,TB_TRANSACTIONS[Month],Summary!AJ$8)))),0)</f>
        <v/>
      </c>
      <c r="AL125" s="250" t="str">
        <f t="shared" si="29"/>
        <v/>
      </c>
      <c r="AM125" s="162"/>
      <c r="AN125" s="165"/>
      <c r="AO125" s="249" t="str">
        <f>IFERROR(IF($H125="","",IF($H125="Total",SUMIFS(AO$12:AO124,$F$12:$F124,"Category"),IF($F125="Category",SUM(INDEX(Allocations!$D$11:$O$20,MATCH(Summary!$H125,Allocations!$C$11:$C$20,0),MATCH(Summary!AO$8,Allocations!$D$10:$O$10,0))),SUM(INDEX(TB_ALLOCATIONS[[January]:[December]],MATCH(Summary!$H125,TB_ALLOCATIONS[Subcategory],0),MATCH(Summary!AO$8,TB_ALLOCATIONS[[#Headers],[January]:[December]],0)))))),0)</f>
        <v/>
      </c>
      <c r="AP125" s="249" t="str">
        <f>IFERROR(IF($H125="","",IF($H125="Total",SUMIFS(AP$12:AP124,$F$12:$F124,"Category"),IF($F125="Category",SUMIFS(TB_TRANSACTIONS[Total ($)],TB_TRANSACTIONS[Category],Summary!$H125,TB_TRANSACTIONS[Month],Summary!AO$8),SUMIFS(TB_TRANSACTIONS[Total ($)],TB_TRANSACTIONS[Subcategory],Summary!$H125,TB_TRANSACTIONS[Month],Summary!AO$8)))),0)</f>
        <v/>
      </c>
      <c r="AQ125" s="250" t="str">
        <f t="shared" si="30"/>
        <v/>
      </c>
      <c r="AR125" s="162"/>
      <c r="AS125" s="165"/>
      <c r="AT125" s="249" t="str">
        <f>IFERROR(IF($H125="","",IF($H125="Total",SUMIFS(AT$12:AT124,$F$12:$F124,"Category"),IF($F125="Category",SUM(INDEX(Allocations!$D$11:$O$20,MATCH(Summary!$H125,Allocations!$C$11:$C$20,0),MATCH(Summary!AT$8,Allocations!$D$10:$O$10,0))),SUM(INDEX(TB_ALLOCATIONS[[January]:[December]],MATCH(Summary!$H125,TB_ALLOCATIONS[Subcategory],0),MATCH(Summary!AT$8,TB_ALLOCATIONS[[#Headers],[January]:[December]],0)))))),0)</f>
        <v/>
      </c>
      <c r="AU125" s="249" t="str">
        <f>IFERROR(IF($H125="","",IF($H125="Total",SUMIFS(AU$12:AU124,$F$12:$F124,"Category"),IF($F125="Category",SUMIFS(TB_TRANSACTIONS[Total ($)],TB_TRANSACTIONS[Category],Summary!$H125,TB_TRANSACTIONS[Month],Summary!AT$8),SUMIFS(TB_TRANSACTIONS[Total ($)],TB_TRANSACTIONS[Subcategory],Summary!$H125,TB_TRANSACTIONS[Month],Summary!AT$8)))),0)</f>
        <v/>
      </c>
      <c r="AV125" s="250" t="str">
        <f t="shared" si="31"/>
        <v/>
      </c>
      <c r="AW125" s="162"/>
      <c r="AX125" s="165"/>
      <c r="AY125" s="249" t="str">
        <f>IFERROR(IF($H125="","",IF($H125="Total",SUMIFS(AY$12:AY124,$F$12:$F124,"Category"),IF($F125="Category",SUM(INDEX(Allocations!$D$11:$O$20,MATCH(Summary!$H125,Allocations!$C$11:$C$20,0),MATCH(Summary!AY$8,Allocations!$D$10:$O$10,0))),SUM(INDEX(TB_ALLOCATIONS[[January]:[December]],MATCH(Summary!$H125,TB_ALLOCATIONS[Subcategory],0),MATCH(Summary!AY$8,TB_ALLOCATIONS[[#Headers],[January]:[December]],0)))))),0)</f>
        <v/>
      </c>
      <c r="AZ125" s="249" t="str">
        <f>IFERROR(IF($H125="","",IF($H125="Total",SUMIFS(AZ$12:AZ124,$F$12:$F124,"Category"),IF($F125="Category",SUMIFS(TB_TRANSACTIONS[Total ($)],TB_TRANSACTIONS[Category],Summary!$H125,TB_TRANSACTIONS[Month],Summary!AY$8),SUMIFS(TB_TRANSACTIONS[Total ($)],TB_TRANSACTIONS[Subcategory],Summary!$H125,TB_TRANSACTIONS[Month],Summary!AY$8)))),0)</f>
        <v/>
      </c>
      <c r="BA125" s="250" t="str">
        <f t="shared" si="32"/>
        <v/>
      </c>
      <c r="BB125" s="162"/>
      <c r="BC125" s="165"/>
      <c r="BD125" s="249" t="str">
        <f>IFERROR(IF($H125="","",IF($H125="Total",SUMIFS(BD$12:BD124,$F$12:$F124,"Category"),IF($F125="Category",SUM(INDEX(Allocations!$D$11:$O$20,MATCH(Summary!$H125,Allocations!$C$11:$C$20,0),MATCH(Summary!BD$8,Allocations!$D$10:$O$10,0))),SUM(INDEX(TB_ALLOCATIONS[[January]:[December]],MATCH(Summary!$H125,TB_ALLOCATIONS[Subcategory],0),MATCH(Summary!BD$8,TB_ALLOCATIONS[[#Headers],[January]:[December]],0)))))),0)</f>
        <v/>
      </c>
      <c r="BE125" s="249" t="str">
        <f>IFERROR(IF($H125="","",IF($H125="Total",SUMIFS(BE$12:BE124,$F$12:$F124,"Category"),IF($F125="Category",SUMIFS(TB_TRANSACTIONS[Total ($)],TB_TRANSACTIONS[Category],Summary!$H125,TB_TRANSACTIONS[Month],Summary!BD$8),SUMIFS(TB_TRANSACTIONS[Total ($)],TB_TRANSACTIONS[Subcategory],Summary!$H125,TB_TRANSACTIONS[Month],Summary!BD$8)))),0)</f>
        <v/>
      </c>
      <c r="BF125" s="250" t="str">
        <f t="shared" si="33"/>
        <v/>
      </c>
      <c r="BG125" s="162"/>
      <c r="BH125" s="165"/>
      <c r="BI125" s="249" t="str">
        <f>IFERROR(IF($H125="","",IF($H125="Total",SUMIFS(BI$12:BI124,$F$12:$F124,"Category"),IF($F125="Category",SUM(INDEX(Allocations!$D$11:$O$20,MATCH(Summary!$H125,Allocations!$C$11:$C$20,0),MATCH(Summary!BI$8,Allocations!$D$10:$O$10,0))),SUM(INDEX(TB_ALLOCATIONS[[January]:[December]],MATCH(Summary!$H125,TB_ALLOCATIONS[Subcategory],0),MATCH(Summary!BI$8,TB_ALLOCATIONS[[#Headers],[January]:[December]],0)))))),0)</f>
        <v/>
      </c>
      <c r="BJ125" s="249" t="str">
        <f>IFERROR(IF($H125="","",IF($H125="Total",SUMIFS(BJ$12:BJ124,$F$12:$F124,"Category"),IF($F125="Category",SUMIFS(TB_TRANSACTIONS[Total ($)],TB_TRANSACTIONS[Category],Summary!$H125,TB_TRANSACTIONS[Month],Summary!BI$8),SUMIFS(TB_TRANSACTIONS[Total ($)],TB_TRANSACTIONS[Subcategory],Summary!$H125,TB_TRANSACTIONS[Month],Summary!BI$8)))),0)</f>
        <v/>
      </c>
      <c r="BK125" s="250" t="str">
        <f t="shared" si="34"/>
        <v/>
      </c>
      <c r="BL125" s="162"/>
      <c r="BM125" s="165"/>
      <c r="BN125" s="249" t="str">
        <f>IFERROR(IF($H125="","",IF($H125="Total",SUMIFS(BN$12:BN124,$F$12:$F124,"Category"),IF($F125="Category",SUM(INDEX(Allocations!$D$11:$O$20,MATCH(Summary!$H125,Allocations!$C$11:$C$20,0),MATCH(Summary!BN$8,Allocations!$D$10:$O$10,0))),SUM(INDEX(TB_ALLOCATIONS[[January]:[December]],MATCH(Summary!$H125,TB_ALLOCATIONS[Subcategory],0),MATCH(Summary!BN$8,TB_ALLOCATIONS[[#Headers],[January]:[December]],0)))))),0)</f>
        <v/>
      </c>
      <c r="BO125" s="249" t="str">
        <f>IFERROR(IF($H125="","",IF($H125="Total",SUMIFS(BO$12:BO124,$F$12:$F124,"Category"),IF($F125="Category",SUMIFS(TB_TRANSACTIONS[Total ($)],TB_TRANSACTIONS[Category],Summary!$H125,TB_TRANSACTIONS[Month],Summary!BN$8),SUMIFS(TB_TRANSACTIONS[Total ($)],TB_TRANSACTIONS[Subcategory],Summary!$H125,TB_TRANSACTIONS[Month],Summary!BN$8)))),0)</f>
        <v/>
      </c>
      <c r="BP125" s="250" t="str">
        <f t="shared" si="35"/>
        <v/>
      </c>
      <c r="BQ125" s="162"/>
      <c r="BR125" s="165"/>
      <c r="BS125" s="249" t="str">
        <f t="shared" si="38"/>
        <v/>
      </c>
      <c r="BT125" s="249" t="str">
        <f t="shared" si="39"/>
        <v/>
      </c>
      <c r="BU125" s="250" t="str">
        <f t="shared" si="40"/>
        <v/>
      </c>
      <c r="BV125" s="267"/>
      <c r="BW125" s="77"/>
      <c r="BX125" s="57"/>
      <c r="CK125" s="92"/>
      <c r="CL125" s="92"/>
      <c r="CM125" s="92"/>
      <c r="CN125" s="92"/>
      <c r="CO125" s="92"/>
      <c r="CP125" s="92"/>
    </row>
    <row r="126" spans="1:94" s="72" customFormat="1" ht="16" customHeight="1" thickBot="1" x14ac:dyDescent="0.3">
      <c r="A126" s="97"/>
      <c r="B126" s="108" t="str">
        <f>IFERROR(IF(COUNTIFS($B$13:B125,"Total")&gt;0,"-",IF(B125="",IF(B124="","Total",IF(B124=$C$8,"",B124+1)),IF(E125=D125,"",B125))),"-")</f>
        <v>-</v>
      </c>
      <c r="C126" s="108" t="str">
        <f>IFERROR(IF(B126="","-",INDEX(Analysis!$D$45:$D$54,MATCH(Summary!$B126,Analysis!$C$45:$C$54,0),1)),"-")</f>
        <v>-</v>
      </c>
      <c r="D126" s="108" t="str">
        <f>IFERROR(INDEX(Analysis!$E$45:$E$54,MATCH(Summary!$B126,Analysis!$C$45:$C$54,0),1),"-")</f>
        <v>-</v>
      </c>
      <c r="E126" s="108" t="str">
        <f t="shared" si="36"/>
        <v>-</v>
      </c>
      <c r="F126" s="108" t="str">
        <f t="shared" si="24"/>
        <v>-</v>
      </c>
      <c r="G126" s="57"/>
      <c r="H126" s="164" t="str">
        <f>IFERROR(IF(B126="Total","Total",IF(COUNTIFS($H$12:H125,"Total")&gt;0,"",IF(F126="Category",Summary!C126,INDEX(TB_ALLOCATIONS[Subcategory],MATCH(Summary!C126&amp;"-"&amp;Summary!E126,TB_ALLOCATIONS[Subcategory - code],0),1)))),"")</f>
        <v/>
      </c>
      <c r="I126" s="162"/>
      <c r="J126" s="165"/>
      <c r="K126" s="249" t="str">
        <f>IFERROR(IF($H126="","",IF($H126="Total",SUMIFS(K$12:K125,$F$12:$F125,"Category"),IF($F126="Category",SUM(INDEX(Allocations!$D$11:$O$20,MATCH(Summary!$H126,Allocations!$C$11:$C$20,0),MATCH(Summary!K$8,Allocations!$D$10:$O$10,0))),SUM(INDEX(TB_ALLOCATIONS[[January]:[December]],MATCH(Summary!$H126,TB_ALLOCATIONS[Subcategory],0),MATCH(Summary!K$8,TB_ALLOCATIONS[[#Headers],[January]:[December]],0)))))),0)</f>
        <v/>
      </c>
      <c r="L126" s="249" t="str">
        <f>IFERROR(IF($H126="","",IF($H126="Total",SUMIFS(L$12:L125,$F$12:$F125,"Category"),IF($F126="Category",SUMIFS(TB_TRANSACTIONS[Total ($)],TB_TRANSACTIONS[Category],Summary!$H126,TB_TRANSACTIONS[Month],Summary!K$8),SUMIFS(TB_TRANSACTIONS[Total ($)],TB_TRANSACTIONS[Subcategory],Summary!$H126,TB_TRANSACTIONS[Month],Summary!K$8)))),0)</f>
        <v/>
      </c>
      <c r="M126" s="250" t="str">
        <f t="shared" si="37"/>
        <v/>
      </c>
      <c r="N126" s="162"/>
      <c r="O126" s="165"/>
      <c r="P126" s="249" t="str">
        <f>IFERROR(IF($H126="","",IF($H126="Total",SUMIFS(P$12:P125,$F$12:$F125,"Category"),IF($F126="Category",SUM(INDEX(Allocations!$D$11:$O$20,MATCH(Summary!$H126,Allocations!$C$11:$C$20,0),MATCH(Summary!P$8,Allocations!$D$10:$O$10,0))),SUM(INDEX(TB_ALLOCATIONS[[January]:[December]],MATCH(Summary!$H126,TB_ALLOCATIONS[Subcategory],0),MATCH(Summary!P$8,TB_ALLOCATIONS[[#Headers],[January]:[December]],0)))))),0)</f>
        <v/>
      </c>
      <c r="Q126" s="249" t="str">
        <f>IFERROR(IF($H126="","",IF($H126="Total",SUMIFS(Q$12:Q125,$F$12:$F125,"Category"),IF($F126="Category",SUMIFS(TB_TRANSACTIONS[Total ($)],TB_TRANSACTIONS[Category],Summary!$H126,TB_TRANSACTIONS[Month],Summary!P$8),SUMIFS(TB_TRANSACTIONS[Total ($)],TB_TRANSACTIONS[Subcategory],Summary!$H126,TB_TRANSACTIONS[Month],Summary!P$8)))),0)</f>
        <v/>
      </c>
      <c r="R126" s="250" t="str">
        <f t="shared" si="25"/>
        <v/>
      </c>
      <c r="S126" s="162"/>
      <c r="T126" s="165"/>
      <c r="U126" s="249" t="str">
        <f>IFERROR(IF($H126="","",IF($H126="Total",SUMIFS(U$12:U125,$F$12:$F125,"Category"),IF($F126="Category",SUM(INDEX(Allocations!$D$11:$O$20,MATCH(Summary!$H126,Allocations!$C$11:$C$20,0),MATCH(Summary!U$8,Allocations!$D$10:$O$10,0))),SUM(INDEX(TB_ALLOCATIONS[[January]:[December]],MATCH(Summary!$H126,TB_ALLOCATIONS[Subcategory],0),MATCH(Summary!U$8,TB_ALLOCATIONS[[#Headers],[January]:[December]],0)))))),0)</f>
        <v/>
      </c>
      <c r="V126" s="249" t="str">
        <f>IFERROR(IF($H126="","",IF($H126="Total",SUMIFS(V$12:V125,$F$12:$F125,"Category"),IF($F126="Category",SUMIFS(TB_TRANSACTIONS[Total ($)],TB_TRANSACTIONS[Category],Summary!$H126,TB_TRANSACTIONS[Month],Summary!U$8),SUMIFS(TB_TRANSACTIONS[Total ($)],TB_TRANSACTIONS[Subcategory],Summary!$H126,TB_TRANSACTIONS[Month],Summary!U$8)))),0)</f>
        <v/>
      </c>
      <c r="W126" s="250" t="str">
        <f t="shared" si="26"/>
        <v/>
      </c>
      <c r="X126" s="162"/>
      <c r="Y126" s="165"/>
      <c r="Z126" s="249" t="str">
        <f>IFERROR(IF($H126="","",IF($H126="Total",SUMIFS(Z$12:Z125,$F$12:$F125,"Category"),IF($F126="Category",SUM(INDEX(Allocations!$D$11:$O$20,MATCH(Summary!$H126,Allocations!$C$11:$C$20,0),MATCH(Summary!Z$8,Allocations!$D$10:$O$10,0))),SUM(INDEX(TB_ALLOCATIONS[[January]:[December]],MATCH(Summary!$H126,TB_ALLOCATIONS[Subcategory],0),MATCH(Summary!Z$8,TB_ALLOCATIONS[[#Headers],[January]:[December]],0)))))),0)</f>
        <v/>
      </c>
      <c r="AA126" s="249" t="str">
        <f>IFERROR(IF($H126="","",IF($H126="Total",SUMIFS(AA$12:AA125,$F$12:$F125,"Category"),IF($F126="Category",SUMIFS(TB_TRANSACTIONS[Total ($)],TB_TRANSACTIONS[Category],Summary!$H126,TB_TRANSACTIONS[Month],Summary!Z$8),SUMIFS(TB_TRANSACTIONS[Total ($)],TB_TRANSACTIONS[Subcategory],Summary!$H126,TB_TRANSACTIONS[Month],Summary!Z$8)))),0)</f>
        <v/>
      </c>
      <c r="AB126" s="250" t="str">
        <f t="shared" si="27"/>
        <v/>
      </c>
      <c r="AC126" s="162"/>
      <c r="AD126" s="165"/>
      <c r="AE126" s="249" t="str">
        <f>IFERROR(IF($H126="","",IF($H126="Total",SUMIFS(AE$12:AE125,$F$12:$F125,"Category"),IF($F126="Category",SUM(INDEX(Allocations!$D$11:$O$20,MATCH(Summary!$H126,Allocations!$C$11:$C$20,0),MATCH(Summary!AE$8,Allocations!$D$10:$O$10,0))),SUM(INDEX(TB_ALLOCATIONS[[January]:[December]],MATCH(Summary!$H126,TB_ALLOCATIONS[Subcategory],0),MATCH(Summary!AE$8,TB_ALLOCATIONS[[#Headers],[January]:[December]],0)))))),0)</f>
        <v/>
      </c>
      <c r="AF126" s="249" t="str">
        <f>IFERROR(IF($H126="","",IF($H126="Total",SUMIFS(AF$12:AF125,$F$12:$F125,"Category"),IF($F126="Category",SUMIFS(TB_TRANSACTIONS[Total ($)],TB_TRANSACTIONS[Category],Summary!$H126,TB_TRANSACTIONS[Month],Summary!AE$8),SUMIFS(TB_TRANSACTIONS[Total ($)],TB_TRANSACTIONS[Subcategory],Summary!$H126,TB_TRANSACTIONS[Month],Summary!AE$8)))),0)</f>
        <v/>
      </c>
      <c r="AG126" s="250" t="str">
        <f t="shared" si="28"/>
        <v/>
      </c>
      <c r="AH126" s="162"/>
      <c r="AI126" s="165"/>
      <c r="AJ126" s="249" t="str">
        <f>IFERROR(IF($H126="","",IF($H126="Total",SUMIFS(AJ$12:AJ125,$F$12:$F125,"Category"),IF($F126="Category",SUM(INDEX(Allocations!$D$11:$O$20,MATCH(Summary!$H126,Allocations!$C$11:$C$20,0),MATCH(Summary!AJ$8,Allocations!$D$10:$O$10,0))),SUM(INDEX(TB_ALLOCATIONS[[January]:[December]],MATCH(Summary!$H126,TB_ALLOCATIONS[Subcategory],0),MATCH(Summary!AJ$8,TB_ALLOCATIONS[[#Headers],[January]:[December]],0)))))),0)</f>
        <v/>
      </c>
      <c r="AK126" s="249" t="str">
        <f>IFERROR(IF($H126="","",IF($H126="Total",SUMIFS(AK$12:AK125,$F$12:$F125,"Category"),IF($F126="Category",SUMIFS(TB_TRANSACTIONS[Total ($)],TB_TRANSACTIONS[Category],Summary!$H126,TB_TRANSACTIONS[Month],Summary!AJ$8),SUMIFS(TB_TRANSACTIONS[Total ($)],TB_TRANSACTIONS[Subcategory],Summary!$H126,TB_TRANSACTIONS[Month],Summary!AJ$8)))),0)</f>
        <v/>
      </c>
      <c r="AL126" s="250" t="str">
        <f t="shared" si="29"/>
        <v/>
      </c>
      <c r="AM126" s="162"/>
      <c r="AN126" s="165"/>
      <c r="AO126" s="249" t="str">
        <f>IFERROR(IF($H126="","",IF($H126="Total",SUMIFS(AO$12:AO125,$F$12:$F125,"Category"),IF($F126="Category",SUM(INDEX(Allocations!$D$11:$O$20,MATCH(Summary!$H126,Allocations!$C$11:$C$20,0),MATCH(Summary!AO$8,Allocations!$D$10:$O$10,0))),SUM(INDEX(TB_ALLOCATIONS[[January]:[December]],MATCH(Summary!$H126,TB_ALLOCATIONS[Subcategory],0),MATCH(Summary!AO$8,TB_ALLOCATIONS[[#Headers],[January]:[December]],0)))))),0)</f>
        <v/>
      </c>
      <c r="AP126" s="249" t="str">
        <f>IFERROR(IF($H126="","",IF($H126="Total",SUMIFS(AP$12:AP125,$F$12:$F125,"Category"),IF($F126="Category",SUMIFS(TB_TRANSACTIONS[Total ($)],TB_TRANSACTIONS[Category],Summary!$H126,TB_TRANSACTIONS[Month],Summary!AO$8),SUMIFS(TB_TRANSACTIONS[Total ($)],TB_TRANSACTIONS[Subcategory],Summary!$H126,TB_TRANSACTIONS[Month],Summary!AO$8)))),0)</f>
        <v/>
      </c>
      <c r="AQ126" s="250" t="str">
        <f t="shared" si="30"/>
        <v/>
      </c>
      <c r="AR126" s="162"/>
      <c r="AS126" s="165"/>
      <c r="AT126" s="249" t="str">
        <f>IFERROR(IF($H126="","",IF($H126="Total",SUMIFS(AT$12:AT125,$F$12:$F125,"Category"),IF($F126="Category",SUM(INDEX(Allocations!$D$11:$O$20,MATCH(Summary!$H126,Allocations!$C$11:$C$20,0),MATCH(Summary!AT$8,Allocations!$D$10:$O$10,0))),SUM(INDEX(TB_ALLOCATIONS[[January]:[December]],MATCH(Summary!$H126,TB_ALLOCATIONS[Subcategory],0),MATCH(Summary!AT$8,TB_ALLOCATIONS[[#Headers],[January]:[December]],0)))))),0)</f>
        <v/>
      </c>
      <c r="AU126" s="249" t="str">
        <f>IFERROR(IF($H126="","",IF($H126="Total",SUMIFS(AU$12:AU125,$F$12:$F125,"Category"),IF($F126="Category",SUMIFS(TB_TRANSACTIONS[Total ($)],TB_TRANSACTIONS[Category],Summary!$H126,TB_TRANSACTIONS[Month],Summary!AT$8),SUMIFS(TB_TRANSACTIONS[Total ($)],TB_TRANSACTIONS[Subcategory],Summary!$H126,TB_TRANSACTIONS[Month],Summary!AT$8)))),0)</f>
        <v/>
      </c>
      <c r="AV126" s="250" t="str">
        <f t="shared" si="31"/>
        <v/>
      </c>
      <c r="AW126" s="162"/>
      <c r="AX126" s="165"/>
      <c r="AY126" s="249" t="str">
        <f>IFERROR(IF($H126="","",IF($H126="Total",SUMIFS(AY$12:AY125,$F$12:$F125,"Category"),IF($F126="Category",SUM(INDEX(Allocations!$D$11:$O$20,MATCH(Summary!$H126,Allocations!$C$11:$C$20,0),MATCH(Summary!AY$8,Allocations!$D$10:$O$10,0))),SUM(INDEX(TB_ALLOCATIONS[[January]:[December]],MATCH(Summary!$H126,TB_ALLOCATIONS[Subcategory],0),MATCH(Summary!AY$8,TB_ALLOCATIONS[[#Headers],[January]:[December]],0)))))),0)</f>
        <v/>
      </c>
      <c r="AZ126" s="249" t="str">
        <f>IFERROR(IF($H126="","",IF($H126="Total",SUMIFS(AZ$12:AZ125,$F$12:$F125,"Category"),IF($F126="Category",SUMIFS(TB_TRANSACTIONS[Total ($)],TB_TRANSACTIONS[Category],Summary!$H126,TB_TRANSACTIONS[Month],Summary!AY$8),SUMIFS(TB_TRANSACTIONS[Total ($)],TB_TRANSACTIONS[Subcategory],Summary!$H126,TB_TRANSACTIONS[Month],Summary!AY$8)))),0)</f>
        <v/>
      </c>
      <c r="BA126" s="250" t="str">
        <f t="shared" si="32"/>
        <v/>
      </c>
      <c r="BB126" s="162"/>
      <c r="BC126" s="165"/>
      <c r="BD126" s="249" t="str">
        <f>IFERROR(IF($H126="","",IF($H126="Total",SUMIFS(BD$12:BD125,$F$12:$F125,"Category"),IF($F126="Category",SUM(INDEX(Allocations!$D$11:$O$20,MATCH(Summary!$H126,Allocations!$C$11:$C$20,0),MATCH(Summary!BD$8,Allocations!$D$10:$O$10,0))),SUM(INDEX(TB_ALLOCATIONS[[January]:[December]],MATCH(Summary!$H126,TB_ALLOCATIONS[Subcategory],0),MATCH(Summary!BD$8,TB_ALLOCATIONS[[#Headers],[January]:[December]],0)))))),0)</f>
        <v/>
      </c>
      <c r="BE126" s="249" t="str">
        <f>IFERROR(IF($H126="","",IF($H126="Total",SUMIFS(BE$12:BE125,$F$12:$F125,"Category"),IF($F126="Category",SUMIFS(TB_TRANSACTIONS[Total ($)],TB_TRANSACTIONS[Category],Summary!$H126,TB_TRANSACTIONS[Month],Summary!BD$8),SUMIFS(TB_TRANSACTIONS[Total ($)],TB_TRANSACTIONS[Subcategory],Summary!$H126,TB_TRANSACTIONS[Month],Summary!BD$8)))),0)</f>
        <v/>
      </c>
      <c r="BF126" s="250" t="str">
        <f t="shared" si="33"/>
        <v/>
      </c>
      <c r="BG126" s="162"/>
      <c r="BH126" s="165"/>
      <c r="BI126" s="249" t="str">
        <f>IFERROR(IF($H126="","",IF($H126="Total",SUMIFS(BI$12:BI125,$F$12:$F125,"Category"),IF($F126="Category",SUM(INDEX(Allocations!$D$11:$O$20,MATCH(Summary!$H126,Allocations!$C$11:$C$20,0),MATCH(Summary!BI$8,Allocations!$D$10:$O$10,0))),SUM(INDEX(TB_ALLOCATIONS[[January]:[December]],MATCH(Summary!$H126,TB_ALLOCATIONS[Subcategory],0),MATCH(Summary!BI$8,TB_ALLOCATIONS[[#Headers],[January]:[December]],0)))))),0)</f>
        <v/>
      </c>
      <c r="BJ126" s="249" t="str">
        <f>IFERROR(IF($H126="","",IF($H126="Total",SUMIFS(BJ$12:BJ125,$F$12:$F125,"Category"),IF($F126="Category",SUMIFS(TB_TRANSACTIONS[Total ($)],TB_TRANSACTIONS[Category],Summary!$H126,TB_TRANSACTIONS[Month],Summary!BI$8),SUMIFS(TB_TRANSACTIONS[Total ($)],TB_TRANSACTIONS[Subcategory],Summary!$H126,TB_TRANSACTIONS[Month],Summary!BI$8)))),0)</f>
        <v/>
      </c>
      <c r="BK126" s="250" t="str">
        <f t="shared" si="34"/>
        <v/>
      </c>
      <c r="BL126" s="162"/>
      <c r="BM126" s="165"/>
      <c r="BN126" s="249" t="str">
        <f>IFERROR(IF($H126="","",IF($H126="Total",SUMIFS(BN$12:BN125,$F$12:$F125,"Category"),IF($F126="Category",SUM(INDEX(Allocations!$D$11:$O$20,MATCH(Summary!$H126,Allocations!$C$11:$C$20,0),MATCH(Summary!BN$8,Allocations!$D$10:$O$10,0))),SUM(INDEX(TB_ALLOCATIONS[[January]:[December]],MATCH(Summary!$H126,TB_ALLOCATIONS[Subcategory],0),MATCH(Summary!BN$8,TB_ALLOCATIONS[[#Headers],[January]:[December]],0)))))),0)</f>
        <v/>
      </c>
      <c r="BO126" s="249" t="str">
        <f>IFERROR(IF($H126="","",IF($H126="Total",SUMIFS(BO$12:BO125,$F$12:$F125,"Category"),IF($F126="Category",SUMIFS(TB_TRANSACTIONS[Total ($)],TB_TRANSACTIONS[Category],Summary!$H126,TB_TRANSACTIONS[Month],Summary!BN$8),SUMIFS(TB_TRANSACTIONS[Total ($)],TB_TRANSACTIONS[Subcategory],Summary!$H126,TB_TRANSACTIONS[Month],Summary!BN$8)))),0)</f>
        <v/>
      </c>
      <c r="BP126" s="250" t="str">
        <f t="shared" si="35"/>
        <v/>
      </c>
      <c r="BQ126" s="162"/>
      <c r="BR126" s="165"/>
      <c r="BS126" s="249" t="str">
        <f t="shared" si="38"/>
        <v/>
      </c>
      <c r="BT126" s="249" t="str">
        <f t="shared" si="39"/>
        <v/>
      </c>
      <c r="BU126" s="250" t="str">
        <f t="shared" si="40"/>
        <v/>
      </c>
      <c r="BV126" s="267"/>
      <c r="BW126" s="77"/>
      <c r="BX126" s="57"/>
      <c r="CK126" s="92"/>
      <c r="CL126" s="92"/>
      <c r="CM126" s="92"/>
      <c r="CN126" s="92"/>
      <c r="CO126" s="92"/>
      <c r="CP126" s="92"/>
    </row>
    <row r="127" spans="1:94" s="72" customFormat="1" ht="16" customHeight="1" thickBot="1" x14ac:dyDescent="0.3">
      <c r="A127" s="97"/>
      <c r="B127" s="108" t="str">
        <f>IFERROR(IF(COUNTIFS($B$13:B126,"Total")&gt;0,"-",IF(B126="",IF(B125="","Total",IF(B125=$C$8,"",B125+1)),IF(E126=D126,"",B126))),"-")</f>
        <v>-</v>
      </c>
      <c r="C127" s="108" t="str">
        <f>IFERROR(IF(B127="","-",INDEX(Analysis!$D$45:$D$54,MATCH(Summary!$B127,Analysis!$C$45:$C$54,0),1)),"-")</f>
        <v>-</v>
      </c>
      <c r="D127" s="108" t="str">
        <f>IFERROR(INDEX(Analysis!$E$45:$E$54,MATCH(Summary!$B127,Analysis!$C$45:$C$54,0),1),"-")</f>
        <v>-</v>
      </c>
      <c r="E127" s="108" t="str">
        <f t="shared" si="36"/>
        <v>-</v>
      </c>
      <c r="F127" s="108" t="str">
        <f t="shared" si="24"/>
        <v>-</v>
      </c>
      <c r="G127" s="57"/>
      <c r="H127" s="164" t="str">
        <f>IFERROR(IF(B127="Total","Total",IF(COUNTIFS($H$12:H126,"Total")&gt;0,"",IF(F127="Category",Summary!C127,INDEX(TB_ALLOCATIONS[Subcategory],MATCH(Summary!C127&amp;"-"&amp;Summary!E127,TB_ALLOCATIONS[Subcategory - code],0),1)))),"")</f>
        <v/>
      </c>
      <c r="I127" s="162"/>
      <c r="J127" s="165"/>
      <c r="K127" s="249" t="str">
        <f>IFERROR(IF($H127="","",IF($H127="Total",SUMIFS(K$12:K126,$F$12:$F126,"Category"),IF($F127="Category",SUM(INDEX(Allocations!$D$11:$O$20,MATCH(Summary!$H127,Allocations!$C$11:$C$20,0),MATCH(Summary!K$8,Allocations!$D$10:$O$10,0))),SUM(INDEX(TB_ALLOCATIONS[[January]:[December]],MATCH(Summary!$H127,TB_ALLOCATIONS[Subcategory],0),MATCH(Summary!K$8,TB_ALLOCATIONS[[#Headers],[January]:[December]],0)))))),0)</f>
        <v/>
      </c>
      <c r="L127" s="249" t="str">
        <f>IFERROR(IF($H127="","",IF($H127="Total",SUMIFS(L$12:L126,$F$12:$F126,"Category"),IF($F127="Category",SUMIFS(TB_TRANSACTIONS[Total ($)],TB_TRANSACTIONS[Category],Summary!$H127,TB_TRANSACTIONS[Month],Summary!K$8),SUMIFS(TB_TRANSACTIONS[Total ($)],TB_TRANSACTIONS[Subcategory],Summary!$H127,TB_TRANSACTIONS[Month],Summary!K$8)))),0)</f>
        <v/>
      </c>
      <c r="M127" s="250" t="str">
        <f t="shared" si="37"/>
        <v/>
      </c>
      <c r="N127" s="162"/>
      <c r="O127" s="165"/>
      <c r="P127" s="249" t="str">
        <f>IFERROR(IF($H127="","",IF($H127="Total",SUMIFS(P$12:P126,$F$12:$F126,"Category"),IF($F127="Category",SUM(INDEX(Allocations!$D$11:$O$20,MATCH(Summary!$H127,Allocations!$C$11:$C$20,0),MATCH(Summary!P$8,Allocations!$D$10:$O$10,0))),SUM(INDEX(TB_ALLOCATIONS[[January]:[December]],MATCH(Summary!$H127,TB_ALLOCATIONS[Subcategory],0),MATCH(Summary!P$8,TB_ALLOCATIONS[[#Headers],[January]:[December]],0)))))),0)</f>
        <v/>
      </c>
      <c r="Q127" s="249" t="str">
        <f>IFERROR(IF($H127="","",IF($H127="Total",SUMIFS(Q$12:Q126,$F$12:$F126,"Category"),IF($F127="Category",SUMIFS(TB_TRANSACTIONS[Total ($)],TB_TRANSACTIONS[Category],Summary!$H127,TB_TRANSACTIONS[Month],Summary!P$8),SUMIFS(TB_TRANSACTIONS[Total ($)],TB_TRANSACTIONS[Subcategory],Summary!$H127,TB_TRANSACTIONS[Month],Summary!P$8)))),0)</f>
        <v/>
      </c>
      <c r="R127" s="250" t="str">
        <f t="shared" si="25"/>
        <v/>
      </c>
      <c r="S127" s="162"/>
      <c r="T127" s="165"/>
      <c r="U127" s="249" t="str">
        <f>IFERROR(IF($H127="","",IF($H127="Total",SUMIFS(U$12:U126,$F$12:$F126,"Category"),IF($F127="Category",SUM(INDEX(Allocations!$D$11:$O$20,MATCH(Summary!$H127,Allocations!$C$11:$C$20,0),MATCH(Summary!U$8,Allocations!$D$10:$O$10,0))),SUM(INDEX(TB_ALLOCATIONS[[January]:[December]],MATCH(Summary!$H127,TB_ALLOCATIONS[Subcategory],0),MATCH(Summary!U$8,TB_ALLOCATIONS[[#Headers],[January]:[December]],0)))))),0)</f>
        <v/>
      </c>
      <c r="V127" s="249" t="str">
        <f>IFERROR(IF($H127="","",IF($H127="Total",SUMIFS(V$12:V126,$F$12:$F126,"Category"),IF($F127="Category",SUMIFS(TB_TRANSACTIONS[Total ($)],TB_TRANSACTIONS[Category],Summary!$H127,TB_TRANSACTIONS[Month],Summary!U$8),SUMIFS(TB_TRANSACTIONS[Total ($)],TB_TRANSACTIONS[Subcategory],Summary!$H127,TB_TRANSACTIONS[Month],Summary!U$8)))),0)</f>
        <v/>
      </c>
      <c r="W127" s="250" t="str">
        <f t="shared" si="26"/>
        <v/>
      </c>
      <c r="X127" s="162"/>
      <c r="Y127" s="165"/>
      <c r="Z127" s="249" t="str">
        <f>IFERROR(IF($H127="","",IF($H127="Total",SUMIFS(Z$12:Z126,$F$12:$F126,"Category"),IF($F127="Category",SUM(INDEX(Allocations!$D$11:$O$20,MATCH(Summary!$H127,Allocations!$C$11:$C$20,0),MATCH(Summary!Z$8,Allocations!$D$10:$O$10,0))),SUM(INDEX(TB_ALLOCATIONS[[January]:[December]],MATCH(Summary!$H127,TB_ALLOCATIONS[Subcategory],0),MATCH(Summary!Z$8,TB_ALLOCATIONS[[#Headers],[January]:[December]],0)))))),0)</f>
        <v/>
      </c>
      <c r="AA127" s="249" t="str">
        <f>IFERROR(IF($H127="","",IF($H127="Total",SUMIFS(AA$12:AA126,$F$12:$F126,"Category"),IF($F127="Category",SUMIFS(TB_TRANSACTIONS[Total ($)],TB_TRANSACTIONS[Category],Summary!$H127,TB_TRANSACTIONS[Month],Summary!Z$8),SUMIFS(TB_TRANSACTIONS[Total ($)],TB_TRANSACTIONS[Subcategory],Summary!$H127,TB_TRANSACTIONS[Month],Summary!Z$8)))),0)</f>
        <v/>
      </c>
      <c r="AB127" s="250" t="str">
        <f t="shared" si="27"/>
        <v/>
      </c>
      <c r="AC127" s="162"/>
      <c r="AD127" s="165"/>
      <c r="AE127" s="249" t="str">
        <f>IFERROR(IF($H127="","",IF($H127="Total",SUMIFS(AE$12:AE126,$F$12:$F126,"Category"),IF($F127="Category",SUM(INDEX(Allocations!$D$11:$O$20,MATCH(Summary!$H127,Allocations!$C$11:$C$20,0),MATCH(Summary!AE$8,Allocations!$D$10:$O$10,0))),SUM(INDEX(TB_ALLOCATIONS[[January]:[December]],MATCH(Summary!$H127,TB_ALLOCATIONS[Subcategory],0),MATCH(Summary!AE$8,TB_ALLOCATIONS[[#Headers],[January]:[December]],0)))))),0)</f>
        <v/>
      </c>
      <c r="AF127" s="249" t="str">
        <f>IFERROR(IF($H127="","",IF($H127="Total",SUMIFS(AF$12:AF126,$F$12:$F126,"Category"),IF($F127="Category",SUMIFS(TB_TRANSACTIONS[Total ($)],TB_TRANSACTIONS[Category],Summary!$H127,TB_TRANSACTIONS[Month],Summary!AE$8),SUMIFS(TB_TRANSACTIONS[Total ($)],TB_TRANSACTIONS[Subcategory],Summary!$H127,TB_TRANSACTIONS[Month],Summary!AE$8)))),0)</f>
        <v/>
      </c>
      <c r="AG127" s="250" t="str">
        <f t="shared" si="28"/>
        <v/>
      </c>
      <c r="AH127" s="162"/>
      <c r="AI127" s="165"/>
      <c r="AJ127" s="249" t="str">
        <f>IFERROR(IF($H127="","",IF($H127="Total",SUMIFS(AJ$12:AJ126,$F$12:$F126,"Category"),IF($F127="Category",SUM(INDEX(Allocations!$D$11:$O$20,MATCH(Summary!$H127,Allocations!$C$11:$C$20,0),MATCH(Summary!AJ$8,Allocations!$D$10:$O$10,0))),SUM(INDEX(TB_ALLOCATIONS[[January]:[December]],MATCH(Summary!$H127,TB_ALLOCATIONS[Subcategory],0),MATCH(Summary!AJ$8,TB_ALLOCATIONS[[#Headers],[January]:[December]],0)))))),0)</f>
        <v/>
      </c>
      <c r="AK127" s="249" t="str">
        <f>IFERROR(IF($H127="","",IF($H127="Total",SUMIFS(AK$12:AK126,$F$12:$F126,"Category"),IF($F127="Category",SUMIFS(TB_TRANSACTIONS[Total ($)],TB_TRANSACTIONS[Category],Summary!$H127,TB_TRANSACTIONS[Month],Summary!AJ$8),SUMIFS(TB_TRANSACTIONS[Total ($)],TB_TRANSACTIONS[Subcategory],Summary!$H127,TB_TRANSACTIONS[Month],Summary!AJ$8)))),0)</f>
        <v/>
      </c>
      <c r="AL127" s="250" t="str">
        <f t="shared" si="29"/>
        <v/>
      </c>
      <c r="AM127" s="162"/>
      <c r="AN127" s="165"/>
      <c r="AO127" s="249" t="str">
        <f>IFERROR(IF($H127="","",IF($H127="Total",SUMIFS(AO$12:AO126,$F$12:$F126,"Category"),IF($F127="Category",SUM(INDEX(Allocations!$D$11:$O$20,MATCH(Summary!$H127,Allocations!$C$11:$C$20,0),MATCH(Summary!AO$8,Allocations!$D$10:$O$10,0))),SUM(INDEX(TB_ALLOCATIONS[[January]:[December]],MATCH(Summary!$H127,TB_ALLOCATIONS[Subcategory],0),MATCH(Summary!AO$8,TB_ALLOCATIONS[[#Headers],[January]:[December]],0)))))),0)</f>
        <v/>
      </c>
      <c r="AP127" s="249" t="str">
        <f>IFERROR(IF($H127="","",IF($H127="Total",SUMIFS(AP$12:AP126,$F$12:$F126,"Category"),IF($F127="Category",SUMIFS(TB_TRANSACTIONS[Total ($)],TB_TRANSACTIONS[Category],Summary!$H127,TB_TRANSACTIONS[Month],Summary!AO$8),SUMIFS(TB_TRANSACTIONS[Total ($)],TB_TRANSACTIONS[Subcategory],Summary!$H127,TB_TRANSACTIONS[Month],Summary!AO$8)))),0)</f>
        <v/>
      </c>
      <c r="AQ127" s="250" t="str">
        <f t="shared" si="30"/>
        <v/>
      </c>
      <c r="AR127" s="162"/>
      <c r="AS127" s="165"/>
      <c r="AT127" s="249" t="str">
        <f>IFERROR(IF($H127="","",IF($H127="Total",SUMIFS(AT$12:AT126,$F$12:$F126,"Category"),IF($F127="Category",SUM(INDEX(Allocations!$D$11:$O$20,MATCH(Summary!$H127,Allocations!$C$11:$C$20,0),MATCH(Summary!AT$8,Allocations!$D$10:$O$10,0))),SUM(INDEX(TB_ALLOCATIONS[[January]:[December]],MATCH(Summary!$H127,TB_ALLOCATIONS[Subcategory],0),MATCH(Summary!AT$8,TB_ALLOCATIONS[[#Headers],[January]:[December]],0)))))),0)</f>
        <v/>
      </c>
      <c r="AU127" s="249" t="str">
        <f>IFERROR(IF($H127="","",IF($H127="Total",SUMIFS(AU$12:AU126,$F$12:$F126,"Category"),IF($F127="Category",SUMIFS(TB_TRANSACTIONS[Total ($)],TB_TRANSACTIONS[Category],Summary!$H127,TB_TRANSACTIONS[Month],Summary!AT$8),SUMIFS(TB_TRANSACTIONS[Total ($)],TB_TRANSACTIONS[Subcategory],Summary!$H127,TB_TRANSACTIONS[Month],Summary!AT$8)))),0)</f>
        <v/>
      </c>
      <c r="AV127" s="250" t="str">
        <f t="shared" si="31"/>
        <v/>
      </c>
      <c r="AW127" s="162"/>
      <c r="AX127" s="165"/>
      <c r="AY127" s="249" t="str">
        <f>IFERROR(IF($H127="","",IF($H127="Total",SUMIFS(AY$12:AY126,$F$12:$F126,"Category"),IF($F127="Category",SUM(INDEX(Allocations!$D$11:$O$20,MATCH(Summary!$H127,Allocations!$C$11:$C$20,0),MATCH(Summary!AY$8,Allocations!$D$10:$O$10,0))),SUM(INDEX(TB_ALLOCATIONS[[January]:[December]],MATCH(Summary!$H127,TB_ALLOCATIONS[Subcategory],0),MATCH(Summary!AY$8,TB_ALLOCATIONS[[#Headers],[January]:[December]],0)))))),0)</f>
        <v/>
      </c>
      <c r="AZ127" s="249" t="str">
        <f>IFERROR(IF($H127="","",IF($H127="Total",SUMIFS(AZ$12:AZ126,$F$12:$F126,"Category"),IF($F127="Category",SUMIFS(TB_TRANSACTIONS[Total ($)],TB_TRANSACTIONS[Category],Summary!$H127,TB_TRANSACTIONS[Month],Summary!AY$8),SUMIFS(TB_TRANSACTIONS[Total ($)],TB_TRANSACTIONS[Subcategory],Summary!$H127,TB_TRANSACTIONS[Month],Summary!AY$8)))),0)</f>
        <v/>
      </c>
      <c r="BA127" s="250" t="str">
        <f t="shared" si="32"/>
        <v/>
      </c>
      <c r="BB127" s="162"/>
      <c r="BC127" s="165"/>
      <c r="BD127" s="249" t="str">
        <f>IFERROR(IF($H127="","",IF($H127="Total",SUMIFS(BD$12:BD126,$F$12:$F126,"Category"),IF($F127="Category",SUM(INDEX(Allocations!$D$11:$O$20,MATCH(Summary!$H127,Allocations!$C$11:$C$20,0),MATCH(Summary!BD$8,Allocations!$D$10:$O$10,0))),SUM(INDEX(TB_ALLOCATIONS[[January]:[December]],MATCH(Summary!$H127,TB_ALLOCATIONS[Subcategory],0),MATCH(Summary!BD$8,TB_ALLOCATIONS[[#Headers],[January]:[December]],0)))))),0)</f>
        <v/>
      </c>
      <c r="BE127" s="249" t="str">
        <f>IFERROR(IF($H127="","",IF($H127="Total",SUMIFS(BE$12:BE126,$F$12:$F126,"Category"),IF($F127="Category",SUMIFS(TB_TRANSACTIONS[Total ($)],TB_TRANSACTIONS[Category],Summary!$H127,TB_TRANSACTIONS[Month],Summary!BD$8),SUMIFS(TB_TRANSACTIONS[Total ($)],TB_TRANSACTIONS[Subcategory],Summary!$H127,TB_TRANSACTIONS[Month],Summary!BD$8)))),0)</f>
        <v/>
      </c>
      <c r="BF127" s="250" t="str">
        <f t="shared" si="33"/>
        <v/>
      </c>
      <c r="BG127" s="162"/>
      <c r="BH127" s="165"/>
      <c r="BI127" s="249" t="str">
        <f>IFERROR(IF($H127="","",IF($H127="Total",SUMIFS(BI$12:BI126,$F$12:$F126,"Category"),IF($F127="Category",SUM(INDEX(Allocations!$D$11:$O$20,MATCH(Summary!$H127,Allocations!$C$11:$C$20,0),MATCH(Summary!BI$8,Allocations!$D$10:$O$10,0))),SUM(INDEX(TB_ALLOCATIONS[[January]:[December]],MATCH(Summary!$H127,TB_ALLOCATIONS[Subcategory],0),MATCH(Summary!BI$8,TB_ALLOCATIONS[[#Headers],[January]:[December]],0)))))),0)</f>
        <v/>
      </c>
      <c r="BJ127" s="249" t="str">
        <f>IFERROR(IF($H127="","",IF($H127="Total",SUMIFS(BJ$12:BJ126,$F$12:$F126,"Category"),IF($F127="Category",SUMIFS(TB_TRANSACTIONS[Total ($)],TB_TRANSACTIONS[Category],Summary!$H127,TB_TRANSACTIONS[Month],Summary!BI$8),SUMIFS(TB_TRANSACTIONS[Total ($)],TB_TRANSACTIONS[Subcategory],Summary!$H127,TB_TRANSACTIONS[Month],Summary!BI$8)))),0)</f>
        <v/>
      </c>
      <c r="BK127" s="250" t="str">
        <f t="shared" si="34"/>
        <v/>
      </c>
      <c r="BL127" s="162"/>
      <c r="BM127" s="165"/>
      <c r="BN127" s="249" t="str">
        <f>IFERROR(IF($H127="","",IF($H127="Total",SUMIFS(BN$12:BN126,$F$12:$F126,"Category"),IF($F127="Category",SUM(INDEX(Allocations!$D$11:$O$20,MATCH(Summary!$H127,Allocations!$C$11:$C$20,0),MATCH(Summary!BN$8,Allocations!$D$10:$O$10,0))),SUM(INDEX(TB_ALLOCATIONS[[January]:[December]],MATCH(Summary!$H127,TB_ALLOCATIONS[Subcategory],0),MATCH(Summary!BN$8,TB_ALLOCATIONS[[#Headers],[January]:[December]],0)))))),0)</f>
        <v/>
      </c>
      <c r="BO127" s="249" t="str">
        <f>IFERROR(IF($H127="","",IF($H127="Total",SUMIFS(BO$12:BO126,$F$12:$F126,"Category"),IF($F127="Category",SUMIFS(TB_TRANSACTIONS[Total ($)],TB_TRANSACTIONS[Category],Summary!$H127,TB_TRANSACTIONS[Month],Summary!BN$8),SUMIFS(TB_TRANSACTIONS[Total ($)],TB_TRANSACTIONS[Subcategory],Summary!$H127,TB_TRANSACTIONS[Month],Summary!BN$8)))),0)</f>
        <v/>
      </c>
      <c r="BP127" s="250" t="str">
        <f t="shared" si="35"/>
        <v/>
      </c>
      <c r="BQ127" s="162"/>
      <c r="BR127" s="165"/>
      <c r="BS127" s="249" t="str">
        <f t="shared" si="38"/>
        <v/>
      </c>
      <c r="BT127" s="249" t="str">
        <f t="shared" si="39"/>
        <v/>
      </c>
      <c r="BU127" s="250" t="str">
        <f t="shared" si="40"/>
        <v/>
      </c>
      <c r="BV127" s="267"/>
      <c r="BW127" s="77"/>
      <c r="BX127" s="57"/>
      <c r="CK127" s="92"/>
      <c r="CL127" s="92"/>
      <c r="CM127" s="92"/>
      <c r="CN127" s="92"/>
      <c r="CO127" s="92"/>
      <c r="CP127" s="92"/>
    </row>
    <row r="128" spans="1:94" s="72" customFormat="1" ht="16" customHeight="1" thickBot="1" x14ac:dyDescent="0.3">
      <c r="A128" s="97"/>
      <c r="B128" s="108" t="str">
        <f>IFERROR(IF(COUNTIFS($B$13:B127,"Total")&gt;0,"-",IF(B127="",IF(B126="","Total",IF(B126=$C$8,"",B126+1)),IF(E127=D127,"",B127))),"-")</f>
        <v>-</v>
      </c>
      <c r="C128" s="108" t="str">
        <f>IFERROR(IF(B128="","-",INDEX(Analysis!$D$45:$D$54,MATCH(Summary!$B128,Analysis!$C$45:$C$54,0),1)),"-")</f>
        <v>-</v>
      </c>
      <c r="D128" s="108" t="str">
        <f>IFERROR(INDEX(Analysis!$E$45:$E$54,MATCH(Summary!$B128,Analysis!$C$45:$C$54,0),1),"-")</f>
        <v>-</v>
      </c>
      <c r="E128" s="108" t="str">
        <f t="shared" si="36"/>
        <v>-</v>
      </c>
      <c r="F128" s="108" t="str">
        <f t="shared" si="24"/>
        <v>-</v>
      </c>
      <c r="G128" s="57"/>
      <c r="H128" s="164" t="str">
        <f>IFERROR(IF(B128="Total","Total",IF(COUNTIFS($H$12:H127,"Total")&gt;0,"",IF(F128="Category",Summary!C128,INDEX(TB_ALLOCATIONS[Subcategory],MATCH(Summary!C128&amp;"-"&amp;Summary!E128,TB_ALLOCATIONS[Subcategory - code],0),1)))),"")</f>
        <v/>
      </c>
      <c r="I128" s="162"/>
      <c r="J128" s="165"/>
      <c r="K128" s="249" t="str">
        <f>IFERROR(IF($H128="","",IF($H128="Total",SUMIFS(K$12:K127,$F$12:$F127,"Category"),IF($F128="Category",SUM(INDEX(Allocations!$D$11:$O$20,MATCH(Summary!$H128,Allocations!$C$11:$C$20,0),MATCH(Summary!K$8,Allocations!$D$10:$O$10,0))),SUM(INDEX(TB_ALLOCATIONS[[January]:[December]],MATCH(Summary!$H128,TB_ALLOCATIONS[Subcategory],0),MATCH(Summary!K$8,TB_ALLOCATIONS[[#Headers],[January]:[December]],0)))))),0)</f>
        <v/>
      </c>
      <c r="L128" s="249" t="str">
        <f>IFERROR(IF($H128="","",IF($H128="Total",SUMIFS(L$12:L127,$F$12:$F127,"Category"),IF($F128="Category",SUMIFS(TB_TRANSACTIONS[Total ($)],TB_TRANSACTIONS[Category],Summary!$H128,TB_TRANSACTIONS[Month],Summary!K$8),SUMIFS(TB_TRANSACTIONS[Total ($)],TB_TRANSACTIONS[Subcategory],Summary!$H128,TB_TRANSACTIONS[Month],Summary!K$8)))),0)</f>
        <v/>
      </c>
      <c r="M128" s="250" t="str">
        <f t="shared" si="37"/>
        <v/>
      </c>
      <c r="N128" s="162"/>
      <c r="O128" s="165"/>
      <c r="P128" s="249" t="str">
        <f>IFERROR(IF($H128="","",IF($H128="Total",SUMIFS(P$12:P127,$F$12:$F127,"Category"),IF($F128="Category",SUM(INDEX(Allocations!$D$11:$O$20,MATCH(Summary!$H128,Allocations!$C$11:$C$20,0),MATCH(Summary!P$8,Allocations!$D$10:$O$10,0))),SUM(INDEX(TB_ALLOCATIONS[[January]:[December]],MATCH(Summary!$H128,TB_ALLOCATIONS[Subcategory],0),MATCH(Summary!P$8,TB_ALLOCATIONS[[#Headers],[January]:[December]],0)))))),0)</f>
        <v/>
      </c>
      <c r="Q128" s="249" t="str">
        <f>IFERROR(IF($H128="","",IF($H128="Total",SUMIFS(Q$12:Q127,$F$12:$F127,"Category"),IF($F128="Category",SUMIFS(TB_TRANSACTIONS[Total ($)],TB_TRANSACTIONS[Category],Summary!$H128,TB_TRANSACTIONS[Month],Summary!P$8),SUMIFS(TB_TRANSACTIONS[Total ($)],TB_TRANSACTIONS[Subcategory],Summary!$H128,TB_TRANSACTIONS[Month],Summary!P$8)))),0)</f>
        <v/>
      </c>
      <c r="R128" s="250" t="str">
        <f t="shared" si="25"/>
        <v/>
      </c>
      <c r="S128" s="162"/>
      <c r="T128" s="165"/>
      <c r="U128" s="249" t="str">
        <f>IFERROR(IF($H128="","",IF($H128="Total",SUMIFS(U$12:U127,$F$12:$F127,"Category"),IF($F128="Category",SUM(INDEX(Allocations!$D$11:$O$20,MATCH(Summary!$H128,Allocations!$C$11:$C$20,0),MATCH(Summary!U$8,Allocations!$D$10:$O$10,0))),SUM(INDEX(TB_ALLOCATIONS[[January]:[December]],MATCH(Summary!$H128,TB_ALLOCATIONS[Subcategory],0),MATCH(Summary!U$8,TB_ALLOCATIONS[[#Headers],[January]:[December]],0)))))),0)</f>
        <v/>
      </c>
      <c r="V128" s="249" t="str">
        <f>IFERROR(IF($H128="","",IF($H128="Total",SUMIFS(V$12:V127,$F$12:$F127,"Category"),IF($F128="Category",SUMIFS(TB_TRANSACTIONS[Total ($)],TB_TRANSACTIONS[Category],Summary!$H128,TB_TRANSACTIONS[Month],Summary!U$8),SUMIFS(TB_TRANSACTIONS[Total ($)],TB_TRANSACTIONS[Subcategory],Summary!$H128,TB_TRANSACTIONS[Month],Summary!U$8)))),0)</f>
        <v/>
      </c>
      <c r="W128" s="250" t="str">
        <f t="shared" si="26"/>
        <v/>
      </c>
      <c r="X128" s="162"/>
      <c r="Y128" s="165"/>
      <c r="Z128" s="249" t="str">
        <f>IFERROR(IF($H128="","",IF($H128="Total",SUMIFS(Z$12:Z127,$F$12:$F127,"Category"),IF($F128="Category",SUM(INDEX(Allocations!$D$11:$O$20,MATCH(Summary!$H128,Allocations!$C$11:$C$20,0),MATCH(Summary!Z$8,Allocations!$D$10:$O$10,0))),SUM(INDEX(TB_ALLOCATIONS[[January]:[December]],MATCH(Summary!$H128,TB_ALLOCATIONS[Subcategory],0),MATCH(Summary!Z$8,TB_ALLOCATIONS[[#Headers],[January]:[December]],0)))))),0)</f>
        <v/>
      </c>
      <c r="AA128" s="249" t="str">
        <f>IFERROR(IF($H128="","",IF($H128="Total",SUMIFS(AA$12:AA127,$F$12:$F127,"Category"),IF($F128="Category",SUMIFS(TB_TRANSACTIONS[Total ($)],TB_TRANSACTIONS[Category],Summary!$H128,TB_TRANSACTIONS[Month],Summary!Z$8),SUMIFS(TB_TRANSACTIONS[Total ($)],TB_TRANSACTIONS[Subcategory],Summary!$H128,TB_TRANSACTIONS[Month],Summary!Z$8)))),0)</f>
        <v/>
      </c>
      <c r="AB128" s="250" t="str">
        <f t="shared" si="27"/>
        <v/>
      </c>
      <c r="AC128" s="162"/>
      <c r="AD128" s="165"/>
      <c r="AE128" s="249" t="str">
        <f>IFERROR(IF($H128="","",IF($H128="Total",SUMIFS(AE$12:AE127,$F$12:$F127,"Category"),IF($F128="Category",SUM(INDEX(Allocations!$D$11:$O$20,MATCH(Summary!$H128,Allocations!$C$11:$C$20,0),MATCH(Summary!AE$8,Allocations!$D$10:$O$10,0))),SUM(INDEX(TB_ALLOCATIONS[[January]:[December]],MATCH(Summary!$H128,TB_ALLOCATIONS[Subcategory],0),MATCH(Summary!AE$8,TB_ALLOCATIONS[[#Headers],[January]:[December]],0)))))),0)</f>
        <v/>
      </c>
      <c r="AF128" s="249" t="str">
        <f>IFERROR(IF($H128="","",IF($H128="Total",SUMIFS(AF$12:AF127,$F$12:$F127,"Category"),IF($F128="Category",SUMIFS(TB_TRANSACTIONS[Total ($)],TB_TRANSACTIONS[Category],Summary!$H128,TB_TRANSACTIONS[Month],Summary!AE$8),SUMIFS(TB_TRANSACTIONS[Total ($)],TB_TRANSACTIONS[Subcategory],Summary!$H128,TB_TRANSACTIONS[Month],Summary!AE$8)))),0)</f>
        <v/>
      </c>
      <c r="AG128" s="250" t="str">
        <f t="shared" si="28"/>
        <v/>
      </c>
      <c r="AH128" s="162"/>
      <c r="AI128" s="165"/>
      <c r="AJ128" s="249" t="str">
        <f>IFERROR(IF($H128="","",IF($H128="Total",SUMIFS(AJ$12:AJ127,$F$12:$F127,"Category"),IF($F128="Category",SUM(INDEX(Allocations!$D$11:$O$20,MATCH(Summary!$H128,Allocations!$C$11:$C$20,0),MATCH(Summary!AJ$8,Allocations!$D$10:$O$10,0))),SUM(INDEX(TB_ALLOCATIONS[[January]:[December]],MATCH(Summary!$H128,TB_ALLOCATIONS[Subcategory],0),MATCH(Summary!AJ$8,TB_ALLOCATIONS[[#Headers],[January]:[December]],0)))))),0)</f>
        <v/>
      </c>
      <c r="AK128" s="249" t="str">
        <f>IFERROR(IF($H128="","",IF($H128="Total",SUMIFS(AK$12:AK127,$F$12:$F127,"Category"),IF($F128="Category",SUMIFS(TB_TRANSACTIONS[Total ($)],TB_TRANSACTIONS[Category],Summary!$H128,TB_TRANSACTIONS[Month],Summary!AJ$8),SUMIFS(TB_TRANSACTIONS[Total ($)],TB_TRANSACTIONS[Subcategory],Summary!$H128,TB_TRANSACTIONS[Month],Summary!AJ$8)))),0)</f>
        <v/>
      </c>
      <c r="AL128" s="250" t="str">
        <f t="shared" si="29"/>
        <v/>
      </c>
      <c r="AM128" s="162"/>
      <c r="AN128" s="165"/>
      <c r="AO128" s="249" t="str">
        <f>IFERROR(IF($H128="","",IF($H128="Total",SUMIFS(AO$12:AO127,$F$12:$F127,"Category"),IF($F128="Category",SUM(INDEX(Allocations!$D$11:$O$20,MATCH(Summary!$H128,Allocations!$C$11:$C$20,0),MATCH(Summary!AO$8,Allocations!$D$10:$O$10,0))),SUM(INDEX(TB_ALLOCATIONS[[January]:[December]],MATCH(Summary!$H128,TB_ALLOCATIONS[Subcategory],0),MATCH(Summary!AO$8,TB_ALLOCATIONS[[#Headers],[January]:[December]],0)))))),0)</f>
        <v/>
      </c>
      <c r="AP128" s="249" t="str">
        <f>IFERROR(IF($H128="","",IF($H128="Total",SUMIFS(AP$12:AP127,$F$12:$F127,"Category"),IF($F128="Category",SUMIFS(TB_TRANSACTIONS[Total ($)],TB_TRANSACTIONS[Category],Summary!$H128,TB_TRANSACTIONS[Month],Summary!AO$8),SUMIFS(TB_TRANSACTIONS[Total ($)],TB_TRANSACTIONS[Subcategory],Summary!$H128,TB_TRANSACTIONS[Month],Summary!AO$8)))),0)</f>
        <v/>
      </c>
      <c r="AQ128" s="250" t="str">
        <f t="shared" si="30"/>
        <v/>
      </c>
      <c r="AR128" s="162"/>
      <c r="AS128" s="165"/>
      <c r="AT128" s="249" t="str">
        <f>IFERROR(IF($H128="","",IF($H128="Total",SUMIFS(AT$12:AT127,$F$12:$F127,"Category"),IF($F128="Category",SUM(INDEX(Allocations!$D$11:$O$20,MATCH(Summary!$H128,Allocations!$C$11:$C$20,0),MATCH(Summary!AT$8,Allocations!$D$10:$O$10,0))),SUM(INDEX(TB_ALLOCATIONS[[January]:[December]],MATCH(Summary!$H128,TB_ALLOCATIONS[Subcategory],0),MATCH(Summary!AT$8,TB_ALLOCATIONS[[#Headers],[January]:[December]],0)))))),0)</f>
        <v/>
      </c>
      <c r="AU128" s="249" t="str">
        <f>IFERROR(IF($H128="","",IF($H128="Total",SUMIFS(AU$12:AU127,$F$12:$F127,"Category"),IF($F128="Category",SUMIFS(TB_TRANSACTIONS[Total ($)],TB_TRANSACTIONS[Category],Summary!$H128,TB_TRANSACTIONS[Month],Summary!AT$8),SUMIFS(TB_TRANSACTIONS[Total ($)],TB_TRANSACTIONS[Subcategory],Summary!$H128,TB_TRANSACTIONS[Month],Summary!AT$8)))),0)</f>
        <v/>
      </c>
      <c r="AV128" s="250" t="str">
        <f t="shared" si="31"/>
        <v/>
      </c>
      <c r="AW128" s="162"/>
      <c r="AX128" s="165"/>
      <c r="AY128" s="249" t="str">
        <f>IFERROR(IF($H128="","",IF($H128="Total",SUMIFS(AY$12:AY127,$F$12:$F127,"Category"),IF($F128="Category",SUM(INDEX(Allocations!$D$11:$O$20,MATCH(Summary!$H128,Allocations!$C$11:$C$20,0),MATCH(Summary!AY$8,Allocations!$D$10:$O$10,0))),SUM(INDEX(TB_ALLOCATIONS[[January]:[December]],MATCH(Summary!$H128,TB_ALLOCATIONS[Subcategory],0),MATCH(Summary!AY$8,TB_ALLOCATIONS[[#Headers],[January]:[December]],0)))))),0)</f>
        <v/>
      </c>
      <c r="AZ128" s="249" t="str">
        <f>IFERROR(IF($H128="","",IF($H128="Total",SUMIFS(AZ$12:AZ127,$F$12:$F127,"Category"),IF($F128="Category",SUMIFS(TB_TRANSACTIONS[Total ($)],TB_TRANSACTIONS[Category],Summary!$H128,TB_TRANSACTIONS[Month],Summary!AY$8),SUMIFS(TB_TRANSACTIONS[Total ($)],TB_TRANSACTIONS[Subcategory],Summary!$H128,TB_TRANSACTIONS[Month],Summary!AY$8)))),0)</f>
        <v/>
      </c>
      <c r="BA128" s="250" t="str">
        <f t="shared" si="32"/>
        <v/>
      </c>
      <c r="BB128" s="162"/>
      <c r="BC128" s="165"/>
      <c r="BD128" s="249" t="str">
        <f>IFERROR(IF($H128="","",IF($H128="Total",SUMIFS(BD$12:BD127,$F$12:$F127,"Category"),IF($F128="Category",SUM(INDEX(Allocations!$D$11:$O$20,MATCH(Summary!$H128,Allocations!$C$11:$C$20,0),MATCH(Summary!BD$8,Allocations!$D$10:$O$10,0))),SUM(INDEX(TB_ALLOCATIONS[[January]:[December]],MATCH(Summary!$H128,TB_ALLOCATIONS[Subcategory],0),MATCH(Summary!BD$8,TB_ALLOCATIONS[[#Headers],[January]:[December]],0)))))),0)</f>
        <v/>
      </c>
      <c r="BE128" s="249" t="str">
        <f>IFERROR(IF($H128="","",IF($H128="Total",SUMIFS(BE$12:BE127,$F$12:$F127,"Category"),IF($F128="Category",SUMIFS(TB_TRANSACTIONS[Total ($)],TB_TRANSACTIONS[Category],Summary!$H128,TB_TRANSACTIONS[Month],Summary!BD$8),SUMIFS(TB_TRANSACTIONS[Total ($)],TB_TRANSACTIONS[Subcategory],Summary!$H128,TB_TRANSACTIONS[Month],Summary!BD$8)))),0)</f>
        <v/>
      </c>
      <c r="BF128" s="250" t="str">
        <f t="shared" si="33"/>
        <v/>
      </c>
      <c r="BG128" s="162"/>
      <c r="BH128" s="165"/>
      <c r="BI128" s="249" t="str">
        <f>IFERROR(IF($H128="","",IF($H128="Total",SUMIFS(BI$12:BI127,$F$12:$F127,"Category"),IF($F128="Category",SUM(INDEX(Allocations!$D$11:$O$20,MATCH(Summary!$H128,Allocations!$C$11:$C$20,0),MATCH(Summary!BI$8,Allocations!$D$10:$O$10,0))),SUM(INDEX(TB_ALLOCATIONS[[January]:[December]],MATCH(Summary!$H128,TB_ALLOCATIONS[Subcategory],0),MATCH(Summary!BI$8,TB_ALLOCATIONS[[#Headers],[January]:[December]],0)))))),0)</f>
        <v/>
      </c>
      <c r="BJ128" s="249" t="str">
        <f>IFERROR(IF($H128="","",IF($H128="Total",SUMIFS(BJ$12:BJ127,$F$12:$F127,"Category"),IF($F128="Category",SUMIFS(TB_TRANSACTIONS[Total ($)],TB_TRANSACTIONS[Category],Summary!$H128,TB_TRANSACTIONS[Month],Summary!BI$8),SUMIFS(TB_TRANSACTIONS[Total ($)],TB_TRANSACTIONS[Subcategory],Summary!$H128,TB_TRANSACTIONS[Month],Summary!BI$8)))),0)</f>
        <v/>
      </c>
      <c r="BK128" s="250" t="str">
        <f t="shared" si="34"/>
        <v/>
      </c>
      <c r="BL128" s="162"/>
      <c r="BM128" s="165"/>
      <c r="BN128" s="249" t="str">
        <f>IFERROR(IF($H128="","",IF($H128="Total",SUMIFS(BN$12:BN127,$F$12:$F127,"Category"),IF($F128="Category",SUM(INDEX(Allocations!$D$11:$O$20,MATCH(Summary!$H128,Allocations!$C$11:$C$20,0),MATCH(Summary!BN$8,Allocations!$D$10:$O$10,0))),SUM(INDEX(TB_ALLOCATIONS[[January]:[December]],MATCH(Summary!$H128,TB_ALLOCATIONS[Subcategory],0),MATCH(Summary!BN$8,TB_ALLOCATIONS[[#Headers],[January]:[December]],0)))))),0)</f>
        <v/>
      </c>
      <c r="BO128" s="249" t="str">
        <f>IFERROR(IF($H128="","",IF($H128="Total",SUMIFS(BO$12:BO127,$F$12:$F127,"Category"),IF($F128="Category",SUMIFS(TB_TRANSACTIONS[Total ($)],TB_TRANSACTIONS[Category],Summary!$H128,TB_TRANSACTIONS[Month],Summary!BN$8),SUMIFS(TB_TRANSACTIONS[Total ($)],TB_TRANSACTIONS[Subcategory],Summary!$H128,TB_TRANSACTIONS[Month],Summary!BN$8)))),0)</f>
        <v/>
      </c>
      <c r="BP128" s="250" t="str">
        <f t="shared" si="35"/>
        <v/>
      </c>
      <c r="BQ128" s="162"/>
      <c r="BR128" s="165"/>
      <c r="BS128" s="249" t="str">
        <f t="shared" si="38"/>
        <v/>
      </c>
      <c r="BT128" s="249" t="str">
        <f t="shared" si="39"/>
        <v/>
      </c>
      <c r="BU128" s="250" t="str">
        <f t="shared" si="40"/>
        <v/>
      </c>
      <c r="BV128" s="267"/>
      <c r="BW128" s="77"/>
      <c r="BX128" s="57"/>
      <c r="CK128" s="92"/>
      <c r="CL128" s="92"/>
      <c r="CM128" s="92"/>
      <c r="CN128" s="92"/>
      <c r="CO128" s="92"/>
      <c r="CP128" s="92"/>
    </row>
    <row r="129" spans="1:94" s="72" customFormat="1" ht="16" customHeight="1" thickBot="1" x14ac:dyDescent="0.3">
      <c r="A129" s="97"/>
      <c r="B129" s="108" t="str">
        <f>IFERROR(IF(COUNTIFS($B$13:B128,"Total")&gt;0,"-",IF(B128="",IF(B127="","Total",IF(B127=$C$8,"",B127+1)),IF(E128=D128,"",B128))),"-")</f>
        <v>-</v>
      </c>
      <c r="C129" s="108" t="str">
        <f>IFERROR(IF(B129="","-",INDEX(Analysis!$D$45:$D$54,MATCH(Summary!$B129,Analysis!$C$45:$C$54,0),1)),"-")</f>
        <v>-</v>
      </c>
      <c r="D129" s="108" t="str">
        <f>IFERROR(INDEX(Analysis!$E$45:$E$54,MATCH(Summary!$B129,Analysis!$C$45:$C$54,0),1),"-")</f>
        <v>-</v>
      </c>
      <c r="E129" s="108" t="str">
        <f t="shared" si="36"/>
        <v>-</v>
      </c>
      <c r="F129" s="108" t="str">
        <f t="shared" si="24"/>
        <v>-</v>
      </c>
      <c r="G129" s="57"/>
      <c r="H129" s="164" t="str">
        <f>IFERROR(IF(B129="Total","Total",IF(COUNTIFS($H$12:H128,"Total")&gt;0,"",IF(F129="Category",Summary!C129,INDEX(TB_ALLOCATIONS[Subcategory],MATCH(Summary!C129&amp;"-"&amp;Summary!E129,TB_ALLOCATIONS[Subcategory - code],0),1)))),"")</f>
        <v/>
      </c>
      <c r="I129" s="162"/>
      <c r="J129" s="165"/>
      <c r="K129" s="249" t="str">
        <f>IFERROR(IF($H129="","",IF($H129="Total",SUMIFS(K$12:K128,$F$12:$F128,"Category"),IF($F129="Category",SUM(INDEX(Allocations!$D$11:$O$20,MATCH(Summary!$H129,Allocations!$C$11:$C$20,0),MATCH(Summary!K$8,Allocations!$D$10:$O$10,0))),SUM(INDEX(TB_ALLOCATIONS[[January]:[December]],MATCH(Summary!$H129,TB_ALLOCATIONS[Subcategory],0),MATCH(Summary!K$8,TB_ALLOCATIONS[[#Headers],[January]:[December]],0)))))),0)</f>
        <v/>
      </c>
      <c r="L129" s="249" t="str">
        <f>IFERROR(IF($H129="","",IF($H129="Total",SUMIFS(L$12:L128,$F$12:$F128,"Category"),IF($F129="Category",SUMIFS(TB_TRANSACTIONS[Total ($)],TB_TRANSACTIONS[Category],Summary!$H129,TB_TRANSACTIONS[Month],Summary!K$8),SUMIFS(TB_TRANSACTIONS[Total ($)],TB_TRANSACTIONS[Subcategory],Summary!$H129,TB_TRANSACTIONS[Month],Summary!K$8)))),0)</f>
        <v/>
      </c>
      <c r="M129" s="250" t="str">
        <f t="shared" si="37"/>
        <v/>
      </c>
      <c r="N129" s="162"/>
      <c r="O129" s="165"/>
      <c r="P129" s="249" t="str">
        <f>IFERROR(IF($H129="","",IF($H129="Total",SUMIFS(P$12:P128,$F$12:$F128,"Category"),IF($F129="Category",SUM(INDEX(Allocations!$D$11:$O$20,MATCH(Summary!$H129,Allocations!$C$11:$C$20,0),MATCH(Summary!P$8,Allocations!$D$10:$O$10,0))),SUM(INDEX(TB_ALLOCATIONS[[January]:[December]],MATCH(Summary!$H129,TB_ALLOCATIONS[Subcategory],0),MATCH(Summary!P$8,TB_ALLOCATIONS[[#Headers],[January]:[December]],0)))))),0)</f>
        <v/>
      </c>
      <c r="Q129" s="249" t="str">
        <f>IFERROR(IF($H129="","",IF($H129="Total",SUMIFS(Q$12:Q128,$F$12:$F128,"Category"),IF($F129="Category",SUMIFS(TB_TRANSACTIONS[Total ($)],TB_TRANSACTIONS[Category],Summary!$H129,TB_TRANSACTIONS[Month],Summary!P$8),SUMIFS(TB_TRANSACTIONS[Total ($)],TB_TRANSACTIONS[Subcategory],Summary!$H129,TB_TRANSACTIONS[Month],Summary!P$8)))),0)</f>
        <v/>
      </c>
      <c r="R129" s="250" t="str">
        <f t="shared" si="25"/>
        <v/>
      </c>
      <c r="S129" s="162"/>
      <c r="T129" s="165"/>
      <c r="U129" s="249" t="str">
        <f>IFERROR(IF($H129="","",IF($H129="Total",SUMIFS(U$12:U128,$F$12:$F128,"Category"),IF($F129="Category",SUM(INDEX(Allocations!$D$11:$O$20,MATCH(Summary!$H129,Allocations!$C$11:$C$20,0),MATCH(Summary!U$8,Allocations!$D$10:$O$10,0))),SUM(INDEX(TB_ALLOCATIONS[[January]:[December]],MATCH(Summary!$H129,TB_ALLOCATIONS[Subcategory],0),MATCH(Summary!U$8,TB_ALLOCATIONS[[#Headers],[January]:[December]],0)))))),0)</f>
        <v/>
      </c>
      <c r="V129" s="249" t="str">
        <f>IFERROR(IF($H129="","",IF($H129="Total",SUMIFS(V$12:V128,$F$12:$F128,"Category"),IF($F129="Category",SUMIFS(TB_TRANSACTIONS[Total ($)],TB_TRANSACTIONS[Category],Summary!$H129,TB_TRANSACTIONS[Month],Summary!U$8),SUMIFS(TB_TRANSACTIONS[Total ($)],TB_TRANSACTIONS[Subcategory],Summary!$H129,TB_TRANSACTIONS[Month],Summary!U$8)))),0)</f>
        <v/>
      </c>
      <c r="W129" s="250" t="str">
        <f t="shared" si="26"/>
        <v/>
      </c>
      <c r="X129" s="162"/>
      <c r="Y129" s="165"/>
      <c r="Z129" s="249" t="str">
        <f>IFERROR(IF($H129="","",IF($H129="Total",SUMIFS(Z$12:Z128,$F$12:$F128,"Category"),IF($F129="Category",SUM(INDEX(Allocations!$D$11:$O$20,MATCH(Summary!$H129,Allocations!$C$11:$C$20,0),MATCH(Summary!Z$8,Allocations!$D$10:$O$10,0))),SUM(INDEX(TB_ALLOCATIONS[[January]:[December]],MATCH(Summary!$H129,TB_ALLOCATIONS[Subcategory],0),MATCH(Summary!Z$8,TB_ALLOCATIONS[[#Headers],[January]:[December]],0)))))),0)</f>
        <v/>
      </c>
      <c r="AA129" s="249" t="str">
        <f>IFERROR(IF($H129="","",IF($H129="Total",SUMIFS(AA$12:AA128,$F$12:$F128,"Category"),IF($F129="Category",SUMIFS(TB_TRANSACTIONS[Total ($)],TB_TRANSACTIONS[Category],Summary!$H129,TB_TRANSACTIONS[Month],Summary!Z$8),SUMIFS(TB_TRANSACTIONS[Total ($)],TB_TRANSACTIONS[Subcategory],Summary!$H129,TB_TRANSACTIONS[Month],Summary!Z$8)))),0)</f>
        <v/>
      </c>
      <c r="AB129" s="250" t="str">
        <f t="shared" si="27"/>
        <v/>
      </c>
      <c r="AC129" s="162"/>
      <c r="AD129" s="165"/>
      <c r="AE129" s="249" t="str">
        <f>IFERROR(IF($H129="","",IF($H129="Total",SUMIFS(AE$12:AE128,$F$12:$F128,"Category"),IF($F129="Category",SUM(INDEX(Allocations!$D$11:$O$20,MATCH(Summary!$H129,Allocations!$C$11:$C$20,0),MATCH(Summary!AE$8,Allocations!$D$10:$O$10,0))),SUM(INDEX(TB_ALLOCATIONS[[January]:[December]],MATCH(Summary!$H129,TB_ALLOCATIONS[Subcategory],0),MATCH(Summary!AE$8,TB_ALLOCATIONS[[#Headers],[January]:[December]],0)))))),0)</f>
        <v/>
      </c>
      <c r="AF129" s="249" t="str">
        <f>IFERROR(IF($H129="","",IF($H129="Total",SUMIFS(AF$12:AF128,$F$12:$F128,"Category"),IF($F129="Category",SUMIFS(TB_TRANSACTIONS[Total ($)],TB_TRANSACTIONS[Category],Summary!$H129,TB_TRANSACTIONS[Month],Summary!AE$8),SUMIFS(TB_TRANSACTIONS[Total ($)],TB_TRANSACTIONS[Subcategory],Summary!$H129,TB_TRANSACTIONS[Month],Summary!AE$8)))),0)</f>
        <v/>
      </c>
      <c r="AG129" s="250" t="str">
        <f t="shared" si="28"/>
        <v/>
      </c>
      <c r="AH129" s="162"/>
      <c r="AI129" s="165"/>
      <c r="AJ129" s="249" t="str">
        <f>IFERROR(IF($H129="","",IF($H129="Total",SUMIFS(AJ$12:AJ128,$F$12:$F128,"Category"),IF($F129="Category",SUM(INDEX(Allocations!$D$11:$O$20,MATCH(Summary!$H129,Allocations!$C$11:$C$20,0),MATCH(Summary!AJ$8,Allocations!$D$10:$O$10,0))),SUM(INDEX(TB_ALLOCATIONS[[January]:[December]],MATCH(Summary!$H129,TB_ALLOCATIONS[Subcategory],0),MATCH(Summary!AJ$8,TB_ALLOCATIONS[[#Headers],[January]:[December]],0)))))),0)</f>
        <v/>
      </c>
      <c r="AK129" s="249" t="str">
        <f>IFERROR(IF($H129="","",IF($H129="Total",SUMIFS(AK$12:AK128,$F$12:$F128,"Category"),IF($F129="Category",SUMIFS(TB_TRANSACTIONS[Total ($)],TB_TRANSACTIONS[Category],Summary!$H129,TB_TRANSACTIONS[Month],Summary!AJ$8),SUMIFS(TB_TRANSACTIONS[Total ($)],TB_TRANSACTIONS[Subcategory],Summary!$H129,TB_TRANSACTIONS[Month],Summary!AJ$8)))),0)</f>
        <v/>
      </c>
      <c r="AL129" s="250" t="str">
        <f t="shared" si="29"/>
        <v/>
      </c>
      <c r="AM129" s="162"/>
      <c r="AN129" s="165"/>
      <c r="AO129" s="249" t="str">
        <f>IFERROR(IF($H129="","",IF($H129="Total",SUMIFS(AO$12:AO128,$F$12:$F128,"Category"),IF($F129="Category",SUM(INDEX(Allocations!$D$11:$O$20,MATCH(Summary!$H129,Allocations!$C$11:$C$20,0),MATCH(Summary!AO$8,Allocations!$D$10:$O$10,0))),SUM(INDEX(TB_ALLOCATIONS[[January]:[December]],MATCH(Summary!$H129,TB_ALLOCATIONS[Subcategory],0),MATCH(Summary!AO$8,TB_ALLOCATIONS[[#Headers],[January]:[December]],0)))))),0)</f>
        <v/>
      </c>
      <c r="AP129" s="249" t="str">
        <f>IFERROR(IF($H129="","",IF($H129="Total",SUMIFS(AP$12:AP128,$F$12:$F128,"Category"),IF($F129="Category",SUMIFS(TB_TRANSACTIONS[Total ($)],TB_TRANSACTIONS[Category],Summary!$H129,TB_TRANSACTIONS[Month],Summary!AO$8),SUMIFS(TB_TRANSACTIONS[Total ($)],TB_TRANSACTIONS[Subcategory],Summary!$H129,TB_TRANSACTIONS[Month],Summary!AO$8)))),0)</f>
        <v/>
      </c>
      <c r="AQ129" s="250" t="str">
        <f t="shared" si="30"/>
        <v/>
      </c>
      <c r="AR129" s="162"/>
      <c r="AS129" s="165"/>
      <c r="AT129" s="249" t="str">
        <f>IFERROR(IF($H129="","",IF($H129="Total",SUMIFS(AT$12:AT128,$F$12:$F128,"Category"),IF($F129="Category",SUM(INDEX(Allocations!$D$11:$O$20,MATCH(Summary!$H129,Allocations!$C$11:$C$20,0),MATCH(Summary!AT$8,Allocations!$D$10:$O$10,0))),SUM(INDEX(TB_ALLOCATIONS[[January]:[December]],MATCH(Summary!$H129,TB_ALLOCATIONS[Subcategory],0),MATCH(Summary!AT$8,TB_ALLOCATIONS[[#Headers],[January]:[December]],0)))))),0)</f>
        <v/>
      </c>
      <c r="AU129" s="249" t="str">
        <f>IFERROR(IF($H129="","",IF($H129="Total",SUMIFS(AU$12:AU128,$F$12:$F128,"Category"),IF($F129="Category",SUMIFS(TB_TRANSACTIONS[Total ($)],TB_TRANSACTIONS[Category],Summary!$H129,TB_TRANSACTIONS[Month],Summary!AT$8),SUMIFS(TB_TRANSACTIONS[Total ($)],TB_TRANSACTIONS[Subcategory],Summary!$H129,TB_TRANSACTIONS[Month],Summary!AT$8)))),0)</f>
        <v/>
      </c>
      <c r="AV129" s="250" t="str">
        <f t="shared" si="31"/>
        <v/>
      </c>
      <c r="AW129" s="162"/>
      <c r="AX129" s="165"/>
      <c r="AY129" s="249" t="str">
        <f>IFERROR(IF($H129="","",IF($H129="Total",SUMIFS(AY$12:AY128,$F$12:$F128,"Category"),IF($F129="Category",SUM(INDEX(Allocations!$D$11:$O$20,MATCH(Summary!$H129,Allocations!$C$11:$C$20,0),MATCH(Summary!AY$8,Allocations!$D$10:$O$10,0))),SUM(INDEX(TB_ALLOCATIONS[[January]:[December]],MATCH(Summary!$H129,TB_ALLOCATIONS[Subcategory],0),MATCH(Summary!AY$8,TB_ALLOCATIONS[[#Headers],[January]:[December]],0)))))),0)</f>
        <v/>
      </c>
      <c r="AZ129" s="249" t="str">
        <f>IFERROR(IF($H129="","",IF($H129="Total",SUMIFS(AZ$12:AZ128,$F$12:$F128,"Category"),IF($F129="Category",SUMIFS(TB_TRANSACTIONS[Total ($)],TB_TRANSACTIONS[Category],Summary!$H129,TB_TRANSACTIONS[Month],Summary!AY$8),SUMIFS(TB_TRANSACTIONS[Total ($)],TB_TRANSACTIONS[Subcategory],Summary!$H129,TB_TRANSACTIONS[Month],Summary!AY$8)))),0)</f>
        <v/>
      </c>
      <c r="BA129" s="250" t="str">
        <f t="shared" si="32"/>
        <v/>
      </c>
      <c r="BB129" s="162"/>
      <c r="BC129" s="165"/>
      <c r="BD129" s="249" t="str">
        <f>IFERROR(IF($H129="","",IF($H129="Total",SUMIFS(BD$12:BD128,$F$12:$F128,"Category"),IF($F129="Category",SUM(INDEX(Allocations!$D$11:$O$20,MATCH(Summary!$H129,Allocations!$C$11:$C$20,0),MATCH(Summary!BD$8,Allocations!$D$10:$O$10,0))),SUM(INDEX(TB_ALLOCATIONS[[January]:[December]],MATCH(Summary!$H129,TB_ALLOCATIONS[Subcategory],0),MATCH(Summary!BD$8,TB_ALLOCATIONS[[#Headers],[January]:[December]],0)))))),0)</f>
        <v/>
      </c>
      <c r="BE129" s="249" t="str">
        <f>IFERROR(IF($H129="","",IF($H129="Total",SUMIFS(BE$12:BE128,$F$12:$F128,"Category"),IF($F129="Category",SUMIFS(TB_TRANSACTIONS[Total ($)],TB_TRANSACTIONS[Category],Summary!$H129,TB_TRANSACTIONS[Month],Summary!BD$8),SUMIFS(TB_TRANSACTIONS[Total ($)],TB_TRANSACTIONS[Subcategory],Summary!$H129,TB_TRANSACTIONS[Month],Summary!BD$8)))),0)</f>
        <v/>
      </c>
      <c r="BF129" s="250" t="str">
        <f t="shared" si="33"/>
        <v/>
      </c>
      <c r="BG129" s="162"/>
      <c r="BH129" s="165"/>
      <c r="BI129" s="249" t="str">
        <f>IFERROR(IF($H129="","",IF($H129="Total",SUMIFS(BI$12:BI128,$F$12:$F128,"Category"),IF($F129="Category",SUM(INDEX(Allocations!$D$11:$O$20,MATCH(Summary!$H129,Allocations!$C$11:$C$20,0),MATCH(Summary!BI$8,Allocations!$D$10:$O$10,0))),SUM(INDEX(TB_ALLOCATIONS[[January]:[December]],MATCH(Summary!$H129,TB_ALLOCATIONS[Subcategory],0),MATCH(Summary!BI$8,TB_ALLOCATIONS[[#Headers],[January]:[December]],0)))))),0)</f>
        <v/>
      </c>
      <c r="BJ129" s="249" t="str">
        <f>IFERROR(IF($H129="","",IF($H129="Total",SUMIFS(BJ$12:BJ128,$F$12:$F128,"Category"),IF($F129="Category",SUMIFS(TB_TRANSACTIONS[Total ($)],TB_TRANSACTIONS[Category],Summary!$H129,TB_TRANSACTIONS[Month],Summary!BI$8),SUMIFS(TB_TRANSACTIONS[Total ($)],TB_TRANSACTIONS[Subcategory],Summary!$H129,TB_TRANSACTIONS[Month],Summary!BI$8)))),0)</f>
        <v/>
      </c>
      <c r="BK129" s="250" t="str">
        <f t="shared" si="34"/>
        <v/>
      </c>
      <c r="BL129" s="162"/>
      <c r="BM129" s="165"/>
      <c r="BN129" s="249" t="str">
        <f>IFERROR(IF($H129="","",IF($H129="Total",SUMIFS(BN$12:BN128,$F$12:$F128,"Category"),IF($F129="Category",SUM(INDEX(Allocations!$D$11:$O$20,MATCH(Summary!$H129,Allocations!$C$11:$C$20,0),MATCH(Summary!BN$8,Allocations!$D$10:$O$10,0))),SUM(INDEX(TB_ALLOCATIONS[[January]:[December]],MATCH(Summary!$H129,TB_ALLOCATIONS[Subcategory],0),MATCH(Summary!BN$8,TB_ALLOCATIONS[[#Headers],[January]:[December]],0)))))),0)</f>
        <v/>
      </c>
      <c r="BO129" s="249" t="str">
        <f>IFERROR(IF($H129="","",IF($H129="Total",SUMIFS(BO$12:BO128,$F$12:$F128,"Category"),IF($F129="Category",SUMIFS(TB_TRANSACTIONS[Total ($)],TB_TRANSACTIONS[Category],Summary!$H129,TB_TRANSACTIONS[Month],Summary!BN$8),SUMIFS(TB_TRANSACTIONS[Total ($)],TB_TRANSACTIONS[Subcategory],Summary!$H129,TB_TRANSACTIONS[Month],Summary!BN$8)))),0)</f>
        <v/>
      </c>
      <c r="BP129" s="250" t="str">
        <f t="shared" si="35"/>
        <v/>
      </c>
      <c r="BQ129" s="162"/>
      <c r="BR129" s="165"/>
      <c r="BS129" s="249" t="str">
        <f t="shared" si="38"/>
        <v/>
      </c>
      <c r="BT129" s="249" t="str">
        <f t="shared" si="39"/>
        <v/>
      </c>
      <c r="BU129" s="250" t="str">
        <f t="shared" si="40"/>
        <v/>
      </c>
      <c r="BV129" s="267"/>
      <c r="BW129" s="77"/>
      <c r="BX129" s="57"/>
      <c r="CK129" s="92"/>
      <c r="CL129" s="92"/>
      <c r="CM129" s="92"/>
      <c r="CN129" s="92"/>
      <c r="CO129" s="92"/>
      <c r="CP129" s="92"/>
    </row>
    <row r="130" spans="1:94" s="72" customFormat="1" ht="16" customHeight="1" thickBot="1" x14ac:dyDescent="0.3">
      <c r="A130" s="97"/>
      <c r="B130" s="108" t="str">
        <f>IFERROR(IF(COUNTIFS($B$13:B129,"Total")&gt;0,"-",IF(B129="",IF(B128="","Total",IF(B128=$C$8,"",B128+1)),IF(E129=D129,"",B129))),"-")</f>
        <v>-</v>
      </c>
      <c r="C130" s="108" t="str">
        <f>IFERROR(IF(B130="","-",INDEX(Analysis!$D$45:$D$54,MATCH(Summary!$B130,Analysis!$C$45:$C$54,0),1)),"-")</f>
        <v>-</v>
      </c>
      <c r="D130" s="108" t="str">
        <f>IFERROR(INDEX(Analysis!$E$45:$E$54,MATCH(Summary!$B130,Analysis!$C$45:$C$54,0),1),"-")</f>
        <v>-</v>
      </c>
      <c r="E130" s="108" t="str">
        <f t="shared" si="36"/>
        <v>-</v>
      </c>
      <c r="F130" s="108" t="str">
        <f t="shared" si="24"/>
        <v>-</v>
      </c>
      <c r="G130" s="57"/>
      <c r="H130" s="164" t="str">
        <f>IFERROR(IF(B130="Total","Total",IF(COUNTIFS($H$12:H129,"Total")&gt;0,"",IF(F130="Category",Summary!C130,INDEX(TB_ALLOCATIONS[Subcategory],MATCH(Summary!C130&amp;"-"&amp;Summary!E130,TB_ALLOCATIONS[Subcategory - code],0),1)))),"")</f>
        <v/>
      </c>
      <c r="I130" s="162"/>
      <c r="J130" s="165"/>
      <c r="K130" s="249" t="str">
        <f>IFERROR(IF($H130="","",IF($H130="Total",SUMIFS(K$12:K129,$F$12:$F129,"Category"),IF($F130="Category",SUM(INDEX(Allocations!$D$11:$O$20,MATCH(Summary!$H130,Allocations!$C$11:$C$20,0),MATCH(Summary!K$8,Allocations!$D$10:$O$10,0))),SUM(INDEX(TB_ALLOCATIONS[[January]:[December]],MATCH(Summary!$H130,TB_ALLOCATIONS[Subcategory],0),MATCH(Summary!K$8,TB_ALLOCATIONS[[#Headers],[January]:[December]],0)))))),0)</f>
        <v/>
      </c>
      <c r="L130" s="249" t="str">
        <f>IFERROR(IF($H130="","",IF($H130="Total",SUMIFS(L$12:L129,$F$12:$F129,"Category"),IF($F130="Category",SUMIFS(TB_TRANSACTIONS[Total ($)],TB_TRANSACTIONS[Category],Summary!$H130,TB_TRANSACTIONS[Month],Summary!K$8),SUMIFS(TB_TRANSACTIONS[Total ($)],TB_TRANSACTIONS[Subcategory],Summary!$H130,TB_TRANSACTIONS[Month],Summary!K$8)))),0)</f>
        <v/>
      </c>
      <c r="M130" s="250" t="str">
        <f t="shared" si="37"/>
        <v/>
      </c>
      <c r="N130" s="162"/>
      <c r="O130" s="165"/>
      <c r="P130" s="249" t="str">
        <f>IFERROR(IF($H130="","",IF($H130="Total",SUMIFS(P$12:P129,$F$12:$F129,"Category"),IF($F130="Category",SUM(INDEX(Allocations!$D$11:$O$20,MATCH(Summary!$H130,Allocations!$C$11:$C$20,0),MATCH(Summary!P$8,Allocations!$D$10:$O$10,0))),SUM(INDEX(TB_ALLOCATIONS[[January]:[December]],MATCH(Summary!$H130,TB_ALLOCATIONS[Subcategory],0),MATCH(Summary!P$8,TB_ALLOCATIONS[[#Headers],[January]:[December]],0)))))),0)</f>
        <v/>
      </c>
      <c r="Q130" s="249" t="str">
        <f>IFERROR(IF($H130="","",IF($H130="Total",SUMIFS(Q$12:Q129,$F$12:$F129,"Category"),IF($F130="Category",SUMIFS(TB_TRANSACTIONS[Total ($)],TB_TRANSACTIONS[Category],Summary!$H130,TB_TRANSACTIONS[Month],Summary!P$8),SUMIFS(TB_TRANSACTIONS[Total ($)],TB_TRANSACTIONS[Subcategory],Summary!$H130,TB_TRANSACTIONS[Month],Summary!P$8)))),0)</f>
        <v/>
      </c>
      <c r="R130" s="250" t="str">
        <f t="shared" si="25"/>
        <v/>
      </c>
      <c r="S130" s="162"/>
      <c r="T130" s="165"/>
      <c r="U130" s="249" t="str">
        <f>IFERROR(IF($H130="","",IF($H130="Total",SUMIFS(U$12:U129,$F$12:$F129,"Category"),IF($F130="Category",SUM(INDEX(Allocations!$D$11:$O$20,MATCH(Summary!$H130,Allocations!$C$11:$C$20,0),MATCH(Summary!U$8,Allocations!$D$10:$O$10,0))),SUM(INDEX(TB_ALLOCATIONS[[January]:[December]],MATCH(Summary!$H130,TB_ALLOCATIONS[Subcategory],0),MATCH(Summary!U$8,TB_ALLOCATIONS[[#Headers],[January]:[December]],0)))))),0)</f>
        <v/>
      </c>
      <c r="V130" s="249" t="str">
        <f>IFERROR(IF($H130="","",IF($H130="Total",SUMIFS(V$12:V129,$F$12:$F129,"Category"),IF($F130="Category",SUMIFS(TB_TRANSACTIONS[Total ($)],TB_TRANSACTIONS[Category],Summary!$H130,TB_TRANSACTIONS[Month],Summary!U$8),SUMIFS(TB_TRANSACTIONS[Total ($)],TB_TRANSACTIONS[Subcategory],Summary!$H130,TB_TRANSACTIONS[Month],Summary!U$8)))),0)</f>
        <v/>
      </c>
      <c r="W130" s="250" t="str">
        <f t="shared" si="26"/>
        <v/>
      </c>
      <c r="X130" s="162"/>
      <c r="Y130" s="165"/>
      <c r="Z130" s="249" t="str">
        <f>IFERROR(IF($H130="","",IF($H130="Total",SUMIFS(Z$12:Z129,$F$12:$F129,"Category"),IF($F130="Category",SUM(INDEX(Allocations!$D$11:$O$20,MATCH(Summary!$H130,Allocations!$C$11:$C$20,0),MATCH(Summary!Z$8,Allocations!$D$10:$O$10,0))),SUM(INDEX(TB_ALLOCATIONS[[January]:[December]],MATCH(Summary!$H130,TB_ALLOCATIONS[Subcategory],0),MATCH(Summary!Z$8,TB_ALLOCATIONS[[#Headers],[January]:[December]],0)))))),0)</f>
        <v/>
      </c>
      <c r="AA130" s="249" t="str">
        <f>IFERROR(IF($H130="","",IF($H130="Total",SUMIFS(AA$12:AA129,$F$12:$F129,"Category"),IF($F130="Category",SUMIFS(TB_TRANSACTIONS[Total ($)],TB_TRANSACTIONS[Category],Summary!$H130,TB_TRANSACTIONS[Month],Summary!Z$8),SUMIFS(TB_TRANSACTIONS[Total ($)],TB_TRANSACTIONS[Subcategory],Summary!$H130,TB_TRANSACTIONS[Month],Summary!Z$8)))),0)</f>
        <v/>
      </c>
      <c r="AB130" s="250" t="str">
        <f t="shared" si="27"/>
        <v/>
      </c>
      <c r="AC130" s="162"/>
      <c r="AD130" s="165"/>
      <c r="AE130" s="249" t="str">
        <f>IFERROR(IF($H130="","",IF($H130="Total",SUMIFS(AE$12:AE129,$F$12:$F129,"Category"),IF($F130="Category",SUM(INDEX(Allocations!$D$11:$O$20,MATCH(Summary!$H130,Allocations!$C$11:$C$20,0),MATCH(Summary!AE$8,Allocations!$D$10:$O$10,0))),SUM(INDEX(TB_ALLOCATIONS[[January]:[December]],MATCH(Summary!$H130,TB_ALLOCATIONS[Subcategory],0),MATCH(Summary!AE$8,TB_ALLOCATIONS[[#Headers],[January]:[December]],0)))))),0)</f>
        <v/>
      </c>
      <c r="AF130" s="249" t="str">
        <f>IFERROR(IF($H130="","",IF($H130="Total",SUMIFS(AF$12:AF129,$F$12:$F129,"Category"),IF($F130="Category",SUMIFS(TB_TRANSACTIONS[Total ($)],TB_TRANSACTIONS[Category],Summary!$H130,TB_TRANSACTIONS[Month],Summary!AE$8),SUMIFS(TB_TRANSACTIONS[Total ($)],TB_TRANSACTIONS[Subcategory],Summary!$H130,TB_TRANSACTIONS[Month],Summary!AE$8)))),0)</f>
        <v/>
      </c>
      <c r="AG130" s="250" t="str">
        <f t="shared" si="28"/>
        <v/>
      </c>
      <c r="AH130" s="162"/>
      <c r="AI130" s="165"/>
      <c r="AJ130" s="249" t="str">
        <f>IFERROR(IF($H130="","",IF($H130="Total",SUMIFS(AJ$12:AJ129,$F$12:$F129,"Category"),IF($F130="Category",SUM(INDEX(Allocations!$D$11:$O$20,MATCH(Summary!$H130,Allocations!$C$11:$C$20,0),MATCH(Summary!AJ$8,Allocations!$D$10:$O$10,0))),SUM(INDEX(TB_ALLOCATIONS[[January]:[December]],MATCH(Summary!$H130,TB_ALLOCATIONS[Subcategory],0),MATCH(Summary!AJ$8,TB_ALLOCATIONS[[#Headers],[January]:[December]],0)))))),0)</f>
        <v/>
      </c>
      <c r="AK130" s="249" t="str">
        <f>IFERROR(IF($H130="","",IF($H130="Total",SUMIFS(AK$12:AK129,$F$12:$F129,"Category"),IF($F130="Category",SUMIFS(TB_TRANSACTIONS[Total ($)],TB_TRANSACTIONS[Category],Summary!$H130,TB_TRANSACTIONS[Month],Summary!AJ$8),SUMIFS(TB_TRANSACTIONS[Total ($)],TB_TRANSACTIONS[Subcategory],Summary!$H130,TB_TRANSACTIONS[Month],Summary!AJ$8)))),0)</f>
        <v/>
      </c>
      <c r="AL130" s="250" t="str">
        <f t="shared" si="29"/>
        <v/>
      </c>
      <c r="AM130" s="162"/>
      <c r="AN130" s="165"/>
      <c r="AO130" s="249" t="str">
        <f>IFERROR(IF($H130="","",IF($H130="Total",SUMIFS(AO$12:AO129,$F$12:$F129,"Category"),IF($F130="Category",SUM(INDEX(Allocations!$D$11:$O$20,MATCH(Summary!$H130,Allocations!$C$11:$C$20,0),MATCH(Summary!AO$8,Allocations!$D$10:$O$10,0))),SUM(INDEX(TB_ALLOCATIONS[[January]:[December]],MATCH(Summary!$H130,TB_ALLOCATIONS[Subcategory],0),MATCH(Summary!AO$8,TB_ALLOCATIONS[[#Headers],[January]:[December]],0)))))),0)</f>
        <v/>
      </c>
      <c r="AP130" s="249" t="str">
        <f>IFERROR(IF($H130="","",IF($H130="Total",SUMIFS(AP$12:AP129,$F$12:$F129,"Category"),IF($F130="Category",SUMIFS(TB_TRANSACTIONS[Total ($)],TB_TRANSACTIONS[Category],Summary!$H130,TB_TRANSACTIONS[Month],Summary!AO$8),SUMIFS(TB_TRANSACTIONS[Total ($)],TB_TRANSACTIONS[Subcategory],Summary!$H130,TB_TRANSACTIONS[Month],Summary!AO$8)))),0)</f>
        <v/>
      </c>
      <c r="AQ130" s="250" t="str">
        <f t="shared" si="30"/>
        <v/>
      </c>
      <c r="AR130" s="162"/>
      <c r="AS130" s="165"/>
      <c r="AT130" s="249" t="str">
        <f>IFERROR(IF($H130="","",IF($H130="Total",SUMIFS(AT$12:AT129,$F$12:$F129,"Category"),IF($F130="Category",SUM(INDEX(Allocations!$D$11:$O$20,MATCH(Summary!$H130,Allocations!$C$11:$C$20,0),MATCH(Summary!AT$8,Allocations!$D$10:$O$10,0))),SUM(INDEX(TB_ALLOCATIONS[[January]:[December]],MATCH(Summary!$H130,TB_ALLOCATIONS[Subcategory],0),MATCH(Summary!AT$8,TB_ALLOCATIONS[[#Headers],[January]:[December]],0)))))),0)</f>
        <v/>
      </c>
      <c r="AU130" s="249" t="str">
        <f>IFERROR(IF($H130="","",IF($H130="Total",SUMIFS(AU$12:AU129,$F$12:$F129,"Category"),IF($F130="Category",SUMIFS(TB_TRANSACTIONS[Total ($)],TB_TRANSACTIONS[Category],Summary!$H130,TB_TRANSACTIONS[Month],Summary!AT$8),SUMIFS(TB_TRANSACTIONS[Total ($)],TB_TRANSACTIONS[Subcategory],Summary!$H130,TB_TRANSACTIONS[Month],Summary!AT$8)))),0)</f>
        <v/>
      </c>
      <c r="AV130" s="250" t="str">
        <f t="shared" si="31"/>
        <v/>
      </c>
      <c r="AW130" s="162"/>
      <c r="AX130" s="165"/>
      <c r="AY130" s="249" t="str">
        <f>IFERROR(IF($H130="","",IF($H130="Total",SUMIFS(AY$12:AY129,$F$12:$F129,"Category"),IF($F130="Category",SUM(INDEX(Allocations!$D$11:$O$20,MATCH(Summary!$H130,Allocations!$C$11:$C$20,0),MATCH(Summary!AY$8,Allocations!$D$10:$O$10,0))),SUM(INDEX(TB_ALLOCATIONS[[January]:[December]],MATCH(Summary!$H130,TB_ALLOCATIONS[Subcategory],0),MATCH(Summary!AY$8,TB_ALLOCATIONS[[#Headers],[January]:[December]],0)))))),0)</f>
        <v/>
      </c>
      <c r="AZ130" s="249" t="str">
        <f>IFERROR(IF($H130="","",IF($H130="Total",SUMIFS(AZ$12:AZ129,$F$12:$F129,"Category"),IF($F130="Category",SUMIFS(TB_TRANSACTIONS[Total ($)],TB_TRANSACTIONS[Category],Summary!$H130,TB_TRANSACTIONS[Month],Summary!AY$8),SUMIFS(TB_TRANSACTIONS[Total ($)],TB_TRANSACTIONS[Subcategory],Summary!$H130,TB_TRANSACTIONS[Month],Summary!AY$8)))),0)</f>
        <v/>
      </c>
      <c r="BA130" s="250" t="str">
        <f t="shared" si="32"/>
        <v/>
      </c>
      <c r="BB130" s="162"/>
      <c r="BC130" s="165"/>
      <c r="BD130" s="249" t="str">
        <f>IFERROR(IF($H130="","",IF($H130="Total",SUMIFS(BD$12:BD129,$F$12:$F129,"Category"),IF($F130="Category",SUM(INDEX(Allocations!$D$11:$O$20,MATCH(Summary!$H130,Allocations!$C$11:$C$20,0),MATCH(Summary!BD$8,Allocations!$D$10:$O$10,0))),SUM(INDEX(TB_ALLOCATIONS[[January]:[December]],MATCH(Summary!$H130,TB_ALLOCATIONS[Subcategory],0),MATCH(Summary!BD$8,TB_ALLOCATIONS[[#Headers],[January]:[December]],0)))))),0)</f>
        <v/>
      </c>
      <c r="BE130" s="249" t="str">
        <f>IFERROR(IF($H130="","",IF($H130="Total",SUMIFS(BE$12:BE129,$F$12:$F129,"Category"),IF($F130="Category",SUMIFS(TB_TRANSACTIONS[Total ($)],TB_TRANSACTIONS[Category],Summary!$H130,TB_TRANSACTIONS[Month],Summary!BD$8),SUMIFS(TB_TRANSACTIONS[Total ($)],TB_TRANSACTIONS[Subcategory],Summary!$H130,TB_TRANSACTIONS[Month],Summary!BD$8)))),0)</f>
        <v/>
      </c>
      <c r="BF130" s="250" t="str">
        <f t="shared" si="33"/>
        <v/>
      </c>
      <c r="BG130" s="162"/>
      <c r="BH130" s="165"/>
      <c r="BI130" s="249" t="str">
        <f>IFERROR(IF($H130="","",IF($H130="Total",SUMIFS(BI$12:BI129,$F$12:$F129,"Category"),IF($F130="Category",SUM(INDEX(Allocations!$D$11:$O$20,MATCH(Summary!$H130,Allocations!$C$11:$C$20,0),MATCH(Summary!BI$8,Allocations!$D$10:$O$10,0))),SUM(INDEX(TB_ALLOCATIONS[[January]:[December]],MATCH(Summary!$H130,TB_ALLOCATIONS[Subcategory],0),MATCH(Summary!BI$8,TB_ALLOCATIONS[[#Headers],[January]:[December]],0)))))),0)</f>
        <v/>
      </c>
      <c r="BJ130" s="249" t="str">
        <f>IFERROR(IF($H130="","",IF($H130="Total",SUMIFS(BJ$12:BJ129,$F$12:$F129,"Category"),IF($F130="Category",SUMIFS(TB_TRANSACTIONS[Total ($)],TB_TRANSACTIONS[Category],Summary!$H130,TB_TRANSACTIONS[Month],Summary!BI$8),SUMIFS(TB_TRANSACTIONS[Total ($)],TB_TRANSACTIONS[Subcategory],Summary!$H130,TB_TRANSACTIONS[Month],Summary!BI$8)))),0)</f>
        <v/>
      </c>
      <c r="BK130" s="250" t="str">
        <f t="shared" si="34"/>
        <v/>
      </c>
      <c r="BL130" s="162"/>
      <c r="BM130" s="165"/>
      <c r="BN130" s="249" t="str">
        <f>IFERROR(IF($H130="","",IF($H130="Total",SUMIFS(BN$12:BN129,$F$12:$F129,"Category"),IF($F130="Category",SUM(INDEX(Allocations!$D$11:$O$20,MATCH(Summary!$H130,Allocations!$C$11:$C$20,0),MATCH(Summary!BN$8,Allocations!$D$10:$O$10,0))),SUM(INDEX(TB_ALLOCATIONS[[January]:[December]],MATCH(Summary!$H130,TB_ALLOCATIONS[Subcategory],0),MATCH(Summary!BN$8,TB_ALLOCATIONS[[#Headers],[January]:[December]],0)))))),0)</f>
        <v/>
      </c>
      <c r="BO130" s="249" t="str">
        <f>IFERROR(IF($H130="","",IF($H130="Total",SUMIFS(BO$12:BO129,$F$12:$F129,"Category"),IF($F130="Category",SUMIFS(TB_TRANSACTIONS[Total ($)],TB_TRANSACTIONS[Category],Summary!$H130,TB_TRANSACTIONS[Month],Summary!BN$8),SUMIFS(TB_TRANSACTIONS[Total ($)],TB_TRANSACTIONS[Subcategory],Summary!$H130,TB_TRANSACTIONS[Month],Summary!BN$8)))),0)</f>
        <v/>
      </c>
      <c r="BP130" s="250" t="str">
        <f t="shared" si="35"/>
        <v/>
      </c>
      <c r="BQ130" s="162"/>
      <c r="BR130" s="165"/>
      <c r="BS130" s="249" t="str">
        <f t="shared" si="38"/>
        <v/>
      </c>
      <c r="BT130" s="249" t="str">
        <f t="shared" si="39"/>
        <v/>
      </c>
      <c r="BU130" s="250" t="str">
        <f t="shared" si="40"/>
        <v/>
      </c>
      <c r="BV130" s="267"/>
      <c r="BW130" s="77"/>
      <c r="BX130" s="57"/>
      <c r="CK130" s="92"/>
      <c r="CL130" s="92"/>
      <c r="CM130" s="92"/>
      <c r="CN130" s="92"/>
      <c r="CO130" s="92"/>
      <c r="CP130" s="92"/>
    </row>
    <row r="131" spans="1:94" s="72" customFormat="1" ht="16" customHeight="1" thickBot="1" x14ac:dyDescent="0.3">
      <c r="A131" s="97"/>
      <c r="B131" s="108" t="str">
        <f>IFERROR(IF(COUNTIFS($B$13:B130,"Total")&gt;0,"-",IF(B130="",IF(B129="","Total",IF(B129=$C$8,"",B129+1)),IF(E130=D130,"",B130))),"-")</f>
        <v>-</v>
      </c>
      <c r="C131" s="108" t="str">
        <f>IFERROR(IF(B131="","-",INDEX(Analysis!$D$45:$D$54,MATCH(Summary!$B131,Analysis!$C$45:$C$54,0),1)),"-")</f>
        <v>-</v>
      </c>
      <c r="D131" s="108" t="str">
        <f>IFERROR(INDEX(Analysis!$E$45:$E$54,MATCH(Summary!$B131,Analysis!$C$45:$C$54,0),1),"-")</f>
        <v>-</v>
      </c>
      <c r="E131" s="108" t="str">
        <f t="shared" si="36"/>
        <v>-</v>
      </c>
      <c r="F131" s="108" t="str">
        <f t="shared" si="24"/>
        <v>-</v>
      </c>
      <c r="G131" s="57"/>
      <c r="H131" s="164" t="str">
        <f>IFERROR(IF(B131="Total","Total",IF(COUNTIFS($H$12:H130,"Total")&gt;0,"",IF(F131="Category",Summary!C131,INDEX(TB_ALLOCATIONS[Subcategory],MATCH(Summary!C131&amp;"-"&amp;Summary!E131,TB_ALLOCATIONS[Subcategory - code],0),1)))),"")</f>
        <v/>
      </c>
      <c r="I131" s="162"/>
      <c r="J131" s="165"/>
      <c r="K131" s="249" t="str">
        <f>IFERROR(IF($H131="","",IF($H131="Total",SUMIFS(K$12:K130,$F$12:$F130,"Category"),IF($F131="Category",SUM(INDEX(Allocations!$D$11:$O$20,MATCH(Summary!$H131,Allocations!$C$11:$C$20,0),MATCH(Summary!K$8,Allocations!$D$10:$O$10,0))),SUM(INDEX(TB_ALLOCATIONS[[January]:[December]],MATCH(Summary!$H131,TB_ALLOCATIONS[Subcategory],0),MATCH(Summary!K$8,TB_ALLOCATIONS[[#Headers],[January]:[December]],0)))))),0)</f>
        <v/>
      </c>
      <c r="L131" s="249" t="str">
        <f>IFERROR(IF($H131="","",IF($H131="Total",SUMIFS(L$12:L130,$F$12:$F130,"Category"),IF($F131="Category",SUMIFS(TB_TRANSACTIONS[Total ($)],TB_TRANSACTIONS[Category],Summary!$H131,TB_TRANSACTIONS[Month],Summary!K$8),SUMIFS(TB_TRANSACTIONS[Total ($)],TB_TRANSACTIONS[Subcategory],Summary!$H131,TB_TRANSACTIONS[Month],Summary!K$8)))),0)</f>
        <v/>
      </c>
      <c r="M131" s="250" t="str">
        <f t="shared" si="37"/>
        <v/>
      </c>
      <c r="N131" s="162"/>
      <c r="O131" s="165"/>
      <c r="P131" s="249" t="str">
        <f>IFERROR(IF($H131="","",IF($H131="Total",SUMIFS(P$12:P130,$F$12:$F130,"Category"),IF($F131="Category",SUM(INDEX(Allocations!$D$11:$O$20,MATCH(Summary!$H131,Allocations!$C$11:$C$20,0),MATCH(Summary!P$8,Allocations!$D$10:$O$10,0))),SUM(INDEX(TB_ALLOCATIONS[[January]:[December]],MATCH(Summary!$H131,TB_ALLOCATIONS[Subcategory],0),MATCH(Summary!P$8,TB_ALLOCATIONS[[#Headers],[January]:[December]],0)))))),0)</f>
        <v/>
      </c>
      <c r="Q131" s="249" t="str">
        <f>IFERROR(IF($H131="","",IF($H131="Total",SUMIFS(Q$12:Q130,$F$12:$F130,"Category"),IF($F131="Category",SUMIFS(TB_TRANSACTIONS[Total ($)],TB_TRANSACTIONS[Category],Summary!$H131,TB_TRANSACTIONS[Month],Summary!P$8),SUMIFS(TB_TRANSACTIONS[Total ($)],TB_TRANSACTIONS[Subcategory],Summary!$H131,TB_TRANSACTIONS[Month],Summary!P$8)))),0)</f>
        <v/>
      </c>
      <c r="R131" s="250" t="str">
        <f t="shared" si="25"/>
        <v/>
      </c>
      <c r="S131" s="162"/>
      <c r="T131" s="165"/>
      <c r="U131" s="249" t="str">
        <f>IFERROR(IF($H131="","",IF($H131="Total",SUMIFS(U$12:U130,$F$12:$F130,"Category"),IF($F131="Category",SUM(INDEX(Allocations!$D$11:$O$20,MATCH(Summary!$H131,Allocations!$C$11:$C$20,0),MATCH(Summary!U$8,Allocations!$D$10:$O$10,0))),SUM(INDEX(TB_ALLOCATIONS[[January]:[December]],MATCH(Summary!$H131,TB_ALLOCATIONS[Subcategory],0),MATCH(Summary!U$8,TB_ALLOCATIONS[[#Headers],[January]:[December]],0)))))),0)</f>
        <v/>
      </c>
      <c r="V131" s="249" t="str">
        <f>IFERROR(IF($H131="","",IF($H131="Total",SUMIFS(V$12:V130,$F$12:$F130,"Category"),IF($F131="Category",SUMIFS(TB_TRANSACTIONS[Total ($)],TB_TRANSACTIONS[Category],Summary!$H131,TB_TRANSACTIONS[Month],Summary!U$8),SUMIFS(TB_TRANSACTIONS[Total ($)],TB_TRANSACTIONS[Subcategory],Summary!$H131,TB_TRANSACTIONS[Month],Summary!U$8)))),0)</f>
        <v/>
      </c>
      <c r="W131" s="250" t="str">
        <f t="shared" si="26"/>
        <v/>
      </c>
      <c r="X131" s="162"/>
      <c r="Y131" s="165"/>
      <c r="Z131" s="249" t="str">
        <f>IFERROR(IF($H131="","",IF($H131="Total",SUMIFS(Z$12:Z130,$F$12:$F130,"Category"),IF($F131="Category",SUM(INDEX(Allocations!$D$11:$O$20,MATCH(Summary!$H131,Allocations!$C$11:$C$20,0),MATCH(Summary!Z$8,Allocations!$D$10:$O$10,0))),SUM(INDEX(TB_ALLOCATIONS[[January]:[December]],MATCH(Summary!$H131,TB_ALLOCATIONS[Subcategory],0),MATCH(Summary!Z$8,TB_ALLOCATIONS[[#Headers],[January]:[December]],0)))))),0)</f>
        <v/>
      </c>
      <c r="AA131" s="249" t="str">
        <f>IFERROR(IF($H131="","",IF($H131="Total",SUMIFS(AA$12:AA130,$F$12:$F130,"Category"),IF($F131="Category",SUMIFS(TB_TRANSACTIONS[Total ($)],TB_TRANSACTIONS[Category],Summary!$H131,TB_TRANSACTIONS[Month],Summary!Z$8),SUMIFS(TB_TRANSACTIONS[Total ($)],TB_TRANSACTIONS[Subcategory],Summary!$H131,TB_TRANSACTIONS[Month],Summary!Z$8)))),0)</f>
        <v/>
      </c>
      <c r="AB131" s="250" t="str">
        <f t="shared" si="27"/>
        <v/>
      </c>
      <c r="AC131" s="162"/>
      <c r="AD131" s="165"/>
      <c r="AE131" s="249" t="str">
        <f>IFERROR(IF($H131="","",IF($H131="Total",SUMIFS(AE$12:AE130,$F$12:$F130,"Category"),IF($F131="Category",SUM(INDEX(Allocations!$D$11:$O$20,MATCH(Summary!$H131,Allocations!$C$11:$C$20,0),MATCH(Summary!AE$8,Allocations!$D$10:$O$10,0))),SUM(INDEX(TB_ALLOCATIONS[[January]:[December]],MATCH(Summary!$H131,TB_ALLOCATIONS[Subcategory],0),MATCH(Summary!AE$8,TB_ALLOCATIONS[[#Headers],[January]:[December]],0)))))),0)</f>
        <v/>
      </c>
      <c r="AF131" s="249" t="str">
        <f>IFERROR(IF($H131="","",IF($H131="Total",SUMIFS(AF$12:AF130,$F$12:$F130,"Category"),IF($F131="Category",SUMIFS(TB_TRANSACTIONS[Total ($)],TB_TRANSACTIONS[Category],Summary!$H131,TB_TRANSACTIONS[Month],Summary!AE$8),SUMIFS(TB_TRANSACTIONS[Total ($)],TB_TRANSACTIONS[Subcategory],Summary!$H131,TB_TRANSACTIONS[Month],Summary!AE$8)))),0)</f>
        <v/>
      </c>
      <c r="AG131" s="250" t="str">
        <f t="shared" si="28"/>
        <v/>
      </c>
      <c r="AH131" s="162"/>
      <c r="AI131" s="165"/>
      <c r="AJ131" s="249" t="str">
        <f>IFERROR(IF($H131="","",IF($H131="Total",SUMIFS(AJ$12:AJ130,$F$12:$F130,"Category"),IF($F131="Category",SUM(INDEX(Allocations!$D$11:$O$20,MATCH(Summary!$H131,Allocations!$C$11:$C$20,0),MATCH(Summary!AJ$8,Allocations!$D$10:$O$10,0))),SUM(INDEX(TB_ALLOCATIONS[[January]:[December]],MATCH(Summary!$H131,TB_ALLOCATIONS[Subcategory],0),MATCH(Summary!AJ$8,TB_ALLOCATIONS[[#Headers],[January]:[December]],0)))))),0)</f>
        <v/>
      </c>
      <c r="AK131" s="249" t="str">
        <f>IFERROR(IF($H131="","",IF($H131="Total",SUMIFS(AK$12:AK130,$F$12:$F130,"Category"),IF($F131="Category",SUMIFS(TB_TRANSACTIONS[Total ($)],TB_TRANSACTIONS[Category],Summary!$H131,TB_TRANSACTIONS[Month],Summary!AJ$8),SUMIFS(TB_TRANSACTIONS[Total ($)],TB_TRANSACTIONS[Subcategory],Summary!$H131,TB_TRANSACTIONS[Month],Summary!AJ$8)))),0)</f>
        <v/>
      </c>
      <c r="AL131" s="250" t="str">
        <f t="shared" si="29"/>
        <v/>
      </c>
      <c r="AM131" s="162"/>
      <c r="AN131" s="165"/>
      <c r="AO131" s="249" t="str">
        <f>IFERROR(IF($H131="","",IF($H131="Total",SUMIFS(AO$12:AO130,$F$12:$F130,"Category"),IF($F131="Category",SUM(INDEX(Allocations!$D$11:$O$20,MATCH(Summary!$H131,Allocations!$C$11:$C$20,0),MATCH(Summary!AO$8,Allocations!$D$10:$O$10,0))),SUM(INDEX(TB_ALLOCATIONS[[January]:[December]],MATCH(Summary!$H131,TB_ALLOCATIONS[Subcategory],0),MATCH(Summary!AO$8,TB_ALLOCATIONS[[#Headers],[January]:[December]],0)))))),0)</f>
        <v/>
      </c>
      <c r="AP131" s="249" t="str">
        <f>IFERROR(IF($H131="","",IF($H131="Total",SUMIFS(AP$12:AP130,$F$12:$F130,"Category"),IF($F131="Category",SUMIFS(TB_TRANSACTIONS[Total ($)],TB_TRANSACTIONS[Category],Summary!$H131,TB_TRANSACTIONS[Month],Summary!AO$8),SUMIFS(TB_TRANSACTIONS[Total ($)],TB_TRANSACTIONS[Subcategory],Summary!$H131,TB_TRANSACTIONS[Month],Summary!AO$8)))),0)</f>
        <v/>
      </c>
      <c r="AQ131" s="250" t="str">
        <f t="shared" si="30"/>
        <v/>
      </c>
      <c r="AR131" s="162"/>
      <c r="AS131" s="165"/>
      <c r="AT131" s="249" t="str">
        <f>IFERROR(IF($H131="","",IF($H131="Total",SUMIFS(AT$12:AT130,$F$12:$F130,"Category"),IF($F131="Category",SUM(INDEX(Allocations!$D$11:$O$20,MATCH(Summary!$H131,Allocations!$C$11:$C$20,0),MATCH(Summary!AT$8,Allocations!$D$10:$O$10,0))),SUM(INDEX(TB_ALLOCATIONS[[January]:[December]],MATCH(Summary!$H131,TB_ALLOCATIONS[Subcategory],0),MATCH(Summary!AT$8,TB_ALLOCATIONS[[#Headers],[January]:[December]],0)))))),0)</f>
        <v/>
      </c>
      <c r="AU131" s="249" t="str">
        <f>IFERROR(IF($H131="","",IF($H131="Total",SUMIFS(AU$12:AU130,$F$12:$F130,"Category"),IF($F131="Category",SUMIFS(TB_TRANSACTIONS[Total ($)],TB_TRANSACTIONS[Category],Summary!$H131,TB_TRANSACTIONS[Month],Summary!AT$8),SUMIFS(TB_TRANSACTIONS[Total ($)],TB_TRANSACTIONS[Subcategory],Summary!$H131,TB_TRANSACTIONS[Month],Summary!AT$8)))),0)</f>
        <v/>
      </c>
      <c r="AV131" s="250" t="str">
        <f t="shared" si="31"/>
        <v/>
      </c>
      <c r="AW131" s="162"/>
      <c r="AX131" s="165"/>
      <c r="AY131" s="249" t="str">
        <f>IFERROR(IF($H131="","",IF($H131="Total",SUMIFS(AY$12:AY130,$F$12:$F130,"Category"),IF($F131="Category",SUM(INDEX(Allocations!$D$11:$O$20,MATCH(Summary!$H131,Allocations!$C$11:$C$20,0),MATCH(Summary!AY$8,Allocations!$D$10:$O$10,0))),SUM(INDEX(TB_ALLOCATIONS[[January]:[December]],MATCH(Summary!$H131,TB_ALLOCATIONS[Subcategory],0),MATCH(Summary!AY$8,TB_ALLOCATIONS[[#Headers],[January]:[December]],0)))))),0)</f>
        <v/>
      </c>
      <c r="AZ131" s="249" t="str">
        <f>IFERROR(IF($H131="","",IF($H131="Total",SUMIFS(AZ$12:AZ130,$F$12:$F130,"Category"),IF($F131="Category",SUMIFS(TB_TRANSACTIONS[Total ($)],TB_TRANSACTIONS[Category],Summary!$H131,TB_TRANSACTIONS[Month],Summary!AY$8),SUMIFS(TB_TRANSACTIONS[Total ($)],TB_TRANSACTIONS[Subcategory],Summary!$H131,TB_TRANSACTIONS[Month],Summary!AY$8)))),0)</f>
        <v/>
      </c>
      <c r="BA131" s="250" t="str">
        <f t="shared" si="32"/>
        <v/>
      </c>
      <c r="BB131" s="162"/>
      <c r="BC131" s="165"/>
      <c r="BD131" s="249" t="str">
        <f>IFERROR(IF($H131="","",IF($H131="Total",SUMIFS(BD$12:BD130,$F$12:$F130,"Category"),IF($F131="Category",SUM(INDEX(Allocations!$D$11:$O$20,MATCH(Summary!$H131,Allocations!$C$11:$C$20,0),MATCH(Summary!BD$8,Allocations!$D$10:$O$10,0))),SUM(INDEX(TB_ALLOCATIONS[[January]:[December]],MATCH(Summary!$H131,TB_ALLOCATIONS[Subcategory],0),MATCH(Summary!BD$8,TB_ALLOCATIONS[[#Headers],[January]:[December]],0)))))),0)</f>
        <v/>
      </c>
      <c r="BE131" s="249" t="str">
        <f>IFERROR(IF($H131="","",IF($H131="Total",SUMIFS(BE$12:BE130,$F$12:$F130,"Category"),IF($F131="Category",SUMIFS(TB_TRANSACTIONS[Total ($)],TB_TRANSACTIONS[Category],Summary!$H131,TB_TRANSACTIONS[Month],Summary!BD$8),SUMIFS(TB_TRANSACTIONS[Total ($)],TB_TRANSACTIONS[Subcategory],Summary!$H131,TB_TRANSACTIONS[Month],Summary!BD$8)))),0)</f>
        <v/>
      </c>
      <c r="BF131" s="250" t="str">
        <f t="shared" si="33"/>
        <v/>
      </c>
      <c r="BG131" s="162"/>
      <c r="BH131" s="165"/>
      <c r="BI131" s="249" t="str">
        <f>IFERROR(IF($H131="","",IF($H131="Total",SUMIFS(BI$12:BI130,$F$12:$F130,"Category"),IF($F131="Category",SUM(INDEX(Allocations!$D$11:$O$20,MATCH(Summary!$H131,Allocations!$C$11:$C$20,0),MATCH(Summary!BI$8,Allocations!$D$10:$O$10,0))),SUM(INDEX(TB_ALLOCATIONS[[January]:[December]],MATCH(Summary!$H131,TB_ALLOCATIONS[Subcategory],0),MATCH(Summary!BI$8,TB_ALLOCATIONS[[#Headers],[January]:[December]],0)))))),0)</f>
        <v/>
      </c>
      <c r="BJ131" s="249" t="str">
        <f>IFERROR(IF($H131="","",IF($H131="Total",SUMIFS(BJ$12:BJ130,$F$12:$F130,"Category"),IF($F131="Category",SUMIFS(TB_TRANSACTIONS[Total ($)],TB_TRANSACTIONS[Category],Summary!$H131,TB_TRANSACTIONS[Month],Summary!BI$8),SUMIFS(TB_TRANSACTIONS[Total ($)],TB_TRANSACTIONS[Subcategory],Summary!$H131,TB_TRANSACTIONS[Month],Summary!BI$8)))),0)</f>
        <v/>
      </c>
      <c r="BK131" s="250" t="str">
        <f t="shared" si="34"/>
        <v/>
      </c>
      <c r="BL131" s="162"/>
      <c r="BM131" s="165"/>
      <c r="BN131" s="249" t="str">
        <f>IFERROR(IF($H131="","",IF($H131="Total",SUMIFS(BN$12:BN130,$F$12:$F130,"Category"),IF($F131="Category",SUM(INDEX(Allocations!$D$11:$O$20,MATCH(Summary!$H131,Allocations!$C$11:$C$20,0),MATCH(Summary!BN$8,Allocations!$D$10:$O$10,0))),SUM(INDEX(TB_ALLOCATIONS[[January]:[December]],MATCH(Summary!$H131,TB_ALLOCATIONS[Subcategory],0),MATCH(Summary!BN$8,TB_ALLOCATIONS[[#Headers],[January]:[December]],0)))))),0)</f>
        <v/>
      </c>
      <c r="BO131" s="249" t="str">
        <f>IFERROR(IF($H131="","",IF($H131="Total",SUMIFS(BO$12:BO130,$F$12:$F130,"Category"),IF($F131="Category",SUMIFS(TB_TRANSACTIONS[Total ($)],TB_TRANSACTIONS[Category],Summary!$H131,TB_TRANSACTIONS[Month],Summary!BN$8),SUMIFS(TB_TRANSACTIONS[Total ($)],TB_TRANSACTIONS[Subcategory],Summary!$H131,TB_TRANSACTIONS[Month],Summary!BN$8)))),0)</f>
        <v/>
      </c>
      <c r="BP131" s="250" t="str">
        <f t="shared" si="35"/>
        <v/>
      </c>
      <c r="BQ131" s="162"/>
      <c r="BR131" s="165"/>
      <c r="BS131" s="249" t="str">
        <f t="shared" si="38"/>
        <v/>
      </c>
      <c r="BT131" s="249" t="str">
        <f t="shared" si="39"/>
        <v/>
      </c>
      <c r="BU131" s="250" t="str">
        <f t="shared" si="40"/>
        <v/>
      </c>
      <c r="BV131" s="267"/>
      <c r="BW131" s="77"/>
      <c r="BX131" s="57"/>
      <c r="CK131" s="92"/>
      <c r="CL131" s="92"/>
      <c r="CM131" s="92"/>
      <c r="CN131" s="92"/>
      <c r="CO131" s="92"/>
      <c r="CP131" s="92"/>
    </row>
    <row r="132" spans="1:94" s="72" customFormat="1" ht="16" customHeight="1" thickBot="1" x14ac:dyDescent="0.3">
      <c r="A132" s="97"/>
      <c r="B132" s="108" t="str">
        <f>IFERROR(IF(COUNTIFS($B$13:B131,"Total")&gt;0,"-",IF(B131="",IF(B130="","Total",IF(B130=$C$8,"",B130+1)),IF(E131=D131,"",B131))),"-")</f>
        <v>-</v>
      </c>
      <c r="C132" s="108" t="str">
        <f>IFERROR(IF(B132="","-",INDEX(Analysis!$D$45:$D$54,MATCH(Summary!$B132,Analysis!$C$45:$C$54,0),1)),"-")</f>
        <v>-</v>
      </c>
      <c r="D132" s="108" t="str">
        <f>IFERROR(INDEX(Analysis!$E$45:$E$54,MATCH(Summary!$B132,Analysis!$C$45:$C$54,0),1),"-")</f>
        <v>-</v>
      </c>
      <c r="E132" s="108" t="str">
        <f t="shared" si="36"/>
        <v>-</v>
      </c>
      <c r="F132" s="108" t="str">
        <f t="shared" si="24"/>
        <v>-</v>
      </c>
      <c r="G132" s="57"/>
      <c r="H132" s="164" t="str">
        <f>IFERROR(IF(B132="Total","Total",IF(COUNTIFS($H$12:H131,"Total")&gt;0,"",IF(F132="Category",Summary!C132,INDEX(TB_ALLOCATIONS[Subcategory],MATCH(Summary!C132&amp;"-"&amp;Summary!E132,TB_ALLOCATIONS[Subcategory - code],0),1)))),"")</f>
        <v/>
      </c>
      <c r="I132" s="162"/>
      <c r="J132" s="165"/>
      <c r="K132" s="249" t="str">
        <f>IFERROR(IF($H132="","",IF($H132="Total",SUMIFS(K$12:K131,$F$12:$F131,"Category"),IF($F132="Category",SUM(INDEX(Allocations!$D$11:$O$20,MATCH(Summary!$H132,Allocations!$C$11:$C$20,0),MATCH(Summary!K$8,Allocations!$D$10:$O$10,0))),SUM(INDEX(TB_ALLOCATIONS[[January]:[December]],MATCH(Summary!$H132,TB_ALLOCATIONS[Subcategory],0),MATCH(Summary!K$8,TB_ALLOCATIONS[[#Headers],[January]:[December]],0)))))),0)</f>
        <v/>
      </c>
      <c r="L132" s="249" t="str">
        <f>IFERROR(IF($H132="","",IF($H132="Total",SUMIFS(L$12:L131,$F$12:$F131,"Category"),IF($F132="Category",SUMIFS(TB_TRANSACTIONS[Total ($)],TB_TRANSACTIONS[Category],Summary!$H132,TB_TRANSACTIONS[Month],Summary!K$8),SUMIFS(TB_TRANSACTIONS[Total ($)],TB_TRANSACTIONS[Subcategory],Summary!$H132,TB_TRANSACTIONS[Month],Summary!K$8)))),0)</f>
        <v/>
      </c>
      <c r="M132" s="250" t="str">
        <f t="shared" si="37"/>
        <v/>
      </c>
      <c r="N132" s="162"/>
      <c r="O132" s="165"/>
      <c r="P132" s="249" t="str">
        <f>IFERROR(IF($H132="","",IF($H132="Total",SUMIFS(P$12:P131,$F$12:$F131,"Category"),IF($F132="Category",SUM(INDEX(Allocations!$D$11:$O$20,MATCH(Summary!$H132,Allocations!$C$11:$C$20,0),MATCH(Summary!P$8,Allocations!$D$10:$O$10,0))),SUM(INDEX(TB_ALLOCATIONS[[January]:[December]],MATCH(Summary!$H132,TB_ALLOCATIONS[Subcategory],0),MATCH(Summary!P$8,TB_ALLOCATIONS[[#Headers],[January]:[December]],0)))))),0)</f>
        <v/>
      </c>
      <c r="Q132" s="249" t="str">
        <f>IFERROR(IF($H132="","",IF($H132="Total",SUMIFS(Q$12:Q131,$F$12:$F131,"Category"),IF($F132="Category",SUMIFS(TB_TRANSACTIONS[Total ($)],TB_TRANSACTIONS[Category],Summary!$H132,TB_TRANSACTIONS[Month],Summary!P$8),SUMIFS(TB_TRANSACTIONS[Total ($)],TB_TRANSACTIONS[Subcategory],Summary!$H132,TB_TRANSACTIONS[Month],Summary!P$8)))),0)</f>
        <v/>
      </c>
      <c r="R132" s="250" t="str">
        <f t="shared" si="25"/>
        <v/>
      </c>
      <c r="S132" s="162"/>
      <c r="T132" s="165"/>
      <c r="U132" s="249" t="str">
        <f>IFERROR(IF($H132="","",IF($H132="Total",SUMIFS(U$12:U131,$F$12:$F131,"Category"),IF($F132="Category",SUM(INDEX(Allocations!$D$11:$O$20,MATCH(Summary!$H132,Allocations!$C$11:$C$20,0),MATCH(Summary!U$8,Allocations!$D$10:$O$10,0))),SUM(INDEX(TB_ALLOCATIONS[[January]:[December]],MATCH(Summary!$H132,TB_ALLOCATIONS[Subcategory],0),MATCH(Summary!U$8,TB_ALLOCATIONS[[#Headers],[January]:[December]],0)))))),0)</f>
        <v/>
      </c>
      <c r="V132" s="249" t="str">
        <f>IFERROR(IF($H132="","",IF($H132="Total",SUMIFS(V$12:V131,$F$12:$F131,"Category"),IF($F132="Category",SUMIFS(TB_TRANSACTIONS[Total ($)],TB_TRANSACTIONS[Category],Summary!$H132,TB_TRANSACTIONS[Month],Summary!U$8),SUMIFS(TB_TRANSACTIONS[Total ($)],TB_TRANSACTIONS[Subcategory],Summary!$H132,TB_TRANSACTIONS[Month],Summary!U$8)))),0)</f>
        <v/>
      </c>
      <c r="W132" s="250" t="str">
        <f t="shared" si="26"/>
        <v/>
      </c>
      <c r="X132" s="162"/>
      <c r="Y132" s="165"/>
      <c r="Z132" s="249" t="str">
        <f>IFERROR(IF($H132="","",IF($H132="Total",SUMIFS(Z$12:Z131,$F$12:$F131,"Category"),IF($F132="Category",SUM(INDEX(Allocations!$D$11:$O$20,MATCH(Summary!$H132,Allocations!$C$11:$C$20,0),MATCH(Summary!Z$8,Allocations!$D$10:$O$10,0))),SUM(INDEX(TB_ALLOCATIONS[[January]:[December]],MATCH(Summary!$H132,TB_ALLOCATIONS[Subcategory],0),MATCH(Summary!Z$8,TB_ALLOCATIONS[[#Headers],[January]:[December]],0)))))),0)</f>
        <v/>
      </c>
      <c r="AA132" s="249" t="str">
        <f>IFERROR(IF($H132="","",IF($H132="Total",SUMIFS(AA$12:AA131,$F$12:$F131,"Category"),IF($F132="Category",SUMIFS(TB_TRANSACTIONS[Total ($)],TB_TRANSACTIONS[Category],Summary!$H132,TB_TRANSACTIONS[Month],Summary!Z$8),SUMIFS(TB_TRANSACTIONS[Total ($)],TB_TRANSACTIONS[Subcategory],Summary!$H132,TB_TRANSACTIONS[Month],Summary!Z$8)))),0)</f>
        <v/>
      </c>
      <c r="AB132" s="250" t="str">
        <f t="shared" si="27"/>
        <v/>
      </c>
      <c r="AC132" s="162"/>
      <c r="AD132" s="165"/>
      <c r="AE132" s="249" t="str">
        <f>IFERROR(IF($H132="","",IF($H132="Total",SUMIFS(AE$12:AE131,$F$12:$F131,"Category"),IF($F132="Category",SUM(INDEX(Allocations!$D$11:$O$20,MATCH(Summary!$H132,Allocations!$C$11:$C$20,0),MATCH(Summary!AE$8,Allocations!$D$10:$O$10,0))),SUM(INDEX(TB_ALLOCATIONS[[January]:[December]],MATCH(Summary!$H132,TB_ALLOCATIONS[Subcategory],0),MATCH(Summary!AE$8,TB_ALLOCATIONS[[#Headers],[January]:[December]],0)))))),0)</f>
        <v/>
      </c>
      <c r="AF132" s="249" t="str">
        <f>IFERROR(IF($H132="","",IF($H132="Total",SUMIFS(AF$12:AF131,$F$12:$F131,"Category"),IF($F132="Category",SUMIFS(TB_TRANSACTIONS[Total ($)],TB_TRANSACTIONS[Category],Summary!$H132,TB_TRANSACTIONS[Month],Summary!AE$8),SUMIFS(TB_TRANSACTIONS[Total ($)],TB_TRANSACTIONS[Subcategory],Summary!$H132,TB_TRANSACTIONS[Month],Summary!AE$8)))),0)</f>
        <v/>
      </c>
      <c r="AG132" s="250" t="str">
        <f t="shared" si="28"/>
        <v/>
      </c>
      <c r="AH132" s="162"/>
      <c r="AI132" s="165"/>
      <c r="AJ132" s="249" t="str">
        <f>IFERROR(IF($H132="","",IF($H132="Total",SUMIFS(AJ$12:AJ131,$F$12:$F131,"Category"),IF($F132="Category",SUM(INDEX(Allocations!$D$11:$O$20,MATCH(Summary!$H132,Allocations!$C$11:$C$20,0),MATCH(Summary!AJ$8,Allocations!$D$10:$O$10,0))),SUM(INDEX(TB_ALLOCATIONS[[January]:[December]],MATCH(Summary!$H132,TB_ALLOCATIONS[Subcategory],0),MATCH(Summary!AJ$8,TB_ALLOCATIONS[[#Headers],[January]:[December]],0)))))),0)</f>
        <v/>
      </c>
      <c r="AK132" s="249" t="str">
        <f>IFERROR(IF($H132="","",IF($H132="Total",SUMIFS(AK$12:AK131,$F$12:$F131,"Category"),IF($F132="Category",SUMIFS(TB_TRANSACTIONS[Total ($)],TB_TRANSACTIONS[Category],Summary!$H132,TB_TRANSACTIONS[Month],Summary!AJ$8),SUMIFS(TB_TRANSACTIONS[Total ($)],TB_TRANSACTIONS[Subcategory],Summary!$H132,TB_TRANSACTIONS[Month],Summary!AJ$8)))),0)</f>
        <v/>
      </c>
      <c r="AL132" s="250" t="str">
        <f t="shared" si="29"/>
        <v/>
      </c>
      <c r="AM132" s="162"/>
      <c r="AN132" s="165"/>
      <c r="AO132" s="249" t="str">
        <f>IFERROR(IF($H132="","",IF($H132="Total",SUMIFS(AO$12:AO131,$F$12:$F131,"Category"),IF($F132="Category",SUM(INDEX(Allocations!$D$11:$O$20,MATCH(Summary!$H132,Allocations!$C$11:$C$20,0),MATCH(Summary!AO$8,Allocations!$D$10:$O$10,0))),SUM(INDEX(TB_ALLOCATIONS[[January]:[December]],MATCH(Summary!$H132,TB_ALLOCATIONS[Subcategory],0),MATCH(Summary!AO$8,TB_ALLOCATIONS[[#Headers],[January]:[December]],0)))))),0)</f>
        <v/>
      </c>
      <c r="AP132" s="249" t="str">
        <f>IFERROR(IF($H132="","",IF($H132="Total",SUMIFS(AP$12:AP131,$F$12:$F131,"Category"),IF($F132="Category",SUMIFS(TB_TRANSACTIONS[Total ($)],TB_TRANSACTIONS[Category],Summary!$H132,TB_TRANSACTIONS[Month],Summary!AO$8),SUMIFS(TB_TRANSACTIONS[Total ($)],TB_TRANSACTIONS[Subcategory],Summary!$H132,TB_TRANSACTIONS[Month],Summary!AO$8)))),0)</f>
        <v/>
      </c>
      <c r="AQ132" s="250" t="str">
        <f t="shared" si="30"/>
        <v/>
      </c>
      <c r="AR132" s="162"/>
      <c r="AS132" s="165"/>
      <c r="AT132" s="249" t="str">
        <f>IFERROR(IF($H132="","",IF($H132="Total",SUMIFS(AT$12:AT131,$F$12:$F131,"Category"),IF($F132="Category",SUM(INDEX(Allocations!$D$11:$O$20,MATCH(Summary!$H132,Allocations!$C$11:$C$20,0),MATCH(Summary!AT$8,Allocations!$D$10:$O$10,0))),SUM(INDEX(TB_ALLOCATIONS[[January]:[December]],MATCH(Summary!$H132,TB_ALLOCATIONS[Subcategory],0),MATCH(Summary!AT$8,TB_ALLOCATIONS[[#Headers],[January]:[December]],0)))))),0)</f>
        <v/>
      </c>
      <c r="AU132" s="249" t="str">
        <f>IFERROR(IF($H132="","",IF($H132="Total",SUMIFS(AU$12:AU131,$F$12:$F131,"Category"),IF($F132="Category",SUMIFS(TB_TRANSACTIONS[Total ($)],TB_TRANSACTIONS[Category],Summary!$H132,TB_TRANSACTIONS[Month],Summary!AT$8),SUMIFS(TB_TRANSACTIONS[Total ($)],TB_TRANSACTIONS[Subcategory],Summary!$H132,TB_TRANSACTIONS[Month],Summary!AT$8)))),0)</f>
        <v/>
      </c>
      <c r="AV132" s="250" t="str">
        <f t="shared" si="31"/>
        <v/>
      </c>
      <c r="AW132" s="162"/>
      <c r="AX132" s="165"/>
      <c r="AY132" s="249" t="str">
        <f>IFERROR(IF($H132="","",IF($H132="Total",SUMIFS(AY$12:AY131,$F$12:$F131,"Category"),IF($F132="Category",SUM(INDEX(Allocations!$D$11:$O$20,MATCH(Summary!$H132,Allocations!$C$11:$C$20,0),MATCH(Summary!AY$8,Allocations!$D$10:$O$10,0))),SUM(INDEX(TB_ALLOCATIONS[[January]:[December]],MATCH(Summary!$H132,TB_ALLOCATIONS[Subcategory],0),MATCH(Summary!AY$8,TB_ALLOCATIONS[[#Headers],[January]:[December]],0)))))),0)</f>
        <v/>
      </c>
      <c r="AZ132" s="249" t="str">
        <f>IFERROR(IF($H132="","",IF($H132="Total",SUMIFS(AZ$12:AZ131,$F$12:$F131,"Category"),IF($F132="Category",SUMIFS(TB_TRANSACTIONS[Total ($)],TB_TRANSACTIONS[Category],Summary!$H132,TB_TRANSACTIONS[Month],Summary!AY$8),SUMIFS(TB_TRANSACTIONS[Total ($)],TB_TRANSACTIONS[Subcategory],Summary!$H132,TB_TRANSACTIONS[Month],Summary!AY$8)))),0)</f>
        <v/>
      </c>
      <c r="BA132" s="250" t="str">
        <f t="shared" si="32"/>
        <v/>
      </c>
      <c r="BB132" s="162"/>
      <c r="BC132" s="165"/>
      <c r="BD132" s="249" t="str">
        <f>IFERROR(IF($H132="","",IF($H132="Total",SUMIFS(BD$12:BD131,$F$12:$F131,"Category"),IF($F132="Category",SUM(INDEX(Allocations!$D$11:$O$20,MATCH(Summary!$H132,Allocations!$C$11:$C$20,0),MATCH(Summary!BD$8,Allocations!$D$10:$O$10,0))),SUM(INDEX(TB_ALLOCATIONS[[January]:[December]],MATCH(Summary!$H132,TB_ALLOCATIONS[Subcategory],0),MATCH(Summary!BD$8,TB_ALLOCATIONS[[#Headers],[January]:[December]],0)))))),0)</f>
        <v/>
      </c>
      <c r="BE132" s="249" t="str">
        <f>IFERROR(IF($H132="","",IF($H132="Total",SUMIFS(BE$12:BE131,$F$12:$F131,"Category"),IF($F132="Category",SUMIFS(TB_TRANSACTIONS[Total ($)],TB_TRANSACTIONS[Category],Summary!$H132,TB_TRANSACTIONS[Month],Summary!BD$8),SUMIFS(TB_TRANSACTIONS[Total ($)],TB_TRANSACTIONS[Subcategory],Summary!$H132,TB_TRANSACTIONS[Month],Summary!BD$8)))),0)</f>
        <v/>
      </c>
      <c r="BF132" s="250" t="str">
        <f t="shared" si="33"/>
        <v/>
      </c>
      <c r="BG132" s="162"/>
      <c r="BH132" s="165"/>
      <c r="BI132" s="249" t="str">
        <f>IFERROR(IF($H132="","",IF($H132="Total",SUMIFS(BI$12:BI131,$F$12:$F131,"Category"),IF($F132="Category",SUM(INDEX(Allocations!$D$11:$O$20,MATCH(Summary!$H132,Allocations!$C$11:$C$20,0),MATCH(Summary!BI$8,Allocations!$D$10:$O$10,0))),SUM(INDEX(TB_ALLOCATIONS[[January]:[December]],MATCH(Summary!$H132,TB_ALLOCATIONS[Subcategory],0),MATCH(Summary!BI$8,TB_ALLOCATIONS[[#Headers],[January]:[December]],0)))))),0)</f>
        <v/>
      </c>
      <c r="BJ132" s="249" t="str">
        <f>IFERROR(IF($H132="","",IF($H132="Total",SUMIFS(BJ$12:BJ131,$F$12:$F131,"Category"),IF($F132="Category",SUMIFS(TB_TRANSACTIONS[Total ($)],TB_TRANSACTIONS[Category],Summary!$H132,TB_TRANSACTIONS[Month],Summary!BI$8),SUMIFS(TB_TRANSACTIONS[Total ($)],TB_TRANSACTIONS[Subcategory],Summary!$H132,TB_TRANSACTIONS[Month],Summary!BI$8)))),0)</f>
        <v/>
      </c>
      <c r="BK132" s="250" t="str">
        <f t="shared" si="34"/>
        <v/>
      </c>
      <c r="BL132" s="162"/>
      <c r="BM132" s="165"/>
      <c r="BN132" s="249" t="str">
        <f>IFERROR(IF($H132="","",IF($H132="Total",SUMIFS(BN$12:BN131,$F$12:$F131,"Category"),IF($F132="Category",SUM(INDEX(Allocations!$D$11:$O$20,MATCH(Summary!$H132,Allocations!$C$11:$C$20,0),MATCH(Summary!BN$8,Allocations!$D$10:$O$10,0))),SUM(INDEX(TB_ALLOCATIONS[[January]:[December]],MATCH(Summary!$H132,TB_ALLOCATIONS[Subcategory],0),MATCH(Summary!BN$8,TB_ALLOCATIONS[[#Headers],[January]:[December]],0)))))),0)</f>
        <v/>
      </c>
      <c r="BO132" s="249" t="str">
        <f>IFERROR(IF($H132="","",IF($H132="Total",SUMIFS(BO$12:BO131,$F$12:$F131,"Category"),IF($F132="Category",SUMIFS(TB_TRANSACTIONS[Total ($)],TB_TRANSACTIONS[Category],Summary!$H132,TB_TRANSACTIONS[Month],Summary!BN$8),SUMIFS(TB_TRANSACTIONS[Total ($)],TB_TRANSACTIONS[Subcategory],Summary!$H132,TB_TRANSACTIONS[Month],Summary!BN$8)))),0)</f>
        <v/>
      </c>
      <c r="BP132" s="250" t="str">
        <f t="shared" si="35"/>
        <v/>
      </c>
      <c r="BQ132" s="162"/>
      <c r="BR132" s="165"/>
      <c r="BS132" s="249" t="str">
        <f t="shared" si="38"/>
        <v/>
      </c>
      <c r="BT132" s="249" t="str">
        <f t="shared" si="39"/>
        <v/>
      </c>
      <c r="BU132" s="250" t="str">
        <f t="shared" si="40"/>
        <v/>
      </c>
      <c r="BV132" s="267"/>
      <c r="BW132" s="77"/>
      <c r="BX132" s="57"/>
      <c r="CK132" s="92"/>
      <c r="CL132" s="92"/>
      <c r="CM132" s="92"/>
      <c r="CN132" s="92"/>
      <c r="CO132" s="92"/>
      <c r="CP132" s="92"/>
    </row>
    <row r="133" spans="1:94" s="72" customFormat="1" ht="16" customHeight="1" thickBot="1" x14ac:dyDescent="0.3">
      <c r="A133" s="97"/>
      <c r="B133" s="108" t="str">
        <f>IFERROR(IF(COUNTIFS($B$13:B132,"Total")&gt;0,"-",IF(B132="",IF(B131="","Total",IF(B131=$C$8,"",B131+1)),IF(E132=D132,"",B132))),"-")</f>
        <v>-</v>
      </c>
      <c r="C133" s="108" t="str">
        <f>IFERROR(IF(B133="","-",INDEX(Analysis!$D$45:$D$54,MATCH(Summary!$B133,Analysis!$C$45:$C$54,0),1)),"-")</f>
        <v>-</v>
      </c>
      <c r="D133" s="108" t="str">
        <f>IFERROR(INDEX(Analysis!$E$45:$E$54,MATCH(Summary!$B133,Analysis!$C$45:$C$54,0),1),"-")</f>
        <v>-</v>
      </c>
      <c r="E133" s="108" t="str">
        <f t="shared" si="36"/>
        <v>-</v>
      </c>
      <c r="F133" s="108" t="str">
        <f t="shared" si="24"/>
        <v>-</v>
      </c>
      <c r="G133" s="57"/>
      <c r="H133" s="164" t="str">
        <f>IFERROR(IF(B133="Total","Total",IF(COUNTIFS($H$12:H132,"Total")&gt;0,"",IF(F133="Category",Summary!C133,INDEX(TB_ALLOCATIONS[Subcategory],MATCH(Summary!C133&amp;"-"&amp;Summary!E133,TB_ALLOCATIONS[Subcategory - code],0),1)))),"")</f>
        <v/>
      </c>
      <c r="I133" s="162"/>
      <c r="J133" s="165"/>
      <c r="K133" s="249" t="str">
        <f>IFERROR(IF($H133="","",IF($H133="Total",SUMIFS(K$12:K132,$F$12:$F132,"Category"),IF($F133="Category",SUM(INDEX(Allocations!$D$11:$O$20,MATCH(Summary!$H133,Allocations!$C$11:$C$20,0),MATCH(Summary!K$8,Allocations!$D$10:$O$10,0))),SUM(INDEX(TB_ALLOCATIONS[[January]:[December]],MATCH(Summary!$H133,TB_ALLOCATIONS[Subcategory],0),MATCH(Summary!K$8,TB_ALLOCATIONS[[#Headers],[January]:[December]],0)))))),0)</f>
        <v/>
      </c>
      <c r="L133" s="249" t="str">
        <f>IFERROR(IF($H133="","",IF($H133="Total",SUMIFS(L$12:L132,$F$12:$F132,"Category"),IF($F133="Category",SUMIFS(TB_TRANSACTIONS[Total ($)],TB_TRANSACTIONS[Category],Summary!$H133,TB_TRANSACTIONS[Month],Summary!K$8),SUMIFS(TB_TRANSACTIONS[Total ($)],TB_TRANSACTIONS[Subcategory],Summary!$H133,TB_TRANSACTIONS[Month],Summary!K$8)))),0)</f>
        <v/>
      </c>
      <c r="M133" s="250" t="str">
        <f t="shared" si="37"/>
        <v/>
      </c>
      <c r="N133" s="162"/>
      <c r="O133" s="165"/>
      <c r="P133" s="249" t="str">
        <f>IFERROR(IF($H133="","",IF($H133="Total",SUMIFS(P$12:P132,$F$12:$F132,"Category"),IF($F133="Category",SUM(INDEX(Allocations!$D$11:$O$20,MATCH(Summary!$H133,Allocations!$C$11:$C$20,0),MATCH(Summary!P$8,Allocations!$D$10:$O$10,0))),SUM(INDEX(TB_ALLOCATIONS[[January]:[December]],MATCH(Summary!$H133,TB_ALLOCATIONS[Subcategory],0),MATCH(Summary!P$8,TB_ALLOCATIONS[[#Headers],[January]:[December]],0)))))),0)</f>
        <v/>
      </c>
      <c r="Q133" s="249" t="str">
        <f>IFERROR(IF($H133="","",IF($H133="Total",SUMIFS(Q$12:Q132,$F$12:$F132,"Category"),IF($F133="Category",SUMIFS(TB_TRANSACTIONS[Total ($)],TB_TRANSACTIONS[Category],Summary!$H133,TB_TRANSACTIONS[Month],Summary!P$8),SUMIFS(TB_TRANSACTIONS[Total ($)],TB_TRANSACTIONS[Subcategory],Summary!$H133,TB_TRANSACTIONS[Month],Summary!P$8)))),0)</f>
        <v/>
      </c>
      <c r="R133" s="250" t="str">
        <f t="shared" si="25"/>
        <v/>
      </c>
      <c r="S133" s="162"/>
      <c r="T133" s="165"/>
      <c r="U133" s="249" t="str">
        <f>IFERROR(IF($H133="","",IF($H133="Total",SUMIFS(U$12:U132,$F$12:$F132,"Category"),IF($F133="Category",SUM(INDEX(Allocations!$D$11:$O$20,MATCH(Summary!$H133,Allocations!$C$11:$C$20,0),MATCH(Summary!U$8,Allocations!$D$10:$O$10,0))),SUM(INDEX(TB_ALLOCATIONS[[January]:[December]],MATCH(Summary!$H133,TB_ALLOCATIONS[Subcategory],0),MATCH(Summary!U$8,TB_ALLOCATIONS[[#Headers],[January]:[December]],0)))))),0)</f>
        <v/>
      </c>
      <c r="V133" s="249" t="str">
        <f>IFERROR(IF($H133="","",IF($H133="Total",SUMIFS(V$12:V132,$F$12:$F132,"Category"),IF($F133="Category",SUMIFS(TB_TRANSACTIONS[Total ($)],TB_TRANSACTIONS[Category],Summary!$H133,TB_TRANSACTIONS[Month],Summary!U$8),SUMIFS(TB_TRANSACTIONS[Total ($)],TB_TRANSACTIONS[Subcategory],Summary!$H133,TB_TRANSACTIONS[Month],Summary!U$8)))),0)</f>
        <v/>
      </c>
      <c r="W133" s="250" t="str">
        <f t="shared" si="26"/>
        <v/>
      </c>
      <c r="X133" s="162"/>
      <c r="Y133" s="165"/>
      <c r="Z133" s="249" t="str">
        <f>IFERROR(IF($H133="","",IF($H133="Total",SUMIFS(Z$12:Z132,$F$12:$F132,"Category"),IF($F133="Category",SUM(INDEX(Allocations!$D$11:$O$20,MATCH(Summary!$H133,Allocations!$C$11:$C$20,0),MATCH(Summary!Z$8,Allocations!$D$10:$O$10,0))),SUM(INDEX(TB_ALLOCATIONS[[January]:[December]],MATCH(Summary!$H133,TB_ALLOCATIONS[Subcategory],0),MATCH(Summary!Z$8,TB_ALLOCATIONS[[#Headers],[January]:[December]],0)))))),0)</f>
        <v/>
      </c>
      <c r="AA133" s="249" t="str">
        <f>IFERROR(IF($H133="","",IF($H133="Total",SUMIFS(AA$12:AA132,$F$12:$F132,"Category"),IF($F133="Category",SUMIFS(TB_TRANSACTIONS[Total ($)],TB_TRANSACTIONS[Category],Summary!$H133,TB_TRANSACTIONS[Month],Summary!Z$8),SUMIFS(TB_TRANSACTIONS[Total ($)],TB_TRANSACTIONS[Subcategory],Summary!$H133,TB_TRANSACTIONS[Month],Summary!Z$8)))),0)</f>
        <v/>
      </c>
      <c r="AB133" s="250" t="str">
        <f t="shared" si="27"/>
        <v/>
      </c>
      <c r="AC133" s="162"/>
      <c r="AD133" s="165"/>
      <c r="AE133" s="249" t="str">
        <f>IFERROR(IF($H133="","",IF($H133="Total",SUMIFS(AE$12:AE132,$F$12:$F132,"Category"),IF($F133="Category",SUM(INDEX(Allocations!$D$11:$O$20,MATCH(Summary!$H133,Allocations!$C$11:$C$20,0),MATCH(Summary!AE$8,Allocations!$D$10:$O$10,0))),SUM(INDEX(TB_ALLOCATIONS[[January]:[December]],MATCH(Summary!$H133,TB_ALLOCATIONS[Subcategory],0),MATCH(Summary!AE$8,TB_ALLOCATIONS[[#Headers],[January]:[December]],0)))))),0)</f>
        <v/>
      </c>
      <c r="AF133" s="249" t="str">
        <f>IFERROR(IF($H133="","",IF($H133="Total",SUMIFS(AF$12:AF132,$F$12:$F132,"Category"),IF($F133="Category",SUMIFS(TB_TRANSACTIONS[Total ($)],TB_TRANSACTIONS[Category],Summary!$H133,TB_TRANSACTIONS[Month],Summary!AE$8),SUMIFS(TB_TRANSACTIONS[Total ($)],TB_TRANSACTIONS[Subcategory],Summary!$H133,TB_TRANSACTIONS[Month],Summary!AE$8)))),0)</f>
        <v/>
      </c>
      <c r="AG133" s="250" t="str">
        <f t="shared" si="28"/>
        <v/>
      </c>
      <c r="AH133" s="162"/>
      <c r="AI133" s="165"/>
      <c r="AJ133" s="249" t="str">
        <f>IFERROR(IF($H133="","",IF($H133="Total",SUMIFS(AJ$12:AJ132,$F$12:$F132,"Category"),IF($F133="Category",SUM(INDEX(Allocations!$D$11:$O$20,MATCH(Summary!$H133,Allocations!$C$11:$C$20,0),MATCH(Summary!AJ$8,Allocations!$D$10:$O$10,0))),SUM(INDEX(TB_ALLOCATIONS[[January]:[December]],MATCH(Summary!$H133,TB_ALLOCATIONS[Subcategory],0),MATCH(Summary!AJ$8,TB_ALLOCATIONS[[#Headers],[January]:[December]],0)))))),0)</f>
        <v/>
      </c>
      <c r="AK133" s="249" t="str">
        <f>IFERROR(IF($H133="","",IF($H133="Total",SUMIFS(AK$12:AK132,$F$12:$F132,"Category"),IF($F133="Category",SUMIFS(TB_TRANSACTIONS[Total ($)],TB_TRANSACTIONS[Category],Summary!$H133,TB_TRANSACTIONS[Month],Summary!AJ$8),SUMIFS(TB_TRANSACTIONS[Total ($)],TB_TRANSACTIONS[Subcategory],Summary!$H133,TB_TRANSACTIONS[Month],Summary!AJ$8)))),0)</f>
        <v/>
      </c>
      <c r="AL133" s="250" t="str">
        <f t="shared" si="29"/>
        <v/>
      </c>
      <c r="AM133" s="162"/>
      <c r="AN133" s="165"/>
      <c r="AO133" s="249" t="str">
        <f>IFERROR(IF($H133="","",IF($H133="Total",SUMIFS(AO$12:AO132,$F$12:$F132,"Category"),IF($F133="Category",SUM(INDEX(Allocations!$D$11:$O$20,MATCH(Summary!$H133,Allocations!$C$11:$C$20,0),MATCH(Summary!AO$8,Allocations!$D$10:$O$10,0))),SUM(INDEX(TB_ALLOCATIONS[[January]:[December]],MATCH(Summary!$H133,TB_ALLOCATIONS[Subcategory],0),MATCH(Summary!AO$8,TB_ALLOCATIONS[[#Headers],[January]:[December]],0)))))),0)</f>
        <v/>
      </c>
      <c r="AP133" s="249" t="str">
        <f>IFERROR(IF($H133="","",IF($H133="Total",SUMIFS(AP$12:AP132,$F$12:$F132,"Category"),IF($F133="Category",SUMIFS(TB_TRANSACTIONS[Total ($)],TB_TRANSACTIONS[Category],Summary!$H133,TB_TRANSACTIONS[Month],Summary!AO$8),SUMIFS(TB_TRANSACTIONS[Total ($)],TB_TRANSACTIONS[Subcategory],Summary!$H133,TB_TRANSACTIONS[Month],Summary!AO$8)))),0)</f>
        <v/>
      </c>
      <c r="AQ133" s="250" t="str">
        <f t="shared" si="30"/>
        <v/>
      </c>
      <c r="AR133" s="162"/>
      <c r="AS133" s="165"/>
      <c r="AT133" s="249" t="str">
        <f>IFERROR(IF($H133="","",IF($H133="Total",SUMIFS(AT$12:AT132,$F$12:$F132,"Category"),IF($F133="Category",SUM(INDEX(Allocations!$D$11:$O$20,MATCH(Summary!$H133,Allocations!$C$11:$C$20,0),MATCH(Summary!AT$8,Allocations!$D$10:$O$10,0))),SUM(INDEX(TB_ALLOCATIONS[[January]:[December]],MATCH(Summary!$H133,TB_ALLOCATIONS[Subcategory],0),MATCH(Summary!AT$8,TB_ALLOCATIONS[[#Headers],[January]:[December]],0)))))),0)</f>
        <v/>
      </c>
      <c r="AU133" s="249" t="str">
        <f>IFERROR(IF($H133="","",IF($H133="Total",SUMIFS(AU$12:AU132,$F$12:$F132,"Category"),IF($F133="Category",SUMIFS(TB_TRANSACTIONS[Total ($)],TB_TRANSACTIONS[Category],Summary!$H133,TB_TRANSACTIONS[Month],Summary!AT$8),SUMIFS(TB_TRANSACTIONS[Total ($)],TB_TRANSACTIONS[Subcategory],Summary!$H133,TB_TRANSACTIONS[Month],Summary!AT$8)))),0)</f>
        <v/>
      </c>
      <c r="AV133" s="250" t="str">
        <f t="shared" si="31"/>
        <v/>
      </c>
      <c r="AW133" s="162"/>
      <c r="AX133" s="165"/>
      <c r="AY133" s="249" t="str">
        <f>IFERROR(IF($H133="","",IF($H133="Total",SUMIFS(AY$12:AY132,$F$12:$F132,"Category"),IF($F133="Category",SUM(INDEX(Allocations!$D$11:$O$20,MATCH(Summary!$H133,Allocations!$C$11:$C$20,0),MATCH(Summary!AY$8,Allocations!$D$10:$O$10,0))),SUM(INDEX(TB_ALLOCATIONS[[January]:[December]],MATCH(Summary!$H133,TB_ALLOCATIONS[Subcategory],0),MATCH(Summary!AY$8,TB_ALLOCATIONS[[#Headers],[January]:[December]],0)))))),0)</f>
        <v/>
      </c>
      <c r="AZ133" s="249" t="str">
        <f>IFERROR(IF($H133="","",IF($H133="Total",SUMIFS(AZ$12:AZ132,$F$12:$F132,"Category"),IF($F133="Category",SUMIFS(TB_TRANSACTIONS[Total ($)],TB_TRANSACTIONS[Category],Summary!$H133,TB_TRANSACTIONS[Month],Summary!AY$8),SUMIFS(TB_TRANSACTIONS[Total ($)],TB_TRANSACTIONS[Subcategory],Summary!$H133,TB_TRANSACTIONS[Month],Summary!AY$8)))),0)</f>
        <v/>
      </c>
      <c r="BA133" s="250" t="str">
        <f t="shared" si="32"/>
        <v/>
      </c>
      <c r="BB133" s="162"/>
      <c r="BC133" s="165"/>
      <c r="BD133" s="249" t="str">
        <f>IFERROR(IF($H133="","",IF($H133="Total",SUMIFS(BD$12:BD132,$F$12:$F132,"Category"),IF($F133="Category",SUM(INDEX(Allocations!$D$11:$O$20,MATCH(Summary!$H133,Allocations!$C$11:$C$20,0),MATCH(Summary!BD$8,Allocations!$D$10:$O$10,0))),SUM(INDEX(TB_ALLOCATIONS[[January]:[December]],MATCH(Summary!$H133,TB_ALLOCATIONS[Subcategory],0),MATCH(Summary!BD$8,TB_ALLOCATIONS[[#Headers],[January]:[December]],0)))))),0)</f>
        <v/>
      </c>
      <c r="BE133" s="249" t="str">
        <f>IFERROR(IF($H133="","",IF($H133="Total",SUMIFS(BE$12:BE132,$F$12:$F132,"Category"),IF($F133="Category",SUMIFS(TB_TRANSACTIONS[Total ($)],TB_TRANSACTIONS[Category],Summary!$H133,TB_TRANSACTIONS[Month],Summary!BD$8),SUMIFS(TB_TRANSACTIONS[Total ($)],TB_TRANSACTIONS[Subcategory],Summary!$H133,TB_TRANSACTIONS[Month],Summary!BD$8)))),0)</f>
        <v/>
      </c>
      <c r="BF133" s="250" t="str">
        <f t="shared" si="33"/>
        <v/>
      </c>
      <c r="BG133" s="162"/>
      <c r="BH133" s="165"/>
      <c r="BI133" s="249" t="str">
        <f>IFERROR(IF($H133="","",IF($H133="Total",SUMIFS(BI$12:BI132,$F$12:$F132,"Category"),IF($F133="Category",SUM(INDEX(Allocations!$D$11:$O$20,MATCH(Summary!$H133,Allocations!$C$11:$C$20,0),MATCH(Summary!BI$8,Allocations!$D$10:$O$10,0))),SUM(INDEX(TB_ALLOCATIONS[[January]:[December]],MATCH(Summary!$H133,TB_ALLOCATIONS[Subcategory],0),MATCH(Summary!BI$8,TB_ALLOCATIONS[[#Headers],[January]:[December]],0)))))),0)</f>
        <v/>
      </c>
      <c r="BJ133" s="249" t="str">
        <f>IFERROR(IF($H133="","",IF($H133="Total",SUMIFS(BJ$12:BJ132,$F$12:$F132,"Category"),IF($F133="Category",SUMIFS(TB_TRANSACTIONS[Total ($)],TB_TRANSACTIONS[Category],Summary!$H133,TB_TRANSACTIONS[Month],Summary!BI$8),SUMIFS(TB_TRANSACTIONS[Total ($)],TB_TRANSACTIONS[Subcategory],Summary!$H133,TB_TRANSACTIONS[Month],Summary!BI$8)))),0)</f>
        <v/>
      </c>
      <c r="BK133" s="250" t="str">
        <f t="shared" si="34"/>
        <v/>
      </c>
      <c r="BL133" s="162"/>
      <c r="BM133" s="165"/>
      <c r="BN133" s="249" t="str">
        <f>IFERROR(IF($H133="","",IF($H133="Total",SUMIFS(BN$12:BN132,$F$12:$F132,"Category"),IF($F133="Category",SUM(INDEX(Allocations!$D$11:$O$20,MATCH(Summary!$H133,Allocations!$C$11:$C$20,0),MATCH(Summary!BN$8,Allocations!$D$10:$O$10,0))),SUM(INDEX(TB_ALLOCATIONS[[January]:[December]],MATCH(Summary!$H133,TB_ALLOCATIONS[Subcategory],0),MATCH(Summary!BN$8,TB_ALLOCATIONS[[#Headers],[January]:[December]],0)))))),0)</f>
        <v/>
      </c>
      <c r="BO133" s="249" t="str">
        <f>IFERROR(IF($H133="","",IF($H133="Total",SUMIFS(BO$12:BO132,$F$12:$F132,"Category"),IF($F133="Category",SUMIFS(TB_TRANSACTIONS[Total ($)],TB_TRANSACTIONS[Category],Summary!$H133,TB_TRANSACTIONS[Month],Summary!BN$8),SUMIFS(TB_TRANSACTIONS[Total ($)],TB_TRANSACTIONS[Subcategory],Summary!$H133,TB_TRANSACTIONS[Month],Summary!BN$8)))),0)</f>
        <v/>
      </c>
      <c r="BP133" s="250" t="str">
        <f t="shared" si="35"/>
        <v/>
      </c>
      <c r="BQ133" s="162"/>
      <c r="BR133" s="165"/>
      <c r="BS133" s="249" t="str">
        <f t="shared" si="38"/>
        <v/>
      </c>
      <c r="BT133" s="249" t="str">
        <f t="shared" si="39"/>
        <v/>
      </c>
      <c r="BU133" s="250" t="str">
        <f t="shared" si="40"/>
        <v/>
      </c>
      <c r="BV133" s="267"/>
      <c r="BW133" s="77"/>
      <c r="BX133" s="57"/>
      <c r="CK133" s="92"/>
      <c r="CL133" s="92"/>
      <c r="CM133" s="92"/>
      <c r="CN133" s="92"/>
      <c r="CO133" s="92"/>
      <c r="CP133" s="92"/>
    </row>
    <row r="134" spans="1:94" s="72" customFormat="1" ht="16" customHeight="1" thickBot="1" x14ac:dyDescent="0.3">
      <c r="A134" s="97"/>
      <c r="B134" s="108" t="str">
        <f>IFERROR(IF(COUNTIFS($B$13:B133,"Total")&gt;0,"-",IF(B133="",IF(B132="","Total",IF(B132=$C$8,"",B132+1)),IF(E133=D133,"",B133))),"-")</f>
        <v>-</v>
      </c>
      <c r="C134" s="108" t="str">
        <f>IFERROR(IF(B134="","-",INDEX(Analysis!$D$45:$D$54,MATCH(Summary!$B134,Analysis!$C$45:$C$54,0),1)),"-")</f>
        <v>-</v>
      </c>
      <c r="D134" s="108" t="str">
        <f>IFERROR(INDEX(Analysis!$E$45:$E$54,MATCH(Summary!$B134,Analysis!$C$45:$C$54,0),1),"-")</f>
        <v>-</v>
      </c>
      <c r="E134" s="108" t="str">
        <f t="shared" si="36"/>
        <v>-</v>
      </c>
      <c r="F134" s="108" t="str">
        <f t="shared" si="24"/>
        <v>-</v>
      </c>
      <c r="G134" s="57"/>
      <c r="H134" s="164" t="str">
        <f>IFERROR(IF(B134="Total","Total",IF(COUNTIFS($H$12:H133,"Total")&gt;0,"",IF(F134="Category",Summary!C134,INDEX(TB_ALLOCATIONS[Subcategory],MATCH(Summary!C134&amp;"-"&amp;Summary!E134,TB_ALLOCATIONS[Subcategory - code],0),1)))),"")</f>
        <v/>
      </c>
      <c r="I134" s="162"/>
      <c r="J134" s="165"/>
      <c r="K134" s="249" t="str">
        <f>IFERROR(IF($H134="","",IF($H134="Total",SUMIFS(K$12:K133,$F$12:$F133,"Category"),IF($F134="Category",SUM(INDEX(Allocations!$D$11:$O$20,MATCH(Summary!$H134,Allocations!$C$11:$C$20,0),MATCH(Summary!K$8,Allocations!$D$10:$O$10,0))),SUM(INDEX(TB_ALLOCATIONS[[January]:[December]],MATCH(Summary!$H134,TB_ALLOCATIONS[Subcategory],0),MATCH(Summary!K$8,TB_ALLOCATIONS[[#Headers],[January]:[December]],0)))))),0)</f>
        <v/>
      </c>
      <c r="L134" s="249" t="str">
        <f>IFERROR(IF($H134="","",IF($H134="Total",SUMIFS(L$12:L133,$F$12:$F133,"Category"),IF($F134="Category",SUMIFS(TB_TRANSACTIONS[Total ($)],TB_TRANSACTIONS[Category],Summary!$H134,TB_TRANSACTIONS[Month],Summary!K$8),SUMIFS(TB_TRANSACTIONS[Total ($)],TB_TRANSACTIONS[Subcategory],Summary!$H134,TB_TRANSACTIONS[Month],Summary!K$8)))),0)</f>
        <v/>
      </c>
      <c r="M134" s="250" t="str">
        <f t="shared" si="37"/>
        <v/>
      </c>
      <c r="N134" s="162"/>
      <c r="O134" s="165"/>
      <c r="P134" s="249" t="str">
        <f>IFERROR(IF($H134="","",IF($H134="Total",SUMIFS(P$12:P133,$F$12:$F133,"Category"),IF($F134="Category",SUM(INDEX(Allocations!$D$11:$O$20,MATCH(Summary!$H134,Allocations!$C$11:$C$20,0),MATCH(Summary!P$8,Allocations!$D$10:$O$10,0))),SUM(INDEX(TB_ALLOCATIONS[[January]:[December]],MATCH(Summary!$H134,TB_ALLOCATIONS[Subcategory],0),MATCH(Summary!P$8,TB_ALLOCATIONS[[#Headers],[January]:[December]],0)))))),0)</f>
        <v/>
      </c>
      <c r="Q134" s="249" t="str">
        <f>IFERROR(IF($H134="","",IF($H134="Total",SUMIFS(Q$12:Q133,$F$12:$F133,"Category"),IF($F134="Category",SUMIFS(TB_TRANSACTIONS[Total ($)],TB_TRANSACTIONS[Category],Summary!$H134,TB_TRANSACTIONS[Month],Summary!P$8),SUMIFS(TB_TRANSACTIONS[Total ($)],TB_TRANSACTIONS[Subcategory],Summary!$H134,TB_TRANSACTIONS[Month],Summary!P$8)))),0)</f>
        <v/>
      </c>
      <c r="R134" s="250" t="str">
        <f t="shared" si="25"/>
        <v/>
      </c>
      <c r="S134" s="162"/>
      <c r="T134" s="165"/>
      <c r="U134" s="249" t="str">
        <f>IFERROR(IF($H134="","",IF($H134="Total",SUMIFS(U$12:U133,$F$12:$F133,"Category"),IF($F134="Category",SUM(INDEX(Allocations!$D$11:$O$20,MATCH(Summary!$H134,Allocations!$C$11:$C$20,0),MATCH(Summary!U$8,Allocations!$D$10:$O$10,0))),SUM(INDEX(TB_ALLOCATIONS[[January]:[December]],MATCH(Summary!$H134,TB_ALLOCATIONS[Subcategory],0),MATCH(Summary!U$8,TB_ALLOCATIONS[[#Headers],[January]:[December]],0)))))),0)</f>
        <v/>
      </c>
      <c r="V134" s="249" t="str">
        <f>IFERROR(IF($H134="","",IF($H134="Total",SUMIFS(V$12:V133,$F$12:$F133,"Category"),IF($F134="Category",SUMIFS(TB_TRANSACTIONS[Total ($)],TB_TRANSACTIONS[Category],Summary!$H134,TB_TRANSACTIONS[Month],Summary!U$8),SUMIFS(TB_TRANSACTIONS[Total ($)],TB_TRANSACTIONS[Subcategory],Summary!$H134,TB_TRANSACTIONS[Month],Summary!U$8)))),0)</f>
        <v/>
      </c>
      <c r="W134" s="250" t="str">
        <f t="shared" si="26"/>
        <v/>
      </c>
      <c r="X134" s="162"/>
      <c r="Y134" s="165"/>
      <c r="Z134" s="249" t="str">
        <f>IFERROR(IF($H134="","",IF($H134="Total",SUMIFS(Z$12:Z133,$F$12:$F133,"Category"),IF($F134="Category",SUM(INDEX(Allocations!$D$11:$O$20,MATCH(Summary!$H134,Allocations!$C$11:$C$20,0),MATCH(Summary!Z$8,Allocations!$D$10:$O$10,0))),SUM(INDEX(TB_ALLOCATIONS[[January]:[December]],MATCH(Summary!$H134,TB_ALLOCATIONS[Subcategory],0),MATCH(Summary!Z$8,TB_ALLOCATIONS[[#Headers],[January]:[December]],0)))))),0)</f>
        <v/>
      </c>
      <c r="AA134" s="249" t="str">
        <f>IFERROR(IF($H134="","",IF($H134="Total",SUMIFS(AA$12:AA133,$F$12:$F133,"Category"),IF($F134="Category",SUMIFS(TB_TRANSACTIONS[Total ($)],TB_TRANSACTIONS[Category],Summary!$H134,TB_TRANSACTIONS[Month],Summary!Z$8),SUMIFS(TB_TRANSACTIONS[Total ($)],TB_TRANSACTIONS[Subcategory],Summary!$H134,TB_TRANSACTIONS[Month],Summary!Z$8)))),0)</f>
        <v/>
      </c>
      <c r="AB134" s="250" t="str">
        <f t="shared" si="27"/>
        <v/>
      </c>
      <c r="AC134" s="162"/>
      <c r="AD134" s="165"/>
      <c r="AE134" s="249" t="str">
        <f>IFERROR(IF($H134="","",IF($H134="Total",SUMIFS(AE$12:AE133,$F$12:$F133,"Category"),IF($F134="Category",SUM(INDEX(Allocations!$D$11:$O$20,MATCH(Summary!$H134,Allocations!$C$11:$C$20,0),MATCH(Summary!AE$8,Allocations!$D$10:$O$10,0))),SUM(INDEX(TB_ALLOCATIONS[[January]:[December]],MATCH(Summary!$H134,TB_ALLOCATIONS[Subcategory],0),MATCH(Summary!AE$8,TB_ALLOCATIONS[[#Headers],[January]:[December]],0)))))),0)</f>
        <v/>
      </c>
      <c r="AF134" s="249" t="str">
        <f>IFERROR(IF($H134="","",IF($H134="Total",SUMIFS(AF$12:AF133,$F$12:$F133,"Category"),IF($F134="Category",SUMIFS(TB_TRANSACTIONS[Total ($)],TB_TRANSACTIONS[Category],Summary!$H134,TB_TRANSACTIONS[Month],Summary!AE$8),SUMIFS(TB_TRANSACTIONS[Total ($)],TB_TRANSACTIONS[Subcategory],Summary!$H134,TB_TRANSACTIONS[Month],Summary!AE$8)))),0)</f>
        <v/>
      </c>
      <c r="AG134" s="250" t="str">
        <f t="shared" si="28"/>
        <v/>
      </c>
      <c r="AH134" s="162"/>
      <c r="AI134" s="165"/>
      <c r="AJ134" s="249" t="str">
        <f>IFERROR(IF($H134="","",IF($H134="Total",SUMIFS(AJ$12:AJ133,$F$12:$F133,"Category"),IF($F134="Category",SUM(INDEX(Allocations!$D$11:$O$20,MATCH(Summary!$H134,Allocations!$C$11:$C$20,0),MATCH(Summary!AJ$8,Allocations!$D$10:$O$10,0))),SUM(INDEX(TB_ALLOCATIONS[[January]:[December]],MATCH(Summary!$H134,TB_ALLOCATIONS[Subcategory],0),MATCH(Summary!AJ$8,TB_ALLOCATIONS[[#Headers],[January]:[December]],0)))))),0)</f>
        <v/>
      </c>
      <c r="AK134" s="249" t="str">
        <f>IFERROR(IF($H134="","",IF($H134="Total",SUMIFS(AK$12:AK133,$F$12:$F133,"Category"),IF($F134="Category",SUMIFS(TB_TRANSACTIONS[Total ($)],TB_TRANSACTIONS[Category],Summary!$H134,TB_TRANSACTIONS[Month],Summary!AJ$8),SUMIFS(TB_TRANSACTIONS[Total ($)],TB_TRANSACTIONS[Subcategory],Summary!$H134,TB_TRANSACTIONS[Month],Summary!AJ$8)))),0)</f>
        <v/>
      </c>
      <c r="AL134" s="250" t="str">
        <f t="shared" si="29"/>
        <v/>
      </c>
      <c r="AM134" s="162"/>
      <c r="AN134" s="165"/>
      <c r="AO134" s="249" t="str">
        <f>IFERROR(IF($H134="","",IF($H134="Total",SUMIFS(AO$12:AO133,$F$12:$F133,"Category"),IF($F134="Category",SUM(INDEX(Allocations!$D$11:$O$20,MATCH(Summary!$H134,Allocations!$C$11:$C$20,0),MATCH(Summary!AO$8,Allocations!$D$10:$O$10,0))),SUM(INDEX(TB_ALLOCATIONS[[January]:[December]],MATCH(Summary!$H134,TB_ALLOCATIONS[Subcategory],0),MATCH(Summary!AO$8,TB_ALLOCATIONS[[#Headers],[January]:[December]],0)))))),0)</f>
        <v/>
      </c>
      <c r="AP134" s="249" t="str">
        <f>IFERROR(IF($H134="","",IF($H134="Total",SUMIFS(AP$12:AP133,$F$12:$F133,"Category"),IF($F134="Category",SUMIFS(TB_TRANSACTIONS[Total ($)],TB_TRANSACTIONS[Category],Summary!$H134,TB_TRANSACTIONS[Month],Summary!AO$8),SUMIFS(TB_TRANSACTIONS[Total ($)],TB_TRANSACTIONS[Subcategory],Summary!$H134,TB_TRANSACTIONS[Month],Summary!AO$8)))),0)</f>
        <v/>
      </c>
      <c r="AQ134" s="250" t="str">
        <f t="shared" si="30"/>
        <v/>
      </c>
      <c r="AR134" s="162"/>
      <c r="AS134" s="165"/>
      <c r="AT134" s="249" t="str">
        <f>IFERROR(IF($H134="","",IF($H134="Total",SUMIFS(AT$12:AT133,$F$12:$F133,"Category"),IF($F134="Category",SUM(INDEX(Allocations!$D$11:$O$20,MATCH(Summary!$H134,Allocations!$C$11:$C$20,0),MATCH(Summary!AT$8,Allocations!$D$10:$O$10,0))),SUM(INDEX(TB_ALLOCATIONS[[January]:[December]],MATCH(Summary!$H134,TB_ALLOCATIONS[Subcategory],0),MATCH(Summary!AT$8,TB_ALLOCATIONS[[#Headers],[January]:[December]],0)))))),0)</f>
        <v/>
      </c>
      <c r="AU134" s="249" t="str">
        <f>IFERROR(IF($H134="","",IF($H134="Total",SUMIFS(AU$12:AU133,$F$12:$F133,"Category"),IF($F134="Category",SUMIFS(TB_TRANSACTIONS[Total ($)],TB_TRANSACTIONS[Category],Summary!$H134,TB_TRANSACTIONS[Month],Summary!AT$8),SUMIFS(TB_TRANSACTIONS[Total ($)],TB_TRANSACTIONS[Subcategory],Summary!$H134,TB_TRANSACTIONS[Month],Summary!AT$8)))),0)</f>
        <v/>
      </c>
      <c r="AV134" s="250" t="str">
        <f t="shared" si="31"/>
        <v/>
      </c>
      <c r="AW134" s="162"/>
      <c r="AX134" s="165"/>
      <c r="AY134" s="249" t="str">
        <f>IFERROR(IF($H134="","",IF($H134="Total",SUMIFS(AY$12:AY133,$F$12:$F133,"Category"),IF($F134="Category",SUM(INDEX(Allocations!$D$11:$O$20,MATCH(Summary!$H134,Allocations!$C$11:$C$20,0),MATCH(Summary!AY$8,Allocations!$D$10:$O$10,0))),SUM(INDEX(TB_ALLOCATIONS[[January]:[December]],MATCH(Summary!$H134,TB_ALLOCATIONS[Subcategory],0),MATCH(Summary!AY$8,TB_ALLOCATIONS[[#Headers],[January]:[December]],0)))))),0)</f>
        <v/>
      </c>
      <c r="AZ134" s="249" t="str">
        <f>IFERROR(IF($H134="","",IF($H134="Total",SUMIFS(AZ$12:AZ133,$F$12:$F133,"Category"),IF($F134="Category",SUMIFS(TB_TRANSACTIONS[Total ($)],TB_TRANSACTIONS[Category],Summary!$H134,TB_TRANSACTIONS[Month],Summary!AY$8),SUMIFS(TB_TRANSACTIONS[Total ($)],TB_TRANSACTIONS[Subcategory],Summary!$H134,TB_TRANSACTIONS[Month],Summary!AY$8)))),0)</f>
        <v/>
      </c>
      <c r="BA134" s="250" t="str">
        <f t="shared" si="32"/>
        <v/>
      </c>
      <c r="BB134" s="162"/>
      <c r="BC134" s="165"/>
      <c r="BD134" s="249" t="str">
        <f>IFERROR(IF($H134="","",IF($H134="Total",SUMIFS(BD$12:BD133,$F$12:$F133,"Category"),IF($F134="Category",SUM(INDEX(Allocations!$D$11:$O$20,MATCH(Summary!$H134,Allocations!$C$11:$C$20,0),MATCH(Summary!BD$8,Allocations!$D$10:$O$10,0))),SUM(INDEX(TB_ALLOCATIONS[[January]:[December]],MATCH(Summary!$H134,TB_ALLOCATIONS[Subcategory],0),MATCH(Summary!BD$8,TB_ALLOCATIONS[[#Headers],[January]:[December]],0)))))),0)</f>
        <v/>
      </c>
      <c r="BE134" s="249" t="str">
        <f>IFERROR(IF($H134="","",IF($H134="Total",SUMIFS(BE$12:BE133,$F$12:$F133,"Category"),IF($F134="Category",SUMIFS(TB_TRANSACTIONS[Total ($)],TB_TRANSACTIONS[Category],Summary!$H134,TB_TRANSACTIONS[Month],Summary!BD$8),SUMIFS(TB_TRANSACTIONS[Total ($)],TB_TRANSACTIONS[Subcategory],Summary!$H134,TB_TRANSACTIONS[Month],Summary!BD$8)))),0)</f>
        <v/>
      </c>
      <c r="BF134" s="250" t="str">
        <f t="shared" si="33"/>
        <v/>
      </c>
      <c r="BG134" s="162"/>
      <c r="BH134" s="165"/>
      <c r="BI134" s="249" t="str">
        <f>IFERROR(IF($H134="","",IF($H134="Total",SUMIFS(BI$12:BI133,$F$12:$F133,"Category"),IF($F134="Category",SUM(INDEX(Allocations!$D$11:$O$20,MATCH(Summary!$H134,Allocations!$C$11:$C$20,0),MATCH(Summary!BI$8,Allocations!$D$10:$O$10,0))),SUM(INDEX(TB_ALLOCATIONS[[January]:[December]],MATCH(Summary!$H134,TB_ALLOCATIONS[Subcategory],0),MATCH(Summary!BI$8,TB_ALLOCATIONS[[#Headers],[January]:[December]],0)))))),0)</f>
        <v/>
      </c>
      <c r="BJ134" s="249" t="str">
        <f>IFERROR(IF($H134="","",IF($H134="Total",SUMIFS(BJ$12:BJ133,$F$12:$F133,"Category"),IF($F134="Category",SUMIFS(TB_TRANSACTIONS[Total ($)],TB_TRANSACTIONS[Category],Summary!$H134,TB_TRANSACTIONS[Month],Summary!BI$8),SUMIFS(TB_TRANSACTIONS[Total ($)],TB_TRANSACTIONS[Subcategory],Summary!$H134,TB_TRANSACTIONS[Month],Summary!BI$8)))),0)</f>
        <v/>
      </c>
      <c r="BK134" s="250" t="str">
        <f t="shared" si="34"/>
        <v/>
      </c>
      <c r="BL134" s="162"/>
      <c r="BM134" s="165"/>
      <c r="BN134" s="249" t="str">
        <f>IFERROR(IF($H134="","",IF($H134="Total",SUMIFS(BN$12:BN133,$F$12:$F133,"Category"),IF($F134="Category",SUM(INDEX(Allocations!$D$11:$O$20,MATCH(Summary!$H134,Allocations!$C$11:$C$20,0),MATCH(Summary!BN$8,Allocations!$D$10:$O$10,0))),SUM(INDEX(TB_ALLOCATIONS[[January]:[December]],MATCH(Summary!$H134,TB_ALLOCATIONS[Subcategory],0),MATCH(Summary!BN$8,TB_ALLOCATIONS[[#Headers],[January]:[December]],0)))))),0)</f>
        <v/>
      </c>
      <c r="BO134" s="249" t="str">
        <f>IFERROR(IF($H134="","",IF($H134="Total",SUMIFS(BO$12:BO133,$F$12:$F133,"Category"),IF($F134="Category",SUMIFS(TB_TRANSACTIONS[Total ($)],TB_TRANSACTIONS[Category],Summary!$H134,TB_TRANSACTIONS[Month],Summary!BN$8),SUMIFS(TB_TRANSACTIONS[Total ($)],TB_TRANSACTIONS[Subcategory],Summary!$H134,TB_TRANSACTIONS[Month],Summary!BN$8)))),0)</f>
        <v/>
      </c>
      <c r="BP134" s="250" t="str">
        <f t="shared" si="35"/>
        <v/>
      </c>
      <c r="BQ134" s="162"/>
      <c r="BR134" s="165"/>
      <c r="BS134" s="249" t="str">
        <f t="shared" si="38"/>
        <v/>
      </c>
      <c r="BT134" s="249" t="str">
        <f t="shared" si="39"/>
        <v/>
      </c>
      <c r="BU134" s="250" t="str">
        <f t="shared" si="40"/>
        <v/>
      </c>
      <c r="BV134" s="267"/>
      <c r="BW134" s="77"/>
      <c r="BX134" s="57"/>
      <c r="CK134" s="92"/>
      <c r="CL134" s="92"/>
      <c r="CM134" s="92"/>
      <c r="CN134" s="92"/>
      <c r="CO134" s="92"/>
      <c r="CP134" s="92"/>
    </row>
    <row r="135" spans="1:94" s="72" customFormat="1" ht="16" customHeight="1" thickBot="1" x14ac:dyDescent="0.3">
      <c r="A135" s="97"/>
      <c r="B135" s="108" t="str">
        <f>IFERROR(IF(COUNTIFS($B$13:B134,"Total")&gt;0,"-",IF(B134="",IF(B133="","Total",IF(B133=$C$8,"",B133+1)),IF(E134=D134,"",B134))),"-")</f>
        <v>-</v>
      </c>
      <c r="C135" s="108" t="str">
        <f>IFERROR(IF(B135="","-",INDEX(Analysis!$D$45:$D$54,MATCH(Summary!$B135,Analysis!$C$45:$C$54,0),1)),"-")</f>
        <v>-</v>
      </c>
      <c r="D135" s="108" t="str">
        <f>IFERROR(INDEX(Analysis!$E$45:$E$54,MATCH(Summary!$B135,Analysis!$C$45:$C$54,0),1),"-")</f>
        <v>-</v>
      </c>
      <c r="E135" s="108" t="str">
        <f t="shared" si="36"/>
        <v>-</v>
      </c>
      <c r="F135" s="108" t="str">
        <f t="shared" si="24"/>
        <v>-</v>
      </c>
      <c r="G135" s="57"/>
      <c r="H135" s="164" t="str">
        <f>IFERROR(IF(B135="Total","Total",IF(COUNTIFS($H$12:H134,"Total")&gt;0,"",IF(F135="Category",Summary!C135,INDEX(TB_ALLOCATIONS[Subcategory],MATCH(Summary!C135&amp;"-"&amp;Summary!E135,TB_ALLOCATIONS[Subcategory - code],0),1)))),"")</f>
        <v/>
      </c>
      <c r="I135" s="162"/>
      <c r="J135" s="165"/>
      <c r="K135" s="249" t="str">
        <f>IFERROR(IF($H135="","",IF($H135="Total",SUMIFS(K$12:K134,$F$12:$F134,"Category"),IF($F135="Category",SUM(INDEX(Allocations!$D$11:$O$20,MATCH(Summary!$H135,Allocations!$C$11:$C$20,0),MATCH(Summary!K$8,Allocations!$D$10:$O$10,0))),SUM(INDEX(TB_ALLOCATIONS[[January]:[December]],MATCH(Summary!$H135,TB_ALLOCATIONS[Subcategory],0),MATCH(Summary!K$8,TB_ALLOCATIONS[[#Headers],[January]:[December]],0)))))),0)</f>
        <v/>
      </c>
      <c r="L135" s="249" t="str">
        <f>IFERROR(IF($H135="","",IF($H135="Total",SUMIFS(L$12:L134,$F$12:$F134,"Category"),IF($F135="Category",SUMIFS(TB_TRANSACTIONS[Total ($)],TB_TRANSACTIONS[Category],Summary!$H135,TB_TRANSACTIONS[Month],Summary!K$8),SUMIFS(TB_TRANSACTIONS[Total ($)],TB_TRANSACTIONS[Subcategory],Summary!$H135,TB_TRANSACTIONS[Month],Summary!K$8)))),0)</f>
        <v/>
      </c>
      <c r="M135" s="250" t="str">
        <f t="shared" si="37"/>
        <v/>
      </c>
      <c r="N135" s="162"/>
      <c r="O135" s="165"/>
      <c r="P135" s="249" t="str">
        <f>IFERROR(IF($H135="","",IF($H135="Total",SUMIFS(P$12:P134,$F$12:$F134,"Category"),IF($F135="Category",SUM(INDEX(Allocations!$D$11:$O$20,MATCH(Summary!$H135,Allocations!$C$11:$C$20,0),MATCH(Summary!P$8,Allocations!$D$10:$O$10,0))),SUM(INDEX(TB_ALLOCATIONS[[January]:[December]],MATCH(Summary!$H135,TB_ALLOCATIONS[Subcategory],0),MATCH(Summary!P$8,TB_ALLOCATIONS[[#Headers],[January]:[December]],0)))))),0)</f>
        <v/>
      </c>
      <c r="Q135" s="249" t="str">
        <f>IFERROR(IF($H135="","",IF($H135="Total",SUMIFS(Q$12:Q134,$F$12:$F134,"Category"),IF($F135="Category",SUMIFS(TB_TRANSACTIONS[Total ($)],TB_TRANSACTIONS[Category],Summary!$H135,TB_TRANSACTIONS[Month],Summary!P$8),SUMIFS(TB_TRANSACTIONS[Total ($)],TB_TRANSACTIONS[Subcategory],Summary!$H135,TB_TRANSACTIONS[Month],Summary!P$8)))),0)</f>
        <v/>
      </c>
      <c r="R135" s="250" t="str">
        <f t="shared" si="25"/>
        <v/>
      </c>
      <c r="S135" s="162"/>
      <c r="T135" s="165"/>
      <c r="U135" s="249" t="str">
        <f>IFERROR(IF($H135="","",IF($H135="Total",SUMIFS(U$12:U134,$F$12:$F134,"Category"),IF($F135="Category",SUM(INDEX(Allocations!$D$11:$O$20,MATCH(Summary!$H135,Allocations!$C$11:$C$20,0),MATCH(Summary!U$8,Allocations!$D$10:$O$10,0))),SUM(INDEX(TB_ALLOCATIONS[[January]:[December]],MATCH(Summary!$H135,TB_ALLOCATIONS[Subcategory],0),MATCH(Summary!U$8,TB_ALLOCATIONS[[#Headers],[January]:[December]],0)))))),0)</f>
        <v/>
      </c>
      <c r="V135" s="249" t="str">
        <f>IFERROR(IF($H135="","",IF($H135="Total",SUMIFS(V$12:V134,$F$12:$F134,"Category"),IF($F135="Category",SUMIFS(TB_TRANSACTIONS[Total ($)],TB_TRANSACTIONS[Category],Summary!$H135,TB_TRANSACTIONS[Month],Summary!U$8),SUMIFS(TB_TRANSACTIONS[Total ($)],TB_TRANSACTIONS[Subcategory],Summary!$H135,TB_TRANSACTIONS[Month],Summary!U$8)))),0)</f>
        <v/>
      </c>
      <c r="W135" s="250" t="str">
        <f t="shared" si="26"/>
        <v/>
      </c>
      <c r="X135" s="162"/>
      <c r="Y135" s="165"/>
      <c r="Z135" s="249" t="str">
        <f>IFERROR(IF($H135="","",IF($H135="Total",SUMIFS(Z$12:Z134,$F$12:$F134,"Category"),IF($F135="Category",SUM(INDEX(Allocations!$D$11:$O$20,MATCH(Summary!$H135,Allocations!$C$11:$C$20,0),MATCH(Summary!Z$8,Allocations!$D$10:$O$10,0))),SUM(INDEX(TB_ALLOCATIONS[[January]:[December]],MATCH(Summary!$H135,TB_ALLOCATIONS[Subcategory],0),MATCH(Summary!Z$8,TB_ALLOCATIONS[[#Headers],[January]:[December]],0)))))),0)</f>
        <v/>
      </c>
      <c r="AA135" s="249" t="str">
        <f>IFERROR(IF($H135="","",IF($H135="Total",SUMIFS(AA$12:AA134,$F$12:$F134,"Category"),IF($F135="Category",SUMIFS(TB_TRANSACTIONS[Total ($)],TB_TRANSACTIONS[Category],Summary!$H135,TB_TRANSACTIONS[Month],Summary!Z$8),SUMIFS(TB_TRANSACTIONS[Total ($)],TB_TRANSACTIONS[Subcategory],Summary!$H135,TB_TRANSACTIONS[Month],Summary!Z$8)))),0)</f>
        <v/>
      </c>
      <c r="AB135" s="250" t="str">
        <f t="shared" si="27"/>
        <v/>
      </c>
      <c r="AC135" s="162"/>
      <c r="AD135" s="165"/>
      <c r="AE135" s="249" t="str">
        <f>IFERROR(IF($H135="","",IF($H135="Total",SUMIFS(AE$12:AE134,$F$12:$F134,"Category"),IF($F135="Category",SUM(INDEX(Allocations!$D$11:$O$20,MATCH(Summary!$H135,Allocations!$C$11:$C$20,0),MATCH(Summary!AE$8,Allocations!$D$10:$O$10,0))),SUM(INDEX(TB_ALLOCATIONS[[January]:[December]],MATCH(Summary!$H135,TB_ALLOCATIONS[Subcategory],0),MATCH(Summary!AE$8,TB_ALLOCATIONS[[#Headers],[January]:[December]],0)))))),0)</f>
        <v/>
      </c>
      <c r="AF135" s="249" t="str">
        <f>IFERROR(IF($H135="","",IF($H135="Total",SUMIFS(AF$12:AF134,$F$12:$F134,"Category"),IF($F135="Category",SUMIFS(TB_TRANSACTIONS[Total ($)],TB_TRANSACTIONS[Category],Summary!$H135,TB_TRANSACTIONS[Month],Summary!AE$8),SUMIFS(TB_TRANSACTIONS[Total ($)],TB_TRANSACTIONS[Subcategory],Summary!$H135,TB_TRANSACTIONS[Month],Summary!AE$8)))),0)</f>
        <v/>
      </c>
      <c r="AG135" s="250" t="str">
        <f t="shared" si="28"/>
        <v/>
      </c>
      <c r="AH135" s="162"/>
      <c r="AI135" s="165"/>
      <c r="AJ135" s="249" t="str">
        <f>IFERROR(IF($H135="","",IF($H135="Total",SUMIFS(AJ$12:AJ134,$F$12:$F134,"Category"),IF($F135="Category",SUM(INDEX(Allocations!$D$11:$O$20,MATCH(Summary!$H135,Allocations!$C$11:$C$20,0),MATCH(Summary!AJ$8,Allocations!$D$10:$O$10,0))),SUM(INDEX(TB_ALLOCATIONS[[January]:[December]],MATCH(Summary!$H135,TB_ALLOCATIONS[Subcategory],0),MATCH(Summary!AJ$8,TB_ALLOCATIONS[[#Headers],[January]:[December]],0)))))),0)</f>
        <v/>
      </c>
      <c r="AK135" s="249" t="str">
        <f>IFERROR(IF($H135="","",IF($H135="Total",SUMIFS(AK$12:AK134,$F$12:$F134,"Category"),IF($F135="Category",SUMIFS(TB_TRANSACTIONS[Total ($)],TB_TRANSACTIONS[Category],Summary!$H135,TB_TRANSACTIONS[Month],Summary!AJ$8),SUMIFS(TB_TRANSACTIONS[Total ($)],TB_TRANSACTIONS[Subcategory],Summary!$H135,TB_TRANSACTIONS[Month],Summary!AJ$8)))),0)</f>
        <v/>
      </c>
      <c r="AL135" s="250" t="str">
        <f t="shared" si="29"/>
        <v/>
      </c>
      <c r="AM135" s="162"/>
      <c r="AN135" s="165"/>
      <c r="AO135" s="249" t="str">
        <f>IFERROR(IF($H135="","",IF($H135="Total",SUMIFS(AO$12:AO134,$F$12:$F134,"Category"),IF($F135="Category",SUM(INDEX(Allocations!$D$11:$O$20,MATCH(Summary!$H135,Allocations!$C$11:$C$20,0),MATCH(Summary!AO$8,Allocations!$D$10:$O$10,0))),SUM(INDEX(TB_ALLOCATIONS[[January]:[December]],MATCH(Summary!$H135,TB_ALLOCATIONS[Subcategory],0),MATCH(Summary!AO$8,TB_ALLOCATIONS[[#Headers],[January]:[December]],0)))))),0)</f>
        <v/>
      </c>
      <c r="AP135" s="249" t="str">
        <f>IFERROR(IF($H135="","",IF($H135="Total",SUMIFS(AP$12:AP134,$F$12:$F134,"Category"),IF($F135="Category",SUMIFS(TB_TRANSACTIONS[Total ($)],TB_TRANSACTIONS[Category],Summary!$H135,TB_TRANSACTIONS[Month],Summary!AO$8),SUMIFS(TB_TRANSACTIONS[Total ($)],TB_TRANSACTIONS[Subcategory],Summary!$H135,TB_TRANSACTIONS[Month],Summary!AO$8)))),0)</f>
        <v/>
      </c>
      <c r="AQ135" s="250" t="str">
        <f t="shared" si="30"/>
        <v/>
      </c>
      <c r="AR135" s="162"/>
      <c r="AS135" s="165"/>
      <c r="AT135" s="249" t="str">
        <f>IFERROR(IF($H135="","",IF($H135="Total",SUMIFS(AT$12:AT134,$F$12:$F134,"Category"),IF($F135="Category",SUM(INDEX(Allocations!$D$11:$O$20,MATCH(Summary!$H135,Allocations!$C$11:$C$20,0),MATCH(Summary!AT$8,Allocations!$D$10:$O$10,0))),SUM(INDEX(TB_ALLOCATIONS[[January]:[December]],MATCH(Summary!$H135,TB_ALLOCATIONS[Subcategory],0),MATCH(Summary!AT$8,TB_ALLOCATIONS[[#Headers],[January]:[December]],0)))))),0)</f>
        <v/>
      </c>
      <c r="AU135" s="249" t="str">
        <f>IFERROR(IF($H135="","",IF($H135="Total",SUMIFS(AU$12:AU134,$F$12:$F134,"Category"),IF($F135="Category",SUMIFS(TB_TRANSACTIONS[Total ($)],TB_TRANSACTIONS[Category],Summary!$H135,TB_TRANSACTIONS[Month],Summary!AT$8),SUMIFS(TB_TRANSACTIONS[Total ($)],TB_TRANSACTIONS[Subcategory],Summary!$H135,TB_TRANSACTIONS[Month],Summary!AT$8)))),0)</f>
        <v/>
      </c>
      <c r="AV135" s="250" t="str">
        <f t="shared" si="31"/>
        <v/>
      </c>
      <c r="AW135" s="162"/>
      <c r="AX135" s="165"/>
      <c r="AY135" s="249" t="str">
        <f>IFERROR(IF($H135="","",IF($H135="Total",SUMIFS(AY$12:AY134,$F$12:$F134,"Category"),IF($F135="Category",SUM(INDEX(Allocations!$D$11:$O$20,MATCH(Summary!$H135,Allocations!$C$11:$C$20,0),MATCH(Summary!AY$8,Allocations!$D$10:$O$10,0))),SUM(INDEX(TB_ALLOCATIONS[[January]:[December]],MATCH(Summary!$H135,TB_ALLOCATIONS[Subcategory],0),MATCH(Summary!AY$8,TB_ALLOCATIONS[[#Headers],[January]:[December]],0)))))),0)</f>
        <v/>
      </c>
      <c r="AZ135" s="249" t="str">
        <f>IFERROR(IF($H135="","",IF($H135="Total",SUMIFS(AZ$12:AZ134,$F$12:$F134,"Category"),IF($F135="Category",SUMIFS(TB_TRANSACTIONS[Total ($)],TB_TRANSACTIONS[Category],Summary!$H135,TB_TRANSACTIONS[Month],Summary!AY$8),SUMIFS(TB_TRANSACTIONS[Total ($)],TB_TRANSACTIONS[Subcategory],Summary!$H135,TB_TRANSACTIONS[Month],Summary!AY$8)))),0)</f>
        <v/>
      </c>
      <c r="BA135" s="250" t="str">
        <f t="shared" si="32"/>
        <v/>
      </c>
      <c r="BB135" s="162"/>
      <c r="BC135" s="165"/>
      <c r="BD135" s="249" t="str">
        <f>IFERROR(IF($H135="","",IF($H135="Total",SUMIFS(BD$12:BD134,$F$12:$F134,"Category"),IF($F135="Category",SUM(INDEX(Allocations!$D$11:$O$20,MATCH(Summary!$H135,Allocations!$C$11:$C$20,0),MATCH(Summary!BD$8,Allocations!$D$10:$O$10,0))),SUM(INDEX(TB_ALLOCATIONS[[January]:[December]],MATCH(Summary!$H135,TB_ALLOCATIONS[Subcategory],0),MATCH(Summary!BD$8,TB_ALLOCATIONS[[#Headers],[January]:[December]],0)))))),0)</f>
        <v/>
      </c>
      <c r="BE135" s="249" t="str">
        <f>IFERROR(IF($H135="","",IF($H135="Total",SUMIFS(BE$12:BE134,$F$12:$F134,"Category"),IF($F135="Category",SUMIFS(TB_TRANSACTIONS[Total ($)],TB_TRANSACTIONS[Category],Summary!$H135,TB_TRANSACTIONS[Month],Summary!BD$8),SUMIFS(TB_TRANSACTIONS[Total ($)],TB_TRANSACTIONS[Subcategory],Summary!$H135,TB_TRANSACTIONS[Month],Summary!BD$8)))),0)</f>
        <v/>
      </c>
      <c r="BF135" s="250" t="str">
        <f t="shared" si="33"/>
        <v/>
      </c>
      <c r="BG135" s="162"/>
      <c r="BH135" s="165"/>
      <c r="BI135" s="249" t="str">
        <f>IFERROR(IF($H135="","",IF($H135="Total",SUMIFS(BI$12:BI134,$F$12:$F134,"Category"),IF($F135="Category",SUM(INDEX(Allocations!$D$11:$O$20,MATCH(Summary!$H135,Allocations!$C$11:$C$20,0),MATCH(Summary!BI$8,Allocations!$D$10:$O$10,0))),SUM(INDEX(TB_ALLOCATIONS[[January]:[December]],MATCH(Summary!$H135,TB_ALLOCATIONS[Subcategory],0),MATCH(Summary!BI$8,TB_ALLOCATIONS[[#Headers],[January]:[December]],0)))))),0)</f>
        <v/>
      </c>
      <c r="BJ135" s="249" t="str">
        <f>IFERROR(IF($H135="","",IF($H135="Total",SUMIFS(BJ$12:BJ134,$F$12:$F134,"Category"),IF($F135="Category",SUMIFS(TB_TRANSACTIONS[Total ($)],TB_TRANSACTIONS[Category],Summary!$H135,TB_TRANSACTIONS[Month],Summary!BI$8),SUMIFS(TB_TRANSACTIONS[Total ($)],TB_TRANSACTIONS[Subcategory],Summary!$H135,TB_TRANSACTIONS[Month],Summary!BI$8)))),0)</f>
        <v/>
      </c>
      <c r="BK135" s="250" t="str">
        <f t="shared" si="34"/>
        <v/>
      </c>
      <c r="BL135" s="162"/>
      <c r="BM135" s="165"/>
      <c r="BN135" s="249" t="str">
        <f>IFERROR(IF($H135="","",IF($H135="Total",SUMIFS(BN$12:BN134,$F$12:$F134,"Category"),IF($F135="Category",SUM(INDEX(Allocations!$D$11:$O$20,MATCH(Summary!$H135,Allocations!$C$11:$C$20,0),MATCH(Summary!BN$8,Allocations!$D$10:$O$10,0))),SUM(INDEX(TB_ALLOCATIONS[[January]:[December]],MATCH(Summary!$H135,TB_ALLOCATIONS[Subcategory],0),MATCH(Summary!BN$8,TB_ALLOCATIONS[[#Headers],[January]:[December]],0)))))),0)</f>
        <v/>
      </c>
      <c r="BO135" s="249" t="str">
        <f>IFERROR(IF($H135="","",IF($H135="Total",SUMIFS(BO$12:BO134,$F$12:$F134,"Category"),IF($F135="Category",SUMIFS(TB_TRANSACTIONS[Total ($)],TB_TRANSACTIONS[Category],Summary!$H135,TB_TRANSACTIONS[Month],Summary!BN$8),SUMIFS(TB_TRANSACTIONS[Total ($)],TB_TRANSACTIONS[Subcategory],Summary!$H135,TB_TRANSACTIONS[Month],Summary!BN$8)))),0)</f>
        <v/>
      </c>
      <c r="BP135" s="250" t="str">
        <f t="shared" si="35"/>
        <v/>
      </c>
      <c r="BQ135" s="162"/>
      <c r="BR135" s="165"/>
      <c r="BS135" s="249" t="str">
        <f t="shared" si="38"/>
        <v/>
      </c>
      <c r="BT135" s="249" t="str">
        <f t="shared" si="39"/>
        <v/>
      </c>
      <c r="BU135" s="250" t="str">
        <f t="shared" si="40"/>
        <v/>
      </c>
      <c r="BV135" s="267"/>
      <c r="BW135" s="77"/>
      <c r="BX135" s="57"/>
      <c r="CK135" s="92"/>
      <c r="CL135" s="92"/>
      <c r="CM135" s="92"/>
      <c r="CN135" s="92"/>
      <c r="CO135" s="92"/>
      <c r="CP135" s="92"/>
    </row>
    <row r="136" spans="1:94" s="72" customFormat="1" ht="16" customHeight="1" thickBot="1" x14ac:dyDescent="0.3">
      <c r="A136" s="97"/>
      <c r="B136" s="108" t="str">
        <f>IFERROR(IF(COUNTIFS($B$13:B135,"Total")&gt;0,"-",IF(B135="",IF(B134="","Total",IF(B134=$C$8,"",B134+1)),IF(E135=D135,"",B135))),"-")</f>
        <v>-</v>
      </c>
      <c r="C136" s="108" t="str">
        <f>IFERROR(IF(B136="","-",INDEX(Analysis!$D$45:$D$54,MATCH(Summary!$B136,Analysis!$C$45:$C$54,0),1)),"-")</f>
        <v>-</v>
      </c>
      <c r="D136" s="108" t="str">
        <f>IFERROR(INDEX(Analysis!$E$45:$E$54,MATCH(Summary!$B136,Analysis!$C$45:$C$54,0),1),"-")</f>
        <v>-</v>
      </c>
      <c r="E136" s="108" t="str">
        <f t="shared" si="36"/>
        <v>-</v>
      </c>
      <c r="F136" s="108" t="str">
        <f t="shared" si="24"/>
        <v>-</v>
      </c>
      <c r="G136" s="57"/>
      <c r="H136" s="164" t="str">
        <f>IFERROR(IF(B136="Total","Total",IF(COUNTIFS($H$12:H135,"Total")&gt;0,"",IF(F136="Category",Summary!C136,INDEX(TB_ALLOCATIONS[Subcategory],MATCH(Summary!C136&amp;"-"&amp;Summary!E136,TB_ALLOCATIONS[Subcategory - code],0),1)))),"")</f>
        <v/>
      </c>
      <c r="I136" s="162"/>
      <c r="J136" s="165"/>
      <c r="K136" s="249" t="str">
        <f>IFERROR(IF($H136="","",IF($H136="Total",SUMIFS(K$12:K135,$F$12:$F135,"Category"),IF($F136="Category",SUM(INDEX(Allocations!$D$11:$O$20,MATCH(Summary!$H136,Allocations!$C$11:$C$20,0),MATCH(Summary!K$8,Allocations!$D$10:$O$10,0))),SUM(INDEX(TB_ALLOCATIONS[[January]:[December]],MATCH(Summary!$H136,TB_ALLOCATIONS[Subcategory],0),MATCH(Summary!K$8,TB_ALLOCATIONS[[#Headers],[January]:[December]],0)))))),0)</f>
        <v/>
      </c>
      <c r="L136" s="249" t="str">
        <f>IFERROR(IF($H136="","",IF($H136="Total",SUMIFS(L$12:L135,$F$12:$F135,"Category"),IF($F136="Category",SUMIFS(TB_TRANSACTIONS[Total ($)],TB_TRANSACTIONS[Category],Summary!$H136,TB_TRANSACTIONS[Month],Summary!K$8),SUMIFS(TB_TRANSACTIONS[Total ($)],TB_TRANSACTIONS[Subcategory],Summary!$H136,TB_TRANSACTIONS[Month],Summary!K$8)))),0)</f>
        <v/>
      </c>
      <c r="M136" s="250" t="str">
        <f t="shared" si="37"/>
        <v/>
      </c>
      <c r="N136" s="162"/>
      <c r="O136" s="165"/>
      <c r="P136" s="249" t="str">
        <f>IFERROR(IF($H136="","",IF($H136="Total",SUMIFS(P$12:P135,$F$12:$F135,"Category"),IF($F136="Category",SUM(INDEX(Allocations!$D$11:$O$20,MATCH(Summary!$H136,Allocations!$C$11:$C$20,0),MATCH(Summary!P$8,Allocations!$D$10:$O$10,0))),SUM(INDEX(TB_ALLOCATIONS[[January]:[December]],MATCH(Summary!$H136,TB_ALLOCATIONS[Subcategory],0),MATCH(Summary!P$8,TB_ALLOCATIONS[[#Headers],[January]:[December]],0)))))),0)</f>
        <v/>
      </c>
      <c r="Q136" s="249" t="str">
        <f>IFERROR(IF($H136="","",IF($H136="Total",SUMIFS(Q$12:Q135,$F$12:$F135,"Category"),IF($F136="Category",SUMIFS(TB_TRANSACTIONS[Total ($)],TB_TRANSACTIONS[Category],Summary!$H136,TB_TRANSACTIONS[Month],Summary!P$8),SUMIFS(TB_TRANSACTIONS[Total ($)],TB_TRANSACTIONS[Subcategory],Summary!$H136,TB_TRANSACTIONS[Month],Summary!P$8)))),0)</f>
        <v/>
      </c>
      <c r="R136" s="250" t="str">
        <f t="shared" si="25"/>
        <v/>
      </c>
      <c r="S136" s="162"/>
      <c r="T136" s="165"/>
      <c r="U136" s="249" t="str">
        <f>IFERROR(IF($H136="","",IF($H136="Total",SUMIFS(U$12:U135,$F$12:$F135,"Category"),IF($F136="Category",SUM(INDEX(Allocations!$D$11:$O$20,MATCH(Summary!$H136,Allocations!$C$11:$C$20,0),MATCH(Summary!U$8,Allocations!$D$10:$O$10,0))),SUM(INDEX(TB_ALLOCATIONS[[January]:[December]],MATCH(Summary!$H136,TB_ALLOCATIONS[Subcategory],0),MATCH(Summary!U$8,TB_ALLOCATIONS[[#Headers],[January]:[December]],0)))))),0)</f>
        <v/>
      </c>
      <c r="V136" s="249" t="str">
        <f>IFERROR(IF($H136="","",IF($H136="Total",SUMIFS(V$12:V135,$F$12:$F135,"Category"),IF($F136="Category",SUMIFS(TB_TRANSACTIONS[Total ($)],TB_TRANSACTIONS[Category],Summary!$H136,TB_TRANSACTIONS[Month],Summary!U$8),SUMIFS(TB_TRANSACTIONS[Total ($)],TB_TRANSACTIONS[Subcategory],Summary!$H136,TB_TRANSACTIONS[Month],Summary!U$8)))),0)</f>
        <v/>
      </c>
      <c r="W136" s="250" t="str">
        <f t="shared" si="26"/>
        <v/>
      </c>
      <c r="X136" s="162"/>
      <c r="Y136" s="165"/>
      <c r="Z136" s="249" t="str">
        <f>IFERROR(IF($H136="","",IF($H136="Total",SUMIFS(Z$12:Z135,$F$12:$F135,"Category"),IF($F136="Category",SUM(INDEX(Allocations!$D$11:$O$20,MATCH(Summary!$H136,Allocations!$C$11:$C$20,0),MATCH(Summary!Z$8,Allocations!$D$10:$O$10,0))),SUM(INDEX(TB_ALLOCATIONS[[January]:[December]],MATCH(Summary!$H136,TB_ALLOCATIONS[Subcategory],0),MATCH(Summary!Z$8,TB_ALLOCATIONS[[#Headers],[January]:[December]],0)))))),0)</f>
        <v/>
      </c>
      <c r="AA136" s="249" t="str">
        <f>IFERROR(IF($H136="","",IF($H136="Total",SUMIFS(AA$12:AA135,$F$12:$F135,"Category"),IF($F136="Category",SUMIFS(TB_TRANSACTIONS[Total ($)],TB_TRANSACTIONS[Category],Summary!$H136,TB_TRANSACTIONS[Month],Summary!Z$8),SUMIFS(TB_TRANSACTIONS[Total ($)],TB_TRANSACTIONS[Subcategory],Summary!$H136,TB_TRANSACTIONS[Month],Summary!Z$8)))),0)</f>
        <v/>
      </c>
      <c r="AB136" s="250" t="str">
        <f t="shared" si="27"/>
        <v/>
      </c>
      <c r="AC136" s="162"/>
      <c r="AD136" s="165"/>
      <c r="AE136" s="249" t="str">
        <f>IFERROR(IF($H136="","",IF($H136="Total",SUMIFS(AE$12:AE135,$F$12:$F135,"Category"),IF($F136="Category",SUM(INDEX(Allocations!$D$11:$O$20,MATCH(Summary!$H136,Allocations!$C$11:$C$20,0),MATCH(Summary!AE$8,Allocations!$D$10:$O$10,0))),SUM(INDEX(TB_ALLOCATIONS[[January]:[December]],MATCH(Summary!$H136,TB_ALLOCATIONS[Subcategory],0),MATCH(Summary!AE$8,TB_ALLOCATIONS[[#Headers],[January]:[December]],0)))))),0)</f>
        <v/>
      </c>
      <c r="AF136" s="249" t="str">
        <f>IFERROR(IF($H136="","",IF($H136="Total",SUMIFS(AF$12:AF135,$F$12:$F135,"Category"),IF($F136="Category",SUMIFS(TB_TRANSACTIONS[Total ($)],TB_TRANSACTIONS[Category],Summary!$H136,TB_TRANSACTIONS[Month],Summary!AE$8),SUMIFS(TB_TRANSACTIONS[Total ($)],TB_TRANSACTIONS[Subcategory],Summary!$H136,TB_TRANSACTIONS[Month],Summary!AE$8)))),0)</f>
        <v/>
      </c>
      <c r="AG136" s="250" t="str">
        <f t="shared" si="28"/>
        <v/>
      </c>
      <c r="AH136" s="162"/>
      <c r="AI136" s="165"/>
      <c r="AJ136" s="249" t="str">
        <f>IFERROR(IF($H136="","",IF($H136="Total",SUMIFS(AJ$12:AJ135,$F$12:$F135,"Category"),IF($F136="Category",SUM(INDEX(Allocations!$D$11:$O$20,MATCH(Summary!$H136,Allocations!$C$11:$C$20,0),MATCH(Summary!AJ$8,Allocations!$D$10:$O$10,0))),SUM(INDEX(TB_ALLOCATIONS[[January]:[December]],MATCH(Summary!$H136,TB_ALLOCATIONS[Subcategory],0),MATCH(Summary!AJ$8,TB_ALLOCATIONS[[#Headers],[January]:[December]],0)))))),0)</f>
        <v/>
      </c>
      <c r="AK136" s="249" t="str">
        <f>IFERROR(IF($H136="","",IF($H136="Total",SUMIFS(AK$12:AK135,$F$12:$F135,"Category"),IF($F136="Category",SUMIFS(TB_TRANSACTIONS[Total ($)],TB_TRANSACTIONS[Category],Summary!$H136,TB_TRANSACTIONS[Month],Summary!AJ$8),SUMIFS(TB_TRANSACTIONS[Total ($)],TB_TRANSACTIONS[Subcategory],Summary!$H136,TB_TRANSACTIONS[Month],Summary!AJ$8)))),0)</f>
        <v/>
      </c>
      <c r="AL136" s="250" t="str">
        <f t="shared" si="29"/>
        <v/>
      </c>
      <c r="AM136" s="162"/>
      <c r="AN136" s="165"/>
      <c r="AO136" s="249" t="str">
        <f>IFERROR(IF($H136="","",IF($H136="Total",SUMIFS(AO$12:AO135,$F$12:$F135,"Category"),IF($F136="Category",SUM(INDEX(Allocations!$D$11:$O$20,MATCH(Summary!$H136,Allocations!$C$11:$C$20,0),MATCH(Summary!AO$8,Allocations!$D$10:$O$10,0))),SUM(INDEX(TB_ALLOCATIONS[[January]:[December]],MATCH(Summary!$H136,TB_ALLOCATIONS[Subcategory],0),MATCH(Summary!AO$8,TB_ALLOCATIONS[[#Headers],[January]:[December]],0)))))),0)</f>
        <v/>
      </c>
      <c r="AP136" s="249" t="str">
        <f>IFERROR(IF($H136="","",IF($H136="Total",SUMIFS(AP$12:AP135,$F$12:$F135,"Category"),IF($F136="Category",SUMIFS(TB_TRANSACTIONS[Total ($)],TB_TRANSACTIONS[Category],Summary!$H136,TB_TRANSACTIONS[Month],Summary!AO$8),SUMIFS(TB_TRANSACTIONS[Total ($)],TB_TRANSACTIONS[Subcategory],Summary!$H136,TB_TRANSACTIONS[Month],Summary!AO$8)))),0)</f>
        <v/>
      </c>
      <c r="AQ136" s="250" t="str">
        <f t="shared" si="30"/>
        <v/>
      </c>
      <c r="AR136" s="162"/>
      <c r="AS136" s="165"/>
      <c r="AT136" s="249" t="str">
        <f>IFERROR(IF($H136="","",IF($H136="Total",SUMIFS(AT$12:AT135,$F$12:$F135,"Category"),IF($F136="Category",SUM(INDEX(Allocations!$D$11:$O$20,MATCH(Summary!$H136,Allocations!$C$11:$C$20,0),MATCH(Summary!AT$8,Allocations!$D$10:$O$10,0))),SUM(INDEX(TB_ALLOCATIONS[[January]:[December]],MATCH(Summary!$H136,TB_ALLOCATIONS[Subcategory],0),MATCH(Summary!AT$8,TB_ALLOCATIONS[[#Headers],[January]:[December]],0)))))),0)</f>
        <v/>
      </c>
      <c r="AU136" s="249" t="str">
        <f>IFERROR(IF($H136="","",IF($H136="Total",SUMIFS(AU$12:AU135,$F$12:$F135,"Category"),IF($F136="Category",SUMIFS(TB_TRANSACTIONS[Total ($)],TB_TRANSACTIONS[Category],Summary!$H136,TB_TRANSACTIONS[Month],Summary!AT$8),SUMIFS(TB_TRANSACTIONS[Total ($)],TB_TRANSACTIONS[Subcategory],Summary!$H136,TB_TRANSACTIONS[Month],Summary!AT$8)))),0)</f>
        <v/>
      </c>
      <c r="AV136" s="250" t="str">
        <f t="shared" si="31"/>
        <v/>
      </c>
      <c r="AW136" s="162"/>
      <c r="AX136" s="165"/>
      <c r="AY136" s="249" t="str">
        <f>IFERROR(IF($H136="","",IF($H136="Total",SUMIFS(AY$12:AY135,$F$12:$F135,"Category"),IF($F136="Category",SUM(INDEX(Allocations!$D$11:$O$20,MATCH(Summary!$H136,Allocations!$C$11:$C$20,0),MATCH(Summary!AY$8,Allocations!$D$10:$O$10,0))),SUM(INDEX(TB_ALLOCATIONS[[January]:[December]],MATCH(Summary!$H136,TB_ALLOCATIONS[Subcategory],0),MATCH(Summary!AY$8,TB_ALLOCATIONS[[#Headers],[January]:[December]],0)))))),0)</f>
        <v/>
      </c>
      <c r="AZ136" s="249" t="str">
        <f>IFERROR(IF($H136="","",IF($H136="Total",SUMIFS(AZ$12:AZ135,$F$12:$F135,"Category"),IF($F136="Category",SUMIFS(TB_TRANSACTIONS[Total ($)],TB_TRANSACTIONS[Category],Summary!$H136,TB_TRANSACTIONS[Month],Summary!AY$8),SUMIFS(TB_TRANSACTIONS[Total ($)],TB_TRANSACTIONS[Subcategory],Summary!$H136,TB_TRANSACTIONS[Month],Summary!AY$8)))),0)</f>
        <v/>
      </c>
      <c r="BA136" s="250" t="str">
        <f t="shared" si="32"/>
        <v/>
      </c>
      <c r="BB136" s="162"/>
      <c r="BC136" s="165"/>
      <c r="BD136" s="249" t="str">
        <f>IFERROR(IF($H136="","",IF($H136="Total",SUMIFS(BD$12:BD135,$F$12:$F135,"Category"),IF($F136="Category",SUM(INDEX(Allocations!$D$11:$O$20,MATCH(Summary!$H136,Allocations!$C$11:$C$20,0),MATCH(Summary!BD$8,Allocations!$D$10:$O$10,0))),SUM(INDEX(TB_ALLOCATIONS[[January]:[December]],MATCH(Summary!$H136,TB_ALLOCATIONS[Subcategory],0),MATCH(Summary!BD$8,TB_ALLOCATIONS[[#Headers],[January]:[December]],0)))))),0)</f>
        <v/>
      </c>
      <c r="BE136" s="249" t="str">
        <f>IFERROR(IF($H136="","",IF($H136="Total",SUMIFS(BE$12:BE135,$F$12:$F135,"Category"),IF($F136="Category",SUMIFS(TB_TRANSACTIONS[Total ($)],TB_TRANSACTIONS[Category],Summary!$H136,TB_TRANSACTIONS[Month],Summary!BD$8),SUMIFS(TB_TRANSACTIONS[Total ($)],TB_TRANSACTIONS[Subcategory],Summary!$H136,TB_TRANSACTIONS[Month],Summary!BD$8)))),0)</f>
        <v/>
      </c>
      <c r="BF136" s="250" t="str">
        <f t="shared" si="33"/>
        <v/>
      </c>
      <c r="BG136" s="162"/>
      <c r="BH136" s="165"/>
      <c r="BI136" s="249" t="str">
        <f>IFERROR(IF($H136="","",IF($H136="Total",SUMIFS(BI$12:BI135,$F$12:$F135,"Category"),IF($F136="Category",SUM(INDEX(Allocations!$D$11:$O$20,MATCH(Summary!$H136,Allocations!$C$11:$C$20,0),MATCH(Summary!BI$8,Allocations!$D$10:$O$10,0))),SUM(INDEX(TB_ALLOCATIONS[[January]:[December]],MATCH(Summary!$H136,TB_ALLOCATIONS[Subcategory],0),MATCH(Summary!BI$8,TB_ALLOCATIONS[[#Headers],[January]:[December]],0)))))),0)</f>
        <v/>
      </c>
      <c r="BJ136" s="249" t="str">
        <f>IFERROR(IF($H136="","",IF($H136="Total",SUMIFS(BJ$12:BJ135,$F$12:$F135,"Category"),IF($F136="Category",SUMIFS(TB_TRANSACTIONS[Total ($)],TB_TRANSACTIONS[Category],Summary!$H136,TB_TRANSACTIONS[Month],Summary!BI$8),SUMIFS(TB_TRANSACTIONS[Total ($)],TB_TRANSACTIONS[Subcategory],Summary!$H136,TB_TRANSACTIONS[Month],Summary!BI$8)))),0)</f>
        <v/>
      </c>
      <c r="BK136" s="250" t="str">
        <f t="shared" si="34"/>
        <v/>
      </c>
      <c r="BL136" s="162"/>
      <c r="BM136" s="165"/>
      <c r="BN136" s="249" t="str">
        <f>IFERROR(IF($H136="","",IF($H136="Total",SUMIFS(BN$12:BN135,$F$12:$F135,"Category"),IF($F136="Category",SUM(INDEX(Allocations!$D$11:$O$20,MATCH(Summary!$H136,Allocations!$C$11:$C$20,0),MATCH(Summary!BN$8,Allocations!$D$10:$O$10,0))),SUM(INDEX(TB_ALLOCATIONS[[January]:[December]],MATCH(Summary!$H136,TB_ALLOCATIONS[Subcategory],0),MATCH(Summary!BN$8,TB_ALLOCATIONS[[#Headers],[January]:[December]],0)))))),0)</f>
        <v/>
      </c>
      <c r="BO136" s="249" t="str">
        <f>IFERROR(IF($H136="","",IF($H136="Total",SUMIFS(BO$12:BO135,$F$12:$F135,"Category"),IF($F136="Category",SUMIFS(TB_TRANSACTIONS[Total ($)],TB_TRANSACTIONS[Category],Summary!$H136,TB_TRANSACTIONS[Month],Summary!BN$8),SUMIFS(TB_TRANSACTIONS[Total ($)],TB_TRANSACTIONS[Subcategory],Summary!$H136,TB_TRANSACTIONS[Month],Summary!BN$8)))),0)</f>
        <v/>
      </c>
      <c r="BP136" s="250" t="str">
        <f t="shared" si="35"/>
        <v/>
      </c>
      <c r="BQ136" s="162"/>
      <c r="BR136" s="165"/>
      <c r="BS136" s="249" t="str">
        <f t="shared" si="38"/>
        <v/>
      </c>
      <c r="BT136" s="249" t="str">
        <f t="shared" si="39"/>
        <v/>
      </c>
      <c r="BU136" s="250" t="str">
        <f t="shared" si="40"/>
        <v/>
      </c>
      <c r="BV136" s="267"/>
      <c r="BW136" s="77"/>
      <c r="BX136" s="57"/>
      <c r="CK136" s="92"/>
      <c r="CL136" s="92"/>
      <c r="CM136" s="92"/>
      <c r="CN136" s="92"/>
      <c r="CO136" s="92"/>
      <c r="CP136" s="92"/>
    </row>
    <row r="137" spans="1:94" s="72" customFormat="1" ht="16" customHeight="1" thickBot="1" x14ac:dyDescent="0.3">
      <c r="A137" s="97"/>
      <c r="B137" s="108" t="str">
        <f>IFERROR(IF(COUNTIFS($B$13:B136,"Total")&gt;0,"-",IF(B136="",IF(B135="","Total",IF(B135=$C$8,"",B135+1)),IF(E136=D136,"",B136))),"-")</f>
        <v>-</v>
      </c>
      <c r="C137" s="108" t="str">
        <f>IFERROR(IF(B137="","-",INDEX(Analysis!$D$45:$D$54,MATCH(Summary!$B137,Analysis!$C$45:$C$54,0),1)),"-")</f>
        <v>-</v>
      </c>
      <c r="D137" s="108" t="str">
        <f>IFERROR(INDEX(Analysis!$E$45:$E$54,MATCH(Summary!$B137,Analysis!$C$45:$C$54,0),1),"-")</f>
        <v>-</v>
      </c>
      <c r="E137" s="108" t="str">
        <f t="shared" si="36"/>
        <v>-</v>
      </c>
      <c r="F137" s="108" t="str">
        <f t="shared" si="24"/>
        <v>-</v>
      </c>
      <c r="G137" s="57"/>
      <c r="H137" s="164" t="str">
        <f>IFERROR(IF(B137="Total","Total",IF(COUNTIFS($H$12:H136,"Total")&gt;0,"",IF(F137="Category",Summary!C137,INDEX(TB_ALLOCATIONS[Subcategory],MATCH(Summary!C137&amp;"-"&amp;Summary!E137,TB_ALLOCATIONS[Subcategory - code],0),1)))),"")</f>
        <v/>
      </c>
      <c r="I137" s="162"/>
      <c r="J137" s="165"/>
      <c r="K137" s="249" t="str">
        <f>IFERROR(IF($H137="","",IF($H137="Total",SUMIFS(K$12:K136,$F$12:$F136,"Category"),IF($F137="Category",SUM(INDEX(Allocations!$D$11:$O$20,MATCH(Summary!$H137,Allocations!$C$11:$C$20,0),MATCH(Summary!K$8,Allocations!$D$10:$O$10,0))),SUM(INDEX(TB_ALLOCATIONS[[January]:[December]],MATCH(Summary!$H137,TB_ALLOCATIONS[Subcategory],0),MATCH(Summary!K$8,TB_ALLOCATIONS[[#Headers],[January]:[December]],0)))))),0)</f>
        <v/>
      </c>
      <c r="L137" s="249" t="str">
        <f>IFERROR(IF($H137="","",IF($H137="Total",SUMIFS(L$12:L136,$F$12:$F136,"Category"),IF($F137="Category",SUMIFS(TB_TRANSACTIONS[Total ($)],TB_TRANSACTIONS[Category],Summary!$H137,TB_TRANSACTIONS[Month],Summary!K$8),SUMIFS(TB_TRANSACTIONS[Total ($)],TB_TRANSACTIONS[Subcategory],Summary!$H137,TB_TRANSACTIONS[Month],Summary!K$8)))),0)</f>
        <v/>
      </c>
      <c r="M137" s="250" t="str">
        <f t="shared" si="37"/>
        <v/>
      </c>
      <c r="N137" s="162"/>
      <c r="O137" s="165"/>
      <c r="P137" s="249" t="str">
        <f>IFERROR(IF($H137="","",IF($H137="Total",SUMIFS(P$12:P136,$F$12:$F136,"Category"),IF($F137="Category",SUM(INDEX(Allocations!$D$11:$O$20,MATCH(Summary!$H137,Allocations!$C$11:$C$20,0),MATCH(Summary!P$8,Allocations!$D$10:$O$10,0))),SUM(INDEX(TB_ALLOCATIONS[[January]:[December]],MATCH(Summary!$H137,TB_ALLOCATIONS[Subcategory],0),MATCH(Summary!P$8,TB_ALLOCATIONS[[#Headers],[January]:[December]],0)))))),0)</f>
        <v/>
      </c>
      <c r="Q137" s="249" t="str">
        <f>IFERROR(IF($H137="","",IF($H137="Total",SUMIFS(Q$12:Q136,$F$12:$F136,"Category"),IF($F137="Category",SUMIFS(TB_TRANSACTIONS[Total ($)],TB_TRANSACTIONS[Category],Summary!$H137,TB_TRANSACTIONS[Month],Summary!P$8),SUMIFS(TB_TRANSACTIONS[Total ($)],TB_TRANSACTIONS[Subcategory],Summary!$H137,TB_TRANSACTIONS[Month],Summary!P$8)))),0)</f>
        <v/>
      </c>
      <c r="R137" s="250" t="str">
        <f t="shared" si="25"/>
        <v/>
      </c>
      <c r="S137" s="162"/>
      <c r="T137" s="165"/>
      <c r="U137" s="249" t="str">
        <f>IFERROR(IF($H137="","",IF($H137="Total",SUMIFS(U$12:U136,$F$12:$F136,"Category"),IF($F137="Category",SUM(INDEX(Allocations!$D$11:$O$20,MATCH(Summary!$H137,Allocations!$C$11:$C$20,0),MATCH(Summary!U$8,Allocations!$D$10:$O$10,0))),SUM(INDEX(TB_ALLOCATIONS[[January]:[December]],MATCH(Summary!$H137,TB_ALLOCATIONS[Subcategory],0),MATCH(Summary!U$8,TB_ALLOCATIONS[[#Headers],[January]:[December]],0)))))),0)</f>
        <v/>
      </c>
      <c r="V137" s="249" t="str">
        <f>IFERROR(IF($H137="","",IF($H137="Total",SUMIFS(V$12:V136,$F$12:$F136,"Category"),IF($F137="Category",SUMIFS(TB_TRANSACTIONS[Total ($)],TB_TRANSACTIONS[Category],Summary!$H137,TB_TRANSACTIONS[Month],Summary!U$8),SUMIFS(TB_TRANSACTIONS[Total ($)],TB_TRANSACTIONS[Subcategory],Summary!$H137,TB_TRANSACTIONS[Month],Summary!U$8)))),0)</f>
        <v/>
      </c>
      <c r="W137" s="250" t="str">
        <f t="shared" si="26"/>
        <v/>
      </c>
      <c r="X137" s="162"/>
      <c r="Y137" s="165"/>
      <c r="Z137" s="249" t="str">
        <f>IFERROR(IF($H137="","",IF($H137="Total",SUMIFS(Z$12:Z136,$F$12:$F136,"Category"),IF($F137="Category",SUM(INDEX(Allocations!$D$11:$O$20,MATCH(Summary!$H137,Allocations!$C$11:$C$20,0),MATCH(Summary!Z$8,Allocations!$D$10:$O$10,0))),SUM(INDEX(TB_ALLOCATIONS[[January]:[December]],MATCH(Summary!$H137,TB_ALLOCATIONS[Subcategory],0),MATCH(Summary!Z$8,TB_ALLOCATIONS[[#Headers],[January]:[December]],0)))))),0)</f>
        <v/>
      </c>
      <c r="AA137" s="249" t="str">
        <f>IFERROR(IF($H137="","",IF($H137="Total",SUMIFS(AA$12:AA136,$F$12:$F136,"Category"),IF($F137="Category",SUMIFS(TB_TRANSACTIONS[Total ($)],TB_TRANSACTIONS[Category],Summary!$H137,TB_TRANSACTIONS[Month],Summary!Z$8),SUMIFS(TB_TRANSACTIONS[Total ($)],TB_TRANSACTIONS[Subcategory],Summary!$H137,TB_TRANSACTIONS[Month],Summary!Z$8)))),0)</f>
        <v/>
      </c>
      <c r="AB137" s="250" t="str">
        <f t="shared" si="27"/>
        <v/>
      </c>
      <c r="AC137" s="162"/>
      <c r="AD137" s="165"/>
      <c r="AE137" s="249" t="str">
        <f>IFERROR(IF($H137="","",IF($H137="Total",SUMIFS(AE$12:AE136,$F$12:$F136,"Category"),IF($F137="Category",SUM(INDEX(Allocations!$D$11:$O$20,MATCH(Summary!$H137,Allocations!$C$11:$C$20,0),MATCH(Summary!AE$8,Allocations!$D$10:$O$10,0))),SUM(INDEX(TB_ALLOCATIONS[[January]:[December]],MATCH(Summary!$H137,TB_ALLOCATIONS[Subcategory],0),MATCH(Summary!AE$8,TB_ALLOCATIONS[[#Headers],[January]:[December]],0)))))),0)</f>
        <v/>
      </c>
      <c r="AF137" s="249" t="str">
        <f>IFERROR(IF($H137="","",IF($H137="Total",SUMIFS(AF$12:AF136,$F$12:$F136,"Category"),IF($F137="Category",SUMIFS(TB_TRANSACTIONS[Total ($)],TB_TRANSACTIONS[Category],Summary!$H137,TB_TRANSACTIONS[Month],Summary!AE$8),SUMIFS(TB_TRANSACTIONS[Total ($)],TB_TRANSACTIONS[Subcategory],Summary!$H137,TB_TRANSACTIONS[Month],Summary!AE$8)))),0)</f>
        <v/>
      </c>
      <c r="AG137" s="250" t="str">
        <f t="shared" si="28"/>
        <v/>
      </c>
      <c r="AH137" s="162"/>
      <c r="AI137" s="165"/>
      <c r="AJ137" s="249" t="str">
        <f>IFERROR(IF($H137="","",IF($H137="Total",SUMIFS(AJ$12:AJ136,$F$12:$F136,"Category"),IF($F137="Category",SUM(INDEX(Allocations!$D$11:$O$20,MATCH(Summary!$H137,Allocations!$C$11:$C$20,0),MATCH(Summary!AJ$8,Allocations!$D$10:$O$10,0))),SUM(INDEX(TB_ALLOCATIONS[[January]:[December]],MATCH(Summary!$H137,TB_ALLOCATIONS[Subcategory],0),MATCH(Summary!AJ$8,TB_ALLOCATIONS[[#Headers],[January]:[December]],0)))))),0)</f>
        <v/>
      </c>
      <c r="AK137" s="249" t="str">
        <f>IFERROR(IF($H137="","",IF($H137="Total",SUMIFS(AK$12:AK136,$F$12:$F136,"Category"),IF($F137="Category",SUMIFS(TB_TRANSACTIONS[Total ($)],TB_TRANSACTIONS[Category],Summary!$H137,TB_TRANSACTIONS[Month],Summary!AJ$8),SUMIFS(TB_TRANSACTIONS[Total ($)],TB_TRANSACTIONS[Subcategory],Summary!$H137,TB_TRANSACTIONS[Month],Summary!AJ$8)))),0)</f>
        <v/>
      </c>
      <c r="AL137" s="250" t="str">
        <f t="shared" si="29"/>
        <v/>
      </c>
      <c r="AM137" s="162"/>
      <c r="AN137" s="165"/>
      <c r="AO137" s="249" t="str">
        <f>IFERROR(IF($H137="","",IF($H137="Total",SUMIFS(AO$12:AO136,$F$12:$F136,"Category"),IF($F137="Category",SUM(INDEX(Allocations!$D$11:$O$20,MATCH(Summary!$H137,Allocations!$C$11:$C$20,0),MATCH(Summary!AO$8,Allocations!$D$10:$O$10,0))),SUM(INDEX(TB_ALLOCATIONS[[January]:[December]],MATCH(Summary!$H137,TB_ALLOCATIONS[Subcategory],0),MATCH(Summary!AO$8,TB_ALLOCATIONS[[#Headers],[January]:[December]],0)))))),0)</f>
        <v/>
      </c>
      <c r="AP137" s="249" t="str">
        <f>IFERROR(IF($H137="","",IF($H137="Total",SUMIFS(AP$12:AP136,$F$12:$F136,"Category"),IF($F137="Category",SUMIFS(TB_TRANSACTIONS[Total ($)],TB_TRANSACTIONS[Category],Summary!$H137,TB_TRANSACTIONS[Month],Summary!AO$8),SUMIFS(TB_TRANSACTIONS[Total ($)],TB_TRANSACTIONS[Subcategory],Summary!$H137,TB_TRANSACTIONS[Month],Summary!AO$8)))),0)</f>
        <v/>
      </c>
      <c r="AQ137" s="250" t="str">
        <f t="shared" si="30"/>
        <v/>
      </c>
      <c r="AR137" s="162"/>
      <c r="AS137" s="165"/>
      <c r="AT137" s="249" t="str">
        <f>IFERROR(IF($H137="","",IF($H137="Total",SUMIFS(AT$12:AT136,$F$12:$F136,"Category"),IF($F137="Category",SUM(INDEX(Allocations!$D$11:$O$20,MATCH(Summary!$H137,Allocations!$C$11:$C$20,0),MATCH(Summary!AT$8,Allocations!$D$10:$O$10,0))),SUM(INDEX(TB_ALLOCATIONS[[January]:[December]],MATCH(Summary!$H137,TB_ALLOCATIONS[Subcategory],0),MATCH(Summary!AT$8,TB_ALLOCATIONS[[#Headers],[January]:[December]],0)))))),0)</f>
        <v/>
      </c>
      <c r="AU137" s="249" t="str">
        <f>IFERROR(IF($H137="","",IF($H137="Total",SUMIFS(AU$12:AU136,$F$12:$F136,"Category"),IF($F137="Category",SUMIFS(TB_TRANSACTIONS[Total ($)],TB_TRANSACTIONS[Category],Summary!$H137,TB_TRANSACTIONS[Month],Summary!AT$8),SUMIFS(TB_TRANSACTIONS[Total ($)],TB_TRANSACTIONS[Subcategory],Summary!$H137,TB_TRANSACTIONS[Month],Summary!AT$8)))),0)</f>
        <v/>
      </c>
      <c r="AV137" s="250" t="str">
        <f t="shared" si="31"/>
        <v/>
      </c>
      <c r="AW137" s="162"/>
      <c r="AX137" s="165"/>
      <c r="AY137" s="249" t="str">
        <f>IFERROR(IF($H137="","",IF($H137="Total",SUMIFS(AY$12:AY136,$F$12:$F136,"Category"),IF($F137="Category",SUM(INDEX(Allocations!$D$11:$O$20,MATCH(Summary!$H137,Allocations!$C$11:$C$20,0),MATCH(Summary!AY$8,Allocations!$D$10:$O$10,0))),SUM(INDEX(TB_ALLOCATIONS[[January]:[December]],MATCH(Summary!$H137,TB_ALLOCATIONS[Subcategory],0),MATCH(Summary!AY$8,TB_ALLOCATIONS[[#Headers],[January]:[December]],0)))))),0)</f>
        <v/>
      </c>
      <c r="AZ137" s="249" t="str">
        <f>IFERROR(IF($H137="","",IF($H137="Total",SUMIFS(AZ$12:AZ136,$F$12:$F136,"Category"),IF($F137="Category",SUMIFS(TB_TRANSACTIONS[Total ($)],TB_TRANSACTIONS[Category],Summary!$H137,TB_TRANSACTIONS[Month],Summary!AY$8),SUMIFS(TB_TRANSACTIONS[Total ($)],TB_TRANSACTIONS[Subcategory],Summary!$H137,TB_TRANSACTIONS[Month],Summary!AY$8)))),0)</f>
        <v/>
      </c>
      <c r="BA137" s="250" t="str">
        <f t="shared" si="32"/>
        <v/>
      </c>
      <c r="BB137" s="162"/>
      <c r="BC137" s="165"/>
      <c r="BD137" s="249" t="str">
        <f>IFERROR(IF($H137="","",IF($H137="Total",SUMIFS(BD$12:BD136,$F$12:$F136,"Category"),IF($F137="Category",SUM(INDEX(Allocations!$D$11:$O$20,MATCH(Summary!$H137,Allocations!$C$11:$C$20,0),MATCH(Summary!BD$8,Allocations!$D$10:$O$10,0))),SUM(INDEX(TB_ALLOCATIONS[[January]:[December]],MATCH(Summary!$H137,TB_ALLOCATIONS[Subcategory],0),MATCH(Summary!BD$8,TB_ALLOCATIONS[[#Headers],[January]:[December]],0)))))),0)</f>
        <v/>
      </c>
      <c r="BE137" s="249" t="str">
        <f>IFERROR(IF($H137="","",IF($H137="Total",SUMIFS(BE$12:BE136,$F$12:$F136,"Category"),IF($F137="Category",SUMIFS(TB_TRANSACTIONS[Total ($)],TB_TRANSACTIONS[Category],Summary!$H137,TB_TRANSACTIONS[Month],Summary!BD$8),SUMIFS(TB_TRANSACTIONS[Total ($)],TB_TRANSACTIONS[Subcategory],Summary!$H137,TB_TRANSACTIONS[Month],Summary!BD$8)))),0)</f>
        <v/>
      </c>
      <c r="BF137" s="250" t="str">
        <f t="shared" si="33"/>
        <v/>
      </c>
      <c r="BG137" s="162"/>
      <c r="BH137" s="165"/>
      <c r="BI137" s="249" t="str">
        <f>IFERROR(IF($H137="","",IF($H137="Total",SUMIFS(BI$12:BI136,$F$12:$F136,"Category"),IF($F137="Category",SUM(INDEX(Allocations!$D$11:$O$20,MATCH(Summary!$H137,Allocations!$C$11:$C$20,0),MATCH(Summary!BI$8,Allocations!$D$10:$O$10,0))),SUM(INDEX(TB_ALLOCATIONS[[January]:[December]],MATCH(Summary!$H137,TB_ALLOCATIONS[Subcategory],0),MATCH(Summary!BI$8,TB_ALLOCATIONS[[#Headers],[January]:[December]],0)))))),0)</f>
        <v/>
      </c>
      <c r="BJ137" s="249" t="str">
        <f>IFERROR(IF($H137="","",IF($H137="Total",SUMIFS(BJ$12:BJ136,$F$12:$F136,"Category"),IF($F137="Category",SUMIFS(TB_TRANSACTIONS[Total ($)],TB_TRANSACTIONS[Category],Summary!$H137,TB_TRANSACTIONS[Month],Summary!BI$8),SUMIFS(TB_TRANSACTIONS[Total ($)],TB_TRANSACTIONS[Subcategory],Summary!$H137,TB_TRANSACTIONS[Month],Summary!BI$8)))),0)</f>
        <v/>
      </c>
      <c r="BK137" s="250" t="str">
        <f t="shared" si="34"/>
        <v/>
      </c>
      <c r="BL137" s="162"/>
      <c r="BM137" s="165"/>
      <c r="BN137" s="249" t="str">
        <f>IFERROR(IF($H137="","",IF($H137="Total",SUMIFS(BN$12:BN136,$F$12:$F136,"Category"),IF($F137="Category",SUM(INDEX(Allocations!$D$11:$O$20,MATCH(Summary!$H137,Allocations!$C$11:$C$20,0),MATCH(Summary!BN$8,Allocations!$D$10:$O$10,0))),SUM(INDEX(TB_ALLOCATIONS[[January]:[December]],MATCH(Summary!$H137,TB_ALLOCATIONS[Subcategory],0),MATCH(Summary!BN$8,TB_ALLOCATIONS[[#Headers],[January]:[December]],0)))))),0)</f>
        <v/>
      </c>
      <c r="BO137" s="249" t="str">
        <f>IFERROR(IF($H137="","",IF($H137="Total",SUMIFS(BO$12:BO136,$F$12:$F136,"Category"),IF($F137="Category",SUMIFS(TB_TRANSACTIONS[Total ($)],TB_TRANSACTIONS[Category],Summary!$H137,TB_TRANSACTIONS[Month],Summary!BN$8),SUMIFS(TB_TRANSACTIONS[Total ($)],TB_TRANSACTIONS[Subcategory],Summary!$H137,TB_TRANSACTIONS[Month],Summary!BN$8)))),0)</f>
        <v/>
      </c>
      <c r="BP137" s="250" t="str">
        <f t="shared" si="35"/>
        <v/>
      </c>
      <c r="BQ137" s="162"/>
      <c r="BR137" s="165"/>
      <c r="BS137" s="249" t="str">
        <f t="shared" si="38"/>
        <v/>
      </c>
      <c r="BT137" s="249" t="str">
        <f t="shared" si="39"/>
        <v/>
      </c>
      <c r="BU137" s="250" t="str">
        <f t="shared" si="40"/>
        <v/>
      </c>
      <c r="BV137" s="267"/>
      <c r="BW137" s="77"/>
      <c r="BX137" s="57"/>
      <c r="CK137" s="92"/>
      <c r="CL137" s="92"/>
      <c r="CM137" s="92"/>
      <c r="CN137" s="92"/>
      <c r="CO137" s="92"/>
      <c r="CP137" s="92"/>
    </row>
    <row r="138" spans="1:94" s="72" customFormat="1" ht="16" customHeight="1" thickBot="1" x14ac:dyDescent="0.3">
      <c r="A138" s="97"/>
      <c r="B138" s="108" t="str">
        <f>IFERROR(IF(COUNTIFS($B$13:B137,"Total")&gt;0,"-",IF(B137="",IF(B136="","Total",IF(B136=$C$8,"",B136+1)),IF(E137=D137,"",B137))),"-")</f>
        <v>-</v>
      </c>
      <c r="C138" s="108" t="str">
        <f>IFERROR(IF(B138="","-",INDEX(Analysis!$D$45:$D$54,MATCH(Summary!$B138,Analysis!$C$45:$C$54,0),1)),"-")</f>
        <v>-</v>
      </c>
      <c r="D138" s="108" t="str">
        <f>IFERROR(INDEX(Analysis!$E$45:$E$54,MATCH(Summary!$B138,Analysis!$C$45:$C$54,0),1),"-")</f>
        <v>-</v>
      </c>
      <c r="E138" s="108" t="str">
        <f t="shared" si="36"/>
        <v>-</v>
      </c>
      <c r="F138" s="108" t="str">
        <f t="shared" si="24"/>
        <v>-</v>
      </c>
      <c r="G138" s="57"/>
      <c r="H138" s="164" t="str">
        <f>IFERROR(IF(B138="Total","Total",IF(COUNTIFS($H$12:H137,"Total")&gt;0,"",IF(F138="Category",Summary!C138,INDEX(TB_ALLOCATIONS[Subcategory],MATCH(Summary!C138&amp;"-"&amp;Summary!E138,TB_ALLOCATIONS[Subcategory - code],0),1)))),"")</f>
        <v/>
      </c>
      <c r="I138" s="162"/>
      <c r="J138" s="165"/>
      <c r="K138" s="249" t="str">
        <f>IFERROR(IF($H138="","",IF($H138="Total",SUMIFS(K$12:K137,$F$12:$F137,"Category"),IF($F138="Category",SUM(INDEX(Allocations!$D$11:$O$20,MATCH(Summary!$H138,Allocations!$C$11:$C$20,0),MATCH(Summary!K$8,Allocations!$D$10:$O$10,0))),SUM(INDEX(TB_ALLOCATIONS[[January]:[December]],MATCH(Summary!$H138,TB_ALLOCATIONS[Subcategory],0),MATCH(Summary!K$8,TB_ALLOCATIONS[[#Headers],[January]:[December]],0)))))),0)</f>
        <v/>
      </c>
      <c r="L138" s="249" t="str">
        <f>IFERROR(IF($H138="","",IF($H138="Total",SUMIFS(L$12:L137,$F$12:$F137,"Category"),IF($F138="Category",SUMIFS(TB_TRANSACTIONS[Total ($)],TB_TRANSACTIONS[Category],Summary!$H138,TB_TRANSACTIONS[Month],Summary!K$8),SUMIFS(TB_TRANSACTIONS[Total ($)],TB_TRANSACTIONS[Subcategory],Summary!$H138,TB_TRANSACTIONS[Month],Summary!K$8)))),0)</f>
        <v/>
      </c>
      <c r="M138" s="250" t="str">
        <f t="shared" si="37"/>
        <v/>
      </c>
      <c r="N138" s="162"/>
      <c r="O138" s="165"/>
      <c r="P138" s="249" t="str">
        <f>IFERROR(IF($H138="","",IF($H138="Total",SUMIFS(P$12:P137,$F$12:$F137,"Category"),IF($F138="Category",SUM(INDEX(Allocations!$D$11:$O$20,MATCH(Summary!$H138,Allocations!$C$11:$C$20,0),MATCH(Summary!P$8,Allocations!$D$10:$O$10,0))),SUM(INDEX(TB_ALLOCATIONS[[January]:[December]],MATCH(Summary!$H138,TB_ALLOCATIONS[Subcategory],0),MATCH(Summary!P$8,TB_ALLOCATIONS[[#Headers],[January]:[December]],0)))))),0)</f>
        <v/>
      </c>
      <c r="Q138" s="249" t="str">
        <f>IFERROR(IF($H138="","",IF($H138="Total",SUMIFS(Q$12:Q137,$F$12:$F137,"Category"),IF($F138="Category",SUMIFS(TB_TRANSACTIONS[Total ($)],TB_TRANSACTIONS[Category],Summary!$H138,TB_TRANSACTIONS[Month],Summary!P$8),SUMIFS(TB_TRANSACTIONS[Total ($)],TB_TRANSACTIONS[Subcategory],Summary!$H138,TB_TRANSACTIONS[Month],Summary!P$8)))),0)</f>
        <v/>
      </c>
      <c r="R138" s="250" t="str">
        <f t="shared" si="25"/>
        <v/>
      </c>
      <c r="S138" s="162"/>
      <c r="T138" s="165"/>
      <c r="U138" s="249" t="str">
        <f>IFERROR(IF($H138="","",IF($H138="Total",SUMIFS(U$12:U137,$F$12:$F137,"Category"),IF($F138="Category",SUM(INDEX(Allocations!$D$11:$O$20,MATCH(Summary!$H138,Allocations!$C$11:$C$20,0),MATCH(Summary!U$8,Allocations!$D$10:$O$10,0))),SUM(INDEX(TB_ALLOCATIONS[[January]:[December]],MATCH(Summary!$H138,TB_ALLOCATIONS[Subcategory],0),MATCH(Summary!U$8,TB_ALLOCATIONS[[#Headers],[January]:[December]],0)))))),0)</f>
        <v/>
      </c>
      <c r="V138" s="249" t="str">
        <f>IFERROR(IF($H138="","",IF($H138="Total",SUMIFS(V$12:V137,$F$12:$F137,"Category"),IF($F138="Category",SUMIFS(TB_TRANSACTIONS[Total ($)],TB_TRANSACTIONS[Category],Summary!$H138,TB_TRANSACTIONS[Month],Summary!U$8),SUMIFS(TB_TRANSACTIONS[Total ($)],TB_TRANSACTIONS[Subcategory],Summary!$H138,TB_TRANSACTIONS[Month],Summary!U$8)))),0)</f>
        <v/>
      </c>
      <c r="W138" s="250" t="str">
        <f t="shared" si="26"/>
        <v/>
      </c>
      <c r="X138" s="162"/>
      <c r="Y138" s="165"/>
      <c r="Z138" s="249" t="str">
        <f>IFERROR(IF($H138="","",IF($H138="Total",SUMIFS(Z$12:Z137,$F$12:$F137,"Category"),IF($F138="Category",SUM(INDEX(Allocations!$D$11:$O$20,MATCH(Summary!$H138,Allocations!$C$11:$C$20,0),MATCH(Summary!Z$8,Allocations!$D$10:$O$10,0))),SUM(INDEX(TB_ALLOCATIONS[[January]:[December]],MATCH(Summary!$H138,TB_ALLOCATIONS[Subcategory],0),MATCH(Summary!Z$8,TB_ALLOCATIONS[[#Headers],[January]:[December]],0)))))),0)</f>
        <v/>
      </c>
      <c r="AA138" s="249" t="str">
        <f>IFERROR(IF($H138="","",IF($H138="Total",SUMIFS(AA$12:AA137,$F$12:$F137,"Category"),IF($F138="Category",SUMIFS(TB_TRANSACTIONS[Total ($)],TB_TRANSACTIONS[Category],Summary!$H138,TB_TRANSACTIONS[Month],Summary!Z$8),SUMIFS(TB_TRANSACTIONS[Total ($)],TB_TRANSACTIONS[Subcategory],Summary!$H138,TB_TRANSACTIONS[Month],Summary!Z$8)))),0)</f>
        <v/>
      </c>
      <c r="AB138" s="250" t="str">
        <f t="shared" si="27"/>
        <v/>
      </c>
      <c r="AC138" s="162"/>
      <c r="AD138" s="165"/>
      <c r="AE138" s="249" t="str">
        <f>IFERROR(IF($H138="","",IF($H138="Total",SUMIFS(AE$12:AE137,$F$12:$F137,"Category"),IF($F138="Category",SUM(INDEX(Allocations!$D$11:$O$20,MATCH(Summary!$H138,Allocations!$C$11:$C$20,0),MATCH(Summary!AE$8,Allocations!$D$10:$O$10,0))),SUM(INDEX(TB_ALLOCATIONS[[January]:[December]],MATCH(Summary!$H138,TB_ALLOCATIONS[Subcategory],0),MATCH(Summary!AE$8,TB_ALLOCATIONS[[#Headers],[January]:[December]],0)))))),0)</f>
        <v/>
      </c>
      <c r="AF138" s="249" t="str">
        <f>IFERROR(IF($H138="","",IF($H138="Total",SUMIFS(AF$12:AF137,$F$12:$F137,"Category"),IF($F138="Category",SUMIFS(TB_TRANSACTIONS[Total ($)],TB_TRANSACTIONS[Category],Summary!$H138,TB_TRANSACTIONS[Month],Summary!AE$8),SUMIFS(TB_TRANSACTIONS[Total ($)],TB_TRANSACTIONS[Subcategory],Summary!$H138,TB_TRANSACTIONS[Month],Summary!AE$8)))),0)</f>
        <v/>
      </c>
      <c r="AG138" s="250" t="str">
        <f t="shared" si="28"/>
        <v/>
      </c>
      <c r="AH138" s="162"/>
      <c r="AI138" s="165"/>
      <c r="AJ138" s="249" t="str">
        <f>IFERROR(IF($H138="","",IF($H138="Total",SUMIFS(AJ$12:AJ137,$F$12:$F137,"Category"),IF($F138="Category",SUM(INDEX(Allocations!$D$11:$O$20,MATCH(Summary!$H138,Allocations!$C$11:$C$20,0),MATCH(Summary!AJ$8,Allocations!$D$10:$O$10,0))),SUM(INDEX(TB_ALLOCATIONS[[January]:[December]],MATCH(Summary!$H138,TB_ALLOCATIONS[Subcategory],0),MATCH(Summary!AJ$8,TB_ALLOCATIONS[[#Headers],[January]:[December]],0)))))),0)</f>
        <v/>
      </c>
      <c r="AK138" s="249" t="str">
        <f>IFERROR(IF($H138="","",IF($H138="Total",SUMIFS(AK$12:AK137,$F$12:$F137,"Category"),IF($F138="Category",SUMIFS(TB_TRANSACTIONS[Total ($)],TB_TRANSACTIONS[Category],Summary!$H138,TB_TRANSACTIONS[Month],Summary!AJ$8),SUMIFS(TB_TRANSACTIONS[Total ($)],TB_TRANSACTIONS[Subcategory],Summary!$H138,TB_TRANSACTIONS[Month],Summary!AJ$8)))),0)</f>
        <v/>
      </c>
      <c r="AL138" s="250" t="str">
        <f t="shared" si="29"/>
        <v/>
      </c>
      <c r="AM138" s="162"/>
      <c r="AN138" s="165"/>
      <c r="AO138" s="249" t="str">
        <f>IFERROR(IF($H138="","",IF($H138="Total",SUMIFS(AO$12:AO137,$F$12:$F137,"Category"),IF($F138="Category",SUM(INDEX(Allocations!$D$11:$O$20,MATCH(Summary!$H138,Allocations!$C$11:$C$20,0),MATCH(Summary!AO$8,Allocations!$D$10:$O$10,0))),SUM(INDEX(TB_ALLOCATIONS[[January]:[December]],MATCH(Summary!$H138,TB_ALLOCATIONS[Subcategory],0),MATCH(Summary!AO$8,TB_ALLOCATIONS[[#Headers],[January]:[December]],0)))))),0)</f>
        <v/>
      </c>
      <c r="AP138" s="249" t="str">
        <f>IFERROR(IF($H138="","",IF($H138="Total",SUMIFS(AP$12:AP137,$F$12:$F137,"Category"),IF($F138="Category",SUMIFS(TB_TRANSACTIONS[Total ($)],TB_TRANSACTIONS[Category],Summary!$H138,TB_TRANSACTIONS[Month],Summary!AO$8),SUMIFS(TB_TRANSACTIONS[Total ($)],TB_TRANSACTIONS[Subcategory],Summary!$H138,TB_TRANSACTIONS[Month],Summary!AO$8)))),0)</f>
        <v/>
      </c>
      <c r="AQ138" s="250" t="str">
        <f t="shared" si="30"/>
        <v/>
      </c>
      <c r="AR138" s="162"/>
      <c r="AS138" s="165"/>
      <c r="AT138" s="249" t="str">
        <f>IFERROR(IF($H138="","",IF($H138="Total",SUMIFS(AT$12:AT137,$F$12:$F137,"Category"),IF($F138="Category",SUM(INDEX(Allocations!$D$11:$O$20,MATCH(Summary!$H138,Allocations!$C$11:$C$20,0),MATCH(Summary!AT$8,Allocations!$D$10:$O$10,0))),SUM(INDEX(TB_ALLOCATIONS[[January]:[December]],MATCH(Summary!$H138,TB_ALLOCATIONS[Subcategory],0),MATCH(Summary!AT$8,TB_ALLOCATIONS[[#Headers],[January]:[December]],0)))))),0)</f>
        <v/>
      </c>
      <c r="AU138" s="249" t="str">
        <f>IFERROR(IF($H138="","",IF($H138="Total",SUMIFS(AU$12:AU137,$F$12:$F137,"Category"),IF($F138="Category",SUMIFS(TB_TRANSACTIONS[Total ($)],TB_TRANSACTIONS[Category],Summary!$H138,TB_TRANSACTIONS[Month],Summary!AT$8),SUMIFS(TB_TRANSACTIONS[Total ($)],TB_TRANSACTIONS[Subcategory],Summary!$H138,TB_TRANSACTIONS[Month],Summary!AT$8)))),0)</f>
        <v/>
      </c>
      <c r="AV138" s="250" t="str">
        <f t="shared" si="31"/>
        <v/>
      </c>
      <c r="AW138" s="162"/>
      <c r="AX138" s="165"/>
      <c r="AY138" s="249" t="str">
        <f>IFERROR(IF($H138="","",IF($H138="Total",SUMIFS(AY$12:AY137,$F$12:$F137,"Category"),IF($F138="Category",SUM(INDEX(Allocations!$D$11:$O$20,MATCH(Summary!$H138,Allocations!$C$11:$C$20,0),MATCH(Summary!AY$8,Allocations!$D$10:$O$10,0))),SUM(INDEX(TB_ALLOCATIONS[[January]:[December]],MATCH(Summary!$H138,TB_ALLOCATIONS[Subcategory],0),MATCH(Summary!AY$8,TB_ALLOCATIONS[[#Headers],[January]:[December]],0)))))),0)</f>
        <v/>
      </c>
      <c r="AZ138" s="249" t="str">
        <f>IFERROR(IF($H138="","",IF($H138="Total",SUMIFS(AZ$12:AZ137,$F$12:$F137,"Category"),IF($F138="Category",SUMIFS(TB_TRANSACTIONS[Total ($)],TB_TRANSACTIONS[Category],Summary!$H138,TB_TRANSACTIONS[Month],Summary!AY$8),SUMIFS(TB_TRANSACTIONS[Total ($)],TB_TRANSACTIONS[Subcategory],Summary!$H138,TB_TRANSACTIONS[Month],Summary!AY$8)))),0)</f>
        <v/>
      </c>
      <c r="BA138" s="250" t="str">
        <f t="shared" si="32"/>
        <v/>
      </c>
      <c r="BB138" s="162"/>
      <c r="BC138" s="165"/>
      <c r="BD138" s="249" t="str">
        <f>IFERROR(IF($H138="","",IF($H138="Total",SUMIFS(BD$12:BD137,$F$12:$F137,"Category"),IF($F138="Category",SUM(INDEX(Allocations!$D$11:$O$20,MATCH(Summary!$H138,Allocations!$C$11:$C$20,0),MATCH(Summary!BD$8,Allocations!$D$10:$O$10,0))),SUM(INDEX(TB_ALLOCATIONS[[January]:[December]],MATCH(Summary!$H138,TB_ALLOCATIONS[Subcategory],0),MATCH(Summary!BD$8,TB_ALLOCATIONS[[#Headers],[January]:[December]],0)))))),0)</f>
        <v/>
      </c>
      <c r="BE138" s="249" t="str">
        <f>IFERROR(IF($H138="","",IF($H138="Total",SUMIFS(BE$12:BE137,$F$12:$F137,"Category"),IF($F138="Category",SUMIFS(TB_TRANSACTIONS[Total ($)],TB_TRANSACTIONS[Category],Summary!$H138,TB_TRANSACTIONS[Month],Summary!BD$8),SUMIFS(TB_TRANSACTIONS[Total ($)],TB_TRANSACTIONS[Subcategory],Summary!$H138,TB_TRANSACTIONS[Month],Summary!BD$8)))),0)</f>
        <v/>
      </c>
      <c r="BF138" s="250" t="str">
        <f t="shared" si="33"/>
        <v/>
      </c>
      <c r="BG138" s="162"/>
      <c r="BH138" s="165"/>
      <c r="BI138" s="249" t="str">
        <f>IFERROR(IF($H138="","",IF($H138="Total",SUMIFS(BI$12:BI137,$F$12:$F137,"Category"),IF($F138="Category",SUM(INDEX(Allocations!$D$11:$O$20,MATCH(Summary!$H138,Allocations!$C$11:$C$20,0),MATCH(Summary!BI$8,Allocations!$D$10:$O$10,0))),SUM(INDEX(TB_ALLOCATIONS[[January]:[December]],MATCH(Summary!$H138,TB_ALLOCATIONS[Subcategory],0),MATCH(Summary!BI$8,TB_ALLOCATIONS[[#Headers],[January]:[December]],0)))))),0)</f>
        <v/>
      </c>
      <c r="BJ138" s="249" t="str">
        <f>IFERROR(IF($H138="","",IF($H138="Total",SUMIFS(BJ$12:BJ137,$F$12:$F137,"Category"),IF($F138="Category",SUMIFS(TB_TRANSACTIONS[Total ($)],TB_TRANSACTIONS[Category],Summary!$H138,TB_TRANSACTIONS[Month],Summary!BI$8),SUMIFS(TB_TRANSACTIONS[Total ($)],TB_TRANSACTIONS[Subcategory],Summary!$H138,TB_TRANSACTIONS[Month],Summary!BI$8)))),0)</f>
        <v/>
      </c>
      <c r="BK138" s="250" t="str">
        <f t="shared" si="34"/>
        <v/>
      </c>
      <c r="BL138" s="162"/>
      <c r="BM138" s="165"/>
      <c r="BN138" s="249" t="str">
        <f>IFERROR(IF($H138="","",IF($H138="Total",SUMIFS(BN$12:BN137,$F$12:$F137,"Category"),IF($F138="Category",SUM(INDEX(Allocations!$D$11:$O$20,MATCH(Summary!$H138,Allocations!$C$11:$C$20,0),MATCH(Summary!BN$8,Allocations!$D$10:$O$10,0))),SUM(INDEX(TB_ALLOCATIONS[[January]:[December]],MATCH(Summary!$H138,TB_ALLOCATIONS[Subcategory],0),MATCH(Summary!BN$8,TB_ALLOCATIONS[[#Headers],[January]:[December]],0)))))),0)</f>
        <v/>
      </c>
      <c r="BO138" s="249" t="str">
        <f>IFERROR(IF($H138="","",IF($H138="Total",SUMIFS(BO$12:BO137,$F$12:$F137,"Category"),IF($F138="Category",SUMIFS(TB_TRANSACTIONS[Total ($)],TB_TRANSACTIONS[Category],Summary!$H138,TB_TRANSACTIONS[Month],Summary!BN$8),SUMIFS(TB_TRANSACTIONS[Total ($)],TB_TRANSACTIONS[Subcategory],Summary!$H138,TB_TRANSACTIONS[Month],Summary!BN$8)))),0)</f>
        <v/>
      </c>
      <c r="BP138" s="250" t="str">
        <f t="shared" si="35"/>
        <v/>
      </c>
      <c r="BQ138" s="162"/>
      <c r="BR138" s="165"/>
      <c r="BS138" s="249" t="str">
        <f t="shared" si="38"/>
        <v/>
      </c>
      <c r="BT138" s="249" t="str">
        <f t="shared" si="39"/>
        <v/>
      </c>
      <c r="BU138" s="250" t="str">
        <f t="shared" si="40"/>
        <v/>
      </c>
      <c r="BV138" s="267"/>
      <c r="BW138" s="77"/>
      <c r="BX138" s="57"/>
      <c r="CK138" s="92"/>
      <c r="CL138" s="92"/>
      <c r="CM138" s="92"/>
      <c r="CN138" s="92"/>
      <c r="CO138" s="92"/>
      <c r="CP138" s="92"/>
    </row>
    <row r="139" spans="1:94" s="72" customFormat="1" ht="16" customHeight="1" thickBot="1" x14ac:dyDescent="0.3">
      <c r="A139" s="97"/>
      <c r="B139" s="108" t="str">
        <f>IFERROR(IF(COUNTIFS($B$13:B138,"Total")&gt;0,"-",IF(B138="",IF(B137="","Total",IF(B137=$C$8,"",B137+1)),IF(E138=D138,"",B138))),"-")</f>
        <v>-</v>
      </c>
      <c r="C139" s="108" t="str">
        <f>IFERROR(IF(B139="","-",INDEX(Analysis!$D$45:$D$54,MATCH(Summary!$B139,Analysis!$C$45:$C$54,0),1)),"-")</f>
        <v>-</v>
      </c>
      <c r="D139" s="108" t="str">
        <f>IFERROR(INDEX(Analysis!$E$45:$E$54,MATCH(Summary!$B139,Analysis!$C$45:$C$54,0),1),"-")</f>
        <v>-</v>
      </c>
      <c r="E139" s="108" t="str">
        <f t="shared" si="36"/>
        <v>-</v>
      </c>
      <c r="F139" s="108" t="str">
        <f t="shared" si="24"/>
        <v>-</v>
      </c>
      <c r="G139" s="57"/>
      <c r="H139" s="164" t="str">
        <f>IFERROR(IF(B139="Total","Total",IF(COUNTIFS($H$12:H138,"Total")&gt;0,"",IF(F139="Category",Summary!C139,INDEX(TB_ALLOCATIONS[Subcategory],MATCH(Summary!C139&amp;"-"&amp;Summary!E139,TB_ALLOCATIONS[Subcategory - code],0),1)))),"")</f>
        <v/>
      </c>
      <c r="I139" s="162"/>
      <c r="J139" s="165"/>
      <c r="K139" s="249" t="str">
        <f>IFERROR(IF($H139="","",IF($H139="Total",SUMIFS(K$12:K138,$F$12:$F138,"Category"),IF($F139="Category",SUM(INDEX(Allocations!$D$11:$O$20,MATCH(Summary!$H139,Allocations!$C$11:$C$20,0),MATCH(Summary!K$8,Allocations!$D$10:$O$10,0))),SUM(INDEX(TB_ALLOCATIONS[[January]:[December]],MATCH(Summary!$H139,TB_ALLOCATIONS[Subcategory],0),MATCH(Summary!K$8,TB_ALLOCATIONS[[#Headers],[January]:[December]],0)))))),0)</f>
        <v/>
      </c>
      <c r="L139" s="249" t="str">
        <f>IFERROR(IF($H139="","",IF($H139="Total",SUMIFS(L$12:L138,$F$12:$F138,"Category"),IF($F139="Category",SUMIFS(TB_TRANSACTIONS[Total ($)],TB_TRANSACTIONS[Category],Summary!$H139,TB_TRANSACTIONS[Month],Summary!K$8),SUMIFS(TB_TRANSACTIONS[Total ($)],TB_TRANSACTIONS[Subcategory],Summary!$H139,TB_TRANSACTIONS[Month],Summary!K$8)))),0)</f>
        <v/>
      </c>
      <c r="M139" s="250" t="str">
        <f t="shared" si="37"/>
        <v/>
      </c>
      <c r="N139" s="162"/>
      <c r="O139" s="165"/>
      <c r="P139" s="249" t="str">
        <f>IFERROR(IF($H139="","",IF($H139="Total",SUMIFS(P$12:P138,$F$12:$F138,"Category"),IF($F139="Category",SUM(INDEX(Allocations!$D$11:$O$20,MATCH(Summary!$H139,Allocations!$C$11:$C$20,0),MATCH(Summary!P$8,Allocations!$D$10:$O$10,0))),SUM(INDEX(TB_ALLOCATIONS[[January]:[December]],MATCH(Summary!$H139,TB_ALLOCATIONS[Subcategory],0),MATCH(Summary!P$8,TB_ALLOCATIONS[[#Headers],[January]:[December]],0)))))),0)</f>
        <v/>
      </c>
      <c r="Q139" s="249" t="str">
        <f>IFERROR(IF($H139="","",IF($H139="Total",SUMIFS(Q$12:Q138,$F$12:$F138,"Category"),IF($F139="Category",SUMIFS(TB_TRANSACTIONS[Total ($)],TB_TRANSACTIONS[Category],Summary!$H139,TB_TRANSACTIONS[Month],Summary!P$8),SUMIFS(TB_TRANSACTIONS[Total ($)],TB_TRANSACTIONS[Subcategory],Summary!$H139,TB_TRANSACTIONS[Month],Summary!P$8)))),0)</f>
        <v/>
      </c>
      <c r="R139" s="250" t="str">
        <f t="shared" si="25"/>
        <v/>
      </c>
      <c r="S139" s="162"/>
      <c r="T139" s="165"/>
      <c r="U139" s="249" t="str">
        <f>IFERROR(IF($H139="","",IF($H139="Total",SUMIFS(U$12:U138,$F$12:$F138,"Category"),IF($F139="Category",SUM(INDEX(Allocations!$D$11:$O$20,MATCH(Summary!$H139,Allocations!$C$11:$C$20,0),MATCH(Summary!U$8,Allocations!$D$10:$O$10,0))),SUM(INDEX(TB_ALLOCATIONS[[January]:[December]],MATCH(Summary!$H139,TB_ALLOCATIONS[Subcategory],0),MATCH(Summary!U$8,TB_ALLOCATIONS[[#Headers],[January]:[December]],0)))))),0)</f>
        <v/>
      </c>
      <c r="V139" s="249" t="str">
        <f>IFERROR(IF($H139="","",IF($H139="Total",SUMIFS(V$12:V138,$F$12:$F138,"Category"),IF($F139="Category",SUMIFS(TB_TRANSACTIONS[Total ($)],TB_TRANSACTIONS[Category],Summary!$H139,TB_TRANSACTIONS[Month],Summary!U$8),SUMIFS(TB_TRANSACTIONS[Total ($)],TB_TRANSACTIONS[Subcategory],Summary!$H139,TB_TRANSACTIONS[Month],Summary!U$8)))),0)</f>
        <v/>
      </c>
      <c r="W139" s="250" t="str">
        <f t="shared" si="26"/>
        <v/>
      </c>
      <c r="X139" s="162"/>
      <c r="Y139" s="165"/>
      <c r="Z139" s="249" t="str">
        <f>IFERROR(IF($H139="","",IF($H139="Total",SUMIFS(Z$12:Z138,$F$12:$F138,"Category"),IF($F139="Category",SUM(INDEX(Allocations!$D$11:$O$20,MATCH(Summary!$H139,Allocations!$C$11:$C$20,0),MATCH(Summary!Z$8,Allocations!$D$10:$O$10,0))),SUM(INDEX(TB_ALLOCATIONS[[January]:[December]],MATCH(Summary!$H139,TB_ALLOCATIONS[Subcategory],0),MATCH(Summary!Z$8,TB_ALLOCATIONS[[#Headers],[January]:[December]],0)))))),0)</f>
        <v/>
      </c>
      <c r="AA139" s="249" t="str">
        <f>IFERROR(IF($H139="","",IF($H139="Total",SUMIFS(AA$12:AA138,$F$12:$F138,"Category"),IF($F139="Category",SUMIFS(TB_TRANSACTIONS[Total ($)],TB_TRANSACTIONS[Category],Summary!$H139,TB_TRANSACTIONS[Month],Summary!Z$8),SUMIFS(TB_TRANSACTIONS[Total ($)],TB_TRANSACTIONS[Subcategory],Summary!$H139,TB_TRANSACTIONS[Month],Summary!Z$8)))),0)</f>
        <v/>
      </c>
      <c r="AB139" s="250" t="str">
        <f t="shared" si="27"/>
        <v/>
      </c>
      <c r="AC139" s="162"/>
      <c r="AD139" s="165"/>
      <c r="AE139" s="249" t="str">
        <f>IFERROR(IF($H139="","",IF($H139="Total",SUMIFS(AE$12:AE138,$F$12:$F138,"Category"),IF($F139="Category",SUM(INDEX(Allocations!$D$11:$O$20,MATCH(Summary!$H139,Allocations!$C$11:$C$20,0),MATCH(Summary!AE$8,Allocations!$D$10:$O$10,0))),SUM(INDEX(TB_ALLOCATIONS[[January]:[December]],MATCH(Summary!$H139,TB_ALLOCATIONS[Subcategory],0),MATCH(Summary!AE$8,TB_ALLOCATIONS[[#Headers],[January]:[December]],0)))))),0)</f>
        <v/>
      </c>
      <c r="AF139" s="249" t="str">
        <f>IFERROR(IF($H139="","",IF($H139="Total",SUMIFS(AF$12:AF138,$F$12:$F138,"Category"),IF($F139="Category",SUMIFS(TB_TRANSACTIONS[Total ($)],TB_TRANSACTIONS[Category],Summary!$H139,TB_TRANSACTIONS[Month],Summary!AE$8),SUMIFS(TB_TRANSACTIONS[Total ($)],TB_TRANSACTIONS[Subcategory],Summary!$H139,TB_TRANSACTIONS[Month],Summary!AE$8)))),0)</f>
        <v/>
      </c>
      <c r="AG139" s="250" t="str">
        <f t="shared" si="28"/>
        <v/>
      </c>
      <c r="AH139" s="162"/>
      <c r="AI139" s="165"/>
      <c r="AJ139" s="249" t="str">
        <f>IFERROR(IF($H139="","",IF($H139="Total",SUMIFS(AJ$12:AJ138,$F$12:$F138,"Category"),IF($F139="Category",SUM(INDEX(Allocations!$D$11:$O$20,MATCH(Summary!$H139,Allocations!$C$11:$C$20,0),MATCH(Summary!AJ$8,Allocations!$D$10:$O$10,0))),SUM(INDEX(TB_ALLOCATIONS[[January]:[December]],MATCH(Summary!$H139,TB_ALLOCATIONS[Subcategory],0),MATCH(Summary!AJ$8,TB_ALLOCATIONS[[#Headers],[January]:[December]],0)))))),0)</f>
        <v/>
      </c>
      <c r="AK139" s="249" t="str">
        <f>IFERROR(IF($H139="","",IF($H139="Total",SUMIFS(AK$12:AK138,$F$12:$F138,"Category"),IF($F139="Category",SUMIFS(TB_TRANSACTIONS[Total ($)],TB_TRANSACTIONS[Category],Summary!$H139,TB_TRANSACTIONS[Month],Summary!AJ$8),SUMIFS(TB_TRANSACTIONS[Total ($)],TB_TRANSACTIONS[Subcategory],Summary!$H139,TB_TRANSACTIONS[Month],Summary!AJ$8)))),0)</f>
        <v/>
      </c>
      <c r="AL139" s="250" t="str">
        <f t="shared" si="29"/>
        <v/>
      </c>
      <c r="AM139" s="162"/>
      <c r="AN139" s="165"/>
      <c r="AO139" s="249" t="str">
        <f>IFERROR(IF($H139="","",IF($H139="Total",SUMIFS(AO$12:AO138,$F$12:$F138,"Category"),IF($F139="Category",SUM(INDEX(Allocations!$D$11:$O$20,MATCH(Summary!$H139,Allocations!$C$11:$C$20,0),MATCH(Summary!AO$8,Allocations!$D$10:$O$10,0))),SUM(INDEX(TB_ALLOCATIONS[[January]:[December]],MATCH(Summary!$H139,TB_ALLOCATIONS[Subcategory],0),MATCH(Summary!AO$8,TB_ALLOCATIONS[[#Headers],[January]:[December]],0)))))),0)</f>
        <v/>
      </c>
      <c r="AP139" s="249" t="str">
        <f>IFERROR(IF($H139="","",IF($H139="Total",SUMIFS(AP$12:AP138,$F$12:$F138,"Category"),IF($F139="Category",SUMIFS(TB_TRANSACTIONS[Total ($)],TB_TRANSACTIONS[Category],Summary!$H139,TB_TRANSACTIONS[Month],Summary!AO$8),SUMIFS(TB_TRANSACTIONS[Total ($)],TB_TRANSACTIONS[Subcategory],Summary!$H139,TB_TRANSACTIONS[Month],Summary!AO$8)))),0)</f>
        <v/>
      </c>
      <c r="AQ139" s="250" t="str">
        <f t="shared" si="30"/>
        <v/>
      </c>
      <c r="AR139" s="162"/>
      <c r="AS139" s="165"/>
      <c r="AT139" s="249" t="str">
        <f>IFERROR(IF($H139="","",IF($H139="Total",SUMIFS(AT$12:AT138,$F$12:$F138,"Category"),IF($F139="Category",SUM(INDEX(Allocations!$D$11:$O$20,MATCH(Summary!$H139,Allocations!$C$11:$C$20,0),MATCH(Summary!AT$8,Allocations!$D$10:$O$10,0))),SUM(INDEX(TB_ALLOCATIONS[[January]:[December]],MATCH(Summary!$H139,TB_ALLOCATIONS[Subcategory],0),MATCH(Summary!AT$8,TB_ALLOCATIONS[[#Headers],[January]:[December]],0)))))),0)</f>
        <v/>
      </c>
      <c r="AU139" s="249" t="str">
        <f>IFERROR(IF($H139="","",IF($H139="Total",SUMIFS(AU$12:AU138,$F$12:$F138,"Category"),IF($F139="Category",SUMIFS(TB_TRANSACTIONS[Total ($)],TB_TRANSACTIONS[Category],Summary!$H139,TB_TRANSACTIONS[Month],Summary!AT$8),SUMIFS(TB_TRANSACTIONS[Total ($)],TB_TRANSACTIONS[Subcategory],Summary!$H139,TB_TRANSACTIONS[Month],Summary!AT$8)))),0)</f>
        <v/>
      </c>
      <c r="AV139" s="250" t="str">
        <f t="shared" si="31"/>
        <v/>
      </c>
      <c r="AW139" s="162"/>
      <c r="AX139" s="165"/>
      <c r="AY139" s="249" t="str">
        <f>IFERROR(IF($H139="","",IF($H139="Total",SUMIFS(AY$12:AY138,$F$12:$F138,"Category"),IF($F139="Category",SUM(INDEX(Allocations!$D$11:$O$20,MATCH(Summary!$H139,Allocations!$C$11:$C$20,0),MATCH(Summary!AY$8,Allocations!$D$10:$O$10,0))),SUM(INDEX(TB_ALLOCATIONS[[January]:[December]],MATCH(Summary!$H139,TB_ALLOCATIONS[Subcategory],0),MATCH(Summary!AY$8,TB_ALLOCATIONS[[#Headers],[January]:[December]],0)))))),0)</f>
        <v/>
      </c>
      <c r="AZ139" s="249" t="str">
        <f>IFERROR(IF($H139="","",IF($H139="Total",SUMIFS(AZ$12:AZ138,$F$12:$F138,"Category"),IF($F139="Category",SUMIFS(TB_TRANSACTIONS[Total ($)],TB_TRANSACTIONS[Category],Summary!$H139,TB_TRANSACTIONS[Month],Summary!AY$8),SUMIFS(TB_TRANSACTIONS[Total ($)],TB_TRANSACTIONS[Subcategory],Summary!$H139,TB_TRANSACTIONS[Month],Summary!AY$8)))),0)</f>
        <v/>
      </c>
      <c r="BA139" s="250" t="str">
        <f t="shared" si="32"/>
        <v/>
      </c>
      <c r="BB139" s="162"/>
      <c r="BC139" s="165"/>
      <c r="BD139" s="249" t="str">
        <f>IFERROR(IF($H139="","",IF($H139="Total",SUMIFS(BD$12:BD138,$F$12:$F138,"Category"),IF($F139="Category",SUM(INDEX(Allocations!$D$11:$O$20,MATCH(Summary!$H139,Allocations!$C$11:$C$20,0),MATCH(Summary!BD$8,Allocations!$D$10:$O$10,0))),SUM(INDEX(TB_ALLOCATIONS[[January]:[December]],MATCH(Summary!$H139,TB_ALLOCATIONS[Subcategory],0),MATCH(Summary!BD$8,TB_ALLOCATIONS[[#Headers],[January]:[December]],0)))))),0)</f>
        <v/>
      </c>
      <c r="BE139" s="249" t="str">
        <f>IFERROR(IF($H139="","",IF($H139="Total",SUMIFS(BE$12:BE138,$F$12:$F138,"Category"),IF($F139="Category",SUMIFS(TB_TRANSACTIONS[Total ($)],TB_TRANSACTIONS[Category],Summary!$H139,TB_TRANSACTIONS[Month],Summary!BD$8),SUMIFS(TB_TRANSACTIONS[Total ($)],TB_TRANSACTIONS[Subcategory],Summary!$H139,TB_TRANSACTIONS[Month],Summary!BD$8)))),0)</f>
        <v/>
      </c>
      <c r="BF139" s="250" t="str">
        <f t="shared" si="33"/>
        <v/>
      </c>
      <c r="BG139" s="162"/>
      <c r="BH139" s="165"/>
      <c r="BI139" s="249" t="str">
        <f>IFERROR(IF($H139="","",IF($H139="Total",SUMIFS(BI$12:BI138,$F$12:$F138,"Category"),IF($F139="Category",SUM(INDEX(Allocations!$D$11:$O$20,MATCH(Summary!$H139,Allocations!$C$11:$C$20,0),MATCH(Summary!BI$8,Allocations!$D$10:$O$10,0))),SUM(INDEX(TB_ALLOCATIONS[[January]:[December]],MATCH(Summary!$H139,TB_ALLOCATIONS[Subcategory],0),MATCH(Summary!BI$8,TB_ALLOCATIONS[[#Headers],[January]:[December]],0)))))),0)</f>
        <v/>
      </c>
      <c r="BJ139" s="249" t="str">
        <f>IFERROR(IF($H139="","",IF($H139="Total",SUMIFS(BJ$12:BJ138,$F$12:$F138,"Category"),IF($F139="Category",SUMIFS(TB_TRANSACTIONS[Total ($)],TB_TRANSACTIONS[Category],Summary!$H139,TB_TRANSACTIONS[Month],Summary!BI$8),SUMIFS(TB_TRANSACTIONS[Total ($)],TB_TRANSACTIONS[Subcategory],Summary!$H139,TB_TRANSACTIONS[Month],Summary!BI$8)))),0)</f>
        <v/>
      </c>
      <c r="BK139" s="250" t="str">
        <f t="shared" si="34"/>
        <v/>
      </c>
      <c r="BL139" s="162"/>
      <c r="BM139" s="165"/>
      <c r="BN139" s="249" t="str">
        <f>IFERROR(IF($H139="","",IF($H139="Total",SUMIFS(BN$12:BN138,$F$12:$F138,"Category"),IF($F139="Category",SUM(INDEX(Allocations!$D$11:$O$20,MATCH(Summary!$H139,Allocations!$C$11:$C$20,0),MATCH(Summary!BN$8,Allocations!$D$10:$O$10,0))),SUM(INDEX(TB_ALLOCATIONS[[January]:[December]],MATCH(Summary!$H139,TB_ALLOCATIONS[Subcategory],0),MATCH(Summary!BN$8,TB_ALLOCATIONS[[#Headers],[January]:[December]],0)))))),0)</f>
        <v/>
      </c>
      <c r="BO139" s="249" t="str">
        <f>IFERROR(IF($H139="","",IF($H139="Total",SUMIFS(BO$12:BO138,$F$12:$F138,"Category"),IF($F139="Category",SUMIFS(TB_TRANSACTIONS[Total ($)],TB_TRANSACTIONS[Category],Summary!$H139,TB_TRANSACTIONS[Month],Summary!BN$8),SUMIFS(TB_TRANSACTIONS[Total ($)],TB_TRANSACTIONS[Subcategory],Summary!$H139,TB_TRANSACTIONS[Month],Summary!BN$8)))),0)</f>
        <v/>
      </c>
      <c r="BP139" s="250" t="str">
        <f t="shared" si="35"/>
        <v/>
      </c>
      <c r="BQ139" s="162"/>
      <c r="BR139" s="165"/>
      <c r="BS139" s="249" t="str">
        <f t="shared" si="38"/>
        <v/>
      </c>
      <c r="BT139" s="249" t="str">
        <f t="shared" si="39"/>
        <v/>
      </c>
      <c r="BU139" s="250" t="str">
        <f t="shared" si="40"/>
        <v/>
      </c>
      <c r="BV139" s="267"/>
      <c r="BW139" s="77"/>
      <c r="BX139" s="57"/>
      <c r="CK139" s="92"/>
      <c r="CL139" s="92"/>
      <c r="CM139" s="92"/>
      <c r="CN139" s="92"/>
      <c r="CO139" s="92"/>
      <c r="CP139" s="92"/>
    </row>
    <row r="140" spans="1:94" s="72" customFormat="1" ht="16" customHeight="1" thickBot="1" x14ac:dyDescent="0.3">
      <c r="A140" s="97"/>
      <c r="B140" s="108" t="str">
        <f>IFERROR(IF(COUNTIFS($B$13:B139,"Total")&gt;0,"-",IF(B139="",IF(B138="","Total",IF(B138=$C$8,"",B138+1)),IF(E139=D139,"",B139))),"-")</f>
        <v>-</v>
      </c>
      <c r="C140" s="108" t="str">
        <f>IFERROR(IF(B140="","-",INDEX(Analysis!$D$45:$D$54,MATCH(Summary!$B140,Analysis!$C$45:$C$54,0),1)),"-")</f>
        <v>-</v>
      </c>
      <c r="D140" s="108" t="str">
        <f>IFERROR(INDEX(Analysis!$E$45:$E$54,MATCH(Summary!$B140,Analysis!$C$45:$C$54,0),1),"-")</f>
        <v>-</v>
      </c>
      <c r="E140" s="108" t="str">
        <f t="shared" si="36"/>
        <v>-</v>
      </c>
      <c r="F140" s="108" t="str">
        <f t="shared" si="24"/>
        <v>-</v>
      </c>
      <c r="G140" s="57"/>
      <c r="H140" s="164" t="str">
        <f>IFERROR(IF(B140="Total","Total",IF(COUNTIFS($H$12:H139,"Total")&gt;0,"",IF(F140="Category",Summary!C140,INDEX(TB_ALLOCATIONS[Subcategory],MATCH(Summary!C140&amp;"-"&amp;Summary!E140,TB_ALLOCATIONS[Subcategory - code],0),1)))),"")</f>
        <v/>
      </c>
      <c r="I140" s="162"/>
      <c r="J140" s="165"/>
      <c r="K140" s="249" t="str">
        <f>IFERROR(IF($H140="","",IF($H140="Total",SUMIFS(K$12:K139,$F$12:$F139,"Category"),IF($F140="Category",SUM(INDEX(Allocations!$D$11:$O$20,MATCH(Summary!$H140,Allocations!$C$11:$C$20,0),MATCH(Summary!K$8,Allocations!$D$10:$O$10,0))),SUM(INDEX(TB_ALLOCATIONS[[January]:[December]],MATCH(Summary!$H140,TB_ALLOCATIONS[Subcategory],0),MATCH(Summary!K$8,TB_ALLOCATIONS[[#Headers],[January]:[December]],0)))))),0)</f>
        <v/>
      </c>
      <c r="L140" s="249" t="str">
        <f>IFERROR(IF($H140="","",IF($H140="Total",SUMIFS(L$12:L139,$F$12:$F139,"Category"),IF($F140="Category",SUMIFS(TB_TRANSACTIONS[Total ($)],TB_TRANSACTIONS[Category],Summary!$H140,TB_TRANSACTIONS[Month],Summary!K$8),SUMIFS(TB_TRANSACTIONS[Total ($)],TB_TRANSACTIONS[Subcategory],Summary!$H140,TB_TRANSACTIONS[Month],Summary!K$8)))),0)</f>
        <v/>
      </c>
      <c r="M140" s="250" t="str">
        <f t="shared" si="37"/>
        <v/>
      </c>
      <c r="N140" s="162"/>
      <c r="O140" s="165"/>
      <c r="P140" s="249" t="str">
        <f>IFERROR(IF($H140="","",IF($H140="Total",SUMIFS(P$12:P139,$F$12:$F139,"Category"),IF($F140="Category",SUM(INDEX(Allocations!$D$11:$O$20,MATCH(Summary!$H140,Allocations!$C$11:$C$20,0),MATCH(Summary!P$8,Allocations!$D$10:$O$10,0))),SUM(INDEX(TB_ALLOCATIONS[[January]:[December]],MATCH(Summary!$H140,TB_ALLOCATIONS[Subcategory],0),MATCH(Summary!P$8,TB_ALLOCATIONS[[#Headers],[January]:[December]],0)))))),0)</f>
        <v/>
      </c>
      <c r="Q140" s="249" t="str">
        <f>IFERROR(IF($H140="","",IF($H140="Total",SUMIFS(Q$12:Q139,$F$12:$F139,"Category"),IF($F140="Category",SUMIFS(TB_TRANSACTIONS[Total ($)],TB_TRANSACTIONS[Category],Summary!$H140,TB_TRANSACTIONS[Month],Summary!P$8),SUMIFS(TB_TRANSACTIONS[Total ($)],TB_TRANSACTIONS[Subcategory],Summary!$H140,TB_TRANSACTIONS[Month],Summary!P$8)))),0)</f>
        <v/>
      </c>
      <c r="R140" s="250" t="str">
        <f t="shared" si="25"/>
        <v/>
      </c>
      <c r="S140" s="162"/>
      <c r="T140" s="165"/>
      <c r="U140" s="249" t="str">
        <f>IFERROR(IF($H140="","",IF($H140="Total",SUMIFS(U$12:U139,$F$12:$F139,"Category"),IF($F140="Category",SUM(INDEX(Allocations!$D$11:$O$20,MATCH(Summary!$H140,Allocations!$C$11:$C$20,0),MATCH(Summary!U$8,Allocations!$D$10:$O$10,0))),SUM(INDEX(TB_ALLOCATIONS[[January]:[December]],MATCH(Summary!$H140,TB_ALLOCATIONS[Subcategory],0),MATCH(Summary!U$8,TB_ALLOCATIONS[[#Headers],[January]:[December]],0)))))),0)</f>
        <v/>
      </c>
      <c r="V140" s="249" t="str">
        <f>IFERROR(IF($H140="","",IF($H140="Total",SUMIFS(V$12:V139,$F$12:$F139,"Category"),IF($F140="Category",SUMIFS(TB_TRANSACTIONS[Total ($)],TB_TRANSACTIONS[Category],Summary!$H140,TB_TRANSACTIONS[Month],Summary!U$8),SUMIFS(TB_TRANSACTIONS[Total ($)],TB_TRANSACTIONS[Subcategory],Summary!$H140,TB_TRANSACTIONS[Month],Summary!U$8)))),0)</f>
        <v/>
      </c>
      <c r="W140" s="250" t="str">
        <f t="shared" si="26"/>
        <v/>
      </c>
      <c r="X140" s="162"/>
      <c r="Y140" s="165"/>
      <c r="Z140" s="249" t="str">
        <f>IFERROR(IF($H140="","",IF($H140="Total",SUMIFS(Z$12:Z139,$F$12:$F139,"Category"),IF($F140="Category",SUM(INDEX(Allocations!$D$11:$O$20,MATCH(Summary!$H140,Allocations!$C$11:$C$20,0),MATCH(Summary!Z$8,Allocations!$D$10:$O$10,0))),SUM(INDEX(TB_ALLOCATIONS[[January]:[December]],MATCH(Summary!$H140,TB_ALLOCATIONS[Subcategory],0),MATCH(Summary!Z$8,TB_ALLOCATIONS[[#Headers],[January]:[December]],0)))))),0)</f>
        <v/>
      </c>
      <c r="AA140" s="249" t="str">
        <f>IFERROR(IF($H140="","",IF($H140="Total",SUMIFS(AA$12:AA139,$F$12:$F139,"Category"),IF($F140="Category",SUMIFS(TB_TRANSACTIONS[Total ($)],TB_TRANSACTIONS[Category],Summary!$H140,TB_TRANSACTIONS[Month],Summary!Z$8),SUMIFS(TB_TRANSACTIONS[Total ($)],TB_TRANSACTIONS[Subcategory],Summary!$H140,TB_TRANSACTIONS[Month],Summary!Z$8)))),0)</f>
        <v/>
      </c>
      <c r="AB140" s="250" t="str">
        <f t="shared" si="27"/>
        <v/>
      </c>
      <c r="AC140" s="162"/>
      <c r="AD140" s="165"/>
      <c r="AE140" s="249" t="str">
        <f>IFERROR(IF($H140="","",IF($H140="Total",SUMIFS(AE$12:AE139,$F$12:$F139,"Category"),IF($F140="Category",SUM(INDEX(Allocations!$D$11:$O$20,MATCH(Summary!$H140,Allocations!$C$11:$C$20,0),MATCH(Summary!AE$8,Allocations!$D$10:$O$10,0))),SUM(INDEX(TB_ALLOCATIONS[[January]:[December]],MATCH(Summary!$H140,TB_ALLOCATIONS[Subcategory],0),MATCH(Summary!AE$8,TB_ALLOCATIONS[[#Headers],[January]:[December]],0)))))),0)</f>
        <v/>
      </c>
      <c r="AF140" s="249" t="str">
        <f>IFERROR(IF($H140="","",IF($H140="Total",SUMIFS(AF$12:AF139,$F$12:$F139,"Category"),IF($F140="Category",SUMIFS(TB_TRANSACTIONS[Total ($)],TB_TRANSACTIONS[Category],Summary!$H140,TB_TRANSACTIONS[Month],Summary!AE$8),SUMIFS(TB_TRANSACTIONS[Total ($)],TB_TRANSACTIONS[Subcategory],Summary!$H140,TB_TRANSACTIONS[Month],Summary!AE$8)))),0)</f>
        <v/>
      </c>
      <c r="AG140" s="250" t="str">
        <f t="shared" si="28"/>
        <v/>
      </c>
      <c r="AH140" s="162"/>
      <c r="AI140" s="165"/>
      <c r="AJ140" s="249" t="str">
        <f>IFERROR(IF($H140="","",IF($H140="Total",SUMIFS(AJ$12:AJ139,$F$12:$F139,"Category"),IF($F140="Category",SUM(INDEX(Allocations!$D$11:$O$20,MATCH(Summary!$H140,Allocations!$C$11:$C$20,0),MATCH(Summary!AJ$8,Allocations!$D$10:$O$10,0))),SUM(INDEX(TB_ALLOCATIONS[[January]:[December]],MATCH(Summary!$H140,TB_ALLOCATIONS[Subcategory],0),MATCH(Summary!AJ$8,TB_ALLOCATIONS[[#Headers],[January]:[December]],0)))))),0)</f>
        <v/>
      </c>
      <c r="AK140" s="249" t="str">
        <f>IFERROR(IF($H140="","",IF($H140="Total",SUMIFS(AK$12:AK139,$F$12:$F139,"Category"),IF($F140="Category",SUMIFS(TB_TRANSACTIONS[Total ($)],TB_TRANSACTIONS[Category],Summary!$H140,TB_TRANSACTIONS[Month],Summary!AJ$8),SUMIFS(TB_TRANSACTIONS[Total ($)],TB_TRANSACTIONS[Subcategory],Summary!$H140,TB_TRANSACTIONS[Month],Summary!AJ$8)))),0)</f>
        <v/>
      </c>
      <c r="AL140" s="250" t="str">
        <f t="shared" si="29"/>
        <v/>
      </c>
      <c r="AM140" s="162"/>
      <c r="AN140" s="165"/>
      <c r="AO140" s="249" t="str">
        <f>IFERROR(IF($H140="","",IF($H140="Total",SUMIFS(AO$12:AO139,$F$12:$F139,"Category"),IF($F140="Category",SUM(INDEX(Allocations!$D$11:$O$20,MATCH(Summary!$H140,Allocations!$C$11:$C$20,0),MATCH(Summary!AO$8,Allocations!$D$10:$O$10,0))),SUM(INDEX(TB_ALLOCATIONS[[January]:[December]],MATCH(Summary!$H140,TB_ALLOCATIONS[Subcategory],0),MATCH(Summary!AO$8,TB_ALLOCATIONS[[#Headers],[January]:[December]],0)))))),0)</f>
        <v/>
      </c>
      <c r="AP140" s="249" t="str">
        <f>IFERROR(IF($H140="","",IF($H140="Total",SUMIFS(AP$12:AP139,$F$12:$F139,"Category"),IF($F140="Category",SUMIFS(TB_TRANSACTIONS[Total ($)],TB_TRANSACTIONS[Category],Summary!$H140,TB_TRANSACTIONS[Month],Summary!AO$8),SUMIFS(TB_TRANSACTIONS[Total ($)],TB_TRANSACTIONS[Subcategory],Summary!$H140,TB_TRANSACTIONS[Month],Summary!AO$8)))),0)</f>
        <v/>
      </c>
      <c r="AQ140" s="250" t="str">
        <f t="shared" si="30"/>
        <v/>
      </c>
      <c r="AR140" s="162"/>
      <c r="AS140" s="165"/>
      <c r="AT140" s="249" t="str">
        <f>IFERROR(IF($H140="","",IF($H140="Total",SUMIFS(AT$12:AT139,$F$12:$F139,"Category"),IF($F140="Category",SUM(INDEX(Allocations!$D$11:$O$20,MATCH(Summary!$H140,Allocations!$C$11:$C$20,0),MATCH(Summary!AT$8,Allocations!$D$10:$O$10,0))),SUM(INDEX(TB_ALLOCATIONS[[January]:[December]],MATCH(Summary!$H140,TB_ALLOCATIONS[Subcategory],0),MATCH(Summary!AT$8,TB_ALLOCATIONS[[#Headers],[January]:[December]],0)))))),0)</f>
        <v/>
      </c>
      <c r="AU140" s="249" t="str">
        <f>IFERROR(IF($H140="","",IF($H140="Total",SUMIFS(AU$12:AU139,$F$12:$F139,"Category"),IF($F140="Category",SUMIFS(TB_TRANSACTIONS[Total ($)],TB_TRANSACTIONS[Category],Summary!$H140,TB_TRANSACTIONS[Month],Summary!AT$8),SUMIFS(TB_TRANSACTIONS[Total ($)],TB_TRANSACTIONS[Subcategory],Summary!$H140,TB_TRANSACTIONS[Month],Summary!AT$8)))),0)</f>
        <v/>
      </c>
      <c r="AV140" s="250" t="str">
        <f t="shared" si="31"/>
        <v/>
      </c>
      <c r="AW140" s="162"/>
      <c r="AX140" s="165"/>
      <c r="AY140" s="249" t="str">
        <f>IFERROR(IF($H140="","",IF($H140="Total",SUMIFS(AY$12:AY139,$F$12:$F139,"Category"),IF($F140="Category",SUM(INDEX(Allocations!$D$11:$O$20,MATCH(Summary!$H140,Allocations!$C$11:$C$20,0),MATCH(Summary!AY$8,Allocations!$D$10:$O$10,0))),SUM(INDEX(TB_ALLOCATIONS[[January]:[December]],MATCH(Summary!$H140,TB_ALLOCATIONS[Subcategory],0),MATCH(Summary!AY$8,TB_ALLOCATIONS[[#Headers],[January]:[December]],0)))))),0)</f>
        <v/>
      </c>
      <c r="AZ140" s="249" t="str">
        <f>IFERROR(IF($H140="","",IF($H140="Total",SUMIFS(AZ$12:AZ139,$F$12:$F139,"Category"),IF($F140="Category",SUMIFS(TB_TRANSACTIONS[Total ($)],TB_TRANSACTIONS[Category],Summary!$H140,TB_TRANSACTIONS[Month],Summary!AY$8),SUMIFS(TB_TRANSACTIONS[Total ($)],TB_TRANSACTIONS[Subcategory],Summary!$H140,TB_TRANSACTIONS[Month],Summary!AY$8)))),0)</f>
        <v/>
      </c>
      <c r="BA140" s="250" t="str">
        <f t="shared" si="32"/>
        <v/>
      </c>
      <c r="BB140" s="162"/>
      <c r="BC140" s="165"/>
      <c r="BD140" s="249" t="str">
        <f>IFERROR(IF($H140="","",IF($H140="Total",SUMIFS(BD$12:BD139,$F$12:$F139,"Category"),IF($F140="Category",SUM(INDEX(Allocations!$D$11:$O$20,MATCH(Summary!$H140,Allocations!$C$11:$C$20,0),MATCH(Summary!BD$8,Allocations!$D$10:$O$10,0))),SUM(INDEX(TB_ALLOCATIONS[[January]:[December]],MATCH(Summary!$H140,TB_ALLOCATIONS[Subcategory],0),MATCH(Summary!BD$8,TB_ALLOCATIONS[[#Headers],[January]:[December]],0)))))),0)</f>
        <v/>
      </c>
      <c r="BE140" s="249" t="str">
        <f>IFERROR(IF($H140="","",IF($H140="Total",SUMIFS(BE$12:BE139,$F$12:$F139,"Category"),IF($F140="Category",SUMIFS(TB_TRANSACTIONS[Total ($)],TB_TRANSACTIONS[Category],Summary!$H140,TB_TRANSACTIONS[Month],Summary!BD$8),SUMIFS(TB_TRANSACTIONS[Total ($)],TB_TRANSACTIONS[Subcategory],Summary!$H140,TB_TRANSACTIONS[Month],Summary!BD$8)))),0)</f>
        <v/>
      </c>
      <c r="BF140" s="250" t="str">
        <f t="shared" si="33"/>
        <v/>
      </c>
      <c r="BG140" s="162"/>
      <c r="BH140" s="165"/>
      <c r="BI140" s="249" t="str">
        <f>IFERROR(IF($H140="","",IF($H140="Total",SUMIFS(BI$12:BI139,$F$12:$F139,"Category"),IF($F140="Category",SUM(INDEX(Allocations!$D$11:$O$20,MATCH(Summary!$H140,Allocations!$C$11:$C$20,0),MATCH(Summary!BI$8,Allocations!$D$10:$O$10,0))),SUM(INDEX(TB_ALLOCATIONS[[January]:[December]],MATCH(Summary!$H140,TB_ALLOCATIONS[Subcategory],0),MATCH(Summary!BI$8,TB_ALLOCATIONS[[#Headers],[January]:[December]],0)))))),0)</f>
        <v/>
      </c>
      <c r="BJ140" s="249" t="str">
        <f>IFERROR(IF($H140="","",IF($H140="Total",SUMIFS(BJ$12:BJ139,$F$12:$F139,"Category"),IF($F140="Category",SUMIFS(TB_TRANSACTIONS[Total ($)],TB_TRANSACTIONS[Category],Summary!$H140,TB_TRANSACTIONS[Month],Summary!BI$8),SUMIFS(TB_TRANSACTIONS[Total ($)],TB_TRANSACTIONS[Subcategory],Summary!$H140,TB_TRANSACTIONS[Month],Summary!BI$8)))),0)</f>
        <v/>
      </c>
      <c r="BK140" s="250" t="str">
        <f t="shared" si="34"/>
        <v/>
      </c>
      <c r="BL140" s="162"/>
      <c r="BM140" s="165"/>
      <c r="BN140" s="249" t="str">
        <f>IFERROR(IF($H140="","",IF($H140="Total",SUMIFS(BN$12:BN139,$F$12:$F139,"Category"),IF($F140="Category",SUM(INDEX(Allocations!$D$11:$O$20,MATCH(Summary!$H140,Allocations!$C$11:$C$20,0),MATCH(Summary!BN$8,Allocations!$D$10:$O$10,0))),SUM(INDEX(TB_ALLOCATIONS[[January]:[December]],MATCH(Summary!$H140,TB_ALLOCATIONS[Subcategory],0),MATCH(Summary!BN$8,TB_ALLOCATIONS[[#Headers],[January]:[December]],0)))))),0)</f>
        <v/>
      </c>
      <c r="BO140" s="249" t="str">
        <f>IFERROR(IF($H140="","",IF($H140="Total",SUMIFS(BO$12:BO139,$F$12:$F139,"Category"),IF($F140="Category",SUMIFS(TB_TRANSACTIONS[Total ($)],TB_TRANSACTIONS[Category],Summary!$H140,TB_TRANSACTIONS[Month],Summary!BN$8),SUMIFS(TB_TRANSACTIONS[Total ($)],TB_TRANSACTIONS[Subcategory],Summary!$H140,TB_TRANSACTIONS[Month],Summary!BN$8)))),0)</f>
        <v/>
      </c>
      <c r="BP140" s="250" t="str">
        <f t="shared" si="35"/>
        <v/>
      </c>
      <c r="BQ140" s="162"/>
      <c r="BR140" s="165"/>
      <c r="BS140" s="249" t="str">
        <f t="shared" si="38"/>
        <v/>
      </c>
      <c r="BT140" s="249" t="str">
        <f t="shared" si="39"/>
        <v/>
      </c>
      <c r="BU140" s="250" t="str">
        <f t="shared" si="40"/>
        <v/>
      </c>
      <c r="BV140" s="267"/>
      <c r="BW140" s="77"/>
      <c r="BX140" s="57"/>
      <c r="CK140" s="92"/>
      <c r="CL140" s="92"/>
      <c r="CM140" s="92"/>
      <c r="CN140" s="92"/>
      <c r="CO140" s="92"/>
      <c r="CP140" s="92"/>
    </row>
    <row r="141" spans="1:94" s="72" customFormat="1" ht="16" customHeight="1" thickBot="1" x14ac:dyDescent="0.3">
      <c r="A141" s="97"/>
      <c r="B141" s="108" t="str">
        <f>IFERROR(IF(COUNTIFS($B$13:B140,"Total")&gt;0,"-",IF(B140="",IF(B139="","Total",IF(B139=$C$8,"",B139+1)),IF(E140=D140,"",B140))),"-")</f>
        <v>-</v>
      </c>
      <c r="C141" s="108" t="str">
        <f>IFERROR(IF(B141="","-",INDEX(Analysis!$D$45:$D$54,MATCH(Summary!$B141,Analysis!$C$45:$C$54,0),1)),"-")</f>
        <v>-</v>
      </c>
      <c r="D141" s="108" t="str">
        <f>IFERROR(INDEX(Analysis!$E$45:$E$54,MATCH(Summary!$B141,Analysis!$C$45:$C$54,0),1),"-")</f>
        <v>-</v>
      </c>
      <c r="E141" s="108" t="str">
        <f t="shared" si="36"/>
        <v>-</v>
      </c>
      <c r="F141" s="108" t="str">
        <f t="shared" si="24"/>
        <v>-</v>
      </c>
      <c r="G141" s="57"/>
      <c r="H141" s="164" t="str">
        <f>IFERROR(IF(B141="Total","Total",IF(COUNTIFS($H$12:H140,"Total")&gt;0,"",IF(F141="Category",Summary!C141,INDEX(TB_ALLOCATIONS[Subcategory],MATCH(Summary!C141&amp;"-"&amp;Summary!E141,TB_ALLOCATIONS[Subcategory - code],0),1)))),"")</f>
        <v/>
      </c>
      <c r="I141" s="162"/>
      <c r="J141" s="165"/>
      <c r="K141" s="249" t="str">
        <f>IFERROR(IF($H141="","",IF($H141="Total",SUMIFS(K$12:K140,$F$12:$F140,"Category"),IF($F141="Category",SUM(INDEX(Allocations!$D$11:$O$20,MATCH(Summary!$H141,Allocations!$C$11:$C$20,0),MATCH(Summary!K$8,Allocations!$D$10:$O$10,0))),SUM(INDEX(TB_ALLOCATIONS[[January]:[December]],MATCH(Summary!$H141,TB_ALLOCATIONS[Subcategory],0),MATCH(Summary!K$8,TB_ALLOCATIONS[[#Headers],[January]:[December]],0)))))),0)</f>
        <v/>
      </c>
      <c r="L141" s="249" t="str">
        <f>IFERROR(IF($H141="","",IF($H141="Total",SUMIFS(L$12:L140,$F$12:$F140,"Category"),IF($F141="Category",SUMIFS(TB_TRANSACTIONS[Total ($)],TB_TRANSACTIONS[Category],Summary!$H141,TB_TRANSACTIONS[Month],Summary!K$8),SUMIFS(TB_TRANSACTIONS[Total ($)],TB_TRANSACTIONS[Subcategory],Summary!$H141,TB_TRANSACTIONS[Month],Summary!K$8)))),0)</f>
        <v/>
      </c>
      <c r="M141" s="250" t="str">
        <f t="shared" si="37"/>
        <v/>
      </c>
      <c r="N141" s="162"/>
      <c r="O141" s="165"/>
      <c r="P141" s="249" t="str">
        <f>IFERROR(IF($H141="","",IF($H141="Total",SUMIFS(P$12:P140,$F$12:$F140,"Category"),IF($F141="Category",SUM(INDEX(Allocations!$D$11:$O$20,MATCH(Summary!$H141,Allocations!$C$11:$C$20,0),MATCH(Summary!P$8,Allocations!$D$10:$O$10,0))),SUM(INDEX(TB_ALLOCATIONS[[January]:[December]],MATCH(Summary!$H141,TB_ALLOCATIONS[Subcategory],0),MATCH(Summary!P$8,TB_ALLOCATIONS[[#Headers],[January]:[December]],0)))))),0)</f>
        <v/>
      </c>
      <c r="Q141" s="249" t="str">
        <f>IFERROR(IF($H141="","",IF($H141="Total",SUMIFS(Q$12:Q140,$F$12:$F140,"Category"),IF($F141="Category",SUMIFS(TB_TRANSACTIONS[Total ($)],TB_TRANSACTIONS[Category],Summary!$H141,TB_TRANSACTIONS[Month],Summary!P$8),SUMIFS(TB_TRANSACTIONS[Total ($)],TB_TRANSACTIONS[Subcategory],Summary!$H141,TB_TRANSACTIONS[Month],Summary!P$8)))),0)</f>
        <v/>
      </c>
      <c r="R141" s="250" t="str">
        <f t="shared" si="25"/>
        <v/>
      </c>
      <c r="S141" s="162"/>
      <c r="T141" s="165"/>
      <c r="U141" s="249" t="str">
        <f>IFERROR(IF($H141="","",IF($H141="Total",SUMIFS(U$12:U140,$F$12:$F140,"Category"),IF($F141="Category",SUM(INDEX(Allocations!$D$11:$O$20,MATCH(Summary!$H141,Allocations!$C$11:$C$20,0),MATCH(Summary!U$8,Allocations!$D$10:$O$10,0))),SUM(INDEX(TB_ALLOCATIONS[[January]:[December]],MATCH(Summary!$H141,TB_ALLOCATIONS[Subcategory],0),MATCH(Summary!U$8,TB_ALLOCATIONS[[#Headers],[January]:[December]],0)))))),0)</f>
        <v/>
      </c>
      <c r="V141" s="249" t="str">
        <f>IFERROR(IF($H141="","",IF($H141="Total",SUMIFS(V$12:V140,$F$12:$F140,"Category"),IF($F141="Category",SUMIFS(TB_TRANSACTIONS[Total ($)],TB_TRANSACTIONS[Category],Summary!$H141,TB_TRANSACTIONS[Month],Summary!U$8),SUMIFS(TB_TRANSACTIONS[Total ($)],TB_TRANSACTIONS[Subcategory],Summary!$H141,TB_TRANSACTIONS[Month],Summary!U$8)))),0)</f>
        <v/>
      </c>
      <c r="W141" s="250" t="str">
        <f t="shared" si="26"/>
        <v/>
      </c>
      <c r="X141" s="162"/>
      <c r="Y141" s="165"/>
      <c r="Z141" s="249" t="str">
        <f>IFERROR(IF($H141="","",IF($H141="Total",SUMIFS(Z$12:Z140,$F$12:$F140,"Category"),IF($F141="Category",SUM(INDEX(Allocations!$D$11:$O$20,MATCH(Summary!$H141,Allocations!$C$11:$C$20,0),MATCH(Summary!Z$8,Allocations!$D$10:$O$10,0))),SUM(INDEX(TB_ALLOCATIONS[[January]:[December]],MATCH(Summary!$H141,TB_ALLOCATIONS[Subcategory],0),MATCH(Summary!Z$8,TB_ALLOCATIONS[[#Headers],[January]:[December]],0)))))),0)</f>
        <v/>
      </c>
      <c r="AA141" s="249" t="str">
        <f>IFERROR(IF($H141="","",IF($H141="Total",SUMIFS(AA$12:AA140,$F$12:$F140,"Category"),IF($F141="Category",SUMIFS(TB_TRANSACTIONS[Total ($)],TB_TRANSACTIONS[Category],Summary!$H141,TB_TRANSACTIONS[Month],Summary!Z$8),SUMIFS(TB_TRANSACTIONS[Total ($)],TB_TRANSACTIONS[Subcategory],Summary!$H141,TB_TRANSACTIONS[Month],Summary!Z$8)))),0)</f>
        <v/>
      </c>
      <c r="AB141" s="250" t="str">
        <f t="shared" si="27"/>
        <v/>
      </c>
      <c r="AC141" s="162"/>
      <c r="AD141" s="165"/>
      <c r="AE141" s="249" t="str">
        <f>IFERROR(IF($H141="","",IF($H141="Total",SUMIFS(AE$12:AE140,$F$12:$F140,"Category"),IF($F141="Category",SUM(INDEX(Allocations!$D$11:$O$20,MATCH(Summary!$H141,Allocations!$C$11:$C$20,0),MATCH(Summary!AE$8,Allocations!$D$10:$O$10,0))),SUM(INDEX(TB_ALLOCATIONS[[January]:[December]],MATCH(Summary!$H141,TB_ALLOCATIONS[Subcategory],0),MATCH(Summary!AE$8,TB_ALLOCATIONS[[#Headers],[January]:[December]],0)))))),0)</f>
        <v/>
      </c>
      <c r="AF141" s="249" t="str">
        <f>IFERROR(IF($H141="","",IF($H141="Total",SUMIFS(AF$12:AF140,$F$12:$F140,"Category"),IF($F141="Category",SUMIFS(TB_TRANSACTIONS[Total ($)],TB_TRANSACTIONS[Category],Summary!$H141,TB_TRANSACTIONS[Month],Summary!AE$8),SUMIFS(TB_TRANSACTIONS[Total ($)],TB_TRANSACTIONS[Subcategory],Summary!$H141,TB_TRANSACTIONS[Month],Summary!AE$8)))),0)</f>
        <v/>
      </c>
      <c r="AG141" s="250" t="str">
        <f t="shared" si="28"/>
        <v/>
      </c>
      <c r="AH141" s="162"/>
      <c r="AI141" s="165"/>
      <c r="AJ141" s="249" t="str">
        <f>IFERROR(IF($H141="","",IF($H141="Total",SUMIFS(AJ$12:AJ140,$F$12:$F140,"Category"),IF($F141="Category",SUM(INDEX(Allocations!$D$11:$O$20,MATCH(Summary!$H141,Allocations!$C$11:$C$20,0),MATCH(Summary!AJ$8,Allocations!$D$10:$O$10,0))),SUM(INDEX(TB_ALLOCATIONS[[January]:[December]],MATCH(Summary!$H141,TB_ALLOCATIONS[Subcategory],0),MATCH(Summary!AJ$8,TB_ALLOCATIONS[[#Headers],[January]:[December]],0)))))),0)</f>
        <v/>
      </c>
      <c r="AK141" s="249" t="str">
        <f>IFERROR(IF($H141="","",IF($H141="Total",SUMIFS(AK$12:AK140,$F$12:$F140,"Category"),IF($F141="Category",SUMIFS(TB_TRANSACTIONS[Total ($)],TB_TRANSACTIONS[Category],Summary!$H141,TB_TRANSACTIONS[Month],Summary!AJ$8),SUMIFS(TB_TRANSACTIONS[Total ($)],TB_TRANSACTIONS[Subcategory],Summary!$H141,TB_TRANSACTIONS[Month],Summary!AJ$8)))),0)</f>
        <v/>
      </c>
      <c r="AL141" s="250" t="str">
        <f t="shared" si="29"/>
        <v/>
      </c>
      <c r="AM141" s="162"/>
      <c r="AN141" s="165"/>
      <c r="AO141" s="249" t="str">
        <f>IFERROR(IF($H141="","",IF($H141="Total",SUMIFS(AO$12:AO140,$F$12:$F140,"Category"),IF($F141="Category",SUM(INDEX(Allocations!$D$11:$O$20,MATCH(Summary!$H141,Allocations!$C$11:$C$20,0),MATCH(Summary!AO$8,Allocations!$D$10:$O$10,0))),SUM(INDEX(TB_ALLOCATIONS[[January]:[December]],MATCH(Summary!$H141,TB_ALLOCATIONS[Subcategory],0),MATCH(Summary!AO$8,TB_ALLOCATIONS[[#Headers],[January]:[December]],0)))))),0)</f>
        <v/>
      </c>
      <c r="AP141" s="249" t="str">
        <f>IFERROR(IF($H141="","",IF($H141="Total",SUMIFS(AP$12:AP140,$F$12:$F140,"Category"),IF($F141="Category",SUMIFS(TB_TRANSACTIONS[Total ($)],TB_TRANSACTIONS[Category],Summary!$H141,TB_TRANSACTIONS[Month],Summary!AO$8),SUMIFS(TB_TRANSACTIONS[Total ($)],TB_TRANSACTIONS[Subcategory],Summary!$H141,TB_TRANSACTIONS[Month],Summary!AO$8)))),0)</f>
        <v/>
      </c>
      <c r="AQ141" s="250" t="str">
        <f t="shared" si="30"/>
        <v/>
      </c>
      <c r="AR141" s="162"/>
      <c r="AS141" s="165"/>
      <c r="AT141" s="249" t="str">
        <f>IFERROR(IF($H141="","",IF($H141="Total",SUMIFS(AT$12:AT140,$F$12:$F140,"Category"),IF($F141="Category",SUM(INDEX(Allocations!$D$11:$O$20,MATCH(Summary!$H141,Allocations!$C$11:$C$20,0),MATCH(Summary!AT$8,Allocations!$D$10:$O$10,0))),SUM(INDEX(TB_ALLOCATIONS[[January]:[December]],MATCH(Summary!$H141,TB_ALLOCATIONS[Subcategory],0),MATCH(Summary!AT$8,TB_ALLOCATIONS[[#Headers],[January]:[December]],0)))))),0)</f>
        <v/>
      </c>
      <c r="AU141" s="249" t="str">
        <f>IFERROR(IF($H141="","",IF($H141="Total",SUMIFS(AU$12:AU140,$F$12:$F140,"Category"),IF($F141="Category",SUMIFS(TB_TRANSACTIONS[Total ($)],TB_TRANSACTIONS[Category],Summary!$H141,TB_TRANSACTIONS[Month],Summary!AT$8),SUMIFS(TB_TRANSACTIONS[Total ($)],TB_TRANSACTIONS[Subcategory],Summary!$H141,TB_TRANSACTIONS[Month],Summary!AT$8)))),0)</f>
        <v/>
      </c>
      <c r="AV141" s="250" t="str">
        <f t="shared" si="31"/>
        <v/>
      </c>
      <c r="AW141" s="162"/>
      <c r="AX141" s="165"/>
      <c r="AY141" s="249" t="str">
        <f>IFERROR(IF($H141="","",IF($H141="Total",SUMIFS(AY$12:AY140,$F$12:$F140,"Category"),IF($F141="Category",SUM(INDEX(Allocations!$D$11:$O$20,MATCH(Summary!$H141,Allocations!$C$11:$C$20,0),MATCH(Summary!AY$8,Allocations!$D$10:$O$10,0))),SUM(INDEX(TB_ALLOCATIONS[[January]:[December]],MATCH(Summary!$H141,TB_ALLOCATIONS[Subcategory],0),MATCH(Summary!AY$8,TB_ALLOCATIONS[[#Headers],[January]:[December]],0)))))),0)</f>
        <v/>
      </c>
      <c r="AZ141" s="249" t="str">
        <f>IFERROR(IF($H141="","",IF($H141="Total",SUMIFS(AZ$12:AZ140,$F$12:$F140,"Category"),IF($F141="Category",SUMIFS(TB_TRANSACTIONS[Total ($)],TB_TRANSACTIONS[Category],Summary!$H141,TB_TRANSACTIONS[Month],Summary!AY$8),SUMIFS(TB_TRANSACTIONS[Total ($)],TB_TRANSACTIONS[Subcategory],Summary!$H141,TB_TRANSACTIONS[Month],Summary!AY$8)))),0)</f>
        <v/>
      </c>
      <c r="BA141" s="250" t="str">
        <f t="shared" si="32"/>
        <v/>
      </c>
      <c r="BB141" s="162"/>
      <c r="BC141" s="165"/>
      <c r="BD141" s="249" t="str">
        <f>IFERROR(IF($H141="","",IF($H141="Total",SUMIFS(BD$12:BD140,$F$12:$F140,"Category"),IF($F141="Category",SUM(INDEX(Allocations!$D$11:$O$20,MATCH(Summary!$H141,Allocations!$C$11:$C$20,0),MATCH(Summary!BD$8,Allocations!$D$10:$O$10,0))),SUM(INDEX(TB_ALLOCATIONS[[January]:[December]],MATCH(Summary!$H141,TB_ALLOCATIONS[Subcategory],0),MATCH(Summary!BD$8,TB_ALLOCATIONS[[#Headers],[January]:[December]],0)))))),0)</f>
        <v/>
      </c>
      <c r="BE141" s="249" t="str">
        <f>IFERROR(IF($H141="","",IF($H141="Total",SUMIFS(BE$12:BE140,$F$12:$F140,"Category"),IF($F141="Category",SUMIFS(TB_TRANSACTIONS[Total ($)],TB_TRANSACTIONS[Category],Summary!$H141,TB_TRANSACTIONS[Month],Summary!BD$8),SUMIFS(TB_TRANSACTIONS[Total ($)],TB_TRANSACTIONS[Subcategory],Summary!$H141,TB_TRANSACTIONS[Month],Summary!BD$8)))),0)</f>
        <v/>
      </c>
      <c r="BF141" s="250" t="str">
        <f t="shared" si="33"/>
        <v/>
      </c>
      <c r="BG141" s="162"/>
      <c r="BH141" s="165"/>
      <c r="BI141" s="249" t="str">
        <f>IFERROR(IF($H141="","",IF($H141="Total",SUMIFS(BI$12:BI140,$F$12:$F140,"Category"),IF($F141="Category",SUM(INDEX(Allocations!$D$11:$O$20,MATCH(Summary!$H141,Allocations!$C$11:$C$20,0),MATCH(Summary!BI$8,Allocations!$D$10:$O$10,0))),SUM(INDEX(TB_ALLOCATIONS[[January]:[December]],MATCH(Summary!$H141,TB_ALLOCATIONS[Subcategory],0),MATCH(Summary!BI$8,TB_ALLOCATIONS[[#Headers],[January]:[December]],0)))))),0)</f>
        <v/>
      </c>
      <c r="BJ141" s="249" t="str">
        <f>IFERROR(IF($H141="","",IF($H141="Total",SUMIFS(BJ$12:BJ140,$F$12:$F140,"Category"),IF($F141="Category",SUMIFS(TB_TRANSACTIONS[Total ($)],TB_TRANSACTIONS[Category],Summary!$H141,TB_TRANSACTIONS[Month],Summary!BI$8),SUMIFS(TB_TRANSACTIONS[Total ($)],TB_TRANSACTIONS[Subcategory],Summary!$H141,TB_TRANSACTIONS[Month],Summary!BI$8)))),0)</f>
        <v/>
      </c>
      <c r="BK141" s="250" t="str">
        <f t="shared" si="34"/>
        <v/>
      </c>
      <c r="BL141" s="162"/>
      <c r="BM141" s="165"/>
      <c r="BN141" s="249" t="str">
        <f>IFERROR(IF($H141="","",IF($H141="Total",SUMIFS(BN$12:BN140,$F$12:$F140,"Category"),IF($F141="Category",SUM(INDEX(Allocations!$D$11:$O$20,MATCH(Summary!$H141,Allocations!$C$11:$C$20,0),MATCH(Summary!BN$8,Allocations!$D$10:$O$10,0))),SUM(INDEX(TB_ALLOCATIONS[[January]:[December]],MATCH(Summary!$H141,TB_ALLOCATIONS[Subcategory],0),MATCH(Summary!BN$8,TB_ALLOCATIONS[[#Headers],[January]:[December]],0)))))),0)</f>
        <v/>
      </c>
      <c r="BO141" s="249" t="str">
        <f>IFERROR(IF($H141="","",IF($H141="Total",SUMIFS(BO$12:BO140,$F$12:$F140,"Category"),IF($F141="Category",SUMIFS(TB_TRANSACTIONS[Total ($)],TB_TRANSACTIONS[Category],Summary!$H141,TB_TRANSACTIONS[Month],Summary!BN$8),SUMIFS(TB_TRANSACTIONS[Total ($)],TB_TRANSACTIONS[Subcategory],Summary!$H141,TB_TRANSACTIONS[Month],Summary!BN$8)))),0)</f>
        <v/>
      </c>
      <c r="BP141" s="250" t="str">
        <f t="shared" si="35"/>
        <v/>
      </c>
      <c r="BQ141" s="162"/>
      <c r="BR141" s="165"/>
      <c r="BS141" s="249" t="str">
        <f t="shared" si="38"/>
        <v/>
      </c>
      <c r="BT141" s="249" t="str">
        <f t="shared" si="39"/>
        <v/>
      </c>
      <c r="BU141" s="250" t="str">
        <f t="shared" si="40"/>
        <v/>
      </c>
      <c r="BV141" s="267"/>
      <c r="BW141" s="77"/>
      <c r="BX141" s="57"/>
      <c r="CK141" s="92"/>
      <c r="CL141" s="92"/>
      <c r="CM141" s="92"/>
      <c r="CN141" s="92"/>
      <c r="CO141" s="92"/>
      <c r="CP141" s="92"/>
    </row>
    <row r="142" spans="1:94" s="72" customFormat="1" ht="16" customHeight="1" thickBot="1" x14ac:dyDescent="0.3">
      <c r="A142" s="97"/>
      <c r="B142" s="108" t="str">
        <f>IFERROR(IF(COUNTIFS($B$13:B141,"Total")&gt;0,"-",IF(B141="",IF(B140="","Total",IF(B140=$C$8,"",B140+1)),IF(E141=D141,"",B141))),"-")</f>
        <v>-</v>
      </c>
      <c r="C142" s="108" t="str">
        <f>IFERROR(IF(B142="","-",INDEX(Analysis!$D$45:$D$54,MATCH(Summary!$B142,Analysis!$C$45:$C$54,0),1)),"-")</f>
        <v>-</v>
      </c>
      <c r="D142" s="108" t="str">
        <f>IFERROR(INDEX(Analysis!$E$45:$E$54,MATCH(Summary!$B142,Analysis!$C$45:$C$54,0),1),"-")</f>
        <v>-</v>
      </c>
      <c r="E142" s="108" t="str">
        <f t="shared" si="36"/>
        <v>-</v>
      </c>
      <c r="F142" s="108" t="str">
        <f t="shared" ref="F142:F205" si="41">IFERROR(IF(OR(B142="",B142="-",B142="Total"),"-",IF(B142&lt;&gt;B141,"Category","Subcategory")),"-")</f>
        <v>-</v>
      </c>
      <c r="G142" s="57"/>
      <c r="H142" s="164" t="str">
        <f>IFERROR(IF(B142="Total","Total",IF(COUNTIFS($H$12:H141,"Total")&gt;0,"",IF(F142="Category",Summary!C142,INDEX(TB_ALLOCATIONS[Subcategory],MATCH(Summary!C142&amp;"-"&amp;Summary!E142,TB_ALLOCATIONS[Subcategory - code],0),1)))),"")</f>
        <v/>
      </c>
      <c r="I142" s="162"/>
      <c r="J142" s="165"/>
      <c r="K142" s="249" t="str">
        <f>IFERROR(IF($H142="","",IF($H142="Total",SUMIFS(K$12:K141,$F$12:$F141,"Category"),IF($F142="Category",SUM(INDEX(Allocations!$D$11:$O$20,MATCH(Summary!$H142,Allocations!$C$11:$C$20,0),MATCH(Summary!K$8,Allocations!$D$10:$O$10,0))),SUM(INDEX(TB_ALLOCATIONS[[January]:[December]],MATCH(Summary!$H142,TB_ALLOCATIONS[Subcategory],0),MATCH(Summary!K$8,TB_ALLOCATIONS[[#Headers],[January]:[December]],0)))))),0)</f>
        <v/>
      </c>
      <c r="L142" s="249" t="str">
        <f>IFERROR(IF($H142="","",IF($H142="Total",SUMIFS(L$12:L141,$F$12:$F141,"Category"),IF($F142="Category",SUMIFS(TB_TRANSACTIONS[Total ($)],TB_TRANSACTIONS[Category],Summary!$H142,TB_TRANSACTIONS[Month],Summary!K$8),SUMIFS(TB_TRANSACTIONS[Total ($)],TB_TRANSACTIONS[Subcategory],Summary!$H142,TB_TRANSACTIONS[Month],Summary!K$8)))),0)</f>
        <v/>
      </c>
      <c r="M142" s="250" t="str">
        <f t="shared" si="37"/>
        <v/>
      </c>
      <c r="N142" s="162"/>
      <c r="O142" s="165"/>
      <c r="P142" s="249" t="str">
        <f>IFERROR(IF($H142="","",IF($H142="Total",SUMIFS(P$12:P141,$F$12:$F141,"Category"),IF($F142="Category",SUM(INDEX(Allocations!$D$11:$O$20,MATCH(Summary!$H142,Allocations!$C$11:$C$20,0),MATCH(Summary!P$8,Allocations!$D$10:$O$10,0))),SUM(INDEX(TB_ALLOCATIONS[[January]:[December]],MATCH(Summary!$H142,TB_ALLOCATIONS[Subcategory],0),MATCH(Summary!P$8,TB_ALLOCATIONS[[#Headers],[January]:[December]],0)))))),0)</f>
        <v/>
      </c>
      <c r="Q142" s="249" t="str">
        <f>IFERROR(IF($H142="","",IF($H142="Total",SUMIFS(Q$12:Q141,$F$12:$F141,"Category"),IF($F142="Category",SUMIFS(TB_TRANSACTIONS[Total ($)],TB_TRANSACTIONS[Category],Summary!$H142,TB_TRANSACTIONS[Month],Summary!P$8),SUMIFS(TB_TRANSACTIONS[Total ($)],TB_TRANSACTIONS[Subcategory],Summary!$H142,TB_TRANSACTIONS[Month],Summary!P$8)))),0)</f>
        <v/>
      </c>
      <c r="R142" s="250" t="str">
        <f t="shared" ref="R142:R205" si="42">IFERROR(IF(M142="","",(Q142/P142)-1),0)</f>
        <v/>
      </c>
      <c r="S142" s="162"/>
      <c r="T142" s="165"/>
      <c r="U142" s="249" t="str">
        <f>IFERROR(IF($H142="","",IF($H142="Total",SUMIFS(U$12:U141,$F$12:$F141,"Category"),IF($F142="Category",SUM(INDEX(Allocations!$D$11:$O$20,MATCH(Summary!$H142,Allocations!$C$11:$C$20,0),MATCH(Summary!U$8,Allocations!$D$10:$O$10,0))),SUM(INDEX(TB_ALLOCATIONS[[January]:[December]],MATCH(Summary!$H142,TB_ALLOCATIONS[Subcategory],0),MATCH(Summary!U$8,TB_ALLOCATIONS[[#Headers],[January]:[December]],0)))))),0)</f>
        <v/>
      </c>
      <c r="V142" s="249" t="str">
        <f>IFERROR(IF($H142="","",IF($H142="Total",SUMIFS(V$12:V141,$F$12:$F141,"Category"),IF($F142="Category",SUMIFS(TB_TRANSACTIONS[Total ($)],TB_TRANSACTIONS[Category],Summary!$H142,TB_TRANSACTIONS[Month],Summary!U$8),SUMIFS(TB_TRANSACTIONS[Total ($)],TB_TRANSACTIONS[Subcategory],Summary!$H142,TB_TRANSACTIONS[Month],Summary!U$8)))),0)</f>
        <v/>
      </c>
      <c r="W142" s="250" t="str">
        <f t="shared" ref="W142:W205" si="43">IFERROR(IF(R142="","",(V142/U142)-1),0)</f>
        <v/>
      </c>
      <c r="X142" s="162"/>
      <c r="Y142" s="165"/>
      <c r="Z142" s="249" t="str">
        <f>IFERROR(IF($H142="","",IF($H142="Total",SUMIFS(Z$12:Z141,$F$12:$F141,"Category"),IF($F142="Category",SUM(INDEX(Allocations!$D$11:$O$20,MATCH(Summary!$H142,Allocations!$C$11:$C$20,0),MATCH(Summary!Z$8,Allocations!$D$10:$O$10,0))),SUM(INDEX(TB_ALLOCATIONS[[January]:[December]],MATCH(Summary!$H142,TB_ALLOCATIONS[Subcategory],0),MATCH(Summary!Z$8,TB_ALLOCATIONS[[#Headers],[January]:[December]],0)))))),0)</f>
        <v/>
      </c>
      <c r="AA142" s="249" t="str">
        <f>IFERROR(IF($H142="","",IF($H142="Total",SUMIFS(AA$12:AA141,$F$12:$F141,"Category"),IF($F142="Category",SUMIFS(TB_TRANSACTIONS[Total ($)],TB_TRANSACTIONS[Category],Summary!$H142,TB_TRANSACTIONS[Month],Summary!Z$8),SUMIFS(TB_TRANSACTIONS[Total ($)],TB_TRANSACTIONS[Subcategory],Summary!$H142,TB_TRANSACTIONS[Month],Summary!Z$8)))),0)</f>
        <v/>
      </c>
      <c r="AB142" s="250" t="str">
        <f t="shared" ref="AB142:AB205" si="44">IFERROR(IF(W142="","",(AA142/Z142)-1),0)</f>
        <v/>
      </c>
      <c r="AC142" s="162"/>
      <c r="AD142" s="165"/>
      <c r="AE142" s="249" t="str">
        <f>IFERROR(IF($H142="","",IF($H142="Total",SUMIFS(AE$12:AE141,$F$12:$F141,"Category"),IF($F142="Category",SUM(INDEX(Allocations!$D$11:$O$20,MATCH(Summary!$H142,Allocations!$C$11:$C$20,0),MATCH(Summary!AE$8,Allocations!$D$10:$O$10,0))),SUM(INDEX(TB_ALLOCATIONS[[January]:[December]],MATCH(Summary!$H142,TB_ALLOCATIONS[Subcategory],0),MATCH(Summary!AE$8,TB_ALLOCATIONS[[#Headers],[January]:[December]],0)))))),0)</f>
        <v/>
      </c>
      <c r="AF142" s="249" t="str">
        <f>IFERROR(IF($H142="","",IF($H142="Total",SUMIFS(AF$12:AF141,$F$12:$F141,"Category"),IF($F142="Category",SUMIFS(TB_TRANSACTIONS[Total ($)],TB_TRANSACTIONS[Category],Summary!$H142,TB_TRANSACTIONS[Month],Summary!AE$8),SUMIFS(TB_TRANSACTIONS[Total ($)],TB_TRANSACTIONS[Subcategory],Summary!$H142,TB_TRANSACTIONS[Month],Summary!AE$8)))),0)</f>
        <v/>
      </c>
      <c r="AG142" s="250" t="str">
        <f t="shared" ref="AG142:AG205" si="45">IFERROR(IF(AB142="","",(AF142/AE142)-1),0)</f>
        <v/>
      </c>
      <c r="AH142" s="162"/>
      <c r="AI142" s="165"/>
      <c r="AJ142" s="249" t="str">
        <f>IFERROR(IF($H142="","",IF($H142="Total",SUMIFS(AJ$12:AJ141,$F$12:$F141,"Category"),IF($F142="Category",SUM(INDEX(Allocations!$D$11:$O$20,MATCH(Summary!$H142,Allocations!$C$11:$C$20,0),MATCH(Summary!AJ$8,Allocations!$D$10:$O$10,0))),SUM(INDEX(TB_ALLOCATIONS[[January]:[December]],MATCH(Summary!$H142,TB_ALLOCATIONS[Subcategory],0),MATCH(Summary!AJ$8,TB_ALLOCATIONS[[#Headers],[January]:[December]],0)))))),0)</f>
        <v/>
      </c>
      <c r="AK142" s="249" t="str">
        <f>IFERROR(IF($H142="","",IF($H142="Total",SUMIFS(AK$12:AK141,$F$12:$F141,"Category"),IF($F142="Category",SUMIFS(TB_TRANSACTIONS[Total ($)],TB_TRANSACTIONS[Category],Summary!$H142,TB_TRANSACTIONS[Month],Summary!AJ$8),SUMIFS(TB_TRANSACTIONS[Total ($)],TB_TRANSACTIONS[Subcategory],Summary!$H142,TB_TRANSACTIONS[Month],Summary!AJ$8)))),0)</f>
        <v/>
      </c>
      <c r="AL142" s="250" t="str">
        <f t="shared" ref="AL142:AL205" si="46">IFERROR(IF(AG142="","",(AK142/AJ142)-1),0)</f>
        <v/>
      </c>
      <c r="AM142" s="162"/>
      <c r="AN142" s="165"/>
      <c r="AO142" s="249" t="str">
        <f>IFERROR(IF($H142="","",IF($H142="Total",SUMIFS(AO$12:AO141,$F$12:$F141,"Category"),IF($F142="Category",SUM(INDEX(Allocations!$D$11:$O$20,MATCH(Summary!$H142,Allocations!$C$11:$C$20,0),MATCH(Summary!AO$8,Allocations!$D$10:$O$10,0))),SUM(INDEX(TB_ALLOCATIONS[[January]:[December]],MATCH(Summary!$H142,TB_ALLOCATIONS[Subcategory],0),MATCH(Summary!AO$8,TB_ALLOCATIONS[[#Headers],[January]:[December]],0)))))),0)</f>
        <v/>
      </c>
      <c r="AP142" s="249" t="str">
        <f>IFERROR(IF($H142="","",IF($H142="Total",SUMIFS(AP$12:AP141,$F$12:$F141,"Category"),IF($F142="Category",SUMIFS(TB_TRANSACTIONS[Total ($)],TB_TRANSACTIONS[Category],Summary!$H142,TB_TRANSACTIONS[Month],Summary!AO$8),SUMIFS(TB_TRANSACTIONS[Total ($)],TB_TRANSACTIONS[Subcategory],Summary!$H142,TB_TRANSACTIONS[Month],Summary!AO$8)))),0)</f>
        <v/>
      </c>
      <c r="AQ142" s="250" t="str">
        <f t="shared" ref="AQ142:AQ205" si="47">IFERROR(IF(AL142="","",(AP142/AO142)-1),0)</f>
        <v/>
      </c>
      <c r="AR142" s="162"/>
      <c r="AS142" s="165"/>
      <c r="AT142" s="249" t="str">
        <f>IFERROR(IF($H142="","",IF($H142="Total",SUMIFS(AT$12:AT141,$F$12:$F141,"Category"),IF($F142="Category",SUM(INDEX(Allocations!$D$11:$O$20,MATCH(Summary!$H142,Allocations!$C$11:$C$20,0),MATCH(Summary!AT$8,Allocations!$D$10:$O$10,0))),SUM(INDEX(TB_ALLOCATIONS[[January]:[December]],MATCH(Summary!$H142,TB_ALLOCATIONS[Subcategory],0),MATCH(Summary!AT$8,TB_ALLOCATIONS[[#Headers],[January]:[December]],0)))))),0)</f>
        <v/>
      </c>
      <c r="AU142" s="249" t="str">
        <f>IFERROR(IF($H142="","",IF($H142="Total",SUMIFS(AU$12:AU141,$F$12:$F141,"Category"),IF($F142="Category",SUMIFS(TB_TRANSACTIONS[Total ($)],TB_TRANSACTIONS[Category],Summary!$H142,TB_TRANSACTIONS[Month],Summary!AT$8),SUMIFS(TB_TRANSACTIONS[Total ($)],TB_TRANSACTIONS[Subcategory],Summary!$H142,TB_TRANSACTIONS[Month],Summary!AT$8)))),0)</f>
        <v/>
      </c>
      <c r="AV142" s="250" t="str">
        <f t="shared" ref="AV142:AV205" si="48">IFERROR(IF(AQ142="","",(AU142/AT142)-1),0)</f>
        <v/>
      </c>
      <c r="AW142" s="162"/>
      <c r="AX142" s="165"/>
      <c r="AY142" s="249" t="str">
        <f>IFERROR(IF($H142="","",IF($H142="Total",SUMIFS(AY$12:AY141,$F$12:$F141,"Category"),IF($F142="Category",SUM(INDEX(Allocations!$D$11:$O$20,MATCH(Summary!$H142,Allocations!$C$11:$C$20,0),MATCH(Summary!AY$8,Allocations!$D$10:$O$10,0))),SUM(INDEX(TB_ALLOCATIONS[[January]:[December]],MATCH(Summary!$H142,TB_ALLOCATIONS[Subcategory],0),MATCH(Summary!AY$8,TB_ALLOCATIONS[[#Headers],[January]:[December]],0)))))),0)</f>
        <v/>
      </c>
      <c r="AZ142" s="249" t="str">
        <f>IFERROR(IF($H142="","",IF($H142="Total",SUMIFS(AZ$12:AZ141,$F$12:$F141,"Category"),IF($F142="Category",SUMIFS(TB_TRANSACTIONS[Total ($)],TB_TRANSACTIONS[Category],Summary!$H142,TB_TRANSACTIONS[Month],Summary!AY$8),SUMIFS(TB_TRANSACTIONS[Total ($)],TB_TRANSACTIONS[Subcategory],Summary!$H142,TB_TRANSACTIONS[Month],Summary!AY$8)))),0)</f>
        <v/>
      </c>
      <c r="BA142" s="250" t="str">
        <f t="shared" ref="BA142:BA205" si="49">IFERROR(IF(AV142="","",(AZ142/AY142)-1),0)</f>
        <v/>
      </c>
      <c r="BB142" s="162"/>
      <c r="BC142" s="165"/>
      <c r="BD142" s="249" t="str">
        <f>IFERROR(IF($H142="","",IF($H142="Total",SUMIFS(BD$12:BD141,$F$12:$F141,"Category"),IF($F142="Category",SUM(INDEX(Allocations!$D$11:$O$20,MATCH(Summary!$H142,Allocations!$C$11:$C$20,0),MATCH(Summary!BD$8,Allocations!$D$10:$O$10,0))),SUM(INDEX(TB_ALLOCATIONS[[January]:[December]],MATCH(Summary!$H142,TB_ALLOCATIONS[Subcategory],0),MATCH(Summary!BD$8,TB_ALLOCATIONS[[#Headers],[January]:[December]],0)))))),0)</f>
        <v/>
      </c>
      <c r="BE142" s="249" t="str">
        <f>IFERROR(IF($H142="","",IF($H142="Total",SUMIFS(BE$12:BE141,$F$12:$F141,"Category"),IF($F142="Category",SUMIFS(TB_TRANSACTIONS[Total ($)],TB_TRANSACTIONS[Category],Summary!$H142,TB_TRANSACTIONS[Month],Summary!BD$8),SUMIFS(TB_TRANSACTIONS[Total ($)],TB_TRANSACTIONS[Subcategory],Summary!$H142,TB_TRANSACTIONS[Month],Summary!BD$8)))),0)</f>
        <v/>
      </c>
      <c r="BF142" s="250" t="str">
        <f t="shared" ref="BF142:BF205" si="50">IFERROR(IF(BA142="","",(BE142/BD142)-1),0)</f>
        <v/>
      </c>
      <c r="BG142" s="162"/>
      <c r="BH142" s="165"/>
      <c r="BI142" s="249" t="str">
        <f>IFERROR(IF($H142="","",IF($H142="Total",SUMIFS(BI$12:BI141,$F$12:$F141,"Category"),IF($F142="Category",SUM(INDEX(Allocations!$D$11:$O$20,MATCH(Summary!$H142,Allocations!$C$11:$C$20,0),MATCH(Summary!BI$8,Allocations!$D$10:$O$10,0))),SUM(INDEX(TB_ALLOCATIONS[[January]:[December]],MATCH(Summary!$H142,TB_ALLOCATIONS[Subcategory],0),MATCH(Summary!BI$8,TB_ALLOCATIONS[[#Headers],[January]:[December]],0)))))),0)</f>
        <v/>
      </c>
      <c r="BJ142" s="249" t="str">
        <f>IFERROR(IF($H142="","",IF($H142="Total",SUMIFS(BJ$12:BJ141,$F$12:$F141,"Category"),IF($F142="Category",SUMIFS(TB_TRANSACTIONS[Total ($)],TB_TRANSACTIONS[Category],Summary!$H142,TB_TRANSACTIONS[Month],Summary!BI$8),SUMIFS(TB_TRANSACTIONS[Total ($)],TB_TRANSACTIONS[Subcategory],Summary!$H142,TB_TRANSACTIONS[Month],Summary!BI$8)))),0)</f>
        <v/>
      </c>
      <c r="BK142" s="250" t="str">
        <f t="shared" ref="BK142:BK205" si="51">IFERROR(IF(BF142="","",(BJ142/BI142)-1),0)</f>
        <v/>
      </c>
      <c r="BL142" s="162"/>
      <c r="BM142" s="165"/>
      <c r="BN142" s="249" t="str">
        <f>IFERROR(IF($H142="","",IF($H142="Total",SUMIFS(BN$12:BN141,$F$12:$F141,"Category"),IF($F142="Category",SUM(INDEX(Allocations!$D$11:$O$20,MATCH(Summary!$H142,Allocations!$C$11:$C$20,0),MATCH(Summary!BN$8,Allocations!$D$10:$O$10,0))),SUM(INDEX(TB_ALLOCATIONS[[January]:[December]],MATCH(Summary!$H142,TB_ALLOCATIONS[Subcategory],0),MATCH(Summary!BN$8,TB_ALLOCATIONS[[#Headers],[January]:[December]],0)))))),0)</f>
        <v/>
      </c>
      <c r="BO142" s="249" t="str">
        <f>IFERROR(IF($H142="","",IF($H142="Total",SUMIFS(BO$12:BO141,$F$12:$F141,"Category"),IF($F142="Category",SUMIFS(TB_TRANSACTIONS[Total ($)],TB_TRANSACTIONS[Category],Summary!$H142,TB_TRANSACTIONS[Month],Summary!BN$8),SUMIFS(TB_TRANSACTIONS[Total ($)],TB_TRANSACTIONS[Subcategory],Summary!$H142,TB_TRANSACTIONS[Month],Summary!BN$8)))),0)</f>
        <v/>
      </c>
      <c r="BP142" s="250" t="str">
        <f t="shared" ref="BP142:BP205" si="52">IFERROR(IF(BK142="","",(BO142/BN142)-1),0)</f>
        <v/>
      </c>
      <c r="BQ142" s="162"/>
      <c r="BR142" s="165"/>
      <c r="BS142" s="249" t="str">
        <f t="shared" si="38"/>
        <v/>
      </c>
      <c r="BT142" s="249" t="str">
        <f t="shared" si="39"/>
        <v/>
      </c>
      <c r="BU142" s="250" t="str">
        <f t="shared" si="40"/>
        <v/>
      </c>
      <c r="BV142" s="267"/>
      <c r="BW142" s="77"/>
      <c r="BX142" s="57"/>
      <c r="CK142" s="92"/>
      <c r="CL142" s="92"/>
      <c r="CM142" s="92"/>
      <c r="CN142" s="92"/>
      <c r="CO142" s="92"/>
      <c r="CP142" s="92"/>
    </row>
    <row r="143" spans="1:94" s="72" customFormat="1" ht="16" customHeight="1" thickBot="1" x14ac:dyDescent="0.3">
      <c r="A143" s="97"/>
      <c r="B143" s="108" t="str">
        <f>IFERROR(IF(COUNTIFS($B$13:B142,"Total")&gt;0,"-",IF(B142="",IF(B141="","Total",IF(B141=$C$8,"",B141+1)),IF(E142=D142,"",B142))),"-")</f>
        <v>-</v>
      </c>
      <c r="C143" s="108" t="str">
        <f>IFERROR(IF(B143="","-",INDEX(Analysis!$D$45:$D$54,MATCH(Summary!$B143,Analysis!$C$45:$C$54,0),1)),"-")</f>
        <v>-</v>
      </c>
      <c r="D143" s="108" t="str">
        <f>IFERROR(INDEX(Analysis!$E$45:$E$54,MATCH(Summary!$B143,Analysis!$C$45:$C$54,0),1),"-")</f>
        <v>-</v>
      </c>
      <c r="E143" s="108" t="str">
        <f t="shared" ref="E143:E206" si="53">IFERROR(IF(B143="-","-",IF(E142="",0,IF(E142=D142,"",E142+1))),"-")</f>
        <v>-</v>
      </c>
      <c r="F143" s="108" t="str">
        <f t="shared" si="41"/>
        <v>-</v>
      </c>
      <c r="G143" s="57"/>
      <c r="H143" s="164" t="str">
        <f>IFERROR(IF(B143="Total","Total",IF(COUNTIFS($H$12:H142,"Total")&gt;0,"",IF(F143="Category",Summary!C143,INDEX(TB_ALLOCATIONS[Subcategory],MATCH(Summary!C143&amp;"-"&amp;Summary!E143,TB_ALLOCATIONS[Subcategory - code],0),1)))),"")</f>
        <v/>
      </c>
      <c r="I143" s="162"/>
      <c r="J143" s="165"/>
      <c r="K143" s="249" t="str">
        <f>IFERROR(IF($H143="","",IF($H143="Total",SUMIFS(K$12:K142,$F$12:$F142,"Category"),IF($F143="Category",SUM(INDEX(Allocations!$D$11:$O$20,MATCH(Summary!$H143,Allocations!$C$11:$C$20,0),MATCH(Summary!K$8,Allocations!$D$10:$O$10,0))),SUM(INDEX(TB_ALLOCATIONS[[January]:[December]],MATCH(Summary!$H143,TB_ALLOCATIONS[Subcategory],0),MATCH(Summary!K$8,TB_ALLOCATIONS[[#Headers],[January]:[December]],0)))))),0)</f>
        <v/>
      </c>
      <c r="L143" s="249" t="str">
        <f>IFERROR(IF($H143="","",IF($H143="Total",SUMIFS(L$12:L142,$F$12:$F142,"Category"),IF($F143="Category",SUMIFS(TB_TRANSACTIONS[Total ($)],TB_TRANSACTIONS[Category],Summary!$H143,TB_TRANSACTIONS[Month],Summary!K$8),SUMIFS(TB_TRANSACTIONS[Total ($)],TB_TRANSACTIONS[Subcategory],Summary!$H143,TB_TRANSACTIONS[Month],Summary!K$8)))),0)</f>
        <v/>
      </c>
      <c r="M143" s="250" t="str">
        <f t="shared" si="37"/>
        <v/>
      </c>
      <c r="N143" s="162"/>
      <c r="O143" s="165"/>
      <c r="P143" s="249" t="str">
        <f>IFERROR(IF($H143="","",IF($H143="Total",SUMIFS(P$12:P142,$F$12:$F142,"Category"),IF($F143="Category",SUM(INDEX(Allocations!$D$11:$O$20,MATCH(Summary!$H143,Allocations!$C$11:$C$20,0),MATCH(Summary!P$8,Allocations!$D$10:$O$10,0))),SUM(INDEX(TB_ALLOCATIONS[[January]:[December]],MATCH(Summary!$H143,TB_ALLOCATIONS[Subcategory],0),MATCH(Summary!P$8,TB_ALLOCATIONS[[#Headers],[January]:[December]],0)))))),0)</f>
        <v/>
      </c>
      <c r="Q143" s="249" t="str">
        <f>IFERROR(IF($H143="","",IF($H143="Total",SUMIFS(Q$12:Q142,$F$12:$F142,"Category"),IF($F143="Category",SUMIFS(TB_TRANSACTIONS[Total ($)],TB_TRANSACTIONS[Category],Summary!$H143,TB_TRANSACTIONS[Month],Summary!P$8),SUMIFS(TB_TRANSACTIONS[Total ($)],TB_TRANSACTIONS[Subcategory],Summary!$H143,TB_TRANSACTIONS[Month],Summary!P$8)))),0)</f>
        <v/>
      </c>
      <c r="R143" s="250" t="str">
        <f t="shared" si="42"/>
        <v/>
      </c>
      <c r="S143" s="162"/>
      <c r="T143" s="165"/>
      <c r="U143" s="249" t="str">
        <f>IFERROR(IF($H143="","",IF($H143="Total",SUMIFS(U$12:U142,$F$12:$F142,"Category"),IF($F143="Category",SUM(INDEX(Allocations!$D$11:$O$20,MATCH(Summary!$H143,Allocations!$C$11:$C$20,0),MATCH(Summary!U$8,Allocations!$D$10:$O$10,0))),SUM(INDEX(TB_ALLOCATIONS[[January]:[December]],MATCH(Summary!$H143,TB_ALLOCATIONS[Subcategory],0),MATCH(Summary!U$8,TB_ALLOCATIONS[[#Headers],[January]:[December]],0)))))),0)</f>
        <v/>
      </c>
      <c r="V143" s="249" t="str">
        <f>IFERROR(IF($H143="","",IF($H143="Total",SUMIFS(V$12:V142,$F$12:$F142,"Category"),IF($F143="Category",SUMIFS(TB_TRANSACTIONS[Total ($)],TB_TRANSACTIONS[Category],Summary!$H143,TB_TRANSACTIONS[Month],Summary!U$8),SUMIFS(TB_TRANSACTIONS[Total ($)],TB_TRANSACTIONS[Subcategory],Summary!$H143,TB_TRANSACTIONS[Month],Summary!U$8)))),0)</f>
        <v/>
      </c>
      <c r="W143" s="250" t="str">
        <f t="shared" si="43"/>
        <v/>
      </c>
      <c r="X143" s="162"/>
      <c r="Y143" s="165"/>
      <c r="Z143" s="249" t="str">
        <f>IFERROR(IF($H143="","",IF($H143="Total",SUMIFS(Z$12:Z142,$F$12:$F142,"Category"),IF($F143="Category",SUM(INDEX(Allocations!$D$11:$O$20,MATCH(Summary!$H143,Allocations!$C$11:$C$20,0),MATCH(Summary!Z$8,Allocations!$D$10:$O$10,0))),SUM(INDEX(TB_ALLOCATIONS[[January]:[December]],MATCH(Summary!$H143,TB_ALLOCATIONS[Subcategory],0),MATCH(Summary!Z$8,TB_ALLOCATIONS[[#Headers],[January]:[December]],0)))))),0)</f>
        <v/>
      </c>
      <c r="AA143" s="249" t="str">
        <f>IFERROR(IF($H143="","",IF($H143="Total",SUMIFS(AA$12:AA142,$F$12:$F142,"Category"),IF($F143="Category",SUMIFS(TB_TRANSACTIONS[Total ($)],TB_TRANSACTIONS[Category],Summary!$H143,TB_TRANSACTIONS[Month],Summary!Z$8),SUMIFS(TB_TRANSACTIONS[Total ($)],TB_TRANSACTIONS[Subcategory],Summary!$H143,TB_TRANSACTIONS[Month],Summary!Z$8)))),0)</f>
        <v/>
      </c>
      <c r="AB143" s="250" t="str">
        <f t="shared" si="44"/>
        <v/>
      </c>
      <c r="AC143" s="162"/>
      <c r="AD143" s="165"/>
      <c r="AE143" s="249" t="str">
        <f>IFERROR(IF($H143="","",IF($H143="Total",SUMIFS(AE$12:AE142,$F$12:$F142,"Category"),IF($F143="Category",SUM(INDEX(Allocations!$D$11:$O$20,MATCH(Summary!$H143,Allocations!$C$11:$C$20,0),MATCH(Summary!AE$8,Allocations!$D$10:$O$10,0))),SUM(INDEX(TB_ALLOCATIONS[[January]:[December]],MATCH(Summary!$H143,TB_ALLOCATIONS[Subcategory],0),MATCH(Summary!AE$8,TB_ALLOCATIONS[[#Headers],[January]:[December]],0)))))),0)</f>
        <v/>
      </c>
      <c r="AF143" s="249" t="str">
        <f>IFERROR(IF($H143="","",IF($H143="Total",SUMIFS(AF$12:AF142,$F$12:$F142,"Category"),IF($F143="Category",SUMIFS(TB_TRANSACTIONS[Total ($)],TB_TRANSACTIONS[Category],Summary!$H143,TB_TRANSACTIONS[Month],Summary!AE$8),SUMIFS(TB_TRANSACTIONS[Total ($)],TB_TRANSACTIONS[Subcategory],Summary!$H143,TB_TRANSACTIONS[Month],Summary!AE$8)))),0)</f>
        <v/>
      </c>
      <c r="AG143" s="250" t="str">
        <f t="shared" si="45"/>
        <v/>
      </c>
      <c r="AH143" s="162"/>
      <c r="AI143" s="165"/>
      <c r="AJ143" s="249" t="str">
        <f>IFERROR(IF($H143="","",IF($H143="Total",SUMIFS(AJ$12:AJ142,$F$12:$F142,"Category"),IF($F143="Category",SUM(INDEX(Allocations!$D$11:$O$20,MATCH(Summary!$H143,Allocations!$C$11:$C$20,0),MATCH(Summary!AJ$8,Allocations!$D$10:$O$10,0))),SUM(INDEX(TB_ALLOCATIONS[[January]:[December]],MATCH(Summary!$H143,TB_ALLOCATIONS[Subcategory],0),MATCH(Summary!AJ$8,TB_ALLOCATIONS[[#Headers],[January]:[December]],0)))))),0)</f>
        <v/>
      </c>
      <c r="AK143" s="249" t="str">
        <f>IFERROR(IF($H143="","",IF($H143="Total",SUMIFS(AK$12:AK142,$F$12:$F142,"Category"),IF($F143="Category",SUMIFS(TB_TRANSACTIONS[Total ($)],TB_TRANSACTIONS[Category],Summary!$H143,TB_TRANSACTIONS[Month],Summary!AJ$8),SUMIFS(TB_TRANSACTIONS[Total ($)],TB_TRANSACTIONS[Subcategory],Summary!$H143,TB_TRANSACTIONS[Month],Summary!AJ$8)))),0)</f>
        <v/>
      </c>
      <c r="AL143" s="250" t="str">
        <f t="shared" si="46"/>
        <v/>
      </c>
      <c r="AM143" s="162"/>
      <c r="AN143" s="165"/>
      <c r="AO143" s="249" t="str">
        <f>IFERROR(IF($H143="","",IF($H143="Total",SUMIFS(AO$12:AO142,$F$12:$F142,"Category"),IF($F143="Category",SUM(INDEX(Allocations!$D$11:$O$20,MATCH(Summary!$H143,Allocations!$C$11:$C$20,0),MATCH(Summary!AO$8,Allocations!$D$10:$O$10,0))),SUM(INDEX(TB_ALLOCATIONS[[January]:[December]],MATCH(Summary!$H143,TB_ALLOCATIONS[Subcategory],0),MATCH(Summary!AO$8,TB_ALLOCATIONS[[#Headers],[January]:[December]],0)))))),0)</f>
        <v/>
      </c>
      <c r="AP143" s="249" t="str">
        <f>IFERROR(IF($H143="","",IF($H143="Total",SUMIFS(AP$12:AP142,$F$12:$F142,"Category"),IF($F143="Category",SUMIFS(TB_TRANSACTIONS[Total ($)],TB_TRANSACTIONS[Category],Summary!$H143,TB_TRANSACTIONS[Month],Summary!AO$8),SUMIFS(TB_TRANSACTIONS[Total ($)],TB_TRANSACTIONS[Subcategory],Summary!$H143,TB_TRANSACTIONS[Month],Summary!AO$8)))),0)</f>
        <v/>
      </c>
      <c r="AQ143" s="250" t="str">
        <f t="shared" si="47"/>
        <v/>
      </c>
      <c r="AR143" s="162"/>
      <c r="AS143" s="165"/>
      <c r="AT143" s="249" t="str">
        <f>IFERROR(IF($H143="","",IF($H143="Total",SUMIFS(AT$12:AT142,$F$12:$F142,"Category"),IF($F143="Category",SUM(INDEX(Allocations!$D$11:$O$20,MATCH(Summary!$H143,Allocations!$C$11:$C$20,0),MATCH(Summary!AT$8,Allocations!$D$10:$O$10,0))),SUM(INDEX(TB_ALLOCATIONS[[January]:[December]],MATCH(Summary!$H143,TB_ALLOCATIONS[Subcategory],0),MATCH(Summary!AT$8,TB_ALLOCATIONS[[#Headers],[January]:[December]],0)))))),0)</f>
        <v/>
      </c>
      <c r="AU143" s="249" t="str">
        <f>IFERROR(IF($H143="","",IF($H143="Total",SUMIFS(AU$12:AU142,$F$12:$F142,"Category"),IF($F143="Category",SUMIFS(TB_TRANSACTIONS[Total ($)],TB_TRANSACTIONS[Category],Summary!$H143,TB_TRANSACTIONS[Month],Summary!AT$8),SUMIFS(TB_TRANSACTIONS[Total ($)],TB_TRANSACTIONS[Subcategory],Summary!$H143,TB_TRANSACTIONS[Month],Summary!AT$8)))),0)</f>
        <v/>
      </c>
      <c r="AV143" s="250" t="str">
        <f t="shared" si="48"/>
        <v/>
      </c>
      <c r="AW143" s="162"/>
      <c r="AX143" s="165"/>
      <c r="AY143" s="249" t="str">
        <f>IFERROR(IF($H143="","",IF($H143="Total",SUMIFS(AY$12:AY142,$F$12:$F142,"Category"),IF($F143="Category",SUM(INDEX(Allocations!$D$11:$O$20,MATCH(Summary!$H143,Allocations!$C$11:$C$20,0),MATCH(Summary!AY$8,Allocations!$D$10:$O$10,0))),SUM(INDEX(TB_ALLOCATIONS[[January]:[December]],MATCH(Summary!$H143,TB_ALLOCATIONS[Subcategory],0),MATCH(Summary!AY$8,TB_ALLOCATIONS[[#Headers],[January]:[December]],0)))))),0)</f>
        <v/>
      </c>
      <c r="AZ143" s="249" t="str">
        <f>IFERROR(IF($H143="","",IF($H143="Total",SUMIFS(AZ$12:AZ142,$F$12:$F142,"Category"),IF($F143="Category",SUMIFS(TB_TRANSACTIONS[Total ($)],TB_TRANSACTIONS[Category],Summary!$H143,TB_TRANSACTIONS[Month],Summary!AY$8),SUMIFS(TB_TRANSACTIONS[Total ($)],TB_TRANSACTIONS[Subcategory],Summary!$H143,TB_TRANSACTIONS[Month],Summary!AY$8)))),0)</f>
        <v/>
      </c>
      <c r="BA143" s="250" t="str">
        <f t="shared" si="49"/>
        <v/>
      </c>
      <c r="BB143" s="162"/>
      <c r="BC143" s="165"/>
      <c r="BD143" s="249" t="str">
        <f>IFERROR(IF($H143="","",IF($H143="Total",SUMIFS(BD$12:BD142,$F$12:$F142,"Category"),IF($F143="Category",SUM(INDEX(Allocations!$D$11:$O$20,MATCH(Summary!$H143,Allocations!$C$11:$C$20,0),MATCH(Summary!BD$8,Allocations!$D$10:$O$10,0))),SUM(INDEX(TB_ALLOCATIONS[[January]:[December]],MATCH(Summary!$H143,TB_ALLOCATIONS[Subcategory],0),MATCH(Summary!BD$8,TB_ALLOCATIONS[[#Headers],[January]:[December]],0)))))),0)</f>
        <v/>
      </c>
      <c r="BE143" s="249" t="str">
        <f>IFERROR(IF($H143="","",IF($H143="Total",SUMIFS(BE$12:BE142,$F$12:$F142,"Category"),IF($F143="Category",SUMIFS(TB_TRANSACTIONS[Total ($)],TB_TRANSACTIONS[Category],Summary!$H143,TB_TRANSACTIONS[Month],Summary!BD$8),SUMIFS(TB_TRANSACTIONS[Total ($)],TB_TRANSACTIONS[Subcategory],Summary!$H143,TB_TRANSACTIONS[Month],Summary!BD$8)))),0)</f>
        <v/>
      </c>
      <c r="BF143" s="250" t="str">
        <f t="shared" si="50"/>
        <v/>
      </c>
      <c r="BG143" s="162"/>
      <c r="BH143" s="165"/>
      <c r="BI143" s="249" t="str">
        <f>IFERROR(IF($H143="","",IF($H143="Total",SUMIFS(BI$12:BI142,$F$12:$F142,"Category"),IF($F143="Category",SUM(INDEX(Allocations!$D$11:$O$20,MATCH(Summary!$H143,Allocations!$C$11:$C$20,0),MATCH(Summary!BI$8,Allocations!$D$10:$O$10,0))),SUM(INDEX(TB_ALLOCATIONS[[January]:[December]],MATCH(Summary!$H143,TB_ALLOCATIONS[Subcategory],0),MATCH(Summary!BI$8,TB_ALLOCATIONS[[#Headers],[January]:[December]],0)))))),0)</f>
        <v/>
      </c>
      <c r="BJ143" s="249" t="str">
        <f>IFERROR(IF($H143="","",IF($H143="Total",SUMIFS(BJ$12:BJ142,$F$12:$F142,"Category"),IF($F143="Category",SUMIFS(TB_TRANSACTIONS[Total ($)],TB_TRANSACTIONS[Category],Summary!$H143,TB_TRANSACTIONS[Month],Summary!BI$8),SUMIFS(TB_TRANSACTIONS[Total ($)],TB_TRANSACTIONS[Subcategory],Summary!$H143,TB_TRANSACTIONS[Month],Summary!BI$8)))),0)</f>
        <v/>
      </c>
      <c r="BK143" s="250" t="str">
        <f t="shared" si="51"/>
        <v/>
      </c>
      <c r="BL143" s="162"/>
      <c r="BM143" s="165"/>
      <c r="BN143" s="249" t="str">
        <f>IFERROR(IF($H143="","",IF($H143="Total",SUMIFS(BN$12:BN142,$F$12:$F142,"Category"),IF($F143="Category",SUM(INDEX(Allocations!$D$11:$O$20,MATCH(Summary!$H143,Allocations!$C$11:$C$20,0),MATCH(Summary!BN$8,Allocations!$D$10:$O$10,0))),SUM(INDEX(TB_ALLOCATIONS[[January]:[December]],MATCH(Summary!$H143,TB_ALLOCATIONS[Subcategory],0),MATCH(Summary!BN$8,TB_ALLOCATIONS[[#Headers],[January]:[December]],0)))))),0)</f>
        <v/>
      </c>
      <c r="BO143" s="249" t="str">
        <f>IFERROR(IF($H143="","",IF($H143="Total",SUMIFS(BO$12:BO142,$F$12:$F142,"Category"),IF($F143="Category",SUMIFS(TB_TRANSACTIONS[Total ($)],TB_TRANSACTIONS[Category],Summary!$H143,TB_TRANSACTIONS[Month],Summary!BN$8),SUMIFS(TB_TRANSACTIONS[Total ($)],TB_TRANSACTIONS[Subcategory],Summary!$H143,TB_TRANSACTIONS[Month],Summary!BN$8)))),0)</f>
        <v/>
      </c>
      <c r="BP143" s="250" t="str">
        <f t="shared" si="52"/>
        <v/>
      </c>
      <c r="BQ143" s="162"/>
      <c r="BR143" s="165"/>
      <c r="BS143" s="249" t="str">
        <f t="shared" si="38"/>
        <v/>
      </c>
      <c r="BT143" s="249" t="str">
        <f t="shared" si="39"/>
        <v/>
      </c>
      <c r="BU143" s="250" t="str">
        <f t="shared" si="40"/>
        <v/>
      </c>
      <c r="BV143" s="267"/>
      <c r="BW143" s="77"/>
      <c r="BX143" s="57"/>
      <c r="CK143" s="92"/>
      <c r="CL143" s="92"/>
      <c r="CM143" s="92"/>
      <c r="CN143" s="92"/>
      <c r="CO143" s="92"/>
      <c r="CP143" s="92"/>
    </row>
    <row r="144" spans="1:94" s="72" customFormat="1" ht="16" customHeight="1" thickBot="1" x14ac:dyDescent="0.3">
      <c r="A144" s="97"/>
      <c r="B144" s="108" t="str">
        <f>IFERROR(IF(COUNTIFS($B$13:B143,"Total")&gt;0,"-",IF(B143="",IF(B142="","Total",IF(B142=$C$8,"",B142+1)),IF(E143=D143,"",B143))),"-")</f>
        <v>-</v>
      </c>
      <c r="C144" s="108" t="str">
        <f>IFERROR(IF(B144="","-",INDEX(Analysis!$D$45:$D$54,MATCH(Summary!$B144,Analysis!$C$45:$C$54,0),1)),"-")</f>
        <v>-</v>
      </c>
      <c r="D144" s="108" t="str">
        <f>IFERROR(INDEX(Analysis!$E$45:$E$54,MATCH(Summary!$B144,Analysis!$C$45:$C$54,0),1),"-")</f>
        <v>-</v>
      </c>
      <c r="E144" s="108" t="str">
        <f t="shared" si="53"/>
        <v>-</v>
      </c>
      <c r="F144" s="108" t="str">
        <f t="shared" si="41"/>
        <v>-</v>
      </c>
      <c r="G144" s="57"/>
      <c r="H144" s="164" t="str">
        <f>IFERROR(IF(B144="Total","Total",IF(COUNTIFS($H$12:H143,"Total")&gt;0,"",IF(F144="Category",Summary!C144,INDEX(TB_ALLOCATIONS[Subcategory],MATCH(Summary!C144&amp;"-"&amp;Summary!E144,TB_ALLOCATIONS[Subcategory - code],0),1)))),"")</f>
        <v/>
      </c>
      <c r="I144" s="162"/>
      <c r="J144" s="165"/>
      <c r="K144" s="249" t="str">
        <f>IFERROR(IF($H144="","",IF($H144="Total",SUMIFS(K$12:K143,$F$12:$F143,"Category"),IF($F144="Category",SUM(INDEX(Allocations!$D$11:$O$20,MATCH(Summary!$H144,Allocations!$C$11:$C$20,0),MATCH(Summary!K$8,Allocations!$D$10:$O$10,0))),SUM(INDEX(TB_ALLOCATIONS[[January]:[December]],MATCH(Summary!$H144,TB_ALLOCATIONS[Subcategory],0),MATCH(Summary!K$8,TB_ALLOCATIONS[[#Headers],[January]:[December]],0)))))),0)</f>
        <v/>
      </c>
      <c r="L144" s="249" t="str">
        <f>IFERROR(IF($H144="","",IF($H144="Total",SUMIFS(L$12:L143,$F$12:$F143,"Category"),IF($F144="Category",SUMIFS(TB_TRANSACTIONS[Total ($)],TB_TRANSACTIONS[Category],Summary!$H144,TB_TRANSACTIONS[Month],Summary!K$8),SUMIFS(TB_TRANSACTIONS[Total ($)],TB_TRANSACTIONS[Subcategory],Summary!$H144,TB_TRANSACTIONS[Month],Summary!K$8)))),0)</f>
        <v/>
      </c>
      <c r="M144" s="250" t="str">
        <f t="shared" si="37"/>
        <v/>
      </c>
      <c r="N144" s="162"/>
      <c r="O144" s="165"/>
      <c r="P144" s="249" t="str">
        <f>IFERROR(IF($H144="","",IF($H144="Total",SUMIFS(P$12:P143,$F$12:$F143,"Category"),IF($F144="Category",SUM(INDEX(Allocations!$D$11:$O$20,MATCH(Summary!$H144,Allocations!$C$11:$C$20,0),MATCH(Summary!P$8,Allocations!$D$10:$O$10,0))),SUM(INDEX(TB_ALLOCATIONS[[January]:[December]],MATCH(Summary!$H144,TB_ALLOCATIONS[Subcategory],0),MATCH(Summary!P$8,TB_ALLOCATIONS[[#Headers],[January]:[December]],0)))))),0)</f>
        <v/>
      </c>
      <c r="Q144" s="249" t="str">
        <f>IFERROR(IF($H144="","",IF($H144="Total",SUMIFS(Q$12:Q143,$F$12:$F143,"Category"),IF($F144="Category",SUMIFS(TB_TRANSACTIONS[Total ($)],TB_TRANSACTIONS[Category],Summary!$H144,TB_TRANSACTIONS[Month],Summary!P$8),SUMIFS(TB_TRANSACTIONS[Total ($)],TB_TRANSACTIONS[Subcategory],Summary!$H144,TB_TRANSACTIONS[Month],Summary!P$8)))),0)</f>
        <v/>
      </c>
      <c r="R144" s="250" t="str">
        <f t="shared" si="42"/>
        <v/>
      </c>
      <c r="S144" s="162"/>
      <c r="T144" s="165"/>
      <c r="U144" s="249" t="str">
        <f>IFERROR(IF($H144="","",IF($H144="Total",SUMIFS(U$12:U143,$F$12:$F143,"Category"),IF($F144="Category",SUM(INDEX(Allocations!$D$11:$O$20,MATCH(Summary!$H144,Allocations!$C$11:$C$20,0),MATCH(Summary!U$8,Allocations!$D$10:$O$10,0))),SUM(INDEX(TB_ALLOCATIONS[[January]:[December]],MATCH(Summary!$H144,TB_ALLOCATIONS[Subcategory],0),MATCH(Summary!U$8,TB_ALLOCATIONS[[#Headers],[January]:[December]],0)))))),0)</f>
        <v/>
      </c>
      <c r="V144" s="249" t="str">
        <f>IFERROR(IF($H144="","",IF($H144="Total",SUMIFS(V$12:V143,$F$12:$F143,"Category"),IF($F144="Category",SUMIFS(TB_TRANSACTIONS[Total ($)],TB_TRANSACTIONS[Category],Summary!$H144,TB_TRANSACTIONS[Month],Summary!U$8),SUMIFS(TB_TRANSACTIONS[Total ($)],TB_TRANSACTIONS[Subcategory],Summary!$H144,TB_TRANSACTIONS[Month],Summary!U$8)))),0)</f>
        <v/>
      </c>
      <c r="W144" s="250" t="str">
        <f t="shared" si="43"/>
        <v/>
      </c>
      <c r="X144" s="162"/>
      <c r="Y144" s="165"/>
      <c r="Z144" s="249" t="str">
        <f>IFERROR(IF($H144="","",IF($H144="Total",SUMIFS(Z$12:Z143,$F$12:$F143,"Category"),IF($F144="Category",SUM(INDEX(Allocations!$D$11:$O$20,MATCH(Summary!$H144,Allocations!$C$11:$C$20,0),MATCH(Summary!Z$8,Allocations!$D$10:$O$10,0))),SUM(INDEX(TB_ALLOCATIONS[[January]:[December]],MATCH(Summary!$H144,TB_ALLOCATIONS[Subcategory],0),MATCH(Summary!Z$8,TB_ALLOCATIONS[[#Headers],[January]:[December]],0)))))),0)</f>
        <v/>
      </c>
      <c r="AA144" s="249" t="str">
        <f>IFERROR(IF($H144="","",IF($H144="Total",SUMIFS(AA$12:AA143,$F$12:$F143,"Category"),IF($F144="Category",SUMIFS(TB_TRANSACTIONS[Total ($)],TB_TRANSACTIONS[Category],Summary!$H144,TB_TRANSACTIONS[Month],Summary!Z$8),SUMIFS(TB_TRANSACTIONS[Total ($)],TB_TRANSACTIONS[Subcategory],Summary!$H144,TB_TRANSACTIONS[Month],Summary!Z$8)))),0)</f>
        <v/>
      </c>
      <c r="AB144" s="250" t="str">
        <f t="shared" si="44"/>
        <v/>
      </c>
      <c r="AC144" s="162"/>
      <c r="AD144" s="165"/>
      <c r="AE144" s="249" t="str">
        <f>IFERROR(IF($H144="","",IF($H144="Total",SUMIFS(AE$12:AE143,$F$12:$F143,"Category"),IF($F144="Category",SUM(INDEX(Allocations!$D$11:$O$20,MATCH(Summary!$H144,Allocations!$C$11:$C$20,0),MATCH(Summary!AE$8,Allocations!$D$10:$O$10,0))),SUM(INDEX(TB_ALLOCATIONS[[January]:[December]],MATCH(Summary!$H144,TB_ALLOCATIONS[Subcategory],0),MATCH(Summary!AE$8,TB_ALLOCATIONS[[#Headers],[January]:[December]],0)))))),0)</f>
        <v/>
      </c>
      <c r="AF144" s="249" t="str">
        <f>IFERROR(IF($H144="","",IF($H144="Total",SUMIFS(AF$12:AF143,$F$12:$F143,"Category"),IF($F144="Category",SUMIFS(TB_TRANSACTIONS[Total ($)],TB_TRANSACTIONS[Category],Summary!$H144,TB_TRANSACTIONS[Month],Summary!AE$8),SUMIFS(TB_TRANSACTIONS[Total ($)],TB_TRANSACTIONS[Subcategory],Summary!$H144,TB_TRANSACTIONS[Month],Summary!AE$8)))),0)</f>
        <v/>
      </c>
      <c r="AG144" s="250" t="str">
        <f t="shared" si="45"/>
        <v/>
      </c>
      <c r="AH144" s="162"/>
      <c r="AI144" s="165"/>
      <c r="AJ144" s="249" t="str">
        <f>IFERROR(IF($H144="","",IF($H144="Total",SUMIFS(AJ$12:AJ143,$F$12:$F143,"Category"),IF($F144="Category",SUM(INDEX(Allocations!$D$11:$O$20,MATCH(Summary!$H144,Allocations!$C$11:$C$20,0),MATCH(Summary!AJ$8,Allocations!$D$10:$O$10,0))),SUM(INDEX(TB_ALLOCATIONS[[January]:[December]],MATCH(Summary!$H144,TB_ALLOCATIONS[Subcategory],0),MATCH(Summary!AJ$8,TB_ALLOCATIONS[[#Headers],[January]:[December]],0)))))),0)</f>
        <v/>
      </c>
      <c r="AK144" s="249" t="str">
        <f>IFERROR(IF($H144="","",IF($H144="Total",SUMIFS(AK$12:AK143,$F$12:$F143,"Category"),IF($F144="Category",SUMIFS(TB_TRANSACTIONS[Total ($)],TB_TRANSACTIONS[Category],Summary!$H144,TB_TRANSACTIONS[Month],Summary!AJ$8),SUMIFS(TB_TRANSACTIONS[Total ($)],TB_TRANSACTIONS[Subcategory],Summary!$H144,TB_TRANSACTIONS[Month],Summary!AJ$8)))),0)</f>
        <v/>
      </c>
      <c r="AL144" s="250" t="str">
        <f t="shared" si="46"/>
        <v/>
      </c>
      <c r="AM144" s="162"/>
      <c r="AN144" s="165"/>
      <c r="AO144" s="249" t="str">
        <f>IFERROR(IF($H144="","",IF($H144="Total",SUMIFS(AO$12:AO143,$F$12:$F143,"Category"),IF($F144="Category",SUM(INDEX(Allocations!$D$11:$O$20,MATCH(Summary!$H144,Allocations!$C$11:$C$20,0),MATCH(Summary!AO$8,Allocations!$D$10:$O$10,0))),SUM(INDEX(TB_ALLOCATIONS[[January]:[December]],MATCH(Summary!$H144,TB_ALLOCATIONS[Subcategory],0),MATCH(Summary!AO$8,TB_ALLOCATIONS[[#Headers],[January]:[December]],0)))))),0)</f>
        <v/>
      </c>
      <c r="AP144" s="249" t="str">
        <f>IFERROR(IF($H144="","",IF($H144="Total",SUMIFS(AP$12:AP143,$F$12:$F143,"Category"),IF($F144="Category",SUMIFS(TB_TRANSACTIONS[Total ($)],TB_TRANSACTIONS[Category],Summary!$H144,TB_TRANSACTIONS[Month],Summary!AO$8),SUMIFS(TB_TRANSACTIONS[Total ($)],TB_TRANSACTIONS[Subcategory],Summary!$H144,TB_TRANSACTIONS[Month],Summary!AO$8)))),0)</f>
        <v/>
      </c>
      <c r="AQ144" s="250" t="str">
        <f t="shared" si="47"/>
        <v/>
      </c>
      <c r="AR144" s="162"/>
      <c r="AS144" s="165"/>
      <c r="AT144" s="249" t="str">
        <f>IFERROR(IF($H144="","",IF($H144="Total",SUMIFS(AT$12:AT143,$F$12:$F143,"Category"),IF($F144="Category",SUM(INDEX(Allocations!$D$11:$O$20,MATCH(Summary!$H144,Allocations!$C$11:$C$20,0),MATCH(Summary!AT$8,Allocations!$D$10:$O$10,0))),SUM(INDEX(TB_ALLOCATIONS[[January]:[December]],MATCH(Summary!$H144,TB_ALLOCATIONS[Subcategory],0),MATCH(Summary!AT$8,TB_ALLOCATIONS[[#Headers],[January]:[December]],0)))))),0)</f>
        <v/>
      </c>
      <c r="AU144" s="249" t="str">
        <f>IFERROR(IF($H144="","",IF($H144="Total",SUMIFS(AU$12:AU143,$F$12:$F143,"Category"),IF($F144="Category",SUMIFS(TB_TRANSACTIONS[Total ($)],TB_TRANSACTIONS[Category],Summary!$H144,TB_TRANSACTIONS[Month],Summary!AT$8),SUMIFS(TB_TRANSACTIONS[Total ($)],TB_TRANSACTIONS[Subcategory],Summary!$H144,TB_TRANSACTIONS[Month],Summary!AT$8)))),0)</f>
        <v/>
      </c>
      <c r="AV144" s="250" t="str">
        <f t="shared" si="48"/>
        <v/>
      </c>
      <c r="AW144" s="162"/>
      <c r="AX144" s="165"/>
      <c r="AY144" s="249" t="str">
        <f>IFERROR(IF($H144="","",IF($H144="Total",SUMIFS(AY$12:AY143,$F$12:$F143,"Category"),IF($F144="Category",SUM(INDEX(Allocations!$D$11:$O$20,MATCH(Summary!$H144,Allocations!$C$11:$C$20,0),MATCH(Summary!AY$8,Allocations!$D$10:$O$10,0))),SUM(INDEX(TB_ALLOCATIONS[[January]:[December]],MATCH(Summary!$H144,TB_ALLOCATIONS[Subcategory],0),MATCH(Summary!AY$8,TB_ALLOCATIONS[[#Headers],[January]:[December]],0)))))),0)</f>
        <v/>
      </c>
      <c r="AZ144" s="249" t="str">
        <f>IFERROR(IF($H144="","",IF($H144="Total",SUMIFS(AZ$12:AZ143,$F$12:$F143,"Category"),IF($F144="Category",SUMIFS(TB_TRANSACTIONS[Total ($)],TB_TRANSACTIONS[Category],Summary!$H144,TB_TRANSACTIONS[Month],Summary!AY$8),SUMIFS(TB_TRANSACTIONS[Total ($)],TB_TRANSACTIONS[Subcategory],Summary!$H144,TB_TRANSACTIONS[Month],Summary!AY$8)))),0)</f>
        <v/>
      </c>
      <c r="BA144" s="250" t="str">
        <f t="shared" si="49"/>
        <v/>
      </c>
      <c r="BB144" s="162"/>
      <c r="BC144" s="165"/>
      <c r="BD144" s="249" t="str">
        <f>IFERROR(IF($H144="","",IF($H144="Total",SUMIFS(BD$12:BD143,$F$12:$F143,"Category"),IF($F144="Category",SUM(INDEX(Allocations!$D$11:$O$20,MATCH(Summary!$H144,Allocations!$C$11:$C$20,0),MATCH(Summary!BD$8,Allocations!$D$10:$O$10,0))),SUM(INDEX(TB_ALLOCATIONS[[January]:[December]],MATCH(Summary!$H144,TB_ALLOCATIONS[Subcategory],0),MATCH(Summary!BD$8,TB_ALLOCATIONS[[#Headers],[January]:[December]],0)))))),0)</f>
        <v/>
      </c>
      <c r="BE144" s="249" t="str">
        <f>IFERROR(IF($H144="","",IF($H144="Total",SUMIFS(BE$12:BE143,$F$12:$F143,"Category"),IF($F144="Category",SUMIFS(TB_TRANSACTIONS[Total ($)],TB_TRANSACTIONS[Category],Summary!$H144,TB_TRANSACTIONS[Month],Summary!BD$8),SUMIFS(TB_TRANSACTIONS[Total ($)],TB_TRANSACTIONS[Subcategory],Summary!$H144,TB_TRANSACTIONS[Month],Summary!BD$8)))),0)</f>
        <v/>
      </c>
      <c r="BF144" s="250" t="str">
        <f t="shared" si="50"/>
        <v/>
      </c>
      <c r="BG144" s="162"/>
      <c r="BH144" s="165"/>
      <c r="BI144" s="249" t="str">
        <f>IFERROR(IF($H144="","",IF($H144="Total",SUMIFS(BI$12:BI143,$F$12:$F143,"Category"),IF($F144="Category",SUM(INDEX(Allocations!$D$11:$O$20,MATCH(Summary!$H144,Allocations!$C$11:$C$20,0),MATCH(Summary!BI$8,Allocations!$D$10:$O$10,0))),SUM(INDEX(TB_ALLOCATIONS[[January]:[December]],MATCH(Summary!$H144,TB_ALLOCATIONS[Subcategory],0),MATCH(Summary!BI$8,TB_ALLOCATIONS[[#Headers],[January]:[December]],0)))))),0)</f>
        <v/>
      </c>
      <c r="BJ144" s="249" t="str">
        <f>IFERROR(IF($H144="","",IF($H144="Total",SUMIFS(BJ$12:BJ143,$F$12:$F143,"Category"),IF($F144="Category",SUMIFS(TB_TRANSACTIONS[Total ($)],TB_TRANSACTIONS[Category],Summary!$H144,TB_TRANSACTIONS[Month],Summary!BI$8),SUMIFS(TB_TRANSACTIONS[Total ($)],TB_TRANSACTIONS[Subcategory],Summary!$H144,TB_TRANSACTIONS[Month],Summary!BI$8)))),0)</f>
        <v/>
      </c>
      <c r="BK144" s="250" t="str">
        <f t="shared" si="51"/>
        <v/>
      </c>
      <c r="BL144" s="162"/>
      <c r="BM144" s="165"/>
      <c r="BN144" s="249" t="str">
        <f>IFERROR(IF($H144="","",IF($H144="Total",SUMIFS(BN$12:BN143,$F$12:$F143,"Category"),IF($F144="Category",SUM(INDEX(Allocations!$D$11:$O$20,MATCH(Summary!$H144,Allocations!$C$11:$C$20,0),MATCH(Summary!BN$8,Allocations!$D$10:$O$10,0))),SUM(INDEX(TB_ALLOCATIONS[[January]:[December]],MATCH(Summary!$H144,TB_ALLOCATIONS[Subcategory],0),MATCH(Summary!BN$8,TB_ALLOCATIONS[[#Headers],[January]:[December]],0)))))),0)</f>
        <v/>
      </c>
      <c r="BO144" s="249" t="str">
        <f>IFERROR(IF($H144="","",IF($H144="Total",SUMIFS(BO$12:BO143,$F$12:$F143,"Category"),IF($F144="Category",SUMIFS(TB_TRANSACTIONS[Total ($)],TB_TRANSACTIONS[Category],Summary!$H144,TB_TRANSACTIONS[Month],Summary!BN$8),SUMIFS(TB_TRANSACTIONS[Total ($)],TB_TRANSACTIONS[Subcategory],Summary!$H144,TB_TRANSACTIONS[Month],Summary!BN$8)))),0)</f>
        <v/>
      </c>
      <c r="BP144" s="250" t="str">
        <f t="shared" si="52"/>
        <v/>
      </c>
      <c r="BQ144" s="162"/>
      <c r="BR144" s="165"/>
      <c r="BS144" s="249" t="str">
        <f t="shared" si="38"/>
        <v/>
      </c>
      <c r="BT144" s="249" t="str">
        <f t="shared" si="39"/>
        <v/>
      </c>
      <c r="BU144" s="250" t="str">
        <f t="shared" si="40"/>
        <v/>
      </c>
      <c r="BV144" s="267"/>
      <c r="BW144" s="77"/>
      <c r="BX144" s="57"/>
      <c r="CK144" s="92"/>
      <c r="CL144" s="92"/>
      <c r="CM144" s="92"/>
      <c r="CN144" s="92"/>
      <c r="CO144" s="92"/>
      <c r="CP144" s="92"/>
    </row>
    <row r="145" spans="1:94" s="72" customFormat="1" ht="16" customHeight="1" thickBot="1" x14ac:dyDescent="0.3">
      <c r="A145" s="97"/>
      <c r="B145" s="108" t="str">
        <f>IFERROR(IF(COUNTIFS($B$13:B144,"Total")&gt;0,"-",IF(B144="",IF(B143="","Total",IF(B143=$C$8,"",B143+1)),IF(E144=D144,"",B144))),"-")</f>
        <v>-</v>
      </c>
      <c r="C145" s="108" t="str">
        <f>IFERROR(IF(B145="","-",INDEX(Analysis!$D$45:$D$54,MATCH(Summary!$B145,Analysis!$C$45:$C$54,0),1)),"-")</f>
        <v>-</v>
      </c>
      <c r="D145" s="108" t="str">
        <f>IFERROR(INDEX(Analysis!$E$45:$E$54,MATCH(Summary!$B145,Analysis!$C$45:$C$54,0),1),"-")</f>
        <v>-</v>
      </c>
      <c r="E145" s="108" t="str">
        <f t="shared" si="53"/>
        <v>-</v>
      </c>
      <c r="F145" s="108" t="str">
        <f t="shared" si="41"/>
        <v>-</v>
      </c>
      <c r="G145" s="57"/>
      <c r="H145" s="164" t="str">
        <f>IFERROR(IF(B145="Total","Total",IF(COUNTIFS($H$12:H144,"Total")&gt;0,"",IF(F145="Category",Summary!C145,INDEX(TB_ALLOCATIONS[Subcategory],MATCH(Summary!C145&amp;"-"&amp;Summary!E145,TB_ALLOCATIONS[Subcategory - code],0),1)))),"")</f>
        <v/>
      </c>
      <c r="I145" s="162"/>
      <c r="J145" s="165"/>
      <c r="K145" s="249" t="str">
        <f>IFERROR(IF($H145="","",IF($H145="Total",SUMIFS(K$12:K144,$F$12:$F144,"Category"),IF($F145="Category",SUM(INDEX(Allocations!$D$11:$O$20,MATCH(Summary!$H145,Allocations!$C$11:$C$20,0),MATCH(Summary!K$8,Allocations!$D$10:$O$10,0))),SUM(INDEX(TB_ALLOCATIONS[[January]:[December]],MATCH(Summary!$H145,TB_ALLOCATIONS[Subcategory],0),MATCH(Summary!K$8,TB_ALLOCATIONS[[#Headers],[January]:[December]],0)))))),0)</f>
        <v/>
      </c>
      <c r="L145" s="249" t="str">
        <f>IFERROR(IF($H145="","",IF($H145="Total",SUMIFS(L$12:L144,$F$12:$F144,"Category"),IF($F145="Category",SUMIFS(TB_TRANSACTIONS[Total ($)],TB_TRANSACTIONS[Category],Summary!$H145,TB_TRANSACTIONS[Month],Summary!K$8),SUMIFS(TB_TRANSACTIONS[Total ($)],TB_TRANSACTIONS[Subcategory],Summary!$H145,TB_TRANSACTIONS[Month],Summary!K$8)))),0)</f>
        <v/>
      </c>
      <c r="M145" s="250" t="str">
        <f t="shared" si="37"/>
        <v/>
      </c>
      <c r="N145" s="162"/>
      <c r="O145" s="165"/>
      <c r="P145" s="249" t="str">
        <f>IFERROR(IF($H145="","",IF($H145="Total",SUMIFS(P$12:P144,$F$12:$F144,"Category"),IF($F145="Category",SUM(INDEX(Allocations!$D$11:$O$20,MATCH(Summary!$H145,Allocations!$C$11:$C$20,0),MATCH(Summary!P$8,Allocations!$D$10:$O$10,0))),SUM(INDEX(TB_ALLOCATIONS[[January]:[December]],MATCH(Summary!$H145,TB_ALLOCATIONS[Subcategory],0),MATCH(Summary!P$8,TB_ALLOCATIONS[[#Headers],[January]:[December]],0)))))),0)</f>
        <v/>
      </c>
      <c r="Q145" s="249" t="str">
        <f>IFERROR(IF($H145="","",IF($H145="Total",SUMIFS(Q$12:Q144,$F$12:$F144,"Category"),IF($F145="Category",SUMIFS(TB_TRANSACTIONS[Total ($)],TB_TRANSACTIONS[Category],Summary!$H145,TB_TRANSACTIONS[Month],Summary!P$8),SUMIFS(TB_TRANSACTIONS[Total ($)],TB_TRANSACTIONS[Subcategory],Summary!$H145,TB_TRANSACTIONS[Month],Summary!P$8)))),0)</f>
        <v/>
      </c>
      <c r="R145" s="250" t="str">
        <f t="shared" si="42"/>
        <v/>
      </c>
      <c r="S145" s="162"/>
      <c r="T145" s="165"/>
      <c r="U145" s="249" t="str">
        <f>IFERROR(IF($H145="","",IF($H145="Total",SUMIFS(U$12:U144,$F$12:$F144,"Category"),IF($F145="Category",SUM(INDEX(Allocations!$D$11:$O$20,MATCH(Summary!$H145,Allocations!$C$11:$C$20,0),MATCH(Summary!U$8,Allocations!$D$10:$O$10,0))),SUM(INDEX(TB_ALLOCATIONS[[January]:[December]],MATCH(Summary!$H145,TB_ALLOCATIONS[Subcategory],0),MATCH(Summary!U$8,TB_ALLOCATIONS[[#Headers],[January]:[December]],0)))))),0)</f>
        <v/>
      </c>
      <c r="V145" s="249" t="str">
        <f>IFERROR(IF($H145="","",IF($H145="Total",SUMIFS(V$12:V144,$F$12:$F144,"Category"),IF($F145="Category",SUMIFS(TB_TRANSACTIONS[Total ($)],TB_TRANSACTIONS[Category],Summary!$H145,TB_TRANSACTIONS[Month],Summary!U$8),SUMIFS(TB_TRANSACTIONS[Total ($)],TB_TRANSACTIONS[Subcategory],Summary!$H145,TB_TRANSACTIONS[Month],Summary!U$8)))),0)</f>
        <v/>
      </c>
      <c r="W145" s="250" t="str">
        <f t="shared" si="43"/>
        <v/>
      </c>
      <c r="X145" s="162"/>
      <c r="Y145" s="165"/>
      <c r="Z145" s="249" t="str">
        <f>IFERROR(IF($H145="","",IF($H145="Total",SUMIFS(Z$12:Z144,$F$12:$F144,"Category"),IF($F145="Category",SUM(INDEX(Allocations!$D$11:$O$20,MATCH(Summary!$H145,Allocations!$C$11:$C$20,0),MATCH(Summary!Z$8,Allocations!$D$10:$O$10,0))),SUM(INDEX(TB_ALLOCATIONS[[January]:[December]],MATCH(Summary!$H145,TB_ALLOCATIONS[Subcategory],0),MATCH(Summary!Z$8,TB_ALLOCATIONS[[#Headers],[January]:[December]],0)))))),0)</f>
        <v/>
      </c>
      <c r="AA145" s="249" t="str">
        <f>IFERROR(IF($H145="","",IF($H145="Total",SUMIFS(AA$12:AA144,$F$12:$F144,"Category"),IF($F145="Category",SUMIFS(TB_TRANSACTIONS[Total ($)],TB_TRANSACTIONS[Category],Summary!$H145,TB_TRANSACTIONS[Month],Summary!Z$8),SUMIFS(TB_TRANSACTIONS[Total ($)],TB_TRANSACTIONS[Subcategory],Summary!$H145,TB_TRANSACTIONS[Month],Summary!Z$8)))),0)</f>
        <v/>
      </c>
      <c r="AB145" s="250" t="str">
        <f t="shared" si="44"/>
        <v/>
      </c>
      <c r="AC145" s="162"/>
      <c r="AD145" s="165"/>
      <c r="AE145" s="249" t="str">
        <f>IFERROR(IF($H145="","",IF($H145="Total",SUMIFS(AE$12:AE144,$F$12:$F144,"Category"),IF($F145="Category",SUM(INDEX(Allocations!$D$11:$O$20,MATCH(Summary!$H145,Allocations!$C$11:$C$20,0),MATCH(Summary!AE$8,Allocations!$D$10:$O$10,0))),SUM(INDEX(TB_ALLOCATIONS[[January]:[December]],MATCH(Summary!$H145,TB_ALLOCATIONS[Subcategory],0),MATCH(Summary!AE$8,TB_ALLOCATIONS[[#Headers],[January]:[December]],0)))))),0)</f>
        <v/>
      </c>
      <c r="AF145" s="249" t="str">
        <f>IFERROR(IF($H145="","",IF($H145="Total",SUMIFS(AF$12:AF144,$F$12:$F144,"Category"),IF($F145="Category",SUMIFS(TB_TRANSACTIONS[Total ($)],TB_TRANSACTIONS[Category],Summary!$H145,TB_TRANSACTIONS[Month],Summary!AE$8),SUMIFS(TB_TRANSACTIONS[Total ($)],TB_TRANSACTIONS[Subcategory],Summary!$H145,TB_TRANSACTIONS[Month],Summary!AE$8)))),0)</f>
        <v/>
      </c>
      <c r="AG145" s="250" t="str">
        <f t="shared" si="45"/>
        <v/>
      </c>
      <c r="AH145" s="162"/>
      <c r="AI145" s="165"/>
      <c r="AJ145" s="249" t="str">
        <f>IFERROR(IF($H145="","",IF($H145="Total",SUMIFS(AJ$12:AJ144,$F$12:$F144,"Category"),IF($F145="Category",SUM(INDEX(Allocations!$D$11:$O$20,MATCH(Summary!$H145,Allocations!$C$11:$C$20,0),MATCH(Summary!AJ$8,Allocations!$D$10:$O$10,0))),SUM(INDEX(TB_ALLOCATIONS[[January]:[December]],MATCH(Summary!$H145,TB_ALLOCATIONS[Subcategory],0),MATCH(Summary!AJ$8,TB_ALLOCATIONS[[#Headers],[January]:[December]],0)))))),0)</f>
        <v/>
      </c>
      <c r="AK145" s="249" t="str">
        <f>IFERROR(IF($H145="","",IF($H145="Total",SUMIFS(AK$12:AK144,$F$12:$F144,"Category"),IF($F145="Category",SUMIFS(TB_TRANSACTIONS[Total ($)],TB_TRANSACTIONS[Category],Summary!$H145,TB_TRANSACTIONS[Month],Summary!AJ$8),SUMIFS(TB_TRANSACTIONS[Total ($)],TB_TRANSACTIONS[Subcategory],Summary!$H145,TB_TRANSACTIONS[Month],Summary!AJ$8)))),0)</f>
        <v/>
      </c>
      <c r="AL145" s="250" t="str">
        <f t="shared" si="46"/>
        <v/>
      </c>
      <c r="AM145" s="162"/>
      <c r="AN145" s="165"/>
      <c r="AO145" s="249" t="str">
        <f>IFERROR(IF($H145="","",IF($H145="Total",SUMIFS(AO$12:AO144,$F$12:$F144,"Category"),IF($F145="Category",SUM(INDEX(Allocations!$D$11:$O$20,MATCH(Summary!$H145,Allocations!$C$11:$C$20,0),MATCH(Summary!AO$8,Allocations!$D$10:$O$10,0))),SUM(INDEX(TB_ALLOCATIONS[[January]:[December]],MATCH(Summary!$H145,TB_ALLOCATIONS[Subcategory],0),MATCH(Summary!AO$8,TB_ALLOCATIONS[[#Headers],[January]:[December]],0)))))),0)</f>
        <v/>
      </c>
      <c r="AP145" s="249" t="str">
        <f>IFERROR(IF($H145="","",IF($H145="Total",SUMIFS(AP$12:AP144,$F$12:$F144,"Category"),IF($F145="Category",SUMIFS(TB_TRANSACTIONS[Total ($)],TB_TRANSACTIONS[Category],Summary!$H145,TB_TRANSACTIONS[Month],Summary!AO$8),SUMIFS(TB_TRANSACTIONS[Total ($)],TB_TRANSACTIONS[Subcategory],Summary!$H145,TB_TRANSACTIONS[Month],Summary!AO$8)))),0)</f>
        <v/>
      </c>
      <c r="AQ145" s="250" t="str">
        <f t="shared" si="47"/>
        <v/>
      </c>
      <c r="AR145" s="162"/>
      <c r="AS145" s="165"/>
      <c r="AT145" s="249" t="str">
        <f>IFERROR(IF($H145="","",IF($H145="Total",SUMIFS(AT$12:AT144,$F$12:$F144,"Category"),IF($F145="Category",SUM(INDEX(Allocations!$D$11:$O$20,MATCH(Summary!$H145,Allocations!$C$11:$C$20,0),MATCH(Summary!AT$8,Allocations!$D$10:$O$10,0))),SUM(INDEX(TB_ALLOCATIONS[[January]:[December]],MATCH(Summary!$H145,TB_ALLOCATIONS[Subcategory],0),MATCH(Summary!AT$8,TB_ALLOCATIONS[[#Headers],[January]:[December]],0)))))),0)</f>
        <v/>
      </c>
      <c r="AU145" s="249" t="str">
        <f>IFERROR(IF($H145="","",IF($H145="Total",SUMIFS(AU$12:AU144,$F$12:$F144,"Category"),IF($F145="Category",SUMIFS(TB_TRANSACTIONS[Total ($)],TB_TRANSACTIONS[Category],Summary!$H145,TB_TRANSACTIONS[Month],Summary!AT$8),SUMIFS(TB_TRANSACTIONS[Total ($)],TB_TRANSACTIONS[Subcategory],Summary!$H145,TB_TRANSACTIONS[Month],Summary!AT$8)))),0)</f>
        <v/>
      </c>
      <c r="AV145" s="250" t="str">
        <f t="shared" si="48"/>
        <v/>
      </c>
      <c r="AW145" s="162"/>
      <c r="AX145" s="165"/>
      <c r="AY145" s="249" t="str">
        <f>IFERROR(IF($H145="","",IF($H145="Total",SUMIFS(AY$12:AY144,$F$12:$F144,"Category"),IF($F145="Category",SUM(INDEX(Allocations!$D$11:$O$20,MATCH(Summary!$H145,Allocations!$C$11:$C$20,0),MATCH(Summary!AY$8,Allocations!$D$10:$O$10,0))),SUM(INDEX(TB_ALLOCATIONS[[January]:[December]],MATCH(Summary!$H145,TB_ALLOCATIONS[Subcategory],0),MATCH(Summary!AY$8,TB_ALLOCATIONS[[#Headers],[January]:[December]],0)))))),0)</f>
        <v/>
      </c>
      <c r="AZ145" s="249" t="str">
        <f>IFERROR(IF($H145="","",IF($H145="Total",SUMIFS(AZ$12:AZ144,$F$12:$F144,"Category"),IF($F145="Category",SUMIFS(TB_TRANSACTIONS[Total ($)],TB_TRANSACTIONS[Category],Summary!$H145,TB_TRANSACTIONS[Month],Summary!AY$8),SUMIFS(TB_TRANSACTIONS[Total ($)],TB_TRANSACTIONS[Subcategory],Summary!$H145,TB_TRANSACTIONS[Month],Summary!AY$8)))),0)</f>
        <v/>
      </c>
      <c r="BA145" s="250" t="str">
        <f t="shared" si="49"/>
        <v/>
      </c>
      <c r="BB145" s="162"/>
      <c r="BC145" s="165"/>
      <c r="BD145" s="249" t="str">
        <f>IFERROR(IF($H145="","",IF($H145="Total",SUMIFS(BD$12:BD144,$F$12:$F144,"Category"),IF($F145="Category",SUM(INDEX(Allocations!$D$11:$O$20,MATCH(Summary!$H145,Allocations!$C$11:$C$20,0),MATCH(Summary!BD$8,Allocations!$D$10:$O$10,0))),SUM(INDEX(TB_ALLOCATIONS[[January]:[December]],MATCH(Summary!$H145,TB_ALLOCATIONS[Subcategory],0),MATCH(Summary!BD$8,TB_ALLOCATIONS[[#Headers],[January]:[December]],0)))))),0)</f>
        <v/>
      </c>
      <c r="BE145" s="249" t="str">
        <f>IFERROR(IF($H145="","",IF($H145="Total",SUMIFS(BE$12:BE144,$F$12:$F144,"Category"),IF($F145="Category",SUMIFS(TB_TRANSACTIONS[Total ($)],TB_TRANSACTIONS[Category],Summary!$H145,TB_TRANSACTIONS[Month],Summary!BD$8),SUMIFS(TB_TRANSACTIONS[Total ($)],TB_TRANSACTIONS[Subcategory],Summary!$H145,TB_TRANSACTIONS[Month],Summary!BD$8)))),0)</f>
        <v/>
      </c>
      <c r="BF145" s="250" t="str">
        <f t="shared" si="50"/>
        <v/>
      </c>
      <c r="BG145" s="162"/>
      <c r="BH145" s="165"/>
      <c r="BI145" s="249" t="str">
        <f>IFERROR(IF($H145="","",IF($H145="Total",SUMIFS(BI$12:BI144,$F$12:$F144,"Category"),IF($F145="Category",SUM(INDEX(Allocations!$D$11:$O$20,MATCH(Summary!$H145,Allocations!$C$11:$C$20,0),MATCH(Summary!BI$8,Allocations!$D$10:$O$10,0))),SUM(INDEX(TB_ALLOCATIONS[[January]:[December]],MATCH(Summary!$H145,TB_ALLOCATIONS[Subcategory],0),MATCH(Summary!BI$8,TB_ALLOCATIONS[[#Headers],[January]:[December]],0)))))),0)</f>
        <v/>
      </c>
      <c r="BJ145" s="249" t="str">
        <f>IFERROR(IF($H145="","",IF($H145="Total",SUMIFS(BJ$12:BJ144,$F$12:$F144,"Category"),IF($F145="Category",SUMIFS(TB_TRANSACTIONS[Total ($)],TB_TRANSACTIONS[Category],Summary!$H145,TB_TRANSACTIONS[Month],Summary!BI$8),SUMIFS(TB_TRANSACTIONS[Total ($)],TB_TRANSACTIONS[Subcategory],Summary!$H145,TB_TRANSACTIONS[Month],Summary!BI$8)))),0)</f>
        <v/>
      </c>
      <c r="BK145" s="250" t="str">
        <f t="shared" si="51"/>
        <v/>
      </c>
      <c r="BL145" s="162"/>
      <c r="BM145" s="165"/>
      <c r="BN145" s="249" t="str">
        <f>IFERROR(IF($H145="","",IF($H145="Total",SUMIFS(BN$12:BN144,$F$12:$F144,"Category"),IF($F145="Category",SUM(INDEX(Allocations!$D$11:$O$20,MATCH(Summary!$H145,Allocations!$C$11:$C$20,0),MATCH(Summary!BN$8,Allocations!$D$10:$O$10,0))),SUM(INDEX(TB_ALLOCATIONS[[January]:[December]],MATCH(Summary!$H145,TB_ALLOCATIONS[Subcategory],0),MATCH(Summary!BN$8,TB_ALLOCATIONS[[#Headers],[January]:[December]],0)))))),0)</f>
        <v/>
      </c>
      <c r="BO145" s="249" t="str">
        <f>IFERROR(IF($H145="","",IF($H145="Total",SUMIFS(BO$12:BO144,$F$12:$F144,"Category"),IF($F145="Category",SUMIFS(TB_TRANSACTIONS[Total ($)],TB_TRANSACTIONS[Category],Summary!$H145,TB_TRANSACTIONS[Month],Summary!BN$8),SUMIFS(TB_TRANSACTIONS[Total ($)],TB_TRANSACTIONS[Subcategory],Summary!$H145,TB_TRANSACTIONS[Month],Summary!BN$8)))),0)</f>
        <v/>
      </c>
      <c r="BP145" s="250" t="str">
        <f t="shared" si="52"/>
        <v/>
      </c>
      <c r="BQ145" s="162"/>
      <c r="BR145" s="165"/>
      <c r="BS145" s="249" t="str">
        <f t="shared" si="38"/>
        <v/>
      </c>
      <c r="BT145" s="249" t="str">
        <f t="shared" si="39"/>
        <v/>
      </c>
      <c r="BU145" s="250" t="str">
        <f t="shared" si="40"/>
        <v/>
      </c>
      <c r="BV145" s="267"/>
      <c r="BW145" s="77"/>
      <c r="BX145" s="57"/>
      <c r="CK145" s="92"/>
      <c r="CL145" s="92"/>
      <c r="CM145" s="92"/>
      <c r="CN145" s="92"/>
      <c r="CO145" s="92"/>
      <c r="CP145" s="92"/>
    </row>
    <row r="146" spans="1:94" s="72" customFormat="1" ht="16" customHeight="1" thickBot="1" x14ac:dyDescent="0.3">
      <c r="A146" s="97"/>
      <c r="B146" s="108" t="str">
        <f>IFERROR(IF(COUNTIFS($B$13:B145,"Total")&gt;0,"-",IF(B145="",IF(B144="","Total",IF(B144=$C$8,"",B144+1)),IF(E145=D145,"",B145))),"-")</f>
        <v>-</v>
      </c>
      <c r="C146" s="108" t="str">
        <f>IFERROR(IF(B146="","-",INDEX(Analysis!$D$45:$D$54,MATCH(Summary!$B146,Analysis!$C$45:$C$54,0),1)),"-")</f>
        <v>-</v>
      </c>
      <c r="D146" s="108" t="str">
        <f>IFERROR(INDEX(Analysis!$E$45:$E$54,MATCH(Summary!$B146,Analysis!$C$45:$C$54,0),1),"-")</f>
        <v>-</v>
      </c>
      <c r="E146" s="108" t="str">
        <f t="shared" si="53"/>
        <v>-</v>
      </c>
      <c r="F146" s="108" t="str">
        <f t="shared" si="41"/>
        <v>-</v>
      </c>
      <c r="G146" s="57"/>
      <c r="H146" s="164" t="str">
        <f>IFERROR(IF(B146="Total","Total",IF(COUNTIFS($H$12:H145,"Total")&gt;0,"",IF(F146="Category",Summary!C146,INDEX(TB_ALLOCATIONS[Subcategory],MATCH(Summary!C146&amp;"-"&amp;Summary!E146,TB_ALLOCATIONS[Subcategory - code],0),1)))),"")</f>
        <v/>
      </c>
      <c r="I146" s="162"/>
      <c r="J146" s="165"/>
      <c r="K146" s="249" t="str">
        <f>IFERROR(IF($H146="","",IF($H146="Total",SUMIFS(K$12:K145,$F$12:$F145,"Category"),IF($F146="Category",SUM(INDEX(Allocations!$D$11:$O$20,MATCH(Summary!$H146,Allocations!$C$11:$C$20,0),MATCH(Summary!K$8,Allocations!$D$10:$O$10,0))),SUM(INDEX(TB_ALLOCATIONS[[January]:[December]],MATCH(Summary!$H146,TB_ALLOCATIONS[Subcategory],0),MATCH(Summary!K$8,TB_ALLOCATIONS[[#Headers],[January]:[December]],0)))))),0)</f>
        <v/>
      </c>
      <c r="L146" s="249" t="str">
        <f>IFERROR(IF($H146="","",IF($H146="Total",SUMIFS(L$12:L145,$F$12:$F145,"Category"),IF($F146="Category",SUMIFS(TB_TRANSACTIONS[Total ($)],TB_TRANSACTIONS[Category],Summary!$H146,TB_TRANSACTIONS[Month],Summary!K$8),SUMIFS(TB_TRANSACTIONS[Total ($)],TB_TRANSACTIONS[Subcategory],Summary!$H146,TB_TRANSACTIONS[Month],Summary!K$8)))),0)</f>
        <v/>
      </c>
      <c r="M146" s="250" t="str">
        <f t="shared" si="37"/>
        <v/>
      </c>
      <c r="N146" s="162"/>
      <c r="O146" s="165"/>
      <c r="P146" s="249" t="str">
        <f>IFERROR(IF($H146="","",IF($H146="Total",SUMIFS(P$12:P145,$F$12:$F145,"Category"),IF($F146="Category",SUM(INDEX(Allocations!$D$11:$O$20,MATCH(Summary!$H146,Allocations!$C$11:$C$20,0),MATCH(Summary!P$8,Allocations!$D$10:$O$10,0))),SUM(INDEX(TB_ALLOCATIONS[[January]:[December]],MATCH(Summary!$H146,TB_ALLOCATIONS[Subcategory],0),MATCH(Summary!P$8,TB_ALLOCATIONS[[#Headers],[January]:[December]],0)))))),0)</f>
        <v/>
      </c>
      <c r="Q146" s="249" t="str">
        <f>IFERROR(IF($H146="","",IF($H146="Total",SUMIFS(Q$12:Q145,$F$12:$F145,"Category"),IF($F146="Category",SUMIFS(TB_TRANSACTIONS[Total ($)],TB_TRANSACTIONS[Category],Summary!$H146,TB_TRANSACTIONS[Month],Summary!P$8),SUMIFS(TB_TRANSACTIONS[Total ($)],TB_TRANSACTIONS[Subcategory],Summary!$H146,TB_TRANSACTIONS[Month],Summary!P$8)))),0)</f>
        <v/>
      </c>
      <c r="R146" s="250" t="str">
        <f t="shared" si="42"/>
        <v/>
      </c>
      <c r="S146" s="162"/>
      <c r="T146" s="165"/>
      <c r="U146" s="249" t="str">
        <f>IFERROR(IF($H146="","",IF($H146="Total",SUMIFS(U$12:U145,$F$12:$F145,"Category"),IF($F146="Category",SUM(INDEX(Allocations!$D$11:$O$20,MATCH(Summary!$H146,Allocations!$C$11:$C$20,0),MATCH(Summary!U$8,Allocations!$D$10:$O$10,0))),SUM(INDEX(TB_ALLOCATIONS[[January]:[December]],MATCH(Summary!$H146,TB_ALLOCATIONS[Subcategory],0),MATCH(Summary!U$8,TB_ALLOCATIONS[[#Headers],[January]:[December]],0)))))),0)</f>
        <v/>
      </c>
      <c r="V146" s="249" t="str">
        <f>IFERROR(IF($H146="","",IF($H146="Total",SUMIFS(V$12:V145,$F$12:$F145,"Category"),IF($F146="Category",SUMIFS(TB_TRANSACTIONS[Total ($)],TB_TRANSACTIONS[Category],Summary!$H146,TB_TRANSACTIONS[Month],Summary!U$8),SUMIFS(TB_TRANSACTIONS[Total ($)],TB_TRANSACTIONS[Subcategory],Summary!$H146,TB_TRANSACTIONS[Month],Summary!U$8)))),0)</f>
        <v/>
      </c>
      <c r="W146" s="250" t="str">
        <f t="shared" si="43"/>
        <v/>
      </c>
      <c r="X146" s="162"/>
      <c r="Y146" s="165"/>
      <c r="Z146" s="249" t="str">
        <f>IFERROR(IF($H146="","",IF($H146="Total",SUMIFS(Z$12:Z145,$F$12:$F145,"Category"),IF($F146="Category",SUM(INDEX(Allocations!$D$11:$O$20,MATCH(Summary!$H146,Allocations!$C$11:$C$20,0),MATCH(Summary!Z$8,Allocations!$D$10:$O$10,0))),SUM(INDEX(TB_ALLOCATIONS[[January]:[December]],MATCH(Summary!$H146,TB_ALLOCATIONS[Subcategory],0),MATCH(Summary!Z$8,TB_ALLOCATIONS[[#Headers],[January]:[December]],0)))))),0)</f>
        <v/>
      </c>
      <c r="AA146" s="249" t="str">
        <f>IFERROR(IF($H146="","",IF($H146="Total",SUMIFS(AA$12:AA145,$F$12:$F145,"Category"),IF($F146="Category",SUMIFS(TB_TRANSACTIONS[Total ($)],TB_TRANSACTIONS[Category],Summary!$H146,TB_TRANSACTIONS[Month],Summary!Z$8),SUMIFS(TB_TRANSACTIONS[Total ($)],TB_TRANSACTIONS[Subcategory],Summary!$H146,TB_TRANSACTIONS[Month],Summary!Z$8)))),0)</f>
        <v/>
      </c>
      <c r="AB146" s="250" t="str">
        <f t="shared" si="44"/>
        <v/>
      </c>
      <c r="AC146" s="162"/>
      <c r="AD146" s="165"/>
      <c r="AE146" s="249" t="str">
        <f>IFERROR(IF($H146="","",IF($H146="Total",SUMIFS(AE$12:AE145,$F$12:$F145,"Category"),IF($F146="Category",SUM(INDEX(Allocations!$D$11:$O$20,MATCH(Summary!$H146,Allocations!$C$11:$C$20,0),MATCH(Summary!AE$8,Allocations!$D$10:$O$10,0))),SUM(INDEX(TB_ALLOCATIONS[[January]:[December]],MATCH(Summary!$H146,TB_ALLOCATIONS[Subcategory],0),MATCH(Summary!AE$8,TB_ALLOCATIONS[[#Headers],[January]:[December]],0)))))),0)</f>
        <v/>
      </c>
      <c r="AF146" s="249" t="str">
        <f>IFERROR(IF($H146="","",IF($H146="Total",SUMIFS(AF$12:AF145,$F$12:$F145,"Category"),IF($F146="Category",SUMIFS(TB_TRANSACTIONS[Total ($)],TB_TRANSACTIONS[Category],Summary!$H146,TB_TRANSACTIONS[Month],Summary!AE$8),SUMIFS(TB_TRANSACTIONS[Total ($)],TB_TRANSACTIONS[Subcategory],Summary!$H146,TB_TRANSACTIONS[Month],Summary!AE$8)))),0)</f>
        <v/>
      </c>
      <c r="AG146" s="250" t="str">
        <f t="shared" si="45"/>
        <v/>
      </c>
      <c r="AH146" s="162"/>
      <c r="AI146" s="165"/>
      <c r="AJ146" s="249" t="str">
        <f>IFERROR(IF($H146="","",IF($H146="Total",SUMIFS(AJ$12:AJ145,$F$12:$F145,"Category"),IF($F146="Category",SUM(INDEX(Allocations!$D$11:$O$20,MATCH(Summary!$H146,Allocations!$C$11:$C$20,0),MATCH(Summary!AJ$8,Allocations!$D$10:$O$10,0))),SUM(INDEX(TB_ALLOCATIONS[[January]:[December]],MATCH(Summary!$H146,TB_ALLOCATIONS[Subcategory],0),MATCH(Summary!AJ$8,TB_ALLOCATIONS[[#Headers],[January]:[December]],0)))))),0)</f>
        <v/>
      </c>
      <c r="AK146" s="249" t="str">
        <f>IFERROR(IF($H146="","",IF($H146="Total",SUMIFS(AK$12:AK145,$F$12:$F145,"Category"),IF($F146="Category",SUMIFS(TB_TRANSACTIONS[Total ($)],TB_TRANSACTIONS[Category],Summary!$H146,TB_TRANSACTIONS[Month],Summary!AJ$8),SUMIFS(TB_TRANSACTIONS[Total ($)],TB_TRANSACTIONS[Subcategory],Summary!$H146,TB_TRANSACTIONS[Month],Summary!AJ$8)))),0)</f>
        <v/>
      </c>
      <c r="AL146" s="250" t="str">
        <f t="shared" si="46"/>
        <v/>
      </c>
      <c r="AM146" s="162"/>
      <c r="AN146" s="165"/>
      <c r="AO146" s="249" t="str">
        <f>IFERROR(IF($H146="","",IF($H146="Total",SUMIFS(AO$12:AO145,$F$12:$F145,"Category"),IF($F146="Category",SUM(INDEX(Allocations!$D$11:$O$20,MATCH(Summary!$H146,Allocations!$C$11:$C$20,0),MATCH(Summary!AO$8,Allocations!$D$10:$O$10,0))),SUM(INDEX(TB_ALLOCATIONS[[January]:[December]],MATCH(Summary!$H146,TB_ALLOCATIONS[Subcategory],0),MATCH(Summary!AO$8,TB_ALLOCATIONS[[#Headers],[January]:[December]],0)))))),0)</f>
        <v/>
      </c>
      <c r="AP146" s="249" t="str">
        <f>IFERROR(IF($H146="","",IF($H146="Total",SUMIFS(AP$12:AP145,$F$12:$F145,"Category"),IF($F146="Category",SUMIFS(TB_TRANSACTIONS[Total ($)],TB_TRANSACTIONS[Category],Summary!$H146,TB_TRANSACTIONS[Month],Summary!AO$8),SUMIFS(TB_TRANSACTIONS[Total ($)],TB_TRANSACTIONS[Subcategory],Summary!$H146,TB_TRANSACTIONS[Month],Summary!AO$8)))),0)</f>
        <v/>
      </c>
      <c r="AQ146" s="250" t="str">
        <f t="shared" si="47"/>
        <v/>
      </c>
      <c r="AR146" s="162"/>
      <c r="AS146" s="165"/>
      <c r="AT146" s="249" t="str">
        <f>IFERROR(IF($H146="","",IF($H146="Total",SUMIFS(AT$12:AT145,$F$12:$F145,"Category"),IF($F146="Category",SUM(INDEX(Allocations!$D$11:$O$20,MATCH(Summary!$H146,Allocations!$C$11:$C$20,0),MATCH(Summary!AT$8,Allocations!$D$10:$O$10,0))),SUM(INDEX(TB_ALLOCATIONS[[January]:[December]],MATCH(Summary!$H146,TB_ALLOCATIONS[Subcategory],0),MATCH(Summary!AT$8,TB_ALLOCATIONS[[#Headers],[January]:[December]],0)))))),0)</f>
        <v/>
      </c>
      <c r="AU146" s="249" t="str">
        <f>IFERROR(IF($H146="","",IF($H146="Total",SUMIFS(AU$12:AU145,$F$12:$F145,"Category"),IF($F146="Category",SUMIFS(TB_TRANSACTIONS[Total ($)],TB_TRANSACTIONS[Category],Summary!$H146,TB_TRANSACTIONS[Month],Summary!AT$8),SUMIFS(TB_TRANSACTIONS[Total ($)],TB_TRANSACTIONS[Subcategory],Summary!$H146,TB_TRANSACTIONS[Month],Summary!AT$8)))),0)</f>
        <v/>
      </c>
      <c r="AV146" s="250" t="str">
        <f t="shared" si="48"/>
        <v/>
      </c>
      <c r="AW146" s="162"/>
      <c r="AX146" s="165"/>
      <c r="AY146" s="249" t="str">
        <f>IFERROR(IF($H146="","",IF($H146="Total",SUMIFS(AY$12:AY145,$F$12:$F145,"Category"),IF($F146="Category",SUM(INDEX(Allocations!$D$11:$O$20,MATCH(Summary!$H146,Allocations!$C$11:$C$20,0),MATCH(Summary!AY$8,Allocations!$D$10:$O$10,0))),SUM(INDEX(TB_ALLOCATIONS[[January]:[December]],MATCH(Summary!$H146,TB_ALLOCATIONS[Subcategory],0),MATCH(Summary!AY$8,TB_ALLOCATIONS[[#Headers],[January]:[December]],0)))))),0)</f>
        <v/>
      </c>
      <c r="AZ146" s="249" t="str">
        <f>IFERROR(IF($H146="","",IF($H146="Total",SUMIFS(AZ$12:AZ145,$F$12:$F145,"Category"),IF($F146="Category",SUMIFS(TB_TRANSACTIONS[Total ($)],TB_TRANSACTIONS[Category],Summary!$H146,TB_TRANSACTIONS[Month],Summary!AY$8),SUMIFS(TB_TRANSACTIONS[Total ($)],TB_TRANSACTIONS[Subcategory],Summary!$H146,TB_TRANSACTIONS[Month],Summary!AY$8)))),0)</f>
        <v/>
      </c>
      <c r="BA146" s="250" t="str">
        <f t="shared" si="49"/>
        <v/>
      </c>
      <c r="BB146" s="162"/>
      <c r="BC146" s="165"/>
      <c r="BD146" s="249" t="str">
        <f>IFERROR(IF($H146="","",IF($H146="Total",SUMIFS(BD$12:BD145,$F$12:$F145,"Category"),IF($F146="Category",SUM(INDEX(Allocations!$D$11:$O$20,MATCH(Summary!$H146,Allocations!$C$11:$C$20,0),MATCH(Summary!BD$8,Allocations!$D$10:$O$10,0))),SUM(INDEX(TB_ALLOCATIONS[[January]:[December]],MATCH(Summary!$H146,TB_ALLOCATIONS[Subcategory],0),MATCH(Summary!BD$8,TB_ALLOCATIONS[[#Headers],[January]:[December]],0)))))),0)</f>
        <v/>
      </c>
      <c r="BE146" s="249" t="str">
        <f>IFERROR(IF($H146="","",IF($H146="Total",SUMIFS(BE$12:BE145,$F$12:$F145,"Category"),IF($F146="Category",SUMIFS(TB_TRANSACTIONS[Total ($)],TB_TRANSACTIONS[Category],Summary!$H146,TB_TRANSACTIONS[Month],Summary!BD$8),SUMIFS(TB_TRANSACTIONS[Total ($)],TB_TRANSACTIONS[Subcategory],Summary!$H146,TB_TRANSACTIONS[Month],Summary!BD$8)))),0)</f>
        <v/>
      </c>
      <c r="BF146" s="250" t="str">
        <f t="shared" si="50"/>
        <v/>
      </c>
      <c r="BG146" s="162"/>
      <c r="BH146" s="165"/>
      <c r="BI146" s="249" t="str">
        <f>IFERROR(IF($H146="","",IF($H146="Total",SUMIFS(BI$12:BI145,$F$12:$F145,"Category"),IF($F146="Category",SUM(INDEX(Allocations!$D$11:$O$20,MATCH(Summary!$H146,Allocations!$C$11:$C$20,0),MATCH(Summary!BI$8,Allocations!$D$10:$O$10,0))),SUM(INDEX(TB_ALLOCATIONS[[January]:[December]],MATCH(Summary!$H146,TB_ALLOCATIONS[Subcategory],0),MATCH(Summary!BI$8,TB_ALLOCATIONS[[#Headers],[January]:[December]],0)))))),0)</f>
        <v/>
      </c>
      <c r="BJ146" s="249" t="str">
        <f>IFERROR(IF($H146="","",IF($H146="Total",SUMIFS(BJ$12:BJ145,$F$12:$F145,"Category"),IF($F146="Category",SUMIFS(TB_TRANSACTIONS[Total ($)],TB_TRANSACTIONS[Category],Summary!$H146,TB_TRANSACTIONS[Month],Summary!BI$8),SUMIFS(TB_TRANSACTIONS[Total ($)],TB_TRANSACTIONS[Subcategory],Summary!$H146,TB_TRANSACTIONS[Month],Summary!BI$8)))),0)</f>
        <v/>
      </c>
      <c r="BK146" s="250" t="str">
        <f t="shared" si="51"/>
        <v/>
      </c>
      <c r="BL146" s="162"/>
      <c r="BM146" s="165"/>
      <c r="BN146" s="249" t="str">
        <f>IFERROR(IF($H146="","",IF($H146="Total",SUMIFS(BN$12:BN145,$F$12:$F145,"Category"),IF($F146="Category",SUM(INDEX(Allocations!$D$11:$O$20,MATCH(Summary!$H146,Allocations!$C$11:$C$20,0),MATCH(Summary!BN$8,Allocations!$D$10:$O$10,0))),SUM(INDEX(TB_ALLOCATIONS[[January]:[December]],MATCH(Summary!$H146,TB_ALLOCATIONS[Subcategory],0),MATCH(Summary!BN$8,TB_ALLOCATIONS[[#Headers],[January]:[December]],0)))))),0)</f>
        <v/>
      </c>
      <c r="BO146" s="249" t="str">
        <f>IFERROR(IF($H146="","",IF($H146="Total",SUMIFS(BO$12:BO145,$F$12:$F145,"Category"),IF($F146="Category",SUMIFS(TB_TRANSACTIONS[Total ($)],TB_TRANSACTIONS[Category],Summary!$H146,TB_TRANSACTIONS[Month],Summary!BN$8),SUMIFS(TB_TRANSACTIONS[Total ($)],TB_TRANSACTIONS[Subcategory],Summary!$H146,TB_TRANSACTIONS[Month],Summary!BN$8)))),0)</f>
        <v/>
      </c>
      <c r="BP146" s="250" t="str">
        <f t="shared" si="52"/>
        <v/>
      </c>
      <c r="BQ146" s="162"/>
      <c r="BR146" s="165"/>
      <c r="BS146" s="249" t="str">
        <f t="shared" si="38"/>
        <v/>
      </c>
      <c r="BT146" s="249" t="str">
        <f t="shared" si="39"/>
        <v/>
      </c>
      <c r="BU146" s="250" t="str">
        <f t="shared" si="40"/>
        <v/>
      </c>
      <c r="BV146" s="267"/>
      <c r="BW146" s="77"/>
      <c r="BX146" s="57"/>
      <c r="CK146" s="92"/>
      <c r="CL146" s="92"/>
      <c r="CM146" s="92"/>
      <c r="CN146" s="92"/>
      <c r="CO146" s="92"/>
      <c r="CP146" s="92"/>
    </row>
    <row r="147" spans="1:94" s="72" customFormat="1" ht="16" customHeight="1" thickBot="1" x14ac:dyDescent="0.3">
      <c r="A147" s="97"/>
      <c r="B147" s="108" t="str">
        <f>IFERROR(IF(COUNTIFS($B$13:B146,"Total")&gt;0,"-",IF(B146="",IF(B145="","Total",IF(B145=$C$8,"",B145+1)),IF(E146=D146,"",B146))),"-")</f>
        <v>-</v>
      </c>
      <c r="C147" s="108" t="str">
        <f>IFERROR(IF(B147="","-",INDEX(Analysis!$D$45:$D$54,MATCH(Summary!$B147,Analysis!$C$45:$C$54,0),1)),"-")</f>
        <v>-</v>
      </c>
      <c r="D147" s="108" t="str">
        <f>IFERROR(INDEX(Analysis!$E$45:$E$54,MATCH(Summary!$B147,Analysis!$C$45:$C$54,0),1),"-")</f>
        <v>-</v>
      </c>
      <c r="E147" s="108" t="str">
        <f t="shared" si="53"/>
        <v>-</v>
      </c>
      <c r="F147" s="108" t="str">
        <f t="shared" si="41"/>
        <v>-</v>
      </c>
      <c r="G147" s="57"/>
      <c r="H147" s="164" t="str">
        <f>IFERROR(IF(B147="Total","Total",IF(COUNTIFS($H$12:H146,"Total")&gt;0,"",IF(F147="Category",Summary!C147,INDEX(TB_ALLOCATIONS[Subcategory],MATCH(Summary!C147&amp;"-"&amp;Summary!E147,TB_ALLOCATIONS[Subcategory - code],0),1)))),"")</f>
        <v/>
      </c>
      <c r="I147" s="162"/>
      <c r="J147" s="165"/>
      <c r="K147" s="249" t="str">
        <f>IFERROR(IF($H147="","",IF($H147="Total",SUMIFS(K$12:K146,$F$12:$F146,"Category"),IF($F147="Category",SUM(INDEX(Allocations!$D$11:$O$20,MATCH(Summary!$H147,Allocations!$C$11:$C$20,0),MATCH(Summary!K$8,Allocations!$D$10:$O$10,0))),SUM(INDEX(TB_ALLOCATIONS[[January]:[December]],MATCH(Summary!$H147,TB_ALLOCATIONS[Subcategory],0),MATCH(Summary!K$8,TB_ALLOCATIONS[[#Headers],[January]:[December]],0)))))),0)</f>
        <v/>
      </c>
      <c r="L147" s="249" t="str">
        <f>IFERROR(IF($H147="","",IF($H147="Total",SUMIFS(L$12:L146,$F$12:$F146,"Category"),IF($F147="Category",SUMIFS(TB_TRANSACTIONS[Total ($)],TB_TRANSACTIONS[Category],Summary!$H147,TB_TRANSACTIONS[Month],Summary!K$8),SUMIFS(TB_TRANSACTIONS[Total ($)],TB_TRANSACTIONS[Subcategory],Summary!$H147,TB_TRANSACTIONS[Month],Summary!K$8)))),0)</f>
        <v/>
      </c>
      <c r="M147" s="250" t="str">
        <f t="shared" si="37"/>
        <v/>
      </c>
      <c r="N147" s="162"/>
      <c r="O147" s="165"/>
      <c r="P147" s="249" t="str">
        <f>IFERROR(IF($H147="","",IF($H147="Total",SUMIFS(P$12:P146,$F$12:$F146,"Category"),IF($F147="Category",SUM(INDEX(Allocations!$D$11:$O$20,MATCH(Summary!$H147,Allocations!$C$11:$C$20,0),MATCH(Summary!P$8,Allocations!$D$10:$O$10,0))),SUM(INDEX(TB_ALLOCATIONS[[January]:[December]],MATCH(Summary!$H147,TB_ALLOCATIONS[Subcategory],0),MATCH(Summary!P$8,TB_ALLOCATIONS[[#Headers],[January]:[December]],0)))))),0)</f>
        <v/>
      </c>
      <c r="Q147" s="249" t="str">
        <f>IFERROR(IF($H147="","",IF($H147="Total",SUMIFS(Q$12:Q146,$F$12:$F146,"Category"),IF($F147="Category",SUMIFS(TB_TRANSACTIONS[Total ($)],TB_TRANSACTIONS[Category],Summary!$H147,TB_TRANSACTIONS[Month],Summary!P$8),SUMIFS(TB_TRANSACTIONS[Total ($)],TB_TRANSACTIONS[Subcategory],Summary!$H147,TB_TRANSACTIONS[Month],Summary!P$8)))),0)</f>
        <v/>
      </c>
      <c r="R147" s="250" t="str">
        <f t="shared" si="42"/>
        <v/>
      </c>
      <c r="S147" s="162"/>
      <c r="T147" s="165"/>
      <c r="U147" s="249" t="str">
        <f>IFERROR(IF($H147="","",IF($H147="Total",SUMIFS(U$12:U146,$F$12:$F146,"Category"),IF($F147="Category",SUM(INDEX(Allocations!$D$11:$O$20,MATCH(Summary!$H147,Allocations!$C$11:$C$20,0),MATCH(Summary!U$8,Allocations!$D$10:$O$10,0))),SUM(INDEX(TB_ALLOCATIONS[[January]:[December]],MATCH(Summary!$H147,TB_ALLOCATIONS[Subcategory],0),MATCH(Summary!U$8,TB_ALLOCATIONS[[#Headers],[January]:[December]],0)))))),0)</f>
        <v/>
      </c>
      <c r="V147" s="249" t="str">
        <f>IFERROR(IF($H147="","",IF($H147="Total",SUMIFS(V$12:V146,$F$12:$F146,"Category"),IF($F147="Category",SUMIFS(TB_TRANSACTIONS[Total ($)],TB_TRANSACTIONS[Category],Summary!$H147,TB_TRANSACTIONS[Month],Summary!U$8),SUMIFS(TB_TRANSACTIONS[Total ($)],TB_TRANSACTIONS[Subcategory],Summary!$H147,TB_TRANSACTIONS[Month],Summary!U$8)))),0)</f>
        <v/>
      </c>
      <c r="W147" s="250" t="str">
        <f t="shared" si="43"/>
        <v/>
      </c>
      <c r="X147" s="162"/>
      <c r="Y147" s="165"/>
      <c r="Z147" s="249" t="str">
        <f>IFERROR(IF($H147="","",IF($H147="Total",SUMIFS(Z$12:Z146,$F$12:$F146,"Category"),IF($F147="Category",SUM(INDEX(Allocations!$D$11:$O$20,MATCH(Summary!$H147,Allocations!$C$11:$C$20,0),MATCH(Summary!Z$8,Allocations!$D$10:$O$10,0))),SUM(INDEX(TB_ALLOCATIONS[[January]:[December]],MATCH(Summary!$H147,TB_ALLOCATIONS[Subcategory],0),MATCH(Summary!Z$8,TB_ALLOCATIONS[[#Headers],[January]:[December]],0)))))),0)</f>
        <v/>
      </c>
      <c r="AA147" s="249" t="str">
        <f>IFERROR(IF($H147="","",IF($H147="Total",SUMIFS(AA$12:AA146,$F$12:$F146,"Category"),IF($F147="Category",SUMIFS(TB_TRANSACTIONS[Total ($)],TB_TRANSACTIONS[Category],Summary!$H147,TB_TRANSACTIONS[Month],Summary!Z$8),SUMIFS(TB_TRANSACTIONS[Total ($)],TB_TRANSACTIONS[Subcategory],Summary!$H147,TB_TRANSACTIONS[Month],Summary!Z$8)))),0)</f>
        <v/>
      </c>
      <c r="AB147" s="250" t="str">
        <f t="shared" si="44"/>
        <v/>
      </c>
      <c r="AC147" s="162"/>
      <c r="AD147" s="165"/>
      <c r="AE147" s="249" t="str">
        <f>IFERROR(IF($H147="","",IF($H147="Total",SUMIFS(AE$12:AE146,$F$12:$F146,"Category"),IF($F147="Category",SUM(INDEX(Allocations!$D$11:$O$20,MATCH(Summary!$H147,Allocations!$C$11:$C$20,0),MATCH(Summary!AE$8,Allocations!$D$10:$O$10,0))),SUM(INDEX(TB_ALLOCATIONS[[January]:[December]],MATCH(Summary!$H147,TB_ALLOCATIONS[Subcategory],0),MATCH(Summary!AE$8,TB_ALLOCATIONS[[#Headers],[January]:[December]],0)))))),0)</f>
        <v/>
      </c>
      <c r="AF147" s="249" t="str">
        <f>IFERROR(IF($H147="","",IF($H147="Total",SUMIFS(AF$12:AF146,$F$12:$F146,"Category"),IF($F147="Category",SUMIFS(TB_TRANSACTIONS[Total ($)],TB_TRANSACTIONS[Category],Summary!$H147,TB_TRANSACTIONS[Month],Summary!AE$8),SUMIFS(TB_TRANSACTIONS[Total ($)],TB_TRANSACTIONS[Subcategory],Summary!$H147,TB_TRANSACTIONS[Month],Summary!AE$8)))),0)</f>
        <v/>
      </c>
      <c r="AG147" s="250" t="str">
        <f t="shared" si="45"/>
        <v/>
      </c>
      <c r="AH147" s="162"/>
      <c r="AI147" s="165"/>
      <c r="AJ147" s="249" t="str">
        <f>IFERROR(IF($H147="","",IF($H147="Total",SUMIFS(AJ$12:AJ146,$F$12:$F146,"Category"),IF($F147="Category",SUM(INDEX(Allocations!$D$11:$O$20,MATCH(Summary!$H147,Allocations!$C$11:$C$20,0),MATCH(Summary!AJ$8,Allocations!$D$10:$O$10,0))),SUM(INDEX(TB_ALLOCATIONS[[January]:[December]],MATCH(Summary!$H147,TB_ALLOCATIONS[Subcategory],0),MATCH(Summary!AJ$8,TB_ALLOCATIONS[[#Headers],[January]:[December]],0)))))),0)</f>
        <v/>
      </c>
      <c r="AK147" s="249" t="str">
        <f>IFERROR(IF($H147="","",IF($H147="Total",SUMIFS(AK$12:AK146,$F$12:$F146,"Category"),IF($F147="Category",SUMIFS(TB_TRANSACTIONS[Total ($)],TB_TRANSACTIONS[Category],Summary!$H147,TB_TRANSACTIONS[Month],Summary!AJ$8),SUMIFS(TB_TRANSACTIONS[Total ($)],TB_TRANSACTIONS[Subcategory],Summary!$H147,TB_TRANSACTIONS[Month],Summary!AJ$8)))),0)</f>
        <v/>
      </c>
      <c r="AL147" s="250" t="str">
        <f t="shared" si="46"/>
        <v/>
      </c>
      <c r="AM147" s="162"/>
      <c r="AN147" s="165"/>
      <c r="AO147" s="249" t="str">
        <f>IFERROR(IF($H147="","",IF($H147="Total",SUMIFS(AO$12:AO146,$F$12:$F146,"Category"),IF($F147="Category",SUM(INDEX(Allocations!$D$11:$O$20,MATCH(Summary!$H147,Allocations!$C$11:$C$20,0),MATCH(Summary!AO$8,Allocations!$D$10:$O$10,0))),SUM(INDEX(TB_ALLOCATIONS[[January]:[December]],MATCH(Summary!$H147,TB_ALLOCATIONS[Subcategory],0),MATCH(Summary!AO$8,TB_ALLOCATIONS[[#Headers],[January]:[December]],0)))))),0)</f>
        <v/>
      </c>
      <c r="AP147" s="249" t="str">
        <f>IFERROR(IF($H147="","",IF($H147="Total",SUMIFS(AP$12:AP146,$F$12:$F146,"Category"),IF($F147="Category",SUMIFS(TB_TRANSACTIONS[Total ($)],TB_TRANSACTIONS[Category],Summary!$H147,TB_TRANSACTIONS[Month],Summary!AO$8),SUMIFS(TB_TRANSACTIONS[Total ($)],TB_TRANSACTIONS[Subcategory],Summary!$H147,TB_TRANSACTIONS[Month],Summary!AO$8)))),0)</f>
        <v/>
      </c>
      <c r="AQ147" s="250" t="str">
        <f t="shared" si="47"/>
        <v/>
      </c>
      <c r="AR147" s="162"/>
      <c r="AS147" s="165"/>
      <c r="AT147" s="249" t="str">
        <f>IFERROR(IF($H147="","",IF($H147="Total",SUMIFS(AT$12:AT146,$F$12:$F146,"Category"),IF($F147="Category",SUM(INDEX(Allocations!$D$11:$O$20,MATCH(Summary!$H147,Allocations!$C$11:$C$20,0),MATCH(Summary!AT$8,Allocations!$D$10:$O$10,0))),SUM(INDEX(TB_ALLOCATIONS[[January]:[December]],MATCH(Summary!$H147,TB_ALLOCATIONS[Subcategory],0),MATCH(Summary!AT$8,TB_ALLOCATIONS[[#Headers],[January]:[December]],0)))))),0)</f>
        <v/>
      </c>
      <c r="AU147" s="249" t="str">
        <f>IFERROR(IF($H147="","",IF($H147="Total",SUMIFS(AU$12:AU146,$F$12:$F146,"Category"),IF($F147="Category",SUMIFS(TB_TRANSACTIONS[Total ($)],TB_TRANSACTIONS[Category],Summary!$H147,TB_TRANSACTIONS[Month],Summary!AT$8),SUMIFS(TB_TRANSACTIONS[Total ($)],TB_TRANSACTIONS[Subcategory],Summary!$H147,TB_TRANSACTIONS[Month],Summary!AT$8)))),0)</f>
        <v/>
      </c>
      <c r="AV147" s="250" t="str">
        <f t="shared" si="48"/>
        <v/>
      </c>
      <c r="AW147" s="162"/>
      <c r="AX147" s="165"/>
      <c r="AY147" s="249" t="str">
        <f>IFERROR(IF($H147="","",IF($H147="Total",SUMIFS(AY$12:AY146,$F$12:$F146,"Category"),IF($F147="Category",SUM(INDEX(Allocations!$D$11:$O$20,MATCH(Summary!$H147,Allocations!$C$11:$C$20,0),MATCH(Summary!AY$8,Allocations!$D$10:$O$10,0))),SUM(INDEX(TB_ALLOCATIONS[[January]:[December]],MATCH(Summary!$H147,TB_ALLOCATIONS[Subcategory],0),MATCH(Summary!AY$8,TB_ALLOCATIONS[[#Headers],[January]:[December]],0)))))),0)</f>
        <v/>
      </c>
      <c r="AZ147" s="249" t="str">
        <f>IFERROR(IF($H147="","",IF($H147="Total",SUMIFS(AZ$12:AZ146,$F$12:$F146,"Category"),IF($F147="Category",SUMIFS(TB_TRANSACTIONS[Total ($)],TB_TRANSACTIONS[Category],Summary!$H147,TB_TRANSACTIONS[Month],Summary!AY$8),SUMIFS(TB_TRANSACTIONS[Total ($)],TB_TRANSACTIONS[Subcategory],Summary!$H147,TB_TRANSACTIONS[Month],Summary!AY$8)))),0)</f>
        <v/>
      </c>
      <c r="BA147" s="250" t="str">
        <f t="shared" si="49"/>
        <v/>
      </c>
      <c r="BB147" s="162"/>
      <c r="BC147" s="165"/>
      <c r="BD147" s="249" t="str">
        <f>IFERROR(IF($H147="","",IF($H147="Total",SUMIFS(BD$12:BD146,$F$12:$F146,"Category"),IF($F147="Category",SUM(INDEX(Allocations!$D$11:$O$20,MATCH(Summary!$H147,Allocations!$C$11:$C$20,0),MATCH(Summary!BD$8,Allocations!$D$10:$O$10,0))),SUM(INDEX(TB_ALLOCATIONS[[January]:[December]],MATCH(Summary!$H147,TB_ALLOCATIONS[Subcategory],0),MATCH(Summary!BD$8,TB_ALLOCATIONS[[#Headers],[January]:[December]],0)))))),0)</f>
        <v/>
      </c>
      <c r="BE147" s="249" t="str">
        <f>IFERROR(IF($H147="","",IF($H147="Total",SUMIFS(BE$12:BE146,$F$12:$F146,"Category"),IF($F147="Category",SUMIFS(TB_TRANSACTIONS[Total ($)],TB_TRANSACTIONS[Category],Summary!$H147,TB_TRANSACTIONS[Month],Summary!BD$8),SUMIFS(TB_TRANSACTIONS[Total ($)],TB_TRANSACTIONS[Subcategory],Summary!$H147,TB_TRANSACTIONS[Month],Summary!BD$8)))),0)</f>
        <v/>
      </c>
      <c r="BF147" s="250" t="str">
        <f t="shared" si="50"/>
        <v/>
      </c>
      <c r="BG147" s="162"/>
      <c r="BH147" s="165"/>
      <c r="BI147" s="249" t="str">
        <f>IFERROR(IF($H147="","",IF($H147="Total",SUMIFS(BI$12:BI146,$F$12:$F146,"Category"),IF($F147="Category",SUM(INDEX(Allocations!$D$11:$O$20,MATCH(Summary!$H147,Allocations!$C$11:$C$20,0),MATCH(Summary!BI$8,Allocations!$D$10:$O$10,0))),SUM(INDEX(TB_ALLOCATIONS[[January]:[December]],MATCH(Summary!$H147,TB_ALLOCATIONS[Subcategory],0),MATCH(Summary!BI$8,TB_ALLOCATIONS[[#Headers],[January]:[December]],0)))))),0)</f>
        <v/>
      </c>
      <c r="BJ147" s="249" t="str">
        <f>IFERROR(IF($H147="","",IF($H147="Total",SUMIFS(BJ$12:BJ146,$F$12:$F146,"Category"),IF($F147="Category",SUMIFS(TB_TRANSACTIONS[Total ($)],TB_TRANSACTIONS[Category],Summary!$H147,TB_TRANSACTIONS[Month],Summary!BI$8),SUMIFS(TB_TRANSACTIONS[Total ($)],TB_TRANSACTIONS[Subcategory],Summary!$H147,TB_TRANSACTIONS[Month],Summary!BI$8)))),0)</f>
        <v/>
      </c>
      <c r="BK147" s="250" t="str">
        <f t="shared" si="51"/>
        <v/>
      </c>
      <c r="BL147" s="162"/>
      <c r="BM147" s="165"/>
      <c r="BN147" s="249" t="str">
        <f>IFERROR(IF($H147="","",IF($H147="Total",SUMIFS(BN$12:BN146,$F$12:$F146,"Category"),IF($F147="Category",SUM(INDEX(Allocations!$D$11:$O$20,MATCH(Summary!$H147,Allocations!$C$11:$C$20,0),MATCH(Summary!BN$8,Allocations!$D$10:$O$10,0))),SUM(INDEX(TB_ALLOCATIONS[[January]:[December]],MATCH(Summary!$H147,TB_ALLOCATIONS[Subcategory],0),MATCH(Summary!BN$8,TB_ALLOCATIONS[[#Headers],[January]:[December]],0)))))),0)</f>
        <v/>
      </c>
      <c r="BO147" s="249" t="str">
        <f>IFERROR(IF($H147="","",IF($H147="Total",SUMIFS(BO$12:BO146,$F$12:$F146,"Category"),IF($F147="Category",SUMIFS(TB_TRANSACTIONS[Total ($)],TB_TRANSACTIONS[Category],Summary!$H147,TB_TRANSACTIONS[Month],Summary!BN$8),SUMIFS(TB_TRANSACTIONS[Total ($)],TB_TRANSACTIONS[Subcategory],Summary!$H147,TB_TRANSACTIONS[Month],Summary!BN$8)))),0)</f>
        <v/>
      </c>
      <c r="BP147" s="250" t="str">
        <f t="shared" si="52"/>
        <v/>
      </c>
      <c r="BQ147" s="162"/>
      <c r="BR147" s="165"/>
      <c r="BS147" s="249" t="str">
        <f t="shared" si="38"/>
        <v/>
      </c>
      <c r="BT147" s="249" t="str">
        <f t="shared" si="39"/>
        <v/>
      </c>
      <c r="BU147" s="250" t="str">
        <f t="shared" si="40"/>
        <v/>
      </c>
      <c r="BV147" s="267"/>
      <c r="BW147" s="77"/>
      <c r="BX147" s="57"/>
      <c r="CK147" s="92"/>
      <c r="CL147" s="92"/>
      <c r="CM147" s="92"/>
      <c r="CN147" s="92"/>
      <c r="CO147" s="92"/>
      <c r="CP147" s="92"/>
    </row>
    <row r="148" spans="1:94" s="72" customFormat="1" ht="16" customHeight="1" thickBot="1" x14ac:dyDescent="0.3">
      <c r="A148" s="97"/>
      <c r="B148" s="108" t="str">
        <f>IFERROR(IF(COUNTIFS($B$13:B147,"Total")&gt;0,"-",IF(B147="",IF(B146="","Total",IF(B146=$C$8,"",B146+1)),IF(E147=D147,"",B147))),"-")</f>
        <v>-</v>
      </c>
      <c r="C148" s="108" t="str">
        <f>IFERROR(IF(B148="","-",INDEX(Analysis!$D$45:$D$54,MATCH(Summary!$B148,Analysis!$C$45:$C$54,0),1)),"-")</f>
        <v>-</v>
      </c>
      <c r="D148" s="108" t="str">
        <f>IFERROR(INDEX(Analysis!$E$45:$E$54,MATCH(Summary!$B148,Analysis!$C$45:$C$54,0),1),"-")</f>
        <v>-</v>
      </c>
      <c r="E148" s="108" t="str">
        <f t="shared" si="53"/>
        <v>-</v>
      </c>
      <c r="F148" s="108" t="str">
        <f t="shared" si="41"/>
        <v>-</v>
      </c>
      <c r="G148" s="57"/>
      <c r="H148" s="164" t="str">
        <f>IFERROR(IF(B148="Total","Total",IF(COUNTIFS($H$12:H147,"Total")&gt;0,"",IF(F148="Category",Summary!C148,INDEX(TB_ALLOCATIONS[Subcategory],MATCH(Summary!C148&amp;"-"&amp;Summary!E148,TB_ALLOCATIONS[Subcategory - code],0),1)))),"")</f>
        <v/>
      </c>
      <c r="I148" s="162"/>
      <c r="J148" s="165"/>
      <c r="K148" s="249" t="str">
        <f>IFERROR(IF($H148="","",IF($H148="Total",SUMIFS(K$12:K147,$F$12:$F147,"Category"),IF($F148="Category",SUM(INDEX(Allocations!$D$11:$O$20,MATCH(Summary!$H148,Allocations!$C$11:$C$20,0),MATCH(Summary!K$8,Allocations!$D$10:$O$10,0))),SUM(INDEX(TB_ALLOCATIONS[[January]:[December]],MATCH(Summary!$H148,TB_ALLOCATIONS[Subcategory],0),MATCH(Summary!K$8,TB_ALLOCATIONS[[#Headers],[January]:[December]],0)))))),0)</f>
        <v/>
      </c>
      <c r="L148" s="249" t="str">
        <f>IFERROR(IF($H148="","",IF($H148="Total",SUMIFS(L$12:L147,$F$12:$F147,"Category"),IF($F148="Category",SUMIFS(TB_TRANSACTIONS[Total ($)],TB_TRANSACTIONS[Category],Summary!$H148,TB_TRANSACTIONS[Month],Summary!K$8),SUMIFS(TB_TRANSACTIONS[Total ($)],TB_TRANSACTIONS[Subcategory],Summary!$H148,TB_TRANSACTIONS[Month],Summary!K$8)))),0)</f>
        <v/>
      </c>
      <c r="M148" s="250" t="str">
        <f t="shared" si="37"/>
        <v/>
      </c>
      <c r="N148" s="162"/>
      <c r="O148" s="165"/>
      <c r="P148" s="249" t="str">
        <f>IFERROR(IF($H148="","",IF($H148="Total",SUMIFS(P$12:P147,$F$12:$F147,"Category"),IF($F148="Category",SUM(INDEX(Allocations!$D$11:$O$20,MATCH(Summary!$H148,Allocations!$C$11:$C$20,0),MATCH(Summary!P$8,Allocations!$D$10:$O$10,0))),SUM(INDEX(TB_ALLOCATIONS[[January]:[December]],MATCH(Summary!$H148,TB_ALLOCATIONS[Subcategory],0),MATCH(Summary!P$8,TB_ALLOCATIONS[[#Headers],[January]:[December]],0)))))),0)</f>
        <v/>
      </c>
      <c r="Q148" s="249" t="str">
        <f>IFERROR(IF($H148="","",IF($H148="Total",SUMIFS(Q$12:Q147,$F$12:$F147,"Category"),IF($F148="Category",SUMIFS(TB_TRANSACTIONS[Total ($)],TB_TRANSACTIONS[Category],Summary!$H148,TB_TRANSACTIONS[Month],Summary!P$8),SUMIFS(TB_TRANSACTIONS[Total ($)],TB_TRANSACTIONS[Subcategory],Summary!$H148,TB_TRANSACTIONS[Month],Summary!P$8)))),0)</f>
        <v/>
      </c>
      <c r="R148" s="250" t="str">
        <f t="shared" si="42"/>
        <v/>
      </c>
      <c r="S148" s="162"/>
      <c r="T148" s="165"/>
      <c r="U148" s="249" t="str">
        <f>IFERROR(IF($H148="","",IF($H148="Total",SUMIFS(U$12:U147,$F$12:$F147,"Category"),IF($F148="Category",SUM(INDEX(Allocations!$D$11:$O$20,MATCH(Summary!$H148,Allocations!$C$11:$C$20,0),MATCH(Summary!U$8,Allocations!$D$10:$O$10,0))),SUM(INDEX(TB_ALLOCATIONS[[January]:[December]],MATCH(Summary!$H148,TB_ALLOCATIONS[Subcategory],0),MATCH(Summary!U$8,TB_ALLOCATIONS[[#Headers],[January]:[December]],0)))))),0)</f>
        <v/>
      </c>
      <c r="V148" s="249" t="str">
        <f>IFERROR(IF($H148="","",IF($H148="Total",SUMIFS(V$12:V147,$F$12:$F147,"Category"),IF($F148="Category",SUMIFS(TB_TRANSACTIONS[Total ($)],TB_TRANSACTIONS[Category],Summary!$H148,TB_TRANSACTIONS[Month],Summary!U$8),SUMIFS(TB_TRANSACTIONS[Total ($)],TB_TRANSACTIONS[Subcategory],Summary!$H148,TB_TRANSACTIONS[Month],Summary!U$8)))),0)</f>
        <v/>
      </c>
      <c r="W148" s="250" t="str">
        <f t="shared" si="43"/>
        <v/>
      </c>
      <c r="X148" s="162"/>
      <c r="Y148" s="165"/>
      <c r="Z148" s="249" t="str">
        <f>IFERROR(IF($H148="","",IF($H148="Total",SUMIFS(Z$12:Z147,$F$12:$F147,"Category"),IF($F148="Category",SUM(INDEX(Allocations!$D$11:$O$20,MATCH(Summary!$H148,Allocations!$C$11:$C$20,0),MATCH(Summary!Z$8,Allocations!$D$10:$O$10,0))),SUM(INDEX(TB_ALLOCATIONS[[January]:[December]],MATCH(Summary!$H148,TB_ALLOCATIONS[Subcategory],0),MATCH(Summary!Z$8,TB_ALLOCATIONS[[#Headers],[January]:[December]],0)))))),0)</f>
        <v/>
      </c>
      <c r="AA148" s="249" t="str">
        <f>IFERROR(IF($H148="","",IF($H148="Total",SUMIFS(AA$12:AA147,$F$12:$F147,"Category"),IF($F148="Category",SUMIFS(TB_TRANSACTIONS[Total ($)],TB_TRANSACTIONS[Category],Summary!$H148,TB_TRANSACTIONS[Month],Summary!Z$8),SUMIFS(TB_TRANSACTIONS[Total ($)],TB_TRANSACTIONS[Subcategory],Summary!$H148,TB_TRANSACTIONS[Month],Summary!Z$8)))),0)</f>
        <v/>
      </c>
      <c r="AB148" s="250" t="str">
        <f t="shared" si="44"/>
        <v/>
      </c>
      <c r="AC148" s="162"/>
      <c r="AD148" s="165"/>
      <c r="AE148" s="249" t="str">
        <f>IFERROR(IF($H148="","",IF($H148="Total",SUMIFS(AE$12:AE147,$F$12:$F147,"Category"),IF($F148="Category",SUM(INDEX(Allocations!$D$11:$O$20,MATCH(Summary!$H148,Allocations!$C$11:$C$20,0),MATCH(Summary!AE$8,Allocations!$D$10:$O$10,0))),SUM(INDEX(TB_ALLOCATIONS[[January]:[December]],MATCH(Summary!$H148,TB_ALLOCATIONS[Subcategory],0),MATCH(Summary!AE$8,TB_ALLOCATIONS[[#Headers],[January]:[December]],0)))))),0)</f>
        <v/>
      </c>
      <c r="AF148" s="249" t="str">
        <f>IFERROR(IF($H148="","",IF($H148="Total",SUMIFS(AF$12:AF147,$F$12:$F147,"Category"),IF($F148="Category",SUMIFS(TB_TRANSACTIONS[Total ($)],TB_TRANSACTIONS[Category],Summary!$H148,TB_TRANSACTIONS[Month],Summary!AE$8),SUMIFS(TB_TRANSACTIONS[Total ($)],TB_TRANSACTIONS[Subcategory],Summary!$H148,TB_TRANSACTIONS[Month],Summary!AE$8)))),0)</f>
        <v/>
      </c>
      <c r="AG148" s="250" t="str">
        <f t="shared" si="45"/>
        <v/>
      </c>
      <c r="AH148" s="162"/>
      <c r="AI148" s="165"/>
      <c r="AJ148" s="249" t="str">
        <f>IFERROR(IF($H148="","",IF($H148="Total",SUMIFS(AJ$12:AJ147,$F$12:$F147,"Category"),IF($F148="Category",SUM(INDEX(Allocations!$D$11:$O$20,MATCH(Summary!$H148,Allocations!$C$11:$C$20,0),MATCH(Summary!AJ$8,Allocations!$D$10:$O$10,0))),SUM(INDEX(TB_ALLOCATIONS[[January]:[December]],MATCH(Summary!$H148,TB_ALLOCATIONS[Subcategory],0),MATCH(Summary!AJ$8,TB_ALLOCATIONS[[#Headers],[January]:[December]],0)))))),0)</f>
        <v/>
      </c>
      <c r="AK148" s="249" t="str">
        <f>IFERROR(IF($H148="","",IF($H148="Total",SUMIFS(AK$12:AK147,$F$12:$F147,"Category"),IF($F148="Category",SUMIFS(TB_TRANSACTIONS[Total ($)],TB_TRANSACTIONS[Category],Summary!$H148,TB_TRANSACTIONS[Month],Summary!AJ$8),SUMIFS(TB_TRANSACTIONS[Total ($)],TB_TRANSACTIONS[Subcategory],Summary!$H148,TB_TRANSACTIONS[Month],Summary!AJ$8)))),0)</f>
        <v/>
      </c>
      <c r="AL148" s="250" t="str">
        <f t="shared" si="46"/>
        <v/>
      </c>
      <c r="AM148" s="162"/>
      <c r="AN148" s="165"/>
      <c r="AO148" s="249" t="str">
        <f>IFERROR(IF($H148="","",IF($H148="Total",SUMIFS(AO$12:AO147,$F$12:$F147,"Category"),IF($F148="Category",SUM(INDEX(Allocations!$D$11:$O$20,MATCH(Summary!$H148,Allocations!$C$11:$C$20,0),MATCH(Summary!AO$8,Allocations!$D$10:$O$10,0))),SUM(INDEX(TB_ALLOCATIONS[[January]:[December]],MATCH(Summary!$H148,TB_ALLOCATIONS[Subcategory],0),MATCH(Summary!AO$8,TB_ALLOCATIONS[[#Headers],[January]:[December]],0)))))),0)</f>
        <v/>
      </c>
      <c r="AP148" s="249" t="str">
        <f>IFERROR(IF($H148="","",IF($H148="Total",SUMIFS(AP$12:AP147,$F$12:$F147,"Category"),IF($F148="Category",SUMIFS(TB_TRANSACTIONS[Total ($)],TB_TRANSACTIONS[Category],Summary!$H148,TB_TRANSACTIONS[Month],Summary!AO$8),SUMIFS(TB_TRANSACTIONS[Total ($)],TB_TRANSACTIONS[Subcategory],Summary!$H148,TB_TRANSACTIONS[Month],Summary!AO$8)))),0)</f>
        <v/>
      </c>
      <c r="AQ148" s="250" t="str">
        <f t="shared" si="47"/>
        <v/>
      </c>
      <c r="AR148" s="162"/>
      <c r="AS148" s="165"/>
      <c r="AT148" s="249" t="str">
        <f>IFERROR(IF($H148="","",IF($H148="Total",SUMIFS(AT$12:AT147,$F$12:$F147,"Category"),IF($F148="Category",SUM(INDEX(Allocations!$D$11:$O$20,MATCH(Summary!$H148,Allocations!$C$11:$C$20,0),MATCH(Summary!AT$8,Allocations!$D$10:$O$10,0))),SUM(INDEX(TB_ALLOCATIONS[[January]:[December]],MATCH(Summary!$H148,TB_ALLOCATIONS[Subcategory],0),MATCH(Summary!AT$8,TB_ALLOCATIONS[[#Headers],[January]:[December]],0)))))),0)</f>
        <v/>
      </c>
      <c r="AU148" s="249" t="str">
        <f>IFERROR(IF($H148="","",IF($H148="Total",SUMIFS(AU$12:AU147,$F$12:$F147,"Category"),IF($F148="Category",SUMIFS(TB_TRANSACTIONS[Total ($)],TB_TRANSACTIONS[Category],Summary!$H148,TB_TRANSACTIONS[Month],Summary!AT$8),SUMIFS(TB_TRANSACTIONS[Total ($)],TB_TRANSACTIONS[Subcategory],Summary!$H148,TB_TRANSACTIONS[Month],Summary!AT$8)))),0)</f>
        <v/>
      </c>
      <c r="AV148" s="250" t="str">
        <f t="shared" si="48"/>
        <v/>
      </c>
      <c r="AW148" s="162"/>
      <c r="AX148" s="165"/>
      <c r="AY148" s="249" t="str">
        <f>IFERROR(IF($H148="","",IF($H148="Total",SUMIFS(AY$12:AY147,$F$12:$F147,"Category"),IF($F148="Category",SUM(INDEX(Allocations!$D$11:$O$20,MATCH(Summary!$H148,Allocations!$C$11:$C$20,0),MATCH(Summary!AY$8,Allocations!$D$10:$O$10,0))),SUM(INDEX(TB_ALLOCATIONS[[January]:[December]],MATCH(Summary!$H148,TB_ALLOCATIONS[Subcategory],0),MATCH(Summary!AY$8,TB_ALLOCATIONS[[#Headers],[January]:[December]],0)))))),0)</f>
        <v/>
      </c>
      <c r="AZ148" s="249" t="str">
        <f>IFERROR(IF($H148="","",IF($H148="Total",SUMIFS(AZ$12:AZ147,$F$12:$F147,"Category"),IF($F148="Category",SUMIFS(TB_TRANSACTIONS[Total ($)],TB_TRANSACTIONS[Category],Summary!$H148,TB_TRANSACTIONS[Month],Summary!AY$8),SUMIFS(TB_TRANSACTIONS[Total ($)],TB_TRANSACTIONS[Subcategory],Summary!$H148,TB_TRANSACTIONS[Month],Summary!AY$8)))),0)</f>
        <v/>
      </c>
      <c r="BA148" s="250" t="str">
        <f t="shared" si="49"/>
        <v/>
      </c>
      <c r="BB148" s="162"/>
      <c r="BC148" s="165"/>
      <c r="BD148" s="249" t="str">
        <f>IFERROR(IF($H148="","",IF($H148="Total",SUMIFS(BD$12:BD147,$F$12:$F147,"Category"),IF($F148="Category",SUM(INDEX(Allocations!$D$11:$O$20,MATCH(Summary!$H148,Allocations!$C$11:$C$20,0),MATCH(Summary!BD$8,Allocations!$D$10:$O$10,0))),SUM(INDEX(TB_ALLOCATIONS[[January]:[December]],MATCH(Summary!$H148,TB_ALLOCATIONS[Subcategory],0),MATCH(Summary!BD$8,TB_ALLOCATIONS[[#Headers],[January]:[December]],0)))))),0)</f>
        <v/>
      </c>
      <c r="BE148" s="249" t="str">
        <f>IFERROR(IF($H148="","",IF($H148="Total",SUMIFS(BE$12:BE147,$F$12:$F147,"Category"),IF($F148="Category",SUMIFS(TB_TRANSACTIONS[Total ($)],TB_TRANSACTIONS[Category],Summary!$H148,TB_TRANSACTIONS[Month],Summary!BD$8),SUMIFS(TB_TRANSACTIONS[Total ($)],TB_TRANSACTIONS[Subcategory],Summary!$H148,TB_TRANSACTIONS[Month],Summary!BD$8)))),0)</f>
        <v/>
      </c>
      <c r="BF148" s="250" t="str">
        <f t="shared" si="50"/>
        <v/>
      </c>
      <c r="BG148" s="162"/>
      <c r="BH148" s="165"/>
      <c r="BI148" s="249" t="str">
        <f>IFERROR(IF($H148="","",IF($H148="Total",SUMIFS(BI$12:BI147,$F$12:$F147,"Category"),IF($F148="Category",SUM(INDEX(Allocations!$D$11:$O$20,MATCH(Summary!$H148,Allocations!$C$11:$C$20,0),MATCH(Summary!BI$8,Allocations!$D$10:$O$10,0))),SUM(INDEX(TB_ALLOCATIONS[[January]:[December]],MATCH(Summary!$H148,TB_ALLOCATIONS[Subcategory],0),MATCH(Summary!BI$8,TB_ALLOCATIONS[[#Headers],[January]:[December]],0)))))),0)</f>
        <v/>
      </c>
      <c r="BJ148" s="249" t="str">
        <f>IFERROR(IF($H148="","",IF($H148="Total",SUMIFS(BJ$12:BJ147,$F$12:$F147,"Category"),IF($F148="Category",SUMIFS(TB_TRANSACTIONS[Total ($)],TB_TRANSACTIONS[Category],Summary!$H148,TB_TRANSACTIONS[Month],Summary!BI$8),SUMIFS(TB_TRANSACTIONS[Total ($)],TB_TRANSACTIONS[Subcategory],Summary!$H148,TB_TRANSACTIONS[Month],Summary!BI$8)))),0)</f>
        <v/>
      </c>
      <c r="BK148" s="250" t="str">
        <f t="shared" si="51"/>
        <v/>
      </c>
      <c r="BL148" s="162"/>
      <c r="BM148" s="165"/>
      <c r="BN148" s="249" t="str">
        <f>IFERROR(IF($H148="","",IF($H148="Total",SUMIFS(BN$12:BN147,$F$12:$F147,"Category"),IF($F148="Category",SUM(INDEX(Allocations!$D$11:$O$20,MATCH(Summary!$H148,Allocations!$C$11:$C$20,0),MATCH(Summary!BN$8,Allocations!$D$10:$O$10,0))),SUM(INDEX(TB_ALLOCATIONS[[January]:[December]],MATCH(Summary!$H148,TB_ALLOCATIONS[Subcategory],0),MATCH(Summary!BN$8,TB_ALLOCATIONS[[#Headers],[January]:[December]],0)))))),0)</f>
        <v/>
      </c>
      <c r="BO148" s="249" t="str">
        <f>IFERROR(IF($H148="","",IF($H148="Total",SUMIFS(BO$12:BO147,$F$12:$F147,"Category"),IF($F148="Category",SUMIFS(TB_TRANSACTIONS[Total ($)],TB_TRANSACTIONS[Category],Summary!$H148,TB_TRANSACTIONS[Month],Summary!BN$8),SUMIFS(TB_TRANSACTIONS[Total ($)],TB_TRANSACTIONS[Subcategory],Summary!$H148,TB_TRANSACTIONS[Month],Summary!BN$8)))),0)</f>
        <v/>
      </c>
      <c r="BP148" s="250" t="str">
        <f t="shared" si="52"/>
        <v/>
      </c>
      <c r="BQ148" s="162"/>
      <c r="BR148" s="165"/>
      <c r="BS148" s="249" t="str">
        <f t="shared" si="38"/>
        <v/>
      </c>
      <c r="BT148" s="249" t="str">
        <f t="shared" si="39"/>
        <v/>
      </c>
      <c r="BU148" s="250" t="str">
        <f t="shared" si="40"/>
        <v/>
      </c>
      <c r="BV148" s="267"/>
      <c r="BW148" s="77"/>
      <c r="BX148" s="57"/>
      <c r="CK148" s="92"/>
      <c r="CL148" s="92"/>
      <c r="CM148" s="92"/>
      <c r="CN148" s="92"/>
      <c r="CO148" s="92"/>
      <c r="CP148" s="92"/>
    </row>
    <row r="149" spans="1:94" s="72" customFormat="1" ht="16" customHeight="1" thickBot="1" x14ac:dyDescent="0.3">
      <c r="A149" s="97"/>
      <c r="B149" s="108" t="str">
        <f>IFERROR(IF(COUNTIFS($B$13:B148,"Total")&gt;0,"-",IF(B148="",IF(B147="","Total",IF(B147=$C$8,"",B147+1)),IF(E148=D148,"",B148))),"-")</f>
        <v>-</v>
      </c>
      <c r="C149" s="108" t="str">
        <f>IFERROR(IF(B149="","-",INDEX(Analysis!$D$45:$D$54,MATCH(Summary!$B149,Analysis!$C$45:$C$54,0),1)),"-")</f>
        <v>-</v>
      </c>
      <c r="D149" s="108" t="str">
        <f>IFERROR(INDEX(Analysis!$E$45:$E$54,MATCH(Summary!$B149,Analysis!$C$45:$C$54,0),1),"-")</f>
        <v>-</v>
      </c>
      <c r="E149" s="108" t="str">
        <f t="shared" si="53"/>
        <v>-</v>
      </c>
      <c r="F149" s="108" t="str">
        <f t="shared" si="41"/>
        <v>-</v>
      </c>
      <c r="G149" s="57"/>
      <c r="H149" s="164" t="str">
        <f>IFERROR(IF(B149="Total","Total",IF(COUNTIFS($H$12:H148,"Total")&gt;0,"",IF(F149="Category",Summary!C149,INDEX(TB_ALLOCATIONS[Subcategory],MATCH(Summary!C149&amp;"-"&amp;Summary!E149,TB_ALLOCATIONS[Subcategory - code],0),1)))),"")</f>
        <v/>
      </c>
      <c r="I149" s="162"/>
      <c r="J149" s="165"/>
      <c r="K149" s="249" t="str">
        <f>IFERROR(IF($H149="","",IF($H149="Total",SUMIFS(K$12:K148,$F$12:$F148,"Category"),IF($F149="Category",SUM(INDEX(Allocations!$D$11:$O$20,MATCH(Summary!$H149,Allocations!$C$11:$C$20,0),MATCH(Summary!K$8,Allocations!$D$10:$O$10,0))),SUM(INDEX(TB_ALLOCATIONS[[January]:[December]],MATCH(Summary!$H149,TB_ALLOCATIONS[Subcategory],0),MATCH(Summary!K$8,TB_ALLOCATIONS[[#Headers],[January]:[December]],0)))))),0)</f>
        <v/>
      </c>
      <c r="L149" s="249" t="str">
        <f>IFERROR(IF($H149="","",IF($H149="Total",SUMIFS(L$12:L148,$F$12:$F148,"Category"),IF($F149="Category",SUMIFS(TB_TRANSACTIONS[Total ($)],TB_TRANSACTIONS[Category],Summary!$H149,TB_TRANSACTIONS[Month],Summary!K$8),SUMIFS(TB_TRANSACTIONS[Total ($)],TB_TRANSACTIONS[Subcategory],Summary!$H149,TB_TRANSACTIONS[Month],Summary!K$8)))),0)</f>
        <v/>
      </c>
      <c r="M149" s="250" t="str">
        <f t="shared" si="37"/>
        <v/>
      </c>
      <c r="N149" s="162"/>
      <c r="O149" s="165"/>
      <c r="P149" s="249" t="str">
        <f>IFERROR(IF($H149="","",IF($H149="Total",SUMIFS(P$12:P148,$F$12:$F148,"Category"),IF($F149="Category",SUM(INDEX(Allocations!$D$11:$O$20,MATCH(Summary!$H149,Allocations!$C$11:$C$20,0),MATCH(Summary!P$8,Allocations!$D$10:$O$10,0))),SUM(INDEX(TB_ALLOCATIONS[[January]:[December]],MATCH(Summary!$H149,TB_ALLOCATIONS[Subcategory],0),MATCH(Summary!P$8,TB_ALLOCATIONS[[#Headers],[January]:[December]],0)))))),0)</f>
        <v/>
      </c>
      <c r="Q149" s="249" t="str">
        <f>IFERROR(IF($H149="","",IF($H149="Total",SUMIFS(Q$12:Q148,$F$12:$F148,"Category"),IF($F149="Category",SUMIFS(TB_TRANSACTIONS[Total ($)],TB_TRANSACTIONS[Category],Summary!$H149,TB_TRANSACTIONS[Month],Summary!P$8),SUMIFS(TB_TRANSACTIONS[Total ($)],TB_TRANSACTIONS[Subcategory],Summary!$H149,TB_TRANSACTIONS[Month],Summary!P$8)))),0)</f>
        <v/>
      </c>
      <c r="R149" s="250" t="str">
        <f t="shared" si="42"/>
        <v/>
      </c>
      <c r="S149" s="162"/>
      <c r="T149" s="165"/>
      <c r="U149" s="249" t="str">
        <f>IFERROR(IF($H149="","",IF($H149="Total",SUMIFS(U$12:U148,$F$12:$F148,"Category"),IF($F149="Category",SUM(INDEX(Allocations!$D$11:$O$20,MATCH(Summary!$H149,Allocations!$C$11:$C$20,0),MATCH(Summary!U$8,Allocations!$D$10:$O$10,0))),SUM(INDEX(TB_ALLOCATIONS[[January]:[December]],MATCH(Summary!$H149,TB_ALLOCATIONS[Subcategory],0),MATCH(Summary!U$8,TB_ALLOCATIONS[[#Headers],[January]:[December]],0)))))),0)</f>
        <v/>
      </c>
      <c r="V149" s="249" t="str">
        <f>IFERROR(IF($H149="","",IF($H149="Total",SUMIFS(V$12:V148,$F$12:$F148,"Category"),IF($F149="Category",SUMIFS(TB_TRANSACTIONS[Total ($)],TB_TRANSACTIONS[Category],Summary!$H149,TB_TRANSACTIONS[Month],Summary!U$8),SUMIFS(TB_TRANSACTIONS[Total ($)],TB_TRANSACTIONS[Subcategory],Summary!$H149,TB_TRANSACTIONS[Month],Summary!U$8)))),0)</f>
        <v/>
      </c>
      <c r="W149" s="250" t="str">
        <f t="shared" si="43"/>
        <v/>
      </c>
      <c r="X149" s="162"/>
      <c r="Y149" s="165"/>
      <c r="Z149" s="249" t="str">
        <f>IFERROR(IF($H149="","",IF($H149="Total",SUMIFS(Z$12:Z148,$F$12:$F148,"Category"),IF($F149="Category",SUM(INDEX(Allocations!$D$11:$O$20,MATCH(Summary!$H149,Allocations!$C$11:$C$20,0),MATCH(Summary!Z$8,Allocations!$D$10:$O$10,0))),SUM(INDEX(TB_ALLOCATIONS[[January]:[December]],MATCH(Summary!$H149,TB_ALLOCATIONS[Subcategory],0),MATCH(Summary!Z$8,TB_ALLOCATIONS[[#Headers],[January]:[December]],0)))))),0)</f>
        <v/>
      </c>
      <c r="AA149" s="249" t="str">
        <f>IFERROR(IF($H149="","",IF($H149="Total",SUMIFS(AA$12:AA148,$F$12:$F148,"Category"),IF($F149="Category",SUMIFS(TB_TRANSACTIONS[Total ($)],TB_TRANSACTIONS[Category],Summary!$H149,TB_TRANSACTIONS[Month],Summary!Z$8),SUMIFS(TB_TRANSACTIONS[Total ($)],TB_TRANSACTIONS[Subcategory],Summary!$H149,TB_TRANSACTIONS[Month],Summary!Z$8)))),0)</f>
        <v/>
      </c>
      <c r="AB149" s="250" t="str">
        <f t="shared" si="44"/>
        <v/>
      </c>
      <c r="AC149" s="162"/>
      <c r="AD149" s="165"/>
      <c r="AE149" s="249" t="str">
        <f>IFERROR(IF($H149="","",IF($H149="Total",SUMIFS(AE$12:AE148,$F$12:$F148,"Category"),IF($F149="Category",SUM(INDEX(Allocations!$D$11:$O$20,MATCH(Summary!$H149,Allocations!$C$11:$C$20,0),MATCH(Summary!AE$8,Allocations!$D$10:$O$10,0))),SUM(INDEX(TB_ALLOCATIONS[[January]:[December]],MATCH(Summary!$H149,TB_ALLOCATIONS[Subcategory],0),MATCH(Summary!AE$8,TB_ALLOCATIONS[[#Headers],[January]:[December]],0)))))),0)</f>
        <v/>
      </c>
      <c r="AF149" s="249" t="str">
        <f>IFERROR(IF($H149="","",IF($H149="Total",SUMIFS(AF$12:AF148,$F$12:$F148,"Category"),IF($F149="Category",SUMIFS(TB_TRANSACTIONS[Total ($)],TB_TRANSACTIONS[Category],Summary!$H149,TB_TRANSACTIONS[Month],Summary!AE$8),SUMIFS(TB_TRANSACTIONS[Total ($)],TB_TRANSACTIONS[Subcategory],Summary!$H149,TB_TRANSACTIONS[Month],Summary!AE$8)))),0)</f>
        <v/>
      </c>
      <c r="AG149" s="250" t="str">
        <f t="shared" si="45"/>
        <v/>
      </c>
      <c r="AH149" s="162"/>
      <c r="AI149" s="165"/>
      <c r="AJ149" s="249" t="str">
        <f>IFERROR(IF($H149="","",IF($H149="Total",SUMIFS(AJ$12:AJ148,$F$12:$F148,"Category"),IF($F149="Category",SUM(INDEX(Allocations!$D$11:$O$20,MATCH(Summary!$H149,Allocations!$C$11:$C$20,0),MATCH(Summary!AJ$8,Allocations!$D$10:$O$10,0))),SUM(INDEX(TB_ALLOCATIONS[[January]:[December]],MATCH(Summary!$H149,TB_ALLOCATIONS[Subcategory],0),MATCH(Summary!AJ$8,TB_ALLOCATIONS[[#Headers],[January]:[December]],0)))))),0)</f>
        <v/>
      </c>
      <c r="AK149" s="249" t="str">
        <f>IFERROR(IF($H149="","",IF($H149="Total",SUMIFS(AK$12:AK148,$F$12:$F148,"Category"),IF($F149="Category",SUMIFS(TB_TRANSACTIONS[Total ($)],TB_TRANSACTIONS[Category],Summary!$H149,TB_TRANSACTIONS[Month],Summary!AJ$8),SUMIFS(TB_TRANSACTIONS[Total ($)],TB_TRANSACTIONS[Subcategory],Summary!$H149,TB_TRANSACTIONS[Month],Summary!AJ$8)))),0)</f>
        <v/>
      </c>
      <c r="AL149" s="250" t="str">
        <f t="shared" si="46"/>
        <v/>
      </c>
      <c r="AM149" s="162"/>
      <c r="AN149" s="165"/>
      <c r="AO149" s="249" t="str">
        <f>IFERROR(IF($H149="","",IF($H149="Total",SUMIFS(AO$12:AO148,$F$12:$F148,"Category"),IF($F149="Category",SUM(INDEX(Allocations!$D$11:$O$20,MATCH(Summary!$H149,Allocations!$C$11:$C$20,0),MATCH(Summary!AO$8,Allocations!$D$10:$O$10,0))),SUM(INDEX(TB_ALLOCATIONS[[January]:[December]],MATCH(Summary!$H149,TB_ALLOCATIONS[Subcategory],0),MATCH(Summary!AO$8,TB_ALLOCATIONS[[#Headers],[January]:[December]],0)))))),0)</f>
        <v/>
      </c>
      <c r="AP149" s="249" t="str">
        <f>IFERROR(IF($H149="","",IF($H149="Total",SUMIFS(AP$12:AP148,$F$12:$F148,"Category"),IF($F149="Category",SUMIFS(TB_TRANSACTIONS[Total ($)],TB_TRANSACTIONS[Category],Summary!$H149,TB_TRANSACTIONS[Month],Summary!AO$8),SUMIFS(TB_TRANSACTIONS[Total ($)],TB_TRANSACTIONS[Subcategory],Summary!$H149,TB_TRANSACTIONS[Month],Summary!AO$8)))),0)</f>
        <v/>
      </c>
      <c r="AQ149" s="250" t="str">
        <f t="shared" si="47"/>
        <v/>
      </c>
      <c r="AR149" s="162"/>
      <c r="AS149" s="165"/>
      <c r="AT149" s="249" t="str">
        <f>IFERROR(IF($H149="","",IF($H149="Total",SUMIFS(AT$12:AT148,$F$12:$F148,"Category"),IF($F149="Category",SUM(INDEX(Allocations!$D$11:$O$20,MATCH(Summary!$H149,Allocations!$C$11:$C$20,0),MATCH(Summary!AT$8,Allocations!$D$10:$O$10,0))),SUM(INDEX(TB_ALLOCATIONS[[January]:[December]],MATCH(Summary!$H149,TB_ALLOCATIONS[Subcategory],0),MATCH(Summary!AT$8,TB_ALLOCATIONS[[#Headers],[January]:[December]],0)))))),0)</f>
        <v/>
      </c>
      <c r="AU149" s="249" t="str">
        <f>IFERROR(IF($H149="","",IF($H149="Total",SUMIFS(AU$12:AU148,$F$12:$F148,"Category"),IF($F149="Category",SUMIFS(TB_TRANSACTIONS[Total ($)],TB_TRANSACTIONS[Category],Summary!$H149,TB_TRANSACTIONS[Month],Summary!AT$8),SUMIFS(TB_TRANSACTIONS[Total ($)],TB_TRANSACTIONS[Subcategory],Summary!$H149,TB_TRANSACTIONS[Month],Summary!AT$8)))),0)</f>
        <v/>
      </c>
      <c r="AV149" s="250" t="str">
        <f t="shared" si="48"/>
        <v/>
      </c>
      <c r="AW149" s="162"/>
      <c r="AX149" s="165"/>
      <c r="AY149" s="249" t="str">
        <f>IFERROR(IF($H149="","",IF($H149="Total",SUMIFS(AY$12:AY148,$F$12:$F148,"Category"),IF($F149="Category",SUM(INDEX(Allocations!$D$11:$O$20,MATCH(Summary!$H149,Allocations!$C$11:$C$20,0),MATCH(Summary!AY$8,Allocations!$D$10:$O$10,0))),SUM(INDEX(TB_ALLOCATIONS[[January]:[December]],MATCH(Summary!$H149,TB_ALLOCATIONS[Subcategory],0),MATCH(Summary!AY$8,TB_ALLOCATIONS[[#Headers],[January]:[December]],0)))))),0)</f>
        <v/>
      </c>
      <c r="AZ149" s="249" t="str">
        <f>IFERROR(IF($H149="","",IF($H149="Total",SUMIFS(AZ$12:AZ148,$F$12:$F148,"Category"),IF($F149="Category",SUMIFS(TB_TRANSACTIONS[Total ($)],TB_TRANSACTIONS[Category],Summary!$H149,TB_TRANSACTIONS[Month],Summary!AY$8),SUMIFS(TB_TRANSACTIONS[Total ($)],TB_TRANSACTIONS[Subcategory],Summary!$H149,TB_TRANSACTIONS[Month],Summary!AY$8)))),0)</f>
        <v/>
      </c>
      <c r="BA149" s="250" t="str">
        <f t="shared" si="49"/>
        <v/>
      </c>
      <c r="BB149" s="162"/>
      <c r="BC149" s="165"/>
      <c r="BD149" s="249" t="str">
        <f>IFERROR(IF($H149="","",IF($H149="Total",SUMIFS(BD$12:BD148,$F$12:$F148,"Category"),IF($F149="Category",SUM(INDEX(Allocations!$D$11:$O$20,MATCH(Summary!$H149,Allocations!$C$11:$C$20,0),MATCH(Summary!BD$8,Allocations!$D$10:$O$10,0))),SUM(INDEX(TB_ALLOCATIONS[[January]:[December]],MATCH(Summary!$H149,TB_ALLOCATIONS[Subcategory],0),MATCH(Summary!BD$8,TB_ALLOCATIONS[[#Headers],[January]:[December]],0)))))),0)</f>
        <v/>
      </c>
      <c r="BE149" s="249" t="str">
        <f>IFERROR(IF($H149="","",IF($H149="Total",SUMIFS(BE$12:BE148,$F$12:$F148,"Category"),IF($F149="Category",SUMIFS(TB_TRANSACTIONS[Total ($)],TB_TRANSACTIONS[Category],Summary!$H149,TB_TRANSACTIONS[Month],Summary!BD$8),SUMIFS(TB_TRANSACTIONS[Total ($)],TB_TRANSACTIONS[Subcategory],Summary!$H149,TB_TRANSACTIONS[Month],Summary!BD$8)))),0)</f>
        <v/>
      </c>
      <c r="BF149" s="250" t="str">
        <f t="shared" si="50"/>
        <v/>
      </c>
      <c r="BG149" s="162"/>
      <c r="BH149" s="165"/>
      <c r="BI149" s="249" t="str">
        <f>IFERROR(IF($H149="","",IF($H149="Total",SUMIFS(BI$12:BI148,$F$12:$F148,"Category"),IF($F149="Category",SUM(INDEX(Allocations!$D$11:$O$20,MATCH(Summary!$H149,Allocations!$C$11:$C$20,0),MATCH(Summary!BI$8,Allocations!$D$10:$O$10,0))),SUM(INDEX(TB_ALLOCATIONS[[January]:[December]],MATCH(Summary!$H149,TB_ALLOCATIONS[Subcategory],0),MATCH(Summary!BI$8,TB_ALLOCATIONS[[#Headers],[January]:[December]],0)))))),0)</f>
        <v/>
      </c>
      <c r="BJ149" s="249" t="str">
        <f>IFERROR(IF($H149="","",IF($H149="Total",SUMIFS(BJ$12:BJ148,$F$12:$F148,"Category"),IF($F149="Category",SUMIFS(TB_TRANSACTIONS[Total ($)],TB_TRANSACTIONS[Category],Summary!$H149,TB_TRANSACTIONS[Month],Summary!BI$8),SUMIFS(TB_TRANSACTIONS[Total ($)],TB_TRANSACTIONS[Subcategory],Summary!$H149,TB_TRANSACTIONS[Month],Summary!BI$8)))),0)</f>
        <v/>
      </c>
      <c r="BK149" s="250" t="str">
        <f t="shared" si="51"/>
        <v/>
      </c>
      <c r="BL149" s="162"/>
      <c r="BM149" s="165"/>
      <c r="BN149" s="249" t="str">
        <f>IFERROR(IF($H149="","",IF($H149="Total",SUMIFS(BN$12:BN148,$F$12:$F148,"Category"),IF($F149="Category",SUM(INDEX(Allocations!$D$11:$O$20,MATCH(Summary!$H149,Allocations!$C$11:$C$20,0),MATCH(Summary!BN$8,Allocations!$D$10:$O$10,0))),SUM(INDEX(TB_ALLOCATIONS[[January]:[December]],MATCH(Summary!$H149,TB_ALLOCATIONS[Subcategory],0),MATCH(Summary!BN$8,TB_ALLOCATIONS[[#Headers],[January]:[December]],0)))))),0)</f>
        <v/>
      </c>
      <c r="BO149" s="249" t="str">
        <f>IFERROR(IF($H149="","",IF($H149="Total",SUMIFS(BO$12:BO148,$F$12:$F148,"Category"),IF($F149="Category",SUMIFS(TB_TRANSACTIONS[Total ($)],TB_TRANSACTIONS[Category],Summary!$H149,TB_TRANSACTIONS[Month],Summary!BN$8),SUMIFS(TB_TRANSACTIONS[Total ($)],TB_TRANSACTIONS[Subcategory],Summary!$H149,TB_TRANSACTIONS[Month],Summary!BN$8)))),0)</f>
        <v/>
      </c>
      <c r="BP149" s="250" t="str">
        <f t="shared" si="52"/>
        <v/>
      </c>
      <c r="BQ149" s="162"/>
      <c r="BR149" s="165"/>
      <c r="BS149" s="249" t="str">
        <f t="shared" si="38"/>
        <v/>
      </c>
      <c r="BT149" s="249" t="str">
        <f t="shared" si="39"/>
        <v/>
      </c>
      <c r="BU149" s="250" t="str">
        <f t="shared" si="40"/>
        <v/>
      </c>
      <c r="BV149" s="267"/>
      <c r="BW149" s="77"/>
      <c r="BX149" s="57"/>
      <c r="CK149" s="92"/>
      <c r="CL149" s="92"/>
      <c r="CM149" s="92"/>
      <c r="CN149" s="92"/>
      <c r="CO149" s="92"/>
      <c r="CP149" s="92"/>
    </row>
    <row r="150" spans="1:94" s="72" customFormat="1" ht="16" customHeight="1" thickBot="1" x14ac:dyDescent="0.3">
      <c r="A150" s="97"/>
      <c r="B150" s="108" t="str">
        <f>IFERROR(IF(COUNTIFS($B$13:B149,"Total")&gt;0,"-",IF(B149="",IF(B148="","Total",IF(B148=$C$8,"",B148+1)),IF(E149=D149,"",B149))),"-")</f>
        <v>-</v>
      </c>
      <c r="C150" s="108" t="str">
        <f>IFERROR(IF(B150="","-",INDEX(Analysis!$D$45:$D$54,MATCH(Summary!$B150,Analysis!$C$45:$C$54,0),1)),"-")</f>
        <v>-</v>
      </c>
      <c r="D150" s="108" t="str">
        <f>IFERROR(INDEX(Analysis!$E$45:$E$54,MATCH(Summary!$B150,Analysis!$C$45:$C$54,0),1),"-")</f>
        <v>-</v>
      </c>
      <c r="E150" s="108" t="str">
        <f t="shared" si="53"/>
        <v>-</v>
      </c>
      <c r="F150" s="108" t="str">
        <f t="shared" si="41"/>
        <v>-</v>
      </c>
      <c r="G150" s="57"/>
      <c r="H150" s="164" t="str">
        <f>IFERROR(IF(B150="Total","Total",IF(COUNTIFS($H$12:H149,"Total")&gt;0,"",IF(F150="Category",Summary!C150,INDEX(TB_ALLOCATIONS[Subcategory],MATCH(Summary!C150&amp;"-"&amp;Summary!E150,TB_ALLOCATIONS[Subcategory - code],0),1)))),"")</f>
        <v/>
      </c>
      <c r="I150" s="162"/>
      <c r="J150" s="165"/>
      <c r="K150" s="249" t="str">
        <f>IFERROR(IF($H150="","",IF($H150="Total",SUMIFS(K$12:K149,$F$12:$F149,"Category"),IF($F150="Category",SUM(INDEX(Allocations!$D$11:$O$20,MATCH(Summary!$H150,Allocations!$C$11:$C$20,0),MATCH(Summary!K$8,Allocations!$D$10:$O$10,0))),SUM(INDEX(TB_ALLOCATIONS[[January]:[December]],MATCH(Summary!$H150,TB_ALLOCATIONS[Subcategory],0),MATCH(Summary!K$8,TB_ALLOCATIONS[[#Headers],[January]:[December]],0)))))),0)</f>
        <v/>
      </c>
      <c r="L150" s="249" t="str">
        <f>IFERROR(IF($H150="","",IF($H150="Total",SUMIFS(L$12:L149,$F$12:$F149,"Category"),IF($F150="Category",SUMIFS(TB_TRANSACTIONS[Total ($)],TB_TRANSACTIONS[Category],Summary!$H150,TB_TRANSACTIONS[Month],Summary!K$8),SUMIFS(TB_TRANSACTIONS[Total ($)],TB_TRANSACTIONS[Subcategory],Summary!$H150,TB_TRANSACTIONS[Month],Summary!K$8)))),0)</f>
        <v/>
      </c>
      <c r="M150" s="250" t="str">
        <f t="shared" si="37"/>
        <v/>
      </c>
      <c r="N150" s="162"/>
      <c r="O150" s="165"/>
      <c r="P150" s="249" t="str">
        <f>IFERROR(IF($H150="","",IF($H150="Total",SUMIFS(P$12:P149,$F$12:$F149,"Category"),IF($F150="Category",SUM(INDEX(Allocations!$D$11:$O$20,MATCH(Summary!$H150,Allocations!$C$11:$C$20,0),MATCH(Summary!P$8,Allocations!$D$10:$O$10,0))),SUM(INDEX(TB_ALLOCATIONS[[January]:[December]],MATCH(Summary!$H150,TB_ALLOCATIONS[Subcategory],0),MATCH(Summary!P$8,TB_ALLOCATIONS[[#Headers],[January]:[December]],0)))))),0)</f>
        <v/>
      </c>
      <c r="Q150" s="249" t="str">
        <f>IFERROR(IF($H150="","",IF($H150="Total",SUMIFS(Q$12:Q149,$F$12:$F149,"Category"),IF($F150="Category",SUMIFS(TB_TRANSACTIONS[Total ($)],TB_TRANSACTIONS[Category],Summary!$H150,TB_TRANSACTIONS[Month],Summary!P$8),SUMIFS(TB_TRANSACTIONS[Total ($)],TB_TRANSACTIONS[Subcategory],Summary!$H150,TB_TRANSACTIONS[Month],Summary!P$8)))),0)</f>
        <v/>
      </c>
      <c r="R150" s="250" t="str">
        <f t="shared" si="42"/>
        <v/>
      </c>
      <c r="S150" s="162"/>
      <c r="T150" s="165"/>
      <c r="U150" s="249" t="str">
        <f>IFERROR(IF($H150="","",IF($H150="Total",SUMIFS(U$12:U149,$F$12:$F149,"Category"),IF($F150="Category",SUM(INDEX(Allocations!$D$11:$O$20,MATCH(Summary!$H150,Allocations!$C$11:$C$20,0),MATCH(Summary!U$8,Allocations!$D$10:$O$10,0))),SUM(INDEX(TB_ALLOCATIONS[[January]:[December]],MATCH(Summary!$H150,TB_ALLOCATIONS[Subcategory],0),MATCH(Summary!U$8,TB_ALLOCATIONS[[#Headers],[January]:[December]],0)))))),0)</f>
        <v/>
      </c>
      <c r="V150" s="249" t="str">
        <f>IFERROR(IF($H150="","",IF($H150="Total",SUMIFS(V$12:V149,$F$12:$F149,"Category"),IF($F150="Category",SUMIFS(TB_TRANSACTIONS[Total ($)],TB_TRANSACTIONS[Category],Summary!$H150,TB_TRANSACTIONS[Month],Summary!U$8),SUMIFS(TB_TRANSACTIONS[Total ($)],TB_TRANSACTIONS[Subcategory],Summary!$H150,TB_TRANSACTIONS[Month],Summary!U$8)))),0)</f>
        <v/>
      </c>
      <c r="W150" s="250" t="str">
        <f t="shared" si="43"/>
        <v/>
      </c>
      <c r="X150" s="162"/>
      <c r="Y150" s="165"/>
      <c r="Z150" s="249" t="str">
        <f>IFERROR(IF($H150="","",IF($H150="Total",SUMIFS(Z$12:Z149,$F$12:$F149,"Category"),IF($F150="Category",SUM(INDEX(Allocations!$D$11:$O$20,MATCH(Summary!$H150,Allocations!$C$11:$C$20,0),MATCH(Summary!Z$8,Allocations!$D$10:$O$10,0))),SUM(INDEX(TB_ALLOCATIONS[[January]:[December]],MATCH(Summary!$H150,TB_ALLOCATIONS[Subcategory],0),MATCH(Summary!Z$8,TB_ALLOCATIONS[[#Headers],[January]:[December]],0)))))),0)</f>
        <v/>
      </c>
      <c r="AA150" s="249" t="str">
        <f>IFERROR(IF($H150="","",IF($H150="Total",SUMIFS(AA$12:AA149,$F$12:$F149,"Category"),IF($F150="Category",SUMIFS(TB_TRANSACTIONS[Total ($)],TB_TRANSACTIONS[Category],Summary!$H150,TB_TRANSACTIONS[Month],Summary!Z$8),SUMIFS(TB_TRANSACTIONS[Total ($)],TB_TRANSACTIONS[Subcategory],Summary!$H150,TB_TRANSACTIONS[Month],Summary!Z$8)))),0)</f>
        <v/>
      </c>
      <c r="AB150" s="250" t="str">
        <f t="shared" si="44"/>
        <v/>
      </c>
      <c r="AC150" s="162"/>
      <c r="AD150" s="165"/>
      <c r="AE150" s="249" t="str">
        <f>IFERROR(IF($H150="","",IF($H150="Total",SUMIFS(AE$12:AE149,$F$12:$F149,"Category"),IF($F150="Category",SUM(INDEX(Allocations!$D$11:$O$20,MATCH(Summary!$H150,Allocations!$C$11:$C$20,0),MATCH(Summary!AE$8,Allocations!$D$10:$O$10,0))),SUM(INDEX(TB_ALLOCATIONS[[January]:[December]],MATCH(Summary!$H150,TB_ALLOCATIONS[Subcategory],0),MATCH(Summary!AE$8,TB_ALLOCATIONS[[#Headers],[January]:[December]],0)))))),0)</f>
        <v/>
      </c>
      <c r="AF150" s="249" t="str">
        <f>IFERROR(IF($H150="","",IF($H150="Total",SUMIFS(AF$12:AF149,$F$12:$F149,"Category"),IF($F150="Category",SUMIFS(TB_TRANSACTIONS[Total ($)],TB_TRANSACTIONS[Category],Summary!$H150,TB_TRANSACTIONS[Month],Summary!AE$8),SUMIFS(TB_TRANSACTIONS[Total ($)],TB_TRANSACTIONS[Subcategory],Summary!$H150,TB_TRANSACTIONS[Month],Summary!AE$8)))),0)</f>
        <v/>
      </c>
      <c r="AG150" s="250" t="str">
        <f t="shared" si="45"/>
        <v/>
      </c>
      <c r="AH150" s="162"/>
      <c r="AI150" s="165"/>
      <c r="AJ150" s="249" t="str">
        <f>IFERROR(IF($H150="","",IF($H150="Total",SUMIFS(AJ$12:AJ149,$F$12:$F149,"Category"),IF($F150="Category",SUM(INDEX(Allocations!$D$11:$O$20,MATCH(Summary!$H150,Allocations!$C$11:$C$20,0),MATCH(Summary!AJ$8,Allocations!$D$10:$O$10,0))),SUM(INDEX(TB_ALLOCATIONS[[January]:[December]],MATCH(Summary!$H150,TB_ALLOCATIONS[Subcategory],0),MATCH(Summary!AJ$8,TB_ALLOCATIONS[[#Headers],[January]:[December]],0)))))),0)</f>
        <v/>
      </c>
      <c r="AK150" s="249" t="str">
        <f>IFERROR(IF($H150="","",IF($H150="Total",SUMIFS(AK$12:AK149,$F$12:$F149,"Category"),IF($F150="Category",SUMIFS(TB_TRANSACTIONS[Total ($)],TB_TRANSACTIONS[Category],Summary!$H150,TB_TRANSACTIONS[Month],Summary!AJ$8),SUMIFS(TB_TRANSACTIONS[Total ($)],TB_TRANSACTIONS[Subcategory],Summary!$H150,TB_TRANSACTIONS[Month],Summary!AJ$8)))),0)</f>
        <v/>
      </c>
      <c r="AL150" s="250" t="str">
        <f t="shared" si="46"/>
        <v/>
      </c>
      <c r="AM150" s="162"/>
      <c r="AN150" s="165"/>
      <c r="AO150" s="249" t="str">
        <f>IFERROR(IF($H150="","",IF($H150="Total",SUMIFS(AO$12:AO149,$F$12:$F149,"Category"),IF($F150="Category",SUM(INDEX(Allocations!$D$11:$O$20,MATCH(Summary!$H150,Allocations!$C$11:$C$20,0),MATCH(Summary!AO$8,Allocations!$D$10:$O$10,0))),SUM(INDEX(TB_ALLOCATIONS[[January]:[December]],MATCH(Summary!$H150,TB_ALLOCATIONS[Subcategory],0),MATCH(Summary!AO$8,TB_ALLOCATIONS[[#Headers],[January]:[December]],0)))))),0)</f>
        <v/>
      </c>
      <c r="AP150" s="249" t="str">
        <f>IFERROR(IF($H150="","",IF($H150="Total",SUMIFS(AP$12:AP149,$F$12:$F149,"Category"),IF($F150="Category",SUMIFS(TB_TRANSACTIONS[Total ($)],TB_TRANSACTIONS[Category],Summary!$H150,TB_TRANSACTIONS[Month],Summary!AO$8),SUMIFS(TB_TRANSACTIONS[Total ($)],TB_TRANSACTIONS[Subcategory],Summary!$H150,TB_TRANSACTIONS[Month],Summary!AO$8)))),0)</f>
        <v/>
      </c>
      <c r="AQ150" s="250" t="str">
        <f t="shared" si="47"/>
        <v/>
      </c>
      <c r="AR150" s="162"/>
      <c r="AS150" s="165"/>
      <c r="AT150" s="249" t="str">
        <f>IFERROR(IF($H150="","",IF($H150="Total",SUMIFS(AT$12:AT149,$F$12:$F149,"Category"),IF($F150="Category",SUM(INDEX(Allocations!$D$11:$O$20,MATCH(Summary!$H150,Allocations!$C$11:$C$20,0),MATCH(Summary!AT$8,Allocations!$D$10:$O$10,0))),SUM(INDEX(TB_ALLOCATIONS[[January]:[December]],MATCH(Summary!$H150,TB_ALLOCATIONS[Subcategory],0),MATCH(Summary!AT$8,TB_ALLOCATIONS[[#Headers],[January]:[December]],0)))))),0)</f>
        <v/>
      </c>
      <c r="AU150" s="249" t="str">
        <f>IFERROR(IF($H150="","",IF($H150="Total",SUMIFS(AU$12:AU149,$F$12:$F149,"Category"),IF($F150="Category",SUMIFS(TB_TRANSACTIONS[Total ($)],TB_TRANSACTIONS[Category],Summary!$H150,TB_TRANSACTIONS[Month],Summary!AT$8),SUMIFS(TB_TRANSACTIONS[Total ($)],TB_TRANSACTIONS[Subcategory],Summary!$H150,TB_TRANSACTIONS[Month],Summary!AT$8)))),0)</f>
        <v/>
      </c>
      <c r="AV150" s="250" t="str">
        <f t="shared" si="48"/>
        <v/>
      </c>
      <c r="AW150" s="162"/>
      <c r="AX150" s="165"/>
      <c r="AY150" s="249" t="str">
        <f>IFERROR(IF($H150="","",IF($H150="Total",SUMIFS(AY$12:AY149,$F$12:$F149,"Category"),IF($F150="Category",SUM(INDEX(Allocations!$D$11:$O$20,MATCH(Summary!$H150,Allocations!$C$11:$C$20,0),MATCH(Summary!AY$8,Allocations!$D$10:$O$10,0))),SUM(INDEX(TB_ALLOCATIONS[[January]:[December]],MATCH(Summary!$H150,TB_ALLOCATIONS[Subcategory],0),MATCH(Summary!AY$8,TB_ALLOCATIONS[[#Headers],[January]:[December]],0)))))),0)</f>
        <v/>
      </c>
      <c r="AZ150" s="249" t="str">
        <f>IFERROR(IF($H150="","",IF($H150="Total",SUMIFS(AZ$12:AZ149,$F$12:$F149,"Category"),IF($F150="Category",SUMIFS(TB_TRANSACTIONS[Total ($)],TB_TRANSACTIONS[Category],Summary!$H150,TB_TRANSACTIONS[Month],Summary!AY$8),SUMIFS(TB_TRANSACTIONS[Total ($)],TB_TRANSACTIONS[Subcategory],Summary!$H150,TB_TRANSACTIONS[Month],Summary!AY$8)))),0)</f>
        <v/>
      </c>
      <c r="BA150" s="250" t="str">
        <f t="shared" si="49"/>
        <v/>
      </c>
      <c r="BB150" s="162"/>
      <c r="BC150" s="165"/>
      <c r="BD150" s="249" t="str">
        <f>IFERROR(IF($H150="","",IF($H150="Total",SUMIFS(BD$12:BD149,$F$12:$F149,"Category"),IF($F150="Category",SUM(INDEX(Allocations!$D$11:$O$20,MATCH(Summary!$H150,Allocations!$C$11:$C$20,0),MATCH(Summary!BD$8,Allocations!$D$10:$O$10,0))),SUM(INDEX(TB_ALLOCATIONS[[January]:[December]],MATCH(Summary!$H150,TB_ALLOCATIONS[Subcategory],0),MATCH(Summary!BD$8,TB_ALLOCATIONS[[#Headers],[January]:[December]],0)))))),0)</f>
        <v/>
      </c>
      <c r="BE150" s="249" t="str">
        <f>IFERROR(IF($H150="","",IF($H150="Total",SUMIFS(BE$12:BE149,$F$12:$F149,"Category"),IF($F150="Category",SUMIFS(TB_TRANSACTIONS[Total ($)],TB_TRANSACTIONS[Category],Summary!$H150,TB_TRANSACTIONS[Month],Summary!BD$8),SUMIFS(TB_TRANSACTIONS[Total ($)],TB_TRANSACTIONS[Subcategory],Summary!$H150,TB_TRANSACTIONS[Month],Summary!BD$8)))),0)</f>
        <v/>
      </c>
      <c r="BF150" s="250" t="str">
        <f t="shared" si="50"/>
        <v/>
      </c>
      <c r="BG150" s="162"/>
      <c r="BH150" s="165"/>
      <c r="BI150" s="249" t="str">
        <f>IFERROR(IF($H150="","",IF($H150="Total",SUMIFS(BI$12:BI149,$F$12:$F149,"Category"),IF($F150="Category",SUM(INDEX(Allocations!$D$11:$O$20,MATCH(Summary!$H150,Allocations!$C$11:$C$20,0),MATCH(Summary!BI$8,Allocations!$D$10:$O$10,0))),SUM(INDEX(TB_ALLOCATIONS[[January]:[December]],MATCH(Summary!$H150,TB_ALLOCATIONS[Subcategory],0),MATCH(Summary!BI$8,TB_ALLOCATIONS[[#Headers],[January]:[December]],0)))))),0)</f>
        <v/>
      </c>
      <c r="BJ150" s="249" t="str">
        <f>IFERROR(IF($H150="","",IF($H150="Total",SUMIFS(BJ$12:BJ149,$F$12:$F149,"Category"),IF($F150="Category",SUMIFS(TB_TRANSACTIONS[Total ($)],TB_TRANSACTIONS[Category],Summary!$H150,TB_TRANSACTIONS[Month],Summary!BI$8),SUMIFS(TB_TRANSACTIONS[Total ($)],TB_TRANSACTIONS[Subcategory],Summary!$H150,TB_TRANSACTIONS[Month],Summary!BI$8)))),0)</f>
        <v/>
      </c>
      <c r="BK150" s="250" t="str">
        <f t="shared" si="51"/>
        <v/>
      </c>
      <c r="BL150" s="162"/>
      <c r="BM150" s="165"/>
      <c r="BN150" s="249" t="str">
        <f>IFERROR(IF($H150="","",IF($H150="Total",SUMIFS(BN$12:BN149,$F$12:$F149,"Category"),IF($F150="Category",SUM(INDEX(Allocations!$D$11:$O$20,MATCH(Summary!$H150,Allocations!$C$11:$C$20,0),MATCH(Summary!BN$8,Allocations!$D$10:$O$10,0))),SUM(INDEX(TB_ALLOCATIONS[[January]:[December]],MATCH(Summary!$H150,TB_ALLOCATIONS[Subcategory],0),MATCH(Summary!BN$8,TB_ALLOCATIONS[[#Headers],[January]:[December]],0)))))),0)</f>
        <v/>
      </c>
      <c r="BO150" s="249" t="str">
        <f>IFERROR(IF($H150="","",IF($H150="Total",SUMIFS(BO$12:BO149,$F$12:$F149,"Category"),IF($F150="Category",SUMIFS(TB_TRANSACTIONS[Total ($)],TB_TRANSACTIONS[Category],Summary!$H150,TB_TRANSACTIONS[Month],Summary!BN$8),SUMIFS(TB_TRANSACTIONS[Total ($)],TB_TRANSACTIONS[Subcategory],Summary!$H150,TB_TRANSACTIONS[Month],Summary!BN$8)))),0)</f>
        <v/>
      </c>
      <c r="BP150" s="250" t="str">
        <f t="shared" si="52"/>
        <v/>
      </c>
      <c r="BQ150" s="162"/>
      <c r="BR150" s="165"/>
      <c r="BS150" s="249" t="str">
        <f t="shared" si="38"/>
        <v/>
      </c>
      <c r="BT150" s="249" t="str">
        <f t="shared" si="39"/>
        <v/>
      </c>
      <c r="BU150" s="250" t="str">
        <f t="shared" si="40"/>
        <v/>
      </c>
      <c r="BV150" s="267"/>
      <c r="BW150" s="77"/>
      <c r="BX150" s="57"/>
      <c r="CK150" s="92"/>
      <c r="CL150" s="92"/>
      <c r="CM150" s="92"/>
      <c r="CN150" s="92"/>
      <c r="CO150" s="92"/>
      <c r="CP150" s="92"/>
    </row>
    <row r="151" spans="1:94" s="72" customFormat="1" ht="16" customHeight="1" thickBot="1" x14ac:dyDescent="0.3">
      <c r="A151" s="97"/>
      <c r="B151" s="108" t="str">
        <f>IFERROR(IF(COUNTIFS($B$13:B150,"Total")&gt;0,"-",IF(B150="",IF(B149="","Total",IF(B149=$C$8,"",B149+1)),IF(E150=D150,"",B150))),"-")</f>
        <v>-</v>
      </c>
      <c r="C151" s="108" t="str">
        <f>IFERROR(IF(B151="","-",INDEX(Analysis!$D$45:$D$54,MATCH(Summary!$B151,Analysis!$C$45:$C$54,0),1)),"-")</f>
        <v>-</v>
      </c>
      <c r="D151" s="108" t="str">
        <f>IFERROR(INDEX(Analysis!$E$45:$E$54,MATCH(Summary!$B151,Analysis!$C$45:$C$54,0),1),"-")</f>
        <v>-</v>
      </c>
      <c r="E151" s="108" t="str">
        <f t="shared" si="53"/>
        <v>-</v>
      </c>
      <c r="F151" s="108" t="str">
        <f t="shared" si="41"/>
        <v>-</v>
      </c>
      <c r="G151" s="57"/>
      <c r="H151" s="164" t="str">
        <f>IFERROR(IF(B151="Total","Total",IF(COUNTIFS($H$12:H150,"Total")&gt;0,"",IF(F151="Category",Summary!C151,INDEX(TB_ALLOCATIONS[Subcategory],MATCH(Summary!C151&amp;"-"&amp;Summary!E151,TB_ALLOCATIONS[Subcategory - code],0),1)))),"")</f>
        <v/>
      </c>
      <c r="I151" s="162"/>
      <c r="J151" s="165"/>
      <c r="K151" s="249" t="str">
        <f>IFERROR(IF($H151="","",IF($H151="Total",SUMIFS(K$12:K150,$F$12:$F150,"Category"),IF($F151="Category",SUM(INDEX(Allocations!$D$11:$O$20,MATCH(Summary!$H151,Allocations!$C$11:$C$20,0),MATCH(Summary!K$8,Allocations!$D$10:$O$10,0))),SUM(INDEX(TB_ALLOCATIONS[[January]:[December]],MATCH(Summary!$H151,TB_ALLOCATIONS[Subcategory],0),MATCH(Summary!K$8,TB_ALLOCATIONS[[#Headers],[January]:[December]],0)))))),0)</f>
        <v/>
      </c>
      <c r="L151" s="249" t="str">
        <f>IFERROR(IF($H151="","",IF($H151="Total",SUMIFS(L$12:L150,$F$12:$F150,"Category"),IF($F151="Category",SUMIFS(TB_TRANSACTIONS[Total ($)],TB_TRANSACTIONS[Category],Summary!$H151,TB_TRANSACTIONS[Month],Summary!K$8),SUMIFS(TB_TRANSACTIONS[Total ($)],TB_TRANSACTIONS[Subcategory],Summary!$H151,TB_TRANSACTIONS[Month],Summary!K$8)))),0)</f>
        <v/>
      </c>
      <c r="M151" s="250" t="str">
        <f t="shared" si="37"/>
        <v/>
      </c>
      <c r="N151" s="162"/>
      <c r="O151" s="165"/>
      <c r="P151" s="249" t="str">
        <f>IFERROR(IF($H151="","",IF($H151="Total",SUMIFS(P$12:P150,$F$12:$F150,"Category"),IF($F151="Category",SUM(INDEX(Allocations!$D$11:$O$20,MATCH(Summary!$H151,Allocations!$C$11:$C$20,0),MATCH(Summary!P$8,Allocations!$D$10:$O$10,0))),SUM(INDEX(TB_ALLOCATIONS[[January]:[December]],MATCH(Summary!$H151,TB_ALLOCATIONS[Subcategory],0),MATCH(Summary!P$8,TB_ALLOCATIONS[[#Headers],[January]:[December]],0)))))),0)</f>
        <v/>
      </c>
      <c r="Q151" s="249" t="str">
        <f>IFERROR(IF($H151="","",IF($H151="Total",SUMIFS(Q$12:Q150,$F$12:$F150,"Category"),IF($F151="Category",SUMIFS(TB_TRANSACTIONS[Total ($)],TB_TRANSACTIONS[Category],Summary!$H151,TB_TRANSACTIONS[Month],Summary!P$8),SUMIFS(TB_TRANSACTIONS[Total ($)],TB_TRANSACTIONS[Subcategory],Summary!$H151,TB_TRANSACTIONS[Month],Summary!P$8)))),0)</f>
        <v/>
      </c>
      <c r="R151" s="250" t="str">
        <f t="shared" si="42"/>
        <v/>
      </c>
      <c r="S151" s="162"/>
      <c r="T151" s="165"/>
      <c r="U151" s="249" t="str">
        <f>IFERROR(IF($H151="","",IF($H151="Total",SUMIFS(U$12:U150,$F$12:$F150,"Category"),IF($F151="Category",SUM(INDEX(Allocations!$D$11:$O$20,MATCH(Summary!$H151,Allocations!$C$11:$C$20,0),MATCH(Summary!U$8,Allocations!$D$10:$O$10,0))),SUM(INDEX(TB_ALLOCATIONS[[January]:[December]],MATCH(Summary!$H151,TB_ALLOCATIONS[Subcategory],0),MATCH(Summary!U$8,TB_ALLOCATIONS[[#Headers],[January]:[December]],0)))))),0)</f>
        <v/>
      </c>
      <c r="V151" s="249" t="str">
        <f>IFERROR(IF($H151="","",IF($H151="Total",SUMIFS(V$12:V150,$F$12:$F150,"Category"),IF($F151="Category",SUMIFS(TB_TRANSACTIONS[Total ($)],TB_TRANSACTIONS[Category],Summary!$H151,TB_TRANSACTIONS[Month],Summary!U$8),SUMIFS(TB_TRANSACTIONS[Total ($)],TB_TRANSACTIONS[Subcategory],Summary!$H151,TB_TRANSACTIONS[Month],Summary!U$8)))),0)</f>
        <v/>
      </c>
      <c r="W151" s="250" t="str">
        <f t="shared" si="43"/>
        <v/>
      </c>
      <c r="X151" s="162"/>
      <c r="Y151" s="165"/>
      <c r="Z151" s="249" t="str">
        <f>IFERROR(IF($H151="","",IF($H151="Total",SUMIFS(Z$12:Z150,$F$12:$F150,"Category"),IF($F151="Category",SUM(INDEX(Allocations!$D$11:$O$20,MATCH(Summary!$H151,Allocations!$C$11:$C$20,0),MATCH(Summary!Z$8,Allocations!$D$10:$O$10,0))),SUM(INDEX(TB_ALLOCATIONS[[January]:[December]],MATCH(Summary!$H151,TB_ALLOCATIONS[Subcategory],0),MATCH(Summary!Z$8,TB_ALLOCATIONS[[#Headers],[January]:[December]],0)))))),0)</f>
        <v/>
      </c>
      <c r="AA151" s="249" t="str">
        <f>IFERROR(IF($H151="","",IF($H151="Total",SUMIFS(AA$12:AA150,$F$12:$F150,"Category"),IF($F151="Category",SUMIFS(TB_TRANSACTIONS[Total ($)],TB_TRANSACTIONS[Category],Summary!$H151,TB_TRANSACTIONS[Month],Summary!Z$8),SUMIFS(TB_TRANSACTIONS[Total ($)],TB_TRANSACTIONS[Subcategory],Summary!$H151,TB_TRANSACTIONS[Month],Summary!Z$8)))),0)</f>
        <v/>
      </c>
      <c r="AB151" s="250" t="str">
        <f t="shared" si="44"/>
        <v/>
      </c>
      <c r="AC151" s="162"/>
      <c r="AD151" s="165"/>
      <c r="AE151" s="249" t="str">
        <f>IFERROR(IF($H151="","",IF($H151="Total",SUMIFS(AE$12:AE150,$F$12:$F150,"Category"),IF($F151="Category",SUM(INDEX(Allocations!$D$11:$O$20,MATCH(Summary!$H151,Allocations!$C$11:$C$20,0),MATCH(Summary!AE$8,Allocations!$D$10:$O$10,0))),SUM(INDEX(TB_ALLOCATIONS[[January]:[December]],MATCH(Summary!$H151,TB_ALLOCATIONS[Subcategory],0),MATCH(Summary!AE$8,TB_ALLOCATIONS[[#Headers],[January]:[December]],0)))))),0)</f>
        <v/>
      </c>
      <c r="AF151" s="249" t="str">
        <f>IFERROR(IF($H151="","",IF($H151="Total",SUMIFS(AF$12:AF150,$F$12:$F150,"Category"),IF($F151="Category",SUMIFS(TB_TRANSACTIONS[Total ($)],TB_TRANSACTIONS[Category],Summary!$H151,TB_TRANSACTIONS[Month],Summary!AE$8),SUMIFS(TB_TRANSACTIONS[Total ($)],TB_TRANSACTIONS[Subcategory],Summary!$H151,TB_TRANSACTIONS[Month],Summary!AE$8)))),0)</f>
        <v/>
      </c>
      <c r="AG151" s="250" t="str">
        <f t="shared" si="45"/>
        <v/>
      </c>
      <c r="AH151" s="162"/>
      <c r="AI151" s="165"/>
      <c r="AJ151" s="249" t="str">
        <f>IFERROR(IF($H151="","",IF($H151="Total",SUMIFS(AJ$12:AJ150,$F$12:$F150,"Category"),IF($F151="Category",SUM(INDEX(Allocations!$D$11:$O$20,MATCH(Summary!$H151,Allocations!$C$11:$C$20,0),MATCH(Summary!AJ$8,Allocations!$D$10:$O$10,0))),SUM(INDEX(TB_ALLOCATIONS[[January]:[December]],MATCH(Summary!$H151,TB_ALLOCATIONS[Subcategory],0),MATCH(Summary!AJ$8,TB_ALLOCATIONS[[#Headers],[January]:[December]],0)))))),0)</f>
        <v/>
      </c>
      <c r="AK151" s="249" t="str">
        <f>IFERROR(IF($H151="","",IF($H151="Total",SUMIFS(AK$12:AK150,$F$12:$F150,"Category"),IF($F151="Category",SUMIFS(TB_TRANSACTIONS[Total ($)],TB_TRANSACTIONS[Category],Summary!$H151,TB_TRANSACTIONS[Month],Summary!AJ$8),SUMIFS(TB_TRANSACTIONS[Total ($)],TB_TRANSACTIONS[Subcategory],Summary!$H151,TB_TRANSACTIONS[Month],Summary!AJ$8)))),0)</f>
        <v/>
      </c>
      <c r="AL151" s="250" t="str">
        <f t="shared" si="46"/>
        <v/>
      </c>
      <c r="AM151" s="162"/>
      <c r="AN151" s="165"/>
      <c r="AO151" s="249" t="str">
        <f>IFERROR(IF($H151="","",IF($H151="Total",SUMIFS(AO$12:AO150,$F$12:$F150,"Category"),IF($F151="Category",SUM(INDEX(Allocations!$D$11:$O$20,MATCH(Summary!$H151,Allocations!$C$11:$C$20,0),MATCH(Summary!AO$8,Allocations!$D$10:$O$10,0))),SUM(INDEX(TB_ALLOCATIONS[[January]:[December]],MATCH(Summary!$H151,TB_ALLOCATIONS[Subcategory],0),MATCH(Summary!AO$8,TB_ALLOCATIONS[[#Headers],[January]:[December]],0)))))),0)</f>
        <v/>
      </c>
      <c r="AP151" s="249" t="str">
        <f>IFERROR(IF($H151="","",IF($H151="Total",SUMIFS(AP$12:AP150,$F$12:$F150,"Category"),IF($F151="Category",SUMIFS(TB_TRANSACTIONS[Total ($)],TB_TRANSACTIONS[Category],Summary!$H151,TB_TRANSACTIONS[Month],Summary!AO$8),SUMIFS(TB_TRANSACTIONS[Total ($)],TB_TRANSACTIONS[Subcategory],Summary!$H151,TB_TRANSACTIONS[Month],Summary!AO$8)))),0)</f>
        <v/>
      </c>
      <c r="AQ151" s="250" t="str">
        <f t="shared" si="47"/>
        <v/>
      </c>
      <c r="AR151" s="162"/>
      <c r="AS151" s="165"/>
      <c r="AT151" s="249" t="str">
        <f>IFERROR(IF($H151="","",IF($H151="Total",SUMIFS(AT$12:AT150,$F$12:$F150,"Category"),IF($F151="Category",SUM(INDEX(Allocations!$D$11:$O$20,MATCH(Summary!$H151,Allocations!$C$11:$C$20,0),MATCH(Summary!AT$8,Allocations!$D$10:$O$10,0))),SUM(INDEX(TB_ALLOCATIONS[[January]:[December]],MATCH(Summary!$H151,TB_ALLOCATIONS[Subcategory],0),MATCH(Summary!AT$8,TB_ALLOCATIONS[[#Headers],[January]:[December]],0)))))),0)</f>
        <v/>
      </c>
      <c r="AU151" s="249" t="str">
        <f>IFERROR(IF($H151="","",IF($H151="Total",SUMIFS(AU$12:AU150,$F$12:$F150,"Category"),IF($F151="Category",SUMIFS(TB_TRANSACTIONS[Total ($)],TB_TRANSACTIONS[Category],Summary!$H151,TB_TRANSACTIONS[Month],Summary!AT$8),SUMIFS(TB_TRANSACTIONS[Total ($)],TB_TRANSACTIONS[Subcategory],Summary!$H151,TB_TRANSACTIONS[Month],Summary!AT$8)))),0)</f>
        <v/>
      </c>
      <c r="AV151" s="250" t="str">
        <f t="shared" si="48"/>
        <v/>
      </c>
      <c r="AW151" s="162"/>
      <c r="AX151" s="165"/>
      <c r="AY151" s="249" t="str">
        <f>IFERROR(IF($H151="","",IF($H151="Total",SUMIFS(AY$12:AY150,$F$12:$F150,"Category"),IF($F151="Category",SUM(INDEX(Allocations!$D$11:$O$20,MATCH(Summary!$H151,Allocations!$C$11:$C$20,0),MATCH(Summary!AY$8,Allocations!$D$10:$O$10,0))),SUM(INDEX(TB_ALLOCATIONS[[January]:[December]],MATCH(Summary!$H151,TB_ALLOCATIONS[Subcategory],0),MATCH(Summary!AY$8,TB_ALLOCATIONS[[#Headers],[January]:[December]],0)))))),0)</f>
        <v/>
      </c>
      <c r="AZ151" s="249" t="str">
        <f>IFERROR(IF($H151="","",IF($H151="Total",SUMIFS(AZ$12:AZ150,$F$12:$F150,"Category"),IF($F151="Category",SUMIFS(TB_TRANSACTIONS[Total ($)],TB_TRANSACTIONS[Category],Summary!$H151,TB_TRANSACTIONS[Month],Summary!AY$8),SUMIFS(TB_TRANSACTIONS[Total ($)],TB_TRANSACTIONS[Subcategory],Summary!$H151,TB_TRANSACTIONS[Month],Summary!AY$8)))),0)</f>
        <v/>
      </c>
      <c r="BA151" s="250" t="str">
        <f t="shared" si="49"/>
        <v/>
      </c>
      <c r="BB151" s="162"/>
      <c r="BC151" s="165"/>
      <c r="BD151" s="249" t="str">
        <f>IFERROR(IF($H151="","",IF($H151="Total",SUMIFS(BD$12:BD150,$F$12:$F150,"Category"),IF($F151="Category",SUM(INDEX(Allocations!$D$11:$O$20,MATCH(Summary!$H151,Allocations!$C$11:$C$20,0),MATCH(Summary!BD$8,Allocations!$D$10:$O$10,0))),SUM(INDEX(TB_ALLOCATIONS[[January]:[December]],MATCH(Summary!$H151,TB_ALLOCATIONS[Subcategory],0),MATCH(Summary!BD$8,TB_ALLOCATIONS[[#Headers],[January]:[December]],0)))))),0)</f>
        <v/>
      </c>
      <c r="BE151" s="249" t="str">
        <f>IFERROR(IF($H151="","",IF($H151="Total",SUMIFS(BE$12:BE150,$F$12:$F150,"Category"),IF($F151="Category",SUMIFS(TB_TRANSACTIONS[Total ($)],TB_TRANSACTIONS[Category],Summary!$H151,TB_TRANSACTIONS[Month],Summary!BD$8),SUMIFS(TB_TRANSACTIONS[Total ($)],TB_TRANSACTIONS[Subcategory],Summary!$H151,TB_TRANSACTIONS[Month],Summary!BD$8)))),0)</f>
        <v/>
      </c>
      <c r="BF151" s="250" t="str">
        <f t="shared" si="50"/>
        <v/>
      </c>
      <c r="BG151" s="162"/>
      <c r="BH151" s="165"/>
      <c r="BI151" s="249" t="str">
        <f>IFERROR(IF($H151="","",IF($H151="Total",SUMIFS(BI$12:BI150,$F$12:$F150,"Category"),IF($F151="Category",SUM(INDEX(Allocations!$D$11:$O$20,MATCH(Summary!$H151,Allocations!$C$11:$C$20,0),MATCH(Summary!BI$8,Allocations!$D$10:$O$10,0))),SUM(INDEX(TB_ALLOCATIONS[[January]:[December]],MATCH(Summary!$H151,TB_ALLOCATIONS[Subcategory],0),MATCH(Summary!BI$8,TB_ALLOCATIONS[[#Headers],[January]:[December]],0)))))),0)</f>
        <v/>
      </c>
      <c r="BJ151" s="249" t="str">
        <f>IFERROR(IF($H151="","",IF($H151="Total",SUMIFS(BJ$12:BJ150,$F$12:$F150,"Category"),IF($F151="Category",SUMIFS(TB_TRANSACTIONS[Total ($)],TB_TRANSACTIONS[Category],Summary!$H151,TB_TRANSACTIONS[Month],Summary!BI$8),SUMIFS(TB_TRANSACTIONS[Total ($)],TB_TRANSACTIONS[Subcategory],Summary!$H151,TB_TRANSACTIONS[Month],Summary!BI$8)))),0)</f>
        <v/>
      </c>
      <c r="BK151" s="250" t="str">
        <f t="shared" si="51"/>
        <v/>
      </c>
      <c r="BL151" s="162"/>
      <c r="BM151" s="165"/>
      <c r="BN151" s="249" t="str">
        <f>IFERROR(IF($H151="","",IF($H151="Total",SUMIFS(BN$12:BN150,$F$12:$F150,"Category"),IF($F151="Category",SUM(INDEX(Allocations!$D$11:$O$20,MATCH(Summary!$H151,Allocations!$C$11:$C$20,0),MATCH(Summary!BN$8,Allocations!$D$10:$O$10,0))),SUM(INDEX(TB_ALLOCATIONS[[January]:[December]],MATCH(Summary!$H151,TB_ALLOCATIONS[Subcategory],0),MATCH(Summary!BN$8,TB_ALLOCATIONS[[#Headers],[January]:[December]],0)))))),0)</f>
        <v/>
      </c>
      <c r="BO151" s="249" t="str">
        <f>IFERROR(IF($H151="","",IF($H151="Total",SUMIFS(BO$12:BO150,$F$12:$F150,"Category"),IF($F151="Category",SUMIFS(TB_TRANSACTIONS[Total ($)],TB_TRANSACTIONS[Category],Summary!$H151,TB_TRANSACTIONS[Month],Summary!BN$8),SUMIFS(TB_TRANSACTIONS[Total ($)],TB_TRANSACTIONS[Subcategory],Summary!$H151,TB_TRANSACTIONS[Month],Summary!BN$8)))),0)</f>
        <v/>
      </c>
      <c r="BP151" s="250" t="str">
        <f t="shared" si="52"/>
        <v/>
      </c>
      <c r="BQ151" s="162"/>
      <c r="BR151" s="165"/>
      <c r="BS151" s="249" t="str">
        <f t="shared" si="38"/>
        <v/>
      </c>
      <c r="BT151" s="249" t="str">
        <f t="shared" si="39"/>
        <v/>
      </c>
      <c r="BU151" s="250" t="str">
        <f t="shared" si="40"/>
        <v/>
      </c>
      <c r="BV151" s="267"/>
      <c r="BW151" s="77"/>
      <c r="BX151" s="57"/>
      <c r="CK151" s="92"/>
      <c r="CL151" s="92"/>
      <c r="CM151" s="92"/>
      <c r="CN151" s="92"/>
      <c r="CO151" s="92"/>
      <c r="CP151" s="92"/>
    </row>
    <row r="152" spans="1:94" s="72" customFormat="1" ht="16" customHeight="1" thickBot="1" x14ac:dyDescent="0.3">
      <c r="A152" s="97"/>
      <c r="B152" s="108" t="str">
        <f>IFERROR(IF(COUNTIFS($B$13:B151,"Total")&gt;0,"-",IF(B151="",IF(B150="","Total",IF(B150=$C$8,"",B150+1)),IF(E151=D151,"",B151))),"-")</f>
        <v>-</v>
      </c>
      <c r="C152" s="108" t="str">
        <f>IFERROR(IF(B152="","-",INDEX(Analysis!$D$45:$D$54,MATCH(Summary!$B152,Analysis!$C$45:$C$54,0),1)),"-")</f>
        <v>-</v>
      </c>
      <c r="D152" s="108" t="str">
        <f>IFERROR(INDEX(Analysis!$E$45:$E$54,MATCH(Summary!$B152,Analysis!$C$45:$C$54,0),1),"-")</f>
        <v>-</v>
      </c>
      <c r="E152" s="108" t="str">
        <f t="shared" si="53"/>
        <v>-</v>
      </c>
      <c r="F152" s="108" t="str">
        <f t="shared" si="41"/>
        <v>-</v>
      </c>
      <c r="G152" s="57"/>
      <c r="H152" s="164" t="str">
        <f>IFERROR(IF(B152="Total","Total",IF(COUNTIFS($H$12:H151,"Total")&gt;0,"",IF(F152="Category",Summary!C152,INDEX(TB_ALLOCATIONS[Subcategory],MATCH(Summary!C152&amp;"-"&amp;Summary!E152,TB_ALLOCATIONS[Subcategory - code],0),1)))),"")</f>
        <v/>
      </c>
      <c r="I152" s="162"/>
      <c r="J152" s="165"/>
      <c r="K152" s="249" t="str">
        <f>IFERROR(IF($H152="","",IF($H152="Total",SUMIFS(K$12:K151,$F$12:$F151,"Category"),IF($F152="Category",SUM(INDEX(Allocations!$D$11:$O$20,MATCH(Summary!$H152,Allocations!$C$11:$C$20,0),MATCH(Summary!K$8,Allocations!$D$10:$O$10,0))),SUM(INDEX(TB_ALLOCATIONS[[January]:[December]],MATCH(Summary!$H152,TB_ALLOCATIONS[Subcategory],0),MATCH(Summary!K$8,TB_ALLOCATIONS[[#Headers],[January]:[December]],0)))))),0)</f>
        <v/>
      </c>
      <c r="L152" s="249" t="str">
        <f>IFERROR(IF($H152="","",IF($H152="Total",SUMIFS(L$12:L151,$F$12:$F151,"Category"),IF($F152="Category",SUMIFS(TB_TRANSACTIONS[Total ($)],TB_TRANSACTIONS[Category],Summary!$H152,TB_TRANSACTIONS[Month],Summary!K$8),SUMIFS(TB_TRANSACTIONS[Total ($)],TB_TRANSACTIONS[Subcategory],Summary!$H152,TB_TRANSACTIONS[Month],Summary!K$8)))),0)</f>
        <v/>
      </c>
      <c r="M152" s="250" t="str">
        <f t="shared" si="37"/>
        <v/>
      </c>
      <c r="N152" s="162"/>
      <c r="O152" s="165"/>
      <c r="P152" s="249" t="str">
        <f>IFERROR(IF($H152="","",IF($H152="Total",SUMIFS(P$12:P151,$F$12:$F151,"Category"),IF($F152="Category",SUM(INDEX(Allocations!$D$11:$O$20,MATCH(Summary!$H152,Allocations!$C$11:$C$20,0),MATCH(Summary!P$8,Allocations!$D$10:$O$10,0))),SUM(INDEX(TB_ALLOCATIONS[[January]:[December]],MATCH(Summary!$H152,TB_ALLOCATIONS[Subcategory],0),MATCH(Summary!P$8,TB_ALLOCATIONS[[#Headers],[January]:[December]],0)))))),0)</f>
        <v/>
      </c>
      <c r="Q152" s="249" t="str">
        <f>IFERROR(IF($H152="","",IF($H152="Total",SUMIFS(Q$12:Q151,$F$12:$F151,"Category"),IF($F152="Category",SUMIFS(TB_TRANSACTIONS[Total ($)],TB_TRANSACTIONS[Category],Summary!$H152,TB_TRANSACTIONS[Month],Summary!P$8),SUMIFS(TB_TRANSACTIONS[Total ($)],TB_TRANSACTIONS[Subcategory],Summary!$H152,TB_TRANSACTIONS[Month],Summary!P$8)))),0)</f>
        <v/>
      </c>
      <c r="R152" s="250" t="str">
        <f t="shared" si="42"/>
        <v/>
      </c>
      <c r="S152" s="162"/>
      <c r="T152" s="165"/>
      <c r="U152" s="249" t="str">
        <f>IFERROR(IF($H152="","",IF($H152="Total",SUMIFS(U$12:U151,$F$12:$F151,"Category"),IF($F152="Category",SUM(INDEX(Allocations!$D$11:$O$20,MATCH(Summary!$H152,Allocations!$C$11:$C$20,0),MATCH(Summary!U$8,Allocations!$D$10:$O$10,0))),SUM(INDEX(TB_ALLOCATIONS[[January]:[December]],MATCH(Summary!$H152,TB_ALLOCATIONS[Subcategory],0),MATCH(Summary!U$8,TB_ALLOCATIONS[[#Headers],[January]:[December]],0)))))),0)</f>
        <v/>
      </c>
      <c r="V152" s="249" t="str">
        <f>IFERROR(IF($H152="","",IF($H152="Total",SUMIFS(V$12:V151,$F$12:$F151,"Category"),IF($F152="Category",SUMIFS(TB_TRANSACTIONS[Total ($)],TB_TRANSACTIONS[Category],Summary!$H152,TB_TRANSACTIONS[Month],Summary!U$8),SUMIFS(TB_TRANSACTIONS[Total ($)],TB_TRANSACTIONS[Subcategory],Summary!$H152,TB_TRANSACTIONS[Month],Summary!U$8)))),0)</f>
        <v/>
      </c>
      <c r="W152" s="250" t="str">
        <f t="shared" si="43"/>
        <v/>
      </c>
      <c r="X152" s="162"/>
      <c r="Y152" s="165"/>
      <c r="Z152" s="249" t="str">
        <f>IFERROR(IF($H152="","",IF($H152="Total",SUMIFS(Z$12:Z151,$F$12:$F151,"Category"),IF($F152="Category",SUM(INDEX(Allocations!$D$11:$O$20,MATCH(Summary!$H152,Allocations!$C$11:$C$20,0),MATCH(Summary!Z$8,Allocations!$D$10:$O$10,0))),SUM(INDEX(TB_ALLOCATIONS[[January]:[December]],MATCH(Summary!$H152,TB_ALLOCATIONS[Subcategory],0),MATCH(Summary!Z$8,TB_ALLOCATIONS[[#Headers],[January]:[December]],0)))))),0)</f>
        <v/>
      </c>
      <c r="AA152" s="249" t="str">
        <f>IFERROR(IF($H152="","",IF($H152="Total",SUMIFS(AA$12:AA151,$F$12:$F151,"Category"),IF($F152="Category",SUMIFS(TB_TRANSACTIONS[Total ($)],TB_TRANSACTIONS[Category],Summary!$H152,TB_TRANSACTIONS[Month],Summary!Z$8),SUMIFS(TB_TRANSACTIONS[Total ($)],TB_TRANSACTIONS[Subcategory],Summary!$H152,TB_TRANSACTIONS[Month],Summary!Z$8)))),0)</f>
        <v/>
      </c>
      <c r="AB152" s="250" t="str">
        <f t="shared" si="44"/>
        <v/>
      </c>
      <c r="AC152" s="162"/>
      <c r="AD152" s="165"/>
      <c r="AE152" s="249" t="str">
        <f>IFERROR(IF($H152="","",IF($H152="Total",SUMIFS(AE$12:AE151,$F$12:$F151,"Category"),IF($F152="Category",SUM(INDEX(Allocations!$D$11:$O$20,MATCH(Summary!$H152,Allocations!$C$11:$C$20,0),MATCH(Summary!AE$8,Allocations!$D$10:$O$10,0))),SUM(INDEX(TB_ALLOCATIONS[[January]:[December]],MATCH(Summary!$H152,TB_ALLOCATIONS[Subcategory],0),MATCH(Summary!AE$8,TB_ALLOCATIONS[[#Headers],[January]:[December]],0)))))),0)</f>
        <v/>
      </c>
      <c r="AF152" s="249" t="str">
        <f>IFERROR(IF($H152="","",IF($H152="Total",SUMIFS(AF$12:AF151,$F$12:$F151,"Category"),IF($F152="Category",SUMIFS(TB_TRANSACTIONS[Total ($)],TB_TRANSACTIONS[Category],Summary!$H152,TB_TRANSACTIONS[Month],Summary!AE$8),SUMIFS(TB_TRANSACTIONS[Total ($)],TB_TRANSACTIONS[Subcategory],Summary!$H152,TB_TRANSACTIONS[Month],Summary!AE$8)))),0)</f>
        <v/>
      </c>
      <c r="AG152" s="250" t="str">
        <f t="shared" si="45"/>
        <v/>
      </c>
      <c r="AH152" s="162"/>
      <c r="AI152" s="165"/>
      <c r="AJ152" s="249" t="str">
        <f>IFERROR(IF($H152="","",IF($H152="Total",SUMIFS(AJ$12:AJ151,$F$12:$F151,"Category"),IF($F152="Category",SUM(INDEX(Allocations!$D$11:$O$20,MATCH(Summary!$H152,Allocations!$C$11:$C$20,0),MATCH(Summary!AJ$8,Allocations!$D$10:$O$10,0))),SUM(INDEX(TB_ALLOCATIONS[[January]:[December]],MATCH(Summary!$H152,TB_ALLOCATIONS[Subcategory],0),MATCH(Summary!AJ$8,TB_ALLOCATIONS[[#Headers],[January]:[December]],0)))))),0)</f>
        <v/>
      </c>
      <c r="AK152" s="249" t="str">
        <f>IFERROR(IF($H152="","",IF($H152="Total",SUMIFS(AK$12:AK151,$F$12:$F151,"Category"),IF($F152="Category",SUMIFS(TB_TRANSACTIONS[Total ($)],TB_TRANSACTIONS[Category],Summary!$H152,TB_TRANSACTIONS[Month],Summary!AJ$8),SUMIFS(TB_TRANSACTIONS[Total ($)],TB_TRANSACTIONS[Subcategory],Summary!$H152,TB_TRANSACTIONS[Month],Summary!AJ$8)))),0)</f>
        <v/>
      </c>
      <c r="AL152" s="250" t="str">
        <f t="shared" si="46"/>
        <v/>
      </c>
      <c r="AM152" s="162"/>
      <c r="AN152" s="165"/>
      <c r="AO152" s="249" t="str">
        <f>IFERROR(IF($H152="","",IF($H152="Total",SUMIFS(AO$12:AO151,$F$12:$F151,"Category"),IF($F152="Category",SUM(INDEX(Allocations!$D$11:$O$20,MATCH(Summary!$H152,Allocations!$C$11:$C$20,0),MATCH(Summary!AO$8,Allocations!$D$10:$O$10,0))),SUM(INDEX(TB_ALLOCATIONS[[January]:[December]],MATCH(Summary!$H152,TB_ALLOCATIONS[Subcategory],0),MATCH(Summary!AO$8,TB_ALLOCATIONS[[#Headers],[January]:[December]],0)))))),0)</f>
        <v/>
      </c>
      <c r="AP152" s="249" t="str">
        <f>IFERROR(IF($H152="","",IF($H152="Total",SUMIFS(AP$12:AP151,$F$12:$F151,"Category"),IF($F152="Category",SUMIFS(TB_TRANSACTIONS[Total ($)],TB_TRANSACTIONS[Category],Summary!$H152,TB_TRANSACTIONS[Month],Summary!AO$8),SUMIFS(TB_TRANSACTIONS[Total ($)],TB_TRANSACTIONS[Subcategory],Summary!$H152,TB_TRANSACTIONS[Month],Summary!AO$8)))),0)</f>
        <v/>
      </c>
      <c r="AQ152" s="250" t="str">
        <f t="shared" si="47"/>
        <v/>
      </c>
      <c r="AR152" s="162"/>
      <c r="AS152" s="165"/>
      <c r="AT152" s="249" t="str">
        <f>IFERROR(IF($H152="","",IF($H152="Total",SUMIFS(AT$12:AT151,$F$12:$F151,"Category"),IF($F152="Category",SUM(INDEX(Allocations!$D$11:$O$20,MATCH(Summary!$H152,Allocations!$C$11:$C$20,0),MATCH(Summary!AT$8,Allocations!$D$10:$O$10,0))),SUM(INDEX(TB_ALLOCATIONS[[January]:[December]],MATCH(Summary!$H152,TB_ALLOCATIONS[Subcategory],0),MATCH(Summary!AT$8,TB_ALLOCATIONS[[#Headers],[January]:[December]],0)))))),0)</f>
        <v/>
      </c>
      <c r="AU152" s="249" t="str">
        <f>IFERROR(IF($H152="","",IF($H152="Total",SUMIFS(AU$12:AU151,$F$12:$F151,"Category"),IF($F152="Category",SUMIFS(TB_TRANSACTIONS[Total ($)],TB_TRANSACTIONS[Category],Summary!$H152,TB_TRANSACTIONS[Month],Summary!AT$8),SUMIFS(TB_TRANSACTIONS[Total ($)],TB_TRANSACTIONS[Subcategory],Summary!$H152,TB_TRANSACTIONS[Month],Summary!AT$8)))),0)</f>
        <v/>
      </c>
      <c r="AV152" s="250" t="str">
        <f t="shared" si="48"/>
        <v/>
      </c>
      <c r="AW152" s="162"/>
      <c r="AX152" s="165"/>
      <c r="AY152" s="249" t="str">
        <f>IFERROR(IF($H152="","",IF($H152="Total",SUMIFS(AY$12:AY151,$F$12:$F151,"Category"),IF($F152="Category",SUM(INDEX(Allocations!$D$11:$O$20,MATCH(Summary!$H152,Allocations!$C$11:$C$20,0),MATCH(Summary!AY$8,Allocations!$D$10:$O$10,0))),SUM(INDEX(TB_ALLOCATIONS[[January]:[December]],MATCH(Summary!$H152,TB_ALLOCATIONS[Subcategory],0),MATCH(Summary!AY$8,TB_ALLOCATIONS[[#Headers],[January]:[December]],0)))))),0)</f>
        <v/>
      </c>
      <c r="AZ152" s="249" t="str">
        <f>IFERROR(IF($H152="","",IF($H152="Total",SUMIFS(AZ$12:AZ151,$F$12:$F151,"Category"),IF($F152="Category",SUMIFS(TB_TRANSACTIONS[Total ($)],TB_TRANSACTIONS[Category],Summary!$H152,TB_TRANSACTIONS[Month],Summary!AY$8),SUMIFS(TB_TRANSACTIONS[Total ($)],TB_TRANSACTIONS[Subcategory],Summary!$H152,TB_TRANSACTIONS[Month],Summary!AY$8)))),0)</f>
        <v/>
      </c>
      <c r="BA152" s="250" t="str">
        <f t="shared" si="49"/>
        <v/>
      </c>
      <c r="BB152" s="162"/>
      <c r="BC152" s="165"/>
      <c r="BD152" s="249" t="str">
        <f>IFERROR(IF($H152="","",IF($H152="Total",SUMIFS(BD$12:BD151,$F$12:$F151,"Category"),IF($F152="Category",SUM(INDEX(Allocations!$D$11:$O$20,MATCH(Summary!$H152,Allocations!$C$11:$C$20,0),MATCH(Summary!BD$8,Allocations!$D$10:$O$10,0))),SUM(INDEX(TB_ALLOCATIONS[[January]:[December]],MATCH(Summary!$H152,TB_ALLOCATIONS[Subcategory],0),MATCH(Summary!BD$8,TB_ALLOCATIONS[[#Headers],[January]:[December]],0)))))),0)</f>
        <v/>
      </c>
      <c r="BE152" s="249" t="str">
        <f>IFERROR(IF($H152="","",IF($H152="Total",SUMIFS(BE$12:BE151,$F$12:$F151,"Category"),IF($F152="Category",SUMIFS(TB_TRANSACTIONS[Total ($)],TB_TRANSACTIONS[Category],Summary!$H152,TB_TRANSACTIONS[Month],Summary!BD$8),SUMIFS(TB_TRANSACTIONS[Total ($)],TB_TRANSACTIONS[Subcategory],Summary!$H152,TB_TRANSACTIONS[Month],Summary!BD$8)))),0)</f>
        <v/>
      </c>
      <c r="BF152" s="250" t="str">
        <f t="shared" si="50"/>
        <v/>
      </c>
      <c r="BG152" s="162"/>
      <c r="BH152" s="165"/>
      <c r="BI152" s="249" t="str">
        <f>IFERROR(IF($H152="","",IF($H152="Total",SUMIFS(BI$12:BI151,$F$12:$F151,"Category"),IF($F152="Category",SUM(INDEX(Allocations!$D$11:$O$20,MATCH(Summary!$H152,Allocations!$C$11:$C$20,0),MATCH(Summary!BI$8,Allocations!$D$10:$O$10,0))),SUM(INDEX(TB_ALLOCATIONS[[January]:[December]],MATCH(Summary!$H152,TB_ALLOCATIONS[Subcategory],0),MATCH(Summary!BI$8,TB_ALLOCATIONS[[#Headers],[January]:[December]],0)))))),0)</f>
        <v/>
      </c>
      <c r="BJ152" s="249" t="str">
        <f>IFERROR(IF($H152="","",IF($H152="Total",SUMIFS(BJ$12:BJ151,$F$12:$F151,"Category"),IF($F152="Category",SUMIFS(TB_TRANSACTIONS[Total ($)],TB_TRANSACTIONS[Category],Summary!$H152,TB_TRANSACTIONS[Month],Summary!BI$8),SUMIFS(TB_TRANSACTIONS[Total ($)],TB_TRANSACTIONS[Subcategory],Summary!$H152,TB_TRANSACTIONS[Month],Summary!BI$8)))),0)</f>
        <v/>
      </c>
      <c r="BK152" s="250" t="str">
        <f t="shared" si="51"/>
        <v/>
      </c>
      <c r="BL152" s="162"/>
      <c r="BM152" s="165"/>
      <c r="BN152" s="249" t="str">
        <f>IFERROR(IF($H152="","",IF($H152="Total",SUMIFS(BN$12:BN151,$F$12:$F151,"Category"),IF($F152="Category",SUM(INDEX(Allocations!$D$11:$O$20,MATCH(Summary!$H152,Allocations!$C$11:$C$20,0),MATCH(Summary!BN$8,Allocations!$D$10:$O$10,0))),SUM(INDEX(TB_ALLOCATIONS[[January]:[December]],MATCH(Summary!$H152,TB_ALLOCATIONS[Subcategory],0),MATCH(Summary!BN$8,TB_ALLOCATIONS[[#Headers],[January]:[December]],0)))))),0)</f>
        <v/>
      </c>
      <c r="BO152" s="249" t="str">
        <f>IFERROR(IF($H152="","",IF($H152="Total",SUMIFS(BO$12:BO151,$F$12:$F151,"Category"),IF($F152="Category",SUMIFS(TB_TRANSACTIONS[Total ($)],TB_TRANSACTIONS[Category],Summary!$H152,TB_TRANSACTIONS[Month],Summary!BN$8),SUMIFS(TB_TRANSACTIONS[Total ($)],TB_TRANSACTIONS[Subcategory],Summary!$H152,TB_TRANSACTIONS[Month],Summary!BN$8)))),0)</f>
        <v/>
      </c>
      <c r="BP152" s="250" t="str">
        <f t="shared" si="52"/>
        <v/>
      </c>
      <c r="BQ152" s="162"/>
      <c r="BR152" s="165"/>
      <c r="BS152" s="249" t="str">
        <f t="shared" si="38"/>
        <v/>
      </c>
      <c r="BT152" s="249" t="str">
        <f t="shared" si="39"/>
        <v/>
      </c>
      <c r="BU152" s="250" t="str">
        <f t="shared" si="40"/>
        <v/>
      </c>
      <c r="BV152" s="267"/>
      <c r="BW152" s="77"/>
      <c r="BX152" s="57"/>
      <c r="CK152" s="92"/>
      <c r="CL152" s="92"/>
      <c r="CM152" s="92"/>
      <c r="CN152" s="92"/>
      <c r="CO152" s="92"/>
      <c r="CP152" s="92"/>
    </row>
    <row r="153" spans="1:94" s="72" customFormat="1" ht="16" customHeight="1" thickBot="1" x14ac:dyDescent="0.3">
      <c r="A153" s="97"/>
      <c r="B153" s="108" t="str">
        <f>IFERROR(IF(COUNTIFS($B$13:B152,"Total")&gt;0,"-",IF(B152="",IF(B151="","Total",IF(B151=$C$8,"",B151+1)),IF(E152=D152,"",B152))),"-")</f>
        <v>-</v>
      </c>
      <c r="C153" s="108" t="str">
        <f>IFERROR(IF(B153="","-",INDEX(Analysis!$D$45:$D$54,MATCH(Summary!$B153,Analysis!$C$45:$C$54,0),1)),"-")</f>
        <v>-</v>
      </c>
      <c r="D153" s="108" t="str">
        <f>IFERROR(INDEX(Analysis!$E$45:$E$54,MATCH(Summary!$B153,Analysis!$C$45:$C$54,0),1),"-")</f>
        <v>-</v>
      </c>
      <c r="E153" s="108" t="str">
        <f t="shared" si="53"/>
        <v>-</v>
      </c>
      <c r="F153" s="108" t="str">
        <f t="shared" si="41"/>
        <v>-</v>
      </c>
      <c r="G153" s="57"/>
      <c r="H153" s="164" t="str">
        <f>IFERROR(IF(B153="Total","Total",IF(COUNTIFS($H$12:H152,"Total")&gt;0,"",IF(F153="Category",Summary!C153,INDEX(TB_ALLOCATIONS[Subcategory],MATCH(Summary!C153&amp;"-"&amp;Summary!E153,TB_ALLOCATIONS[Subcategory - code],0),1)))),"")</f>
        <v/>
      </c>
      <c r="I153" s="162"/>
      <c r="J153" s="165"/>
      <c r="K153" s="249" t="str">
        <f>IFERROR(IF($H153="","",IF($H153="Total",SUMIFS(K$12:K152,$F$12:$F152,"Category"),IF($F153="Category",SUM(INDEX(Allocations!$D$11:$O$20,MATCH(Summary!$H153,Allocations!$C$11:$C$20,0),MATCH(Summary!K$8,Allocations!$D$10:$O$10,0))),SUM(INDEX(TB_ALLOCATIONS[[January]:[December]],MATCH(Summary!$H153,TB_ALLOCATIONS[Subcategory],0),MATCH(Summary!K$8,TB_ALLOCATIONS[[#Headers],[January]:[December]],0)))))),0)</f>
        <v/>
      </c>
      <c r="L153" s="249" t="str">
        <f>IFERROR(IF($H153="","",IF($H153="Total",SUMIFS(L$12:L152,$F$12:$F152,"Category"),IF($F153="Category",SUMIFS(TB_TRANSACTIONS[Total ($)],TB_TRANSACTIONS[Category],Summary!$H153,TB_TRANSACTIONS[Month],Summary!K$8),SUMIFS(TB_TRANSACTIONS[Total ($)],TB_TRANSACTIONS[Subcategory],Summary!$H153,TB_TRANSACTIONS[Month],Summary!K$8)))),0)</f>
        <v/>
      </c>
      <c r="M153" s="250" t="str">
        <f t="shared" si="37"/>
        <v/>
      </c>
      <c r="N153" s="162"/>
      <c r="O153" s="165"/>
      <c r="P153" s="249" t="str">
        <f>IFERROR(IF($H153="","",IF($H153="Total",SUMIFS(P$12:P152,$F$12:$F152,"Category"),IF($F153="Category",SUM(INDEX(Allocations!$D$11:$O$20,MATCH(Summary!$H153,Allocations!$C$11:$C$20,0),MATCH(Summary!P$8,Allocations!$D$10:$O$10,0))),SUM(INDEX(TB_ALLOCATIONS[[January]:[December]],MATCH(Summary!$H153,TB_ALLOCATIONS[Subcategory],0),MATCH(Summary!P$8,TB_ALLOCATIONS[[#Headers],[January]:[December]],0)))))),0)</f>
        <v/>
      </c>
      <c r="Q153" s="249" t="str">
        <f>IFERROR(IF($H153="","",IF($H153="Total",SUMIFS(Q$12:Q152,$F$12:$F152,"Category"),IF($F153="Category",SUMIFS(TB_TRANSACTIONS[Total ($)],TB_TRANSACTIONS[Category],Summary!$H153,TB_TRANSACTIONS[Month],Summary!P$8),SUMIFS(TB_TRANSACTIONS[Total ($)],TB_TRANSACTIONS[Subcategory],Summary!$H153,TB_TRANSACTIONS[Month],Summary!P$8)))),0)</f>
        <v/>
      </c>
      <c r="R153" s="250" t="str">
        <f t="shared" si="42"/>
        <v/>
      </c>
      <c r="S153" s="162"/>
      <c r="T153" s="165"/>
      <c r="U153" s="249" t="str">
        <f>IFERROR(IF($H153="","",IF($H153="Total",SUMIFS(U$12:U152,$F$12:$F152,"Category"),IF($F153="Category",SUM(INDEX(Allocations!$D$11:$O$20,MATCH(Summary!$H153,Allocations!$C$11:$C$20,0),MATCH(Summary!U$8,Allocations!$D$10:$O$10,0))),SUM(INDEX(TB_ALLOCATIONS[[January]:[December]],MATCH(Summary!$H153,TB_ALLOCATIONS[Subcategory],0),MATCH(Summary!U$8,TB_ALLOCATIONS[[#Headers],[January]:[December]],0)))))),0)</f>
        <v/>
      </c>
      <c r="V153" s="249" t="str">
        <f>IFERROR(IF($H153="","",IF($H153="Total",SUMIFS(V$12:V152,$F$12:$F152,"Category"),IF($F153="Category",SUMIFS(TB_TRANSACTIONS[Total ($)],TB_TRANSACTIONS[Category],Summary!$H153,TB_TRANSACTIONS[Month],Summary!U$8),SUMIFS(TB_TRANSACTIONS[Total ($)],TB_TRANSACTIONS[Subcategory],Summary!$H153,TB_TRANSACTIONS[Month],Summary!U$8)))),0)</f>
        <v/>
      </c>
      <c r="W153" s="250" t="str">
        <f t="shared" si="43"/>
        <v/>
      </c>
      <c r="X153" s="162"/>
      <c r="Y153" s="165"/>
      <c r="Z153" s="249" t="str">
        <f>IFERROR(IF($H153="","",IF($H153="Total",SUMIFS(Z$12:Z152,$F$12:$F152,"Category"),IF($F153="Category",SUM(INDEX(Allocations!$D$11:$O$20,MATCH(Summary!$H153,Allocations!$C$11:$C$20,0),MATCH(Summary!Z$8,Allocations!$D$10:$O$10,0))),SUM(INDEX(TB_ALLOCATIONS[[January]:[December]],MATCH(Summary!$H153,TB_ALLOCATIONS[Subcategory],0),MATCH(Summary!Z$8,TB_ALLOCATIONS[[#Headers],[January]:[December]],0)))))),0)</f>
        <v/>
      </c>
      <c r="AA153" s="249" t="str">
        <f>IFERROR(IF($H153="","",IF($H153="Total",SUMIFS(AA$12:AA152,$F$12:$F152,"Category"),IF($F153="Category",SUMIFS(TB_TRANSACTIONS[Total ($)],TB_TRANSACTIONS[Category],Summary!$H153,TB_TRANSACTIONS[Month],Summary!Z$8),SUMIFS(TB_TRANSACTIONS[Total ($)],TB_TRANSACTIONS[Subcategory],Summary!$H153,TB_TRANSACTIONS[Month],Summary!Z$8)))),0)</f>
        <v/>
      </c>
      <c r="AB153" s="250" t="str">
        <f t="shared" si="44"/>
        <v/>
      </c>
      <c r="AC153" s="162"/>
      <c r="AD153" s="165"/>
      <c r="AE153" s="249" t="str">
        <f>IFERROR(IF($H153="","",IF($H153="Total",SUMIFS(AE$12:AE152,$F$12:$F152,"Category"),IF($F153="Category",SUM(INDEX(Allocations!$D$11:$O$20,MATCH(Summary!$H153,Allocations!$C$11:$C$20,0),MATCH(Summary!AE$8,Allocations!$D$10:$O$10,0))),SUM(INDEX(TB_ALLOCATIONS[[January]:[December]],MATCH(Summary!$H153,TB_ALLOCATIONS[Subcategory],0),MATCH(Summary!AE$8,TB_ALLOCATIONS[[#Headers],[January]:[December]],0)))))),0)</f>
        <v/>
      </c>
      <c r="AF153" s="249" t="str">
        <f>IFERROR(IF($H153="","",IF($H153="Total",SUMIFS(AF$12:AF152,$F$12:$F152,"Category"),IF($F153="Category",SUMIFS(TB_TRANSACTIONS[Total ($)],TB_TRANSACTIONS[Category],Summary!$H153,TB_TRANSACTIONS[Month],Summary!AE$8),SUMIFS(TB_TRANSACTIONS[Total ($)],TB_TRANSACTIONS[Subcategory],Summary!$H153,TB_TRANSACTIONS[Month],Summary!AE$8)))),0)</f>
        <v/>
      </c>
      <c r="AG153" s="250" t="str">
        <f t="shared" si="45"/>
        <v/>
      </c>
      <c r="AH153" s="162"/>
      <c r="AI153" s="165"/>
      <c r="AJ153" s="249" t="str">
        <f>IFERROR(IF($H153="","",IF($H153="Total",SUMIFS(AJ$12:AJ152,$F$12:$F152,"Category"),IF($F153="Category",SUM(INDEX(Allocations!$D$11:$O$20,MATCH(Summary!$H153,Allocations!$C$11:$C$20,0),MATCH(Summary!AJ$8,Allocations!$D$10:$O$10,0))),SUM(INDEX(TB_ALLOCATIONS[[January]:[December]],MATCH(Summary!$H153,TB_ALLOCATIONS[Subcategory],0),MATCH(Summary!AJ$8,TB_ALLOCATIONS[[#Headers],[January]:[December]],0)))))),0)</f>
        <v/>
      </c>
      <c r="AK153" s="249" t="str">
        <f>IFERROR(IF($H153="","",IF($H153="Total",SUMIFS(AK$12:AK152,$F$12:$F152,"Category"),IF($F153="Category",SUMIFS(TB_TRANSACTIONS[Total ($)],TB_TRANSACTIONS[Category],Summary!$H153,TB_TRANSACTIONS[Month],Summary!AJ$8),SUMIFS(TB_TRANSACTIONS[Total ($)],TB_TRANSACTIONS[Subcategory],Summary!$H153,TB_TRANSACTIONS[Month],Summary!AJ$8)))),0)</f>
        <v/>
      </c>
      <c r="AL153" s="250" t="str">
        <f t="shared" si="46"/>
        <v/>
      </c>
      <c r="AM153" s="162"/>
      <c r="AN153" s="165"/>
      <c r="AO153" s="249" t="str">
        <f>IFERROR(IF($H153="","",IF($H153="Total",SUMIFS(AO$12:AO152,$F$12:$F152,"Category"),IF($F153="Category",SUM(INDEX(Allocations!$D$11:$O$20,MATCH(Summary!$H153,Allocations!$C$11:$C$20,0),MATCH(Summary!AO$8,Allocations!$D$10:$O$10,0))),SUM(INDEX(TB_ALLOCATIONS[[January]:[December]],MATCH(Summary!$H153,TB_ALLOCATIONS[Subcategory],0),MATCH(Summary!AO$8,TB_ALLOCATIONS[[#Headers],[January]:[December]],0)))))),0)</f>
        <v/>
      </c>
      <c r="AP153" s="249" t="str">
        <f>IFERROR(IF($H153="","",IF($H153="Total",SUMIFS(AP$12:AP152,$F$12:$F152,"Category"),IF($F153="Category",SUMIFS(TB_TRANSACTIONS[Total ($)],TB_TRANSACTIONS[Category],Summary!$H153,TB_TRANSACTIONS[Month],Summary!AO$8),SUMIFS(TB_TRANSACTIONS[Total ($)],TB_TRANSACTIONS[Subcategory],Summary!$H153,TB_TRANSACTIONS[Month],Summary!AO$8)))),0)</f>
        <v/>
      </c>
      <c r="AQ153" s="250" t="str">
        <f t="shared" si="47"/>
        <v/>
      </c>
      <c r="AR153" s="162"/>
      <c r="AS153" s="165"/>
      <c r="AT153" s="249" t="str">
        <f>IFERROR(IF($H153="","",IF($H153="Total",SUMIFS(AT$12:AT152,$F$12:$F152,"Category"),IF($F153="Category",SUM(INDEX(Allocations!$D$11:$O$20,MATCH(Summary!$H153,Allocations!$C$11:$C$20,0),MATCH(Summary!AT$8,Allocations!$D$10:$O$10,0))),SUM(INDEX(TB_ALLOCATIONS[[January]:[December]],MATCH(Summary!$H153,TB_ALLOCATIONS[Subcategory],0),MATCH(Summary!AT$8,TB_ALLOCATIONS[[#Headers],[January]:[December]],0)))))),0)</f>
        <v/>
      </c>
      <c r="AU153" s="249" t="str">
        <f>IFERROR(IF($H153="","",IF($H153="Total",SUMIFS(AU$12:AU152,$F$12:$F152,"Category"),IF($F153="Category",SUMIFS(TB_TRANSACTIONS[Total ($)],TB_TRANSACTIONS[Category],Summary!$H153,TB_TRANSACTIONS[Month],Summary!AT$8),SUMIFS(TB_TRANSACTIONS[Total ($)],TB_TRANSACTIONS[Subcategory],Summary!$H153,TB_TRANSACTIONS[Month],Summary!AT$8)))),0)</f>
        <v/>
      </c>
      <c r="AV153" s="250" t="str">
        <f t="shared" si="48"/>
        <v/>
      </c>
      <c r="AW153" s="162"/>
      <c r="AX153" s="165"/>
      <c r="AY153" s="249" t="str">
        <f>IFERROR(IF($H153="","",IF($H153="Total",SUMIFS(AY$12:AY152,$F$12:$F152,"Category"),IF($F153="Category",SUM(INDEX(Allocations!$D$11:$O$20,MATCH(Summary!$H153,Allocations!$C$11:$C$20,0),MATCH(Summary!AY$8,Allocations!$D$10:$O$10,0))),SUM(INDEX(TB_ALLOCATIONS[[January]:[December]],MATCH(Summary!$H153,TB_ALLOCATIONS[Subcategory],0),MATCH(Summary!AY$8,TB_ALLOCATIONS[[#Headers],[January]:[December]],0)))))),0)</f>
        <v/>
      </c>
      <c r="AZ153" s="249" t="str">
        <f>IFERROR(IF($H153="","",IF($H153="Total",SUMIFS(AZ$12:AZ152,$F$12:$F152,"Category"),IF($F153="Category",SUMIFS(TB_TRANSACTIONS[Total ($)],TB_TRANSACTIONS[Category],Summary!$H153,TB_TRANSACTIONS[Month],Summary!AY$8),SUMIFS(TB_TRANSACTIONS[Total ($)],TB_TRANSACTIONS[Subcategory],Summary!$H153,TB_TRANSACTIONS[Month],Summary!AY$8)))),0)</f>
        <v/>
      </c>
      <c r="BA153" s="250" t="str">
        <f t="shared" si="49"/>
        <v/>
      </c>
      <c r="BB153" s="162"/>
      <c r="BC153" s="165"/>
      <c r="BD153" s="249" t="str">
        <f>IFERROR(IF($H153="","",IF($H153="Total",SUMIFS(BD$12:BD152,$F$12:$F152,"Category"),IF($F153="Category",SUM(INDEX(Allocations!$D$11:$O$20,MATCH(Summary!$H153,Allocations!$C$11:$C$20,0),MATCH(Summary!BD$8,Allocations!$D$10:$O$10,0))),SUM(INDEX(TB_ALLOCATIONS[[January]:[December]],MATCH(Summary!$H153,TB_ALLOCATIONS[Subcategory],0),MATCH(Summary!BD$8,TB_ALLOCATIONS[[#Headers],[January]:[December]],0)))))),0)</f>
        <v/>
      </c>
      <c r="BE153" s="249" t="str">
        <f>IFERROR(IF($H153="","",IF($H153="Total",SUMIFS(BE$12:BE152,$F$12:$F152,"Category"),IF($F153="Category",SUMIFS(TB_TRANSACTIONS[Total ($)],TB_TRANSACTIONS[Category],Summary!$H153,TB_TRANSACTIONS[Month],Summary!BD$8),SUMIFS(TB_TRANSACTIONS[Total ($)],TB_TRANSACTIONS[Subcategory],Summary!$H153,TB_TRANSACTIONS[Month],Summary!BD$8)))),0)</f>
        <v/>
      </c>
      <c r="BF153" s="250" t="str">
        <f t="shared" si="50"/>
        <v/>
      </c>
      <c r="BG153" s="162"/>
      <c r="BH153" s="165"/>
      <c r="BI153" s="249" t="str">
        <f>IFERROR(IF($H153="","",IF($H153="Total",SUMIFS(BI$12:BI152,$F$12:$F152,"Category"),IF($F153="Category",SUM(INDEX(Allocations!$D$11:$O$20,MATCH(Summary!$H153,Allocations!$C$11:$C$20,0),MATCH(Summary!BI$8,Allocations!$D$10:$O$10,0))),SUM(INDEX(TB_ALLOCATIONS[[January]:[December]],MATCH(Summary!$H153,TB_ALLOCATIONS[Subcategory],0),MATCH(Summary!BI$8,TB_ALLOCATIONS[[#Headers],[January]:[December]],0)))))),0)</f>
        <v/>
      </c>
      <c r="BJ153" s="249" t="str">
        <f>IFERROR(IF($H153="","",IF($H153="Total",SUMIFS(BJ$12:BJ152,$F$12:$F152,"Category"),IF($F153="Category",SUMIFS(TB_TRANSACTIONS[Total ($)],TB_TRANSACTIONS[Category],Summary!$H153,TB_TRANSACTIONS[Month],Summary!BI$8),SUMIFS(TB_TRANSACTIONS[Total ($)],TB_TRANSACTIONS[Subcategory],Summary!$H153,TB_TRANSACTIONS[Month],Summary!BI$8)))),0)</f>
        <v/>
      </c>
      <c r="BK153" s="250" t="str">
        <f t="shared" si="51"/>
        <v/>
      </c>
      <c r="BL153" s="162"/>
      <c r="BM153" s="165"/>
      <c r="BN153" s="249" t="str">
        <f>IFERROR(IF($H153="","",IF($H153="Total",SUMIFS(BN$12:BN152,$F$12:$F152,"Category"),IF($F153="Category",SUM(INDEX(Allocations!$D$11:$O$20,MATCH(Summary!$H153,Allocations!$C$11:$C$20,0),MATCH(Summary!BN$8,Allocations!$D$10:$O$10,0))),SUM(INDEX(TB_ALLOCATIONS[[January]:[December]],MATCH(Summary!$H153,TB_ALLOCATIONS[Subcategory],0),MATCH(Summary!BN$8,TB_ALLOCATIONS[[#Headers],[January]:[December]],0)))))),0)</f>
        <v/>
      </c>
      <c r="BO153" s="249" t="str">
        <f>IFERROR(IF($H153="","",IF($H153="Total",SUMIFS(BO$12:BO152,$F$12:$F152,"Category"),IF($F153="Category",SUMIFS(TB_TRANSACTIONS[Total ($)],TB_TRANSACTIONS[Category],Summary!$H153,TB_TRANSACTIONS[Month],Summary!BN$8),SUMIFS(TB_TRANSACTIONS[Total ($)],TB_TRANSACTIONS[Subcategory],Summary!$H153,TB_TRANSACTIONS[Month],Summary!BN$8)))),0)</f>
        <v/>
      </c>
      <c r="BP153" s="250" t="str">
        <f t="shared" si="52"/>
        <v/>
      </c>
      <c r="BQ153" s="162"/>
      <c r="BR153" s="165"/>
      <c r="BS153" s="249" t="str">
        <f t="shared" si="38"/>
        <v/>
      </c>
      <c r="BT153" s="249" t="str">
        <f t="shared" si="39"/>
        <v/>
      </c>
      <c r="BU153" s="250" t="str">
        <f t="shared" si="40"/>
        <v/>
      </c>
      <c r="BV153" s="267"/>
      <c r="BW153" s="77"/>
      <c r="BX153" s="57"/>
      <c r="CK153" s="92"/>
      <c r="CL153" s="92"/>
      <c r="CM153" s="92"/>
      <c r="CN153" s="92"/>
      <c r="CO153" s="92"/>
      <c r="CP153" s="92"/>
    </row>
    <row r="154" spans="1:94" s="72" customFormat="1" ht="16" customHeight="1" thickBot="1" x14ac:dyDescent="0.3">
      <c r="A154" s="97"/>
      <c r="B154" s="108" t="str">
        <f>IFERROR(IF(COUNTIFS($B$13:B153,"Total")&gt;0,"-",IF(B153="",IF(B152="","Total",IF(B152=$C$8,"",B152+1)),IF(E153=D153,"",B153))),"-")</f>
        <v>-</v>
      </c>
      <c r="C154" s="108" t="str">
        <f>IFERROR(IF(B154="","-",INDEX(Analysis!$D$45:$D$54,MATCH(Summary!$B154,Analysis!$C$45:$C$54,0),1)),"-")</f>
        <v>-</v>
      </c>
      <c r="D154" s="108" t="str">
        <f>IFERROR(INDEX(Analysis!$E$45:$E$54,MATCH(Summary!$B154,Analysis!$C$45:$C$54,0),1),"-")</f>
        <v>-</v>
      </c>
      <c r="E154" s="108" t="str">
        <f t="shared" si="53"/>
        <v>-</v>
      </c>
      <c r="F154" s="108" t="str">
        <f t="shared" si="41"/>
        <v>-</v>
      </c>
      <c r="G154" s="57"/>
      <c r="H154" s="164" t="str">
        <f>IFERROR(IF(B154="Total","Total",IF(COUNTIFS($H$12:H153,"Total")&gt;0,"",IF(F154="Category",Summary!C154,INDEX(TB_ALLOCATIONS[Subcategory],MATCH(Summary!C154&amp;"-"&amp;Summary!E154,TB_ALLOCATIONS[Subcategory - code],0),1)))),"")</f>
        <v/>
      </c>
      <c r="I154" s="162"/>
      <c r="J154" s="165"/>
      <c r="K154" s="249" t="str">
        <f>IFERROR(IF($H154="","",IF($H154="Total",SUMIFS(K$12:K153,$F$12:$F153,"Category"),IF($F154="Category",SUM(INDEX(Allocations!$D$11:$O$20,MATCH(Summary!$H154,Allocations!$C$11:$C$20,0),MATCH(Summary!K$8,Allocations!$D$10:$O$10,0))),SUM(INDEX(TB_ALLOCATIONS[[January]:[December]],MATCH(Summary!$H154,TB_ALLOCATIONS[Subcategory],0),MATCH(Summary!K$8,TB_ALLOCATIONS[[#Headers],[January]:[December]],0)))))),0)</f>
        <v/>
      </c>
      <c r="L154" s="249" t="str">
        <f>IFERROR(IF($H154="","",IF($H154="Total",SUMIFS(L$12:L153,$F$12:$F153,"Category"),IF($F154="Category",SUMIFS(TB_TRANSACTIONS[Total ($)],TB_TRANSACTIONS[Category],Summary!$H154,TB_TRANSACTIONS[Month],Summary!K$8),SUMIFS(TB_TRANSACTIONS[Total ($)],TB_TRANSACTIONS[Subcategory],Summary!$H154,TB_TRANSACTIONS[Month],Summary!K$8)))),0)</f>
        <v/>
      </c>
      <c r="M154" s="250" t="str">
        <f t="shared" si="37"/>
        <v/>
      </c>
      <c r="N154" s="162"/>
      <c r="O154" s="165"/>
      <c r="P154" s="249" t="str">
        <f>IFERROR(IF($H154="","",IF($H154="Total",SUMIFS(P$12:P153,$F$12:$F153,"Category"),IF($F154="Category",SUM(INDEX(Allocations!$D$11:$O$20,MATCH(Summary!$H154,Allocations!$C$11:$C$20,0),MATCH(Summary!P$8,Allocations!$D$10:$O$10,0))),SUM(INDEX(TB_ALLOCATIONS[[January]:[December]],MATCH(Summary!$H154,TB_ALLOCATIONS[Subcategory],0),MATCH(Summary!P$8,TB_ALLOCATIONS[[#Headers],[January]:[December]],0)))))),0)</f>
        <v/>
      </c>
      <c r="Q154" s="249" t="str">
        <f>IFERROR(IF($H154="","",IF($H154="Total",SUMIFS(Q$12:Q153,$F$12:$F153,"Category"),IF($F154="Category",SUMIFS(TB_TRANSACTIONS[Total ($)],TB_TRANSACTIONS[Category],Summary!$H154,TB_TRANSACTIONS[Month],Summary!P$8),SUMIFS(TB_TRANSACTIONS[Total ($)],TB_TRANSACTIONS[Subcategory],Summary!$H154,TB_TRANSACTIONS[Month],Summary!P$8)))),0)</f>
        <v/>
      </c>
      <c r="R154" s="250" t="str">
        <f t="shared" si="42"/>
        <v/>
      </c>
      <c r="S154" s="162"/>
      <c r="T154" s="165"/>
      <c r="U154" s="249" t="str">
        <f>IFERROR(IF($H154="","",IF($H154="Total",SUMIFS(U$12:U153,$F$12:$F153,"Category"),IF($F154="Category",SUM(INDEX(Allocations!$D$11:$O$20,MATCH(Summary!$H154,Allocations!$C$11:$C$20,0),MATCH(Summary!U$8,Allocations!$D$10:$O$10,0))),SUM(INDEX(TB_ALLOCATIONS[[January]:[December]],MATCH(Summary!$H154,TB_ALLOCATIONS[Subcategory],0),MATCH(Summary!U$8,TB_ALLOCATIONS[[#Headers],[January]:[December]],0)))))),0)</f>
        <v/>
      </c>
      <c r="V154" s="249" t="str">
        <f>IFERROR(IF($H154="","",IF($H154="Total",SUMIFS(V$12:V153,$F$12:$F153,"Category"),IF($F154="Category",SUMIFS(TB_TRANSACTIONS[Total ($)],TB_TRANSACTIONS[Category],Summary!$H154,TB_TRANSACTIONS[Month],Summary!U$8),SUMIFS(TB_TRANSACTIONS[Total ($)],TB_TRANSACTIONS[Subcategory],Summary!$H154,TB_TRANSACTIONS[Month],Summary!U$8)))),0)</f>
        <v/>
      </c>
      <c r="W154" s="250" t="str">
        <f t="shared" si="43"/>
        <v/>
      </c>
      <c r="X154" s="162"/>
      <c r="Y154" s="165"/>
      <c r="Z154" s="249" t="str">
        <f>IFERROR(IF($H154="","",IF($H154="Total",SUMIFS(Z$12:Z153,$F$12:$F153,"Category"),IF($F154="Category",SUM(INDEX(Allocations!$D$11:$O$20,MATCH(Summary!$H154,Allocations!$C$11:$C$20,0),MATCH(Summary!Z$8,Allocations!$D$10:$O$10,0))),SUM(INDEX(TB_ALLOCATIONS[[January]:[December]],MATCH(Summary!$H154,TB_ALLOCATIONS[Subcategory],0),MATCH(Summary!Z$8,TB_ALLOCATIONS[[#Headers],[January]:[December]],0)))))),0)</f>
        <v/>
      </c>
      <c r="AA154" s="249" t="str">
        <f>IFERROR(IF($H154="","",IF($H154="Total",SUMIFS(AA$12:AA153,$F$12:$F153,"Category"),IF($F154="Category",SUMIFS(TB_TRANSACTIONS[Total ($)],TB_TRANSACTIONS[Category],Summary!$H154,TB_TRANSACTIONS[Month],Summary!Z$8),SUMIFS(TB_TRANSACTIONS[Total ($)],TB_TRANSACTIONS[Subcategory],Summary!$H154,TB_TRANSACTIONS[Month],Summary!Z$8)))),0)</f>
        <v/>
      </c>
      <c r="AB154" s="250" t="str">
        <f t="shared" si="44"/>
        <v/>
      </c>
      <c r="AC154" s="162"/>
      <c r="AD154" s="165"/>
      <c r="AE154" s="249" t="str">
        <f>IFERROR(IF($H154="","",IF($H154="Total",SUMIFS(AE$12:AE153,$F$12:$F153,"Category"),IF($F154="Category",SUM(INDEX(Allocations!$D$11:$O$20,MATCH(Summary!$H154,Allocations!$C$11:$C$20,0),MATCH(Summary!AE$8,Allocations!$D$10:$O$10,0))),SUM(INDEX(TB_ALLOCATIONS[[January]:[December]],MATCH(Summary!$H154,TB_ALLOCATIONS[Subcategory],0),MATCH(Summary!AE$8,TB_ALLOCATIONS[[#Headers],[January]:[December]],0)))))),0)</f>
        <v/>
      </c>
      <c r="AF154" s="249" t="str">
        <f>IFERROR(IF($H154="","",IF($H154="Total",SUMIFS(AF$12:AF153,$F$12:$F153,"Category"),IF($F154="Category",SUMIFS(TB_TRANSACTIONS[Total ($)],TB_TRANSACTIONS[Category],Summary!$H154,TB_TRANSACTIONS[Month],Summary!AE$8),SUMIFS(TB_TRANSACTIONS[Total ($)],TB_TRANSACTIONS[Subcategory],Summary!$H154,TB_TRANSACTIONS[Month],Summary!AE$8)))),0)</f>
        <v/>
      </c>
      <c r="AG154" s="250" t="str">
        <f t="shared" si="45"/>
        <v/>
      </c>
      <c r="AH154" s="162"/>
      <c r="AI154" s="165"/>
      <c r="AJ154" s="249" t="str">
        <f>IFERROR(IF($H154="","",IF($H154="Total",SUMIFS(AJ$12:AJ153,$F$12:$F153,"Category"),IF($F154="Category",SUM(INDEX(Allocations!$D$11:$O$20,MATCH(Summary!$H154,Allocations!$C$11:$C$20,0),MATCH(Summary!AJ$8,Allocations!$D$10:$O$10,0))),SUM(INDEX(TB_ALLOCATIONS[[January]:[December]],MATCH(Summary!$H154,TB_ALLOCATIONS[Subcategory],0),MATCH(Summary!AJ$8,TB_ALLOCATIONS[[#Headers],[January]:[December]],0)))))),0)</f>
        <v/>
      </c>
      <c r="AK154" s="249" t="str">
        <f>IFERROR(IF($H154="","",IF($H154="Total",SUMIFS(AK$12:AK153,$F$12:$F153,"Category"),IF($F154="Category",SUMIFS(TB_TRANSACTIONS[Total ($)],TB_TRANSACTIONS[Category],Summary!$H154,TB_TRANSACTIONS[Month],Summary!AJ$8),SUMIFS(TB_TRANSACTIONS[Total ($)],TB_TRANSACTIONS[Subcategory],Summary!$H154,TB_TRANSACTIONS[Month],Summary!AJ$8)))),0)</f>
        <v/>
      </c>
      <c r="AL154" s="250" t="str">
        <f t="shared" si="46"/>
        <v/>
      </c>
      <c r="AM154" s="162"/>
      <c r="AN154" s="165"/>
      <c r="AO154" s="249" t="str">
        <f>IFERROR(IF($H154="","",IF($H154="Total",SUMIFS(AO$12:AO153,$F$12:$F153,"Category"),IF($F154="Category",SUM(INDEX(Allocations!$D$11:$O$20,MATCH(Summary!$H154,Allocations!$C$11:$C$20,0),MATCH(Summary!AO$8,Allocations!$D$10:$O$10,0))),SUM(INDEX(TB_ALLOCATIONS[[January]:[December]],MATCH(Summary!$H154,TB_ALLOCATIONS[Subcategory],0),MATCH(Summary!AO$8,TB_ALLOCATIONS[[#Headers],[January]:[December]],0)))))),0)</f>
        <v/>
      </c>
      <c r="AP154" s="249" t="str">
        <f>IFERROR(IF($H154="","",IF($H154="Total",SUMIFS(AP$12:AP153,$F$12:$F153,"Category"),IF($F154="Category",SUMIFS(TB_TRANSACTIONS[Total ($)],TB_TRANSACTIONS[Category],Summary!$H154,TB_TRANSACTIONS[Month],Summary!AO$8),SUMIFS(TB_TRANSACTIONS[Total ($)],TB_TRANSACTIONS[Subcategory],Summary!$H154,TB_TRANSACTIONS[Month],Summary!AO$8)))),0)</f>
        <v/>
      </c>
      <c r="AQ154" s="250" t="str">
        <f t="shared" si="47"/>
        <v/>
      </c>
      <c r="AR154" s="162"/>
      <c r="AS154" s="165"/>
      <c r="AT154" s="249" t="str">
        <f>IFERROR(IF($H154="","",IF($H154="Total",SUMIFS(AT$12:AT153,$F$12:$F153,"Category"),IF($F154="Category",SUM(INDEX(Allocations!$D$11:$O$20,MATCH(Summary!$H154,Allocations!$C$11:$C$20,0),MATCH(Summary!AT$8,Allocations!$D$10:$O$10,0))),SUM(INDEX(TB_ALLOCATIONS[[January]:[December]],MATCH(Summary!$H154,TB_ALLOCATIONS[Subcategory],0),MATCH(Summary!AT$8,TB_ALLOCATIONS[[#Headers],[January]:[December]],0)))))),0)</f>
        <v/>
      </c>
      <c r="AU154" s="249" t="str">
        <f>IFERROR(IF($H154="","",IF($H154="Total",SUMIFS(AU$12:AU153,$F$12:$F153,"Category"),IF($F154="Category",SUMIFS(TB_TRANSACTIONS[Total ($)],TB_TRANSACTIONS[Category],Summary!$H154,TB_TRANSACTIONS[Month],Summary!AT$8),SUMIFS(TB_TRANSACTIONS[Total ($)],TB_TRANSACTIONS[Subcategory],Summary!$H154,TB_TRANSACTIONS[Month],Summary!AT$8)))),0)</f>
        <v/>
      </c>
      <c r="AV154" s="250" t="str">
        <f t="shared" si="48"/>
        <v/>
      </c>
      <c r="AW154" s="162"/>
      <c r="AX154" s="165"/>
      <c r="AY154" s="249" t="str">
        <f>IFERROR(IF($H154="","",IF($H154="Total",SUMIFS(AY$12:AY153,$F$12:$F153,"Category"),IF($F154="Category",SUM(INDEX(Allocations!$D$11:$O$20,MATCH(Summary!$H154,Allocations!$C$11:$C$20,0),MATCH(Summary!AY$8,Allocations!$D$10:$O$10,0))),SUM(INDEX(TB_ALLOCATIONS[[January]:[December]],MATCH(Summary!$H154,TB_ALLOCATIONS[Subcategory],0),MATCH(Summary!AY$8,TB_ALLOCATIONS[[#Headers],[January]:[December]],0)))))),0)</f>
        <v/>
      </c>
      <c r="AZ154" s="249" t="str">
        <f>IFERROR(IF($H154="","",IF($H154="Total",SUMIFS(AZ$12:AZ153,$F$12:$F153,"Category"),IF($F154="Category",SUMIFS(TB_TRANSACTIONS[Total ($)],TB_TRANSACTIONS[Category],Summary!$H154,TB_TRANSACTIONS[Month],Summary!AY$8),SUMIFS(TB_TRANSACTIONS[Total ($)],TB_TRANSACTIONS[Subcategory],Summary!$H154,TB_TRANSACTIONS[Month],Summary!AY$8)))),0)</f>
        <v/>
      </c>
      <c r="BA154" s="250" t="str">
        <f t="shared" si="49"/>
        <v/>
      </c>
      <c r="BB154" s="162"/>
      <c r="BC154" s="165"/>
      <c r="BD154" s="249" t="str">
        <f>IFERROR(IF($H154="","",IF($H154="Total",SUMIFS(BD$12:BD153,$F$12:$F153,"Category"),IF($F154="Category",SUM(INDEX(Allocations!$D$11:$O$20,MATCH(Summary!$H154,Allocations!$C$11:$C$20,0),MATCH(Summary!BD$8,Allocations!$D$10:$O$10,0))),SUM(INDEX(TB_ALLOCATIONS[[January]:[December]],MATCH(Summary!$H154,TB_ALLOCATIONS[Subcategory],0),MATCH(Summary!BD$8,TB_ALLOCATIONS[[#Headers],[January]:[December]],0)))))),0)</f>
        <v/>
      </c>
      <c r="BE154" s="249" t="str">
        <f>IFERROR(IF($H154="","",IF($H154="Total",SUMIFS(BE$12:BE153,$F$12:$F153,"Category"),IF($F154="Category",SUMIFS(TB_TRANSACTIONS[Total ($)],TB_TRANSACTIONS[Category],Summary!$H154,TB_TRANSACTIONS[Month],Summary!BD$8),SUMIFS(TB_TRANSACTIONS[Total ($)],TB_TRANSACTIONS[Subcategory],Summary!$H154,TB_TRANSACTIONS[Month],Summary!BD$8)))),0)</f>
        <v/>
      </c>
      <c r="BF154" s="250" t="str">
        <f t="shared" si="50"/>
        <v/>
      </c>
      <c r="BG154" s="162"/>
      <c r="BH154" s="165"/>
      <c r="BI154" s="249" t="str">
        <f>IFERROR(IF($H154="","",IF($H154="Total",SUMIFS(BI$12:BI153,$F$12:$F153,"Category"),IF($F154="Category",SUM(INDEX(Allocations!$D$11:$O$20,MATCH(Summary!$H154,Allocations!$C$11:$C$20,0),MATCH(Summary!BI$8,Allocations!$D$10:$O$10,0))),SUM(INDEX(TB_ALLOCATIONS[[January]:[December]],MATCH(Summary!$H154,TB_ALLOCATIONS[Subcategory],0),MATCH(Summary!BI$8,TB_ALLOCATIONS[[#Headers],[January]:[December]],0)))))),0)</f>
        <v/>
      </c>
      <c r="BJ154" s="249" t="str">
        <f>IFERROR(IF($H154="","",IF($H154="Total",SUMIFS(BJ$12:BJ153,$F$12:$F153,"Category"),IF($F154="Category",SUMIFS(TB_TRANSACTIONS[Total ($)],TB_TRANSACTIONS[Category],Summary!$H154,TB_TRANSACTIONS[Month],Summary!BI$8),SUMIFS(TB_TRANSACTIONS[Total ($)],TB_TRANSACTIONS[Subcategory],Summary!$H154,TB_TRANSACTIONS[Month],Summary!BI$8)))),0)</f>
        <v/>
      </c>
      <c r="BK154" s="250" t="str">
        <f t="shared" si="51"/>
        <v/>
      </c>
      <c r="BL154" s="162"/>
      <c r="BM154" s="165"/>
      <c r="BN154" s="249" t="str">
        <f>IFERROR(IF($H154="","",IF($H154="Total",SUMIFS(BN$12:BN153,$F$12:$F153,"Category"),IF($F154="Category",SUM(INDEX(Allocations!$D$11:$O$20,MATCH(Summary!$H154,Allocations!$C$11:$C$20,0),MATCH(Summary!BN$8,Allocations!$D$10:$O$10,0))),SUM(INDEX(TB_ALLOCATIONS[[January]:[December]],MATCH(Summary!$H154,TB_ALLOCATIONS[Subcategory],0),MATCH(Summary!BN$8,TB_ALLOCATIONS[[#Headers],[January]:[December]],0)))))),0)</f>
        <v/>
      </c>
      <c r="BO154" s="249" t="str">
        <f>IFERROR(IF($H154="","",IF($H154="Total",SUMIFS(BO$12:BO153,$F$12:$F153,"Category"),IF($F154="Category",SUMIFS(TB_TRANSACTIONS[Total ($)],TB_TRANSACTIONS[Category],Summary!$H154,TB_TRANSACTIONS[Month],Summary!BN$8),SUMIFS(TB_TRANSACTIONS[Total ($)],TB_TRANSACTIONS[Subcategory],Summary!$H154,TB_TRANSACTIONS[Month],Summary!BN$8)))),0)</f>
        <v/>
      </c>
      <c r="BP154" s="250" t="str">
        <f t="shared" si="52"/>
        <v/>
      </c>
      <c r="BQ154" s="162"/>
      <c r="BR154" s="165"/>
      <c r="BS154" s="249" t="str">
        <f t="shared" si="38"/>
        <v/>
      </c>
      <c r="BT154" s="249" t="str">
        <f t="shared" si="39"/>
        <v/>
      </c>
      <c r="BU154" s="250" t="str">
        <f t="shared" si="40"/>
        <v/>
      </c>
      <c r="BV154" s="267"/>
      <c r="BW154" s="77"/>
      <c r="BX154" s="57"/>
      <c r="CK154" s="92"/>
      <c r="CL154" s="92"/>
      <c r="CM154" s="92"/>
      <c r="CN154" s="92"/>
      <c r="CO154" s="92"/>
      <c r="CP154" s="92"/>
    </row>
    <row r="155" spans="1:94" s="72" customFormat="1" ht="16" customHeight="1" thickBot="1" x14ac:dyDescent="0.3">
      <c r="A155" s="97"/>
      <c r="B155" s="108" t="str">
        <f>IFERROR(IF(COUNTIFS($B$13:B154,"Total")&gt;0,"-",IF(B154="",IF(B153="","Total",IF(B153=$C$8,"",B153+1)),IF(E154=D154,"",B154))),"-")</f>
        <v>-</v>
      </c>
      <c r="C155" s="108" t="str">
        <f>IFERROR(IF(B155="","-",INDEX(Analysis!$D$45:$D$54,MATCH(Summary!$B155,Analysis!$C$45:$C$54,0),1)),"-")</f>
        <v>-</v>
      </c>
      <c r="D155" s="108" t="str">
        <f>IFERROR(INDEX(Analysis!$E$45:$E$54,MATCH(Summary!$B155,Analysis!$C$45:$C$54,0),1),"-")</f>
        <v>-</v>
      </c>
      <c r="E155" s="108" t="str">
        <f t="shared" si="53"/>
        <v>-</v>
      </c>
      <c r="F155" s="108" t="str">
        <f t="shared" si="41"/>
        <v>-</v>
      </c>
      <c r="G155" s="57"/>
      <c r="H155" s="164" t="str">
        <f>IFERROR(IF(B155="Total","Total",IF(COUNTIFS($H$12:H154,"Total")&gt;0,"",IF(F155="Category",Summary!C155,INDEX(TB_ALLOCATIONS[Subcategory],MATCH(Summary!C155&amp;"-"&amp;Summary!E155,TB_ALLOCATIONS[Subcategory - code],0),1)))),"")</f>
        <v/>
      </c>
      <c r="I155" s="162"/>
      <c r="J155" s="165"/>
      <c r="K155" s="249" t="str">
        <f>IFERROR(IF($H155="","",IF($H155="Total",SUMIFS(K$12:K154,$F$12:$F154,"Category"),IF($F155="Category",SUM(INDEX(Allocations!$D$11:$O$20,MATCH(Summary!$H155,Allocations!$C$11:$C$20,0),MATCH(Summary!K$8,Allocations!$D$10:$O$10,0))),SUM(INDEX(TB_ALLOCATIONS[[January]:[December]],MATCH(Summary!$H155,TB_ALLOCATIONS[Subcategory],0),MATCH(Summary!K$8,TB_ALLOCATIONS[[#Headers],[January]:[December]],0)))))),0)</f>
        <v/>
      </c>
      <c r="L155" s="249" t="str">
        <f>IFERROR(IF($H155="","",IF($H155="Total",SUMIFS(L$12:L154,$F$12:$F154,"Category"),IF($F155="Category",SUMIFS(TB_TRANSACTIONS[Total ($)],TB_TRANSACTIONS[Category],Summary!$H155,TB_TRANSACTIONS[Month],Summary!K$8),SUMIFS(TB_TRANSACTIONS[Total ($)],TB_TRANSACTIONS[Subcategory],Summary!$H155,TB_TRANSACTIONS[Month],Summary!K$8)))),0)</f>
        <v/>
      </c>
      <c r="M155" s="250" t="str">
        <f t="shared" si="37"/>
        <v/>
      </c>
      <c r="N155" s="162"/>
      <c r="O155" s="165"/>
      <c r="P155" s="249" t="str">
        <f>IFERROR(IF($H155="","",IF($H155="Total",SUMIFS(P$12:P154,$F$12:$F154,"Category"),IF($F155="Category",SUM(INDEX(Allocations!$D$11:$O$20,MATCH(Summary!$H155,Allocations!$C$11:$C$20,0),MATCH(Summary!P$8,Allocations!$D$10:$O$10,0))),SUM(INDEX(TB_ALLOCATIONS[[January]:[December]],MATCH(Summary!$H155,TB_ALLOCATIONS[Subcategory],0),MATCH(Summary!P$8,TB_ALLOCATIONS[[#Headers],[January]:[December]],0)))))),0)</f>
        <v/>
      </c>
      <c r="Q155" s="249" t="str">
        <f>IFERROR(IF($H155="","",IF($H155="Total",SUMIFS(Q$12:Q154,$F$12:$F154,"Category"),IF($F155="Category",SUMIFS(TB_TRANSACTIONS[Total ($)],TB_TRANSACTIONS[Category],Summary!$H155,TB_TRANSACTIONS[Month],Summary!P$8),SUMIFS(TB_TRANSACTIONS[Total ($)],TB_TRANSACTIONS[Subcategory],Summary!$H155,TB_TRANSACTIONS[Month],Summary!P$8)))),0)</f>
        <v/>
      </c>
      <c r="R155" s="250" t="str">
        <f t="shared" si="42"/>
        <v/>
      </c>
      <c r="S155" s="162"/>
      <c r="T155" s="165"/>
      <c r="U155" s="249" t="str">
        <f>IFERROR(IF($H155="","",IF($H155="Total",SUMIFS(U$12:U154,$F$12:$F154,"Category"),IF($F155="Category",SUM(INDEX(Allocations!$D$11:$O$20,MATCH(Summary!$H155,Allocations!$C$11:$C$20,0),MATCH(Summary!U$8,Allocations!$D$10:$O$10,0))),SUM(INDEX(TB_ALLOCATIONS[[January]:[December]],MATCH(Summary!$H155,TB_ALLOCATIONS[Subcategory],0),MATCH(Summary!U$8,TB_ALLOCATIONS[[#Headers],[January]:[December]],0)))))),0)</f>
        <v/>
      </c>
      <c r="V155" s="249" t="str">
        <f>IFERROR(IF($H155="","",IF($H155="Total",SUMIFS(V$12:V154,$F$12:$F154,"Category"),IF($F155="Category",SUMIFS(TB_TRANSACTIONS[Total ($)],TB_TRANSACTIONS[Category],Summary!$H155,TB_TRANSACTIONS[Month],Summary!U$8),SUMIFS(TB_TRANSACTIONS[Total ($)],TB_TRANSACTIONS[Subcategory],Summary!$H155,TB_TRANSACTIONS[Month],Summary!U$8)))),0)</f>
        <v/>
      </c>
      <c r="W155" s="250" t="str">
        <f t="shared" si="43"/>
        <v/>
      </c>
      <c r="X155" s="162"/>
      <c r="Y155" s="165"/>
      <c r="Z155" s="249" t="str">
        <f>IFERROR(IF($H155="","",IF($H155="Total",SUMIFS(Z$12:Z154,$F$12:$F154,"Category"),IF($F155="Category",SUM(INDEX(Allocations!$D$11:$O$20,MATCH(Summary!$H155,Allocations!$C$11:$C$20,0),MATCH(Summary!Z$8,Allocations!$D$10:$O$10,0))),SUM(INDEX(TB_ALLOCATIONS[[January]:[December]],MATCH(Summary!$H155,TB_ALLOCATIONS[Subcategory],0),MATCH(Summary!Z$8,TB_ALLOCATIONS[[#Headers],[January]:[December]],0)))))),0)</f>
        <v/>
      </c>
      <c r="AA155" s="249" t="str">
        <f>IFERROR(IF($H155="","",IF($H155="Total",SUMIFS(AA$12:AA154,$F$12:$F154,"Category"),IF($F155="Category",SUMIFS(TB_TRANSACTIONS[Total ($)],TB_TRANSACTIONS[Category],Summary!$H155,TB_TRANSACTIONS[Month],Summary!Z$8),SUMIFS(TB_TRANSACTIONS[Total ($)],TB_TRANSACTIONS[Subcategory],Summary!$H155,TB_TRANSACTIONS[Month],Summary!Z$8)))),0)</f>
        <v/>
      </c>
      <c r="AB155" s="250" t="str">
        <f t="shared" si="44"/>
        <v/>
      </c>
      <c r="AC155" s="162"/>
      <c r="AD155" s="165"/>
      <c r="AE155" s="249" t="str">
        <f>IFERROR(IF($H155="","",IF($H155="Total",SUMIFS(AE$12:AE154,$F$12:$F154,"Category"),IF($F155="Category",SUM(INDEX(Allocations!$D$11:$O$20,MATCH(Summary!$H155,Allocations!$C$11:$C$20,0),MATCH(Summary!AE$8,Allocations!$D$10:$O$10,0))),SUM(INDEX(TB_ALLOCATIONS[[January]:[December]],MATCH(Summary!$H155,TB_ALLOCATIONS[Subcategory],0),MATCH(Summary!AE$8,TB_ALLOCATIONS[[#Headers],[January]:[December]],0)))))),0)</f>
        <v/>
      </c>
      <c r="AF155" s="249" t="str">
        <f>IFERROR(IF($H155="","",IF($H155="Total",SUMIFS(AF$12:AF154,$F$12:$F154,"Category"),IF($F155="Category",SUMIFS(TB_TRANSACTIONS[Total ($)],TB_TRANSACTIONS[Category],Summary!$H155,TB_TRANSACTIONS[Month],Summary!AE$8),SUMIFS(TB_TRANSACTIONS[Total ($)],TB_TRANSACTIONS[Subcategory],Summary!$H155,TB_TRANSACTIONS[Month],Summary!AE$8)))),0)</f>
        <v/>
      </c>
      <c r="AG155" s="250" t="str">
        <f t="shared" si="45"/>
        <v/>
      </c>
      <c r="AH155" s="162"/>
      <c r="AI155" s="165"/>
      <c r="AJ155" s="249" t="str">
        <f>IFERROR(IF($H155="","",IF($H155="Total",SUMIFS(AJ$12:AJ154,$F$12:$F154,"Category"),IF($F155="Category",SUM(INDEX(Allocations!$D$11:$O$20,MATCH(Summary!$H155,Allocations!$C$11:$C$20,0),MATCH(Summary!AJ$8,Allocations!$D$10:$O$10,0))),SUM(INDEX(TB_ALLOCATIONS[[January]:[December]],MATCH(Summary!$H155,TB_ALLOCATIONS[Subcategory],0),MATCH(Summary!AJ$8,TB_ALLOCATIONS[[#Headers],[January]:[December]],0)))))),0)</f>
        <v/>
      </c>
      <c r="AK155" s="249" t="str">
        <f>IFERROR(IF($H155="","",IF($H155="Total",SUMIFS(AK$12:AK154,$F$12:$F154,"Category"),IF($F155="Category",SUMIFS(TB_TRANSACTIONS[Total ($)],TB_TRANSACTIONS[Category],Summary!$H155,TB_TRANSACTIONS[Month],Summary!AJ$8),SUMIFS(TB_TRANSACTIONS[Total ($)],TB_TRANSACTIONS[Subcategory],Summary!$H155,TB_TRANSACTIONS[Month],Summary!AJ$8)))),0)</f>
        <v/>
      </c>
      <c r="AL155" s="250" t="str">
        <f t="shared" si="46"/>
        <v/>
      </c>
      <c r="AM155" s="162"/>
      <c r="AN155" s="165"/>
      <c r="AO155" s="249" t="str">
        <f>IFERROR(IF($H155="","",IF($H155="Total",SUMIFS(AO$12:AO154,$F$12:$F154,"Category"),IF($F155="Category",SUM(INDEX(Allocations!$D$11:$O$20,MATCH(Summary!$H155,Allocations!$C$11:$C$20,0),MATCH(Summary!AO$8,Allocations!$D$10:$O$10,0))),SUM(INDEX(TB_ALLOCATIONS[[January]:[December]],MATCH(Summary!$H155,TB_ALLOCATIONS[Subcategory],0),MATCH(Summary!AO$8,TB_ALLOCATIONS[[#Headers],[January]:[December]],0)))))),0)</f>
        <v/>
      </c>
      <c r="AP155" s="249" t="str">
        <f>IFERROR(IF($H155="","",IF($H155="Total",SUMIFS(AP$12:AP154,$F$12:$F154,"Category"),IF($F155="Category",SUMIFS(TB_TRANSACTIONS[Total ($)],TB_TRANSACTIONS[Category],Summary!$H155,TB_TRANSACTIONS[Month],Summary!AO$8),SUMIFS(TB_TRANSACTIONS[Total ($)],TB_TRANSACTIONS[Subcategory],Summary!$H155,TB_TRANSACTIONS[Month],Summary!AO$8)))),0)</f>
        <v/>
      </c>
      <c r="AQ155" s="250" t="str">
        <f t="shared" si="47"/>
        <v/>
      </c>
      <c r="AR155" s="162"/>
      <c r="AS155" s="165"/>
      <c r="AT155" s="249" t="str">
        <f>IFERROR(IF($H155="","",IF($H155="Total",SUMIFS(AT$12:AT154,$F$12:$F154,"Category"),IF($F155="Category",SUM(INDEX(Allocations!$D$11:$O$20,MATCH(Summary!$H155,Allocations!$C$11:$C$20,0),MATCH(Summary!AT$8,Allocations!$D$10:$O$10,0))),SUM(INDEX(TB_ALLOCATIONS[[January]:[December]],MATCH(Summary!$H155,TB_ALLOCATIONS[Subcategory],0),MATCH(Summary!AT$8,TB_ALLOCATIONS[[#Headers],[January]:[December]],0)))))),0)</f>
        <v/>
      </c>
      <c r="AU155" s="249" t="str">
        <f>IFERROR(IF($H155="","",IF($H155="Total",SUMIFS(AU$12:AU154,$F$12:$F154,"Category"),IF($F155="Category",SUMIFS(TB_TRANSACTIONS[Total ($)],TB_TRANSACTIONS[Category],Summary!$H155,TB_TRANSACTIONS[Month],Summary!AT$8),SUMIFS(TB_TRANSACTIONS[Total ($)],TB_TRANSACTIONS[Subcategory],Summary!$H155,TB_TRANSACTIONS[Month],Summary!AT$8)))),0)</f>
        <v/>
      </c>
      <c r="AV155" s="250" t="str">
        <f t="shared" si="48"/>
        <v/>
      </c>
      <c r="AW155" s="162"/>
      <c r="AX155" s="165"/>
      <c r="AY155" s="249" t="str">
        <f>IFERROR(IF($H155="","",IF($H155="Total",SUMIFS(AY$12:AY154,$F$12:$F154,"Category"),IF($F155="Category",SUM(INDEX(Allocations!$D$11:$O$20,MATCH(Summary!$H155,Allocations!$C$11:$C$20,0),MATCH(Summary!AY$8,Allocations!$D$10:$O$10,0))),SUM(INDEX(TB_ALLOCATIONS[[January]:[December]],MATCH(Summary!$H155,TB_ALLOCATIONS[Subcategory],0),MATCH(Summary!AY$8,TB_ALLOCATIONS[[#Headers],[January]:[December]],0)))))),0)</f>
        <v/>
      </c>
      <c r="AZ155" s="249" t="str">
        <f>IFERROR(IF($H155="","",IF($H155="Total",SUMIFS(AZ$12:AZ154,$F$12:$F154,"Category"),IF($F155="Category",SUMIFS(TB_TRANSACTIONS[Total ($)],TB_TRANSACTIONS[Category],Summary!$H155,TB_TRANSACTIONS[Month],Summary!AY$8),SUMIFS(TB_TRANSACTIONS[Total ($)],TB_TRANSACTIONS[Subcategory],Summary!$H155,TB_TRANSACTIONS[Month],Summary!AY$8)))),0)</f>
        <v/>
      </c>
      <c r="BA155" s="250" t="str">
        <f t="shared" si="49"/>
        <v/>
      </c>
      <c r="BB155" s="162"/>
      <c r="BC155" s="165"/>
      <c r="BD155" s="249" t="str">
        <f>IFERROR(IF($H155="","",IF($H155="Total",SUMIFS(BD$12:BD154,$F$12:$F154,"Category"),IF($F155="Category",SUM(INDEX(Allocations!$D$11:$O$20,MATCH(Summary!$H155,Allocations!$C$11:$C$20,0),MATCH(Summary!BD$8,Allocations!$D$10:$O$10,0))),SUM(INDEX(TB_ALLOCATIONS[[January]:[December]],MATCH(Summary!$H155,TB_ALLOCATIONS[Subcategory],0),MATCH(Summary!BD$8,TB_ALLOCATIONS[[#Headers],[January]:[December]],0)))))),0)</f>
        <v/>
      </c>
      <c r="BE155" s="249" t="str">
        <f>IFERROR(IF($H155="","",IF($H155="Total",SUMIFS(BE$12:BE154,$F$12:$F154,"Category"),IF($F155="Category",SUMIFS(TB_TRANSACTIONS[Total ($)],TB_TRANSACTIONS[Category],Summary!$H155,TB_TRANSACTIONS[Month],Summary!BD$8),SUMIFS(TB_TRANSACTIONS[Total ($)],TB_TRANSACTIONS[Subcategory],Summary!$H155,TB_TRANSACTIONS[Month],Summary!BD$8)))),0)</f>
        <v/>
      </c>
      <c r="BF155" s="250" t="str">
        <f t="shared" si="50"/>
        <v/>
      </c>
      <c r="BG155" s="162"/>
      <c r="BH155" s="165"/>
      <c r="BI155" s="249" t="str">
        <f>IFERROR(IF($H155="","",IF($H155="Total",SUMIFS(BI$12:BI154,$F$12:$F154,"Category"),IF($F155="Category",SUM(INDEX(Allocations!$D$11:$O$20,MATCH(Summary!$H155,Allocations!$C$11:$C$20,0),MATCH(Summary!BI$8,Allocations!$D$10:$O$10,0))),SUM(INDEX(TB_ALLOCATIONS[[January]:[December]],MATCH(Summary!$H155,TB_ALLOCATIONS[Subcategory],0),MATCH(Summary!BI$8,TB_ALLOCATIONS[[#Headers],[January]:[December]],0)))))),0)</f>
        <v/>
      </c>
      <c r="BJ155" s="249" t="str">
        <f>IFERROR(IF($H155="","",IF($H155="Total",SUMIFS(BJ$12:BJ154,$F$12:$F154,"Category"),IF($F155="Category",SUMIFS(TB_TRANSACTIONS[Total ($)],TB_TRANSACTIONS[Category],Summary!$H155,TB_TRANSACTIONS[Month],Summary!BI$8),SUMIFS(TB_TRANSACTIONS[Total ($)],TB_TRANSACTIONS[Subcategory],Summary!$H155,TB_TRANSACTIONS[Month],Summary!BI$8)))),0)</f>
        <v/>
      </c>
      <c r="BK155" s="250" t="str">
        <f t="shared" si="51"/>
        <v/>
      </c>
      <c r="BL155" s="162"/>
      <c r="BM155" s="165"/>
      <c r="BN155" s="249" t="str">
        <f>IFERROR(IF($H155="","",IF($H155="Total",SUMIFS(BN$12:BN154,$F$12:$F154,"Category"),IF($F155="Category",SUM(INDEX(Allocations!$D$11:$O$20,MATCH(Summary!$H155,Allocations!$C$11:$C$20,0),MATCH(Summary!BN$8,Allocations!$D$10:$O$10,0))),SUM(INDEX(TB_ALLOCATIONS[[January]:[December]],MATCH(Summary!$H155,TB_ALLOCATIONS[Subcategory],0),MATCH(Summary!BN$8,TB_ALLOCATIONS[[#Headers],[January]:[December]],0)))))),0)</f>
        <v/>
      </c>
      <c r="BO155" s="249" t="str">
        <f>IFERROR(IF($H155="","",IF($H155="Total",SUMIFS(BO$12:BO154,$F$12:$F154,"Category"),IF($F155="Category",SUMIFS(TB_TRANSACTIONS[Total ($)],TB_TRANSACTIONS[Category],Summary!$H155,TB_TRANSACTIONS[Month],Summary!BN$8),SUMIFS(TB_TRANSACTIONS[Total ($)],TB_TRANSACTIONS[Subcategory],Summary!$H155,TB_TRANSACTIONS[Month],Summary!BN$8)))),0)</f>
        <v/>
      </c>
      <c r="BP155" s="250" t="str">
        <f t="shared" si="52"/>
        <v/>
      </c>
      <c r="BQ155" s="162"/>
      <c r="BR155" s="165"/>
      <c r="BS155" s="249" t="str">
        <f t="shared" si="38"/>
        <v/>
      </c>
      <c r="BT155" s="249" t="str">
        <f t="shared" si="39"/>
        <v/>
      </c>
      <c r="BU155" s="250" t="str">
        <f t="shared" si="40"/>
        <v/>
      </c>
      <c r="BV155" s="267"/>
      <c r="BW155" s="77"/>
      <c r="BX155" s="57"/>
      <c r="CK155" s="92"/>
      <c r="CL155" s="92"/>
      <c r="CM155" s="92"/>
      <c r="CN155" s="92"/>
      <c r="CO155" s="92"/>
      <c r="CP155" s="92"/>
    </row>
    <row r="156" spans="1:94" s="72" customFormat="1" ht="16" customHeight="1" thickBot="1" x14ac:dyDescent="0.3">
      <c r="A156" s="97"/>
      <c r="B156" s="108" t="str">
        <f>IFERROR(IF(COUNTIFS($B$13:B155,"Total")&gt;0,"-",IF(B155="",IF(B154="","Total",IF(B154=$C$8,"",B154+1)),IF(E155=D155,"",B155))),"-")</f>
        <v>-</v>
      </c>
      <c r="C156" s="108" t="str">
        <f>IFERROR(IF(B156="","-",INDEX(Analysis!$D$45:$D$54,MATCH(Summary!$B156,Analysis!$C$45:$C$54,0),1)),"-")</f>
        <v>-</v>
      </c>
      <c r="D156" s="108" t="str">
        <f>IFERROR(INDEX(Analysis!$E$45:$E$54,MATCH(Summary!$B156,Analysis!$C$45:$C$54,0),1),"-")</f>
        <v>-</v>
      </c>
      <c r="E156" s="108" t="str">
        <f t="shared" si="53"/>
        <v>-</v>
      </c>
      <c r="F156" s="108" t="str">
        <f t="shared" si="41"/>
        <v>-</v>
      </c>
      <c r="G156" s="57"/>
      <c r="H156" s="164" t="str">
        <f>IFERROR(IF(B156="Total","Total",IF(COUNTIFS($H$12:H155,"Total")&gt;0,"",IF(F156="Category",Summary!C156,INDEX(TB_ALLOCATIONS[Subcategory],MATCH(Summary!C156&amp;"-"&amp;Summary!E156,TB_ALLOCATIONS[Subcategory - code],0),1)))),"")</f>
        <v/>
      </c>
      <c r="I156" s="162"/>
      <c r="J156" s="165"/>
      <c r="K156" s="249" t="str">
        <f>IFERROR(IF($H156="","",IF($H156="Total",SUMIFS(K$12:K155,$F$12:$F155,"Category"),IF($F156="Category",SUM(INDEX(Allocations!$D$11:$O$20,MATCH(Summary!$H156,Allocations!$C$11:$C$20,0),MATCH(Summary!K$8,Allocations!$D$10:$O$10,0))),SUM(INDEX(TB_ALLOCATIONS[[January]:[December]],MATCH(Summary!$H156,TB_ALLOCATIONS[Subcategory],0),MATCH(Summary!K$8,TB_ALLOCATIONS[[#Headers],[January]:[December]],0)))))),0)</f>
        <v/>
      </c>
      <c r="L156" s="249" t="str">
        <f>IFERROR(IF($H156="","",IF($H156="Total",SUMIFS(L$12:L155,$F$12:$F155,"Category"),IF($F156="Category",SUMIFS(TB_TRANSACTIONS[Total ($)],TB_TRANSACTIONS[Category],Summary!$H156,TB_TRANSACTIONS[Month],Summary!K$8),SUMIFS(TB_TRANSACTIONS[Total ($)],TB_TRANSACTIONS[Subcategory],Summary!$H156,TB_TRANSACTIONS[Month],Summary!K$8)))),0)</f>
        <v/>
      </c>
      <c r="M156" s="250" t="str">
        <f t="shared" si="37"/>
        <v/>
      </c>
      <c r="N156" s="162"/>
      <c r="O156" s="165"/>
      <c r="P156" s="249" t="str">
        <f>IFERROR(IF($H156="","",IF($H156="Total",SUMIFS(P$12:P155,$F$12:$F155,"Category"),IF($F156="Category",SUM(INDEX(Allocations!$D$11:$O$20,MATCH(Summary!$H156,Allocations!$C$11:$C$20,0),MATCH(Summary!P$8,Allocations!$D$10:$O$10,0))),SUM(INDEX(TB_ALLOCATIONS[[January]:[December]],MATCH(Summary!$H156,TB_ALLOCATIONS[Subcategory],0),MATCH(Summary!P$8,TB_ALLOCATIONS[[#Headers],[January]:[December]],0)))))),0)</f>
        <v/>
      </c>
      <c r="Q156" s="249" t="str">
        <f>IFERROR(IF($H156="","",IF($H156="Total",SUMIFS(Q$12:Q155,$F$12:$F155,"Category"),IF($F156="Category",SUMIFS(TB_TRANSACTIONS[Total ($)],TB_TRANSACTIONS[Category],Summary!$H156,TB_TRANSACTIONS[Month],Summary!P$8),SUMIFS(TB_TRANSACTIONS[Total ($)],TB_TRANSACTIONS[Subcategory],Summary!$H156,TB_TRANSACTIONS[Month],Summary!P$8)))),0)</f>
        <v/>
      </c>
      <c r="R156" s="250" t="str">
        <f t="shared" si="42"/>
        <v/>
      </c>
      <c r="S156" s="162"/>
      <c r="T156" s="165"/>
      <c r="U156" s="249" t="str">
        <f>IFERROR(IF($H156="","",IF($H156="Total",SUMIFS(U$12:U155,$F$12:$F155,"Category"),IF($F156="Category",SUM(INDEX(Allocations!$D$11:$O$20,MATCH(Summary!$H156,Allocations!$C$11:$C$20,0),MATCH(Summary!U$8,Allocations!$D$10:$O$10,0))),SUM(INDEX(TB_ALLOCATIONS[[January]:[December]],MATCH(Summary!$H156,TB_ALLOCATIONS[Subcategory],0),MATCH(Summary!U$8,TB_ALLOCATIONS[[#Headers],[January]:[December]],0)))))),0)</f>
        <v/>
      </c>
      <c r="V156" s="249" t="str">
        <f>IFERROR(IF($H156="","",IF($H156="Total",SUMIFS(V$12:V155,$F$12:$F155,"Category"),IF($F156="Category",SUMIFS(TB_TRANSACTIONS[Total ($)],TB_TRANSACTIONS[Category],Summary!$H156,TB_TRANSACTIONS[Month],Summary!U$8),SUMIFS(TB_TRANSACTIONS[Total ($)],TB_TRANSACTIONS[Subcategory],Summary!$H156,TB_TRANSACTIONS[Month],Summary!U$8)))),0)</f>
        <v/>
      </c>
      <c r="W156" s="250" t="str">
        <f t="shared" si="43"/>
        <v/>
      </c>
      <c r="X156" s="162"/>
      <c r="Y156" s="165"/>
      <c r="Z156" s="249" t="str">
        <f>IFERROR(IF($H156="","",IF($H156="Total",SUMIFS(Z$12:Z155,$F$12:$F155,"Category"),IF($F156="Category",SUM(INDEX(Allocations!$D$11:$O$20,MATCH(Summary!$H156,Allocations!$C$11:$C$20,0),MATCH(Summary!Z$8,Allocations!$D$10:$O$10,0))),SUM(INDEX(TB_ALLOCATIONS[[January]:[December]],MATCH(Summary!$H156,TB_ALLOCATIONS[Subcategory],0),MATCH(Summary!Z$8,TB_ALLOCATIONS[[#Headers],[January]:[December]],0)))))),0)</f>
        <v/>
      </c>
      <c r="AA156" s="249" t="str">
        <f>IFERROR(IF($H156="","",IF($H156="Total",SUMIFS(AA$12:AA155,$F$12:$F155,"Category"),IF($F156="Category",SUMIFS(TB_TRANSACTIONS[Total ($)],TB_TRANSACTIONS[Category],Summary!$H156,TB_TRANSACTIONS[Month],Summary!Z$8),SUMIFS(TB_TRANSACTIONS[Total ($)],TB_TRANSACTIONS[Subcategory],Summary!$H156,TB_TRANSACTIONS[Month],Summary!Z$8)))),0)</f>
        <v/>
      </c>
      <c r="AB156" s="250" t="str">
        <f t="shared" si="44"/>
        <v/>
      </c>
      <c r="AC156" s="162"/>
      <c r="AD156" s="165"/>
      <c r="AE156" s="249" t="str">
        <f>IFERROR(IF($H156="","",IF($H156="Total",SUMIFS(AE$12:AE155,$F$12:$F155,"Category"),IF($F156="Category",SUM(INDEX(Allocations!$D$11:$O$20,MATCH(Summary!$H156,Allocations!$C$11:$C$20,0),MATCH(Summary!AE$8,Allocations!$D$10:$O$10,0))),SUM(INDEX(TB_ALLOCATIONS[[January]:[December]],MATCH(Summary!$H156,TB_ALLOCATIONS[Subcategory],0),MATCH(Summary!AE$8,TB_ALLOCATIONS[[#Headers],[January]:[December]],0)))))),0)</f>
        <v/>
      </c>
      <c r="AF156" s="249" t="str">
        <f>IFERROR(IF($H156="","",IF($H156="Total",SUMIFS(AF$12:AF155,$F$12:$F155,"Category"),IF($F156="Category",SUMIFS(TB_TRANSACTIONS[Total ($)],TB_TRANSACTIONS[Category],Summary!$H156,TB_TRANSACTIONS[Month],Summary!AE$8),SUMIFS(TB_TRANSACTIONS[Total ($)],TB_TRANSACTIONS[Subcategory],Summary!$H156,TB_TRANSACTIONS[Month],Summary!AE$8)))),0)</f>
        <v/>
      </c>
      <c r="AG156" s="250" t="str">
        <f t="shared" si="45"/>
        <v/>
      </c>
      <c r="AH156" s="162"/>
      <c r="AI156" s="165"/>
      <c r="AJ156" s="249" t="str">
        <f>IFERROR(IF($H156="","",IF($H156="Total",SUMIFS(AJ$12:AJ155,$F$12:$F155,"Category"),IF($F156="Category",SUM(INDEX(Allocations!$D$11:$O$20,MATCH(Summary!$H156,Allocations!$C$11:$C$20,0),MATCH(Summary!AJ$8,Allocations!$D$10:$O$10,0))),SUM(INDEX(TB_ALLOCATIONS[[January]:[December]],MATCH(Summary!$H156,TB_ALLOCATIONS[Subcategory],0),MATCH(Summary!AJ$8,TB_ALLOCATIONS[[#Headers],[January]:[December]],0)))))),0)</f>
        <v/>
      </c>
      <c r="AK156" s="249" t="str">
        <f>IFERROR(IF($H156="","",IF($H156="Total",SUMIFS(AK$12:AK155,$F$12:$F155,"Category"),IF($F156="Category",SUMIFS(TB_TRANSACTIONS[Total ($)],TB_TRANSACTIONS[Category],Summary!$H156,TB_TRANSACTIONS[Month],Summary!AJ$8),SUMIFS(TB_TRANSACTIONS[Total ($)],TB_TRANSACTIONS[Subcategory],Summary!$H156,TB_TRANSACTIONS[Month],Summary!AJ$8)))),0)</f>
        <v/>
      </c>
      <c r="AL156" s="250" t="str">
        <f t="shared" si="46"/>
        <v/>
      </c>
      <c r="AM156" s="162"/>
      <c r="AN156" s="165"/>
      <c r="AO156" s="249" t="str">
        <f>IFERROR(IF($H156="","",IF($H156="Total",SUMIFS(AO$12:AO155,$F$12:$F155,"Category"),IF($F156="Category",SUM(INDEX(Allocations!$D$11:$O$20,MATCH(Summary!$H156,Allocations!$C$11:$C$20,0),MATCH(Summary!AO$8,Allocations!$D$10:$O$10,0))),SUM(INDEX(TB_ALLOCATIONS[[January]:[December]],MATCH(Summary!$H156,TB_ALLOCATIONS[Subcategory],0),MATCH(Summary!AO$8,TB_ALLOCATIONS[[#Headers],[January]:[December]],0)))))),0)</f>
        <v/>
      </c>
      <c r="AP156" s="249" t="str">
        <f>IFERROR(IF($H156="","",IF($H156="Total",SUMIFS(AP$12:AP155,$F$12:$F155,"Category"),IF($F156="Category",SUMIFS(TB_TRANSACTIONS[Total ($)],TB_TRANSACTIONS[Category],Summary!$H156,TB_TRANSACTIONS[Month],Summary!AO$8),SUMIFS(TB_TRANSACTIONS[Total ($)],TB_TRANSACTIONS[Subcategory],Summary!$H156,TB_TRANSACTIONS[Month],Summary!AO$8)))),0)</f>
        <v/>
      </c>
      <c r="AQ156" s="250" t="str">
        <f t="shared" si="47"/>
        <v/>
      </c>
      <c r="AR156" s="162"/>
      <c r="AS156" s="165"/>
      <c r="AT156" s="249" t="str">
        <f>IFERROR(IF($H156="","",IF($H156="Total",SUMIFS(AT$12:AT155,$F$12:$F155,"Category"),IF($F156="Category",SUM(INDEX(Allocations!$D$11:$O$20,MATCH(Summary!$H156,Allocations!$C$11:$C$20,0),MATCH(Summary!AT$8,Allocations!$D$10:$O$10,0))),SUM(INDEX(TB_ALLOCATIONS[[January]:[December]],MATCH(Summary!$H156,TB_ALLOCATIONS[Subcategory],0),MATCH(Summary!AT$8,TB_ALLOCATIONS[[#Headers],[January]:[December]],0)))))),0)</f>
        <v/>
      </c>
      <c r="AU156" s="249" t="str">
        <f>IFERROR(IF($H156="","",IF($H156="Total",SUMIFS(AU$12:AU155,$F$12:$F155,"Category"),IF($F156="Category",SUMIFS(TB_TRANSACTIONS[Total ($)],TB_TRANSACTIONS[Category],Summary!$H156,TB_TRANSACTIONS[Month],Summary!AT$8),SUMIFS(TB_TRANSACTIONS[Total ($)],TB_TRANSACTIONS[Subcategory],Summary!$H156,TB_TRANSACTIONS[Month],Summary!AT$8)))),0)</f>
        <v/>
      </c>
      <c r="AV156" s="250" t="str">
        <f t="shared" si="48"/>
        <v/>
      </c>
      <c r="AW156" s="162"/>
      <c r="AX156" s="165"/>
      <c r="AY156" s="249" t="str">
        <f>IFERROR(IF($H156="","",IF($H156="Total",SUMIFS(AY$12:AY155,$F$12:$F155,"Category"),IF($F156="Category",SUM(INDEX(Allocations!$D$11:$O$20,MATCH(Summary!$H156,Allocations!$C$11:$C$20,0),MATCH(Summary!AY$8,Allocations!$D$10:$O$10,0))),SUM(INDEX(TB_ALLOCATIONS[[January]:[December]],MATCH(Summary!$H156,TB_ALLOCATIONS[Subcategory],0),MATCH(Summary!AY$8,TB_ALLOCATIONS[[#Headers],[January]:[December]],0)))))),0)</f>
        <v/>
      </c>
      <c r="AZ156" s="249" t="str">
        <f>IFERROR(IF($H156="","",IF($H156="Total",SUMIFS(AZ$12:AZ155,$F$12:$F155,"Category"),IF($F156="Category",SUMIFS(TB_TRANSACTIONS[Total ($)],TB_TRANSACTIONS[Category],Summary!$H156,TB_TRANSACTIONS[Month],Summary!AY$8),SUMIFS(TB_TRANSACTIONS[Total ($)],TB_TRANSACTIONS[Subcategory],Summary!$H156,TB_TRANSACTIONS[Month],Summary!AY$8)))),0)</f>
        <v/>
      </c>
      <c r="BA156" s="250" t="str">
        <f t="shared" si="49"/>
        <v/>
      </c>
      <c r="BB156" s="162"/>
      <c r="BC156" s="165"/>
      <c r="BD156" s="249" t="str">
        <f>IFERROR(IF($H156="","",IF($H156="Total",SUMIFS(BD$12:BD155,$F$12:$F155,"Category"),IF($F156="Category",SUM(INDEX(Allocations!$D$11:$O$20,MATCH(Summary!$H156,Allocations!$C$11:$C$20,0),MATCH(Summary!BD$8,Allocations!$D$10:$O$10,0))),SUM(INDEX(TB_ALLOCATIONS[[January]:[December]],MATCH(Summary!$H156,TB_ALLOCATIONS[Subcategory],0),MATCH(Summary!BD$8,TB_ALLOCATIONS[[#Headers],[January]:[December]],0)))))),0)</f>
        <v/>
      </c>
      <c r="BE156" s="249" t="str">
        <f>IFERROR(IF($H156="","",IF($H156="Total",SUMIFS(BE$12:BE155,$F$12:$F155,"Category"),IF($F156="Category",SUMIFS(TB_TRANSACTIONS[Total ($)],TB_TRANSACTIONS[Category],Summary!$H156,TB_TRANSACTIONS[Month],Summary!BD$8),SUMIFS(TB_TRANSACTIONS[Total ($)],TB_TRANSACTIONS[Subcategory],Summary!$H156,TB_TRANSACTIONS[Month],Summary!BD$8)))),0)</f>
        <v/>
      </c>
      <c r="BF156" s="250" t="str">
        <f t="shared" si="50"/>
        <v/>
      </c>
      <c r="BG156" s="162"/>
      <c r="BH156" s="165"/>
      <c r="BI156" s="249" t="str">
        <f>IFERROR(IF($H156="","",IF($H156="Total",SUMIFS(BI$12:BI155,$F$12:$F155,"Category"),IF($F156="Category",SUM(INDEX(Allocations!$D$11:$O$20,MATCH(Summary!$H156,Allocations!$C$11:$C$20,0),MATCH(Summary!BI$8,Allocations!$D$10:$O$10,0))),SUM(INDEX(TB_ALLOCATIONS[[January]:[December]],MATCH(Summary!$H156,TB_ALLOCATIONS[Subcategory],0),MATCH(Summary!BI$8,TB_ALLOCATIONS[[#Headers],[January]:[December]],0)))))),0)</f>
        <v/>
      </c>
      <c r="BJ156" s="249" t="str">
        <f>IFERROR(IF($H156="","",IF($H156="Total",SUMIFS(BJ$12:BJ155,$F$12:$F155,"Category"),IF($F156="Category",SUMIFS(TB_TRANSACTIONS[Total ($)],TB_TRANSACTIONS[Category],Summary!$H156,TB_TRANSACTIONS[Month],Summary!BI$8),SUMIFS(TB_TRANSACTIONS[Total ($)],TB_TRANSACTIONS[Subcategory],Summary!$H156,TB_TRANSACTIONS[Month],Summary!BI$8)))),0)</f>
        <v/>
      </c>
      <c r="BK156" s="250" t="str">
        <f t="shared" si="51"/>
        <v/>
      </c>
      <c r="BL156" s="162"/>
      <c r="BM156" s="165"/>
      <c r="BN156" s="249" t="str">
        <f>IFERROR(IF($H156="","",IF($H156="Total",SUMIFS(BN$12:BN155,$F$12:$F155,"Category"),IF($F156="Category",SUM(INDEX(Allocations!$D$11:$O$20,MATCH(Summary!$H156,Allocations!$C$11:$C$20,0),MATCH(Summary!BN$8,Allocations!$D$10:$O$10,0))),SUM(INDEX(TB_ALLOCATIONS[[January]:[December]],MATCH(Summary!$H156,TB_ALLOCATIONS[Subcategory],0),MATCH(Summary!BN$8,TB_ALLOCATIONS[[#Headers],[January]:[December]],0)))))),0)</f>
        <v/>
      </c>
      <c r="BO156" s="249" t="str">
        <f>IFERROR(IF($H156="","",IF($H156="Total",SUMIFS(BO$12:BO155,$F$12:$F155,"Category"),IF($F156="Category",SUMIFS(TB_TRANSACTIONS[Total ($)],TB_TRANSACTIONS[Category],Summary!$H156,TB_TRANSACTIONS[Month],Summary!BN$8),SUMIFS(TB_TRANSACTIONS[Total ($)],TB_TRANSACTIONS[Subcategory],Summary!$H156,TB_TRANSACTIONS[Month],Summary!BN$8)))),0)</f>
        <v/>
      </c>
      <c r="BP156" s="250" t="str">
        <f t="shared" si="52"/>
        <v/>
      </c>
      <c r="BQ156" s="162"/>
      <c r="BR156" s="165"/>
      <c r="BS156" s="249" t="str">
        <f t="shared" si="38"/>
        <v/>
      </c>
      <c r="BT156" s="249" t="str">
        <f t="shared" si="39"/>
        <v/>
      </c>
      <c r="BU156" s="250" t="str">
        <f t="shared" si="40"/>
        <v/>
      </c>
      <c r="BV156" s="267"/>
      <c r="BW156" s="77"/>
      <c r="BX156" s="57"/>
      <c r="CK156" s="92"/>
      <c r="CL156" s="92"/>
      <c r="CM156" s="92"/>
      <c r="CN156" s="92"/>
      <c r="CO156" s="92"/>
      <c r="CP156" s="92"/>
    </row>
    <row r="157" spans="1:94" s="72" customFormat="1" ht="16" customHeight="1" thickBot="1" x14ac:dyDescent="0.3">
      <c r="A157" s="97"/>
      <c r="B157" s="108" t="str">
        <f>IFERROR(IF(COUNTIFS($B$13:B156,"Total")&gt;0,"-",IF(B156="",IF(B155="","Total",IF(B155=$C$8,"",B155+1)),IF(E156=D156,"",B156))),"-")</f>
        <v>-</v>
      </c>
      <c r="C157" s="108" t="str">
        <f>IFERROR(IF(B157="","-",INDEX(Analysis!$D$45:$D$54,MATCH(Summary!$B157,Analysis!$C$45:$C$54,0),1)),"-")</f>
        <v>-</v>
      </c>
      <c r="D157" s="108" t="str">
        <f>IFERROR(INDEX(Analysis!$E$45:$E$54,MATCH(Summary!$B157,Analysis!$C$45:$C$54,0),1),"-")</f>
        <v>-</v>
      </c>
      <c r="E157" s="108" t="str">
        <f t="shared" si="53"/>
        <v>-</v>
      </c>
      <c r="F157" s="108" t="str">
        <f t="shared" si="41"/>
        <v>-</v>
      </c>
      <c r="G157" s="57"/>
      <c r="H157" s="164" t="str">
        <f>IFERROR(IF(B157="Total","Total",IF(COUNTIFS($H$12:H156,"Total")&gt;0,"",IF(F157="Category",Summary!C157,INDEX(TB_ALLOCATIONS[Subcategory],MATCH(Summary!C157&amp;"-"&amp;Summary!E157,TB_ALLOCATIONS[Subcategory - code],0),1)))),"")</f>
        <v/>
      </c>
      <c r="I157" s="162"/>
      <c r="J157" s="165"/>
      <c r="K157" s="249" t="str">
        <f>IFERROR(IF($H157="","",IF($H157="Total",SUMIFS(K$12:K156,$F$12:$F156,"Category"),IF($F157="Category",SUM(INDEX(Allocations!$D$11:$O$20,MATCH(Summary!$H157,Allocations!$C$11:$C$20,0),MATCH(Summary!K$8,Allocations!$D$10:$O$10,0))),SUM(INDEX(TB_ALLOCATIONS[[January]:[December]],MATCH(Summary!$H157,TB_ALLOCATIONS[Subcategory],0),MATCH(Summary!K$8,TB_ALLOCATIONS[[#Headers],[January]:[December]],0)))))),0)</f>
        <v/>
      </c>
      <c r="L157" s="249" t="str">
        <f>IFERROR(IF($H157="","",IF($H157="Total",SUMIFS(L$12:L156,$F$12:$F156,"Category"),IF($F157="Category",SUMIFS(TB_TRANSACTIONS[Total ($)],TB_TRANSACTIONS[Category],Summary!$H157,TB_TRANSACTIONS[Month],Summary!K$8),SUMIFS(TB_TRANSACTIONS[Total ($)],TB_TRANSACTIONS[Subcategory],Summary!$H157,TB_TRANSACTIONS[Month],Summary!K$8)))),0)</f>
        <v/>
      </c>
      <c r="M157" s="250" t="str">
        <f t="shared" si="37"/>
        <v/>
      </c>
      <c r="N157" s="162"/>
      <c r="O157" s="165"/>
      <c r="P157" s="249" t="str">
        <f>IFERROR(IF($H157="","",IF($H157="Total",SUMIFS(P$12:P156,$F$12:$F156,"Category"),IF($F157="Category",SUM(INDEX(Allocations!$D$11:$O$20,MATCH(Summary!$H157,Allocations!$C$11:$C$20,0),MATCH(Summary!P$8,Allocations!$D$10:$O$10,0))),SUM(INDEX(TB_ALLOCATIONS[[January]:[December]],MATCH(Summary!$H157,TB_ALLOCATIONS[Subcategory],0),MATCH(Summary!P$8,TB_ALLOCATIONS[[#Headers],[January]:[December]],0)))))),0)</f>
        <v/>
      </c>
      <c r="Q157" s="249" t="str">
        <f>IFERROR(IF($H157="","",IF($H157="Total",SUMIFS(Q$12:Q156,$F$12:$F156,"Category"),IF($F157="Category",SUMIFS(TB_TRANSACTIONS[Total ($)],TB_TRANSACTIONS[Category],Summary!$H157,TB_TRANSACTIONS[Month],Summary!P$8),SUMIFS(TB_TRANSACTIONS[Total ($)],TB_TRANSACTIONS[Subcategory],Summary!$H157,TB_TRANSACTIONS[Month],Summary!P$8)))),0)</f>
        <v/>
      </c>
      <c r="R157" s="250" t="str">
        <f t="shared" si="42"/>
        <v/>
      </c>
      <c r="S157" s="162"/>
      <c r="T157" s="165"/>
      <c r="U157" s="249" t="str">
        <f>IFERROR(IF($H157="","",IF($H157="Total",SUMIFS(U$12:U156,$F$12:$F156,"Category"),IF($F157="Category",SUM(INDEX(Allocations!$D$11:$O$20,MATCH(Summary!$H157,Allocations!$C$11:$C$20,0),MATCH(Summary!U$8,Allocations!$D$10:$O$10,0))),SUM(INDEX(TB_ALLOCATIONS[[January]:[December]],MATCH(Summary!$H157,TB_ALLOCATIONS[Subcategory],0),MATCH(Summary!U$8,TB_ALLOCATIONS[[#Headers],[January]:[December]],0)))))),0)</f>
        <v/>
      </c>
      <c r="V157" s="249" t="str">
        <f>IFERROR(IF($H157="","",IF($H157="Total",SUMIFS(V$12:V156,$F$12:$F156,"Category"),IF($F157="Category",SUMIFS(TB_TRANSACTIONS[Total ($)],TB_TRANSACTIONS[Category],Summary!$H157,TB_TRANSACTIONS[Month],Summary!U$8),SUMIFS(TB_TRANSACTIONS[Total ($)],TB_TRANSACTIONS[Subcategory],Summary!$H157,TB_TRANSACTIONS[Month],Summary!U$8)))),0)</f>
        <v/>
      </c>
      <c r="W157" s="250" t="str">
        <f t="shared" si="43"/>
        <v/>
      </c>
      <c r="X157" s="162"/>
      <c r="Y157" s="165"/>
      <c r="Z157" s="249" t="str">
        <f>IFERROR(IF($H157="","",IF($H157="Total",SUMIFS(Z$12:Z156,$F$12:$F156,"Category"),IF($F157="Category",SUM(INDEX(Allocations!$D$11:$O$20,MATCH(Summary!$H157,Allocations!$C$11:$C$20,0),MATCH(Summary!Z$8,Allocations!$D$10:$O$10,0))),SUM(INDEX(TB_ALLOCATIONS[[January]:[December]],MATCH(Summary!$H157,TB_ALLOCATIONS[Subcategory],0),MATCH(Summary!Z$8,TB_ALLOCATIONS[[#Headers],[January]:[December]],0)))))),0)</f>
        <v/>
      </c>
      <c r="AA157" s="249" t="str">
        <f>IFERROR(IF($H157="","",IF($H157="Total",SUMIFS(AA$12:AA156,$F$12:$F156,"Category"),IF($F157="Category",SUMIFS(TB_TRANSACTIONS[Total ($)],TB_TRANSACTIONS[Category],Summary!$H157,TB_TRANSACTIONS[Month],Summary!Z$8),SUMIFS(TB_TRANSACTIONS[Total ($)],TB_TRANSACTIONS[Subcategory],Summary!$H157,TB_TRANSACTIONS[Month],Summary!Z$8)))),0)</f>
        <v/>
      </c>
      <c r="AB157" s="250" t="str">
        <f t="shared" si="44"/>
        <v/>
      </c>
      <c r="AC157" s="162"/>
      <c r="AD157" s="165"/>
      <c r="AE157" s="249" t="str">
        <f>IFERROR(IF($H157="","",IF($H157="Total",SUMIFS(AE$12:AE156,$F$12:$F156,"Category"),IF($F157="Category",SUM(INDEX(Allocations!$D$11:$O$20,MATCH(Summary!$H157,Allocations!$C$11:$C$20,0),MATCH(Summary!AE$8,Allocations!$D$10:$O$10,0))),SUM(INDEX(TB_ALLOCATIONS[[January]:[December]],MATCH(Summary!$H157,TB_ALLOCATIONS[Subcategory],0),MATCH(Summary!AE$8,TB_ALLOCATIONS[[#Headers],[January]:[December]],0)))))),0)</f>
        <v/>
      </c>
      <c r="AF157" s="249" t="str">
        <f>IFERROR(IF($H157="","",IF($H157="Total",SUMIFS(AF$12:AF156,$F$12:$F156,"Category"),IF($F157="Category",SUMIFS(TB_TRANSACTIONS[Total ($)],TB_TRANSACTIONS[Category],Summary!$H157,TB_TRANSACTIONS[Month],Summary!AE$8),SUMIFS(TB_TRANSACTIONS[Total ($)],TB_TRANSACTIONS[Subcategory],Summary!$H157,TB_TRANSACTIONS[Month],Summary!AE$8)))),0)</f>
        <v/>
      </c>
      <c r="AG157" s="250" t="str">
        <f t="shared" si="45"/>
        <v/>
      </c>
      <c r="AH157" s="162"/>
      <c r="AI157" s="165"/>
      <c r="AJ157" s="249" t="str">
        <f>IFERROR(IF($H157="","",IF($H157="Total",SUMIFS(AJ$12:AJ156,$F$12:$F156,"Category"),IF($F157="Category",SUM(INDEX(Allocations!$D$11:$O$20,MATCH(Summary!$H157,Allocations!$C$11:$C$20,0),MATCH(Summary!AJ$8,Allocations!$D$10:$O$10,0))),SUM(INDEX(TB_ALLOCATIONS[[January]:[December]],MATCH(Summary!$H157,TB_ALLOCATIONS[Subcategory],0),MATCH(Summary!AJ$8,TB_ALLOCATIONS[[#Headers],[January]:[December]],0)))))),0)</f>
        <v/>
      </c>
      <c r="AK157" s="249" t="str">
        <f>IFERROR(IF($H157="","",IF($H157="Total",SUMIFS(AK$12:AK156,$F$12:$F156,"Category"),IF($F157="Category",SUMIFS(TB_TRANSACTIONS[Total ($)],TB_TRANSACTIONS[Category],Summary!$H157,TB_TRANSACTIONS[Month],Summary!AJ$8),SUMIFS(TB_TRANSACTIONS[Total ($)],TB_TRANSACTIONS[Subcategory],Summary!$H157,TB_TRANSACTIONS[Month],Summary!AJ$8)))),0)</f>
        <v/>
      </c>
      <c r="AL157" s="250" t="str">
        <f t="shared" si="46"/>
        <v/>
      </c>
      <c r="AM157" s="162"/>
      <c r="AN157" s="165"/>
      <c r="AO157" s="249" t="str">
        <f>IFERROR(IF($H157="","",IF($H157="Total",SUMIFS(AO$12:AO156,$F$12:$F156,"Category"),IF($F157="Category",SUM(INDEX(Allocations!$D$11:$O$20,MATCH(Summary!$H157,Allocations!$C$11:$C$20,0),MATCH(Summary!AO$8,Allocations!$D$10:$O$10,0))),SUM(INDEX(TB_ALLOCATIONS[[January]:[December]],MATCH(Summary!$H157,TB_ALLOCATIONS[Subcategory],0),MATCH(Summary!AO$8,TB_ALLOCATIONS[[#Headers],[January]:[December]],0)))))),0)</f>
        <v/>
      </c>
      <c r="AP157" s="249" t="str">
        <f>IFERROR(IF($H157="","",IF($H157="Total",SUMIFS(AP$12:AP156,$F$12:$F156,"Category"),IF($F157="Category",SUMIFS(TB_TRANSACTIONS[Total ($)],TB_TRANSACTIONS[Category],Summary!$H157,TB_TRANSACTIONS[Month],Summary!AO$8),SUMIFS(TB_TRANSACTIONS[Total ($)],TB_TRANSACTIONS[Subcategory],Summary!$H157,TB_TRANSACTIONS[Month],Summary!AO$8)))),0)</f>
        <v/>
      </c>
      <c r="AQ157" s="250" t="str">
        <f t="shared" si="47"/>
        <v/>
      </c>
      <c r="AR157" s="162"/>
      <c r="AS157" s="165"/>
      <c r="AT157" s="249" t="str">
        <f>IFERROR(IF($H157="","",IF($H157="Total",SUMIFS(AT$12:AT156,$F$12:$F156,"Category"),IF($F157="Category",SUM(INDEX(Allocations!$D$11:$O$20,MATCH(Summary!$H157,Allocations!$C$11:$C$20,0),MATCH(Summary!AT$8,Allocations!$D$10:$O$10,0))),SUM(INDEX(TB_ALLOCATIONS[[January]:[December]],MATCH(Summary!$H157,TB_ALLOCATIONS[Subcategory],0),MATCH(Summary!AT$8,TB_ALLOCATIONS[[#Headers],[January]:[December]],0)))))),0)</f>
        <v/>
      </c>
      <c r="AU157" s="249" t="str">
        <f>IFERROR(IF($H157="","",IF($H157="Total",SUMIFS(AU$12:AU156,$F$12:$F156,"Category"),IF($F157="Category",SUMIFS(TB_TRANSACTIONS[Total ($)],TB_TRANSACTIONS[Category],Summary!$H157,TB_TRANSACTIONS[Month],Summary!AT$8),SUMIFS(TB_TRANSACTIONS[Total ($)],TB_TRANSACTIONS[Subcategory],Summary!$H157,TB_TRANSACTIONS[Month],Summary!AT$8)))),0)</f>
        <v/>
      </c>
      <c r="AV157" s="250" t="str">
        <f t="shared" si="48"/>
        <v/>
      </c>
      <c r="AW157" s="162"/>
      <c r="AX157" s="165"/>
      <c r="AY157" s="249" t="str">
        <f>IFERROR(IF($H157="","",IF($H157="Total",SUMIFS(AY$12:AY156,$F$12:$F156,"Category"),IF($F157="Category",SUM(INDEX(Allocations!$D$11:$O$20,MATCH(Summary!$H157,Allocations!$C$11:$C$20,0),MATCH(Summary!AY$8,Allocations!$D$10:$O$10,0))),SUM(INDEX(TB_ALLOCATIONS[[January]:[December]],MATCH(Summary!$H157,TB_ALLOCATIONS[Subcategory],0),MATCH(Summary!AY$8,TB_ALLOCATIONS[[#Headers],[January]:[December]],0)))))),0)</f>
        <v/>
      </c>
      <c r="AZ157" s="249" t="str">
        <f>IFERROR(IF($H157="","",IF($H157="Total",SUMIFS(AZ$12:AZ156,$F$12:$F156,"Category"),IF($F157="Category",SUMIFS(TB_TRANSACTIONS[Total ($)],TB_TRANSACTIONS[Category],Summary!$H157,TB_TRANSACTIONS[Month],Summary!AY$8),SUMIFS(TB_TRANSACTIONS[Total ($)],TB_TRANSACTIONS[Subcategory],Summary!$H157,TB_TRANSACTIONS[Month],Summary!AY$8)))),0)</f>
        <v/>
      </c>
      <c r="BA157" s="250" t="str">
        <f t="shared" si="49"/>
        <v/>
      </c>
      <c r="BB157" s="162"/>
      <c r="BC157" s="165"/>
      <c r="BD157" s="249" t="str">
        <f>IFERROR(IF($H157="","",IF($H157="Total",SUMIFS(BD$12:BD156,$F$12:$F156,"Category"),IF($F157="Category",SUM(INDEX(Allocations!$D$11:$O$20,MATCH(Summary!$H157,Allocations!$C$11:$C$20,0),MATCH(Summary!BD$8,Allocations!$D$10:$O$10,0))),SUM(INDEX(TB_ALLOCATIONS[[January]:[December]],MATCH(Summary!$H157,TB_ALLOCATIONS[Subcategory],0),MATCH(Summary!BD$8,TB_ALLOCATIONS[[#Headers],[January]:[December]],0)))))),0)</f>
        <v/>
      </c>
      <c r="BE157" s="249" t="str">
        <f>IFERROR(IF($H157="","",IF($H157="Total",SUMIFS(BE$12:BE156,$F$12:$F156,"Category"),IF($F157="Category",SUMIFS(TB_TRANSACTIONS[Total ($)],TB_TRANSACTIONS[Category],Summary!$H157,TB_TRANSACTIONS[Month],Summary!BD$8),SUMIFS(TB_TRANSACTIONS[Total ($)],TB_TRANSACTIONS[Subcategory],Summary!$H157,TB_TRANSACTIONS[Month],Summary!BD$8)))),0)</f>
        <v/>
      </c>
      <c r="BF157" s="250" t="str">
        <f t="shared" si="50"/>
        <v/>
      </c>
      <c r="BG157" s="162"/>
      <c r="BH157" s="165"/>
      <c r="BI157" s="249" t="str">
        <f>IFERROR(IF($H157="","",IF($H157="Total",SUMIFS(BI$12:BI156,$F$12:$F156,"Category"),IF($F157="Category",SUM(INDEX(Allocations!$D$11:$O$20,MATCH(Summary!$H157,Allocations!$C$11:$C$20,0),MATCH(Summary!BI$8,Allocations!$D$10:$O$10,0))),SUM(INDEX(TB_ALLOCATIONS[[January]:[December]],MATCH(Summary!$H157,TB_ALLOCATIONS[Subcategory],0),MATCH(Summary!BI$8,TB_ALLOCATIONS[[#Headers],[January]:[December]],0)))))),0)</f>
        <v/>
      </c>
      <c r="BJ157" s="249" t="str">
        <f>IFERROR(IF($H157="","",IF($H157="Total",SUMIFS(BJ$12:BJ156,$F$12:$F156,"Category"),IF($F157="Category",SUMIFS(TB_TRANSACTIONS[Total ($)],TB_TRANSACTIONS[Category],Summary!$H157,TB_TRANSACTIONS[Month],Summary!BI$8),SUMIFS(TB_TRANSACTIONS[Total ($)],TB_TRANSACTIONS[Subcategory],Summary!$H157,TB_TRANSACTIONS[Month],Summary!BI$8)))),0)</f>
        <v/>
      </c>
      <c r="BK157" s="250" t="str">
        <f t="shared" si="51"/>
        <v/>
      </c>
      <c r="BL157" s="162"/>
      <c r="BM157" s="165"/>
      <c r="BN157" s="249" t="str">
        <f>IFERROR(IF($H157="","",IF($H157="Total",SUMIFS(BN$12:BN156,$F$12:$F156,"Category"),IF($F157="Category",SUM(INDEX(Allocations!$D$11:$O$20,MATCH(Summary!$H157,Allocations!$C$11:$C$20,0),MATCH(Summary!BN$8,Allocations!$D$10:$O$10,0))),SUM(INDEX(TB_ALLOCATIONS[[January]:[December]],MATCH(Summary!$H157,TB_ALLOCATIONS[Subcategory],0),MATCH(Summary!BN$8,TB_ALLOCATIONS[[#Headers],[January]:[December]],0)))))),0)</f>
        <v/>
      </c>
      <c r="BO157" s="249" t="str">
        <f>IFERROR(IF($H157="","",IF($H157="Total",SUMIFS(BO$12:BO156,$F$12:$F156,"Category"),IF($F157="Category",SUMIFS(TB_TRANSACTIONS[Total ($)],TB_TRANSACTIONS[Category],Summary!$H157,TB_TRANSACTIONS[Month],Summary!BN$8),SUMIFS(TB_TRANSACTIONS[Total ($)],TB_TRANSACTIONS[Subcategory],Summary!$H157,TB_TRANSACTIONS[Month],Summary!BN$8)))),0)</f>
        <v/>
      </c>
      <c r="BP157" s="250" t="str">
        <f t="shared" si="52"/>
        <v/>
      </c>
      <c r="BQ157" s="162"/>
      <c r="BR157" s="165"/>
      <c r="BS157" s="249" t="str">
        <f t="shared" si="38"/>
        <v/>
      </c>
      <c r="BT157" s="249" t="str">
        <f t="shared" si="39"/>
        <v/>
      </c>
      <c r="BU157" s="250" t="str">
        <f t="shared" si="40"/>
        <v/>
      </c>
      <c r="BV157" s="267"/>
      <c r="BW157" s="77"/>
      <c r="BX157" s="57"/>
      <c r="CK157" s="92"/>
      <c r="CL157" s="92"/>
      <c r="CM157" s="92"/>
      <c r="CN157" s="92"/>
      <c r="CO157" s="92"/>
      <c r="CP157" s="92"/>
    </row>
    <row r="158" spans="1:94" s="72" customFormat="1" ht="16" customHeight="1" thickBot="1" x14ac:dyDescent="0.3">
      <c r="A158" s="97"/>
      <c r="B158" s="108" t="str">
        <f>IFERROR(IF(COUNTIFS($B$13:B157,"Total")&gt;0,"-",IF(B157="",IF(B156="","Total",IF(B156=$C$8,"",B156+1)),IF(E157=D157,"",B157))),"-")</f>
        <v>-</v>
      </c>
      <c r="C158" s="108" t="str">
        <f>IFERROR(IF(B158="","-",INDEX(Analysis!$D$45:$D$54,MATCH(Summary!$B158,Analysis!$C$45:$C$54,0),1)),"-")</f>
        <v>-</v>
      </c>
      <c r="D158" s="108" t="str">
        <f>IFERROR(INDEX(Analysis!$E$45:$E$54,MATCH(Summary!$B158,Analysis!$C$45:$C$54,0),1),"-")</f>
        <v>-</v>
      </c>
      <c r="E158" s="108" t="str">
        <f t="shared" si="53"/>
        <v>-</v>
      </c>
      <c r="F158" s="108" t="str">
        <f t="shared" si="41"/>
        <v>-</v>
      </c>
      <c r="G158" s="57"/>
      <c r="H158" s="164" t="str">
        <f>IFERROR(IF(B158="Total","Total",IF(COUNTIFS($H$12:H157,"Total")&gt;0,"",IF(F158="Category",Summary!C158,INDEX(TB_ALLOCATIONS[Subcategory],MATCH(Summary!C158&amp;"-"&amp;Summary!E158,TB_ALLOCATIONS[Subcategory - code],0),1)))),"")</f>
        <v/>
      </c>
      <c r="I158" s="162"/>
      <c r="J158" s="165"/>
      <c r="K158" s="249" t="str">
        <f>IFERROR(IF($H158="","",IF($H158="Total",SUMIFS(K$12:K157,$F$12:$F157,"Category"),IF($F158="Category",SUM(INDEX(Allocations!$D$11:$O$20,MATCH(Summary!$H158,Allocations!$C$11:$C$20,0),MATCH(Summary!K$8,Allocations!$D$10:$O$10,0))),SUM(INDEX(TB_ALLOCATIONS[[January]:[December]],MATCH(Summary!$H158,TB_ALLOCATIONS[Subcategory],0),MATCH(Summary!K$8,TB_ALLOCATIONS[[#Headers],[January]:[December]],0)))))),0)</f>
        <v/>
      </c>
      <c r="L158" s="249" t="str">
        <f>IFERROR(IF($H158="","",IF($H158="Total",SUMIFS(L$12:L157,$F$12:$F157,"Category"),IF($F158="Category",SUMIFS(TB_TRANSACTIONS[Total ($)],TB_TRANSACTIONS[Category],Summary!$H158,TB_TRANSACTIONS[Month],Summary!K$8),SUMIFS(TB_TRANSACTIONS[Total ($)],TB_TRANSACTIONS[Subcategory],Summary!$H158,TB_TRANSACTIONS[Month],Summary!K$8)))),0)</f>
        <v/>
      </c>
      <c r="M158" s="250" t="str">
        <f t="shared" si="37"/>
        <v/>
      </c>
      <c r="N158" s="162"/>
      <c r="O158" s="165"/>
      <c r="P158" s="249" t="str">
        <f>IFERROR(IF($H158="","",IF($H158="Total",SUMIFS(P$12:P157,$F$12:$F157,"Category"),IF($F158="Category",SUM(INDEX(Allocations!$D$11:$O$20,MATCH(Summary!$H158,Allocations!$C$11:$C$20,0),MATCH(Summary!P$8,Allocations!$D$10:$O$10,0))),SUM(INDEX(TB_ALLOCATIONS[[January]:[December]],MATCH(Summary!$H158,TB_ALLOCATIONS[Subcategory],0),MATCH(Summary!P$8,TB_ALLOCATIONS[[#Headers],[January]:[December]],0)))))),0)</f>
        <v/>
      </c>
      <c r="Q158" s="249" t="str">
        <f>IFERROR(IF($H158="","",IF($H158="Total",SUMIFS(Q$12:Q157,$F$12:$F157,"Category"),IF($F158="Category",SUMIFS(TB_TRANSACTIONS[Total ($)],TB_TRANSACTIONS[Category],Summary!$H158,TB_TRANSACTIONS[Month],Summary!P$8),SUMIFS(TB_TRANSACTIONS[Total ($)],TB_TRANSACTIONS[Subcategory],Summary!$H158,TB_TRANSACTIONS[Month],Summary!P$8)))),0)</f>
        <v/>
      </c>
      <c r="R158" s="250" t="str">
        <f t="shared" si="42"/>
        <v/>
      </c>
      <c r="S158" s="162"/>
      <c r="T158" s="165"/>
      <c r="U158" s="249" t="str">
        <f>IFERROR(IF($H158="","",IF($H158="Total",SUMIFS(U$12:U157,$F$12:$F157,"Category"),IF($F158="Category",SUM(INDEX(Allocations!$D$11:$O$20,MATCH(Summary!$H158,Allocations!$C$11:$C$20,0),MATCH(Summary!U$8,Allocations!$D$10:$O$10,0))),SUM(INDEX(TB_ALLOCATIONS[[January]:[December]],MATCH(Summary!$H158,TB_ALLOCATIONS[Subcategory],0),MATCH(Summary!U$8,TB_ALLOCATIONS[[#Headers],[January]:[December]],0)))))),0)</f>
        <v/>
      </c>
      <c r="V158" s="249" t="str">
        <f>IFERROR(IF($H158="","",IF($H158="Total",SUMIFS(V$12:V157,$F$12:$F157,"Category"),IF($F158="Category",SUMIFS(TB_TRANSACTIONS[Total ($)],TB_TRANSACTIONS[Category],Summary!$H158,TB_TRANSACTIONS[Month],Summary!U$8),SUMIFS(TB_TRANSACTIONS[Total ($)],TB_TRANSACTIONS[Subcategory],Summary!$H158,TB_TRANSACTIONS[Month],Summary!U$8)))),0)</f>
        <v/>
      </c>
      <c r="W158" s="250" t="str">
        <f t="shared" si="43"/>
        <v/>
      </c>
      <c r="X158" s="162"/>
      <c r="Y158" s="165"/>
      <c r="Z158" s="249" t="str">
        <f>IFERROR(IF($H158="","",IF($H158="Total",SUMIFS(Z$12:Z157,$F$12:$F157,"Category"),IF($F158="Category",SUM(INDEX(Allocations!$D$11:$O$20,MATCH(Summary!$H158,Allocations!$C$11:$C$20,0),MATCH(Summary!Z$8,Allocations!$D$10:$O$10,0))),SUM(INDEX(TB_ALLOCATIONS[[January]:[December]],MATCH(Summary!$H158,TB_ALLOCATIONS[Subcategory],0),MATCH(Summary!Z$8,TB_ALLOCATIONS[[#Headers],[January]:[December]],0)))))),0)</f>
        <v/>
      </c>
      <c r="AA158" s="249" t="str">
        <f>IFERROR(IF($H158="","",IF($H158="Total",SUMIFS(AA$12:AA157,$F$12:$F157,"Category"),IF($F158="Category",SUMIFS(TB_TRANSACTIONS[Total ($)],TB_TRANSACTIONS[Category],Summary!$H158,TB_TRANSACTIONS[Month],Summary!Z$8),SUMIFS(TB_TRANSACTIONS[Total ($)],TB_TRANSACTIONS[Subcategory],Summary!$H158,TB_TRANSACTIONS[Month],Summary!Z$8)))),0)</f>
        <v/>
      </c>
      <c r="AB158" s="250" t="str">
        <f t="shared" si="44"/>
        <v/>
      </c>
      <c r="AC158" s="162"/>
      <c r="AD158" s="165"/>
      <c r="AE158" s="249" t="str">
        <f>IFERROR(IF($H158="","",IF($H158="Total",SUMIFS(AE$12:AE157,$F$12:$F157,"Category"),IF($F158="Category",SUM(INDEX(Allocations!$D$11:$O$20,MATCH(Summary!$H158,Allocations!$C$11:$C$20,0),MATCH(Summary!AE$8,Allocations!$D$10:$O$10,0))),SUM(INDEX(TB_ALLOCATIONS[[January]:[December]],MATCH(Summary!$H158,TB_ALLOCATIONS[Subcategory],0),MATCH(Summary!AE$8,TB_ALLOCATIONS[[#Headers],[January]:[December]],0)))))),0)</f>
        <v/>
      </c>
      <c r="AF158" s="249" t="str">
        <f>IFERROR(IF($H158="","",IF($H158="Total",SUMIFS(AF$12:AF157,$F$12:$F157,"Category"),IF($F158="Category",SUMIFS(TB_TRANSACTIONS[Total ($)],TB_TRANSACTIONS[Category],Summary!$H158,TB_TRANSACTIONS[Month],Summary!AE$8),SUMIFS(TB_TRANSACTIONS[Total ($)],TB_TRANSACTIONS[Subcategory],Summary!$H158,TB_TRANSACTIONS[Month],Summary!AE$8)))),0)</f>
        <v/>
      </c>
      <c r="AG158" s="250" t="str">
        <f t="shared" si="45"/>
        <v/>
      </c>
      <c r="AH158" s="162"/>
      <c r="AI158" s="165"/>
      <c r="AJ158" s="249" t="str">
        <f>IFERROR(IF($H158="","",IF($H158="Total",SUMIFS(AJ$12:AJ157,$F$12:$F157,"Category"),IF($F158="Category",SUM(INDEX(Allocations!$D$11:$O$20,MATCH(Summary!$H158,Allocations!$C$11:$C$20,0),MATCH(Summary!AJ$8,Allocations!$D$10:$O$10,0))),SUM(INDEX(TB_ALLOCATIONS[[January]:[December]],MATCH(Summary!$H158,TB_ALLOCATIONS[Subcategory],0),MATCH(Summary!AJ$8,TB_ALLOCATIONS[[#Headers],[January]:[December]],0)))))),0)</f>
        <v/>
      </c>
      <c r="AK158" s="249" t="str">
        <f>IFERROR(IF($H158="","",IF($H158="Total",SUMIFS(AK$12:AK157,$F$12:$F157,"Category"),IF($F158="Category",SUMIFS(TB_TRANSACTIONS[Total ($)],TB_TRANSACTIONS[Category],Summary!$H158,TB_TRANSACTIONS[Month],Summary!AJ$8),SUMIFS(TB_TRANSACTIONS[Total ($)],TB_TRANSACTIONS[Subcategory],Summary!$H158,TB_TRANSACTIONS[Month],Summary!AJ$8)))),0)</f>
        <v/>
      </c>
      <c r="AL158" s="250" t="str">
        <f t="shared" si="46"/>
        <v/>
      </c>
      <c r="AM158" s="162"/>
      <c r="AN158" s="165"/>
      <c r="AO158" s="249" t="str">
        <f>IFERROR(IF($H158="","",IF($H158="Total",SUMIFS(AO$12:AO157,$F$12:$F157,"Category"),IF($F158="Category",SUM(INDEX(Allocations!$D$11:$O$20,MATCH(Summary!$H158,Allocations!$C$11:$C$20,0),MATCH(Summary!AO$8,Allocations!$D$10:$O$10,0))),SUM(INDEX(TB_ALLOCATIONS[[January]:[December]],MATCH(Summary!$H158,TB_ALLOCATIONS[Subcategory],0),MATCH(Summary!AO$8,TB_ALLOCATIONS[[#Headers],[January]:[December]],0)))))),0)</f>
        <v/>
      </c>
      <c r="AP158" s="249" t="str">
        <f>IFERROR(IF($H158="","",IF($H158="Total",SUMIFS(AP$12:AP157,$F$12:$F157,"Category"),IF($F158="Category",SUMIFS(TB_TRANSACTIONS[Total ($)],TB_TRANSACTIONS[Category],Summary!$H158,TB_TRANSACTIONS[Month],Summary!AO$8),SUMIFS(TB_TRANSACTIONS[Total ($)],TB_TRANSACTIONS[Subcategory],Summary!$H158,TB_TRANSACTIONS[Month],Summary!AO$8)))),0)</f>
        <v/>
      </c>
      <c r="AQ158" s="250" t="str">
        <f t="shared" si="47"/>
        <v/>
      </c>
      <c r="AR158" s="162"/>
      <c r="AS158" s="165"/>
      <c r="AT158" s="249" t="str">
        <f>IFERROR(IF($H158="","",IF($H158="Total",SUMIFS(AT$12:AT157,$F$12:$F157,"Category"),IF($F158="Category",SUM(INDEX(Allocations!$D$11:$O$20,MATCH(Summary!$H158,Allocations!$C$11:$C$20,0),MATCH(Summary!AT$8,Allocations!$D$10:$O$10,0))),SUM(INDEX(TB_ALLOCATIONS[[January]:[December]],MATCH(Summary!$H158,TB_ALLOCATIONS[Subcategory],0),MATCH(Summary!AT$8,TB_ALLOCATIONS[[#Headers],[January]:[December]],0)))))),0)</f>
        <v/>
      </c>
      <c r="AU158" s="249" t="str">
        <f>IFERROR(IF($H158="","",IF($H158="Total",SUMIFS(AU$12:AU157,$F$12:$F157,"Category"),IF($F158="Category",SUMIFS(TB_TRANSACTIONS[Total ($)],TB_TRANSACTIONS[Category],Summary!$H158,TB_TRANSACTIONS[Month],Summary!AT$8),SUMIFS(TB_TRANSACTIONS[Total ($)],TB_TRANSACTIONS[Subcategory],Summary!$H158,TB_TRANSACTIONS[Month],Summary!AT$8)))),0)</f>
        <v/>
      </c>
      <c r="AV158" s="250" t="str">
        <f t="shared" si="48"/>
        <v/>
      </c>
      <c r="AW158" s="162"/>
      <c r="AX158" s="165"/>
      <c r="AY158" s="249" t="str">
        <f>IFERROR(IF($H158="","",IF($H158="Total",SUMIFS(AY$12:AY157,$F$12:$F157,"Category"),IF($F158="Category",SUM(INDEX(Allocations!$D$11:$O$20,MATCH(Summary!$H158,Allocations!$C$11:$C$20,0),MATCH(Summary!AY$8,Allocations!$D$10:$O$10,0))),SUM(INDEX(TB_ALLOCATIONS[[January]:[December]],MATCH(Summary!$H158,TB_ALLOCATIONS[Subcategory],0),MATCH(Summary!AY$8,TB_ALLOCATIONS[[#Headers],[January]:[December]],0)))))),0)</f>
        <v/>
      </c>
      <c r="AZ158" s="249" t="str">
        <f>IFERROR(IF($H158="","",IF($H158="Total",SUMIFS(AZ$12:AZ157,$F$12:$F157,"Category"),IF($F158="Category",SUMIFS(TB_TRANSACTIONS[Total ($)],TB_TRANSACTIONS[Category],Summary!$H158,TB_TRANSACTIONS[Month],Summary!AY$8),SUMIFS(TB_TRANSACTIONS[Total ($)],TB_TRANSACTIONS[Subcategory],Summary!$H158,TB_TRANSACTIONS[Month],Summary!AY$8)))),0)</f>
        <v/>
      </c>
      <c r="BA158" s="250" t="str">
        <f t="shared" si="49"/>
        <v/>
      </c>
      <c r="BB158" s="162"/>
      <c r="BC158" s="165"/>
      <c r="BD158" s="249" t="str">
        <f>IFERROR(IF($H158="","",IF($H158="Total",SUMIFS(BD$12:BD157,$F$12:$F157,"Category"),IF($F158="Category",SUM(INDEX(Allocations!$D$11:$O$20,MATCH(Summary!$H158,Allocations!$C$11:$C$20,0),MATCH(Summary!BD$8,Allocations!$D$10:$O$10,0))),SUM(INDEX(TB_ALLOCATIONS[[January]:[December]],MATCH(Summary!$H158,TB_ALLOCATIONS[Subcategory],0),MATCH(Summary!BD$8,TB_ALLOCATIONS[[#Headers],[January]:[December]],0)))))),0)</f>
        <v/>
      </c>
      <c r="BE158" s="249" t="str">
        <f>IFERROR(IF($H158="","",IF($H158="Total",SUMIFS(BE$12:BE157,$F$12:$F157,"Category"),IF($F158="Category",SUMIFS(TB_TRANSACTIONS[Total ($)],TB_TRANSACTIONS[Category],Summary!$H158,TB_TRANSACTIONS[Month],Summary!BD$8),SUMIFS(TB_TRANSACTIONS[Total ($)],TB_TRANSACTIONS[Subcategory],Summary!$H158,TB_TRANSACTIONS[Month],Summary!BD$8)))),0)</f>
        <v/>
      </c>
      <c r="BF158" s="250" t="str">
        <f t="shared" si="50"/>
        <v/>
      </c>
      <c r="BG158" s="162"/>
      <c r="BH158" s="165"/>
      <c r="BI158" s="249" t="str">
        <f>IFERROR(IF($H158="","",IF($H158="Total",SUMIFS(BI$12:BI157,$F$12:$F157,"Category"),IF($F158="Category",SUM(INDEX(Allocations!$D$11:$O$20,MATCH(Summary!$H158,Allocations!$C$11:$C$20,0),MATCH(Summary!BI$8,Allocations!$D$10:$O$10,0))),SUM(INDEX(TB_ALLOCATIONS[[January]:[December]],MATCH(Summary!$H158,TB_ALLOCATIONS[Subcategory],0),MATCH(Summary!BI$8,TB_ALLOCATIONS[[#Headers],[January]:[December]],0)))))),0)</f>
        <v/>
      </c>
      <c r="BJ158" s="249" t="str">
        <f>IFERROR(IF($H158="","",IF($H158="Total",SUMIFS(BJ$12:BJ157,$F$12:$F157,"Category"),IF($F158="Category",SUMIFS(TB_TRANSACTIONS[Total ($)],TB_TRANSACTIONS[Category],Summary!$H158,TB_TRANSACTIONS[Month],Summary!BI$8),SUMIFS(TB_TRANSACTIONS[Total ($)],TB_TRANSACTIONS[Subcategory],Summary!$H158,TB_TRANSACTIONS[Month],Summary!BI$8)))),0)</f>
        <v/>
      </c>
      <c r="BK158" s="250" t="str">
        <f t="shared" si="51"/>
        <v/>
      </c>
      <c r="BL158" s="162"/>
      <c r="BM158" s="165"/>
      <c r="BN158" s="249" t="str">
        <f>IFERROR(IF($H158="","",IF($H158="Total",SUMIFS(BN$12:BN157,$F$12:$F157,"Category"),IF($F158="Category",SUM(INDEX(Allocations!$D$11:$O$20,MATCH(Summary!$H158,Allocations!$C$11:$C$20,0),MATCH(Summary!BN$8,Allocations!$D$10:$O$10,0))),SUM(INDEX(TB_ALLOCATIONS[[January]:[December]],MATCH(Summary!$H158,TB_ALLOCATIONS[Subcategory],0),MATCH(Summary!BN$8,TB_ALLOCATIONS[[#Headers],[January]:[December]],0)))))),0)</f>
        <v/>
      </c>
      <c r="BO158" s="249" t="str">
        <f>IFERROR(IF($H158="","",IF($H158="Total",SUMIFS(BO$12:BO157,$F$12:$F157,"Category"),IF($F158="Category",SUMIFS(TB_TRANSACTIONS[Total ($)],TB_TRANSACTIONS[Category],Summary!$H158,TB_TRANSACTIONS[Month],Summary!BN$8),SUMIFS(TB_TRANSACTIONS[Total ($)],TB_TRANSACTIONS[Subcategory],Summary!$H158,TB_TRANSACTIONS[Month],Summary!BN$8)))),0)</f>
        <v/>
      </c>
      <c r="BP158" s="250" t="str">
        <f t="shared" si="52"/>
        <v/>
      </c>
      <c r="BQ158" s="162"/>
      <c r="BR158" s="165"/>
      <c r="BS158" s="249" t="str">
        <f t="shared" si="38"/>
        <v/>
      </c>
      <c r="BT158" s="249" t="str">
        <f t="shared" si="39"/>
        <v/>
      </c>
      <c r="BU158" s="250" t="str">
        <f t="shared" si="40"/>
        <v/>
      </c>
      <c r="BV158" s="267"/>
      <c r="BW158" s="77"/>
      <c r="BX158" s="57"/>
      <c r="CK158" s="92"/>
      <c r="CL158" s="92"/>
      <c r="CM158" s="92"/>
      <c r="CN158" s="92"/>
      <c r="CO158" s="92"/>
      <c r="CP158" s="92"/>
    </row>
    <row r="159" spans="1:94" s="72" customFormat="1" ht="16" customHeight="1" thickBot="1" x14ac:dyDescent="0.3">
      <c r="A159" s="97"/>
      <c r="B159" s="108" t="str">
        <f>IFERROR(IF(COUNTIFS($B$13:B158,"Total")&gt;0,"-",IF(B158="",IF(B157="","Total",IF(B157=$C$8,"",B157+1)),IF(E158=D158,"",B158))),"-")</f>
        <v>-</v>
      </c>
      <c r="C159" s="108" t="str">
        <f>IFERROR(IF(B159="","-",INDEX(Analysis!$D$45:$D$54,MATCH(Summary!$B159,Analysis!$C$45:$C$54,0),1)),"-")</f>
        <v>-</v>
      </c>
      <c r="D159" s="108" t="str">
        <f>IFERROR(INDEX(Analysis!$E$45:$E$54,MATCH(Summary!$B159,Analysis!$C$45:$C$54,0),1),"-")</f>
        <v>-</v>
      </c>
      <c r="E159" s="108" t="str">
        <f t="shared" si="53"/>
        <v>-</v>
      </c>
      <c r="F159" s="108" t="str">
        <f t="shared" si="41"/>
        <v>-</v>
      </c>
      <c r="G159" s="57"/>
      <c r="H159" s="164" t="str">
        <f>IFERROR(IF(B159="Total","Total",IF(COUNTIFS($H$12:H158,"Total")&gt;0,"",IF(F159="Category",Summary!C159,INDEX(TB_ALLOCATIONS[Subcategory],MATCH(Summary!C159&amp;"-"&amp;Summary!E159,TB_ALLOCATIONS[Subcategory - code],0),1)))),"")</f>
        <v/>
      </c>
      <c r="I159" s="162"/>
      <c r="J159" s="165"/>
      <c r="K159" s="249" t="str">
        <f>IFERROR(IF($H159="","",IF($H159="Total",SUMIFS(K$12:K158,$F$12:$F158,"Category"),IF($F159="Category",SUM(INDEX(Allocations!$D$11:$O$20,MATCH(Summary!$H159,Allocations!$C$11:$C$20,0),MATCH(Summary!K$8,Allocations!$D$10:$O$10,0))),SUM(INDEX(TB_ALLOCATIONS[[January]:[December]],MATCH(Summary!$H159,TB_ALLOCATIONS[Subcategory],0),MATCH(Summary!K$8,TB_ALLOCATIONS[[#Headers],[January]:[December]],0)))))),0)</f>
        <v/>
      </c>
      <c r="L159" s="249" t="str">
        <f>IFERROR(IF($H159="","",IF($H159="Total",SUMIFS(L$12:L158,$F$12:$F158,"Category"),IF($F159="Category",SUMIFS(TB_TRANSACTIONS[Total ($)],TB_TRANSACTIONS[Category],Summary!$H159,TB_TRANSACTIONS[Month],Summary!K$8),SUMIFS(TB_TRANSACTIONS[Total ($)],TB_TRANSACTIONS[Subcategory],Summary!$H159,TB_TRANSACTIONS[Month],Summary!K$8)))),0)</f>
        <v/>
      </c>
      <c r="M159" s="250" t="str">
        <f t="shared" ref="M159:M212" si="54">IFERROR(IF(H159="","",(L159/K159)-1),0)</f>
        <v/>
      </c>
      <c r="N159" s="162"/>
      <c r="O159" s="165"/>
      <c r="P159" s="249" t="str">
        <f>IFERROR(IF($H159="","",IF($H159="Total",SUMIFS(P$12:P158,$F$12:$F158,"Category"),IF($F159="Category",SUM(INDEX(Allocations!$D$11:$O$20,MATCH(Summary!$H159,Allocations!$C$11:$C$20,0),MATCH(Summary!P$8,Allocations!$D$10:$O$10,0))),SUM(INDEX(TB_ALLOCATIONS[[January]:[December]],MATCH(Summary!$H159,TB_ALLOCATIONS[Subcategory],0),MATCH(Summary!P$8,TB_ALLOCATIONS[[#Headers],[January]:[December]],0)))))),0)</f>
        <v/>
      </c>
      <c r="Q159" s="249" t="str">
        <f>IFERROR(IF($H159="","",IF($H159="Total",SUMIFS(Q$12:Q158,$F$12:$F158,"Category"),IF($F159="Category",SUMIFS(TB_TRANSACTIONS[Total ($)],TB_TRANSACTIONS[Category],Summary!$H159,TB_TRANSACTIONS[Month],Summary!P$8),SUMIFS(TB_TRANSACTIONS[Total ($)],TB_TRANSACTIONS[Subcategory],Summary!$H159,TB_TRANSACTIONS[Month],Summary!P$8)))),0)</f>
        <v/>
      </c>
      <c r="R159" s="250" t="str">
        <f t="shared" si="42"/>
        <v/>
      </c>
      <c r="S159" s="162"/>
      <c r="T159" s="165"/>
      <c r="U159" s="249" t="str">
        <f>IFERROR(IF($H159="","",IF($H159="Total",SUMIFS(U$12:U158,$F$12:$F158,"Category"),IF($F159="Category",SUM(INDEX(Allocations!$D$11:$O$20,MATCH(Summary!$H159,Allocations!$C$11:$C$20,0),MATCH(Summary!U$8,Allocations!$D$10:$O$10,0))),SUM(INDEX(TB_ALLOCATIONS[[January]:[December]],MATCH(Summary!$H159,TB_ALLOCATIONS[Subcategory],0),MATCH(Summary!U$8,TB_ALLOCATIONS[[#Headers],[January]:[December]],0)))))),0)</f>
        <v/>
      </c>
      <c r="V159" s="249" t="str">
        <f>IFERROR(IF($H159="","",IF($H159="Total",SUMIFS(V$12:V158,$F$12:$F158,"Category"),IF($F159="Category",SUMIFS(TB_TRANSACTIONS[Total ($)],TB_TRANSACTIONS[Category],Summary!$H159,TB_TRANSACTIONS[Month],Summary!U$8),SUMIFS(TB_TRANSACTIONS[Total ($)],TB_TRANSACTIONS[Subcategory],Summary!$H159,TB_TRANSACTIONS[Month],Summary!U$8)))),0)</f>
        <v/>
      </c>
      <c r="W159" s="250" t="str">
        <f t="shared" si="43"/>
        <v/>
      </c>
      <c r="X159" s="162"/>
      <c r="Y159" s="165"/>
      <c r="Z159" s="249" t="str">
        <f>IFERROR(IF($H159="","",IF($H159="Total",SUMIFS(Z$12:Z158,$F$12:$F158,"Category"),IF($F159="Category",SUM(INDEX(Allocations!$D$11:$O$20,MATCH(Summary!$H159,Allocations!$C$11:$C$20,0),MATCH(Summary!Z$8,Allocations!$D$10:$O$10,0))),SUM(INDEX(TB_ALLOCATIONS[[January]:[December]],MATCH(Summary!$H159,TB_ALLOCATIONS[Subcategory],0),MATCH(Summary!Z$8,TB_ALLOCATIONS[[#Headers],[January]:[December]],0)))))),0)</f>
        <v/>
      </c>
      <c r="AA159" s="249" t="str">
        <f>IFERROR(IF($H159="","",IF($H159="Total",SUMIFS(AA$12:AA158,$F$12:$F158,"Category"),IF($F159="Category",SUMIFS(TB_TRANSACTIONS[Total ($)],TB_TRANSACTIONS[Category],Summary!$H159,TB_TRANSACTIONS[Month],Summary!Z$8),SUMIFS(TB_TRANSACTIONS[Total ($)],TB_TRANSACTIONS[Subcategory],Summary!$H159,TB_TRANSACTIONS[Month],Summary!Z$8)))),0)</f>
        <v/>
      </c>
      <c r="AB159" s="250" t="str">
        <f t="shared" si="44"/>
        <v/>
      </c>
      <c r="AC159" s="162"/>
      <c r="AD159" s="165"/>
      <c r="AE159" s="249" t="str">
        <f>IFERROR(IF($H159="","",IF($H159="Total",SUMIFS(AE$12:AE158,$F$12:$F158,"Category"),IF($F159="Category",SUM(INDEX(Allocations!$D$11:$O$20,MATCH(Summary!$H159,Allocations!$C$11:$C$20,0),MATCH(Summary!AE$8,Allocations!$D$10:$O$10,0))),SUM(INDEX(TB_ALLOCATIONS[[January]:[December]],MATCH(Summary!$H159,TB_ALLOCATIONS[Subcategory],0),MATCH(Summary!AE$8,TB_ALLOCATIONS[[#Headers],[January]:[December]],0)))))),0)</f>
        <v/>
      </c>
      <c r="AF159" s="249" t="str">
        <f>IFERROR(IF($H159="","",IF($H159="Total",SUMIFS(AF$12:AF158,$F$12:$F158,"Category"),IF($F159="Category",SUMIFS(TB_TRANSACTIONS[Total ($)],TB_TRANSACTIONS[Category],Summary!$H159,TB_TRANSACTIONS[Month],Summary!AE$8),SUMIFS(TB_TRANSACTIONS[Total ($)],TB_TRANSACTIONS[Subcategory],Summary!$H159,TB_TRANSACTIONS[Month],Summary!AE$8)))),0)</f>
        <v/>
      </c>
      <c r="AG159" s="250" t="str">
        <f t="shared" si="45"/>
        <v/>
      </c>
      <c r="AH159" s="162"/>
      <c r="AI159" s="165"/>
      <c r="AJ159" s="249" t="str">
        <f>IFERROR(IF($H159="","",IF($H159="Total",SUMIFS(AJ$12:AJ158,$F$12:$F158,"Category"),IF($F159="Category",SUM(INDEX(Allocations!$D$11:$O$20,MATCH(Summary!$H159,Allocations!$C$11:$C$20,0),MATCH(Summary!AJ$8,Allocations!$D$10:$O$10,0))),SUM(INDEX(TB_ALLOCATIONS[[January]:[December]],MATCH(Summary!$H159,TB_ALLOCATIONS[Subcategory],0),MATCH(Summary!AJ$8,TB_ALLOCATIONS[[#Headers],[January]:[December]],0)))))),0)</f>
        <v/>
      </c>
      <c r="AK159" s="249" t="str">
        <f>IFERROR(IF($H159="","",IF($H159="Total",SUMIFS(AK$12:AK158,$F$12:$F158,"Category"),IF($F159="Category",SUMIFS(TB_TRANSACTIONS[Total ($)],TB_TRANSACTIONS[Category],Summary!$H159,TB_TRANSACTIONS[Month],Summary!AJ$8),SUMIFS(TB_TRANSACTIONS[Total ($)],TB_TRANSACTIONS[Subcategory],Summary!$H159,TB_TRANSACTIONS[Month],Summary!AJ$8)))),0)</f>
        <v/>
      </c>
      <c r="AL159" s="250" t="str">
        <f t="shared" si="46"/>
        <v/>
      </c>
      <c r="AM159" s="162"/>
      <c r="AN159" s="165"/>
      <c r="AO159" s="249" t="str">
        <f>IFERROR(IF($H159="","",IF($H159="Total",SUMIFS(AO$12:AO158,$F$12:$F158,"Category"),IF($F159="Category",SUM(INDEX(Allocations!$D$11:$O$20,MATCH(Summary!$H159,Allocations!$C$11:$C$20,0),MATCH(Summary!AO$8,Allocations!$D$10:$O$10,0))),SUM(INDEX(TB_ALLOCATIONS[[January]:[December]],MATCH(Summary!$H159,TB_ALLOCATIONS[Subcategory],0),MATCH(Summary!AO$8,TB_ALLOCATIONS[[#Headers],[January]:[December]],0)))))),0)</f>
        <v/>
      </c>
      <c r="AP159" s="249" t="str">
        <f>IFERROR(IF($H159="","",IF($H159="Total",SUMIFS(AP$12:AP158,$F$12:$F158,"Category"),IF($F159="Category",SUMIFS(TB_TRANSACTIONS[Total ($)],TB_TRANSACTIONS[Category],Summary!$H159,TB_TRANSACTIONS[Month],Summary!AO$8),SUMIFS(TB_TRANSACTIONS[Total ($)],TB_TRANSACTIONS[Subcategory],Summary!$H159,TB_TRANSACTIONS[Month],Summary!AO$8)))),0)</f>
        <v/>
      </c>
      <c r="AQ159" s="250" t="str">
        <f t="shared" si="47"/>
        <v/>
      </c>
      <c r="AR159" s="162"/>
      <c r="AS159" s="165"/>
      <c r="AT159" s="249" t="str">
        <f>IFERROR(IF($H159="","",IF($H159="Total",SUMIFS(AT$12:AT158,$F$12:$F158,"Category"),IF($F159="Category",SUM(INDEX(Allocations!$D$11:$O$20,MATCH(Summary!$H159,Allocations!$C$11:$C$20,0),MATCH(Summary!AT$8,Allocations!$D$10:$O$10,0))),SUM(INDEX(TB_ALLOCATIONS[[January]:[December]],MATCH(Summary!$H159,TB_ALLOCATIONS[Subcategory],0),MATCH(Summary!AT$8,TB_ALLOCATIONS[[#Headers],[January]:[December]],0)))))),0)</f>
        <v/>
      </c>
      <c r="AU159" s="249" t="str">
        <f>IFERROR(IF($H159="","",IF($H159="Total",SUMIFS(AU$12:AU158,$F$12:$F158,"Category"),IF($F159="Category",SUMIFS(TB_TRANSACTIONS[Total ($)],TB_TRANSACTIONS[Category],Summary!$H159,TB_TRANSACTIONS[Month],Summary!AT$8),SUMIFS(TB_TRANSACTIONS[Total ($)],TB_TRANSACTIONS[Subcategory],Summary!$H159,TB_TRANSACTIONS[Month],Summary!AT$8)))),0)</f>
        <v/>
      </c>
      <c r="AV159" s="250" t="str">
        <f t="shared" si="48"/>
        <v/>
      </c>
      <c r="AW159" s="162"/>
      <c r="AX159" s="165"/>
      <c r="AY159" s="249" t="str">
        <f>IFERROR(IF($H159="","",IF($H159="Total",SUMIFS(AY$12:AY158,$F$12:$F158,"Category"),IF($F159="Category",SUM(INDEX(Allocations!$D$11:$O$20,MATCH(Summary!$H159,Allocations!$C$11:$C$20,0),MATCH(Summary!AY$8,Allocations!$D$10:$O$10,0))),SUM(INDEX(TB_ALLOCATIONS[[January]:[December]],MATCH(Summary!$H159,TB_ALLOCATIONS[Subcategory],0),MATCH(Summary!AY$8,TB_ALLOCATIONS[[#Headers],[January]:[December]],0)))))),0)</f>
        <v/>
      </c>
      <c r="AZ159" s="249" t="str">
        <f>IFERROR(IF($H159="","",IF($H159="Total",SUMIFS(AZ$12:AZ158,$F$12:$F158,"Category"),IF($F159="Category",SUMIFS(TB_TRANSACTIONS[Total ($)],TB_TRANSACTIONS[Category],Summary!$H159,TB_TRANSACTIONS[Month],Summary!AY$8),SUMIFS(TB_TRANSACTIONS[Total ($)],TB_TRANSACTIONS[Subcategory],Summary!$H159,TB_TRANSACTIONS[Month],Summary!AY$8)))),0)</f>
        <v/>
      </c>
      <c r="BA159" s="250" t="str">
        <f t="shared" si="49"/>
        <v/>
      </c>
      <c r="BB159" s="162"/>
      <c r="BC159" s="165"/>
      <c r="BD159" s="249" t="str">
        <f>IFERROR(IF($H159="","",IF($H159="Total",SUMIFS(BD$12:BD158,$F$12:$F158,"Category"),IF($F159="Category",SUM(INDEX(Allocations!$D$11:$O$20,MATCH(Summary!$H159,Allocations!$C$11:$C$20,0),MATCH(Summary!BD$8,Allocations!$D$10:$O$10,0))),SUM(INDEX(TB_ALLOCATIONS[[January]:[December]],MATCH(Summary!$H159,TB_ALLOCATIONS[Subcategory],0),MATCH(Summary!BD$8,TB_ALLOCATIONS[[#Headers],[January]:[December]],0)))))),0)</f>
        <v/>
      </c>
      <c r="BE159" s="249" t="str">
        <f>IFERROR(IF($H159="","",IF($H159="Total",SUMIFS(BE$12:BE158,$F$12:$F158,"Category"),IF($F159="Category",SUMIFS(TB_TRANSACTIONS[Total ($)],TB_TRANSACTIONS[Category],Summary!$H159,TB_TRANSACTIONS[Month],Summary!BD$8),SUMIFS(TB_TRANSACTIONS[Total ($)],TB_TRANSACTIONS[Subcategory],Summary!$H159,TB_TRANSACTIONS[Month],Summary!BD$8)))),0)</f>
        <v/>
      </c>
      <c r="BF159" s="250" t="str">
        <f t="shared" si="50"/>
        <v/>
      </c>
      <c r="BG159" s="162"/>
      <c r="BH159" s="165"/>
      <c r="BI159" s="249" t="str">
        <f>IFERROR(IF($H159="","",IF($H159="Total",SUMIFS(BI$12:BI158,$F$12:$F158,"Category"),IF($F159="Category",SUM(INDEX(Allocations!$D$11:$O$20,MATCH(Summary!$H159,Allocations!$C$11:$C$20,0),MATCH(Summary!BI$8,Allocations!$D$10:$O$10,0))),SUM(INDEX(TB_ALLOCATIONS[[January]:[December]],MATCH(Summary!$H159,TB_ALLOCATIONS[Subcategory],0),MATCH(Summary!BI$8,TB_ALLOCATIONS[[#Headers],[January]:[December]],0)))))),0)</f>
        <v/>
      </c>
      <c r="BJ159" s="249" t="str">
        <f>IFERROR(IF($H159="","",IF($H159="Total",SUMIFS(BJ$12:BJ158,$F$12:$F158,"Category"),IF($F159="Category",SUMIFS(TB_TRANSACTIONS[Total ($)],TB_TRANSACTIONS[Category],Summary!$H159,TB_TRANSACTIONS[Month],Summary!BI$8),SUMIFS(TB_TRANSACTIONS[Total ($)],TB_TRANSACTIONS[Subcategory],Summary!$H159,TB_TRANSACTIONS[Month],Summary!BI$8)))),0)</f>
        <v/>
      </c>
      <c r="BK159" s="250" t="str">
        <f t="shared" si="51"/>
        <v/>
      </c>
      <c r="BL159" s="162"/>
      <c r="BM159" s="165"/>
      <c r="BN159" s="249" t="str">
        <f>IFERROR(IF($H159="","",IF($H159="Total",SUMIFS(BN$12:BN158,$F$12:$F158,"Category"),IF($F159="Category",SUM(INDEX(Allocations!$D$11:$O$20,MATCH(Summary!$H159,Allocations!$C$11:$C$20,0),MATCH(Summary!BN$8,Allocations!$D$10:$O$10,0))),SUM(INDEX(TB_ALLOCATIONS[[January]:[December]],MATCH(Summary!$H159,TB_ALLOCATIONS[Subcategory],0),MATCH(Summary!BN$8,TB_ALLOCATIONS[[#Headers],[January]:[December]],0)))))),0)</f>
        <v/>
      </c>
      <c r="BO159" s="249" t="str">
        <f>IFERROR(IF($H159="","",IF($H159="Total",SUMIFS(BO$12:BO158,$F$12:$F158,"Category"),IF($F159="Category",SUMIFS(TB_TRANSACTIONS[Total ($)],TB_TRANSACTIONS[Category],Summary!$H159,TB_TRANSACTIONS[Month],Summary!BN$8),SUMIFS(TB_TRANSACTIONS[Total ($)],TB_TRANSACTIONS[Subcategory],Summary!$H159,TB_TRANSACTIONS[Month],Summary!BN$8)))),0)</f>
        <v/>
      </c>
      <c r="BP159" s="250" t="str">
        <f t="shared" si="52"/>
        <v/>
      </c>
      <c r="BQ159" s="162"/>
      <c r="BR159" s="165"/>
      <c r="BS159" s="249" t="str">
        <f t="shared" si="38"/>
        <v/>
      </c>
      <c r="BT159" s="249" t="str">
        <f t="shared" si="39"/>
        <v/>
      </c>
      <c r="BU159" s="250" t="str">
        <f t="shared" si="40"/>
        <v/>
      </c>
      <c r="BV159" s="267"/>
      <c r="BW159" s="77"/>
      <c r="BX159" s="57"/>
      <c r="CK159" s="92"/>
      <c r="CL159" s="92"/>
      <c r="CM159" s="92"/>
      <c r="CN159" s="92"/>
      <c r="CO159" s="92"/>
      <c r="CP159" s="92"/>
    </row>
    <row r="160" spans="1:94" s="72" customFormat="1" ht="16" customHeight="1" thickBot="1" x14ac:dyDescent="0.3">
      <c r="A160" s="97"/>
      <c r="B160" s="108" t="str">
        <f>IFERROR(IF(COUNTIFS($B$13:B159,"Total")&gt;0,"-",IF(B159="",IF(B158="","Total",IF(B158=$C$8,"",B158+1)),IF(E159=D159,"",B159))),"-")</f>
        <v>-</v>
      </c>
      <c r="C160" s="108" t="str">
        <f>IFERROR(IF(B160="","-",INDEX(Analysis!$D$45:$D$54,MATCH(Summary!$B160,Analysis!$C$45:$C$54,0),1)),"-")</f>
        <v>-</v>
      </c>
      <c r="D160" s="108" t="str">
        <f>IFERROR(INDEX(Analysis!$E$45:$E$54,MATCH(Summary!$B160,Analysis!$C$45:$C$54,0),1),"-")</f>
        <v>-</v>
      </c>
      <c r="E160" s="108" t="str">
        <f t="shared" si="53"/>
        <v>-</v>
      </c>
      <c r="F160" s="108" t="str">
        <f t="shared" si="41"/>
        <v>-</v>
      </c>
      <c r="G160" s="57"/>
      <c r="H160" s="164" t="str">
        <f>IFERROR(IF(B160="Total","Total",IF(COUNTIFS($H$12:H159,"Total")&gt;0,"",IF(F160="Category",Summary!C160,INDEX(TB_ALLOCATIONS[Subcategory],MATCH(Summary!C160&amp;"-"&amp;Summary!E160,TB_ALLOCATIONS[Subcategory - code],0),1)))),"")</f>
        <v/>
      </c>
      <c r="I160" s="162"/>
      <c r="J160" s="165"/>
      <c r="K160" s="249" t="str">
        <f>IFERROR(IF($H160="","",IF($H160="Total",SUMIFS(K$12:K159,$F$12:$F159,"Category"),IF($F160="Category",SUM(INDEX(Allocations!$D$11:$O$20,MATCH(Summary!$H160,Allocations!$C$11:$C$20,0),MATCH(Summary!K$8,Allocations!$D$10:$O$10,0))),SUM(INDEX(TB_ALLOCATIONS[[January]:[December]],MATCH(Summary!$H160,TB_ALLOCATIONS[Subcategory],0),MATCH(Summary!K$8,TB_ALLOCATIONS[[#Headers],[January]:[December]],0)))))),0)</f>
        <v/>
      </c>
      <c r="L160" s="249" t="str">
        <f>IFERROR(IF($H160="","",IF($H160="Total",SUMIFS(L$12:L159,$F$12:$F159,"Category"),IF($F160="Category",SUMIFS(TB_TRANSACTIONS[Total ($)],TB_TRANSACTIONS[Category],Summary!$H160,TB_TRANSACTIONS[Month],Summary!K$8),SUMIFS(TB_TRANSACTIONS[Total ($)],TB_TRANSACTIONS[Subcategory],Summary!$H160,TB_TRANSACTIONS[Month],Summary!K$8)))),0)</f>
        <v/>
      </c>
      <c r="M160" s="250" t="str">
        <f t="shared" si="54"/>
        <v/>
      </c>
      <c r="N160" s="162"/>
      <c r="O160" s="165"/>
      <c r="P160" s="249" t="str">
        <f>IFERROR(IF($H160="","",IF($H160="Total",SUMIFS(P$12:P159,$F$12:$F159,"Category"),IF($F160="Category",SUM(INDEX(Allocations!$D$11:$O$20,MATCH(Summary!$H160,Allocations!$C$11:$C$20,0),MATCH(Summary!P$8,Allocations!$D$10:$O$10,0))),SUM(INDEX(TB_ALLOCATIONS[[January]:[December]],MATCH(Summary!$H160,TB_ALLOCATIONS[Subcategory],0),MATCH(Summary!P$8,TB_ALLOCATIONS[[#Headers],[January]:[December]],0)))))),0)</f>
        <v/>
      </c>
      <c r="Q160" s="249" t="str">
        <f>IFERROR(IF($H160="","",IF($H160="Total",SUMIFS(Q$12:Q159,$F$12:$F159,"Category"),IF($F160="Category",SUMIFS(TB_TRANSACTIONS[Total ($)],TB_TRANSACTIONS[Category],Summary!$H160,TB_TRANSACTIONS[Month],Summary!P$8),SUMIFS(TB_TRANSACTIONS[Total ($)],TB_TRANSACTIONS[Subcategory],Summary!$H160,TB_TRANSACTIONS[Month],Summary!P$8)))),0)</f>
        <v/>
      </c>
      <c r="R160" s="250" t="str">
        <f t="shared" si="42"/>
        <v/>
      </c>
      <c r="S160" s="162"/>
      <c r="T160" s="165"/>
      <c r="U160" s="249" t="str">
        <f>IFERROR(IF($H160="","",IF($H160="Total",SUMIFS(U$12:U159,$F$12:$F159,"Category"),IF($F160="Category",SUM(INDEX(Allocations!$D$11:$O$20,MATCH(Summary!$H160,Allocations!$C$11:$C$20,0),MATCH(Summary!U$8,Allocations!$D$10:$O$10,0))),SUM(INDEX(TB_ALLOCATIONS[[January]:[December]],MATCH(Summary!$H160,TB_ALLOCATIONS[Subcategory],0),MATCH(Summary!U$8,TB_ALLOCATIONS[[#Headers],[January]:[December]],0)))))),0)</f>
        <v/>
      </c>
      <c r="V160" s="249" t="str">
        <f>IFERROR(IF($H160="","",IF($H160="Total",SUMIFS(V$12:V159,$F$12:$F159,"Category"),IF($F160="Category",SUMIFS(TB_TRANSACTIONS[Total ($)],TB_TRANSACTIONS[Category],Summary!$H160,TB_TRANSACTIONS[Month],Summary!U$8),SUMIFS(TB_TRANSACTIONS[Total ($)],TB_TRANSACTIONS[Subcategory],Summary!$H160,TB_TRANSACTIONS[Month],Summary!U$8)))),0)</f>
        <v/>
      </c>
      <c r="W160" s="250" t="str">
        <f t="shared" si="43"/>
        <v/>
      </c>
      <c r="X160" s="162"/>
      <c r="Y160" s="165"/>
      <c r="Z160" s="249" t="str">
        <f>IFERROR(IF($H160="","",IF($H160="Total",SUMIFS(Z$12:Z159,$F$12:$F159,"Category"),IF($F160="Category",SUM(INDEX(Allocations!$D$11:$O$20,MATCH(Summary!$H160,Allocations!$C$11:$C$20,0),MATCH(Summary!Z$8,Allocations!$D$10:$O$10,0))),SUM(INDEX(TB_ALLOCATIONS[[January]:[December]],MATCH(Summary!$H160,TB_ALLOCATIONS[Subcategory],0),MATCH(Summary!Z$8,TB_ALLOCATIONS[[#Headers],[January]:[December]],0)))))),0)</f>
        <v/>
      </c>
      <c r="AA160" s="249" t="str">
        <f>IFERROR(IF($H160="","",IF($H160="Total",SUMIFS(AA$12:AA159,$F$12:$F159,"Category"),IF($F160="Category",SUMIFS(TB_TRANSACTIONS[Total ($)],TB_TRANSACTIONS[Category],Summary!$H160,TB_TRANSACTIONS[Month],Summary!Z$8),SUMIFS(TB_TRANSACTIONS[Total ($)],TB_TRANSACTIONS[Subcategory],Summary!$H160,TB_TRANSACTIONS[Month],Summary!Z$8)))),0)</f>
        <v/>
      </c>
      <c r="AB160" s="250" t="str">
        <f t="shared" si="44"/>
        <v/>
      </c>
      <c r="AC160" s="162"/>
      <c r="AD160" s="165"/>
      <c r="AE160" s="249" t="str">
        <f>IFERROR(IF($H160="","",IF($H160="Total",SUMIFS(AE$12:AE159,$F$12:$F159,"Category"),IF($F160="Category",SUM(INDEX(Allocations!$D$11:$O$20,MATCH(Summary!$H160,Allocations!$C$11:$C$20,0),MATCH(Summary!AE$8,Allocations!$D$10:$O$10,0))),SUM(INDEX(TB_ALLOCATIONS[[January]:[December]],MATCH(Summary!$H160,TB_ALLOCATIONS[Subcategory],0),MATCH(Summary!AE$8,TB_ALLOCATIONS[[#Headers],[January]:[December]],0)))))),0)</f>
        <v/>
      </c>
      <c r="AF160" s="249" t="str">
        <f>IFERROR(IF($H160="","",IF($H160="Total",SUMIFS(AF$12:AF159,$F$12:$F159,"Category"),IF($F160="Category",SUMIFS(TB_TRANSACTIONS[Total ($)],TB_TRANSACTIONS[Category],Summary!$H160,TB_TRANSACTIONS[Month],Summary!AE$8),SUMIFS(TB_TRANSACTIONS[Total ($)],TB_TRANSACTIONS[Subcategory],Summary!$H160,TB_TRANSACTIONS[Month],Summary!AE$8)))),0)</f>
        <v/>
      </c>
      <c r="AG160" s="250" t="str">
        <f t="shared" si="45"/>
        <v/>
      </c>
      <c r="AH160" s="162"/>
      <c r="AI160" s="165"/>
      <c r="AJ160" s="249" t="str">
        <f>IFERROR(IF($H160="","",IF($H160="Total",SUMIFS(AJ$12:AJ159,$F$12:$F159,"Category"),IF($F160="Category",SUM(INDEX(Allocations!$D$11:$O$20,MATCH(Summary!$H160,Allocations!$C$11:$C$20,0),MATCH(Summary!AJ$8,Allocations!$D$10:$O$10,0))),SUM(INDEX(TB_ALLOCATIONS[[January]:[December]],MATCH(Summary!$H160,TB_ALLOCATIONS[Subcategory],0),MATCH(Summary!AJ$8,TB_ALLOCATIONS[[#Headers],[January]:[December]],0)))))),0)</f>
        <v/>
      </c>
      <c r="AK160" s="249" t="str">
        <f>IFERROR(IF($H160="","",IF($H160="Total",SUMIFS(AK$12:AK159,$F$12:$F159,"Category"),IF($F160="Category",SUMIFS(TB_TRANSACTIONS[Total ($)],TB_TRANSACTIONS[Category],Summary!$H160,TB_TRANSACTIONS[Month],Summary!AJ$8),SUMIFS(TB_TRANSACTIONS[Total ($)],TB_TRANSACTIONS[Subcategory],Summary!$H160,TB_TRANSACTIONS[Month],Summary!AJ$8)))),0)</f>
        <v/>
      </c>
      <c r="AL160" s="250" t="str">
        <f t="shared" si="46"/>
        <v/>
      </c>
      <c r="AM160" s="162"/>
      <c r="AN160" s="165"/>
      <c r="AO160" s="249" t="str">
        <f>IFERROR(IF($H160="","",IF($H160="Total",SUMIFS(AO$12:AO159,$F$12:$F159,"Category"),IF($F160="Category",SUM(INDEX(Allocations!$D$11:$O$20,MATCH(Summary!$H160,Allocations!$C$11:$C$20,0),MATCH(Summary!AO$8,Allocations!$D$10:$O$10,0))),SUM(INDEX(TB_ALLOCATIONS[[January]:[December]],MATCH(Summary!$H160,TB_ALLOCATIONS[Subcategory],0),MATCH(Summary!AO$8,TB_ALLOCATIONS[[#Headers],[January]:[December]],0)))))),0)</f>
        <v/>
      </c>
      <c r="AP160" s="249" t="str">
        <f>IFERROR(IF($H160="","",IF($H160="Total",SUMIFS(AP$12:AP159,$F$12:$F159,"Category"),IF($F160="Category",SUMIFS(TB_TRANSACTIONS[Total ($)],TB_TRANSACTIONS[Category],Summary!$H160,TB_TRANSACTIONS[Month],Summary!AO$8),SUMIFS(TB_TRANSACTIONS[Total ($)],TB_TRANSACTIONS[Subcategory],Summary!$H160,TB_TRANSACTIONS[Month],Summary!AO$8)))),0)</f>
        <v/>
      </c>
      <c r="AQ160" s="250" t="str">
        <f t="shared" si="47"/>
        <v/>
      </c>
      <c r="AR160" s="162"/>
      <c r="AS160" s="165"/>
      <c r="AT160" s="249" t="str">
        <f>IFERROR(IF($H160="","",IF($H160="Total",SUMIFS(AT$12:AT159,$F$12:$F159,"Category"),IF($F160="Category",SUM(INDEX(Allocations!$D$11:$O$20,MATCH(Summary!$H160,Allocations!$C$11:$C$20,0),MATCH(Summary!AT$8,Allocations!$D$10:$O$10,0))),SUM(INDEX(TB_ALLOCATIONS[[January]:[December]],MATCH(Summary!$H160,TB_ALLOCATIONS[Subcategory],0),MATCH(Summary!AT$8,TB_ALLOCATIONS[[#Headers],[January]:[December]],0)))))),0)</f>
        <v/>
      </c>
      <c r="AU160" s="249" t="str">
        <f>IFERROR(IF($H160="","",IF($H160="Total",SUMIFS(AU$12:AU159,$F$12:$F159,"Category"),IF($F160="Category",SUMIFS(TB_TRANSACTIONS[Total ($)],TB_TRANSACTIONS[Category],Summary!$H160,TB_TRANSACTIONS[Month],Summary!AT$8),SUMIFS(TB_TRANSACTIONS[Total ($)],TB_TRANSACTIONS[Subcategory],Summary!$H160,TB_TRANSACTIONS[Month],Summary!AT$8)))),0)</f>
        <v/>
      </c>
      <c r="AV160" s="250" t="str">
        <f t="shared" si="48"/>
        <v/>
      </c>
      <c r="AW160" s="162"/>
      <c r="AX160" s="165"/>
      <c r="AY160" s="249" t="str">
        <f>IFERROR(IF($H160="","",IF($H160="Total",SUMIFS(AY$12:AY159,$F$12:$F159,"Category"),IF($F160="Category",SUM(INDEX(Allocations!$D$11:$O$20,MATCH(Summary!$H160,Allocations!$C$11:$C$20,0),MATCH(Summary!AY$8,Allocations!$D$10:$O$10,0))),SUM(INDEX(TB_ALLOCATIONS[[January]:[December]],MATCH(Summary!$H160,TB_ALLOCATIONS[Subcategory],0),MATCH(Summary!AY$8,TB_ALLOCATIONS[[#Headers],[January]:[December]],0)))))),0)</f>
        <v/>
      </c>
      <c r="AZ160" s="249" t="str">
        <f>IFERROR(IF($H160="","",IF($H160="Total",SUMIFS(AZ$12:AZ159,$F$12:$F159,"Category"),IF($F160="Category",SUMIFS(TB_TRANSACTIONS[Total ($)],TB_TRANSACTIONS[Category],Summary!$H160,TB_TRANSACTIONS[Month],Summary!AY$8),SUMIFS(TB_TRANSACTIONS[Total ($)],TB_TRANSACTIONS[Subcategory],Summary!$H160,TB_TRANSACTIONS[Month],Summary!AY$8)))),0)</f>
        <v/>
      </c>
      <c r="BA160" s="250" t="str">
        <f t="shared" si="49"/>
        <v/>
      </c>
      <c r="BB160" s="162"/>
      <c r="BC160" s="165"/>
      <c r="BD160" s="249" t="str">
        <f>IFERROR(IF($H160="","",IF($H160="Total",SUMIFS(BD$12:BD159,$F$12:$F159,"Category"),IF($F160="Category",SUM(INDEX(Allocations!$D$11:$O$20,MATCH(Summary!$H160,Allocations!$C$11:$C$20,0),MATCH(Summary!BD$8,Allocations!$D$10:$O$10,0))),SUM(INDEX(TB_ALLOCATIONS[[January]:[December]],MATCH(Summary!$H160,TB_ALLOCATIONS[Subcategory],0),MATCH(Summary!BD$8,TB_ALLOCATIONS[[#Headers],[January]:[December]],0)))))),0)</f>
        <v/>
      </c>
      <c r="BE160" s="249" t="str">
        <f>IFERROR(IF($H160="","",IF($H160="Total",SUMIFS(BE$12:BE159,$F$12:$F159,"Category"),IF($F160="Category",SUMIFS(TB_TRANSACTIONS[Total ($)],TB_TRANSACTIONS[Category],Summary!$H160,TB_TRANSACTIONS[Month],Summary!BD$8),SUMIFS(TB_TRANSACTIONS[Total ($)],TB_TRANSACTIONS[Subcategory],Summary!$H160,TB_TRANSACTIONS[Month],Summary!BD$8)))),0)</f>
        <v/>
      </c>
      <c r="BF160" s="250" t="str">
        <f t="shared" si="50"/>
        <v/>
      </c>
      <c r="BG160" s="162"/>
      <c r="BH160" s="165"/>
      <c r="BI160" s="249" t="str">
        <f>IFERROR(IF($H160="","",IF($H160="Total",SUMIFS(BI$12:BI159,$F$12:$F159,"Category"),IF($F160="Category",SUM(INDEX(Allocations!$D$11:$O$20,MATCH(Summary!$H160,Allocations!$C$11:$C$20,0),MATCH(Summary!BI$8,Allocations!$D$10:$O$10,0))),SUM(INDEX(TB_ALLOCATIONS[[January]:[December]],MATCH(Summary!$H160,TB_ALLOCATIONS[Subcategory],0),MATCH(Summary!BI$8,TB_ALLOCATIONS[[#Headers],[January]:[December]],0)))))),0)</f>
        <v/>
      </c>
      <c r="BJ160" s="249" t="str">
        <f>IFERROR(IF($H160="","",IF($H160="Total",SUMIFS(BJ$12:BJ159,$F$12:$F159,"Category"),IF($F160="Category",SUMIFS(TB_TRANSACTIONS[Total ($)],TB_TRANSACTIONS[Category],Summary!$H160,TB_TRANSACTIONS[Month],Summary!BI$8),SUMIFS(TB_TRANSACTIONS[Total ($)],TB_TRANSACTIONS[Subcategory],Summary!$H160,TB_TRANSACTIONS[Month],Summary!BI$8)))),0)</f>
        <v/>
      </c>
      <c r="BK160" s="250" t="str">
        <f t="shared" si="51"/>
        <v/>
      </c>
      <c r="BL160" s="162"/>
      <c r="BM160" s="165"/>
      <c r="BN160" s="249" t="str">
        <f>IFERROR(IF($H160="","",IF($H160="Total",SUMIFS(BN$12:BN159,$F$12:$F159,"Category"),IF($F160="Category",SUM(INDEX(Allocations!$D$11:$O$20,MATCH(Summary!$H160,Allocations!$C$11:$C$20,0),MATCH(Summary!BN$8,Allocations!$D$10:$O$10,0))),SUM(INDEX(TB_ALLOCATIONS[[January]:[December]],MATCH(Summary!$H160,TB_ALLOCATIONS[Subcategory],0),MATCH(Summary!BN$8,TB_ALLOCATIONS[[#Headers],[January]:[December]],0)))))),0)</f>
        <v/>
      </c>
      <c r="BO160" s="249" t="str">
        <f>IFERROR(IF($H160="","",IF($H160="Total",SUMIFS(BO$12:BO159,$F$12:$F159,"Category"),IF($F160="Category",SUMIFS(TB_TRANSACTIONS[Total ($)],TB_TRANSACTIONS[Category],Summary!$H160,TB_TRANSACTIONS[Month],Summary!BN$8),SUMIFS(TB_TRANSACTIONS[Total ($)],TB_TRANSACTIONS[Subcategory],Summary!$H160,TB_TRANSACTIONS[Month],Summary!BN$8)))),0)</f>
        <v/>
      </c>
      <c r="BP160" s="250" t="str">
        <f t="shared" si="52"/>
        <v/>
      </c>
      <c r="BQ160" s="162"/>
      <c r="BR160" s="165"/>
      <c r="BS160" s="249" t="str">
        <f t="shared" si="38"/>
        <v/>
      </c>
      <c r="BT160" s="249" t="str">
        <f t="shared" si="39"/>
        <v/>
      </c>
      <c r="BU160" s="250" t="str">
        <f t="shared" si="40"/>
        <v/>
      </c>
      <c r="BV160" s="267"/>
      <c r="BW160" s="77"/>
      <c r="BX160" s="57"/>
      <c r="CK160" s="92"/>
      <c r="CL160" s="92"/>
      <c r="CM160" s="92"/>
      <c r="CN160" s="92"/>
      <c r="CO160" s="92"/>
      <c r="CP160" s="92"/>
    </row>
    <row r="161" spans="1:94" s="72" customFormat="1" ht="16" customHeight="1" thickBot="1" x14ac:dyDescent="0.3">
      <c r="A161" s="97"/>
      <c r="B161" s="108" t="str">
        <f>IFERROR(IF(COUNTIFS($B$13:B160,"Total")&gt;0,"-",IF(B160="",IF(B159="","Total",IF(B159=$C$8,"",B159+1)),IF(E160=D160,"",B160))),"-")</f>
        <v>-</v>
      </c>
      <c r="C161" s="108" t="str">
        <f>IFERROR(IF(B161="","-",INDEX(Analysis!$D$45:$D$54,MATCH(Summary!$B161,Analysis!$C$45:$C$54,0),1)),"-")</f>
        <v>-</v>
      </c>
      <c r="D161" s="108" t="str">
        <f>IFERROR(INDEX(Analysis!$E$45:$E$54,MATCH(Summary!$B161,Analysis!$C$45:$C$54,0),1),"-")</f>
        <v>-</v>
      </c>
      <c r="E161" s="108" t="str">
        <f t="shared" si="53"/>
        <v>-</v>
      </c>
      <c r="F161" s="108" t="str">
        <f t="shared" si="41"/>
        <v>-</v>
      </c>
      <c r="G161" s="57"/>
      <c r="H161" s="164" t="str">
        <f>IFERROR(IF(B161="Total","Total",IF(COUNTIFS($H$12:H160,"Total")&gt;0,"",IF(F161="Category",Summary!C161,INDEX(TB_ALLOCATIONS[Subcategory],MATCH(Summary!C161&amp;"-"&amp;Summary!E161,TB_ALLOCATIONS[Subcategory - code],0),1)))),"")</f>
        <v/>
      </c>
      <c r="I161" s="162"/>
      <c r="J161" s="165"/>
      <c r="K161" s="249" t="str">
        <f>IFERROR(IF($H161="","",IF($H161="Total",SUMIFS(K$12:K160,$F$12:$F160,"Category"),IF($F161="Category",SUM(INDEX(Allocations!$D$11:$O$20,MATCH(Summary!$H161,Allocations!$C$11:$C$20,0),MATCH(Summary!K$8,Allocations!$D$10:$O$10,0))),SUM(INDEX(TB_ALLOCATIONS[[January]:[December]],MATCH(Summary!$H161,TB_ALLOCATIONS[Subcategory],0),MATCH(Summary!K$8,TB_ALLOCATIONS[[#Headers],[January]:[December]],0)))))),0)</f>
        <v/>
      </c>
      <c r="L161" s="249" t="str">
        <f>IFERROR(IF($H161="","",IF($H161="Total",SUMIFS(L$12:L160,$F$12:$F160,"Category"),IF($F161="Category",SUMIFS(TB_TRANSACTIONS[Total ($)],TB_TRANSACTIONS[Category],Summary!$H161,TB_TRANSACTIONS[Month],Summary!K$8),SUMIFS(TB_TRANSACTIONS[Total ($)],TB_TRANSACTIONS[Subcategory],Summary!$H161,TB_TRANSACTIONS[Month],Summary!K$8)))),0)</f>
        <v/>
      </c>
      <c r="M161" s="250" t="str">
        <f t="shared" si="54"/>
        <v/>
      </c>
      <c r="N161" s="162"/>
      <c r="O161" s="165"/>
      <c r="P161" s="249" t="str">
        <f>IFERROR(IF($H161="","",IF($H161="Total",SUMIFS(P$12:P160,$F$12:$F160,"Category"),IF($F161="Category",SUM(INDEX(Allocations!$D$11:$O$20,MATCH(Summary!$H161,Allocations!$C$11:$C$20,0),MATCH(Summary!P$8,Allocations!$D$10:$O$10,0))),SUM(INDEX(TB_ALLOCATIONS[[January]:[December]],MATCH(Summary!$H161,TB_ALLOCATIONS[Subcategory],0),MATCH(Summary!P$8,TB_ALLOCATIONS[[#Headers],[January]:[December]],0)))))),0)</f>
        <v/>
      </c>
      <c r="Q161" s="249" t="str">
        <f>IFERROR(IF($H161="","",IF($H161="Total",SUMIFS(Q$12:Q160,$F$12:$F160,"Category"),IF($F161="Category",SUMIFS(TB_TRANSACTIONS[Total ($)],TB_TRANSACTIONS[Category],Summary!$H161,TB_TRANSACTIONS[Month],Summary!P$8),SUMIFS(TB_TRANSACTIONS[Total ($)],TB_TRANSACTIONS[Subcategory],Summary!$H161,TB_TRANSACTIONS[Month],Summary!P$8)))),0)</f>
        <v/>
      </c>
      <c r="R161" s="250" t="str">
        <f t="shared" si="42"/>
        <v/>
      </c>
      <c r="S161" s="162"/>
      <c r="T161" s="165"/>
      <c r="U161" s="249" t="str">
        <f>IFERROR(IF($H161="","",IF($H161="Total",SUMIFS(U$12:U160,$F$12:$F160,"Category"),IF($F161="Category",SUM(INDEX(Allocations!$D$11:$O$20,MATCH(Summary!$H161,Allocations!$C$11:$C$20,0),MATCH(Summary!U$8,Allocations!$D$10:$O$10,0))),SUM(INDEX(TB_ALLOCATIONS[[January]:[December]],MATCH(Summary!$H161,TB_ALLOCATIONS[Subcategory],0),MATCH(Summary!U$8,TB_ALLOCATIONS[[#Headers],[January]:[December]],0)))))),0)</f>
        <v/>
      </c>
      <c r="V161" s="249" t="str">
        <f>IFERROR(IF($H161="","",IF($H161="Total",SUMIFS(V$12:V160,$F$12:$F160,"Category"),IF($F161="Category",SUMIFS(TB_TRANSACTIONS[Total ($)],TB_TRANSACTIONS[Category],Summary!$H161,TB_TRANSACTIONS[Month],Summary!U$8),SUMIFS(TB_TRANSACTIONS[Total ($)],TB_TRANSACTIONS[Subcategory],Summary!$H161,TB_TRANSACTIONS[Month],Summary!U$8)))),0)</f>
        <v/>
      </c>
      <c r="W161" s="250" t="str">
        <f t="shared" si="43"/>
        <v/>
      </c>
      <c r="X161" s="162"/>
      <c r="Y161" s="165"/>
      <c r="Z161" s="249" t="str">
        <f>IFERROR(IF($H161="","",IF($H161="Total",SUMIFS(Z$12:Z160,$F$12:$F160,"Category"),IF($F161="Category",SUM(INDEX(Allocations!$D$11:$O$20,MATCH(Summary!$H161,Allocations!$C$11:$C$20,0),MATCH(Summary!Z$8,Allocations!$D$10:$O$10,0))),SUM(INDEX(TB_ALLOCATIONS[[January]:[December]],MATCH(Summary!$H161,TB_ALLOCATIONS[Subcategory],0),MATCH(Summary!Z$8,TB_ALLOCATIONS[[#Headers],[January]:[December]],0)))))),0)</f>
        <v/>
      </c>
      <c r="AA161" s="249" t="str">
        <f>IFERROR(IF($H161="","",IF($H161="Total",SUMIFS(AA$12:AA160,$F$12:$F160,"Category"),IF($F161="Category",SUMIFS(TB_TRANSACTIONS[Total ($)],TB_TRANSACTIONS[Category],Summary!$H161,TB_TRANSACTIONS[Month],Summary!Z$8),SUMIFS(TB_TRANSACTIONS[Total ($)],TB_TRANSACTIONS[Subcategory],Summary!$H161,TB_TRANSACTIONS[Month],Summary!Z$8)))),0)</f>
        <v/>
      </c>
      <c r="AB161" s="250" t="str">
        <f t="shared" si="44"/>
        <v/>
      </c>
      <c r="AC161" s="162"/>
      <c r="AD161" s="165"/>
      <c r="AE161" s="249" t="str">
        <f>IFERROR(IF($H161="","",IF($H161="Total",SUMIFS(AE$12:AE160,$F$12:$F160,"Category"),IF($F161="Category",SUM(INDEX(Allocations!$D$11:$O$20,MATCH(Summary!$H161,Allocations!$C$11:$C$20,0),MATCH(Summary!AE$8,Allocations!$D$10:$O$10,0))),SUM(INDEX(TB_ALLOCATIONS[[January]:[December]],MATCH(Summary!$H161,TB_ALLOCATIONS[Subcategory],0),MATCH(Summary!AE$8,TB_ALLOCATIONS[[#Headers],[January]:[December]],0)))))),0)</f>
        <v/>
      </c>
      <c r="AF161" s="249" t="str">
        <f>IFERROR(IF($H161="","",IF($H161="Total",SUMIFS(AF$12:AF160,$F$12:$F160,"Category"),IF($F161="Category",SUMIFS(TB_TRANSACTIONS[Total ($)],TB_TRANSACTIONS[Category],Summary!$H161,TB_TRANSACTIONS[Month],Summary!AE$8),SUMIFS(TB_TRANSACTIONS[Total ($)],TB_TRANSACTIONS[Subcategory],Summary!$H161,TB_TRANSACTIONS[Month],Summary!AE$8)))),0)</f>
        <v/>
      </c>
      <c r="AG161" s="250" t="str">
        <f t="shared" si="45"/>
        <v/>
      </c>
      <c r="AH161" s="162"/>
      <c r="AI161" s="165"/>
      <c r="AJ161" s="249" t="str">
        <f>IFERROR(IF($H161="","",IF($H161="Total",SUMIFS(AJ$12:AJ160,$F$12:$F160,"Category"),IF($F161="Category",SUM(INDEX(Allocations!$D$11:$O$20,MATCH(Summary!$H161,Allocations!$C$11:$C$20,0),MATCH(Summary!AJ$8,Allocations!$D$10:$O$10,0))),SUM(INDEX(TB_ALLOCATIONS[[January]:[December]],MATCH(Summary!$H161,TB_ALLOCATIONS[Subcategory],0),MATCH(Summary!AJ$8,TB_ALLOCATIONS[[#Headers],[January]:[December]],0)))))),0)</f>
        <v/>
      </c>
      <c r="AK161" s="249" t="str">
        <f>IFERROR(IF($H161="","",IF($H161="Total",SUMIFS(AK$12:AK160,$F$12:$F160,"Category"),IF($F161="Category",SUMIFS(TB_TRANSACTIONS[Total ($)],TB_TRANSACTIONS[Category],Summary!$H161,TB_TRANSACTIONS[Month],Summary!AJ$8),SUMIFS(TB_TRANSACTIONS[Total ($)],TB_TRANSACTIONS[Subcategory],Summary!$H161,TB_TRANSACTIONS[Month],Summary!AJ$8)))),0)</f>
        <v/>
      </c>
      <c r="AL161" s="250" t="str">
        <f t="shared" si="46"/>
        <v/>
      </c>
      <c r="AM161" s="162"/>
      <c r="AN161" s="165"/>
      <c r="AO161" s="249" t="str">
        <f>IFERROR(IF($H161="","",IF($H161="Total",SUMIFS(AO$12:AO160,$F$12:$F160,"Category"),IF($F161="Category",SUM(INDEX(Allocations!$D$11:$O$20,MATCH(Summary!$H161,Allocations!$C$11:$C$20,0),MATCH(Summary!AO$8,Allocations!$D$10:$O$10,0))),SUM(INDEX(TB_ALLOCATIONS[[January]:[December]],MATCH(Summary!$H161,TB_ALLOCATIONS[Subcategory],0),MATCH(Summary!AO$8,TB_ALLOCATIONS[[#Headers],[January]:[December]],0)))))),0)</f>
        <v/>
      </c>
      <c r="AP161" s="249" t="str">
        <f>IFERROR(IF($H161="","",IF($H161="Total",SUMIFS(AP$12:AP160,$F$12:$F160,"Category"),IF($F161="Category",SUMIFS(TB_TRANSACTIONS[Total ($)],TB_TRANSACTIONS[Category],Summary!$H161,TB_TRANSACTIONS[Month],Summary!AO$8),SUMIFS(TB_TRANSACTIONS[Total ($)],TB_TRANSACTIONS[Subcategory],Summary!$H161,TB_TRANSACTIONS[Month],Summary!AO$8)))),0)</f>
        <v/>
      </c>
      <c r="AQ161" s="250" t="str">
        <f t="shared" si="47"/>
        <v/>
      </c>
      <c r="AR161" s="162"/>
      <c r="AS161" s="165"/>
      <c r="AT161" s="249" t="str">
        <f>IFERROR(IF($H161="","",IF($H161="Total",SUMIFS(AT$12:AT160,$F$12:$F160,"Category"),IF($F161="Category",SUM(INDEX(Allocations!$D$11:$O$20,MATCH(Summary!$H161,Allocations!$C$11:$C$20,0),MATCH(Summary!AT$8,Allocations!$D$10:$O$10,0))),SUM(INDEX(TB_ALLOCATIONS[[January]:[December]],MATCH(Summary!$H161,TB_ALLOCATIONS[Subcategory],0),MATCH(Summary!AT$8,TB_ALLOCATIONS[[#Headers],[January]:[December]],0)))))),0)</f>
        <v/>
      </c>
      <c r="AU161" s="249" t="str">
        <f>IFERROR(IF($H161="","",IF($H161="Total",SUMIFS(AU$12:AU160,$F$12:$F160,"Category"),IF($F161="Category",SUMIFS(TB_TRANSACTIONS[Total ($)],TB_TRANSACTIONS[Category],Summary!$H161,TB_TRANSACTIONS[Month],Summary!AT$8),SUMIFS(TB_TRANSACTIONS[Total ($)],TB_TRANSACTIONS[Subcategory],Summary!$H161,TB_TRANSACTIONS[Month],Summary!AT$8)))),0)</f>
        <v/>
      </c>
      <c r="AV161" s="250" t="str">
        <f t="shared" si="48"/>
        <v/>
      </c>
      <c r="AW161" s="162"/>
      <c r="AX161" s="165"/>
      <c r="AY161" s="249" t="str">
        <f>IFERROR(IF($H161="","",IF($H161="Total",SUMIFS(AY$12:AY160,$F$12:$F160,"Category"),IF($F161="Category",SUM(INDEX(Allocations!$D$11:$O$20,MATCH(Summary!$H161,Allocations!$C$11:$C$20,0),MATCH(Summary!AY$8,Allocations!$D$10:$O$10,0))),SUM(INDEX(TB_ALLOCATIONS[[January]:[December]],MATCH(Summary!$H161,TB_ALLOCATIONS[Subcategory],0),MATCH(Summary!AY$8,TB_ALLOCATIONS[[#Headers],[January]:[December]],0)))))),0)</f>
        <v/>
      </c>
      <c r="AZ161" s="249" t="str">
        <f>IFERROR(IF($H161="","",IF($H161="Total",SUMIFS(AZ$12:AZ160,$F$12:$F160,"Category"),IF($F161="Category",SUMIFS(TB_TRANSACTIONS[Total ($)],TB_TRANSACTIONS[Category],Summary!$H161,TB_TRANSACTIONS[Month],Summary!AY$8),SUMIFS(TB_TRANSACTIONS[Total ($)],TB_TRANSACTIONS[Subcategory],Summary!$H161,TB_TRANSACTIONS[Month],Summary!AY$8)))),0)</f>
        <v/>
      </c>
      <c r="BA161" s="250" t="str">
        <f t="shared" si="49"/>
        <v/>
      </c>
      <c r="BB161" s="162"/>
      <c r="BC161" s="165"/>
      <c r="BD161" s="249" t="str">
        <f>IFERROR(IF($H161="","",IF($H161="Total",SUMIFS(BD$12:BD160,$F$12:$F160,"Category"),IF($F161="Category",SUM(INDEX(Allocations!$D$11:$O$20,MATCH(Summary!$H161,Allocations!$C$11:$C$20,0),MATCH(Summary!BD$8,Allocations!$D$10:$O$10,0))),SUM(INDEX(TB_ALLOCATIONS[[January]:[December]],MATCH(Summary!$H161,TB_ALLOCATIONS[Subcategory],0),MATCH(Summary!BD$8,TB_ALLOCATIONS[[#Headers],[January]:[December]],0)))))),0)</f>
        <v/>
      </c>
      <c r="BE161" s="249" t="str">
        <f>IFERROR(IF($H161="","",IF($H161="Total",SUMIFS(BE$12:BE160,$F$12:$F160,"Category"),IF($F161="Category",SUMIFS(TB_TRANSACTIONS[Total ($)],TB_TRANSACTIONS[Category],Summary!$H161,TB_TRANSACTIONS[Month],Summary!BD$8),SUMIFS(TB_TRANSACTIONS[Total ($)],TB_TRANSACTIONS[Subcategory],Summary!$H161,TB_TRANSACTIONS[Month],Summary!BD$8)))),0)</f>
        <v/>
      </c>
      <c r="BF161" s="250" t="str">
        <f t="shared" si="50"/>
        <v/>
      </c>
      <c r="BG161" s="162"/>
      <c r="BH161" s="165"/>
      <c r="BI161" s="249" t="str">
        <f>IFERROR(IF($H161="","",IF($H161="Total",SUMIFS(BI$12:BI160,$F$12:$F160,"Category"),IF($F161="Category",SUM(INDEX(Allocations!$D$11:$O$20,MATCH(Summary!$H161,Allocations!$C$11:$C$20,0),MATCH(Summary!BI$8,Allocations!$D$10:$O$10,0))),SUM(INDEX(TB_ALLOCATIONS[[January]:[December]],MATCH(Summary!$H161,TB_ALLOCATIONS[Subcategory],0),MATCH(Summary!BI$8,TB_ALLOCATIONS[[#Headers],[January]:[December]],0)))))),0)</f>
        <v/>
      </c>
      <c r="BJ161" s="249" t="str">
        <f>IFERROR(IF($H161="","",IF($H161="Total",SUMIFS(BJ$12:BJ160,$F$12:$F160,"Category"),IF($F161="Category",SUMIFS(TB_TRANSACTIONS[Total ($)],TB_TRANSACTIONS[Category],Summary!$H161,TB_TRANSACTIONS[Month],Summary!BI$8),SUMIFS(TB_TRANSACTIONS[Total ($)],TB_TRANSACTIONS[Subcategory],Summary!$H161,TB_TRANSACTIONS[Month],Summary!BI$8)))),0)</f>
        <v/>
      </c>
      <c r="BK161" s="250" t="str">
        <f t="shared" si="51"/>
        <v/>
      </c>
      <c r="BL161" s="162"/>
      <c r="BM161" s="165"/>
      <c r="BN161" s="249" t="str">
        <f>IFERROR(IF($H161="","",IF($H161="Total",SUMIFS(BN$12:BN160,$F$12:$F160,"Category"),IF($F161="Category",SUM(INDEX(Allocations!$D$11:$O$20,MATCH(Summary!$H161,Allocations!$C$11:$C$20,0),MATCH(Summary!BN$8,Allocations!$D$10:$O$10,0))),SUM(INDEX(TB_ALLOCATIONS[[January]:[December]],MATCH(Summary!$H161,TB_ALLOCATIONS[Subcategory],0),MATCH(Summary!BN$8,TB_ALLOCATIONS[[#Headers],[January]:[December]],0)))))),0)</f>
        <v/>
      </c>
      <c r="BO161" s="249" t="str">
        <f>IFERROR(IF($H161="","",IF($H161="Total",SUMIFS(BO$12:BO160,$F$12:$F160,"Category"),IF($F161="Category",SUMIFS(TB_TRANSACTIONS[Total ($)],TB_TRANSACTIONS[Category],Summary!$H161,TB_TRANSACTIONS[Month],Summary!BN$8),SUMIFS(TB_TRANSACTIONS[Total ($)],TB_TRANSACTIONS[Subcategory],Summary!$H161,TB_TRANSACTIONS[Month],Summary!BN$8)))),0)</f>
        <v/>
      </c>
      <c r="BP161" s="250" t="str">
        <f t="shared" si="52"/>
        <v/>
      </c>
      <c r="BQ161" s="162"/>
      <c r="BR161" s="165"/>
      <c r="BS161" s="249" t="str">
        <f t="shared" si="38"/>
        <v/>
      </c>
      <c r="BT161" s="249" t="str">
        <f t="shared" si="39"/>
        <v/>
      </c>
      <c r="BU161" s="250" t="str">
        <f t="shared" si="40"/>
        <v/>
      </c>
      <c r="BV161" s="267"/>
      <c r="BW161" s="77"/>
      <c r="BX161" s="57"/>
      <c r="CK161" s="92"/>
      <c r="CL161" s="92"/>
      <c r="CM161" s="92"/>
      <c r="CN161" s="92"/>
      <c r="CO161" s="92"/>
      <c r="CP161" s="92"/>
    </row>
    <row r="162" spans="1:94" s="72" customFormat="1" ht="16" customHeight="1" thickBot="1" x14ac:dyDescent="0.3">
      <c r="A162" s="97"/>
      <c r="B162" s="108" t="str">
        <f>IFERROR(IF(COUNTIFS($B$13:B161,"Total")&gt;0,"-",IF(B161="",IF(B160="","Total",IF(B160=$C$8,"",B160+1)),IF(E161=D161,"",B161))),"-")</f>
        <v>-</v>
      </c>
      <c r="C162" s="108" t="str">
        <f>IFERROR(IF(B162="","-",INDEX(Analysis!$D$45:$D$54,MATCH(Summary!$B162,Analysis!$C$45:$C$54,0),1)),"-")</f>
        <v>-</v>
      </c>
      <c r="D162" s="108" t="str">
        <f>IFERROR(INDEX(Analysis!$E$45:$E$54,MATCH(Summary!$B162,Analysis!$C$45:$C$54,0),1),"-")</f>
        <v>-</v>
      </c>
      <c r="E162" s="108" t="str">
        <f t="shared" si="53"/>
        <v>-</v>
      </c>
      <c r="F162" s="108" t="str">
        <f t="shared" si="41"/>
        <v>-</v>
      </c>
      <c r="G162" s="57"/>
      <c r="H162" s="164" t="str">
        <f>IFERROR(IF(B162="Total","Total",IF(COUNTIFS($H$12:H161,"Total")&gt;0,"",IF(F162="Category",Summary!C162,INDEX(TB_ALLOCATIONS[Subcategory],MATCH(Summary!C162&amp;"-"&amp;Summary!E162,TB_ALLOCATIONS[Subcategory - code],0),1)))),"")</f>
        <v/>
      </c>
      <c r="I162" s="162"/>
      <c r="J162" s="165"/>
      <c r="K162" s="249" t="str">
        <f>IFERROR(IF($H162="","",IF($H162="Total",SUMIFS(K$12:K161,$F$12:$F161,"Category"),IF($F162="Category",SUM(INDEX(Allocations!$D$11:$O$20,MATCH(Summary!$H162,Allocations!$C$11:$C$20,0),MATCH(Summary!K$8,Allocations!$D$10:$O$10,0))),SUM(INDEX(TB_ALLOCATIONS[[January]:[December]],MATCH(Summary!$H162,TB_ALLOCATIONS[Subcategory],0),MATCH(Summary!K$8,TB_ALLOCATIONS[[#Headers],[January]:[December]],0)))))),0)</f>
        <v/>
      </c>
      <c r="L162" s="249" t="str">
        <f>IFERROR(IF($H162="","",IF($H162="Total",SUMIFS(L$12:L161,$F$12:$F161,"Category"),IF($F162="Category",SUMIFS(TB_TRANSACTIONS[Total ($)],TB_TRANSACTIONS[Category],Summary!$H162,TB_TRANSACTIONS[Month],Summary!K$8),SUMIFS(TB_TRANSACTIONS[Total ($)],TB_TRANSACTIONS[Subcategory],Summary!$H162,TB_TRANSACTIONS[Month],Summary!K$8)))),0)</f>
        <v/>
      </c>
      <c r="M162" s="250" t="str">
        <f t="shared" si="54"/>
        <v/>
      </c>
      <c r="N162" s="162"/>
      <c r="O162" s="165"/>
      <c r="P162" s="249" t="str">
        <f>IFERROR(IF($H162="","",IF($H162="Total",SUMIFS(P$12:P161,$F$12:$F161,"Category"),IF($F162="Category",SUM(INDEX(Allocations!$D$11:$O$20,MATCH(Summary!$H162,Allocations!$C$11:$C$20,0),MATCH(Summary!P$8,Allocations!$D$10:$O$10,0))),SUM(INDEX(TB_ALLOCATIONS[[January]:[December]],MATCH(Summary!$H162,TB_ALLOCATIONS[Subcategory],0),MATCH(Summary!P$8,TB_ALLOCATIONS[[#Headers],[January]:[December]],0)))))),0)</f>
        <v/>
      </c>
      <c r="Q162" s="249" t="str">
        <f>IFERROR(IF($H162="","",IF($H162="Total",SUMIFS(Q$12:Q161,$F$12:$F161,"Category"),IF($F162="Category",SUMIFS(TB_TRANSACTIONS[Total ($)],TB_TRANSACTIONS[Category],Summary!$H162,TB_TRANSACTIONS[Month],Summary!P$8),SUMIFS(TB_TRANSACTIONS[Total ($)],TB_TRANSACTIONS[Subcategory],Summary!$H162,TB_TRANSACTIONS[Month],Summary!P$8)))),0)</f>
        <v/>
      </c>
      <c r="R162" s="250" t="str">
        <f t="shared" si="42"/>
        <v/>
      </c>
      <c r="S162" s="162"/>
      <c r="T162" s="165"/>
      <c r="U162" s="249" t="str">
        <f>IFERROR(IF($H162="","",IF($H162="Total",SUMIFS(U$12:U161,$F$12:$F161,"Category"),IF($F162="Category",SUM(INDEX(Allocations!$D$11:$O$20,MATCH(Summary!$H162,Allocations!$C$11:$C$20,0),MATCH(Summary!U$8,Allocations!$D$10:$O$10,0))),SUM(INDEX(TB_ALLOCATIONS[[January]:[December]],MATCH(Summary!$H162,TB_ALLOCATIONS[Subcategory],0),MATCH(Summary!U$8,TB_ALLOCATIONS[[#Headers],[January]:[December]],0)))))),0)</f>
        <v/>
      </c>
      <c r="V162" s="249" t="str">
        <f>IFERROR(IF($H162="","",IF($H162="Total",SUMIFS(V$12:V161,$F$12:$F161,"Category"),IF($F162="Category",SUMIFS(TB_TRANSACTIONS[Total ($)],TB_TRANSACTIONS[Category],Summary!$H162,TB_TRANSACTIONS[Month],Summary!U$8),SUMIFS(TB_TRANSACTIONS[Total ($)],TB_TRANSACTIONS[Subcategory],Summary!$H162,TB_TRANSACTIONS[Month],Summary!U$8)))),0)</f>
        <v/>
      </c>
      <c r="W162" s="250" t="str">
        <f t="shared" si="43"/>
        <v/>
      </c>
      <c r="X162" s="162"/>
      <c r="Y162" s="165"/>
      <c r="Z162" s="249" t="str">
        <f>IFERROR(IF($H162="","",IF($H162="Total",SUMIFS(Z$12:Z161,$F$12:$F161,"Category"),IF($F162="Category",SUM(INDEX(Allocations!$D$11:$O$20,MATCH(Summary!$H162,Allocations!$C$11:$C$20,0),MATCH(Summary!Z$8,Allocations!$D$10:$O$10,0))),SUM(INDEX(TB_ALLOCATIONS[[January]:[December]],MATCH(Summary!$H162,TB_ALLOCATIONS[Subcategory],0),MATCH(Summary!Z$8,TB_ALLOCATIONS[[#Headers],[January]:[December]],0)))))),0)</f>
        <v/>
      </c>
      <c r="AA162" s="249" t="str">
        <f>IFERROR(IF($H162="","",IF($H162="Total",SUMIFS(AA$12:AA161,$F$12:$F161,"Category"),IF($F162="Category",SUMIFS(TB_TRANSACTIONS[Total ($)],TB_TRANSACTIONS[Category],Summary!$H162,TB_TRANSACTIONS[Month],Summary!Z$8),SUMIFS(TB_TRANSACTIONS[Total ($)],TB_TRANSACTIONS[Subcategory],Summary!$H162,TB_TRANSACTIONS[Month],Summary!Z$8)))),0)</f>
        <v/>
      </c>
      <c r="AB162" s="250" t="str">
        <f t="shared" si="44"/>
        <v/>
      </c>
      <c r="AC162" s="162"/>
      <c r="AD162" s="165"/>
      <c r="AE162" s="249" t="str">
        <f>IFERROR(IF($H162="","",IF($H162="Total",SUMIFS(AE$12:AE161,$F$12:$F161,"Category"),IF($F162="Category",SUM(INDEX(Allocations!$D$11:$O$20,MATCH(Summary!$H162,Allocations!$C$11:$C$20,0),MATCH(Summary!AE$8,Allocations!$D$10:$O$10,0))),SUM(INDEX(TB_ALLOCATIONS[[January]:[December]],MATCH(Summary!$H162,TB_ALLOCATIONS[Subcategory],0),MATCH(Summary!AE$8,TB_ALLOCATIONS[[#Headers],[January]:[December]],0)))))),0)</f>
        <v/>
      </c>
      <c r="AF162" s="249" t="str">
        <f>IFERROR(IF($H162="","",IF($H162="Total",SUMIFS(AF$12:AF161,$F$12:$F161,"Category"),IF($F162="Category",SUMIFS(TB_TRANSACTIONS[Total ($)],TB_TRANSACTIONS[Category],Summary!$H162,TB_TRANSACTIONS[Month],Summary!AE$8),SUMIFS(TB_TRANSACTIONS[Total ($)],TB_TRANSACTIONS[Subcategory],Summary!$H162,TB_TRANSACTIONS[Month],Summary!AE$8)))),0)</f>
        <v/>
      </c>
      <c r="AG162" s="250" t="str">
        <f t="shared" si="45"/>
        <v/>
      </c>
      <c r="AH162" s="162"/>
      <c r="AI162" s="165"/>
      <c r="AJ162" s="249" t="str">
        <f>IFERROR(IF($H162="","",IF($H162="Total",SUMIFS(AJ$12:AJ161,$F$12:$F161,"Category"),IF($F162="Category",SUM(INDEX(Allocations!$D$11:$O$20,MATCH(Summary!$H162,Allocations!$C$11:$C$20,0),MATCH(Summary!AJ$8,Allocations!$D$10:$O$10,0))),SUM(INDEX(TB_ALLOCATIONS[[January]:[December]],MATCH(Summary!$H162,TB_ALLOCATIONS[Subcategory],0),MATCH(Summary!AJ$8,TB_ALLOCATIONS[[#Headers],[January]:[December]],0)))))),0)</f>
        <v/>
      </c>
      <c r="AK162" s="249" t="str">
        <f>IFERROR(IF($H162="","",IF($H162="Total",SUMIFS(AK$12:AK161,$F$12:$F161,"Category"),IF($F162="Category",SUMIFS(TB_TRANSACTIONS[Total ($)],TB_TRANSACTIONS[Category],Summary!$H162,TB_TRANSACTIONS[Month],Summary!AJ$8),SUMIFS(TB_TRANSACTIONS[Total ($)],TB_TRANSACTIONS[Subcategory],Summary!$H162,TB_TRANSACTIONS[Month],Summary!AJ$8)))),0)</f>
        <v/>
      </c>
      <c r="AL162" s="250" t="str">
        <f t="shared" si="46"/>
        <v/>
      </c>
      <c r="AM162" s="162"/>
      <c r="AN162" s="165"/>
      <c r="AO162" s="249" t="str">
        <f>IFERROR(IF($H162="","",IF($H162="Total",SUMIFS(AO$12:AO161,$F$12:$F161,"Category"),IF($F162="Category",SUM(INDEX(Allocations!$D$11:$O$20,MATCH(Summary!$H162,Allocations!$C$11:$C$20,0),MATCH(Summary!AO$8,Allocations!$D$10:$O$10,0))),SUM(INDEX(TB_ALLOCATIONS[[January]:[December]],MATCH(Summary!$H162,TB_ALLOCATIONS[Subcategory],0),MATCH(Summary!AO$8,TB_ALLOCATIONS[[#Headers],[January]:[December]],0)))))),0)</f>
        <v/>
      </c>
      <c r="AP162" s="249" t="str">
        <f>IFERROR(IF($H162="","",IF($H162="Total",SUMIFS(AP$12:AP161,$F$12:$F161,"Category"),IF($F162="Category",SUMIFS(TB_TRANSACTIONS[Total ($)],TB_TRANSACTIONS[Category],Summary!$H162,TB_TRANSACTIONS[Month],Summary!AO$8),SUMIFS(TB_TRANSACTIONS[Total ($)],TB_TRANSACTIONS[Subcategory],Summary!$H162,TB_TRANSACTIONS[Month],Summary!AO$8)))),0)</f>
        <v/>
      </c>
      <c r="AQ162" s="250" t="str">
        <f t="shared" si="47"/>
        <v/>
      </c>
      <c r="AR162" s="162"/>
      <c r="AS162" s="165"/>
      <c r="AT162" s="249" t="str">
        <f>IFERROR(IF($H162="","",IF($H162="Total",SUMIFS(AT$12:AT161,$F$12:$F161,"Category"),IF($F162="Category",SUM(INDEX(Allocations!$D$11:$O$20,MATCH(Summary!$H162,Allocations!$C$11:$C$20,0),MATCH(Summary!AT$8,Allocations!$D$10:$O$10,0))),SUM(INDEX(TB_ALLOCATIONS[[January]:[December]],MATCH(Summary!$H162,TB_ALLOCATIONS[Subcategory],0),MATCH(Summary!AT$8,TB_ALLOCATIONS[[#Headers],[January]:[December]],0)))))),0)</f>
        <v/>
      </c>
      <c r="AU162" s="249" t="str">
        <f>IFERROR(IF($H162="","",IF($H162="Total",SUMIFS(AU$12:AU161,$F$12:$F161,"Category"),IF($F162="Category",SUMIFS(TB_TRANSACTIONS[Total ($)],TB_TRANSACTIONS[Category],Summary!$H162,TB_TRANSACTIONS[Month],Summary!AT$8),SUMIFS(TB_TRANSACTIONS[Total ($)],TB_TRANSACTIONS[Subcategory],Summary!$H162,TB_TRANSACTIONS[Month],Summary!AT$8)))),0)</f>
        <v/>
      </c>
      <c r="AV162" s="250" t="str">
        <f t="shared" si="48"/>
        <v/>
      </c>
      <c r="AW162" s="162"/>
      <c r="AX162" s="165"/>
      <c r="AY162" s="249" t="str">
        <f>IFERROR(IF($H162="","",IF($H162="Total",SUMIFS(AY$12:AY161,$F$12:$F161,"Category"),IF($F162="Category",SUM(INDEX(Allocations!$D$11:$O$20,MATCH(Summary!$H162,Allocations!$C$11:$C$20,0),MATCH(Summary!AY$8,Allocations!$D$10:$O$10,0))),SUM(INDEX(TB_ALLOCATIONS[[January]:[December]],MATCH(Summary!$H162,TB_ALLOCATIONS[Subcategory],0),MATCH(Summary!AY$8,TB_ALLOCATIONS[[#Headers],[January]:[December]],0)))))),0)</f>
        <v/>
      </c>
      <c r="AZ162" s="249" t="str">
        <f>IFERROR(IF($H162="","",IF($H162="Total",SUMIFS(AZ$12:AZ161,$F$12:$F161,"Category"),IF($F162="Category",SUMIFS(TB_TRANSACTIONS[Total ($)],TB_TRANSACTIONS[Category],Summary!$H162,TB_TRANSACTIONS[Month],Summary!AY$8),SUMIFS(TB_TRANSACTIONS[Total ($)],TB_TRANSACTIONS[Subcategory],Summary!$H162,TB_TRANSACTIONS[Month],Summary!AY$8)))),0)</f>
        <v/>
      </c>
      <c r="BA162" s="250" t="str">
        <f t="shared" si="49"/>
        <v/>
      </c>
      <c r="BB162" s="162"/>
      <c r="BC162" s="165"/>
      <c r="BD162" s="249" t="str">
        <f>IFERROR(IF($H162="","",IF($H162="Total",SUMIFS(BD$12:BD161,$F$12:$F161,"Category"),IF($F162="Category",SUM(INDEX(Allocations!$D$11:$O$20,MATCH(Summary!$H162,Allocations!$C$11:$C$20,0),MATCH(Summary!BD$8,Allocations!$D$10:$O$10,0))),SUM(INDEX(TB_ALLOCATIONS[[January]:[December]],MATCH(Summary!$H162,TB_ALLOCATIONS[Subcategory],0),MATCH(Summary!BD$8,TB_ALLOCATIONS[[#Headers],[January]:[December]],0)))))),0)</f>
        <v/>
      </c>
      <c r="BE162" s="249" t="str">
        <f>IFERROR(IF($H162="","",IF($H162="Total",SUMIFS(BE$12:BE161,$F$12:$F161,"Category"),IF($F162="Category",SUMIFS(TB_TRANSACTIONS[Total ($)],TB_TRANSACTIONS[Category],Summary!$H162,TB_TRANSACTIONS[Month],Summary!BD$8),SUMIFS(TB_TRANSACTIONS[Total ($)],TB_TRANSACTIONS[Subcategory],Summary!$H162,TB_TRANSACTIONS[Month],Summary!BD$8)))),0)</f>
        <v/>
      </c>
      <c r="BF162" s="250" t="str">
        <f t="shared" si="50"/>
        <v/>
      </c>
      <c r="BG162" s="162"/>
      <c r="BH162" s="165"/>
      <c r="BI162" s="249" t="str">
        <f>IFERROR(IF($H162="","",IF($H162="Total",SUMIFS(BI$12:BI161,$F$12:$F161,"Category"),IF($F162="Category",SUM(INDEX(Allocations!$D$11:$O$20,MATCH(Summary!$H162,Allocations!$C$11:$C$20,0),MATCH(Summary!BI$8,Allocations!$D$10:$O$10,0))),SUM(INDEX(TB_ALLOCATIONS[[January]:[December]],MATCH(Summary!$H162,TB_ALLOCATIONS[Subcategory],0),MATCH(Summary!BI$8,TB_ALLOCATIONS[[#Headers],[January]:[December]],0)))))),0)</f>
        <v/>
      </c>
      <c r="BJ162" s="249" t="str">
        <f>IFERROR(IF($H162="","",IF($H162="Total",SUMIFS(BJ$12:BJ161,$F$12:$F161,"Category"),IF($F162="Category",SUMIFS(TB_TRANSACTIONS[Total ($)],TB_TRANSACTIONS[Category],Summary!$H162,TB_TRANSACTIONS[Month],Summary!BI$8),SUMIFS(TB_TRANSACTIONS[Total ($)],TB_TRANSACTIONS[Subcategory],Summary!$H162,TB_TRANSACTIONS[Month],Summary!BI$8)))),0)</f>
        <v/>
      </c>
      <c r="BK162" s="250" t="str">
        <f t="shared" si="51"/>
        <v/>
      </c>
      <c r="BL162" s="162"/>
      <c r="BM162" s="165"/>
      <c r="BN162" s="249" t="str">
        <f>IFERROR(IF($H162="","",IF($H162="Total",SUMIFS(BN$12:BN161,$F$12:$F161,"Category"),IF($F162="Category",SUM(INDEX(Allocations!$D$11:$O$20,MATCH(Summary!$H162,Allocations!$C$11:$C$20,0),MATCH(Summary!BN$8,Allocations!$D$10:$O$10,0))),SUM(INDEX(TB_ALLOCATIONS[[January]:[December]],MATCH(Summary!$H162,TB_ALLOCATIONS[Subcategory],0),MATCH(Summary!BN$8,TB_ALLOCATIONS[[#Headers],[January]:[December]],0)))))),0)</f>
        <v/>
      </c>
      <c r="BO162" s="249" t="str">
        <f>IFERROR(IF($H162="","",IF($H162="Total",SUMIFS(BO$12:BO161,$F$12:$F161,"Category"),IF($F162="Category",SUMIFS(TB_TRANSACTIONS[Total ($)],TB_TRANSACTIONS[Category],Summary!$H162,TB_TRANSACTIONS[Month],Summary!BN$8),SUMIFS(TB_TRANSACTIONS[Total ($)],TB_TRANSACTIONS[Subcategory],Summary!$H162,TB_TRANSACTIONS[Month],Summary!BN$8)))),0)</f>
        <v/>
      </c>
      <c r="BP162" s="250" t="str">
        <f t="shared" si="52"/>
        <v/>
      </c>
      <c r="BQ162" s="162"/>
      <c r="BR162" s="165"/>
      <c r="BS162" s="249" t="str">
        <f t="shared" si="38"/>
        <v/>
      </c>
      <c r="BT162" s="249" t="str">
        <f t="shared" si="39"/>
        <v/>
      </c>
      <c r="BU162" s="250" t="str">
        <f t="shared" si="40"/>
        <v/>
      </c>
      <c r="BV162" s="267"/>
      <c r="BW162" s="77"/>
      <c r="BX162" s="57"/>
      <c r="CK162" s="92"/>
      <c r="CL162" s="92"/>
      <c r="CM162" s="92"/>
      <c r="CN162" s="92"/>
      <c r="CO162" s="92"/>
      <c r="CP162" s="92"/>
    </row>
    <row r="163" spans="1:94" s="72" customFormat="1" ht="16" customHeight="1" thickBot="1" x14ac:dyDescent="0.3">
      <c r="A163" s="97"/>
      <c r="B163" s="108" t="str">
        <f>IFERROR(IF(COUNTIFS($B$13:B162,"Total")&gt;0,"-",IF(B162="",IF(B161="","Total",IF(B161=$C$8,"",B161+1)),IF(E162=D162,"",B162))),"-")</f>
        <v>-</v>
      </c>
      <c r="C163" s="108" t="str">
        <f>IFERROR(IF(B163="","-",INDEX(Analysis!$D$45:$D$54,MATCH(Summary!$B163,Analysis!$C$45:$C$54,0),1)),"-")</f>
        <v>-</v>
      </c>
      <c r="D163" s="108" t="str">
        <f>IFERROR(INDEX(Analysis!$E$45:$E$54,MATCH(Summary!$B163,Analysis!$C$45:$C$54,0),1),"-")</f>
        <v>-</v>
      </c>
      <c r="E163" s="108" t="str">
        <f t="shared" si="53"/>
        <v>-</v>
      </c>
      <c r="F163" s="108" t="str">
        <f t="shared" si="41"/>
        <v>-</v>
      </c>
      <c r="G163" s="57"/>
      <c r="H163" s="164" t="str">
        <f>IFERROR(IF(B163="Total","Total",IF(COUNTIFS($H$12:H162,"Total")&gt;0,"",IF(F163="Category",Summary!C163,INDEX(TB_ALLOCATIONS[Subcategory],MATCH(Summary!C163&amp;"-"&amp;Summary!E163,TB_ALLOCATIONS[Subcategory - code],0),1)))),"")</f>
        <v/>
      </c>
      <c r="I163" s="162"/>
      <c r="J163" s="165"/>
      <c r="K163" s="249" t="str">
        <f>IFERROR(IF($H163="","",IF($H163="Total",SUMIFS(K$12:K162,$F$12:$F162,"Category"),IF($F163="Category",SUM(INDEX(Allocations!$D$11:$O$20,MATCH(Summary!$H163,Allocations!$C$11:$C$20,0),MATCH(Summary!K$8,Allocations!$D$10:$O$10,0))),SUM(INDEX(TB_ALLOCATIONS[[January]:[December]],MATCH(Summary!$H163,TB_ALLOCATIONS[Subcategory],0),MATCH(Summary!K$8,TB_ALLOCATIONS[[#Headers],[January]:[December]],0)))))),0)</f>
        <v/>
      </c>
      <c r="L163" s="249" t="str">
        <f>IFERROR(IF($H163="","",IF($H163="Total",SUMIFS(L$12:L162,$F$12:$F162,"Category"),IF($F163="Category",SUMIFS(TB_TRANSACTIONS[Total ($)],TB_TRANSACTIONS[Category],Summary!$H163,TB_TRANSACTIONS[Month],Summary!K$8),SUMIFS(TB_TRANSACTIONS[Total ($)],TB_TRANSACTIONS[Subcategory],Summary!$H163,TB_TRANSACTIONS[Month],Summary!K$8)))),0)</f>
        <v/>
      </c>
      <c r="M163" s="250" t="str">
        <f t="shared" si="54"/>
        <v/>
      </c>
      <c r="N163" s="162"/>
      <c r="O163" s="165"/>
      <c r="P163" s="249" t="str">
        <f>IFERROR(IF($H163="","",IF($H163="Total",SUMIFS(P$12:P162,$F$12:$F162,"Category"),IF($F163="Category",SUM(INDEX(Allocations!$D$11:$O$20,MATCH(Summary!$H163,Allocations!$C$11:$C$20,0),MATCH(Summary!P$8,Allocations!$D$10:$O$10,0))),SUM(INDEX(TB_ALLOCATIONS[[January]:[December]],MATCH(Summary!$H163,TB_ALLOCATIONS[Subcategory],0),MATCH(Summary!P$8,TB_ALLOCATIONS[[#Headers],[January]:[December]],0)))))),0)</f>
        <v/>
      </c>
      <c r="Q163" s="249" t="str">
        <f>IFERROR(IF($H163="","",IF($H163="Total",SUMIFS(Q$12:Q162,$F$12:$F162,"Category"),IF($F163="Category",SUMIFS(TB_TRANSACTIONS[Total ($)],TB_TRANSACTIONS[Category],Summary!$H163,TB_TRANSACTIONS[Month],Summary!P$8),SUMIFS(TB_TRANSACTIONS[Total ($)],TB_TRANSACTIONS[Subcategory],Summary!$H163,TB_TRANSACTIONS[Month],Summary!P$8)))),0)</f>
        <v/>
      </c>
      <c r="R163" s="250" t="str">
        <f t="shared" si="42"/>
        <v/>
      </c>
      <c r="S163" s="162"/>
      <c r="T163" s="165"/>
      <c r="U163" s="249" t="str">
        <f>IFERROR(IF($H163="","",IF($H163="Total",SUMIFS(U$12:U162,$F$12:$F162,"Category"),IF($F163="Category",SUM(INDEX(Allocations!$D$11:$O$20,MATCH(Summary!$H163,Allocations!$C$11:$C$20,0),MATCH(Summary!U$8,Allocations!$D$10:$O$10,0))),SUM(INDEX(TB_ALLOCATIONS[[January]:[December]],MATCH(Summary!$H163,TB_ALLOCATIONS[Subcategory],0),MATCH(Summary!U$8,TB_ALLOCATIONS[[#Headers],[January]:[December]],0)))))),0)</f>
        <v/>
      </c>
      <c r="V163" s="249" t="str">
        <f>IFERROR(IF($H163="","",IF($H163="Total",SUMIFS(V$12:V162,$F$12:$F162,"Category"),IF($F163="Category",SUMIFS(TB_TRANSACTIONS[Total ($)],TB_TRANSACTIONS[Category],Summary!$H163,TB_TRANSACTIONS[Month],Summary!U$8),SUMIFS(TB_TRANSACTIONS[Total ($)],TB_TRANSACTIONS[Subcategory],Summary!$H163,TB_TRANSACTIONS[Month],Summary!U$8)))),0)</f>
        <v/>
      </c>
      <c r="W163" s="250" t="str">
        <f t="shared" si="43"/>
        <v/>
      </c>
      <c r="X163" s="162"/>
      <c r="Y163" s="165"/>
      <c r="Z163" s="249" t="str">
        <f>IFERROR(IF($H163="","",IF($H163="Total",SUMIFS(Z$12:Z162,$F$12:$F162,"Category"),IF($F163="Category",SUM(INDEX(Allocations!$D$11:$O$20,MATCH(Summary!$H163,Allocations!$C$11:$C$20,0),MATCH(Summary!Z$8,Allocations!$D$10:$O$10,0))),SUM(INDEX(TB_ALLOCATIONS[[January]:[December]],MATCH(Summary!$H163,TB_ALLOCATIONS[Subcategory],0),MATCH(Summary!Z$8,TB_ALLOCATIONS[[#Headers],[January]:[December]],0)))))),0)</f>
        <v/>
      </c>
      <c r="AA163" s="249" t="str">
        <f>IFERROR(IF($H163="","",IF($H163="Total",SUMIFS(AA$12:AA162,$F$12:$F162,"Category"),IF($F163="Category",SUMIFS(TB_TRANSACTIONS[Total ($)],TB_TRANSACTIONS[Category],Summary!$H163,TB_TRANSACTIONS[Month],Summary!Z$8),SUMIFS(TB_TRANSACTIONS[Total ($)],TB_TRANSACTIONS[Subcategory],Summary!$H163,TB_TRANSACTIONS[Month],Summary!Z$8)))),0)</f>
        <v/>
      </c>
      <c r="AB163" s="250" t="str">
        <f t="shared" si="44"/>
        <v/>
      </c>
      <c r="AC163" s="162"/>
      <c r="AD163" s="165"/>
      <c r="AE163" s="249" t="str">
        <f>IFERROR(IF($H163="","",IF($H163="Total",SUMIFS(AE$12:AE162,$F$12:$F162,"Category"),IF($F163="Category",SUM(INDEX(Allocations!$D$11:$O$20,MATCH(Summary!$H163,Allocations!$C$11:$C$20,0),MATCH(Summary!AE$8,Allocations!$D$10:$O$10,0))),SUM(INDEX(TB_ALLOCATIONS[[January]:[December]],MATCH(Summary!$H163,TB_ALLOCATIONS[Subcategory],0),MATCH(Summary!AE$8,TB_ALLOCATIONS[[#Headers],[January]:[December]],0)))))),0)</f>
        <v/>
      </c>
      <c r="AF163" s="249" t="str">
        <f>IFERROR(IF($H163="","",IF($H163="Total",SUMIFS(AF$12:AF162,$F$12:$F162,"Category"),IF($F163="Category",SUMIFS(TB_TRANSACTIONS[Total ($)],TB_TRANSACTIONS[Category],Summary!$H163,TB_TRANSACTIONS[Month],Summary!AE$8),SUMIFS(TB_TRANSACTIONS[Total ($)],TB_TRANSACTIONS[Subcategory],Summary!$H163,TB_TRANSACTIONS[Month],Summary!AE$8)))),0)</f>
        <v/>
      </c>
      <c r="AG163" s="250" t="str">
        <f t="shared" si="45"/>
        <v/>
      </c>
      <c r="AH163" s="162"/>
      <c r="AI163" s="165"/>
      <c r="AJ163" s="249" t="str">
        <f>IFERROR(IF($H163="","",IF($H163="Total",SUMIFS(AJ$12:AJ162,$F$12:$F162,"Category"),IF($F163="Category",SUM(INDEX(Allocations!$D$11:$O$20,MATCH(Summary!$H163,Allocations!$C$11:$C$20,0),MATCH(Summary!AJ$8,Allocations!$D$10:$O$10,0))),SUM(INDEX(TB_ALLOCATIONS[[January]:[December]],MATCH(Summary!$H163,TB_ALLOCATIONS[Subcategory],0),MATCH(Summary!AJ$8,TB_ALLOCATIONS[[#Headers],[January]:[December]],0)))))),0)</f>
        <v/>
      </c>
      <c r="AK163" s="249" t="str">
        <f>IFERROR(IF($H163="","",IF($H163="Total",SUMIFS(AK$12:AK162,$F$12:$F162,"Category"),IF($F163="Category",SUMIFS(TB_TRANSACTIONS[Total ($)],TB_TRANSACTIONS[Category],Summary!$H163,TB_TRANSACTIONS[Month],Summary!AJ$8),SUMIFS(TB_TRANSACTIONS[Total ($)],TB_TRANSACTIONS[Subcategory],Summary!$H163,TB_TRANSACTIONS[Month],Summary!AJ$8)))),0)</f>
        <v/>
      </c>
      <c r="AL163" s="250" t="str">
        <f t="shared" si="46"/>
        <v/>
      </c>
      <c r="AM163" s="162"/>
      <c r="AN163" s="165"/>
      <c r="AO163" s="249" t="str">
        <f>IFERROR(IF($H163="","",IF($H163="Total",SUMIFS(AO$12:AO162,$F$12:$F162,"Category"),IF($F163="Category",SUM(INDEX(Allocations!$D$11:$O$20,MATCH(Summary!$H163,Allocations!$C$11:$C$20,0),MATCH(Summary!AO$8,Allocations!$D$10:$O$10,0))),SUM(INDEX(TB_ALLOCATIONS[[January]:[December]],MATCH(Summary!$H163,TB_ALLOCATIONS[Subcategory],0),MATCH(Summary!AO$8,TB_ALLOCATIONS[[#Headers],[January]:[December]],0)))))),0)</f>
        <v/>
      </c>
      <c r="AP163" s="249" t="str">
        <f>IFERROR(IF($H163="","",IF($H163="Total",SUMIFS(AP$12:AP162,$F$12:$F162,"Category"),IF($F163="Category",SUMIFS(TB_TRANSACTIONS[Total ($)],TB_TRANSACTIONS[Category],Summary!$H163,TB_TRANSACTIONS[Month],Summary!AO$8),SUMIFS(TB_TRANSACTIONS[Total ($)],TB_TRANSACTIONS[Subcategory],Summary!$H163,TB_TRANSACTIONS[Month],Summary!AO$8)))),0)</f>
        <v/>
      </c>
      <c r="AQ163" s="250" t="str">
        <f t="shared" si="47"/>
        <v/>
      </c>
      <c r="AR163" s="162"/>
      <c r="AS163" s="165"/>
      <c r="AT163" s="249" t="str">
        <f>IFERROR(IF($H163="","",IF($H163="Total",SUMIFS(AT$12:AT162,$F$12:$F162,"Category"),IF($F163="Category",SUM(INDEX(Allocations!$D$11:$O$20,MATCH(Summary!$H163,Allocations!$C$11:$C$20,0),MATCH(Summary!AT$8,Allocations!$D$10:$O$10,0))),SUM(INDEX(TB_ALLOCATIONS[[January]:[December]],MATCH(Summary!$H163,TB_ALLOCATIONS[Subcategory],0),MATCH(Summary!AT$8,TB_ALLOCATIONS[[#Headers],[January]:[December]],0)))))),0)</f>
        <v/>
      </c>
      <c r="AU163" s="249" t="str">
        <f>IFERROR(IF($H163="","",IF($H163="Total",SUMIFS(AU$12:AU162,$F$12:$F162,"Category"),IF($F163="Category",SUMIFS(TB_TRANSACTIONS[Total ($)],TB_TRANSACTIONS[Category],Summary!$H163,TB_TRANSACTIONS[Month],Summary!AT$8),SUMIFS(TB_TRANSACTIONS[Total ($)],TB_TRANSACTIONS[Subcategory],Summary!$H163,TB_TRANSACTIONS[Month],Summary!AT$8)))),0)</f>
        <v/>
      </c>
      <c r="AV163" s="250" t="str">
        <f t="shared" si="48"/>
        <v/>
      </c>
      <c r="AW163" s="162"/>
      <c r="AX163" s="165"/>
      <c r="AY163" s="249" t="str">
        <f>IFERROR(IF($H163="","",IF($H163="Total",SUMIFS(AY$12:AY162,$F$12:$F162,"Category"),IF($F163="Category",SUM(INDEX(Allocations!$D$11:$O$20,MATCH(Summary!$H163,Allocations!$C$11:$C$20,0),MATCH(Summary!AY$8,Allocations!$D$10:$O$10,0))),SUM(INDEX(TB_ALLOCATIONS[[January]:[December]],MATCH(Summary!$H163,TB_ALLOCATIONS[Subcategory],0),MATCH(Summary!AY$8,TB_ALLOCATIONS[[#Headers],[January]:[December]],0)))))),0)</f>
        <v/>
      </c>
      <c r="AZ163" s="249" t="str">
        <f>IFERROR(IF($H163="","",IF($H163="Total",SUMIFS(AZ$12:AZ162,$F$12:$F162,"Category"),IF($F163="Category",SUMIFS(TB_TRANSACTIONS[Total ($)],TB_TRANSACTIONS[Category],Summary!$H163,TB_TRANSACTIONS[Month],Summary!AY$8),SUMIFS(TB_TRANSACTIONS[Total ($)],TB_TRANSACTIONS[Subcategory],Summary!$H163,TB_TRANSACTIONS[Month],Summary!AY$8)))),0)</f>
        <v/>
      </c>
      <c r="BA163" s="250" t="str">
        <f t="shared" si="49"/>
        <v/>
      </c>
      <c r="BB163" s="162"/>
      <c r="BC163" s="165"/>
      <c r="BD163" s="249" t="str">
        <f>IFERROR(IF($H163="","",IF($H163="Total",SUMIFS(BD$12:BD162,$F$12:$F162,"Category"),IF($F163="Category",SUM(INDEX(Allocations!$D$11:$O$20,MATCH(Summary!$H163,Allocations!$C$11:$C$20,0),MATCH(Summary!BD$8,Allocations!$D$10:$O$10,0))),SUM(INDEX(TB_ALLOCATIONS[[January]:[December]],MATCH(Summary!$H163,TB_ALLOCATIONS[Subcategory],0),MATCH(Summary!BD$8,TB_ALLOCATIONS[[#Headers],[January]:[December]],0)))))),0)</f>
        <v/>
      </c>
      <c r="BE163" s="249" t="str">
        <f>IFERROR(IF($H163="","",IF($H163="Total",SUMIFS(BE$12:BE162,$F$12:$F162,"Category"),IF($F163="Category",SUMIFS(TB_TRANSACTIONS[Total ($)],TB_TRANSACTIONS[Category],Summary!$H163,TB_TRANSACTIONS[Month],Summary!BD$8),SUMIFS(TB_TRANSACTIONS[Total ($)],TB_TRANSACTIONS[Subcategory],Summary!$H163,TB_TRANSACTIONS[Month],Summary!BD$8)))),0)</f>
        <v/>
      </c>
      <c r="BF163" s="250" t="str">
        <f t="shared" si="50"/>
        <v/>
      </c>
      <c r="BG163" s="162"/>
      <c r="BH163" s="165"/>
      <c r="BI163" s="249" t="str">
        <f>IFERROR(IF($H163="","",IF($H163="Total",SUMIFS(BI$12:BI162,$F$12:$F162,"Category"),IF($F163="Category",SUM(INDEX(Allocations!$D$11:$O$20,MATCH(Summary!$H163,Allocations!$C$11:$C$20,0),MATCH(Summary!BI$8,Allocations!$D$10:$O$10,0))),SUM(INDEX(TB_ALLOCATIONS[[January]:[December]],MATCH(Summary!$H163,TB_ALLOCATIONS[Subcategory],0),MATCH(Summary!BI$8,TB_ALLOCATIONS[[#Headers],[January]:[December]],0)))))),0)</f>
        <v/>
      </c>
      <c r="BJ163" s="249" t="str">
        <f>IFERROR(IF($H163="","",IF($H163="Total",SUMIFS(BJ$12:BJ162,$F$12:$F162,"Category"),IF($F163="Category",SUMIFS(TB_TRANSACTIONS[Total ($)],TB_TRANSACTIONS[Category],Summary!$H163,TB_TRANSACTIONS[Month],Summary!BI$8),SUMIFS(TB_TRANSACTIONS[Total ($)],TB_TRANSACTIONS[Subcategory],Summary!$H163,TB_TRANSACTIONS[Month],Summary!BI$8)))),0)</f>
        <v/>
      </c>
      <c r="BK163" s="250" t="str">
        <f t="shared" si="51"/>
        <v/>
      </c>
      <c r="BL163" s="162"/>
      <c r="BM163" s="165"/>
      <c r="BN163" s="249" t="str">
        <f>IFERROR(IF($H163="","",IF($H163="Total",SUMIFS(BN$12:BN162,$F$12:$F162,"Category"),IF($F163="Category",SUM(INDEX(Allocations!$D$11:$O$20,MATCH(Summary!$H163,Allocations!$C$11:$C$20,0),MATCH(Summary!BN$8,Allocations!$D$10:$O$10,0))),SUM(INDEX(TB_ALLOCATIONS[[January]:[December]],MATCH(Summary!$H163,TB_ALLOCATIONS[Subcategory],0),MATCH(Summary!BN$8,TB_ALLOCATIONS[[#Headers],[January]:[December]],0)))))),0)</f>
        <v/>
      </c>
      <c r="BO163" s="249" t="str">
        <f>IFERROR(IF($H163="","",IF($H163="Total",SUMIFS(BO$12:BO162,$F$12:$F162,"Category"),IF($F163="Category",SUMIFS(TB_TRANSACTIONS[Total ($)],TB_TRANSACTIONS[Category],Summary!$H163,TB_TRANSACTIONS[Month],Summary!BN$8),SUMIFS(TB_TRANSACTIONS[Total ($)],TB_TRANSACTIONS[Subcategory],Summary!$H163,TB_TRANSACTIONS[Month],Summary!BN$8)))),0)</f>
        <v/>
      </c>
      <c r="BP163" s="250" t="str">
        <f t="shared" si="52"/>
        <v/>
      </c>
      <c r="BQ163" s="162"/>
      <c r="BR163" s="165"/>
      <c r="BS163" s="249" t="str">
        <f t="shared" si="38"/>
        <v/>
      </c>
      <c r="BT163" s="249" t="str">
        <f t="shared" si="39"/>
        <v/>
      </c>
      <c r="BU163" s="250" t="str">
        <f t="shared" si="40"/>
        <v/>
      </c>
      <c r="BV163" s="267"/>
      <c r="BW163" s="77"/>
      <c r="BX163" s="57"/>
      <c r="CK163" s="92"/>
      <c r="CL163" s="92"/>
      <c r="CM163" s="92"/>
      <c r="CN163" s="92"/>
      <c r="CO163" s="92"/>
      <c r="CP163" s="92"/>
    </row>
    <row r="164" spans="1:94" s="72" customFormat="1" ht="16" customHeight="1" thickBot="1" x14ac:dyDescent="0.3">
      <c r="A164" s="97"/>
      <c r="B164" s="108" t="str">
        <f>IFERROR(IF(COUNTIFS($B$13:B163,"Total")&gt;0,"-",IF(B163="",IF(B162="","Total",IF(B162=$C$8,"",B162+1)),IF(E163=D163,"",B163))),"-")</f>
        <v>-</v>
      </c>
      <c r="C164" s="108" t="str">
        <f>IFERROR(IF(B164="","-",INDEX(Analysis!$D$45:$D$54,MATCH(Summary!$B164,Analysis!$C$45:$C$54,0),1)),"-")</f>
        <v>-</v>
      </c>
      <c r="D164" s="108" t="str">
        <f>IFERROR(INDEX(Analysis!$E$45:$E$54,MATCH(Summary!$B164,Analysis!$C$45:$C$54,0),1),"-")</f>
        <v>-</v>
      </c>
      <c r="E164" s="108" t="str">
        <f t="shared" si="53"/>
        <v>-</v>
      </c>
      <c r="F164" s="108" t="str">
        <f t="shared" si="41"/>
        <v>-</v>
      </c>
      <c r="G164" s="57"/>
      <c r="H164" s="164" t="str">
        <f>IFERROR(IF(B164="Total","Total",IF(COUNTIFS($H$12:H163,"Total")&gt;0,"",IF(F164="Category",Summary!C164,INDEX(TB_ALLOCATIONS[Subcategory],MATCH(Summary!C164&amp;"-"&amp;Summary!E164,TB_ALLOCATIONS[Subcategory - code],0),1)))),"")</f>
        <v/>
      </c>
      <c r="I164" s="162"/>
      <c r="J164" s="165"/>
      <c r="K164" s="249" t="str">
        <f>IFERROR(IF($H164="","",IF($H164="Total",SUMIFS(K$12:K163,$F$12:$F163,"Category"),IF($F164="Category",SUM(INDEX(Allocations!$D$11:$O$20,MATCH(Summary!$H164,Allocations!$C$11:$C$20,0),MATCH(Summary!K$8,Allocations!$D$10:$O$10,0))),SUM(INDEX(TB_ALLOCATIONS[[January]:[December]],MATCH(Summary!$H164,TB_ALLOCATIONS[Subcategory],0),MATCH(Summary!K$8,TB_ALLOCATIONS[[#Headers],[January]:[December]],0)))))),0)</f>
        <v/>
      </c>
      <c r="L164" s="249" t="str">
        <f>IFERROR(IF($H164="","",IF($H164="Total",SUMIFS(L$12:L163,$F$12:$F163,"Category"),IF($F164="Category",SUMIFS(TB_TRANSACTIONS[Total ($)],TB_TRANSACTIONS[Category],Summary!$H164,TB_TRANSACTIONS[Month],Summary!K$8),SUMIFS(TB_TRANSACTIONS[Total ($)],TB_TRANSACTIONS[Subcategory],Summary!$H164,TB_TRANSACTIONS[Month],Summary!K$8)))),0)</f>
        <v/>
      </c>
      <c r="M164" s="250" t="str">
        <f t="shared" si="54"/>
        <v/>
      </c>
      <c r="N164" s="162"/>
      <c r="O164" s="165"/>
      <c r="P164" s="249" t="str">
        <f>IFERROR(IF($H164="","",IF($H164="Total",SUMIFS(P$12:P163,$F$12:$F163,"Category"),IF($F164="Category",SUM(INDEX(Allocations!$D$11:$O$20,MATCH(Summary!$H164,Allocations!$C$11:$C$20,0),MATCH(Summary!P$8,Allocations!$D$10:$O$10,0))),SUM(INDEX(TB_ALLOCATIONS[[January]:[December]],MATCH(Summary!$H164,TB_ALLOCATIONS[Subcategory],0),MATCH(Summary!P$8,TB_ALLOCATIONS[[#Headers],[January]:[December]],0)))))),0)</f>
        <v/>
      </c>
      <c r="Q164" s="249" t="str">
        <f>IFERROR(IF($H164="","",IF($H164="Total",SUMIFS(Q$12:Q163,$F$12:$F163,"Category"),IF($F164="Category",SUMIFS(TB_TRANSACTIONS[Total ($)],TB_TRANSACTIONS[Category],Summary!$H164,TB_TRANSACTIONS[Month],Summary!P$8),SUMIFS(TB_TRANSACTIONS[Total ($)],TB_TRANSACTIONS[Subcategory],Summary!$H164,TB_TRANSACTIONS[Month],Summary!P$8)))),0)</f>
        <v/>
      </c>
      <c r="R164" s="250" t="str">
        <f t="shared" si="42"/>
        <v/>
      </c>
      <c r="S164" s="162"/>
      <c r="T164" s="165"/>
      <c r="U164" s="249" t="str">
        <f>IFERROR(IF($H164="","",IF($H164="Total",SUMIFS(U$12:U163,$F$12:$F163,"Category"),IF($F164="Category",SUM(INDEX(Allocations!$D$11:$O$20,MATCH(Summary!$H164,Allocations!$C$11:$C$20,0),MATCH(Summary!U$8,Allocations!$D$10:$O$10,0))),SUM(INDEX(TB_ALLOCATIONS[[January]:[December]],MATCH(Summary!$H164,TB_ALLOCATIONS[Subcategory],0),MATCH(Summary!U$8,TB_ALLOCATIONS[[#Headers],[January]:[December]],0)))))),0)</f>
        <v/>
      </c>
      <c r="V164" s="249" t="str">
        <f>IFERROR(IF($H164="","",IF($H164="Total",SUMIFS(V$12:V163,$F$12:$F163,"Category"),IF($F164="Category",SUMIFS(TB_TRANSACTIONS[Total ($)],TB_TRANSACTIONS[Category],Summary!$H164,TB_TRANSACTIONS[Month],Summary!U$8),SUMIFS(TB_TRANSACTIONS[Total ($)],TB_TRANSACTIONS[Subcategory],Summary!$H164,TB_TRANSACTIONS[Month],Summary!U$8)))),0)</f>
        <v/>
      </c>
      <c r="W164" s="250" t="str">
        <f t="shared" si="43"/>
        <v/>
      </c>
      <c r="X164" s="162"/>
      <c r="Y164" s="165"/>
      <c r="Z164" s="249" t="str">
        <f>IFERROR(IF($H164="","",IF($H164="Total",SUMIFS(Z$12:Z163,$F$12:$F163,"Category"),IF($F164="Category",SUM(INDEX(Allocations!$D$11:$O$20,MATCH(Summary!$H164,Allocations!$C$11:$C$20,0),MATCH(Summary!Z$8,Allocations!$D$10:$O$10,0))),SUM(INDEX(TB_ALLOCATIONS[[January]:[December]],MATCH(Summary!$H164,TB_ALLOCATIONS[Subcategory],0),MATCH(Summary!Z$8,TB_ALLOCATIONS[[#Headers],[January]:[December]],0)))))),0)</f>
        <v/>
      </c>
      <c r="AA164" s="249" t="str">
        <f>IFERROR(IF($H164="","",IF($H164="Total",SUMIFS(AA$12:AA163,$F$12:$F163,"Category"),IF($F164="Category",SUMIFS(TB_TRANSACTIONS[Total ($)],TB_TRANSACTIONS[Category],Summary!$H164,TB_TRANSACTIONS[Month],Summary!Z$8),SUMIFS(TB_TRANSACTIONS[Total ($)],TB_TRANSACTIONS[Subcategory],Summary!$H164,TB_TRANSACTIONS[Month],Summary!Z$8)))),0)</f>
        <v/>
      </c>
      <c r="AB164" s="250" t="str">
        <f t="shared" si="44"/>
        <v/>
      </c>
      <c r="AC164" s="162"/>
      <c r="AD164" s="165"/>
      <c r="AE164" s="249" t="str">
        <f>IFERROR(IF($H164="","",IF($H164="Total",SUMIFS(AE$12:AE163,$F$12:$F163,"Category"),IF($F164="Category",SUM(INDEX(Allocations!$D$11:$O$20,MATCH(Summary!$H164,Allocations!$C$11:$C$20,0),MATCH(Summary!AE$8,Allocations!$D$10:$O$10,0))),SUM(INDEX(TB_ALLOCATIONS[[January]:[December]],MATCH(Summary!$H164,TB_ALLOCATIONS[Subcategory],0),MATCH(Summary!AE$8,TB_ALLOCATIONS[[#Headers],[January]:[December]],0)))))),0)</f>
        <v/>
      </c>
      <c r="AF164" s="249" t="str">
        <f>IFERROR(IF($H164="","",IF($H164="Total",SUMIFS(AF$12:AF163,$F$12:$F163,"Category"),IF($F164="Category",SUMIFS(TB_TRANSACTIONS[Total ($)],TB_TRANSACTIONS[Category],Summary!$H164,TB_TRANSACTIONS[Month],Summary!AE$8),SUMIFS(TB_TRANSACTIONS[Total ($)],TB_TRANSACTIONS[Subcategory],Summary!$H164,TB_TRANSACTIONS[Month],Summary!AE$8)))),0)</f>
        <v/>
      </c>
      <c r="AG164" s="250" t="str">
        <f t="shared" si="45"/>
        <v/>
      </c>
      <c r="AH164" s="162"/>
      <c r="AI164" s="165"/>
      <c r="AJ164" s="249" t="str">
        <f>IFERROR(IF($H164="","",IF($H164="Total",SUMIFS(AJ$12:AJ163,$F$12:$F163,"Category"),IF($F164="Category",SUM(INDEX(Allocations!$D$11:$O$20,MATCH(Summary!$H164,Allocations!$C$11:$C$20,0),MATCH(Summary!AJ$8,Allocations!$D$10:$O$10,0))),SUM(INDEX(TB_ALLOCATIONS[[January]:[December]],MATCH(Summary!$H164,TB_ALLOCATIONS[Subcategory],0),MATCH(Summary!AJ$8,TB_ALLOCATIONS[[#Headers],[January]:[December]],0)))))),0)</f>
        <v/>
      </c>
      <c r="AK164" s="249" t="str">
        <f>IFERROR(IF($H164="","",IF($H164="Total",SUMIFS(AK$12:AK163,$F$12:$F163,"Category"),IF($F164="Category",SUMIFS(TB_TRANSACTIONS[Total ($)],TB_TRANSACTIONS[Category],Summary!$H164,TB_TRANSACTIONS[Month],Summary!AJ$8),SUMIFS(TB_TRANSACTIONS[Total ($)],TB_TRANSACTIONS[Subcategory],Summary!$H164,TB_TRANSACTIONS[Month],Summary!AJ$8)))),0)</f>
        <v/>
      </c>
      <c r="AL164" s="250" t="str">
        <f t="shared" si="46"/>
        <v/>
      </c>
      <c r="AM164" s="162"/>
      <c r="AN164" s="165"/>
      <c r="AO164" s="249" t="str">
        <f>IFERROR(IF($H164="","",IF($H164="Total",SUMIFS(AO$12:AO163,$F$12:$F163,"Category"),IF($F164="Category",SUM(INDEX(Allocations!$D$11:$O$20,MATCH(Summary!$H164,Allocations!$C$11:$C$20,0),MATCH(Summary!AO$8,Allocations!$D$10:$O$10,0))),SUM(INDEX(TB_ALLOCATIONS[[January]:[December]],MATCH(Summary!$H164,TB_ALLOCATIONS[Subcategory],0),MATCH(Summary!AO$8,TB_ALLOCATIONS[[#Headers],[January]:[December]],0)))))),0)</f>
        <v/>
      </c>
      <c r="AP164" s="249" t="str">
        <f>IFERROR(IF($H164="","",IF($H164="Total",SUMIFS(AP$12:AP163,$F$12:$F163,"Category"),IF($F164="Category",SUMIFS(TB_TRANSACTIONS[Total ($)],TB_TRANSACTIONS[Category],Summary!$H164,TB_TRANSACTIONS[Month],Summary!AO$8),SUMIFS(TB_TRANSACTIONS[Total ($)],TB_TRANSACTIONS[Subcategory],Summary!$H164,TB_TRANSACTIONS[Month],Summary!AO$8)))),0)</f>
        <v/>
      </c>
      <c r="AQ164" s="250" t="str">
        <f t="shared" si="47"/>
        <v/>
      </c>
      <c r="AR164" s="162"/>
      <c r="AS164" s="165"/>
      <c r="AT164" s="249" t="str">
        <f>IFERROR(IF($H164="","",IF($H164="Total",SUMIFS(AT$12:AT163,$F$12:$F163,"Category"),IF($F164="Category",SUM(INDEX(Allocations!$D$11:$O$20,MATCH(Summary!$H164,Allocations!$C$11:$C$20,0),MATCH(Summary!AT$8,Allocations!$D$10:$O$10,0))),SUM(INDEX(TB_ALLOCATIONS[[January]:[December]],MATCH(Summary!$H164,TB_ALLOCATIONS[Subcategory],0),MATCH(Summary!AT$8,TB_ALLOCATIONS[[#Headers],[January]:[December]],0)))))),0)</f>
        <v/>
      </c>
      <c r="AU164" s="249" t="str">
        <f>IFERROR(IF($H164="","",IF($H164="Total",SUMIFS(AU$12:AU163,$F$12:$F163,"Category"),IF($F164="Category",SUMIFS(TB_TRANSACTIONS[Total ($)],TB_TRANSACTIONS[Category],Summary!$H164,TB_TRANSACTIONS[Month],Summary!AT$8),SUMIFS(TB_TRANSACTIONS[Total ($)],TB_TRANSACTIONS[Subcategory],Summary!$H164,TB_TRANSACTIONS[Month],Summary!AT$8)))),0)</f>
        <v/>
      </c>
      <c r="AV164" s="250" t="str">
        <f t="shared" si="48"/>
        <v/>
      </c>
      <c r="AW164" s="162"/>
      <c r="AX164" s="165"/>
      <c r="AY164" s="249" t="str">
        <f>IFERROR(IF($H164="","",IF($H164="Total",SUMIFS(AY$12:AY163,$F$12:$F163,"Category"),IF($F164="Category",SUM(INDEX(Allocations!$D$11:$O$20,MATCH(Summary!$H164,Allocations!$C$11:$C$20,0),MATCH(Summary!AY$8,Allocations!$D$10:$O$10,0))),SUM(INDEX(TB_ALLOCATIONS[[January]:[December]],MATCH(Summary!$H164,TB_ALLOCATIONS[Subcategory],0),MATCH(Summary!AY$8,TB_ALLOCATIONS[[#Headers],[January]:[December]],0)))))),0)</f>
        <v/>
      </c>
      <c r="AZ164" s="249" t="str">
        <f>IFERROR(IF($H164="","",IF($H164="Total",SUMIFS(AZ$12:AZ163,$F$12:$F163,"Category"),IF($F164="Category",SUMIFS(TB_TRANSACTIONS[Total ($)],TB_TRANSACTIONS[Category],Summary!$H164,TB_TRANSACTIONS[Month],Summary!AY$8),SUMIFS(TB_TRANSACTIONS[Total ($)],TB_TRANSACTIONS[Subcategory],Summary!$H164,TB_TRANSACTIONS[Month],Summary!AY$8)))),0)</f>
        <v/>
      </c>
      <c r="BA164" s="250" t="str">
        <f t="shared" si="49"/>
        <v/>
      </c>
      <c r="BB164" s="162"/>
      <c r="BC164" s="165"/>
      <c r="BD164" s="249" t="str">
        <f>IFERROR(IF($H164="","",IF($H164="Total",SUMIFS(BD$12:BD163,$F$12:$F163,"Category"),IF($F164="Category",SUM(INDEX(Allocations!$D$11:$O$20,MATCH(Summary!$H164,Allocations!$C$11:$C$20,0),MATCH(Summary!BD$8,Allocations!$D$10:$O$10,0))),SUM(INDEX(TB_ALLOCATIONS[[January]:[December]],MATCH(Summary!$H164,TB_ALLOCATIONS[Subcategory],0),MATCH(Summary!BD$8,TB_ALLOCATIONS[[#Headers],[January]:[December]],0)))))),0)</f>
        <v/>
      </c>
      <c r="BE164" s="249" t="str">
        <f>IFERROR(IF($H164="","",IF($H164="Total",SUMIFS(BE$12:BE163,$F$12:$F163,"Category"),IF($F164="Category",SUMIFS(TB_TRANSACTIONS[Total ($)],TB_TRANSACTIONS[Category],Summary!$H164,TB_TRANSACTIONS[Month],Summary!BD$8),SUMIFS(TB_TRANSACTIONS[Total ($)],TB_TRANSACTIONS[Subcategory],Summary!$H164,TB_TRANSACTIONS[Month],Summary!BD$8)))),0)</f>
        <v/>
      </c>
      <c r="BF164" s="250" t="str">
        <f t="shared" si="50"/>
        <v/>
      </c>
      <c r="BG164" s="162"/>
      <c r="BH164" s="165"/>
      <c r="BI164" s="249" t="str">
        <f>IFERROR(IF($H164="","",IF($H164="Total",SUMIFS(BI$12:BI163,$F$12:$F163,"Category"),IF($F164="Category",SUM(INDEX(Allocations!$D$11:$O$20,MATCH(Summary!$H164,Allocations!$C$11:$C$20,0),MATCH(Summary!BI$8,Allocations!$D$10:$O$10,0))),SUM(INDEX(TB_ALLOCATIONS[[January]:[December]],MATCH(Summary!$H164,TB_ALLOCATIONS[Subcategory],0),MATCH(Summary!BI$8,TB_ALLOCATIONS[[#Headers],[January]:[December]],0)))))),0)</f>
        <v/>
      </c>
      <c r="BJ164" s="249" t="str">
        <f>IFERROR(IF($H164="","",IF($H164="Total",SUMIFS(BJ$12:BJ163,$F$12:$F163,"Category"),IF($F164="Category",SUMIFS(TB_TRANSACTIONS[Total ($)],TB_TRANSACTIONS[Category],Summary!$H164,TB_TRANSACTIONS[Month],Summary!BI$8),SUMIFS(TB_TRANSACTIONS[Total ($)],TB_TRANSACTIONS[Subcategory],Summary!$H164,TB_TRANSACTIONS[Month],Summary!BI$8)))),0)</f>
        <v/>
      </c>
      <c r="BK164" s="250" t="str">
        <f t="shared" si="51"/>
        <v/>
      </c>
      <c r="BL164" s="162"/>
      <c r="BM164" s="165"/>
      <c r="BN164" s="249" t="str">
        <f>IFERROR(IF($H164="","",IF($H164="Total",SUMIFS(BN$12:BN163,$F$12:$F163,"Category"),IF($F164="Category",SUM(INDEX(Allocations!$D$11:$O$20,MATCH(Summary!$H164,Allocations!$C$11:$C$20,0),MATCH(Summary!BN$8,Allocations!$D$10:$O$10,0))),SUM(INDEX(TB_ALLOCATIONS[[January]:[December]],MATCH(Summary!$H164,TB_ALLOCATIONS[Subcategory],0),MATCH(Summary!BN$8,TB_ALLOCATIONS[[#Headers],[January]:[December]],0)))))),0)</f>
        <v/>
      </c>
      <c r="BO164" s="249" t="str">
        <f>IFERROR(IF($H164="","",IF($H164="Total",SUMIFS(BO$12:BO163,$F$12:$F163,"Category"),IF($F164="Category",SUMIFS(TB_TRANSACTIONS[Total ($)],TB_TRANSACTIONS[Category],Summary!$H164,TB_TRANSACTIONS[Month],Summary!BN$8),SUMIFS(TB_TRANSACTIONS[Total ($)],TB_TRANSACTIONS[Subcategory],Summary!$H164,TB_TRANSACTIONS[Month],Summary!BN$8)))),0)</f>
        <v/>
      </c>
      <c r="BP164" s="250" t="str">
        <f t="shared" si="52"/>
        <v/>
      </c>
      <c r="BQ164" s="162"/>
      <c r="BR164" s="165"/>
      <c r="BS164" s="249" t="str">
        <f t="shared" si="38"/>
        <v/>
      </c>
      <c r="BT164" s="249" t="str">
        <f t="shared" si="39"/>
        <v/>
      </c>
      <c r="BU164" s="250" t="str">
        <f t="shared" si="40"/>
        <v/>
      </c>
      <c r="BV164" s="267"/>
      <c r="BW164" s="77"/>
      <c r="BX164" s="57"/>
      <c r="CK164" s="92"/>
      <c r="CL164" s="92"/>
      <c r="CM164" s="92"/>
      <c r="CN164" s="92"/>
      <c r="CO164" s="92"/>
      <c r="CP164" s="92"/>
    </row>
    <row r="165" spans="1:94" s="72" customFormat="1" ht="16" customHeight="1" thickBot="1" x14ac:dyDescent="0.3">
      <c r="A165" s="97"/>
      <c r="B165" s="108" t="str">
        <f>IFERROR(IF(COUNTIFS($B$13:B164,"Total")&gt;0,"-",IF(B164="",IF(B163="","Total",IF(B163=$C$8,"",B163+1)),IF(E164=D164,"",B164))),"-")</f>
        <v>-</v>
      </c>
      <c r="C165" s="108" t="str">
        <f>IFERROR(IF(B165="","-",INDEX(Analysis!$D$45:$D$54,MATCH(Summary!$B165,Analysis!$C$45:$C$54,0),1)),"-")</f>
        <v>-</v>
      </c>
      <c r="D165" s="108" t="str">
        <f>IFERROR(INDEX(Analysis!$E$45:$E$54,MATCH(Summary!$B165,Analysis!$C$45:$C$54,0),1),"-")</f>
        <v>-</v>
      </c>
      <c r="E165" s="108" t="str">
        <f t="shared" si="53"/>
        <v>-</v>
      </c>
      <c r="F165" s="108" t="str">
        <f t="shared" si="41"/>
        <v>-</v>
      </c>
      <c r="G165" s="57"/>
      <c r="H165" s="164" t="str">
        <f>IFERROR(IF(B165="Total","Total",IF(COUNTIFS($H$12:H164,"Total")&gt;0,"",IF(F165="Category",Summary!C165,INDEX(TB_ALLOCATIONS[Subcategory],MATCH(Summary!C165&amp;"-"&amp;Summary!E165,TB_ALLOCATIONS[Subcategory - code],0),1)))),"")</f>
        <v/>
      </c>
      <c r="I165" s="162"/>
      <c r="J165" s="165"/>
      <c r="K165" s="249" t="str">
        <f>IFERROR(IF($H165="","",IF($H165="Total",SUMIFS(K$12:K164,$F$12:$F164,"Category"),IF($F165="Category",SUM(INDEX(Allocations!$D$11:$O$20,MATCH(Summary!$H165,Allocations!$C$11:$C$20,0),MATCH(Summary!K$8,Allocations!$D$10:$O$10,0))),SUM(INDEX(TB_ALLOCATIONS[[January]:[December]],MATCH(Summary!$H165,TB_ALLOCATIONS[Subcategory],0),MATCH(Summary!K$8,TB_ALLOCATIONS[[#Headers],[January]:[December]],0)))))),0)</f>
        <v/>
      </c>
      <c r="L165" s="249" t="str">
        <f>IFERROR(IF($H165="","",IF($H165="Total",SUMIFS(L$12:L164,$F$12:$F164,"Category"),IF($F165="Category",SUMIFS(TB_TRANSACTIONS[Total ($)],TB_TRANSACTIONS[Category],Summary!$H165,TB_TRANSACTIONS[Month],Summary!K$8),SUMIFS(TB_TRANSACTIONS[Total ($)],TB_TRANSACTIONS[Subcategory],Summary!$H165,TB_TRANSACTIONS[Month],Summary!K$8)))),0)</f>
        <v/>
      </c>
      <c r="M165" s="250" t="str">
        <f t="shared" si="54"/>
        <v/>
      </c>
      <c r="N165" s="162"/>
      <c r="O165" s="165"/>
      <c r="P165" s="249" t="str">
        <f>IFERROR(IF($H165="","",IF($H165="Total",SUMIFS(P$12:P164,$F$12:$F164,"Category"),IF($F165="Category",SUM(INDEX(Allocations!$D$11:$O$20,MATCH(Summary!$H165,Allocations!$C$11:$C$20,0),MATCH(Summary!P$8,Allocations!$D$10:$O$10,0))),SUM(INDEX(TB_ALLOCATIONS[[January]:[December]],MATCH(Summary!$H165,TB_ALLOCATIONS[Subcategory],0),MATCH(Summary!P$8,TB_ALLOCATIONS[[#Headers],[January]:[December]],0)))))),0)</f>
        <v/>
      </c>
      <c r="Q165" s="249" t="str">
        <f>IFERROR(IF($H165="","",IF($H165="Total",SUMIFS(Q$12:Q164,$F$12:$F164,"Category"),IF($F165="Category",SUMIFS(TB_TRANSACTIONS[Total ($)],TB_TRANSACTIONS[Category],Summary!$H165,TB_TRANSACTIONS[Month],Summary!P$8),SUMIFS(TB_TRANSACTIONS[Total ($)],TB_TRANSACTIONS[Subcategory],Summary!$H165,TB_TRANSACTIONS[Month],Summary!P$8)))),0)</f>
        <v/>
      </c>
      <c r="R165" s="250" t="str">
        <f t="shared" si="42"/>
        <v/>
      </c>
      <c r="S165" s="162"/>
      <c r="T165" s="165"/>
      <c r="U165" s="249" t="str">
        <f>IFERROR(IF($H165="","",IF($H165="Total",SUMIFS(U$12:U164,$F$12:$F164,"Category"),IF($F165="Category",SUM(INDEX(Allocations!$D$11:$O$20,MATCH(Summary!$H165,Allocations!$C$11:$C$20,0),MATCH(Summary!U$8,Allocations!$D$10:$O$10,0))),SUM(INDEX(TB_ALLOCATIONS[[January]:[December]],MATCH(Summary!$H165,TB_ALLOCATIONS[Subcategory],0),MATCH(Summary!U$8,TB_ALLOCATIONS[[#Headers],[January]:[December]],0)))))),0)</f>
        <v/>
      </c>
      <c r="V165" s="249" t="str">
        <f>IFERROR(IF($H165="","",IF($H165="Total",SUMIFS(V$12:V164,$F$12:$F164,"Category"),IF($F165="Category",SUMIFS(TB_TRANSACTIONS[Total ($)],TB_TRANSACTIONS[Category],Summary!$H165,TB_TRANSACTIONS[Month],Summary!U$8),SUMIFS(TB_TRANSACTIONS[Total ($)],TB_TRANSACTIONS[Subcategory],Summary!$H165,TB_TRANSACTIONS[Month],Summary!U$8)))),0)</f>
        <v/>
      </c>
      <c r="W165" s="250" t="str">
        <f t="shared" si="43"/>
        <v/>
      </c>
      <c r="X165" s="162"/>
      <c r="Y165" s="165"/>
      <c r="Z165" s="249" t="str">
        <f>IFERROR(IF($H165="","",IF($H165="Total",SUMIFS(Z$12:Z164,$F$12:$F164,"Category"),IF($F165="Category",SUM(INDEX(Allocations!$D$11:$O$20,MATCH(Summary!$H165,Allocations!$C$11:$C$20,0),MATCH(Summary!Z$8,Allocations!$D$10:$O$10,0))),SUM(INDEX(TB_ALLOCATIONS[[January]:[December]],MATCH(Summary!$H165,TB_ALLOCATIONS[Subcategory],0),MATCH(Summary!Z$8,TB_ALLOCATIONS[[#Headers],[January]:[December]],0)))))),0)</f>
        <v/>
      </c>
      <c r="AA165" s="249" t="str">
        <f>IFERROR(IF($H165="","",IF($H165="Total",SUMIFS(AA$12:AA164,$F$12:$F164,"Category"),IF($F165="Category",SUMIFS(TB_TRANSACTIONS[Total ($)],TB_TRANSACTIONS[Category],Summary!$H165,TB_TRANSACTIONS[Month],Summary!Z$8),SUMIFS(TB_TRANSACTIONS[Total ($)],TB_TRANSACTIONS[Subcategory],Summary!$H165,TB_TRANSACTIONS[Month],Summary!Z$8)))),0)</f>
        <v/>
      </c>
      <c r="AB165" s="250" t="str">
        <f t="shared" si="44"/>
        <v/>
      </c>
      <c r="AC165" s="162"/>
      <c r="AD165" s="165"/>
      <c r="AE165" s="249" t="str">
        <f>IFERROR(IF($H165="","",IF($H165="Total",SUMIFS(AE$12:AE164,$F$12:$F164,"Category"),IF($F165="Category",SUM(INDEX(Allocations!$D$11:$O$20,MATCH(Summary!$H165,Allocations!$C$11:$C$20,0),MATCH(Summary!AE$8,Allocations!$D$10:$O$10,0))),SUM(INDEX(TB_ALLOCATIONS[[January]:[December]],MATCH(Summary!$H165,TB_ALLOCATIONS[Subcategory],0),MATCH(Summary!AE$8,TB_ALLOCATIONS[[#Headers],[January]:[December]],0)))))),0)</f>
        <v/>
      </c>
      <c r="AF165" s="249" t="str">
        <f>IFERROR(IF($H165="","",IF($H165="Total",SUMIFS(AF$12:AF164,$F$12:$F164,"Category"),IF($F165="Category",SUMIFS(TB_TRANSACTIONS[Total ($)],TB_TRANSACTIONS[Category],Summary!$H165,TB_TRANSACTIONS[Month],Summary!AE$8),SUMIFS(TB_TRANSACTIONS[Total ($)],TB_TRANSACTIONS[Subcategory],Summary!$H165,TB_TRANSACTIONS[Month],Summary!AE$8)))),0)</f>
        <v/>
      </c>
      <c r="AG165" s="250" t="str">
        <f t="shared" si="45"/>
        <v/>
      </c>
      <c r="AH165" s="162"/>
      <c r="AI165" s="165"/>
      <c r="AJ165" s="249" t="str">
        <f>IFERROR(IF($H165="","",IF($H165="Total",SUMIFS(AJ$12:AJ164,$F$12:$F164,"Category"),IF($F165="Category",SUM(INDEX(Allocations!$D$11:$O$20,MATCH(Summary!$H165,Allocations!$C$11:$C$20,0),MATCH(Summary!AJ$8,Allocations!$D$10:$O$10,0))),SUM(INDEX(TB_ALLOCATIONS[[January]:[December]],MATCH(Summary!$H165,TB_ALLOCATIONS[Subcategory],0),MATCH(Summary!AJ$8,TB_ALLOCATIONS[[#Headers],[January]:[December]],0)))))),0)</f>
        <v/>
      </c>
      <c r="AK165" s="249" t="str">
        <f>IFERROR(IF($H165="","",IF($H165="Total",SUMIFS(AK$12:AK164,$F$12:$F164,"Category"),IF($F165="Category",SUMIFS(TB_TRANSACTIONS[Total ($)],TB_TRANSACTIONS[Category],Summary!$H165,TB_TRANSACTIONS[Month],Summary!AJ$8),SUMIFS(TB_TRANSACTIONS[Total ($)],TB_TRANSACTIONS[Subcategory],Summary!$H165,TB_TRANSACTIONS[Month],Summary!AJ$8)))),0)</f>
        <v/>
      </c>
      <c r="AL165" s="250" t="str">
        <f t="shared" si="46"/>
        <v/>
      </c>
      <c r="AM165" s="162"/>
      <c r="AN165" s="165"/>
      <c r="AO165" s="249" t="str">
        <f>IFERROR(IF($H165="","",IF($H165="Total",SUMIFS(AO$12:AO164,$F$12:$F164,"Category"),IF($F165="Category",SUM(INDEX(Allocations!$D$11:$O$20,MATCH(Summary!$H165,Allocations!$C$11:$C$20,0),MATCH(Summary!AO$8,Allocations!$D$10:$O$10,0))),SUM(INDEX(TB_ALLOCATIONS[[January]:[December]],MATCH(Summary!$H165,TB_ALLOCATIONS[Subcategory],0),MATCH(Summary!AO$8,TB_ALLOCATIONS[[#Headers],[January]:[December]],0)))))),0)</f>
        <v/>
      </c>
      <c r="AP165" s="249" t="str">
        <f>IFERROR(IF($H165="","",IF($H165="Total",SUMIFS(AP$12:AP164,$F$12:$F164,"Category"),IF($F165="Category",SUMIFS(TB_TRANSACTIONS[Total ($)],TB_TRANSACTIONS[Category],Summary!$H165,TB_TRANSACTIONS[Month],Summary!AO$8),SUMIFS(TB_TRANSACTIONS[Total ($)],TB_TRANSACTIONS[Subcategory],Summary!$H165,TB_TRANSACTIONS[Month],Summary!AO$8)))),0)</f>
        <v/>
      </c>
      <c r="AQ165" s="250" t="str">
        <f t="shared" si="47"/>
        <v/>
      </c>
      <c r="AR165" s="162"/>
      <c r="AS165" s="165"/>
      <c r="AT165" s="249" t="str">
        <f>IFERROR(IF($H165="","",IF($H165="Total",SUMIFS(AT$12:AT164,$F$12:$F164,"Category"),IF($F165="Category",SUM(INDEX(Allocations!$D$11:$O$20,MATCH(Summary!$H165,Allocations!$C$11:$C$20,0),MATCH(Summary!AT$8,Allocations!$D$10:$O$10,0))),SUM(INDEX(TB_ALLOCATIONS[[January]:[December]],MATCH(Summary!$H165,TB_ALLOCATIONS[Subcategory],0),MATCH(Summary!AT$8,TB_ALLOCATIONS[[#Headers],[January]:[December]],0)))))),0)</f>
        <v/>
      </c>
      <c r="AU165" s="249" t="str">
        <f>IFERROR(IF($H165="","",IF($H165="Total",SUMIFS(AU$12:AU164,$F$12:$F164,"Category"),IF($F165="Category",SUMIFS(TB_TRANSACTIONS[Total ($)],TB_TRANSACTIONS[Category],Summary!$H165,TB_TRANSACTIONS[Month],Summary!AT$8),SUMIFS(TB_TRANSACTIONS[Total ($)],TB_TRANSACTIONS[Subcategory],Summary!$H165,TB_TRANSACTIONS[Month],Summary!AT$8)))),0)</f>
        <v/>
      </c>
      <c r="AV165" s="250" t="str">
        <f t="shared" si="48"/>
        <v/>
      </c>
      <c r="AW165" s="162"/>
      <c r="AX165" s="165"/>
      <c r="AY165" s="249" t="str">
        <f>IFERROR(IF($H165="","",IF($H165="Total",SUMIFS(AY$12:AY164,$F$12:$F164,"Category"),IF($F165="Category",SUM(INDEX(Allocations!$D$11:$O$20,MATCH(Summary!$H165,Allocations!$C$11:$C$20,0),MATCH(Summary!AY$8,Allocations!$D$10:$O$10,0))),SUM(INDEX(TB_ALLOCATIONS[[January]:[December]],MATCH(Summary!$H165,TB_ALLOCATIONS[Subcategory],0),MATCH(Summary!AY$8,TB_ALLOCATIONS[[#Headers],[January]:[December]],0)))))),0)</f>
        <v/>
      </c>
      <c r="AZ165" s="249" t="str">
        <f>IFERROR(IF($H165="","",IF($H165="Total",SUMIFS(AZ$12:AZ164,$F$12:$F164,"Category"),IF($F165="Category",SUMIFS(TB_TRANSACTIONS[Total ($)],TB_TRANSACTIONS[Category],Summary!$H165,TB_TRANSACTIONS[Month],Summary!AY$8),SUMIFS(TB_TRANSACTIONS[Total ($)],TB_TRANSACTIONS[Subcategory],Summary!$H165,TB_TRANSACTIONS[Month],Summary!AY$8)))),0)</f>
        <v/>
      </c>
      <c r="BA165" s="250" t="str">
        <f t="shared" si="49"/>
        <v/>
      </c>
      <c r="BB165" s="162"/>
      <c r="BC165" s="165"/>
      <c r="BD165" s="249" t="str">
        <f>IFERROR(IF($H165="","",IF($H165="Total",SUMIFS(BD$12:BD164,$F$12:$F164,"Category"),IF($F165="Category",SUM(INDEX(Allocations!$D$11:$O$20,MATCH(Summary!$H165,Allocations!$C$11:$C$20,0),MATCH(Summary!BD$8,Allocations!$D$10:$O$10,0))),SUM(INDEX(TB_ALLOCATIONS[[January]:[December]],MATCH(Summary!$H165,TB_ALLOCATIONS[Subcategory],0),MATCH(Summary!BD$8,TB_ALLOCATIONS[[#Headers],[January]:[December]],0)))))),0)</f>
        <v/>
      </c>
      <c r="BE165" s="249" t="str">
        <f>IFERROR(IF($H165="","",IF($H165="Total",SUMIFS(BE$12:BE164,$F$12:$F164,"Category"),IF($F165="Category",SUMIFS(TB_TRANSACTIONS[Total ($)],TB_TRANSACTIONS[Category],Summary!$H165,TB_TRANSACTIONS[Month],Summary!BD$8),SUMIFS(TB_TRANSACTIONS[Total ($)],TB_TRANSACTIONS[Subcategory],Summary!$H165,TB_TRANSACTIONS[Month],Summary!BD$8)))),0)</f>
        <v/>
      </c>
      <c r="BF165" s="250" t="str">
        <f t="shared" si="50"/>
        <v/>
      </c>
      <c r="BG165" s="162"/>
      <c r="BH165" s="165"/>
      <c r="BI165" s="249" t="str">
        <f>IFERROR(IF($H165="","",IF($H165="Total",SUMIFS(BI$12:BI164,$F$12:$F164,"Category"),IF($F165="Category",SUM(INDEX(Allocations!$D$11:$O$20,MATCH(Summary!$H165,Allocations!$C$11:$C$20,0),MATCH(Summary!BI$8,Allocations!$D$10:$O$10,0))),SUM(INDEX(TB_ALLOCATIONS[[January]:[December]],MATCH(Summary!$H165,TB_ALLOCATIONS[Subcategory],0),MATCH(Summary!BI$8,TB_ALLOCATIONS[[#Headers],[January]:[December]],0)))))),0)</f>
        <v/>
      </c>
      <c r="BJ165" s="249" t="str">
        <f>IFERROR(IF($H165="","",IF($H165="Total",SUMIFS(BJ$12:BJ164,$F$12:$F164,"Category"),IF($F165="Category",SUMIFS(TB_TRANSACTIONS[Total ($)],TB_TRANSACTIONS[Category],Summary!$H165,TB_TRANSACTIONS[Month],Summary!BI$8),SUMIFS(TB_TRANSACTIONS[Total ($)],TB_TRANSACTIONS[Subcategory],Summary!$H165,TB_TRANSACTIONS[Month],Summary!BI$8)))),0)</f>
        <v/>
      </c>
      <c r="BK165" s="250" t="str">
        <f t="shared" si="51"/>
        <v/>
      </c>
      <c r="BL165" s="162"/>
      <c r="BM165" s="165"/>
      <c r="BN165" s="249" t="str">
        <f>IFERROR(IF($H165="","",IF($H165="Total",SUMIFS(BN$12:BN164,$F$12:$F164,"Category"),IF($F165="Category",SUM(INDEX(Allocations!$D$11:$O$20,MATCH(Summary!$H165,Allocations!$C$11:$C$20,0),MATCH(Summary!BN$8,Allocations!$D$10:$O$10,0))),SUM(INDEX(TB_ALLOCATIONS[[January]:[December]],MATCH(Summary!$H165,TB_ALLOCATIONS[Subcategory],0),MATCH(Summary!BN$8,TB_ALLOCATIONS[[#Headers],[January]:[December]],0)))))),0)</f>
        <v/>
      </c>
      <c r="BO165" s="249" t="str">
        <f>IFERROR(IF($H165="","",IF($H165="Total",SUMIFS(BO$12:BO164,$F$12:$F164,"Category"),IF($F165="Category",SUMIFS(TB_TRANSACTIONS[Total ($)],TB_TRANSACTIONS[Category],Summary!$H165,TB_TRANSACTIONS[Month],Summary!BN$8),SUMIFS(TB_TRANSACTIONS[Total ($)],TB_TRANSACTIONS[Subcategory],Summary!$H165,TB_TRANSACTIONS[Month],Summary!BN$8)))),0)</f>
        <v/>
      </c>
      <c r="BP165" s="250" t="str">
        <f t="shared" si="52"/>
        <v/>
      </c>
      <c r="BQ165" s="162"/>
      <c r="BR165" s="165"/>
      <c r="BS165" s="249" t="str">
        <f t="shared" si="38"/>
        <v/>
      </c>
      <c r="BT165" s="249" t="str">
        <f t="shared" si="39"/>
        <v/>
      </c>
      <c r="BU165" s="250" t="str">
        <f t="shared" si="40"/>
        <v/>
      </c>
      <c r="BV165" s="267"/>
      <c r="BW165" s="77"/>
      <c r="BX165" s="57"/>
      <c r="CK165" s="92"/>
      <c r="CL165" s="92"/>
      <c r="CM165" s="92"/>
      <c r="CN165" s="92"/>
      <c r="CO165" s="92"/>
      <c r="CP165" s="92"/>
    </row>
    <row r="166" spans="1:94" s="72" customFormat="1" ht="16" customHeight="1" thickBot="1" x14ac:dyDescent="0.3">
      <c r="A166" s="97"/>
      <c r="B166" s="108" t="str">
        <f>IFERROR(IF(COUNTIFS($B$13:B165,"Total")&gt;0,"-",IF(B165="",IF(B164="","Total",IF(B164=$C$8,"",B164+1)),IF(E165=D165,"",B165))),"-")</f>
        <v>-</v>
      </c>
      <c r="C166" s="108" t="str">
        <f>IFERROR(IF(B166="","-",INDEX(Analysis!$D$45:$D$54,MATCH(Summary!$B166,Analysis!$C$45:$C$54,0),1)),"-")</f>
        <v>-</v>
      </c>
      <c r="D166" s="108" t="str">
        <f>IFERROR(INDEX(Analysis!$E$45:$E$54,MATCH(Summary!$B166,Analysis!$C$45:$C$54,0),1),"-")</f>
        <v>-</v>
      </c>
      <c r="E166" s="108" t="str">
        <f t="shared" si="53"/>
        <v>-</v>
      </c>
      <c r="F166" s="108" t="str">
        <f t="shared" si="41"/>
        <v>-</v>
      </c>
      <c r="G166" s="57"/>
      <c r="H166" s="164" t="str">
        <f>IFERROR(IF(B166="Total","Total",IF(COUNTIFS($H$12:H165,"Total")&gt;0,"",IF(F166="Category",Summary!C166,INDEX(TB_ALLOCATIONS[Subcategory],MATCH(Summary!C166&amp;"-"&amp;Summary!E166,TB_ALLOCATIONS[Subcategory - code],0),1)))),"")</f>
        <v/>
      </c>
      <c r="I166" s="162"/>
      <c r="J166" s="165"/>
      <c r="K166" s="249" t="str">
        <f>IFERROR(IF($H166="","",IF($H166="Total",SUMIFS(K$12:K165,$F$12:$F165,"Category"),IF($F166="Category",SUM(INDEX(Allocations!$D$11:$O$20,MATCH(Summary!$H166,Allocations!$C$11:$C$20,0),MATCH(Summary!K$8,Allocations!$D$10:$O$10,0))),SUM(INDEX(TB_ALLOCATIONS[[January]:[December]],MATCH(Summary!$H166,TB_ALLOCATIONS[Subcategory],0),MATCH(Summary!K$8,TB_ALLOCATIONS[[#Headers],[January]:[December]],0)))))),0)</f>
        <v/>
      </c>
      <c r="L166" s="249" t="str">
        <f>IFERROR(IF($H166="","",IF($H166="Total",SUMIFS(L$12:L165,$F$12:$F165,"Category"),IF($F166="Category",SUMIFS(TB_TRANSACTIONS[Total ($)],TB_TRANSACTIONS[Category],Summary!$H166,TB_TRANSACTIONS[Month],Summary!K$8),SUMIFS(TB_TRANSACTIONS[Total ($)],TB_TRANSACTIONS[Subcategory],Summary!$H166,TB_TRANSACTIONS[Month],Summary!K$8)))),0)</f>
        <v/>
      </c>
      <c r="M166" s="250" t="str">
        <f t="shared" si="54"/>
        <v/>
      </c>
      <c r="N166" s="162"/>
      <c r="O166" s="165"/>
      <c r="P166" s="249" t="str">
        <f>IFERROR(IF($H166="","",IF($H166="Total",SUMIFS(P$12:P165,$F$12:$F165,"Category"),IF($F166="Category",SUM(INDEX(Allocations!$D$11:$O$20,MATCH(Summary!$H166,Allocations!$C$11:$C$20,0),MATCH(Summary!P$8,Allocations!$D$10:$O$10,0))),SUM(INDEX(TB_ALLOCATIONS[[January]:[December]],MATCH(Summary!$H166,TB_ALLOCATIONS[Subcategory],0),MATCH(Summary!P$8,TB_ALLOCATIONS[[#Headers],[January]:[December]],0)))))),0)</f>
        <v/>
      </c>
      <c r="Q166" s="249" t="str">
        <f>IFERROR(IF($H166="","",IF($H166="Total",SUMIFS(Q$12:Q165,$F$12:$F165,"Category"),IF($F166="Category",SUMIFS(TB_TRANSACTIONS[Total ($)],TB_TRANSACTIONS[Category],Summary!$H166,TB_TRANSACTIONS[Month],Summary!P$8),SUMIFS(TB_TRANSACTIONS[Total ($)],TB_TRANSACTIONS[Subcategory],Summary!$H166,TB_TRANSACTIONS[Month],Summary!P$8)))),0)</f>
        <v/>
      </c>
      <c r="R166" s="250" t="str">
        <f t="shared" si="42"/>
        <v/>
      </c>
      <c r="S166" s="162"/>
      <c r="T166" s="165"/>
      <c r="U166" s="249" t="str">
        <f>IFERROR(IF($H166="","",IF($H166="Total",SUMIFS(U$12:U165,$F$12:$F165,"Category"),IF($F166="Category",SUM(INDEX(Allocations!$D$11:$O$20,MATCH(Summary!$H166,Allocations!$C$11:$C$20,0),MATCH(Summary!U$8,Allocations!$D$10:$O$10,0))),SUM(INDEX(TB_ALLOCATIONS[[January]:[December]],MATCH(Summary!$H166,TB_ALLOCATIONS[Subcategory],0),MATCH(Summary!U$8,TB_ALLOCATIONS[[#Headers],[January]:[December]],0)))))),0)</f>
        <v/>
      </c>
      <c r="V166" s="249" t="str">
        <f>IFERROR(IF($H166="","",IF($H166="Total",SUMIFS(V$12:V165,$F$12:$F165,"Category"),IF($F166="Category",SUMIFS(TB_TRANSACTIONS[Total ($)],TB_TRANSACTIONS[Category],Summary!$H166,TB_TRANSACTIONS[Month],Summary!U$8),SUMIFS(TB_TRANSACTIONS[Total ($)],TB_TRANSACTIONS[Subcategory],Summary!$H166,TB_TRANSACTIONS[Month],Summary!U$8)))),0)</f>
        <v/>
      </c>
      <c r="W166" s="250" t="str">
        <f t="shared" si="43"/>
        <v/>
      </c>
      <c r="X166" s="162"/>
      <c r="Y166" s="165"/>
      <c r="Z166" s="249" t="str">
        <f>IFERROR(IF($H166="","",IF($H166="Total",SUMIFS(Z$12:Z165,$F$12:$F165,"Category"),IF($F166="Category",SUM(INDEX(Allocations!$D$11:$O$20,MATCH(Summary!$H166,Allocations!$C$11:$C$20,0),MATCH(Summary!Z$8,Allocations!$D$10:$O$10,0))),SUM(INDEX(TB_ALLOCATIONS[[January]:[December]],MATCH(Summary!$H166,TB_ALLOCATIONS[Subcategory],0),MATCH(Summary!Z$8,TB_ALLOCATIONS[[#Headers],[January]:[December]],0)))))),0)</f>
        <v/>
      </c>
      <c r="AA166" s="249" t="str">
        <f>IFERROR(IF($H166="","",IF($H166="Total",SUMIFS(AA$12:AA165,$F$12:$F165,"Category"),IF($F166="Category",SUMIFS(TB_TRANSACTIONS[Total ($)],TB_TRANSACTIONS[Category],Summary!$H166,TB_TRANSACTIONS[Month],Summary!Z$8),SUMIFS(TB_TRANSACTIONS[Total ($)],TB_TRANSACTIONS[Subcategory],Summary!$H166,TB_TRANSACTIONS[Month],Summary!Z$8)))),0)</f>
        <v/>
      </c>
      <c r="AB166" s="250" t="str">
        <f t="shared" si="44"/>
        <v/>
      </c>
      <c r="AC166" s="162"/>
      <c r="AD166" s="165"/>
      <c r="AE166" s="249" t="str">
        <f>IFERROR(IF($H166="","",IF($H166="Total",SUMIFS(AE$12:AE165,$F$12:$F165,"Category"),IF($F166="Category",SUM(INDEX(Allocations!$D$11:$O$20,MATCH(Summary!$H166,Allocations!$C$11:$C$20,0),MATCH(Summary!AE$8,Allocations!$D$10:$O$10,0))),SUM(INDEX(TB_ALLOCATIONS[[January]:[December]],MATCH(Summary!$H166,TB_ALLOCATIONS[Subcategory],0),MATCH(Summary!AE$8,TB_ALLOCATIONS[[#Headers],[January]:[December]],0)))))),0)</f>
        <v/>
      </c>
      <c r="AF166" s="249" t="str">
        <f>IFERROR(IF($H166="","",IF($H166="Total",SUMIFS(AF$12:AF165,$F$12:$F165,"Category"),IF($F166="Category",SUMIFS(TB_TRANSACTIONS[Total ($)],TB_TRANSACTIONS[Category],Summary!$H166,TB_TRANSACTIONS[Month],Summary!AE$8),SUMIFS(TB_TRANSACTIONS[Total ($)],TB_TRANSACTIONS[Subcategory],Summary!$H166,TB_TRANSACTIONS[Month],Summary!AE$8)))),0)</f>
        <v/>
      </c>
      <c r="AG166" s="250" t="str">
        <f t="shared" si="45"/>
        <v/>
      </c>
      <c r="AH166" s="162"/>
      <c r="AI166" s="165"/>
      <c r="AJ166" s="249" t="str">
        <f>IFERROR(IF($H166="","",IF($H166="Total",SUMIFS(AJ$12:AJ165,$F$12:$F165,"Category"),IF($F166="Category",SUM(INDEX(Allocations!$D$11:$O$20,MATCH(Summary!$H166,Allocations!$C$11:$C$20,0),MATCH(Summary!AJ$8,Allocations!$D$10:$O$10,0))),SUM(INDEX(TB_ALLOCATIONS[[January]:[December]],MATCH(Summary!$H166,TB_ALLOCATIONS[Subcategory],0),MATCH(Summary!AJ$8,TB_ALLOCATIONS[[#Headers],[January]:[December]],0)))))),0)</f>
        <v/>
      </c>
      <c r="AK166" s="249" t="str">
        <f>IFERROR(IF($H166="","",IF($H166="Total",SUMIFS(AK$12:AK165,$F$12:$F165,"Category"),IF($F166="Category",SUMIFS(TB_TRANSACTIONS[Total ($)],TB_TRANSACTIONS[Category],Summary!$H166,TB_TRANSACTIONS[Month],Summary!AJ$8),SUMIFS(TB_TRANSACTIONS[Total ($)],TB_TRANSACTIONS[Subcategory],Summary!$H166,TB_TRANSACTIONS[Month],Summary!AJ$8)))),0)</f>
        <v/>
      </c>
      <c r="AL166" s="250" t="str">
        <f t="shared" si="46"/>
        <v/>
      </c>
      <c r="AM166" s="162"/>
      <c r="AN166" s="165"/>
      <c r="AO166" s="249" t="str">
        <f>IFERROR(IF($H166="","",IF($H166="Total",SUMIFS(AO$12:AO165,$F$12:$F165,"Category"),IF($F166="Category",SUM(INDEX(Allocations!$D$11:$O$20,MATCH(Summary!$H166,Allocations!$C$11:$C$20,0),MATCH(Summary!AO$8,Allocations!$D$10:$O$10,0))),SUM(INDEX(TB_ALLOCATIONS[[January]:[December]],MATCH(Summary!$H166,TB_ALLOCATIONS[Subcategory],0),MATCH(Summary!AO$8,TB_ALLOCATIONS[[#Headers],[January]:[December]],0)))))),0)</f>
        <v/>
      </c>
      <c r="AP166" s="249" t="str">
        <f>IFERROR(IF($H166="","",IF($H166="Total",SUMIFS(AP$12:AP165,$F$12:$F165,"Category"),IF($F166="Category",SUMIFS(TB_TRANSACTIONS[Total ($)],TB_TRANSACTIONS[Category],Summary!$H166,TB_TRANSACTIONS[Month],Summary!AO$8),SUMIFS(TB_TRANSACTIONS[Total ($)],TB_TRANSACTIONS[Subcategory],Summary!$H166,TB_TRANSACTIONS[Month],Summary!AO$8)))),0)</f>
        <v/>
      </c>
      <c r="AQ166" s="250" t="str">
        <f t="shared" si="47"/>
        <v/>
      </c>
      <c r="AR166" s="162"/>
      <c r="AS166" s="165"/>
      <c r="AT166" s="249" t="str">
        <f>IFERROR(IF($H166="","",IF($H166="Total",SUMIFS(AT$12:AT165,$F$12:$F165,"Category"),IF($F166="Category",SUM(INDEX(Allocations!$D$11:$O$20,MATCH(Summary!$H166,Allocations!$C$11:$C$20,0),MATCH(Summary!AT$8,Allocations!$D$10:$O$10,0))),SUM(INDEX(TB_ALLOCATIONS[[January]:[December]],MATCH(Summary!$H166,TB_ALLOCATIONS[Subcategory],0),MATCH(Summary!AT$8,TB_ALLOCATIONS[[#Headers],[January]:[December]],0)))))),0)</f>
        <v/>
      </c>
      <c r="AU166" s="249" t="str">
        <f>IFERROR(IF($H166="","",IF($H166="Total",SUMIFS(AU$12:AU165,$F$12:$F165,"Category"),IF($F166="Category",SUMIFS(TB_TRANSACTIONS[Total ($)],TB_TRANSACTIONS[Category],Summary!$H166,TB_TRANSACTIONS[Month],Summary!AT$8),SUMIFS(TB_TRANSACTIONS[Total ($)],TB_TRANSACTIONS[Subcategory],Summary!$H166,TB_TRANSACTIONS[Month],Summary!AT$8)))),0)</f>
        <v/>
      </c>
      <c r="AV166" s="250" t="str">
        <f t="shared" si="48"/>
        <v/>
      </c>
      <c r="AW166" s="162"/>
      <c r="AX166" s="165"/>
      <c r="AY166" s="249" t="str">
        <f>IFERROR(IF($H166="","",IF($H166="Total",SUMIFS(AY$12:AY165,$F$12:$F165,"Category"),IF($F166="Category",SUM(INDEX(Allocations!$D$11:$O$20,MATCH(Summary!$H166,Allocations!$C$11:$C$20,0),MATCH(Summary!AY$8,Allocations!$D$10:$O$10,0))),SUM(INDEX(TB_ALLOCATIONS[[January]:[December]],MATCH(Summary!$H166,TB_ALLOCATIONS[Subcategory],0),MATCH(Summary!AY$8,TB_ALLOCATIONS[[#Headers],[January]:[December]],0)))))),0)</f>
        <v/>
      </c>
      <c r="AZ166" s="249" t="str">
        <f>IFERROR(IF($H166="","",IF($H166="Total",SUMIFS(AZ$12:AZ165,$F$12:$F165,"Category"),IF($F166="Category",SUMIFS(TB_TRANSACTIONS[Total ($)],TB_TRANSACTIONS[Category],Summary!$H166,TB_TRANSACTIONS[Month],Summary!AY$8),SUMIFS(TB_TRANSACTIONS[Total ($)],TB_TRANSACTIONS[Subcategory],Summary!$H166,TB_TRANSACTIONS[Month],Summary!AY$8)))),0)</f>
        <v/>
      </c>
      <c r="BA166" s="250" t="str">
        <f t="shared" si="49"/>
        <v/>
      </c>
      <c r="BB166" s="162"/>
      <c r="BC166" s="165"/>
      <c r="BD166" s="249" t="str">
        <f>IFERROR(IF($H166="","",IF($H166="Total",SUMIFS(BD$12:BD165,$F$12:$F165,"Category"),IF($F166="Category",SUM(INDEX(Allocations!$D$11:$O$20,MATCH(Summary!$H166,Allocations!$C$11:$C$20,0),MATCH(Summary!BD$8,Allocations!$D$10:$O$10,0))),SUM(INDEX(TB_ALLOCATIONS[[January]:[December]],MATCH(Summary!$H166,TB_ALLOCATIONS[Subcategory],0),MATCH(Summary!BD$8,TB_ALLOCATIONS[[#Headers],[January]:[December]],0)))))),0)</f>
        <v/>
      </c>
      <c r="BE166" s="249" t="str">
        <f>IFERROR(IF($H166="","",IF($H166="Total",SUMIFS(BE$12:BE165,$F$12:$F165,"Category"),IF($F166="Category",SUMIFS(TB_TRANSACTIONS[Total ($)],TB_TRANSACTIONS[Category],Summary!$H166,TB_TRANSACTIONS[Month],Summary!BD$8),SUMIFS(TB_TRANSACTIONS[Total ($)],TB_TRANSACTIONS[Subcategory],Summary!$H166,TB_TRANSACTIONS[Month],Summary!BD$8)))),0)</f>
        <v/>
      </c>
      <c r="BF166" s="250" t="str">
        <f t="shared" si="50"/>
        <v/>
      </c>
      <c r="BG166" s="162"/>
      <c r="BH166" s="165"/>
      <c r="BI166" s="249" t="str">
        <f>IFERROR(IF($H166="","",IF($H166="Total",SUMIFS(BI$12:BI165,$F$12:$F165,"Category"),IF($F166="Category",SUM(INDEX(Allocations!$D$11:$O$20,MATCH(Summary!$H166,Allocations!$C$11:$C$20,0),MATCH(Summary!BI$8,Allocations!$D$10:$O$10,0))),SUM(INDEX(TB_ALLOCATIONS[[January]:[December]],MATCH(Summary!$H166,TB_ALLOCATIONS[Subcategory],0),MATCH(Summary!BI$8,TB_ALLOCATIONS[[#Headers],[January]:[December]],0)))))),0)</f>
        <v/>
      </c>
      <c r="BJ166" s="249" t="str">
        <f>IFERROR(IF($H166="","",IF($H166="Total",SUMIFS(BJ$12:BJ165,$F$12:$F165,"Category"),IF($F166="Category",SUMIFS(TB_TRANSACTIONS[Total ($)],TB_TRANSACTIONS[Category],Summary!$H166,TB_TRANSACTIONS[Month],Summary!BI$8),SUMIFS(TB_TRANSACTIONS[Total ($)],TB_TRANSACTIONS[Subcategory],Summary!$H166,TB_TRANSACTIONS[Month],Summary!BI$8)))),0)</f>
        <v/>
      </c>
      <c r="BK166" s="250" t="str">
        <f t="shared" si="51"/>
        <v/>
      </c>
      <c r="BL166" s="162"/>
      <c r="BM166" s="165"/>
      <c r="BN166" s="249" t="str">
        <f>IFERROR(IF($H166="","",IF($H166="Total",SUMIFS(BN$12:BN165,$F$12:$F165,"Category"),IF($F166="Category",SUM(INDEX(Allocations!$D$11:$O$20,MATCH(Summary!$H166,Allocations!$C$11:$C$20,0),MATCH(Summary!BN$8,Allocations!$D$10:$O$10,0))),SUM(INDEX(TB_ALLOCATIONS[[January]:[December]],MATCH(Summary!$H166,TB_ALLOCATIONS[Subcategory],0),MATCH(Summary!BN$8,TB_ALLOCATIONS[[#Headers],[January]:[December]],0)))))),0)</f>
        <v/>
      </c>
      <c r="BO166" s="249" t="str">
        <f>IFERROR(IF($H166="","",IF($H166="Total",SUMIFS(BO$12:BO165,$F$12:$F165,"Category"),IF($F166="Category",SUMIFS(TB_TRANSACTIONS[Total ($)],TB_TRANSACTIONS[Category],Summary!$H166,TB_TRANSACTIONS[Month],Summary!BN$8),SUMIFS(TB_TRANSACTIONS[Total ($)],TB_TRANSACTIONS[Subcategory],Summary!$H166,TB_TRANSACTIONS[Month],Summary!BN$8)))),0)</f>
        <v/>
      </c>
      <c r="BP166" s="250" t="str">
        <f t="shared" si="52"/>
        <v/>
      </c>
      <c r="BQ166" s="162"/>
      <c r="BR166" s="165"/>
      <c r="BS166" s="249" t="str">
        <f t="shared" si="38"/>
        <v/>
      </c>
      <c r="BT166" s="249" t="str">
        <f t="shared" si="39"/>
        <v/>
      </c>
      <c r="BU166" s="250" t="str">
        <f t="shared" si="40"/>
        <v/>
      </c>
      <c r="BV166" s="267"/>
      <c r="BW166" s="77"/>
      <c r="BX166" s="57"/>
      <c r="CK166" s="92"/>
      <c r="CL166" s="92"/>
      <c r="CM166" s="92"/>
      <c r="CN166" s="92"/>
      <c r="CO166" s="92"/>
      <c r="CP166" s="92"/>
    </row>
    <row r="167" spans="1:94" s="72" customFormat="1" ht="16" customHeight="1" thickBot="1" x14ac:dyDescent="0.3">
      <c r="A167" s="97"/>
      <c r="B167" s="108" t="str">
        <f>IFERROR(IF(COUNTIFS($B$13:B166,"Total")&gt;0,"-",IF(B166="",IF(B165="","Total",IF(B165=$C$8,"",B165+1)),IF(E166=D166,"",B166))),"-")</f>
        <v>-</v>
      </c>
      <c r="C167" s="108" t="str">
        <f>IFERROR(IF(B167="","-",INDEX(Analysis!$D$45:$D$54,MATCH(Summary!$B167,Analysis!$C$45:$C$54,0),1)),"-")</f>
        <v>-</v>
      </c>
      <c r="D167" s="108" t="str">
        <f>IFERROR(INDEX(Analysis!$E$45:$E$54,MATCH(Summary!$B167,Analysis!$C$45:$C$54,0),1),"-")</f>
        <v>-</v>
      </c>
      <c r="E167" s="108" t="str">
        <f t="shared" si="53"/>
        <v>-</v>
      </c>
      <c r="F167" s="108" t="str">
        <f t="shared" si="41"/>
        <v>-</v>
      </c>
      <c r="G167" s="57"/>
      <c r="H167" s="164" t="str">
        <f>IFERROR(IF(B167="Total","Total",IF(COUNTIFS($H$12:H166,"Total")&gt;0,"",IF(F167="Category",Summary!C167,INDEX(TB_ALLOCATIONS[Subcategory],MATCH(Summary!C167&amp;"-"&amp;Summary!E167,TB_ALLOCATIONS[Subcategory - code],0),1)))),"")</f>
        <v/>
      </c>
      <c r="I167" s="162"/>
      <c r="J167" s="165"/>
      <c r="K167" s="249" t="str">
        <f>IFERROR(IF($H167="","",IF($H167="Total",SUMIFS(K$12:K166,$F$12:$F166,"Category"),IF($F167="Category",SUM(INDEX(Allocations!$D$11:$O$20,MATCH(Summary!$H167,Allocations!$C$11:$C$20,0),MATCH(Summary!K$8,Allocations!$D$10:$O$10,0))),SUM(INDEX(TB_ALLOCATIONS[[January]:[December]],MATCH(Summary!$H167,TB_ALLOCATIONS[Subcategory],0),MATCH(Summary!K$8,TB_ALLOCATIONS[[#Headers],[January]:[December]],0)))))),0)</f>
        <v/>
      </c>
      <c r="L167" s="249" t="str">
        <f>IFERROR(IF($H167="","",IF($H167="Total",SUMIFS(L$12:L166,$F$12:$F166,"Category"),IF($F167="Category",SUMIFS(TB_TRANSACTIONS[Total ($)],TB_TRANSACTIONS[Category],Summary!$H167,TB_TRANSACTIONS[Month],Summary!K$8),SUMIFS(TB_TRANSACTIONS[Total ($)],TB_TRANSACTIONS[Subcategory],Summary!$H167,TB_TRANSACTIONS[Month],Summary!K$8)))),0)</f>
        <v/>
      </c>
      <c r="M167" s="250" t="str">
        <f t="shared" si="54"/>
        <v/>
      </c>
      <c r="N167" s="162"/>
      <c r="O167" s="165"/>
      <c r="P167" s="249" t="str">
        <f>IFERROR(IF($H167="","",IF($H167="Total",SUMIFS(P$12:P166,$F$12:$F166,"Category"),IF($F167="Category",SUM(INDEX(Allocations!$D$11:$O$20,MATCH(Summary!$H167,Allocations!$C$11:$C$20,0),MATCH(Summary!P$8,Allocations!$D$10:$O$10,0))),SUM(INDEX(TB_ALLOCATIONS[[January]:[December]],MATCH(Summary!$H167,TB_ALLOCATIONS[Subcategory],0),MATCH(Summary!P$8,TB_ALLOCATIONS[[#Headers],[January]:[December]],0)))))),0)</f>
        <v/>
      </c>
      <c r="Q167" s="249" t="str">
        <f>IFERROR(IF($H167="","",IF($H167="Total",SUMIFS(Q$12:Q166,$F$12:$F166,"Category"),IF($F167="Category",SUMIFS(TB_TRANSACTIONS[Total ($)],TB_TRANSACTIONS[Category],Summary!$H167,TB_TRANSACTIONS[Month],Summary!P$8),SUMIFS(TB_TRANSACTIONS[Total ($)],TB_TRANSACTIONS[Subcategory],Summary!$H167,TB_TRANSACTIONS[Month],Summary!P$8)))),0)</f>
        <v/>
      </c>
      <c r="R167" s="250" t="str">
        <f t="shared" si="42"/>
        <v/>
      </c>
      <c r="S167" s="162"/>
      <c r="T167" s="165"/>
      <c r="U167" s="249" t="str">
        <f>IFERROR(IF($H167="","",IF($H167="Total",SUMIFS(U$12:U166,$F$12:$F166,"Category"),IF($F167="Category",SUM(INDEX(Allocations!$D$11:$O$20,MATCH(Summary!$H167,Allocations!$C$11:$C$20,0),MATCH(Summary!U$8,Allocations!$D$10:$O$10,0))),SUM(INDEX(TB_ALLOCATIONS[[January]:[December]],MATCH(Summary!$H167,TB_ALLOCATIONS[Subcategory],0),MATCH(Summary!U$8,TB_ALLOCATIONS[[#Headers],[January]:[December]],0)))))),0)</f>
        <v/>
      </c>
      <c r="V167" s="249" t="str">
        <f>IFERROR(IF($H167="","",IF($H167="Total",SUMIFS(V$12:V166,$F$12:$F166,"Category"),IF($F167="Category",SUMIFS(TB_TRANSACTIONS[Total ($)],TB_TRANSACTIONS[Category],Summary!$H167,TB_TRANSACTIONS[Month],Summary!U$8),SUMIFS(TB_TRANSACTIONS[Total ($)],TB_TRANSACTIONS[Subcategory],Summary!$H167,TB_TRANSACTIONS[Month],Summary!U$8)))),0)</f>
        <v/>
      </c>
      <c r="W167" s="250" t="str">
        <f t="shared" si="43"/>
        <v/>
      </c>
      <c r="X167" s="162"/>
      <c r="Y167" s="165"/>
      <c r="Z167" s="249" t="str">
        <f>IFERROR(IF($H167="","",IF($H167="Total",SUMIFS(Z$12:Z166,$F$12:$F166,"Category"),IF($F167="Category",SUM(INDEX(Allocations!$D$11:$O$20,MATCH(Summary!$H167,Allocations!$C$11:$C$20,0),MATCH(Summary!Z$8,Allocations!$D$10:$O$10,0))),SUM(INDEX(TB_ALLOCATIONS[[January]:[December]],MATCH(Summary!$H167,TB_ALLOCATIONS[Subcategory],0),MATCH(Summary!Z$8,TB_ALLOCATIONS[[#Headers],[January]:[December]],0)))))),0)</f>
        <v/>
      </c>
      <c r="AA167" s="249" t="str">
        <f>IFERROR(IF($H167="","",IF($H167="Total",SUMIFS(AA$12:AA166,$F$12:$F166,"Category"),IF($F167="Category",SUMIFS(TB_TRANSACTIONS[Total ($)],TB_TRANSACTIONS[Category],Summary!$H167,TB_TRANSACTIONS[Month],Summary!Z$8),SUMIFS(TB_TRANSACTIONS[Total ($)],TB_TRANSACTIONS[Subcategory],Summary!$H167,TB_TRANSACTIONS[Month],Summary!Z$8)))),0)</f>
        <v/>
      </c>
      <c r="AB167" s="250" t="str">
        <f t="shared" si="44"/>
        <v/>
      </c>
      <c r="AC167" s="162"/>
      <c r="AD167" s="165"/>
      <c r="AE167" s="249" t="str">
        <f>IFERROR(IF($H167="","",IF($H167="Total",SUMIFS(AE$12:AE166,$F$12:$F166,"Category"),IF($F167="Category",SUM(INDEX(Allocations!$D$11:$O$20,MATCH(Summary!$H167,Allocations!$C$11:$C$20,0),MATCH(Summary!AE$8,Allocations!$D$10:$O$10,0))),SUM(INDEX(TB_ALLOCATIONS[[January]:[December]],MATCH(Summary!$H167,TB_ALLOCATIONS[Subcategory],0),MATCH(Summary!AE$8,TB_ALLOCATIONS[[#Headers],[January]:[December]],0)))))),0)</f>
        <v/>
      </c>
      <c r="AF167" s="249" t="str">
        <f>IFERROR(IF($H167="","",IF($H167="Total",SUMIFS(AF$12:AF166,$F$12:$F166,"Category"),IF($F167="Category",SUMIFS(TB_TRANSACTIONS[Total ($)],TB_TRANSACTIONS[Category],Summary!$H167,TB_TRANSACTIONS[Month],Summary!AE$8),SUMIFS(TB_TRANSACTIONS[Total ($)],TB_TRANSACTIONS[Subcategory],Summary!$H167,TB_TRANSACTIONS[Month],Summary!AE$8)))),0)</f>
        <v/>
      </c>
      <c r="AG167" s="250" t="str">
        <f t="shared" si="45"/>
        <v/>
      </c>
      <c r="AH167" s="162"/>
      <c r="AI167" s="165"/>
      <c r="AJ167" s="249" t="str">
        <f>IFERROR(IF($H167="","",IF($H167="Total",SUMIFS(AJ$12:AJ166,$F$12:$F166,"Category"),IF($F167="Category",SUM(INDEX(Allocations!$D$11:$O$20,MATCH(Summary!$H167,Allocations!$C$11:$C$20,0),MATCH(Summary!AJ$8,Allocations!$D$10:$O$10,0))),SUM(INDEX(TB_ALLOCATIONS[[January]:[December]],MATCH(Summary!$H167,TB_ALLOCATIONS[Subcategory],0),MATCH(Summary!AJ$8,TB_ALLOCATIONS[[#Headers],[January]:[December]],0)))))),0)</f>
        <v/>
      </c>
      <c r="AK167" s="249" t="str">
        <f>IFERROR(IF($H167="","",IF($H167="Total",SUMIFS(AK$12:AK166,$F$12:$F166,"Category"),IF($F167="Category",SUMIFS(TB_TRANSACTIONS[Total ($)],TB_TRANSACTIONS[Category],Summary!$H167,TB_TRANSACTIONS[Month],Summary!AJ$8),SUMIFS(TB_TRANSACTIONS[Total ($)],TB_TRANSACTIONS[Subcategory],Summary!$H167,TB_TRANSACTIONS[Month],Summary!AJ$8)))),0)</f>
        <v/>
      </c>
      <c r="AL167" s="250" t="str">
        <f t="shared" si="46"/>
        <v/>
      </c>
      <c r="AM167" s="162"/>
      <c r="AN167" s="165"/>
      <c r="AO167" s="249" t="str">
        <f>IFERROR(IF($H167="","",IF($H167="Total",SUMIFS(AO$12:AO166,$F$12:$F166,"Category"),IF($F167="Category",SUM(INDEX(Allocations!$D$11:$O$20,MATCH(Summary!$H167,Allocations!$C$11:$C$20,0),MATCH(Summary!AO$8,Allocations!$D$10:$O$10,0))),SUM(INDEX(TB_ALLOCATIONS[[January]:[December]],MATCH(Summary!$H167,TB_ALLOCATIONS[Subcategory],0),MATCH(Summary!AO$8,TB_ALLOCATIONS[[#Headers],[January]:[December]],0)))))),0)</f>
        <v/>
      </c>
      <c r="AP167" s="249" t="str">
        <f>IFERROR(IF($H167="","",IF($H167="Total",SUMIFS(AP$12:AP166,$F$12:$F166,"Category"),IF($F167="Category",SUMIFS(TB_TRANSACTIONS[Total ($)],TB_TRANSACTIONS[Category],Summary!$H167,TB_TRANSACTIONS[Month],Summary!AO$8),SUMIFS(TB_TRANSACTIONS[Total ($)],TB_TRANSACTIONS[Subcategory],Summary!$H167,TB_TRANSACTIONS[Month],Summary!AO$8)))),0)</f>
        <v/>
      </c>
      <c r="AQ167" s="250" t="str">
        <f t="shared" si="47"/>
        <v/>
      </c>
      <c r="AR167" s="162"/>
      <c r="AS167" s="165"/>
      <c r="AT167" s="249" t="str">
        <f>IFERROR(IF($H167="","",IF($H167="Total",SUMIFS(AT$12:AT166,$F$12:$F166,"Category"),IF($F167="Category",SUM(INDEX(Allocations!$D$11:$O$20,MATCH(Summary!$H167,Allocations!$C$11:$C$20,0),MATCH(Summary!AT$8,Allocations!$D$10:$O$10,0))),SUM(INDEX(TB_ALLOCATIONS[[January]:[December]],MATCH(Summary!$H167,TB_ALLOCATIONS[Subcategory],0),MATCH(Summary!AT$8,TB_ALLOCATIONS[[#Headers],[January]:[December]],0)))))),0)</f>
        <v/>
      </c>
      <c r="AU167" s="249" t="str">
        <f>IFERROR(IF($H167="","",IF($H167="Total",SUMIFS(AU$12:AU166,$F$12:$F166,"Category"),IF($F167="Category",SUMIFS(TB_TRANSACTIONS[Total ($)],TB_TRANSACTIONS[Category],Summary!$H167,TB_TRANSACTIONS[Month],Summary!AT$8),SUMIFS(TB_TRANSACTIONS[Total ($)],TB_TRANSACTIONS[Subcategory],Summary!$H167,TB_TRANSACTIONS[Month],Summary!AT$8)))),0)</f>
        <v/>
      </c>
      <c r="AV167" s="250" t="str">
        <f t="shared" si="48"/>
        <v/>
      </c>
      <c r="AW167" s="162"/>
      <c r="AX167" s="165"/>
      <c r="AY167" s="249" t="str">
        <f>IFERROR(IF($H167="","",IF($H167="Total",SUMIFS(AY$12:AY166,$F$12:$F166,"Category"),IF($F167="Category",SUM(INDEX(Allocations!$D$11:$O$20,MATCH(Summary!$H167,Allocations!$C$11:$C$20,0),MATCH(Summary!AY$8,Allocations!$D$10:$O$10,0))),SUM(INDEX(TB_ALLOCATIONS[[January]:[December]],MATCH(Summary!$H167,TB_ALLOCATIONS[Subcategory],0),MATCH(Summary!AY$8,TB_ALLOCATIONS[[#Headers],[January]:[December]],0)))))),0)</f>
        <v/>
      </c>
      <c r="AZ167" s="249" t="str">
        <f>IFERROR(IF($H167="","",IF($H167="Total",SUMIFS(AZ$12:AZ166,$F$12:$F166,"Category"),IF($F167="Category",SUMIFS(TB_TRANSACTIONS[Total ($)],TB_TRANSACTIONS[Category],Summary!$H167,TB_TRANSACTIONS[Month],Summary!AY$8),SUMIFS(TB_TRANSACTIONS[Total ($)],TB_TRANSACTIONS[Subcategory],Summary!$H167,TB_TRANSACTIONS[Month],Summary!AY$8)))),0)</f>
        <v/>
      </c>
      <c r="BA167" s="250" t="str">
        <f t="shared" si="49"/>
        <v/>
      </c>
      <c r="BB167" s="162"/>
      <c r="BC167" s="165"/>
      <c r="BD167" s="249" t="str">
        <f>IFERROR(IF($H167="","",IF($H167="Total",SUMIFS(BD$12:BD166,$F$12:$F166,"Category"),IF($F167="Category",SUM(INDEX(Allocations!$D$11:$O$20,MATCH(Summary!$H167,Allocations!$C$11:$C$20,0),MATCH(Summary!BD$8,Allocations!$D$10:$O$10,0))),SUM(INDEX(TB_ALLOCATIONS[[January]:[December]],MATCH(Summary!$H167,TB_ALLOCATIONS[Subcategory],0),MATCH(Summary!BD$8,TB_ALLOCATIONS[[#Headers],[January]:[December]],0)))))),0)</f>
        <v/>
      </c>
      <c r="BE167" s="249" t="str">
        <f>IFERROR(IF($H167="","",IF($H167="Total",SUMIFS(BE$12:BE166,$F$12:$F166,"Category"),IF($F167="Category",SUMIFS(TB_TRANSACTIONS[Total ($)],TB_TRANSACTIONS[Category],Summary!$H167,TB_TRANSACTIONS[Month],Summary!BD$8),SUMIFS(TB_TRANSACTIONS[Total ($)],TB_TRANSACTIONS[Subcategory],Summary!$H167,TB_TRANSACTIONS[Month],Summary!BD$8)))),0)</f>
        <v/>
      </c>
      <c r="BF167" s="250" t="str">
        <f t="shared" si="50"/>
        <v/>
      </c>
      <c r="BG167" s="162"/>
      <c r="BH167" s="165"/>
      <c r="BI167" s="249" t="str">
        <f>IFERROR(IF($H167="","",IF($H167="Total",SUMIFS(BI$12:BI166,$F$12:$F166,"Category"),IF($F167="Category",SUM(INDEX(Allocations!$D$11:$O$20,MATCH(Summary!$H167,Allocations!$C$11:$C$20,0),MATCH(Summary!BI$8,Allocations!$D$10:$O$10,0))),SUM(INDEX(TB_ALLOCATIONS[[January]:[December]],MATCH(Summary!$H167,TB_ALLOCATIONS[Subcategory],0),MATCH(Summary!BI$8,TB_ALLOCATIONS[[#Headers],[January]:[December]],0)))))),0)</f>
        <v/>
      </c>
      <c r="BJ167" s="249" t="str">
        <f>IFERROR(IF($H167="","",IF($H167="Total",SUMIFS(BJ$12:BJ166,$F$12:$F166,"Category"),IF($F167="Category",SUMIFS(TB_TRANSACTIONS[Total ($)],TB_TRANSACTIONS[Category],Summary!$H167,TB_TRANSACTIONS[Month],Summary!BI$8),SUMIFS(TB_TRANSACTIONS[Total ($)],TB_TRANSACTIONS[Subcategory],Summary!$H167,TB_TRANSACTIONS[Month],Summary!BI$8)))),0)</f>
        <v/>
      </c>
      <c r="BK167" s="250" t="str">
        <f t="shared" si="51"/>
        <v/>
      </c>
      <c r="BL167" s="162"/>
      <c r="BM167" s="165"/>
      <c r="BN167" s="249" t="str">
        <f>IFERROR(IF($H167="","",IF($H167="Total",SUMIFS(BN$12:BN166,$F$12:$F166,"Category"),IF($F167="Category",SUM(INDEX(Allocations!$D$11:$O$20,MATCH(Summary!$H167,Allocations!$C$11:$C$20,0),MATCH(Summary!BN$8,Allocations!$D$10:$O$10,0))),SUM(INDEX(TB_ALLOCATIONS[[January]:[December]],MATCH(Summary!$H167,TB_ALLOCATIONS[Subcategory],0),MATCH(Summary!BN$8,TB_ALLOCATIONS[[#Headers],[January]:[December]],0)))))),0)</f>
        <v/>
      </c>
      <c r="BO167" s="249" t="str">
        <f>IFERROR(IF($H167="","",IF($H167="Total",SUMIFS(BO$12:BO166,$F$12:$F166,"Category"),IF($F167="Category",SUMIFS(TB_TRANSACTIONS[Total ($)],TB_TRANSACTIONS[Category],Summary!$H167,TB_TRANSACTIONS[Month],Summary!BN$8),SUMIFS(TB_TRANSACTIONS[Total ($)],TB_TRANSACTIONS[Subcategory],Summary!$H167,TB_TRANSACTIONS[Month],Summary!BN$8)))),0)</f>
        <v/>
      </c>
      <c r="BP167" s="250" t="str">
        <f t="shared" si="52"/>
        <v/>
      </c>
      <c r="BQ167" s="162"/>
      <c r="BR167" s="165"/>
      <c r="BS167" s="249" t="str">
        <f t="shared" si="38"/>
        <v/>
      </c>
      <c r="BT167" s="249" t="str">
        <f t="shared" si="39"/>
        <v/>
      </c>
      <c r="BU167" s="250" t="str">
        <f t="shared" si="40"/>
        <v/>
      </c>
      <c r="BV167" s="267"/>
      <c r="BW167" s="77"/>
      <c r="BX167" s="57"/>
      <c r="CK167" s="92"/>
      <c r="CL167" s="92"/>
      <c r="CM167" s="92"/>
      <c r="CN167" s="92"/>
      <c r="CO167" s="92"/>
      <c r="CP167" s="92"/>
    </row>
    <row r="168" spans="1:94" s="72" customFormat="1" ht="16" customHeight="1" thickBot="1" x14ac:dyDescent="0.3">
      <c r="A168" s="97"/>
      <c r="B168" s="108" t="str">
        <f>IFERROR(IF(COUNTIFS($B$13:B167,"Total")&gt;0,"-",IF(B167="",IF(B166="","Total",IF(B166=$C$8,"",B166+1)),IF(E167=D167,"",B167))),"-")</f>
        <v>-</v>
      </c>
      <c r="C168" s="108" t="str">
        <f>IFERROR(IF(B168="","-",INDEX(Analysis!$D$45:$D$54,MATCH(Summary!$B168,Analysis!$C$45:$C$54,0),1)),"-")</f>
        <v>-</v>
      </c>
      <c r="D168" s="108" t="str">
        <f>IFERROR(INDEX(Analysis!$E$45:$E$54,MATCH(Summary!$B168,Analysis!$C$45:$C$54,0),1),"-")</f>
        <v>-</v>
      </c>
      <c r="E168" s="108" t="str">
        <f t="shared" si="53"/>
        <v>-</v>
      </c>
      <c r="F168" s="108" t="str">
        <f t="shared" si="41"/>
        <v>-</v>
      </c>
      <c r="G168" s="57"/>
      <c r="H168" s="164" t="str">
        <f>IFERROR(IF(B168="Total","Total",IF(COUNTIFS($H$12:H167,"Total")&gt;0,"",IF(F168="Category",Summary!C168,INDEX(TB_ALLOCATIONS[Subcategory],MATCH(Summary!C168&amp;"-"&amp;Summary!E168,TB_ALLOCATIONS[Subcategory - code],0),1)))),"")</f>
        <v/>
      </c>
      <c r="I168" s="162"/>
      <c r="J168" s="165"/>
      <c r="K168" s="249" t="str">
        <f>IFERROR(IF($H168="","",IF($H168="Total",SUMIFS(K$12:K167,$F$12:$F167,"Category"),IF($F168="Category",SUM(INDEX(Allocations!$D$11:$O$20,MATCH(Summary!$H168,Allocations!$C$11:$C$20,0),MATCH(Summary!K$8,Allocations!$D$10:$O$10,0))),SUM(INDEX(TB_ALLOCATIONS[[January]:[December]],MATCH(Summary!$H168,TB_ALLOCATIONS[Subcategory],0),MATCH(Summary!K$8,TB_ALLOCATIONS[[#Headers],[January]:[December]],0)))))),0)</f>
        <v/>
      </c>
      <c r="L168" s="249" t="str">
        <f>IFERROR(IF($H168="","",IF($H168="Total",SUMIFS(L$12:L167,$F$12:$F167,"Category"),IF($F168="Category",SUMIFS(TB_TRANSACTIONS[Total ($)],TB_TRANSACTIONS[Category],Summary!$H168,TB_TRANSACTIONS[Month],Summary!K$8),SUMIFS(TB_TRANSACTIONS[Total ($)],TB_TRANSACTIONS[Subcategory],Summary!$H168,TB_TRANSACTIONS[Month],Summary!K$8)))),0)</f>
        <v/>
      </c>
      <c r="M168" s="250" t="str">
        <f t="shared" si="54"/>
        <v/>
      </c>
      <c r="N168" s="162"/>
      <c r="O168" s="165"/>
      <c r="P168" s="249" t="str">
        <f>IFERROR(IF($H168="","",IF($H168="Total",SUMIFS(P$12:P167,$F$12:$F167,"Category"),IF($F168="Category",SUM(INDEX(Allocations!$D$11:$O$20,MATCH(Summary!$H168,Allocations!$C$11:$C$20,0),MATCH(Summary!P$8,Allocations!$D$10:$O$10,0))),SUM(INDEX(TB_ALLOCATIONS[[January]:[December]],MATCH(Summary!$H168,TB_ALLOCATIONS[Subcategory],0),MATCH(Summary!P$8,TB_ALLOCATIONS[[#Headers],[January]:[December]],0)))))),0)</f>
        <v/>
      </c>
      <c r="Q168" s="249" t="str">
        <f>IFERROR(IF($H168="","",IF($H168="Total",SUMIFS(Q$12:Q167,$F$12:$F167,"Category"),IF($F168="Category",SUMIFS(TB_TRANSACTIONS[Total ($)],TB_TRANSACTIONS[Category],Summary!$H168,TB_TRANSACTIONS[Month],Summary!P$8),SUMIFS(TB_TRANSACTIONS[Total ($)],TB_TRANSACTIONS[Subcategory],Summary!$H168,TB_TRANSACTIONS[Month],Summary!P$8)))),0)</f>
        <v/>
      </c>
      <c r="R168" s="250" t="str">
        <f t="shared" si="42"/>
        <v/>
      </c>
      <c r="S168" s="162"/>
      <c r="T168" s="165"/>
      <c r="U168" s="249" t="str">
        <f>IFERROR(IF($H168="","",IF($H168="Total",SUMIFS(U$12:U167,$F$12:$F167,"Category"),IF($F168="Category",SUM(INDEX(Allocations!$D$11:$O$20,MATCH(Summary!$H168,Allocations!$C$11:$C$20,0),MATCH(Summary!U$8,Allocations!$D$10:$O$10,0))),SUM(INDEX(TB_ALLOCATIONS[[January]:[December]],MATCH(Summary!$H168,TB_ALLOCATIONS[Subcategory],0),MATCH(Summary!U$8,TB_ALLOCATIONS[[#Headers],[January]:[December]],0)))))),0)</f>
        <v/>
      </c>
      <c r="V168" s="249" t="str">
        <f>IFERROR(IF($H168="","",IF($H168="Total",SUMIFS(V$12:V167,$F$12:$F167,"Category"),IF($F168="Category",SUMIFS(TB_TRANSACTIONS[Total ($)],TB_TRANSACTIONS[Category],Summary!$H168,TB_TRANSACTIONS[Month],Summary!U$8),SUMIFS(TB_TRANSACTIONS[Total ($)],TB_TRANSACTIONS[Subcategory],Summary!$H168,TB_TRANSACTIONS[Month],Summary!U$8)))),0)</f>
        <v/>
      </c>
      <c r="W168" s="250" t="str">
        <f t="shared" si="43"/>
        <v/>
      </c>
      <c r="X168" s="162"/>
      <c r="Y168" s="165"/>
      <c r="Z168" s="249" t="str">
        <f>IFERROR(IF($H168="","",IF($H168="Total",SUMIFS(Z$12:Z167,$F$12:$F167,"Category"),IF($F168="Category",SUM(INDEX(Allocations!$D$11:$O$20,MATCH(Summary!$H168,Allocations!$C$11:$C$20,0),MATCH(Summary!Z$8,Allocations!$D$10:$O$10,0))),SUM(INDEX(TB_ALLOCATIONS[[January]:[December]],MATCH(Summary!$H168,TB_ALLOCATIONS[Subcategory],0),MATCH(Summary!Z$8,TB_ALLOCATIONS[[#Headers],[January]:[December]],0)))))),0)</f>
        <v/>
      </c>
      <c r="AA168" s="249" t="str">
        <f>IFERROR(IF($H168="","",IF($H168="Total",SUMIFS(AA$12:AA167,$F$12:$F167,"Category"),IF($F168="Category",SUMIFS(TB_TRANSACTIONS[Total ($)],TB_TRANSACTIONS[Category],Summary!$H168,TB_TRANSACTIONS[Month],Summary!Z$8),SUMIFS(TB_TRANSACTIONS[Total ($)],TB_TRANSACTIONS[Subcategory],Summary!$H168,TB_TRANSACTIONS[Month],Summary!Z$8)))),0)</f>
        <v/>
      </c>
      <c r="AB168" s="250" t="str">
        <f t="shared" si="44"/>
        <v/>
      </c>
      <c r="AC168" s="162"/>
      <c r="AD168" s="165"/>
      <c r="AE168" s="249" t="str">
        <f>IFERROR(IF($H168="","",IF($H168="Total",SUMIFS(AE$12:AE167,$F$12:$F167,"Category"),IF($F168="Category",SUM(INDEX(Allocations!$D$11:$O$20,MATCH(Summary!$H168,Allocations!$C$11:$C$20,0),MATCH(Summary!AE$8,Allocations!$D$10:$O$10,0))),SUM(INDEX(TB_ALLOCATIONS[[January]:[December]],MATCH(Summary!$H168,TB_ALLOCATIONS[Subcategory],0),MATCH(Summary!AE$8,TB_ALLOCATIONS[[#Headers],[January]:[December]],0)))))),0)</f>
        <v/>
      </c>
      <c r="AF168" s="249" t="str">
        <f>IFERROR(IF($H168="","",IF($H168="Total",SUMIFS(AF$12:AF167,$F$12:$F167,"Category"),IF($F168="Category",SUMIFS(TB_TRANSACTIONS[Total ($)],TB_TRANSACTIONS[Category],Summary!$H168,TB_TRANSACTIONS[Month],Summary!AE$8),SUMIFS(TB_TRANSACTIONS[Total ($)],TB_TRANSACTIONS[Subcategory],Summary!$H168,TB_TRANSACTIONS[Month],Summary!AE$8)))),0)</f>
        <v/>
      </c>
      <c r="AG168" s="250" t="str">
        <f t="shared" si="45"/>
        <v/>
      </c>
      <c r="AH168" s="162"/>
      <c r="AI168" s="165"/>
      <c r="AJ168" s="249" t="str">
        <f>IFERROR(IF($H168="","",IF($H168="Total",SUMIFS(AJ$12:AJ167,$F$12:$F167,"Category"),IF($F168="Category",SUM(INDEX(Allocations!$D$11:$O$20,MATCH(Summary!$H168,Allocations!$C$11:$C$20,0),MATCH(Summary!AJ$8,Allocations!$D$10:$O$10,0))),SUM(INDEX(TB_ALLOCATIONS[[January]:[December]],MATCH(Summary!$H168,TB_ALLOCATIONS[Subcategory],0),MATCH(Summary!AJ$8,TB_ALLOCATIONS[[#Headers],[January]:[December]],0)))))),0)</f>
        <v/>
      </c>
      <c r="AK168" s="249" t="str">
        <f>IFERROR(IF($H168="","",IF($H168="Total",SUMIFS(AK$12:AK167,$F$12:$F167,"Category"),IF($F168="Category",SUMIFS(TB_TRANSACTIONS[Total ($)],TB_TRANSACTIONS[Category],Summary!$H168,TB_TRANSACTIONS[Month],Summary!AJ$8),SUMIFS(TB_TRANSACTIONS[Total ($)],TB_TRANSACTIONS[Subcategory],Summary!$H168,TB_TRANSACTIONS[Month],Summary!AJ$8)))),0)</f>
        <v/>
      </c>
      <c r="AL168" s="250" t="str">
        <f t="shared" si="46"/>
        <v/>
      </c>
      <c r="AM168" s="162"/>
      <c r="AN168" s="165"/>
      <c r="AO168" s="249" t="str">
        <f>IFERROR(IF($H168="","",IF($H168="Total",SUMIFS(AO$12:AO167,$F$12:$F167,"Category"),IF($F168="Category",SUM(INDEX(Allocations!$D$11:$O$20,MATCH(Summary!$H168,Allocations!$C$11:$C$20,0),MATCH(Summary!AO$8,Allocations!$D$10:$O$10,0))),SUM(INDEX(TB_ALLOCATIONS[[January]:[December]],MATCH(Summary!$H168,TB_ALLOCATIONS[Subcategory],0),MATCH(Summary!AO$8,TB_ALLOCATIONS[[#Headers],[January]:[December]],0)))))),0)</f>
        <v/>
      </c>
      <c r="AP168" s="249" t="str">
        <f>IFERROR(IF($H168="","",IF($H168="Total",SUMIFS(AP$12:AP167,$F$12:$F167,"Category"),IF($F168="Category",SUMIFS(TB_TRANSACTIONS[Total ($)],TB_TRANSACTIONS[Category],Summary!$H168,TB_TRANSACTIONS[Month],Summary!AO$8),SUMIFS(TB_TRANSACTIONS[Total ($)],TB_TRANSACTIONS[Subcategory],Summary!$H168,TB_TRANSACTIONS[Month],Summary!AO$8)))),0)</f>
        <v/>
      </c>
      <c r="AQ168" s="250" t="str">
        <f t="shared" si="47"/>
        <v/>
      </c>
      <c r="AR168" s="162"/>
      <c r="AS168" s="165"/>
      <c r="AT168" s="249" t="str">
        <f>IFERROR(IF($H168="","",IF($H168="Total",SUMIFS(AT$12:AT167,$F$12:$F167,"Category"),IF($F168="Category",SUM(INDEX(Allocations!$D$11:$O$20,MATCH(Summary!$H168,Allocations!$C$11:$C$20,0),MATCH(Summary!AT$8,Allocations!$D$10:$O$10,0))),SUM(INDEX(TB_ALLOCATIONS[[January]:[December]],MATCH(Summary!$H168,TB_ALLOCATIONS[Subcategory],0),MATCH(Summary!AT$8,TB_ALLOCATIONS[[#Headers],[January]:[December]],0)))))),0)</f>
        <v/>
      </c>
      <c r="AU168" s="249" t="str">
        <f>IFERROR(IF($H168="","",IF($H168="Total",SUMIFS(AU$12:AU167,$F$12:$F167,"Category"),IF($F168="Category",SUMIFS(TB_TRANSACTIONS[Total ($)],TB_TRANSACTIONS[Category],Summary!$H168,TB_TRANSACTIONS[Month],Summary!AT$8),SUMIFS(TB_TRANSACTIONS[Total ($)],TB_TRANSACTIONS[Subcategory],Summary!$H168,TB_TRANSACTIONS[Month],Summary!AT$8)))),0)</f>
        <v/>
      </c>
      <c r="AV168" s="250" t="str">
        <f t="shared" si="48"/>
        <v/>
      </c>
      <c r="AW168" s="162"/>
      <c r="AX168" s="165"/>
      <c r="AY168" s="249" t="str">
        <f>IFERROR(IF($H168="","",IF($H168="Total",SUMIFS(AY$12:AY167,$F$12:$F167,"Category"),IF($F168="Category",SUM(INDEX(Allocations!$D$11:$O$20,MATCH(Summary!$H168,Allocations!$C$11:$C$20,0),MATCH(Summary!AY$8,Allocations!$D$10:$O$10,0))),SUM(INDEX(TB_ALLOCATIONS[[January]:[December]],MATCH(Summary!$H168,TB_ALLOCATIONS[Subcategory],0),MATCH(Summary!AY$8,TB_ALLOCATIONS[[#Headers],[January]:[December]],0)))))),0)</f>
        <v/>
      </c>
      <c r="AZ168" s="249" t="str">
        <f>IFERROR(IF($H168="","",IF($H168="Total",SUMIFS(AZ$12:AZ167,$F$12:$F167,"Category"),IF($F168="Category",SUMIFS(TB_TRANSACTIONS[Total ($)],TB_TRANSACTIONS[Category],Summary!$H168,TB_TRANSACTIONS[Month],Summary!AY$8),SUMIFS(TB_TRANSACTIONS[Total ($)],TB_TRANSACTIONS[Subcategory],Summary!$H168,TB_TRANSACTIONS[Month],Summary!AY$8)))),0)</f>
        <v/>
      </c>
      <c r="BA168" s="250" t="str">
        <f t="shared" si="49"/>
        <v/>
      </c>
      <c r="BB168" s="162"/>
      <c r="BC168" s="165"/>
      <c r="BD168" s="249" t="str">
        <f>IFERROR(IF($H168="","",IF($H168="Total",SUMIFS(BD$12:BD167,$F$12:$F167,"Category"),IF($F168="Category",SUM(INDEX(Allocations!$D$11:$O$20,MATCH(Summary!$H168,Allocations!$C$11:$C$20,0),MATCH(Summary!BD$8,Allocations!$D$10:$O$10,0))),SUM(INDEX(TB_ALLOCATIONS[[January]:[December]],MATCH(Summary!$H168,TB_ALLOCATIONS[Subcategory],0),MATCH(Summary!BD$8,TB_ALLOCATIONS[[#Headers],[January]:[December]],0)))))),0)</f>
        <v/>
      </c>
      <c r="BE168" s="249" t="str">
        <f>IFERROR(IF($H168="","",IF($H168="Total",SUMIFS(BE$12:BE167,$F$12:$F167,"Category"),IF($F168="Category",SUMIFS(TB_TRANSACTIONS[Total ($)],TB_TRANSACTIONS[Category],Summary!$H168,TB_TRANSACTIONS[Month],Summary!BD$8),SUMIFS(TB_TRANSACTIONS[Total ($)],TB_TRANSACTIONS[Subcategory],Summary!$H168,TB_TRANSACTIONS[Month],Summary!BD$8)))),0)</f>
        <v/>
      </c>
      <c r="BF168" s="250" t="str">
        <f t="shared" si="50"/>
        <v/>
      </c>
      <c r="BG168" s="162"/>
      <c r="BH168" s="165"/>
      <c r="BI168" s="249" t="str">
        <f>IFERROR(IF($H168="","",IF($H168="Total",SUMIFS(BI$12:BI167,$F$12:$F167,"Category"),IF($F168="Category",SUM(INDEX(Allocations!$D$11:$O$20,MATCH(Summary!$H168,Allocations!$C$11:$C$20,0),MATCH(Summary!BI$8,Allocations!$D$10:$O$10,0))),SUM(INDEX(TB_ALLOCATIONS[[January]:[December]],MATCH(Summary!$H168,TB_ALLOCATIONS[Subcategory],0),MATCH(Summary!BI$8,TB_ALLOCATIONS[[#Headers],[January]:[December]],0)))))),0)</f>
        <v/>
      </c>
      <c r="BJ168" s="249" t="str">
        <f>IFERROR(IF($H168="","",IF($H168="Total",SUMIFS(BJ$12:BJ167,$F$12:$F167,"Category"),IF($F168="Category",SUMIFS(TB_TRANSACTIONS[Total ($)],TB_TRANSACTIONS[Category],Summary!$H168,TB_TRANSACTIONS[Month],Summary!BI$8),SUMIFS(TB_TRANSACTIONS[Total ($)],TB_TRANSACTIONS[Subcategory],Summary!$H168,TB_TRANSACTIONS[Month],Summary!BI$8)))),0)</f>
        <v/>
      </c>
      <c r="BK168" s="250" t="str">
        <f t="shared" si="51"/>
        <v/>
      </c>
      <c r="BL168" s="162"/>
      <c r="BM168" s="165"/>
      <c r="BN168" s="249" t="str">
        <f>IFERROR(IF($H168="","",IF($H168="Total",SUMIFS(BN$12:BN167,$F$12:$F167,"Category"),IF($F168="Category",SUM(INDEX(Allocations!$D$11:$O$20,MATCH(Summary!$H168,Allocations!$C$11:$C$20,0),MATCH(Summary!BN$8,Allocations!$D$10:$O$10,0))),SUM(INDEX(TB_ALLOCATIONS[[January]:[December]],MATCH(Summary!$H168,TB_ALLOCATIONS[Subcategory],0),MATCH(Summary!BN$8,TB_ALLOCATIONS[[#Headers],[January]:[December]],0)))))),0)</f>
        <v/>
      </c>
      <c r="BO168" s="249" t="str">
        <f>IFERROR(IF($H168="","",IF($H168="Total",SUMIFS(BO$12:BO167,$F$12:$F167,"Category"),IF($F168="Category",SUMIFS(TB_TRANSACTIONS[Total ($)],TB_TRANSACTIONS[Category],Summary!$H168,TB_TRANSACTIONS[Month],Summary!BN$8),SUMIFS(TB_TRANSACTIONS[Total ($)],TB_TRANSACTIONS[Subcategory],Summary!$H168,TB_TRANSACTIONS[Month],Summary!BN$8)))),0)</f>
        <v/>
      </c>
      <c r="BP168" s="250" t="str">
        <f t="shared" si="52"/>
        <v/>
      </c>
      <c r="BQ168" s="162"/>
      <c r="BR168" s="165"/>
      <c r="BS168" s="249" t="str">
        <f t="shared" si="38"/>
        <v/>
      </c>
      <c r="BT168" s="249" t="str">
        <f t="shared" si="39"/>
        <v/>
      </c>
      <c r="BU168" s="250" t="str">
        <f t="shared" si="40"/>
        <v/>
      </c>
      <c r="BV168" s="267"/>
      <c r="BW168" s="77"/>
      <c r="BX168" s="57"/>
      <c r="CK168" s="92"/>
      <c r="CL168" s="92"/>
      <c r="CM168" s="92"/>
      <c r="CN168" s="92"/>
      <c r="CO168" s="92"/>
      <c r="CP168" s="92"/>
    </row>
    <row r="169" spans="1:94" s="72" customFormat="1" ht="16" customHeight="1" thickBot="1" x14ac:dyDescent="0.3">
      <c r="A169" s="97"/>
      <c r="B169" s="108" t="str">
        <f>IFERROR(IF(COUNTIFS($B$13:B168,"Total")&gt;0,"-",IF(B168="",IF(B167="","Total",IF(B167=$C$8,"",B167+1)),IF(E168=D168,"",B168))),"-")</f>
        <v>-</v>
      </c>
      <c r="C169" s="108" t="str">
        <f>IFERROR(IF(B169="","-",INDEX(Analysis!$D$45:$D$54,MATCH(Summary!$B169,Analysis!$C$45:$C$54,0),1)),"-")</f>
        <v>-</v>
      </c>
      <c r="D169" s="108" t="str">
        <f>IFERROR(INDEX(Analysis!$E$45:$E$54,MATCH(Summary!$B169,Analysis!$C$45:$C$54,0),1),"-")</f>
        <v>-</v>
      </c>
      <c r="E169" s="108" t="str">
        <f t="shared" si="53"/>
        <v>-</v>
      </c>
      <c r="F169" s="108" t="str">
        <f t="shared" si="41"/>
        <v>-</v>
      </c>
      <c r="G169" s="57"/>
      <c r="H169" s="164" t="str">
        <f>IFERROR(IF(B169="Total","Total",IF(COUNTIFS($H$12:H168,"Total")&gt;0,"",IF(F169="Category",Summary!C169,INDEX(TB_ALLOCATIONS[Subcategory],MATCH(Summary!C169&amp;"-"&amp;Summary!E169,TB_ALLOCATIONS[Subcategory - code],0),1)))),"")</f>
        <v/>
      </c>
      <c r="I169" s="162"/>
      <c r="J169" s="165"/>
      <c r="K169" s="249" t="str">
        <f>IFERROR(IF($H169="","",IF($H169="Total",SUMIFS(K$12:K168,$F$12:$F168,"Category"),IF($F169="Category",SUM(INDEX(Allocations!$D$11:$O$20,MATCH(Summary!$H169,Allocations!$C$11:$C$20,0),MATCH(Summary!K$8,Allocations!$D$10:$O$10,0))),SUM(INDEX(TB_ALLOCATIONS[[January]:[December]],MATCH(Summary!$H169,TB_ALLOCATIONS[Subcategory],0),MATCH(Summary!K$8,TB_ALLOCATIONS[[#Headers],[January]:[December]],0)))))),0)</f>
        <v/>
      </c>
      <c r="L169" s="249" t="str">
        <f>IFERROR(IF($H169="","",IF($H169="Total",SUMIFS(L$12:L168,$F$12:$F168,"Category"),IF($F169="Category",SUMIFS(TB_TRANSACTIONS[Total ($)],TB_TRANSACTIONS[Category],Summary!$H169,TB_TRANSACTIONS[Month],Summary!K$8),SUMIFS(TB_TRANSACTIONS[Total ($)],TB_TRANSACTIONS[Subcategory],Summary!$H169,TB_TRANSACTIONS[Month],Summary!K$8)))),0)</f>
        <v/>
      </c>
      <c r="M169" s="250" t="str">
        <f t="shared" si="54"/>
        <v/>
      </c>
      <c r="N169" s="162"/>
      <c r="O169" s="165"/>
      <c r="P169" s="249" t="str">
        <f>IFERROR(IF($H169="","",IF($H169="Total",SUMIFS(P$12:P168,$F$12:$F168,"Category"),IF($F169="Category",SUM(INDEX(Allocations!$D$11:$O$20,MATCH(Summary!$H169,Allocations!$C$11:$C$20,0),MATCH(Summary!P$8,Allocations!$D$10:$O$10,0))),SUM(INDEX(TB_ALLOCATIONS[[January]:[December]],MATCH(Summary!$H169,TB_ALLOCATIONS[Subcategory],0),MATCH(Summary!P$8,TB_ALLOCATIONS[[#Headers],[January]:[December]],0)))))),0)</f>
        <v/>
      </c>
      <c r="Q169" s="249" t="str">
        <f>IFERROR(IF($H169="","",IF($H169="Total",SUMIFS(Q$12:Q168,$F$12:$F168,"Category"),IF($F169="Category",SUMIFS(TB_TRANSACTIONS[Total ($)],TB_TRANSACTIONS[Category],Summary!$H169,TB_TRANSACTIONS[Month],Summary!P$8),SUMIFS(TB_TRANSACTIONS[Total ($)],TB_TRANSACTIONS[Subcategory],Summary!$H169,TB_TRANSACTIONS[Month],Summary!P$8)))),0)</f>
        <v/>
      </c>
      <c r="R169" s="250" t="str">
        <f t="shared" si="42"/>
        <v/>
      </c>
      <c r="S169" s="162"/>
      <c r="T169" s="165"/>
      <c r="U169" s="249" t="str">
        <f>IFERROR(IF($H169="","",IF($H169="Total",SUMIFS(U$12:U168,$F$12:$F168,"Category"),IF($F169="Category",SUM(INDEX(Allocations!$D$11:$O$20,MATCH(Summary!$H169,Allocations!$C$11:$C$20,0),MATCH(Summary!U$8,Allocations!$D$10:$O$10,0))),SUM(INDEX(TB_ALLOCATIONS[[January]:[December]],MATCH(Summary!$H169,TB_ALLOCATIONS[Subcategory],0),MATCH(Summary!U$8,TB_ALLOCATIONS[[#Headers],[January]:[December]],0)))))),0)</f>
        <v/>
      </c>
      <c r="V169" s="249" t="str">
        <f>IFERROR(IF($H169="","",IF($H169="Total",SUMIFS(V$12:V168,$F$12:$F168,"Category"),IF($F169="Category",SUMIFS(TB_TRANSACTIONS[Total ($)],TB_TRANSACTIONS[Category],Summary!$H169,TB_TRANSACTIONS[Month],Summary!U$8),SUMIFS(TB_TRANSACTIONS[Total ($)],TB_TRANSACTIONS[Subcategory],Summary!$H169,TB_TRANSACTIONS[Month],Summary!U$8)))),0)</f>
        <v/>
      </c>
      <c r="W169" s="250" t="str">
        <f t="shared" si="43"/>
        <v/>
      </c>
      <c r="X169" s="162"/>
      <c r="Y169" s="165"/>
      <c r="Z169" s="249" t="str">
        <f>IFERROR(IF($H169="","",IF($H169="Total",SUMIFS(Z$12:Z168,$F$12:$F168,"Category"),IF($F169="Category",SUM(INDEX(Allocations!$D$11:$O$20,MATCH(Summary!$H169,Allocations!$C$11:$C$20,0),MATCH(Summary!Z$8,Allocations!$D$10:$O$10,0))),SUM(INDEX(TB_ALLOCATIONS[[January]:[December]],MATCH(Summary!$H169,TB_ALLOCATIONS[Subcategory],0),MATCH(Summary!Z$8,TB_ALLOCATIONS[[#Headers],[January]:[December]],0)))))),0)</f>
        <v/>
      </c>
      <c r="AA169" s="249" t="str">
        <f>IFERROR(IF($H169="","",IF($H169="Total",SUMIFS(AA$12:AA168,$F$12:$F168,"Category"),IF($F169="Category",SUMIFS(TB_TRANSACTIONS[Total ($)],TB_TRANSACTIONS[Category],Summary!$H169,TB_TRANSACTIONS[Month],Summary!Z$8),SUMIFS(TB_TRANSACTIONS[Total ($)],TB_TRANSACTIONS[Subcategory],Summary!$H169,TB_TRANSACTIONS[Month],Summary!Z$8)))),0)</f>
        <v/>
      </c>
      <c r="AB169" s="250" t="str">
        <f t="shared" si="44"/>
        <v/>
      </c>
      <c r="AC169" s="162"/>
      <c r="AD169" s="165"/>
      <c r="AE169" s="249" t="str">
        <f>IFERROR(IF($H169="","",IF($H169="Total",SUMIFS(AE$12:AE168,$F$12:$F168,"Category"),IF($F169="Category",SUM(INDEX(Allocations!$D$11:$O$20,MATCH(Summary!$H169,Allocations!$C$11:$C$20,0),MATCH(Summary!AE$8,Allocations!$D$10:$O$10,0))),SUM(INDEX(TB_ALLOCATIONS[[January]:[December]],MATCH(Summary!$H169,TB_ALLOCATIONS[Subcategory],0),MATCH(Summary!AE$8,TB_ALLOCATIONS[[#Headers],[January]:[December]],0)))))),0)</f>
        <v/>
      </c>
      <c r="AF169" s="249" t="str">
        <f>IFERROR(IF($H169="","",IF($H169="Total",SUMIFS(AF$12:AF168,$F$12:$F168,"Category"),IF($F169="Category",SUMIFS(TB_TRANSACTIONS[Total ($)],TB_TRANSACTIONS[Category],Summary!$H169,TB_TRANSACTIONS[Month],Summary!AE$8),SUMIFS(TB_TRANSACTIONS[Total ($)],TB_TRANSACTIONS[Subcategory],Summary!$H169,TB_TRANSACTIONS[Month],Summary!AE$8)))),0)</f>
        <v/>
      </c>
      <c r="AG169" s="250" t="str">
        <f t="shared" si="45"/>
        <v/>
      </c>
      <c r="AH169" s="162"/>
      <c r="AI169" s="165"/>
      <c r="AJ169" s="249" t="str">
        <f>IFERROR(IF($H169="","",IF($H169="Total",SUMIFS(AJ$12:AJ168,$F$12:$F168,"Category"),IF($F169="Category",SUM(INDEX(Allocations!$D$11:$O$20,MATCH(Summary!$H169,Allocations!$C$11:$C$20,0),MATCH(Summary!AJ$8,Allocations!$D$10:$O$10,0))),SUM(INDEX(TB_ALLOCATIONS[[January]:[December]],MATCH(Summary!$H169,TB_ALLOCATIONS[Subcategory],0),MATCH(Summary!AJ$8,TB_ALLOCATIONS[[#Headers],[January]:[December]],0)))))),0)</f>
        <v/>
      </c>
      <c r="AK169" s="249" t="str">
        <f>IFERROR(IF($H169="","",IF($H169="Total",SUMIFS(AK$12:AK168,$F$12:$F168,"Category"),IF($F169="Category",SUMIFS(TB_TRANSACTIONS[Total ($)],TB_TRANSACTIONS[Category],Summary!$H169,TB_TRANSACTIONS[Month],Summary!AJ$8),SUMIFS(TB_TRANSACTIONS[Total ($)],TB_TRANSACTIONS[Subcategory],Summary!$H169,TB_TRANSACTIONS[Month],Summary!AJ$8)))),0)</f>
        <v/>
      </c>
      <c r="AL169" s="250" t="str">
        <f t="shared" si="46"/>
        <v/>
      </c>
      <c r="AM169" s="162"/>
      <c r="AN169" s="165"/>
      <c r="AO169" s="249" t="str">
        <f>IFERROR(IF($H169="","",IF($H169="Total",SUMIFS(AO$12:AO168,$F$12:$F168,"Category"),IF($F169="Category",SUM(INDEX(Allocations!$D$11:$O$20,MATCH(Summary!$H169,Allocations!$C$11:$C$20,0),MATCH(Summary!AO$8,Allocations!$D$10:$O$10,0))),SUM(INDEX(TB_ALLOCATIONS[[January]:[December]],MATCH(Summary!$H169,TB_ALLOCATIONS[Subcategory],0),MATCH(Summary!AO$8,TB_ALLOCATIONS[[#Headers],[January]:[December]],0)))))),0)</f>
        <v/>
      </c>
      <c r="AP169" s="249" t="str">
        <f>IFERROR(IF($H169="","",IF($H169="Total",SUMIFS(AP$12:AP168,$F$12:$F168,"Category"),IF($F169="Category",SUMIFS(TB_TRANSACTIONS[Total ($)],TB_TRANSACTIONS[Category],Summary!$H169,TB_TRANSACTIONS[Month],Summary!AO$8),SUMIFS(TB_TRANSACTIONS[Total ($)],TB_TRANSACTIONS[Subcategory],Summary!$H169,TB_TRANSACTIONS[Month],Summary!AO$8)))),0)</f>
        <v/>
      </c>
      <c r="AQ169" s="250" t="str">
        <f t="shared" si="47"/>
        <v/>
      </c>
      <c r="AR169" s="162"/>
      <c r="AS169" s="165"/>
      <c r="AT169" s="249" t="str">
        <f>IFERROR(IF($H169="","",IF($H169="Total",SUMIFS(AT$12:AT168,$F$12:$F168,"Category"),IF($F169="Category",SUM(INDEX(Allocations!$D$11:$O$20,MATCH(Summary!$H169,Allocations!$C$11:$C$20,0),MATCH(Summary!AT$8,Allocations!$D$10:$O$10,0))),SUM(INDEX(TB_ALLOCATIONS[[January]:[December]],MATCH(Summary!$H169,TB_ALLOCATIONS[Subcategory],0),MATCH(Summary!AT$8,TB_ALLOCATIONS[[#Headers],[January]:[December]],0)))))),0)</f>
        <v/>
      </c>
      <c r="AU169" s="249" t="str">
        <f>IFERROR(IF($H169="","",IF($H169="Total",SUMIFS(AU$12:AU168,$F$12:$F168,"Category"),IF($F169="Category",SUMIFS(TB_TRANSACTIONS[Total ($)],TB_TRANSACTIONS[Category],Summary!$H169,TB_TRANSACTIONS[Month],Summary!AT$8),SUMIFS(TB_TRANSACTIONS[Total ($)],TB_TRANSACTIONS[Subcategory],Summary!$H169,TB_TRANSACTIONS[Month],Summary!AT$8)))),0)</f>
        <v/>
      </c>
      <c r="AV169" s="250" t="str">
        <f t="shared" si="48"/>
        <v/>
      </c>
      <c r="AW169" s="162"/>
      <c r="AX169" s="165"/>
      <c r="AY169" s="249" t="str">
        <f>IFERROR(IF($H169="","",IF($H169="Total",SUMIFS(AY$12:AY168,$F$12:$F168,"Category"),IF($F169="Category",SUM(INDEX(Allocations!$D$11:$O$20,MATCH(Summary!$H169,Allocations!$C$11:$C$20,0),MATCH(Summary!AY$8,Allocations!$D$10:$O$10,0))),SUM(INDEX(TB_ALLOCATIONS[[January]:[December]],MATCH(Summary!$H169,TB_ALLOCATIONS[Subcategory],0),MATCH(Summary!AY$8,TB_ALLOCATIONS[[#Headers],[January]:[December]],0)))))),0)</f>
        <v/>
      </c>
      <c r="AZ169" s="249" t="str">
        <f>IFERROR(IF($H169="","",IF($H169="Total",SUMIFS(AZ$12:AZ168,$F$12:$F168,"Category"),IF($F169="Category",SUMIFS(TB_TRANSACTIONS[Total ($)],TB_TRANSACTIONS[Category],Summary!$H169,TB_TRANSACTIONS[Month],Summary!AY$8),SUMIFS(TB_TRANSACTIONS[Total ($)],TB_TRANSACTIONS[Subcategory],Summary!$H169,TB_TRANSACTIONS[Month],Summary!AY$8)))),0)</f>
        <v/>
      </c>
      <c r="BA169" s="250" t="str">
        <f t="shared" si="49"/>
        <v/>
      </c>
      <c r="BB169" s="162"/>
      <c r="BC169" s="165"/>
      <c r="BD169" s="249" t="str">
        <f>IFERROR(IF($H169="","",IF($H169="Total",SUMIFS(BD$12:BD168,$F$12:$F168,"Category"),IF($F169="Category",SUM(INDEX(Allocations!$D$11:$O$20,MATCH(Summary!$H169,Allocations!$C$11:$C$20,0),MATCH(Summary!BD$8,Allocations!$D$10:$O$10,0))),SUM(INDEX(TB_ALLOCATIONS[[January]:[December]],MATCH(Summary!$H169,TB_ALLOCATIONS[Subcategory],0),MATCH(Summary!BD$8,TB_ALLOCATIONS[[#Headers],[January]:[December]],0)))))),0)</f>
        <v/>
      </c>
      <c r="BE169" s="249" t="str">
        <f>IFERROR(IF($H169="","",IF($H169="Total",SUMIFS(BE$12:BE168,$F$12:$F168,"Category"),IF($F169="Category",SUMIFS(TB_TRANSACTIONS[Total ($)],TB_TRANSACTIONS[Category],Summary!$H169,TB_TRANSACTIONS[Month],Summary!BD$8),SUMIFS(TB_TRANSACTIONS[Total ($)],TB_TRANSACTIONS[Subcategory],Summary!$H169,TB_TRANSACTIONS[Month],Summary!BD$8)))),0)</f>
        <v/>
      </c>
      <c r="BF169" s="250" t="str">
        <f t="shared" si="50"/>
        <v/>
      </c>
      <c r="BG169" s="162"/>
      <c r="BH169" s="165"/>
      <c r="BI169" s="249" t="str">
        <f>IFERROR(IF($H169="","",IF($H169="Total",SUMIFS(BI$12:BI168,$F$12:$F168,"Category"),IF($F169="Category",SUM(INDEX(Allocations!$D$11:$O$20,MATCH(Summary!$H169,Allocations!$C$11:$C$20,0),MATCH(Summary!BI$8,Allocations!$D$10:$O$10,0))),SUM(INDEX(TB_ALLOCATIONS[[January]:[December]],MATCH(Summary!$H169,TB_ALLOCATIONS[Subcategory],0),MATCH(Summary!BI$8,TB_ALLOCATIONS[[#Headers],[January]:[December]],0)))))),0)</f>
        <v/>
      </c>
      <c r="BJ169" s="249" t="str">
        <f>IFERROR(IF($H169="","",IF($H169="Total",SUMIFS(BJ$12:BJ168,$F$12:$F168,"Category"),IF($F169="Category",SUMIFS(TB_TRANSACTIONS[Total ($)],TB_TRANSACTIONS[Category],Summary!$H169,TB_TRANSACTIONS[Month],Summary!BI$8),SUMIFS(TB_TRANSACTIONS[Total ($)],TB_TRANSACTIONS[Subcategory],Summary!$H169,TB_TRANSACTIONS[Month],Summary!BI$8)))),0)</f>
        <v/>
      </c>
      <c r="BK169" s="250" t="str">
        <f t="shared" si="51"/>
        <v/>
      </c>
      <c r="BL169" s="162"/>
      <c r="BM169" s="165"/>
      <c r="BN169" s="249" t="str">
        <f>IFERROR(IF($H169="","",IF($H169="Total",SUMIFS(BN$12:BN168,$F$12:$F168,"Category"),IF($F169="Category",SUM(INDEX(Allocations!$D$11:$O$20,MATCH(Summary!$H169,Allocations!$C$11:$C$20,0),MATCH(Summary!BN$8,Allocations!$D$10:$O$10,0))),SUM(INDEX(TB_ALLOCATIONS[[January]:[December]],MATCH(Summary!$H169,TB_ALLOCATIONS[Subcategory],0),MATCH(Summary!BN$8,TB_ALLOCATIONS[[#Headers],[January]:[December]],0)))))),0)</f>
        <v/>
      </c>
      <c r="BO169" s="249" t="str">
        <f>IFERROR(IF($H169="","",IF($H169="Total",SUMIFS(BO$12:BO168,$F$12:$F168,"Category"),IF($F169="Category",SUMIFS(TB_TRANSACTIONS[Total ($)],TB_TRANSACTIONS[Category],Summary!$H169,TB_TRANSACTIONS[Month],Summary!BN$8),SUMIFS(TB_TRANSACTIONS[Total ($)],TB_TRANSACTIONS[Subcategory],Summary!$H169,TB_TRANSACTIONS[Month],Summary!BN$8)))),0)</f>
        <v/>
      </c>
      <c r="BP169" s="250" t="str">
        <f t="shared" si="52"/>
        <v/>
      </c>
      <c r="BQ169" s="162"/>
      <c r="BR169" s="165"/>
      <c r="BS169" s="249" t="str">
        <f t="shared" si="38"/>
        <v/>
      </c>
      <c r="BT169" s="249" t="str">
        <f t="shared" si="39"/>
        <v/>
      </c>
      <c r="BU169" s="250" t="str">
        <f t="shared" si="40"/>
        <v/>
      </c>
      <c r="BV169" s="267"/>
      <c r="BW169" s="77"/>
      <c r="BX169" s="57"/>
      <c r="CK169" s="92"/>
      <c r="CL169" s="92"/>
      <c r="CM169" s="92"/>
      <c r="CN169" s="92"/>
      <c r="CO169" s="92"/>
      <c r="CP169" s="92"/>
    </row>
    <row r="170" spans="1:94" s="72" customFormat="1" ht="16" customHeight="1" thickBot="1" x14ac:dyDescent="0.3">
      <c r="A170" s="97"/>
      <c r="B170" s="108" t="str">
        <f>IFERROR(IF(COUNTIFS($B$13:B169,"Total")&gt;0,"-",IF(B169="",IF(B168="","Total",IF(B168=$C$8,"",B168+1)),IF(E169=D169,"",B169))),"-")</f>
        <v>-</v>
      </c>
      <c r="C170" s="108" t="str">
        <f>IFERROR(IF(B170="","-",INDEX(Analysis!$D$45:$D$54,MATCH(Summary!$B170,Analysis!$C$45:$C$54,0),1)),"-")</f>
        <v>-</v>
      </c>
      <c r="D170" s="108" t="str">
        <f>IFERROR(INDEX(Analysis!$E$45:$E$54,MATCH(Summary!$B170,Analysis!$C$45:$C$54,0),1),"-")</f>
        <v>-</v>
      </c>
      <c r="E170" s="108" t="str">
        <f t="shared" si="53"/>
        <v>-</v>
      </c>
      <c r="F170" s="108" t="str">
        <f t="shared" si="41"/>
        <v>-</v>
      </c>
      <c r="G170" s="57"/>
      <c r="H170" s="164" t="str">
        <f>IFERROR(IF(B170="Total","Total",IF(COUNTIFS($H$12:H169,"Total")&gt;0,"",IF(F170="Category",Summary!C170,INDEX(TB_ALLOCATIONS[Subcategory],MATCH(Summary!C170&amp;"-"&amp;Summary!E170,TB_ALLOCATIONS[Subcategory - code],0),1)))),"")</f>
        <v/>
      </c>
      <c r="I170" s="162"/>
      <c r="J170" s="165"/>
      <c r="K170" s="249" t="str">
        <f>IFERROR(IF($H170="","",IF($H170="Total",SUMIFS(K$12:K169,$F$12:$F169,"Category"),IF($F170="Category",SUM(INDEX(Allocations!$D$11:$O$20,MATCH(Summary!$H170,Allocations!$C$11:$C$20,0),MATCH(Summary!K$8,Allocations!$D$10:$O$10,0))),SUM(INDEX(TB_ALLOCATIONS[[January]:[December]],MATCH(Summary!$H170,TB_ALLOCATIONS[Subcategory],0),MATCH(Summary!K$8,TB_ALLOCATIONS[[#Headers],[January]:[December]],0)))))),0)</f>
        <v/>
      </c>
      <c r="L170" s="249" t="str">
        <f>IFERROR(IF($H170="","",IF($H170="Total",SUMIFS(L$12:L169,$F$12:$F169,"Category"),IF($F170="Category",SUMIFS(TB_TRANSACTIONS[Total ($)],TB_TRANSACTIONS[Category],Summary!$H170,TB_TRANSACTIONS[Month],Summary!K$8),SUMIFS(TB_TRANSACTIONS[Total ($)],TB_TRANSACTIONS[Subcategory],Summary!$H170,TB_TRANSACTIONS[Month],Summary!K$8)))),0)</f>
        <v/>
      </c>
      <c r="M170" s="250" t="str">
        <f t="shared" si="54"/>
        <v/>
      </c>
      <c r="N170" s="162"/>
      <c r="O170" s="165"/>
      <c r="P170" s="249" t="str">
        <f>IFERROR(IF($H170="","",IF($H170="Total",SUMIFS(P$12:P169,$F$12:$F169,"Category"),IF($F170="Category",SUM(INDEX(Allocations!$D$11:$O$20,MATCH(Summary!$H170,Allocations!$C$11:$C$20,0),MATCH(Summary!P$8,Allocations!$D$10:$O$10,0))),SUM(INDEX(TB_ALLOCATIONS[[January]:[December]],MATCH(Summary!$H170,TB_ALLOCATIONS[Subcategory],0),MATCH(Summary!P$8,TB_ALLOCATIONS[[#Headers],[January]:[December]],0)))))),0)</f>
        <v/>
      </c>
      <c r="Q170" s="249" t="str">
        <f>IFERROR(IF($H170="","",IF($H170="Total",SUMIFS(Q$12:Q169,$F$12:$F169,"Category"),IF($F170="Category",SUMIFS(TB_TRANSACTIONS[Total ($)],TB_TRANSACTIONS[Category],Summary!$H170,TB_TRANSACTIONS[Month],Summary!P$8),SUMIFS(TB_TRANSACTIONS[Total ($)],TB_TRANSACTIONS[Subcategory],Summary!$H170,TB_TRANSACTIONS[Month],Summary!P$8)))),0)</f>
        <v/>
      </c>
      <c r="R170" s="250" t="str">
        <f t="shared" si="42"/>
        <v/>
      </c>
      <c r="S170" s="162"/>
      <c r="T170" s="165"/>
      <c r="U170" s="249" t="str">
        <f>IFERROR(IF($H170="","",IF($H170="Total",SUMIFS(U$12:U169,$F$12:$F169,"Category"),IF($F170="Category",SUM(INDEX(Allocations!$D$11:$O$20,MATCH(Summary!$H170,Allocations!$C$11:$C$20,0),MATCH(Summary!U$8,Allocations!$D$10:$O$10,0))),SUM(INDEX(TB_ALLOCATIONS[[January]:[December]],MATCH(Summary!$H170,TB_ALLOCATIONS[Subcategory],0),MATCH(Summary!U$8,TB_ALLOCATIONS[[#Headers],[January]:[December]],0)))))),0)</f>
        <v/>
      </c>
      <c r="V170" s="249" t="str">
        <f>IFERROR(IF($H170="","",IF($H170="Total",SUMIFS(V$12:V169,$F$12:$F169,"Category"),IF($F170="Category",SUMIFS(TB_TRANSACTIONS[Total ($)],TB_TRANSACTIONS[Category],Summary!$H170,TB_TRANSACTIONS[Month],Summary!U$8),SUMIFS(TB_TRANSACTIONS[Total ($)],TB_TRANSACTIONS[Subcategory],Summary!$H170,TB_TRANSACTIONS[Month],Summary!U$8)))),0)</f>
        <v/>
      </c>
      <c r="W170" s="250" t="str">
        <f t="shared" si="43"/>
        <v/>
      </c>
      <c r="X170" s="162"/>
      <c r="Y170" s="165"/>
      <c r="Z170" s="249" t="str">
        <f>IFERROR(IF($H170="","",IF($H170="Total",SUMIFS(Z$12:Z169,$F$12:$F169,"Category"),IF($F170="Category",SUM(INDEX(Allocations!$D$11:$O$20,MATCH(Summary!$H170,Allocations!$C$11:$C$20,0),MATCH(Summary!Z$8,Allocations!$D$10:$O$10,0))),SUM(INDEX(TB_ALLOCATIONS[[January]:[December]],MATCH(Summary!$H170,TB_ALLOCATIONS[Subcategory],0),MATCH(Summary!Z$8,TB_ALLOCATIONS[[#Headers],[January]:[December]],0)))))),0)</f>
        <v/>
      </c>
      <c r="AA170" s="249" t="str">
        <f>IFERROR(IF($H170="","",IF($H170="Total",SUMIFS(AA$12:AA169,$F$12:$F169,"Category"),IF($F170="Category",SUMIFS(TB_TRANSACTIONS[Total ($)],TB_TRANSACTIONS[Category],Summary!$H170,TB_TRANSACTIONS[Month],Summary!Z$8),SUMIFS(TB_TRANSACTIONS[Total ($)],TB_TRANSACTIONS[Subcategory],Summary!$H170,TB_TRANSACTIONS[Month],Summary!Z$8)))),0)</f>
        <v/>
      </c>
      <c r="AB170" s="250" t="str">
        <f t="shared" si="44"/>
        <v/>
      </c>
      <c r="AC170" s="162"/>
      <c r="AD170" s="165"/>
      <c r="AE170" s="249" t="str">
        <f>IFERROR(IF($H170="","",IF($H170="Total",SUMIFS(AE$12:AE169,$F$12:$F169,"Category"),IF($F170="Category",SUM(INDEX(Allocations!$D$11:$O$20,MATCH(Summary!$H170,Allocations!$C$11:$C$20,0),MATCH(Summary!AE$8,Allocations!$D$10:$O$10,0))),SUM(INDEX(TB_ALLOCATIONS[[January]:[December]],MATCH(Summary!$H170,TB_ALLOCATIONS[Subcategory],0),MATCH(Summary!AE$8,TB_ALLOCATIONS[[#Headers],[January]:[December]],0)))))),0)</f>
        <v/>
      </c>
      <c r="AF170" s="249" t="str">
        <f>IFERROR(IF($H170="","",IF($H170="Total",SUMIFS(AF$12:AF169,$F$12:$F169,"Category"),IF($F170="Category",SUMIFS(TB_TRANSACTIONS[Total ($)],TB_TRANSACTIONS[Category],Summary!$H170,TB_TRANSACTIONS[Month],Summary!AE$8),SUMIFS(TB_TRANSACTIONS[Total ($)],TB_TRANSACTIONS[Subcategory],Summary!$H170,TB_TRANSACTIONS[Month],Summary!AE$8)))),0)</f>
        <v/>
      </c>
      <c r="AG170" s="250" t="str">
        <f t="shared" si="45"/>
        <v/>
      </c>
      <c r="AH170" s="162"/>
      <c r="AI170" s="165"/>
      <c r="AJ170" s="249" t="str">
        <f>IFERROR(IF($H170="","",IF($H170="Total",SUMIFS(AJ$12:AJ169,$F$12:$F169,"Category"),IF($F170="Category",SUM(INDEX(Allocations!$D$11:$O$20,MATCH(Summary!$H170,Allocations!$C$11:$C$20,0),MATCH(Summary!AJ$8,Allocations!$D$10:$O$10,0))),SUM(INDEX(TB_ALLOCATIONS[[January]:[December]],MATCH(Summary!$H170,TB_ALLOCATIONS[Subcategory],0),MATCH(Summary!AJ$8,TB_ALLOCATIONS[[#Headers],[January]:[December]],0)))))),0)</f>
        <v/>
      </c>
      <c r="AK170" s="249" t="str">
        <f>IFERROR(IF($H170="","",IF($H170="Total",SUMIFS(AK$12:AK169,$F$12:$F169,"Category"),IF($F170="Category",SUMIFS(TB_TRANSACTIONS[Total ($)],TB_TRANSACTIONS[Category],Summary!$H170,TB_TRANSACTIONS[Month],Summary!AJ$8),SUMIFS(TB_TRANSACTIONS[Total ($)],TB_TRANSACTIONS[Subcategory],Summary!$H170,TB_TRANSACTIONS[Month],Summary!AJ$8)))),0)</f>
        <v/>
      </c>
      <c r="AL170" s="250" t="str">
        <f t="shared" si="46"/>
        <v/>
      </c>
      <c r="AM170" s="162"/>
      <c r="AN170" s="165"/>
      <c r="AO170" s="249" t="str">
        <f>IFERROR(IF($H170="","",IF($H170="Total",SUMIFS(AO$12:AO169,$F$12:$F169,"Category"),IF($F170="Category",SUM(INDEX(Allocations!$D$11:$O$20,MATCH(Summary!$H170,Allocations!$C$11:$C$20,0),MATCH(Summary!AO$8,Allocations!$D$10:$O$10,0))),SUM(INDEX(TB_ALLOCATIONS[[January]:[December]],MATCH(Summary!$H170,TB_ALLOCATIONS[Subcategory],0),MATCH(Summary!AO$8,TB_ALLOCATIONS[[#Headers],[January]:[December]],0)))))),0)</f>
        <v/>
      </c>
      <c r="AP170" s="249" t="str">
        <f>IFERROR(IF($H170="","",IF($H170="Total",SUMIFS(AP$12:AP169,$F$12:$F169,"Category"),IF($F170="Category",SUMIFS(TB_TRANSACTIONS[Total ($)],TB_TRANSACTIONS[Category],Summary!$H170,TB_TRANSACTIONS[Month],Summary!AO$8),SUMIFS(TB_TRANSACTIONS[Total ($)],TB_TRANSACTIONS[Subcategory],Summary!$H170,TB_TRANSACTIONS[Month],Summary!AO$8)))),0)</f>
        <v/>
      </c>
      <c r="AQ170" s="250" t="str">
        <f t="shared" si="47"/>
        <v/>
      </c>
      <c r="AR170" s="162"/>
      <c r="AS170" s="165"/>
      <c r="AT170" s="249" t="str">
        <f>IFERROR(IF($H170="","",IF($H170="Total",SUMIFS(AT$12:AT169,$F$12:$F169,"Category"),IF($F170="Category",SUM(INDEX(Allocations!$D$11:$O$20,MATCH(Summary!$H170,Allocations!$C$11:$C$20,0),MATCH(Summary!AT$8,Allocations!$D$10:$O$10,0))),SUM(INDEX(TB_ALLOCATIONS[[January]:[December]],MATCH(Summary!$H170,TB_ALLOCATIONS[Subcategory],0),MATCH(Summary!AT$8,TB_ALLOCATIONS[[#Headers],[January]:[December]],0)))))),0)</f>
        <v/>
      </c>
      <c r="AU170" s="249" t="str">
        <f>IFERROR(IF($H170="","",IF($H170="Total",SUMIFS(AU$12:AU169,$F$12:$F169,"Category"),IF($F170="Category",SUMIFS(TB_TRANSACTIONS[Total ($)],TB_TRANSACTIONS[Category],Summary!$H170,TB_TRANSACTIONS[Month],Summary!AT$8),SUMIFS(TB_TRANSACTIONS[Total ($)],TB_TRANSACTIONS[Subcategory],Summary!$H170,TB_TRANSACTIONS[Month],Summary!AT$8)))),0)</f>
        <v/>
      </c>
      <c r="AV170" s="250" t="str">
        <f t="shared" si="48"/>
        <v/>
      </c>
      <c r="AW170" s="162"/>
      <c r="AX170" s="165"/>
      <c r="AY170" s="249" t="str">
        <f>IFERROR(IF($H170="","",IF($H170="Total",SUMIFS(AY$12:AY169,$F$12:$F169,"Category"),IF($F170="Category",SUM(INDEX(Allocations!$D$11:$O$20,MATCH(Summary!$H170,Allocations!$C$11:$C$20,0),MATCH(Summary!AY$8,Allocations!$D$10:$O$10,0))),SUM(INDEX(TB_ALLOCATIONS[[January]:[December]],MATCH(Summary!$H170,TB_ALLOCATIONS[Subcategory],0),MATCH(Summary!AY$8,TB_ALLOCATIONS[[#Headers],[January]:[December]],0)))))),0)</f>
        <v/>
      </c>
      <c r="AZ170" s="249" t="str">
        <f>IFERROR(IF($H170="","",IF($H170="Total",SUMIFS(AZ$12:AZ169,$F$12:$F169,"Category"),IF($F170="Category",SUMIFS(TB_TRANSACTIONS[Total ($)],TB_TRANSACTIONS[Category],Summary!$H170,TB_TRANSACTIONS[Month],Summary!AY$8),SUMIFS(TB_TRANSACTIONS[Total ($)],TB_TRANSACTIONS[Subcategory],Summary!$H170,TB_TRANSACTIONS[Month],Summary!AY$8)))),0)</f>
        <v/>
      </c>
      <c r="BA170" s="250" t="str">
        <f t="shared" si="49"/>
        <v/>
      </c>
      <c r="BB170" s="162"/>
      <c r="BC170" s="165"/>
      <c r="BD170" s="249" t="str">
        <f>IFERROR(IF($H170="","",IF($H170="Total",SUMIFS(BD$12:BD169,$F$12:$F169,"Category"),IF($F170="Category",SUM(INDEX(Allocations!$D$11:$O$20,MATCH(Summary!$H170,Allocations!$C$11:$C$20,0),MATCH(Summary!BD$8,Allocations!$D$10:$O$10,0))),SUM(INDEX(TB_ALLOCATIONS[[January]:[December]],MATCH(Summary!$H170,TB_ALLOCATIONS[Subcategory],0),MATCH(Summary!BD$8,TB_ALLOCATIONS[[#Headers],[January]:[December]],0)))))),0)</f>
        <v/>
      </c>
      <c r="BE170" s="249" t="str">
        <f>IFERROR(IF($H170="","",IF($H170="Total",SUMIFS(BE$12:BE169,$F$12:$F169,"Category"),IF($F170="Category",SUMIFS(TB_TRANSACTIONS[Total ($)],TB_TRANSACTIONS[Category],Summary!$H170,TB_TRANSACTIONS[Month],Summary!BD$8),SUMIFS(TB_TRANSACTIONS[Total ($)],TB_TRANSACTIONS[Subcategory],Summary!$H170,TB_TRANSACTIONS[Month],Summary!BD$8)))),0)</f>
        <v/>
      </c>
      <c r="BF170" s="250" t="str">
        <f t="shared" si="50"/>
        <v/>
      </c>
      <c r="BG170" s="162"/>
      <c r="BH170" s="165"/>
      <c r="BI170" s="249" t="str">
        <f>IFERROR(IF($H170="","",IF($H170="Total",SUMIFS(BI$12:BI169,$F$12:$F169,"Category"),IF($F170="Category",SUM(INDEX(Allocations!$D$11:$O$20,MATCH(Summary!$H170,Allocations!$C$11:$C$20,0),MATCH(Summary!BI$8,Allocations!$D$10:$O$10,0))),SUM(INDEX(TB_ALLOCATIONS[[January]:[December]],MATCH(Summary!$H170,TB_ALLOCATIONS[Subcategory],0),MATCH(Summary!BI$8,TB_ALLOCATIONS[[#Headers],[January]:[December]],0)))))),0)</f>
        <v/>
      </c>
      <c r="BJ170" s="249" t="str">
        <f>IFERROR(IF($H170="","",IF($H170="Total",SUMIFS(BJ$12:BJ169,$F$12:$F169,"Category"),IF($F170="Category",SUMIFS(TB_TRANSACTIONS[Total ($)],TB_TRANSACTIONS[Category],Summary!$H170,TB_TRANSACTIONS[Month],Summary!BI$8),SUMIFS(TB_TRANSACTIONS[Total ($)],TB_TRANSACTIONS[Subcategory],Summary!$H170,TB_TRANSACTIONS[Month],Summary!BI$8)))),0)</f>
        <v/>
      </c>
      <c r="BK170" s="250" t="str">
        <f t="shared" si="51"/>
        <v/>
      </c>
      <c r="BL170" s="162"/>
      <c r="BM170" s="165"/>
      <c r="BN170" s="249" t="str">
        <f>IFERROR(IF($H170="","",IF($H170="Total",SUMIFS(BN$12:BN169,$F$12:$F169,"Category"),IF($F170="Category",SUM(INDEX(Allocations!$D$11:$O$20,MATCH(Summary!$H170,Allocations!$C$11:$C$20,0),MATCH(Summary!BN$8,Allocations!$D$10:$O$10,0))),SUM(INDEX(TB_ALLOCATIONS[[January]:[December]],MATCH(Summary!$H170,TB_ALLOCATIONS[Subcategory],0),MATCH(Summary!BN$8,TB_ALLOCATIONS[[#Headers],[January]:[December]],0)))))),0)</f>
        <v/>
      </c>
      <c r="BO170" s="249" t="str">
        <f>IFERROR(IF($H170="","",IF($H170="Total",SUMIFS(BO$12:BO169,$F$12:$F169,"Category"),IF($F170="Category",SUMIFS(TB_TRANSACTIONS[Total ($)],TB_TRANSACTIONS[Category],Summary!$H170,TB_TRANSACTIONS[Month],Summary!BN$8),SUMIFS(TB_TRANSACTIONS[Total ($)],TB_TRANSACTIONS[Subcategory],Summary!$H170,TB_TRANSACTIONS[Month],Summary!BN$8)))),0)</f>
        <v/>
      </c>
      <c r="BP170" s="250" t="str">
        <f t="shared" si="52"/>
        <v/>
      </c>
      <c r="BQ170" s="162"/>
      <c r="BR170" s="165"/>
      <c r="BS170" s="249" t="str">
        <f t="shared" ref="BS170:BS199" si="55">IFERROR(IF(H170="","",SUM(BN170,BI170,BD170,AY170,K170,P170,U170,Z170,AE170,AJ170,AO170,AT170)),"-")</f>
        <v/>
      </c>
      <c r="BT170" s="249" t="str">
        <f t="shared" ref="BT170:BT199" si="56">IFERROR(IF(H170="","",SUM(BO170,BJ170,BE170,AZ170,L170,Q170,V170,AA170,AF170,AK170,AP170,AU170)),"-")</f>
        <v/>
      </c>
      <c r="BU170" s="250" t="str">
        <f t="shared" ref="BU170:BU199" si="57">IFERROR(IF(BP170="","",(BT170/BS170)-1),0)</f>
        <v/>
      </c>
      <c r="BV170" s="267"/>
      <c r="BW170" s="77"/>
      <c r="BX170" s="57"/>
      <c r="CK170" s="92"/>
      <c r="CL170" s="92"/>
      <c r="CM170" s="92"/>
      <c r="CN170" s="92"/>
      <c r="CO170" s="92"/>
      <c r="CP170" s="92"/>
    </row>
    <row r="171" spans="1:94" s="72" customFormat="1" ht="16" customHeight="1" thickBot="1" x14ac:dyDescent="0.3">
      <c r="A171" s="97"/>
      <c r="B171" s="108" t="str">
        <f>IFERROR(IF(COUNTIFS($B$13:B170,"Total")&gt;0,"-",IF(B170="",IF(B169="","Total",IF(B169=$C$8,"",B169+1)),IF(E170=D170,"",B170))),"-")</f>
        <v>-</v>
      </c>
      <c r="C171" s="108" t="str">
        <f>IFERROR(IF(B171="","-",INDEX(Analysis!$D$45:$D$54,MATCH(Summary!$B171,Analysis!$C$45:$C$54,0),1)),"-")</f>
        <v>-</v>
      </c>
      <c r="D171" s="108" t="str">
        <f>IFERROR(INDEX(Analysis!$E$45:$E$54,MATCH(Summary!$B171,Analysis!$C$45:$C$54,0),1),"-")</f>
        <v>-</v>
      </c>
      <c r="E171" s="108" t="str">
        <f t="shared" si="53"/>
        <v>-</v>
      </c>
      <c r="F171" s="108" t="str">
        <f t="shared" si="41"/>
        <v>-</v>
      </c>
      <c r="G171" s="57"/>
      <c r="H171" s="164" t="str">
        <f>IFERROR(IF(B171="Total","Total",IF(COUNTIFS($H$12:H170,"Total")&gt;0,"",IF(F171="Category",Summary!C171,INDEX(TB_ALLOCATIONS[Subcategory],MATCH(Summary!C171&amp;"-"&amp;Summary!E171,TB_ALLOCATIONS[Subcategory - code],0),1)))),"")</f>
        <v/>
      </c>
      <c r="I171" s="162"/>
      <c r="J171" s="165"/>
      <c r="K171" s="249" t="str">
        <f>IFERROR(IF($H171="","",IF($H171="Total",SUMIFS(K$12:K170,$F$12:$F170,"Category"),IF($F171="Category",SUM(INDEX(Allocations!$D$11:$O$20,MATCH(Summary!$H171,Allocations!$C$11:$C$20,0),MATCH(Summary!K$8,Allocations!$D$10:$O$10,0))),SUM(INDEX(TB_ALLOCATIONS[[January]:[December]],MATCH(Summary!$H171,TB_ALLOCATIONS[Subcategory],0),MATCH(Summary!K$8,TB_ALLOCATIONS[[#Headers],[January]:[December]],0)))))),0)</f>
        <v/>
      </c>
      <c r="L171" s="249" t="str">
        <f>IFERROR(IF($H171="","",IF($H171="Total",SUMIFS(L$12:L170,$F$12:$F170,"Category"),IF($F171="Category",SUMIFS(TB_TRANSACTIONS[Total ($)],TB_TRANSACTIONS[Category],Summary!$H171,TB_TRANSACTIONS[Month],Summary!K$8),SUMIFS(TB_TRANSACTIONS[Total ($)],TB_TRANSACTIONS[Subcategory],Summary!$H171,TB_TRANSACTIONS[Month],Summary!K$8)))),0)</f>
        <v/>
      </c>
      <c r="M171" s="250" t="str">
        <f t="shared" si="54"/>
        <v/>
      </c>
      <c r="N171" s="162"/>
      <c r="O171" s="165"/>
      <c r="P171" s="249" t="str">
        <f>IFERROR(IF($H171="","",IF($H171="Total",SUMIFS(P$12:P170,$F$12:$F170,"Category"),IF($F171="Category",SUM(INDEX(Allocations!$D$11:$O$20,MATCH(Summary!$H171,Allocations!$C$11:$C$20,0),MATCH(Summary!P$8,Allocations!$D$10:$O$10,0))),SUM(INDEX(TB_ALLOCATIONS[[January]:[December]],MATCH(Summary!$H171,TB_ALLOCATIONS[Subcategory],0),MATCH(Summary!P$8,TB_ALLOCATIONS[[#Headers],[January]:[December]],0)))))),0)</f>
        <v/>
      </c>
      <c r="Q171" s="249" t="str">
        <f>IFERROR(IF($H171="","",IF($H171="Total",SUMIFS(Q$12:Q170,$F$12:$F170,"Category"),IF($F171="Category",SUMIFS(TB_TRANSACTIONS[Total ($)],TB_TRANSACTIONS[Category],Summary!$H171,TB_TRANSACTIONS[Month],Summary!P$8),SUMIFS(TB_TRANSACTIONS[Total ($)],TB_TRANSACTIONS[Subcategory],Summary!$H171,TB_TRANSACTIONS[Month],Summary!P$8)))),0)</f>
        <v/>
      </c>
      <c r="R171" s="250" t="str">
        <f t="shared" si="42"/>
        <v/>
      </c>
      <c r="S171" s="162"/>
      <c r="T171" s="165"/>
      <c r="U171" s="249" t="str">
        <f>IFERROR(IF($H171="","",IF($H171="Total",SUMIFS(U$12:U170,$F$12:$F170,"Category"),IF($F171="Category",SUM(INDEX(Allocations!$D$11:$O$20,MATCH(Summary!$H171,Allocations!$C$11:$C$20,0),MATCH(Summary!U$8,Allocations!$D$10:$O$10,0))),SUM(INDEX(TB_ALLOCATIONS[[January]:[December]],MATCH(Summary!$H171,TB_ALLOCATIONS[Subcategory],0),MATCH(Summary!U$8,TB_ALLOCATIONS[[#Headers],[January]:[December]],0)))))),0)</f>
        <v/>
      </c>
      <c r="V171" s="249" t="str">
        <f>IFERROR(IF($H171="","",IF($H171="Total",SUMIFS(V$12:V170,$F$12:$F170,"Category"),IF($F171="Category",SUMIFS(TB_TRANSACTIONS[Total ($)],TB_TRANSACTIONS[Category],Summary!$H171,TB_TRANSACTIONS[Month],Summary!U$8),SUMIFS(TB_TRANSACTIONS[Total ($)],TB_TRANSACTIONS[Subcategory],Summary!$H171,TB_TRANSACTIONS[Month],Summary!U$8)))),0)</f>
        <v/>
      </c>
      <c r="W171" s="250" t="str">
        <f t="shared" si="43"/>
        <v/>
      </c>
      <c r="X171" s="162"/>
      <c r="Y171" s="165"/>
      <c r="Z171" s="249" t="str">
        <f>IFERROR(IF($H171="","",IF($H171="Total",SUMIFS(Z$12:Z170,$F$12:$F170,"Category"),IF($F171="Category",SUM(INDEX(Allocations!$D$11:$O$20,MATCH(Summary!$H171,Allocations!$C$11:$C$20,0),MATCH(Summary!Z$8,Allocations!$D$10:$O$10,0))),SUM(INDEX(TB_ALLOCATIONS[[January]:[December]],MATCH(Summary!$H171,TB_ALLOCATIONS[Subcategory],0),MATCH(Summary!Z$8,TB_ALLOCATIONS[[#Headers],[January]:[December]],0)))))),0)</f>
        <v/>
      </c>
      <c r="AA171" s="249" t="str">
        <f>IFERROR(IF($H171="","",IF($H171="Total",SUMIFS(AA$12:AA170,$F$12:$F170,"Category"),IF($F171="Category",SUMIFS(TB_TRANSACTIONS[Total ($)],TB_TRANSACTIONS[Category],Summary!$H171,TB_TRANSACTIONS[Month],Summary!Z$8),SUMIFS(TB_TRANSACTIONS[Total ($)],TB_TRANSACTIONS[Subcategory],Summary!$H171,TB_TRANSACTIONS[Month],Summary!Z$8)))),0)</f>
        <v/>
      </c>
      <c r="AB171" s="250" t="str">
        <f t="shared" si="44"/>
        <v/>
      </c>
      <c r="AC171" s="162"/>
      <c r="AD171" s="165"/>
      <c r="AE171" s="249" t="str">
        <f>IFERROR(IF($H171="","",IF($H171="Total",SUMIFS(AE$12:AE170,$F$12:$F170,"Category"),IF($F171="Category",SUM(INDEX(Allocations!$D$11:$O$20,MATCH(Summary!$H171,Allocations!$C$11:$C$20,0),MATCH(Summary!AE$8,Allocations!$D$10:$O$10,0))),SUM(INDEX(TB_ALLOCATIONS[[January]:[December]],MATCH(Summary!$H171,TB_ALLOCATIONS[Subcategory],0),MATCH(Summary!AE$8,TB_ALLOCATIONS[[#Headers],[January]:[December]],0)))))),0)</f>
        <v/>
      </c>
      <c r="AF171" s="249" t="str">
        <f>IFERROR(IF($H171="","",IF($H171="Total",SUMIFS(AF$12:AF170,$F$12:$F170,"Category"),IF($F171="Category",SUMIFS(TB_TRANSACTIONS[Total ($)],TB_TRANSACTIONS[Category],Summary!$H171,TB_TRANSACTIONS[Month],Summary!AE$8),SUMIFS(TB_TRANSACTIONS[Total ($)],TB_TRANSACTIONS[Subcategory],Summary!$H171,TB_TRANSACTIONS[Month],Summary!AE$8)))),0)</f>
        <v/>
      </c>
      <c r="AG171" s="250" t="str">
        <f t="shared" si="45"/>
        <v/>
      </c>
      <c r="AH171" s="162"/>
      <c r="AI171" s="165"/>
      <c r="AJ171" s="249" t="str">
        <f>IFERROR(IF($H171="","",IF($H171="Total",SUMIFS(AJ$12:AJ170,$F$12:$F170,"Category"),IF($F171="Category",SUM(INDEX(Allocations!$D$11:$O$20,MATCH(Summary!$H171,Allocations!$C$11:$C$20,0),MATCH(Summary!AJ$8,Allocations!$D$10:$O$10,0))),SUM(INDEX(TB_ALLOCATIONS[[January]:[December]],MATCH(Summary!$H171,TB_ALLOCATIONS[Subcategory],0),MATCH(Summary!AJ$8,TB_ALLOCATIONS[[#Headers],[January]:[December]],0)))))),0)</f>
        <v/>
      </c>
      <c r="AK171" s="249" t="str">
        <f>IFERROR(IF($H171="","",IF($H171="Total",SUMIFS(AK$12:AK170,$F$12:$F170,"Category"),IF($F171="Category",SUMIFS(TB_TRANSACTIONS[Total ($)],TB_TRANSACTIONS[Category],Summary!$H171,TB_TRANSACTIONS[Month],Summary!AJ$8),SUMIFS(TB_TRANSACTIONS[Total ($)],TB_TRANSACTIONS[Subcategory],Summary!$H171,TB_TRANSACTIONS[Month],Summary!AJ$8)))),0)</f>
        <v/>
      </c>
      <c r="AL171" s="250" t="str">
        <f t="shared" si="46"/>
        <v/>
      </c>
      <c r="AM171" s="162"/>
      <c r="AN171" s="165"/>
      <c r="AO171" s="249" t="str">
        <f>IFERROR(IF($H171="","",IF($H171="Total",SUMIFS(AO$12:AO170,$F$12:$F170,"Category"),IF($F171="Category",SUM(INDEX(Allocations!$D$11:$O$20,MATCH(Summary!$H171,Allocations!$C$11:$C$20,0),MATCH(Summary!AO$8,Allocations!$D$10:$O$10,0))),SUM(INDEX(TB_ALLOCATIONS[[January]:[December]],MATCH(Summary!$H171,TB_ALLOCATIONS[Subcategory],0),MATCH(Summary!AO$8,TB_ALLOCATIONS[[#Headers],[January]:[December]],0)))))),0)</f>
        <v/>
      </c>
      <c r="AP171" s="249" t="str">
        <f>IFERROR(IF($H171="","",IF($H171="Total",SUMIFS(AP$12:AP170,$F$12:$F170,"Category"),IF($F171="Category",SUMIFS(TB_TRANSACTIONS[Total ($)],TB_TRANSACTIONS[Category],Summary!$H171,TB_TRANSACTIONS[Month],Summary!AO$8),SUMIFS(TB_TRANSACTIONS[Total ($)],TB_TRANSACTIONS[Subcategory],Summary!$H171,TB_TRANSACTIONS[Month],Summary!AO$8)))),0)</f>
        <v/>
      </c>
      <c r="AQ171" s="250" t="str">
        <f t="shared" si="47"/>
        <v/>
      </c>
      <c r="AR171" s="162"/>
      <c r="AS171" s="165"/>
      <c r="AT171" s="249" t="str">
        <f>IFERROR(IF($H171="","",IF($H171="Total",SUMIFS(AT$12:AT170,$F$12:$F170,"Category"),IF($F171="Category",SUM(INDEX(Allocations!$D$11:$O$20,MATCH(Summary!$H171,Allocations!$C$11:$C$20,0),MATCH(Summary!AT$8,Allocations!$D$10:$O$10,0))),SUM(INDEX(TB_ALLOCATIONS[[January]:[December]],MATCH(Summary!$H171,TB_ALLOCATIONS[Subcategory],0),MATCH(Summary!AT$8,TB_ALLOCATIONS[[#Headers],[January]:[December]],0)))))),0)</f>
        <v/>
      </c>
      <c r="AU171" s="249" t="str">
        <f>IFERROR(IF($H171="","",IF($H171="Total",SUMIFS(AU$12:AU170,$F$12:$F170,"Category"),IF($F171="Category",SUMIFS(TB_TRANSACTIONS[Total ($)],TB_TRANSACTIONS[Category],Summary!$H171,TB_TRANSACTIONS[Month],Summary!AT$8),SUMIFS(TB_TRANSACTIONS[Total ($)],TB_TRANSACTIONS[Subcategory],Summary!$H171,TB_TRANSACTIONS[Month],Summary!AT$8)))),0)</f>
        <v/>
      </c>
      <c r="AV171" s="250" t="str">
        <f t="shared" si="48"/>
        <v/>
      </c>
      <c r="AW171" s="162"/>
      <c r="AX171" s="165"/>
      <c r="AY171" s="249" t="str">
        <f>IFERROR(IF($H171="","",IF($H171="Total",SUMIFS(AY$12:AY170,$F$12:$F170,"Category"),IF($F171="Category",SUM(INDEX(Allocations!$D$11:$O$20,MATCH(Summary!$H171,Allocations!$C$11:$C$20,0),MATCH(Summary!AY$8,Allocations!$D$10:$O$10,0))),SUM(INDEX(TB_ALLOCATIONS[[January]:[December]],MATCH(Summary!$H171,TB_ALLOCATIONS[Subcategory],0),MATCH(Summary!AY$8,TB_ALLOCATIONS[[#Headers],[January]:[December]],0)))))),0)</f>
        <v/>
      </c>
      <c r="AZ171" s="249" t="str">
        <f>IFERROR(IF($H171="","",IF($H171="Total",SUMIFS(AZ$12:AZ170,$F$12:$F170,"Category"),IF($F171="Category",SUMIFS(TB_TRANSACTIONS[Total ($)],TB_TRANSACTIONS[Category],Summary!$H171,TB_TRANSACTIONS[Month],Summary!AY$8),SUMIFS(TB_TRANSACTIONS[Total ($)],TB_TRANSACTIONS[Subcategory],Summary!$H171,TB_TRANSACTIONS[Month],Summary!AY$8)))),0)</f>
        <v/>
      </c>
      <c r="BA171" s="250" t="str">
        <f t="shared" si="49"/>
        <v/>
      </c>
      <c r="BB171" s="162"/>
      <c r="BC171" s="165"/>
      <c r="BD171" s="249" t="str">
        <f>IFERROR(IF($H171="","",IF($H171="Total",SUMIFS(BD$12:BD170,$F$12:$F170,"Category"),IF($F171="Category",SUM(INDEX(Allocations!$D$11:$O$20,MATCH(Summary!$H171,Allocations!$C$11:$C$20,0),MATCH(Summary!BD$8,Allocations!$D$10:$O$10,0))),SUM(INDEX(TB_ALLOCATIONS[[January]:[December]],MATCH(Summary!$H171,TB_ALLOCATIONS[Subcategory],0),MATCH(Summary!BD$8,TB_ALLOCATIONS[[#Headers],[January]:[December]],0)))))),0)</f>
        <v/>
      </c>
      <c r="BE171" s="249" t="str">
        <f>IFERROR(IF($H171="","",IF($H171="Total",SUMIFS(BE$12:BE170,$F$12:$F170,"Category"),IF($F171="Category",SUMIFS(TB_TRANSACTIONS[Total ($)],TB_TRANSACTIONS[Category],Summary!$H171,TB_TRANSACTIONS[Month],Summary!BD$8),SUMIFS(TB_TRANSACTIONS[Total ($)],TB_TRANSACTIONS[Subcategory],Summary!$H171,TB_TRANSACTIONS[Month],Summary!BD$8)))),0)</f>
        <v/>
      </c>
      <c r="BF171" s="250" t="str">
        <f t="shared" si="50"/>
        <v/>
      </c>
      <c r="BG171" s="162"/>
      <c r="BH171" s="165"/>
      <c r="BI171" s="249" t="str">
        <f>IFERROR(IF($H171="","",IF($H171="Total",SUMIFS(BI$12:BI170,$F$12:$F170,"Category"),IF($F171="Category",SUM(INDEX(Allocations!$D$11:$O$20,MATCH(Summary!$H171,Allocations!$C$11:$C$20,0),MATCH(Summary!BI$8,Allocations!$D$10:$O$10,0))),SUM(INDEX(TB_ALLOCATIONS[[January]:[December]],MATCH(Summary!$H171,TB_ALLOCATIONS[Subcategory],0),MATCH(Summary!BI$8,TB_ALLOCATIONS[[#Headers],[January]:[December]],0)))))),0)</f>
        <v/>
      </c>
      <c r="BJ171" s="249" t="str">
        <f>IFERROR(IF($H171="","",IF($H171="Total",SUMIFS(BJ$12:BJ170,$F$12:$F170,"Category"),IF($F171="Category",SUMIFS(TB_TRANSACTIONS[Total ($)],TB_TRANSACTIONS[Category],Summary!$H171,TB_TRANSACTIONS[Month],Summary!BI$8),SUMIFS(TB_TRANSACTIONS[Total ($)],TB_TRANSACTIONS[Subcategory],Summary!$H171,TB_TRANSACTIONS[Month],Summary!BI$8)))),0)</f>
        <v/>
      </c>
      <c r="BK171" s="250" t="str">
        <f t="shared" si="51"/>
        <v/>
      </c>
      <c r="BL171" s="162"/>
      <c r="BM171" s="165"/>
      <c r="BN171" s="249" t="str">
        <f>IFERROR(IF($H171="","",IF($H171="Total",SUMIFS(BN$12:BN170,$F$12:$F170,"Category"),IF($F171="Category",SUM(INDEX(Allocations!$D$11:$O$20,MATCH(Summary!$H171,Allocations!$C$11:$C$20,0),MATCH(Summary!BN$8,Allocations!$D$10:$O$10,0))),SUM(INDEX(TB_ALLOCATIONS[[January]:[December]],MATCH(Summary!$H171,TB_ALLOCATIONS[Subcategory],0),MATCH(Summary!BN$8,TB_ALLOCATIONS[[#Headers],[January]:[December]],0)))))),0)</f>
        <v/>
      </c>
      <c r="BO171" s="249" t="str">
        <f>IFERROR(IF($H171="","",IF($H171="Total",SUMIFS(BO$12:BO170,$F$12:$F170,"Category"),IF($F171="Category",SUMIFS(TB_TRANSACTIONS[Total ($)],TB_TRANSACTIONS[Category],Summary!$H171,TB_TRANSACTIONS[Month],Summary!BN$8),SUMIFS(TB_TRANSACTIONS[Total ($)],TB_TRANSACTIONS[Subcategory],Summary!$H171,TB_TRANSACTIONS[Month],Summary!BN$8)))),0)</f>
        <v/>
      </c>
      <c r="BP171" s="250" t="str">
        <f t="shared" si="52"/>
        <v/>
      </c>
      <c r="BQ171" s="162"/>
      <c r="BR171" s="165"/>
      <c r="BS171" s="249" t="str">
        <f t="shared" si="55"/>
        <v/>
      </c>
      <c r="BT171" s="249" t="str">
        <f t="shared" si="56"/>
        <v/>
      </c>
      <c r="BU171" s="250" t="str">
        <f t="shared" si="57"/>
        <v/>
      </c>
      <c r="BV171" s="267"/>
      <c r="BW171" s="77"/>
      <c r="BX171" s="57"/>
      <c r="CK171" s="92"/>
      <c r="CL171" s="92"/>
      <c r="CM171" s="92"/>
      <c r="CN171" s="92"/>
      <c r="CO171" s="92"/>
      <c r="CP171" s="92"/>
    </row>
    <row r="172" spans="1:94" s="72" customFormat="1" ht="16" customHeight="1" thickBot="1" x14ac:dyDescent="0.3">
      <c r="A172" s="97"/>
      <c r="B172" s="108" t="str">
        <f>IFERROR(IF(COUNTIFS($B$13:B171,"Total")&gt;0,"-",IF(B171="",IF(B170="","Total",IF(B170=$C$8,"",B170+1)),IF(E171=D171,"",B171))),"-")</f>
        <v>-</v>
      </c>
      <c r="C172" s="108" t="str">
        <f>IFERROR(IF(B172="","-",INDEX(Analysis!$D$45:$D$54,MATCH(Summary!$B172,Analysis!$C$45:$C$54,0),1)),"-")</f>
        <v>-</v>
      </c>
      <c r="D172" s="108" t="str">
        <f>IFERROR(INDEX(Analysis!$E$45:$E$54,MATCH(Summary!$B172,Analysis!$C$45:$C$54,0),1),"-")</f>
        <v>-</v>
      </c>
      <c r="E172" s="108" t="str">
        <f t="shared" si="53"/>
        <v>-</v>
      </c>
      <c r="F172" s="108" t="str">
        <f t="shared" si="41"/>
        <v>-</v>
      </c>
      <c r="G172" s="57"/>
      <c r="H172" s="164" t="str">
        <f>IFERROR(IF(B172="Total","Total",IF(COUNTIFS($H$12:H171,"Total")&gt;0,"",IF(F172="Category",Summary!C172,INDEX(TB_ALLOCATIONS[Subcategory],MATCH(Summary!C172&amp;"-"&amp;Summary!E172,TB_ALLOCATIONS[Subcategory - code],0),1)))),"")</f>
        <v/>
      </c>
      <c r="I172" s="162"/>
      <c r="J172" s="165"/>
      <c r="K172" s="249" t="str">
        <f>IFERROR(IF($H172="","",IF($H172="Total",SUMIFS(K$12:K171,$F$12:$F171,"Category"),IF($F172="Category",SUM(INDEX(Allocations!$D$11:$O$20,MATCH(Summary!$H172,Allocations!$C$11:$C$20,0),MATCH(Summary!K$8,Allocations!$D$10:$O$10,0))),SUM(INDEX(TB_ALLOCATIONS[[January]:[December]],MATCH(Summary!$H172,TB_ALLOCATIONS[Subcategory],0),MATCH(Summary!K$8,TB_ALLOCATIONS[[#Headers],[January]:[December]],0)))))),0)</f>
        <v/>
      </c>
      <c r="L172" s="249" t="str">
        <f>IFERROR(IF($H172="","",IF($H172="Total",SUMIFS(L$12:L171,$F$12:$F171,"Category"),IF($F172="Category",SUMIFS(TB_TRANSACTIONS[Total ($)],TB_TRANSACTIONS[Category],Summary!$H172,TB_TRANSACTIONS[Month],Summary!K$8),SUMIFS(TB_TRANSACTIONS[Total ($)],TB_TRANSACTIONS[Subcategory],Summary!$H172,TB_TRANSACTIONS[Month],Summary!K$8)))),0)</f>
        <v/>
      </c>
      <c r="M172" s="250" t="str">
        <f t="shared" si="54"/>
        <v/>
      </c>
      <c r="N172" s="162"/>
      <c r="O172" s="165"/>
      <c r="P172" s="249" t="str">
        <f>IFERROR(IF($H172="","",IF($H172="Total",SUMIFS(P$12:P171,$F$12:$F171,"Category"),IF($F172="Category",SUM(INDEX(Allocations!$D$11:$O$20,MATCH(Summary!$H172,Allocations!$C$11:$C$20,0),MATCH(Summary!P$8,Allocations!$D$10:$O$10,0))),SUM(INDEX(TB_ALLOCATIONS[[January]:[December]],MATCH(Summary!$H172,TB_ALLOCATIONS[Subcategory],0),MATCH(Summary!P$8,TB_ALLOCATIONS[[#Headers],[January]:[December]],0)))))),0)</f>
        <v/>
      </c>
      <c r="Q172" s="249" t="str">
        <f>IFERROR(IF($H172="","",IF($H172="Total",SUMIFS(Q$12:Q171,$F$12:$F171,"Category"),IF($F172="Category",SUMIFS(TB_TRANSACTIONS[Total ($)],TB_TRANSACTIONS[Category],Summary!$H172,TB_TRANSACTIONS[Month],Summary!P$8),SUMIFS(TB_TRANSACTIONS[Total ($)],TB_TRANSACTIONS[Subcategory],Summary!$H172,TB_TRANSACTIONS[Month],Summary!P$8)))),0)</f>
        <v/>
      </c>
      <c r="R172" s="250" t="str">
        <f t="shared" si="42"/>
        <v/>
      </c>
      <c r="S172" s="162"/>
      <c r="T172" s="165"/>
      <c r="U172" s="249" t="str">
        <f>IFERROR(IF($H172="","",IF($H172="Total",SUMIFS(U$12:U171,$F$12:$F171,"Category"),IF($F172="Category",SUM(INDEX(Allocations!$D$11:$O$20,MATCH(Summary!$H172,Allocations!$C$11:$C$20,0),MATCH(Summary!U$8,Allocations!$D$10:$O$10,0))),SUM(INDEX(TB_ALLOCATIONS[[January]:[December]],MATCH(Summary!$H172,TB_ALLOCATIONS[Subcategory],0),MATCH(Summary!U$8,TB_ALLOCATIONS[[#Headers],[January]:[December]],0)))))),0)</f>
        <v/>
      </c>
      <c r="V172" s="249" t="str">
        <f>IFERROR(IF($H172="","",IF($H172="Total",SUMIFS(V$12:V171,$F$12:$F171,"Category"),IF($F172="Category",SUMIFS(TB_TRANSACTIONS[Total ($)],TB_TRANSACTIONS[Category],Summary!$H172,TB_TRANSACTIONS[Month],Summary!U$8),SUMIFS(TB_TRANSACTIONS[Total ($)],TB_TRANSACTIONS[Subcategory],Summary!$H172,TB_TRANSACTIONS[Month],Summary!U$8)))),0)</f>
        <v/>
      </c>
      <c r="W172" s="250" t="str">
        <f t="shared" si="43"/>
        <v/>
      </c>
      <c r="X172" s="162"/>
      <c r="Y172" s="165"/>
      <c r="Z172" s="249" t="str">
        <f>IFERROR(IF($H172="","",IF($H172="Total",SUMIFS(Z$12:Z171,$F$12:$F171,"Category"),IF($F172="Category",SUM(INDEX(Allocations!$D$11:$O$20,MATCH(Summary!$H172,Allocations!$C$11:$C$20,0),MATCH(Summary!Z$8,Allocations!$D$10:$O$10,0))),SUM(INDEX(TB_ALLOCATIONS[[January]:[December]],MATCH(Summary!$H172,TB_ALLOCATIONS[Subcategory],0),MATCH(Summary!Z$8,TB_ALLOCATIONS[[#Headers],[January]:[December]],0)))))),0)</f>
        <v/>
      </c>
      <c r="AA172" s="249" t="str">
        <f>IFERROR(IF($H172="","",IF($H172="Total",SUMIFS(AA$12:AA171,$F$12:$F171,"Category"),IF($F172="Category",SUMIFS(TB_TRANSACTIONS[Total ($)],TB_TRANSACTIONS[Category],Summary!$H172,TB_TRANSACTIONS[Month],Summary!Z$8),SUMIFS(TB_TRANSACTIONS[Total ($)],TB_TRANSACTIONS[Subcategory],Summary!$H172,TB_TRANSACTIONS[Month],Summary!Z$8)))),0)</f>
        <v/>
      </c>
      <c r="AB172" s="250" t="str">
        <f t="shared" si="44"/>
        <v/>
      </c>
      <c r="AC172" s="162"/>
      <c r="AD172" s="165"/>
      <c r="AE172" s="249" t="str">
        <f>IFERROR(IF($H172="","",IF($H172="Total",SUMIFS(AE$12:AE171,$F$12:$F171,"Category"),IF($F172="Category",SUM(INDEX(Allocations!$D$11:$O$20,MATCH(Summary!$H172,Allocations!$C$11:$C$20,0),MATCH(Summary!AE$8,Allocations!$D$10:$O$10,0))),SUM(INDEX(TB_ALLOCATIONS[[January]:[December]],MATCH(Summary!$H172,TB_ALLOCATIONS[Subcategory],0),MATCH(Summary!AE$8,TB_ALLOCATIONS[[#Headers],[January]:[December]],0)))))),0)</f>
        <v/>
      </c>
      <c r="AF172" s="249" t="str">
        <f>IFERROR(IF($H172="","",IF($H172="Total",SUMIFS(AF$12:AF171,$F$12:$F171,"Category"),IF($F172="Category",SUMIFS(TB_TRANSACTIONS[Total ($)],TB_TRANSACTIONS[Category],Summary!$H172,TB_TRANSACTIONS[Month],Summary!AE$8),SUMIFS(TB_TRANSACTIONS[Total ($)],TB_TRANSACTIONS[Subcategory],Summary!$H172,TB_TRANSACTIONS[Month],Summary!AE$8)))),0)</f>
        <v/>
      </c>
      <c r="AG172" s="250" t="str">
        <f t="shared" si="45"/>
        <v/>
      </c>
      <c r="AH172" s="162"/>
      <c r="AI172" s="165"/>
      <c r="AJ172" s="249" t="str">
        <f>IFERROR(IF($H172="","",IF($H172="Total",SUMIFS(AJ$12:AJ171,$F$12:$F171,"Category"),IF($F172="Category",SUM(INDEX(Allocations!$D$11:$O$20,MATCH(Summary!$H172,Allocations!$C$11:$C$20,0),MATCH(Summary!AJ$8,Allocations!$D$10:$O$10,0))),SUM(INDEX(TB_ALLOCATIONS[[January]:[December]],MATCH(Summary!$H172,TB_ALLOCATIONS[Subcategory],0),MATCH(Summary!AJ$8,TB_ALLOCATIONS[[#Headers],[January]:[December]],0)))))),0)</f>
        <v/>
      </c>
      <c r="AK172" s="249" t="str">
        <f>IFERROR(IF($H172="","",IF($H172="Total",SUMIFS(AK$12:AK171,$F$12:$F171,"Category"),IF($F172="Category",SUMIFS(TB_TRANSACTIONS[Total ($)],TB_TRANSACTIONS[Category],Summary!$H172,TB_TRANSACTIONS[Month],Summary!AJ$8),SUMIFS(TB_TRANSACTIONS[Total ($)],TB_TRANSACTIONS[Subcategory],Summary!$H172,TB_TRANSACTIONS[Month],Summary!AJ$8)))),0)</f>
        <v/>
      </c>
      <c r="AL172" s="250" t="str">
        <f t="shared" si="46"/>
        <v/>
      </c>
      <c r="AM172" s="162"/>
      <c r="AN172" s="165"/>
      <c r="AO172" s="249" t="str">
        <f>IFERROR(IF($H172="","",IF($H172="Total",SUMIFS(AO$12:AO171,$F$12:$F171,"Category"),IF($F172="Category",SUM(INDEX(Allocations!$D$11:$O$20,MATCH(Summary!$H172,Allocations!$C$11:$C$20,0),MATCH(Summary!AO$8,Allocations!$D$10:$O$10,0))),SUM(INDEX(TB_ALLOCATIONS[[January]:[December]],MATCH(Summary!$H172,TB_ALLOCATIONS[Subcategory],0),MATCH(Summary!AO$8,TB_ALLOCATIONS[[#Headers],[January]:[December]],0)))))),0)</f>
        <v/>
      </c>
      <c r="AP172" s="249" t="str">
        <f>IFERROR(IF($H172="","",IF($H172="Total",SUMIFS(AP$12:AP171,$F$12:$F171,"Category"),IF($F172="Category",SUMIFS(TB_TRANSACTIONS[Total ($)],TB_TRANSACTIONS[Category],Summary!$H172,TB_TRANSACTIONS[Month],Summary!AO$8),SUMIFS(TB_TRANSACTIONS[Total ($)],TB_TRANSACTIONS[Subcategory],Summary!$H172,TB_TRANSACTIONS[Month],Summary!AO$8)))),0)</f>
        <v/>
      </c>
      <c r="AQ172" s="250" t="str">
        <f t="shared" si="47"/>
        <v/>
      </c>
      <c r="AR172" s="162"/>
      <c r="AS172" s="165"/>
      <c r="AT172" s="249" t="str">
        <f>IFERROR(IF($H172="","",IF($H172="Total",SUMIFS(AT$12:AT171,$F$12:$F171,"Category"),IF($F172="Category",SUM(INDEX(Allocations!$D$11:$O$20,MATCH(Summary!$H172,Allocations!$C$11:$C$20,0),MATCH(Summary!AT$8,Allocations!$D$10:$O$10,0))),SUM(INDEX(TB_ALLOCATIONS[[January]:[December]],MATCH(Summary!$H172,TB_ALLOCATIONS[Subcategory],0),MATCH(Summary!AT$8,TB_ALLOCATIONS[[#Headers],[January]:[December]],0)))))),0)</f>
        <v/>
      </c>
      <c r="AU172" s="249" t="str">
        <f>IFERROR(IF($H172="","",IF($H172="Total",SUMIFS(AU$12:AU171,$F$12:$F171,"Category"),IF($F172="Category",SUMIFS(TB_TRANSACTIONS[Total ($)],TB_TRANSACTIONS[Category],Summary!$H172,TB_TRANSACTIONS[Month],Summary!AT$8),SUMIFS(TB_TRANSACTIONS[Total ($)],TB_TRANSACTIONS[Subcategory],Summary!$H172,TB_TRANSACTIONS[Month],Summary!AT$8)))),0)</f>
        <v/>
      </c>
      <c r="AV172" s="250" t="str">
        <f t="shared" si="48"/>
        <v/>
      </c>
      <c r="AW172" s="162"/>
      <c r="AX172" s="165"/>
      <c r="AY172" s="249" t="str">
        <f>IFERROR(IF($H172="","",IF($H172="Total",SUMIFS(AY$12:AY171,$F$12:$F171,"Category"),IF($F172="Category",SUM(INDEX(Allocations!$D$11:$O$20,MATCH(Summary!$H172,Allocations!$C$11:$C$20,0),MATCH(Summary!AY$8,Allocations!$D$10:$O$10,0))),SUM(INDEX(TB_ALLOCATIONS[[January]:[December]],MATCH(Summary!$H172,TB_ALLOCATIONS[Subcategory],0),MATCH(Summary!AY$8,TB_ALLOCATIONS[[#Headers],[January]:[December]],0)))))),0)</f>
        <v/>
      </c>
      <c r="AZ172" s="249" t="str">
        <f>IFERROR(IF($H172="","",IF($H172="Total",SUMIFS(AZ$12:AZ171,$F$12:$F171,"Category"),IF($F172="Category",SUMIFS(TB_TRANSACTIONS[Total ($)],TB_TRANSACTIONS[Category],Summary!$H172,TB_TRANSACTIONS[Month],Summary!AY$8),SUMIFS(TB_TRANSACTIONS[Total ($)],TB_TRANSACTIONS[Subcategory],Summary!$H172,TB_TRANSACTIONS[Month],Summary!AY$8)))),0)</f>
        <v/>
      </c>
      <c r="BA172" s="250" t="str">
        <f t="shared" si="49"/>
        <v/>
      </c>
      <c r="BB172" s="162"/>
      <c r="BC172" s="165"/>
      <c r="BD172" s="249" t="str">
        <f>IFERROR(IF($H172="","",IF($H172="Total",SUMIFS(BD$12:BD171,$F$12:$F171,"Category"),IF($F172="Category",SUM(INDEX(Allocations!$D$11:$O$20,MATCH(Summary!$H172,Allocations!$C$11:$C$20,0),MATCH(Summary!BD$8,Allocations!$D$10:$O$10,0))),SUM(INDEX(TB_ALLOCATIONS[[January]:[December]],MATCH(Summary!$H172,TB_ALLOCATIONS[Subcategory],0),MATCH(Summary!BD$8,TB_ALLOCATIONS[[#Headers],[January]:[December]],0)))))),0)</f>
        <v/>
      </c>
      <c r="BE172" s="249" t="str">
        <f>IFERROR(IF($H172="","",IF($H172="Total",SUMIFS(BE$12:BE171,$F$12:$F171,"Category"),IF($F172="Category",SUMIFS(TB_TRANSACTIONS[Total ($)],TB_TRANSACTIONS[Category],Summary!$H172,TB_TRANSACTIONS[Month],Summary!BD$8),SUMIFS(TB_TRANSACTIONS[Total ($)],TB_TRANSACTIONS[Subcategory],Summary!$H172,TB_TRANSACTIONS[Month],Summary!BD$8)))),0)</f>
        <v/>
      </c>
      <c r="BF172" s="250" t="str">
        <f t="shared" si="50"/>
        <v/>
      </c>
      <c r="BG172" s="162"/>
      <c r="BH172" s="165"/>
      <c r="BI172" s="249" t="str">
        <f>IFERROR(IF($H172="","",IF($H172="Total",SUMIFS(BI$12:BI171,$F$12:$F171,"Category"),IF($F172="Category",SUM(INDEX(Allocations!$D$11:$O$20,MATCH(Summary!$H172,Allocations!$C$11:$C$20,0),MATCH(Summary!BI$8,Allocations!$D$10:$O$10,0))),SUM(INDEX(TB_ALLOCATIONS[[January]:[December]],MATCH(Summary!$H172,TB_ALLOCATIONS[Subcategory],0),MATCH(Summary!BI$8,TB_ALLOCATIONS[[#Headers],[January]:[December]],0)))))),0)</f>
        <v/>
      </c>
      <c r="BJ172" s="249" t="str">
        <f>IFERROR(IF($H172="","",IF($H172="Total",SUMIFS(BJ$12:BJ171,$F$12:$F171,"Category"),IF($F172="Category",SUMIFS(TB_TRANSACTIONS[Total ($)],TB_TRANSACTIONS[Category],Summary!$H172,TB_TRANSACTIONS[Month],Summary!BI$8),SUMIFS(TB_TRANSACTIONS[Total ($)],TB_TRANSACTIONS[Subcategory],Summary!$H172,TB_TRANSACTIONS[Month],Summary!BI$8)))),0)</f>
        <v/>
      </c>
      <c r="BK172" s="250" t="str">
        <f t="shared" si="51"/>
        <v/>
      </c>
      <c r="BL172" s="162"/>
      <c r="BM172" s="165"/>
      <c r="BN172" s="249" t="str">
        <f>IFERROR(IF($H172="","",IF($H172="Total",SUMIFS(BN$12:BN171,$F$12:$F171,"Category"),IF($F172="Category",SUM(INDEX(Allocations!$D$11:$O$20,MATCH(Summary!$H172,Allocations!$C$11:$C$20,0),MATCH(Summary!BN$8,Allocations!$D$10:$O$10,0))),SUM(INDEX(TB_ALLOCATIONS[[January]:[December]],MATCH(Summary!$H172,TB_ALLOCATIONS[Subcategory],0),MATCH(Summary!BN$8,TB_ALLOCATIONS[[#Headers],[January]:[December]],0)))))),0)</f>
        <v/>
      </c>
      <c r="BO172" s="249" t="str">
        <f>IFERROR(IF($H172="","",IF($H172="Total",SUMIFS(BO$12:BO171,$F$12:$F171,"Category"),IF($F172="Category",SUMIFS(TB_TRANSACTIONS[Total ($)],TB_TRANSACTIONS[Category],Summary!$H172,TB_TRANSACTIONS[Month],Summary!BN$8),SUMIFS(TB_TRANSACTIONS[Total ($)],TB_TRANSACTIONS[Subcategory],Summary!$H172,TB_TRANSACTIONS[Month],Summary!BN$8)))),0)</f>
        <v/>
      </c>
      <c r="BP172" s="250" t="str">
        <f t="shared" si="52"/>
        <v/>
      </c>
      <c r="BQ172" s="162"/>
      <c r="BR172" s="165"/>
      <c r="BS172" s="249" t="str">
        <f t="shared" si="55"/>
        <v/>
      </c>
      <c r="BT172" s="249" t="str">
        <f t="shared" si="56"/>
        <v/>
      </c>
      <c r="BU172" s="250" t="str">
        <f t="shared" si="57"/>
        <v/>
      </c>
      <c r="BV172" s="267"/>
      <c r="BW172" s="77"/>
      <c r="BX172" s="57"/>
      <c r="CK172" s="92"/>
      <c r="CL172" s="92"/>
      <c r="CM172" s="92"/>
      <c r="CN172" s="92"/>
      <c r="CO172" s="92"/>
      <c r="CP172" s="92"/>
    </row>
    <row r="173" spans="1:94" s="72" customFormat="1" ht="16" customHeight="1" thickBot="1" x14ac:dyDescent="0.3">
      <c r="A173" s="97"/>
      <c r="B173" s="108" t="str">
        <f>IFERROR(IF(COUNTIFS($B$13:B172,"Total")&gt;0,"-",IF(B172="",IF(B171="","Total",IF(B171=$C$8,"",B171+1)),IF(E172=D172,"",B172))),"-")</f>
        <v>-</v>
      </c>
      <c r="C173" s="108" t="str">
        <f>IFERROR(IF(B173="","-",INDEX(Analysis!$D$45:$D$54,MATCH(Summary!$B173,Analysis!$C$45:$C$54,0),1)),"-")</f>
        <v>-</v>
      </c>
      <c r="D173" s="108" t="str">
        <f>IFERROR(INDEX(Analysis!$E$45:$E$54,MATCH(Summary!$B173,Analysis!$C$45:$C$54,0),1),"-")</f>
        <v>-</v>
      </c>
      <c r="E173" s="108" t="str">
        <f t="shared" si="53"/>
        <v>-</v>
      </c>
      <c r="F173" s="108" t="str">
        <f t="shared" si="41"/>
        <v>-</v>
      </c>
      <c r="G173" s="57"/>
      <c r="H173" s="164" t="str">
        <f>IFERROR(IF(B173="Total","Total",IF(COUNTIFS($H$12:H172,"Total")&gt;0,"",IF(F173="Category",Summary!C173,INDEX(TB_ALLOCATIONS[Subcategory],MATCH(Summary!C173&amp;"-"&amp;Summary!E173,TB_ALLOCATIONS[Subcategory - code],0),1)))),"")</f>
        <v/>
      </c>
      <c r="I173" s="162"/>
      <c r="J173" s="165"/>
      <c r="K173" s="249" t="str">
        <f>IFERROR(IF($H173="","",IF($H173="Total",SUMIFS(K$12:K172,$F$12:$F172,"Category"),IF($F173="Category",SUM(INDEX(Allocations!$D$11:$O$20,MATCH(Summary!$H173,Allocations!$C$11:$C$20,0),MATCH(Summary!K$8,Allocations!$D$10:$O$10,0))),SUM(INDEX(TB_ALLOCATIONS[[January]:[December]],MATCH(Summary!$H173,TB_ALLOCATIONS[Subcategory],0),MATCH(Summary!K$8,TB_ALLOCATIONS[[#Headers],[January]:[December]],0)))))),0)</f>
        <v/>
      </c>
      <c r="L173" s="249" t="str">
        <f>IFERROR(IF($H173="","",IF($H173="Total",SUMIFS(L$12:L172,$F$12:$F172,"Category"),IF($F173="Category",SUMIFS(TB_TRANSACTIONS[Total ($)],TB_TRANSACTIONS[Category],Summary!$H173,TB_TRANSACTIONS[Month],Summary!K$8),SUMIFS(TB_TRANSACTIONS[Total ($)],TB_TRANSACTIONS[Subcategory],Summary!$H173,TB_TRANSACTIONS[Month],Summary!K$8)))),0)</f>
        <v/>
      </c>
      <c r="M173" s="250" t="str">
        <f t="shared" si="54"/>
        <v/>
      </c>
      <c r="N173" s="162"/>
      <c r="O173" s="165"/>
      <c r="P173" s="249" t="str">
        <f>IFERROR(IF($H173="","",IF($H173="Total",SUMIFS(P$12:P172,$F$12:$F172,"Category"),IF($F173="Category",SUM(INDEX(Allocations!$D$11:$O$20,MATCH(Summary!$H173,Allocations!$C$11:$C$20,0),MATCH(Summary!P$8,Allocations!$D$10:$O$10,0))),SUM(INDEX(TB_ALLOCATIONS[[January]:[December]],MATCH(Summary!$H173,TB_ALLOCATIONS[Subcategory],0),MATCH(Summary!P$8,TB_ALLOCATIONS[[#Headers],[January]:[December]],0)))))),0)</f>
        <v/>
      </c>
      <c r="Q173" s="249" t="str">
        <f>IFERROR(IF($H173="","",IF($H173="Total",SUMIFS(Q$12:Q172,$F$12:$F172,"Category"),IF($F173="Category",SUMIFS(TB_TRANSACTIONS[Total ($)],TB_TRANSACTIONS[Category],Summary!$H173,TB_TRANSACTIONS[Month],Summary!P$8),SUMIFS(TB_TRANSACTIONS[Total ($)],TB_TRANSACTIONS[Subcategory],Summary!$H173,TB_TRANSACTIONS[Month],Summary!P$8)))),0)</f>
        <v/>
      </c>
      <c r="R173" s="250" t="str">
        <f t="shared" si="42"/>
        <v/>
      </c>
      <c r="S173" s="162"/>
      <c r="T173" s="165"/>
      <c r="U173" s="249" t="str">
        <f>IFERROR(IF($H173="","",IF($H173="Total",SUMIFS(U$12:U172,$F$12:$F172,"Category"),IF($F173="Category",SUM(INDEX(Allocations!$D$11:$O$20,MATCH(Summary!$H173,Allocations!$C$11:$C$20,0),MATCH(Summary!U$8,Allocations!$D$10:$O$10,0))),SUM(INDEX(TB_ALLOCATIONS[[January]:[December]],MATCH(Summary!$H173,TB_ALLOCATIONS[Subcategory],0),MATCH(Summary!U$8,TB_ALLOCATIONS[[#Headers],[January]:[December]],0)))))),0)</f>
        <v/>
      </c>
      <c r="V173" s="249" t="str">
        <f>IFERROR(IF($H173="","",IF($H173="Total",SUMIFS(V$12:V172,$F$12:$F172,"Category"),IF($F173="Category",SUMIFS(TB_TRANSACTIONS[Total ($)],TB_TRANSACTIONS[Category],Summary!$H173,TB_TRANSACTIONS[Month],Summary!U$8),SUMIFS(TB_TRANSACTIONS[Total ($)],TB_TRANSACTIONS[Subcategory],Summary!$H173,TB_TRANSACTIONS[Month],Summary!U$8)))),0)</f>
        <v/>
      </c>
      <c r="W173" s="250" t="str">
        <f t="shared" si="43"/>
        <v/>
      </c>
      <c r="X173" s="162"/>
      <c r="Y173" s="165"/>
      <c r="Z173" s="249" t="str">
        <f>IFERROR(IF($H173="","",IF($H173="Total",SUMIFS(Z$12:Z172,$F$12:$F172,"Category"),IF($F173="Category",SUM(INDEX(Allocations!$D$11:$O$20,MATCH(Summary!$H173,Allocations!$C$11:$C$20,0),MATCH(Summary!Z$8,Allocations!$D$10:$O$10,0))),SUM(INDEX(TB_ALLOCATIONS[[January]:[December]],MATCH(Summary!$H173,TB_ALLOCATIONS[Subcategory],0),MATCH(Summary!Z$8,TB_ALLOCATIONS[[#Headers],[January]:[December]],0)))))),0)</f>
        <v/>
      </c>
      <c r="AA173" s="249" t="str">
        <f>IFERROR(IF($H173="","",IF($H173="Total",SUMIFS(AA$12:AA172,$F$12:$F172,"Category"),IF($F173="Category",SUMIFS(TB_TRANSACTIONS[Total ($)],TB_TRANSACTIONS[Category],Summary!$H173,TB_TRANSACTIONS[Month],Summary!Z$8),SUMIFS(TB_TRANSACTIONS[Total ($)],TB_TRANSACTIONS[Subcategory],Summary!$H173,TB_TRANSACTIONS[Month],Summary!Z$8)))),0)</f>
        <v/>
      </c>
      <c r="AB173" s="250" t="str">
        <f t="shared" si="44"/>
        <v/>
      </c>
      <c r="AC173" s="162"/>
      <c r="AD173" s="165"/>
      <c r="AE173" s="249" t="str">
        <f>IFERROR(IF($H173="","",IF($H173="Total",SUMIFS(AE$12:AE172,$F$12:$F172,"Category"),IF($F173="Category",SUM(INDEX(Allocations!$D$11:$O$20,MATCH(Summary!$H173,Allocations!$C$11:$C$20,0),MATCH(Summary!AE$8,Allocations!$D$10:$O$10,0))),SUM(INDEX(TB_ALLOCATIONS[[January]:[December]],MATCH(Summary!$H173,TB_ALLOCATIONS[Subcategory],0),MATCH(Summary!AE$8,TB_ALLOCATIONS[[#Headers],[January]:[December]],0)))))),0)</f>
        <v/>
      </c>
      <c r="AF173" s="249" t="str">
        <f>IFERROR(IF($H173="","",IF($H173="Total",SUMIFS(AF$12:AF172,$F$12:$F172,"Category"),IF($F173="Category",SUMIFS(TB_TRANSACTIONS[Total ($)],TB_TRANSACTIONS[Category],Summary!$H173,TB_TRANSACTIONS[Month],Summary!AE$8),SUMIFS(TB_TRANSACTIONS[Total ($)],TB_TRANSACTIONS[Subcategory],Summary!$H173,TB_TRANSACTIONS[Month],Summary!AE$8)))),0)</f>
        <v/>
      </c>
      <c r="AG173" s="250" t="str">
        <f t="shared" si="45"/>
        <v/>
      </c>
      <c r="AH173" s="162"/>
      <c r="AI173" s="165"/>
      <c r="AJ173" s="249" t="str">
        <f>IFERROR(IF($H173="","",IF($H173="Total",SUMIFS(AJ$12:AJ172,$F$12:$F172,"Category"),IF($F173="Category",SUM(INDEX(Allocations!$D$11:$O$20,MATCH(Summary!$H173,Allocations!$C$11:$C$20,0),MATCH(Summary!AJ$8,Allocations!$D$10:$O$10,0))),SUM(INDEX(TB_ALLOCATIONS[[January]:[December]],MATCH(Summary!$H173,TB_ALLOCATIONS[Subcategory],0),MATCH(Summary!AJ$8,TB_ALLOCATIONS[[#Headers],[January]:[December]],0)))))),0)</f>
        <v/>
      </c>
      <c r="AK173" s="249" t="str">
        <f>IFERROR(IF($H173="","",IF($H173="Total",SUMIFS(AK$12:AK172,$F$12:$F172,"Category"),IF($F173="Category",SUMIFS(TB_TRANSACTIONS[Total ($)],TB_TRANSACTIONS[Category],Summary!$H173,TB_TRANSACTIONS[Month],Summary!AJ$8),SUMIFS(TB_TRANSACTIONS[Total ($)],TB_TRANSACTIONS[Subcategory],Summary!$H173,TB_TRANSACTIONS[Month],Summary!AJ$8)))),0)</f>
        <v/>
      </c>
      <c r="AL173" s="250" t="str">
        <f t="shared" si="46"/>
        <v/>
      </c>
      <c r="AM173" s="162"/>
      <c r="AN173" s="165"/>
      <c r="AO173" s="249" t="str">
        <f>IFERROR(IF($H173="","",IF($H173="Total",SUMIFS(AO$12:AO172,$F$12:$F172,"Category"),IF($F173="Category",SUM(INDEX(Allocations!$D$11:$O$20,MATCH(Summary!$H173,Allocations!$C$11:$C$20,0),MATCH(Summary!AO$8,Allocations!$D$10:$O$10,0))),SUM(INDEX(TB_ALLOCATIONS[[January]:[December]],MATCH(Summary!$H173,TB_ALLOCATIONS[Subcategory],0),MATCH(Summary!AO$8,TB_ALLOCATIONS[[#Headers],[January]:[December]],0)))))),0)</f>
        <v/>
      </c>
      <c r="AP173" s="249" t="str">
        <f>IFERROR(IF($H173="","",IF($H173="Total",SUMIFS(AP$12:AP172,$F$12:$F172,"Category"),IF($F173="Category",SUMIFS(TB_TRANSACTIONS[Total ($)],TB_TRANSACTIONS[Category],Summary!$H173,TB_TRANSACTIONS[Month],Summary!AO$8),SUMIFS(TB_TRANSACTIONS[Total ($)],TB_TRANSACTIONS[Subcategory],Summary!$H173,TB_TRANSACTIONS[Month],Summary!AO$8)))),0)</f>
        <v/>
      </c>
      <c r="AQ173" s="250" t="str">
        <f t="shared" si="47"/>
        <v/>
      </c>
      <c r="AR173" s="162"/>
      <c r="AS173" s="165"/>
      <c r="AT173" s="249" t="str">
        <f>IFERROR(IF($H173="","",IF($H173="Total",SUMIFS(AT$12:AT172,$F$12:$F172,"Category"),IF($F173="Category",SUM(INDEX(Allocations!$D$11:$O$20,MATCH(Summary!$H173,Allocations!$C$11:$C$20,0),MATCH(Summary!AT$8,Allocations!$D$10:$O$10,0))),SUM(INDEX(TB_ALLOCATIONS[[January]:[December]],MATCH(Summary!$H173,TB_ALLOCATIONS[Subcategory],0),MATCH(Summary!AT$8,TB_ALLOCATIONS[[#Headers],[January]:[December]],0)))))),0)</f>
        <v/>
      </c>
      <c r="AU173" s="249" t="str">
        <f>IFERROR(IF($H173="","",IF($H173="Total",SUMIFS(AU$12:AU172,$F$12:$F172,"Category"),IF($F173="Category",SUMIFS(TB_TRANSACTIONS[Total ($)],TB_TRANSACTIONS[Category],Summary!$H173,TB_TRANSACTIONS[Month],Summary!AT$8),SUMIFS(TB_TRANSACTIONS[Total ($)],TB_TRANSACTIONS[Subcategory],Summary!$H173,TB_TRANSACTIONS[Month],Summary!AT$8)))),0)</f>
        <v/>
      </c>
      <c r="AV173" s="250" t="str">
        <f t="shared" si="48"/>
        <v/>
      </c>
      <c r="AW173" s="162"/>
      <c r="AX173" s="165"/>
      <c r="AY173" s="249" t="str">
        <f>IFERROR(IF($H173="","",IF($H173="Total",SUMIFS(AY$12:AY172,$F$12:$F172,"Category"),IF($F173="Category",SUM(INDEX(Allocations!$D$11:$O$20,MATCH(Summary!$H173,Allocations!$C$11:$C$20,0),MATCH(Summary!AY$8,Allocations!$D$10:$O$10,0))),SUM(INDEX(TB_ALLOCATIONS[[January]:[December]],MATCH(Summary!$H173,TB_ALLOCATIONS[Subcategory],0),MATCH(Summary!AY$8,TB_ALLOCATIONS[[#Headers],[January]:[December]],0)))))),0)</f>
        <v/>
      </c>
      <c r="AZ173" s="249" t="str">
        <f>IFERROR(IF($H173="","",IF($H173="Total",SUMIFS(AZ$12:AZ172,$F$12:$F172,"Category"),IF($F173="Category",SUMIFS(TB_TRANSACTIONS[Total ($)],TB_TRANSACTIONS[Category],Summary!$H173,TB_TRANSACTIONS[Month],Summary!AY$8),SUMIFS(TB_TRANSACTIONS[Total ($)],TB_TRANSACTIONS[Subcategory],Summary!$H173,TB_TRANSACTIONS[Month],Summary!AY$8)))),0)</f>
        <v/>
      </c>
      <c r="BA173" s="250" t="str">
        <f t="shared" si="49"/>
        <v/>
      </c>
      <c r="BB173" s="162"/>
      <c r="BC173" s="165"/>
      <c r="BD173" s="249" t="str">
        <f>IFERROR(IF($H173="","",IF($H173="Total",SUMIFS(BD$12:BD172,$F$12:$F172,"Category"),IF($F173="Category",SUM(INDEX(Allocations!$D$11:$O$20,MATCH(Summary!$H173,Allocations!$C$11:$C$20,0),MATCH(Summary!BD$8,Allocations!$D$10:$O$10,0))),SUM(INDEX(TB_ALLOCATIONS[[January]:[December]],MATCH(Summary!$H173,TB_ALLOCATIONS[Subcategory],0),MATCH(Summary!BD$8,TB_ALLOCATIONS[[#Headers],[January]:[December]],0)))))),0)</f>
        <v/>
      </c>
      <c r="BE173" s="249" t="str">
        <f>IFERROR(IF($H173="","",IF($H173="Total",SUMIFS(BE$12:BE172,$F$12:$F172,"Category"),IF($F173="Category",SUMIFS(TB_TRANSACTIONS[Total ($)],TB_TRANSACTIONS[Category],Summary!$H173,TB_TRANSACTIONS[Month],Summary!BD$8),SUMIFS(TB_TRANSACTIONS[Total ($)],TB_TRANSACTIONS[Subcategory],Summary!$H173,TB_TRANSACTIONS[Month],Summary!BD$8)))),0)</f>
        <v/>
      </c>
      <c r="BF173" s="250" t="str">
        <f t="shared" si="50"/>
        <v/>
      </c>
      <c r="BG173" s="162"/>
      <c r="BH173" s="165"/>
      <c r="BI173" s="249" t="str">
        <f>IFERROR(IF($H173="","",IF($H173="Total",SUMIFS(BI$12:BI172,$F$12:$F172,"Category"),IF($F173="Category",SUM(INDEX(Allocations!$D$11:$O$20,MATCH(Summary!$H173,Allocations!$C$11:$C$20,0),MATCH(Summary!BI$8,Allocations!$D$10:$O$10,0))),SUM(INDEX(TB_ALLOCATIONS[[January]:[December]],MATCH(Summary!$H173,TB_ALLOCATIONS[Subcategory],0),MATCH(Summary!BI$8,TB_ALLOCATIONS[[#Headers],[January]:[December]],0)))))),0)</f>
        <v/>
      </c>
      <c r="BJ173" s="249" t="str">
        <f>IFERROR(IF($H173="","",IF($H173="Total",SUMIFS(BJ$12:BJ172,$F$12:$F172,"Category"),IF($F173="Category",SUMIFS(TB_TRANSACTIONS[Total ($)],TB_TRANSACTIONS[Category],Summary!$H173,TB_TRANSACTIONS[Month],Summary!BI$8),SUMIFS(TB_TRANSACTIONS[Total ($)],TB_TRANSACTIONS[Subcategory],Summary!$H173,TB_TRANSACTIONS[Month],Summary!BI$8)))),0)</f>
        <v/>
      </c>
      <c r="BK173" s="250" t="str">
        <f t="shared" si="51"/>
        <v/>
      </c>
      <c r="BL173" s="162"/>
      <c r="BM173" s="165"/>
      <c r="BN173" s="249" t="str">
        <f>IFERROR(IF($H173="","",IF($H173="Total",SUMIFS(BN$12:BN172,$F$12:$F172,"Category"),IF($F173="Category",SUM(INDEX(Allocations!$D$11:$O$20,MATCH(Summary!$H173,Allocations!$C$11:$C$20,0),MATCH(Summary!BN$8,Allocations!$D$10:$O$10,0))),SUM(INDEX(TB_ALLOCATIONS[[January]:[December]],MATCH(Summary!$H173,TB_ALLOCATIONS[Subcategory],0),MATCH(Summary!BN$8,TB_ALLOCATIONS[[#Headers],[January]:[December]],0)))))),0)</f>
        <v/>
      </c>
      <c r="BO173" s="249" t="str">
        <f>IFERROR(IF($H173="","",IF($H173="Total",SUMIFS(BO$12:BO172,$F$12:$F172,"Category"),IF($F173="Category",SUMIFS(TB_TRANSACTIONS[Total ($)],TB_TRANSACTIONS[Category],Summary!$H173,TB_TRANSACTIONS[Month],Summary!BN$8),SUMIFS(TB_TRANSACTIONS[Total ($)],TB_TRANSACTIONS[Subcategory],Summary!$H173,TB_TRANSACTIONS[Month],Summary!BN$8)))),0)</f>
        <v/>
      </c>
      <c r="BP173" s="250" t="str">
        <f t="shared" si="52"/>
        <v/>
      </c>
      <c r="BQ173" s="162"/>
      <c r="BR173" s="165"/>
      <c r="BS173" s="249" t="str">
        <f t="shared" si="55"/>
        <v/>
      </c>
      <c r="BT173" s="249" t="str">
        <f t="shared" si="56"/>
        <v/>
      </c>
      <c r="BU173" s="250" t="str">
        <f t="shared" si="57"/>
        <v/>
      </c>
      <c r="BV173" s="267"/>
      <c r="BW173" s="77"/>
      <c r="BX173" s="57"/>
      <c r="CK173" s="92"/>
      <c r="CL173" s="92"/>
      <c r="CM173" s="92"/>
      <c r="CN173" s="92"/>
      <c r="CO173" s="92"/>
      <c r="CP173" s="92"/>
    </row>
    <row r="174" spans="1:94" s="72" customFormat="1" ht="16" customHeight="1" thickBot="1" x14ac:dyDescent="0.3">
      <c r="A174" s="97"/>
      <c r="B174" s="108" t="str">
        <f>IFERROR(IF(COUNTIFS($B$13:B173,"Total")&gt;0,"-",IF(B173="",IF(B172="","Total",IF(B172=$C$8,"",B172+1)),IF(E173=D173,"",B173))),"-")</f>
        <v>-</v>
      </c>
      <c r="C174" s="108" t="str">
        <f>IFERROR(IF(B174="","-",INDEX(Analysis!$D$45:$D$54,MATCH(Summary!$B174,Analysis!$C$45:$C$54,0),1)),"-")</f>
        <v>-</v>
      </c>
      <c r="D174" s="108" t="str">
        <f>IFERROR(INDEX(Analysis!$E$45:$E$54,MATCH(Summary!$B174,Analysis!$C$45:$C$54,0),1),"-")</f>
        <v>-</v>
      </c>
      <c r="E174" s="108" t="str">
        <f t="shared" si="53"/>
        <v>-</v>
      </c>
      <c r="F174" s="108" t="str">
        <f t="shared" si="41"/>
        <v>-</v>
      </c>
      <c r="G174" s="57"/>
      <c r="H174" s="164" t="str">
        <f>IFERROR(IF(B174="Total","Total",IF(COUNTIFS($H$12:H173,"Total")&gt;0,"",IF(F174="Category",Summary!C174,INDEX(TB_ALLOCATIONS[Subcategory],MATCH(Summary!C174&amp;"-"&amp;Summary!E174,TB_ALLOCATIONS[Subcategory - code],0),1)))),"")</f>
        <v/>
      </c>
      <c r="I174" s="162"/>
      <c r="J174" s="165"/>
      <c r="K174" s="249" t="str">
        <f>IFERROR(IF($H174="","",IF($H174="Total",SUMIFS(K$12:K173,$F$12:$F173,"Category"),IF($F174="Category",SUM(INDEX(Allocations!$D$11:$O$20,MATCH(Summary!$H174,Allocations!$C$11:$C$20,0),MATCH(Summary!K$8,Allocations!$D$10:$O$10,0))),SUM(INDEX(TB_ALLOCATIONS[[January]:[December]],MATCH(Summary!$H174,TB_ALLOCATIONS[Subcategory],0),MATCH(Summary!K$8,TB_ALLOCATIONS[[#Headers],[January]:[December]],0)))))),0)</f>
        <v/>
      </c>
      <c r="L174" s="249" t="str">
        <f>IFERROR(IF($H174="","",IF($H174="Total",SUMIFS(L$12:L173,$F$12:$F173,"Category"),IF($F174="Category",SUMIFS(TB_TRANSACTIONS[Total ($)],TB_TRANSACTIONS[Category],Summary!$H174,TB_TRANSACTIONS[Month],Summary!K$8),SUMIFS(TB_TRANSACTIONS[Total ($)],TB_TRANSACTIONS[Subcategory],Summary!$H174,TB_TRANSACTIONS[Month],Summary!K$8)))),0)</f>
        <v/>
      </c>
      <c r="M174" s="250" t="str">
        <f t="shared" si="54"/>
        <v/>
      </c>
      <c r="N174" s="162"/>
      <c r="O174" s="165"/>
      <c r="P174" s="249" t="str">
        <f>IFERROR(IF($H174="","",IF($H174="Total",SUMIFS(P$12:P173,$F$12:$F173,"Category"),IF($F174="Category",SUM(INDEX(Allocations!$D$11:$O$20,MATCH(Summary!$H174,Allocations!$C$11:$C$20,0),MATCH(Summary!P$8,Allocations!$D$10:$O$10,0))),SUM(INDEX(TB_ALLOCATIONS[[January]:[December]],MATCH(Summary!$H174,TB_ALLOCATIONS[Subcategory],0),MATCH(Summary!P$8,TB_ALLOCATIONS[[#Headers],[January]:[December]],0)))))),0)</f>
        <v/>
      </c>
      <c r="Q174" s="249" t="str">
        <f>IFERROR(IF($H174="","",IF($H174="Total",SUMIFS(Q$12:Q173,$F$12:$F173,"Category"),IF($F174="Category",SUMIFS(TB_TRANSACTIONS[Total ($)],TB_TRANSACTIONS[Category],Summary!$H174,TB_TRANSACTIONS[Month],Summary!P$8),SUMIFS(TB_TRANSACTIONS[Total ($)],TB_TRANSACTIONS[Subcategory],Summary!$H174,TB_TRANSACTIONS[Month],Summary!P$8)))),0)</f>
        <v/>
      </c>
      <c r="R174" s="250" t="str">
        <f t="shared" si="42"/>
        <v/>
      </c>
      <c r="S174" s="162"/>
      <c r="T174" s="165"/>
      <c r="U174" s="249" t="str">
        <f>IFERROR(IF($H174="","",IF($H174="Total",SUMIFS(U$12:U173,$F$12:$F173,"Category"),IF($F174="Category",SUM(INDEX(Allocations!$D$11:$O$20,MATCH(Summary!$H174,Allocations!$C$11:$C$20,0),MATCH(Summary!U$8,Allocations!$D$10:$O$10,0))),SUM(INDEX(TB_ALLOCATIONS[[January]:[December]],MATCH(Summary!$H174,TB_ALLOCATIONS[Subcategory],0),MATCH(Summary!U$8,TB_ALLOCATIONS[[#Headers],[January]:[December]],0)))))),0)</f>
        <v/>
      </c>
      <c r="V174" s="249" t="str">
        <f>IFERROR(IF($H174="","",IF($H174="Total",SUMIFS(V$12:V173,$F$12:$F173,"Category"),IF($F174="Category",SUMIFS(TB_TRANSACTIONS[Total ($)],TB_TRANSACTIONS[Category],Summary!$H174,TB_TRANSACTIONS[Month],Summary!U$8),SUMIFS(TB_TRANSACTIONS[Total ($)],TB_TRANSACTIONS[Subcategory],Summary!$H174,TB_TRANSACTIONS[Month],Summary!U$8)))),0)</f>
        <v/>
      </c>
      <c r="W174" s="250" t="str">
        <f t="shared" si="43"/>
        <v/>
      </c>
      <c r="X174" s="162"/>
      <c r="Y174" s="165"/>
      <c r="Z174" s="249" t="str">
        <f>IFERROR(IF($H174="","",IF($H174="Total",SUMIFS(Z$12:Z173,$F$12:$F173,"Category"),IF($F174="Category",SUM(INDEX(Allocations!$D$11:$O$20,MATCH(Summary!$H174,Allocations!$C$11:$C$20,0),MATCH(Summary!Z$8,Allocations!$D$10:$O$10,0))),SUM(INDEX(TB_ALLOCATIONS[[January]:[December]],MATCH(Summary!$H174,TB_ALLOCATIONS[Subcategory],0),MATCH(Summary!Z$8,TB_ALLOCATIONS[[#Headers],[January]:[December]],0)))))),0)</f>
        <v/>
      </c>
      <c r="AA174" s="249" t="str">
        <f>IFERROR(IF($H174="","",IF($H174="Total",SUMIFS(AA$12:AA173,$F$12:$F173,"Category"),IF($F174="Category",SUMIFS(TB_TRANSACTIONS[Total ($)],TB_TRANSACTIONS[Category],Summary!$H174,TB_TRANSACTIONS[Month],Summary!Z$8),SUMIFS(TB_TRANSACTIONS[Total ($)],TB_TRANSACTIONS[Subcategory],Summary!$H174,TB_TRANSACTIONS[Month],Summary!Z$8)))),0)</f>
        <v/>
      </c>
      <c r="AB174" s="250" t="str">
        <f t="shared" si="44"/>
        <v/>
      </c>
      <c r="AC174" s="162"/>
      <c r="AD174" s="165"/>
      <c r="AE174" s="249" t="str">
        <f>IFERROR(IF($H174="","",IF($H174="Total",SUMIFS(AE$12:AE173,$F$12:$F173,"Category"),IF($F174="Category",SUM(INDEX(Allocations!$D$11:$O$20,MATCH(Summary!$H174,Allocations!$C$11:$C$20,0),MATCH(Summary!AE$8,Allocations!$D$10:$O$10,0))),SUM(INDEX(TB_ALLOCATIONS[[January]:[December]],MATCH(Summary!$H174,TB_ALLOCATIONS[Subcategory],0),MATCH(Summary!AE$8,TB_ALLOCATIONS[[#Headers],[January]:[December]],0)))))),0)</f>
        <v/>
      </c>
      <c r="AF174" s="249" t="str">
        <f>IFERROR(IF($H174="","",IF($H174="Total",SUMIFS(AF$12:AF173,$F$12:$F173,"Category"),IF($F174="Category",SUMIFS(TB_TRANSACTIONS[Total ($)],TB_TRANSACTIONS[Category],Summary!$H174,TB_TRANSACTIONS[Month],Summary!AE$8),SUMIFS(TB_TRANSACTIONS[Total ($)],TB_TRANSACTIONS[Subcategory],Summary!$H174,TB_TRANSACTIONS[Month],Summary!AE$8)))),0)</f>
        <v/>
      </c>
      <c r="AG174" s="250" t="str">
        <f t="shared" si="45"/>
        <v/>
      </c>
      <c r="AH174" s="162"/>
      <c r="AI174" s="165"/>
      <c r="AJ174" s="249" t="str">
        <f>IFERROR(IF($H174="","",IF($H174="Total",SUMIFS(AJ$12:AJ173,$F$12:$F173,"Category"),IF($F174="Category",SUM(INDEX(Allocations!$D$11:$O$20,MATCH(Summary!$H174,Allocations!$C$11:$C$20,0),MATCH(Summary!AJ$8,Allocations!$D$10:$O$10,0))),SUM(INDEX(TB_ALLOCATIONS[[January]:[December]],MATCH(Summary!$H174,TB_ALLOCATIONS[Subcategory],0),MATCH(Summary!AJ$8,TB_ALLOCATIONS[[#Headers],[January]:[December]],0)))))),0)</f>
        <v/>
      </c>
      <c r="AK174" s="249" t="str">
        <f>IFERROR(IF($H174="","",IF($H174="Total",SUMIFS(AK$12:AK173,$F$12:$F173,"Category"),IF($F174="Category",SUMIFS(TB_TRANSACTIONS[Total ($)],TB_TRANSACTIONS[Category],Summary!$H174,TB_TRANSACTIONS[Month],Summary!AJ$8),SUMIFS(TB_TRANSACTIONS[Total ($)],TB_TRANSACTIONS[Subcategory],Summary!$H174,TB_TRANSACTIONS[Month],Summary!AJ$8)))),0)</f>
        <v/>
      </c>
      <c r="AL174" s="250" t="str">
        <f t="shared" si="46"/>
        <v/>
      </c>
      <c r="AM174" s="162"/>
      <c r="AN174" s="165"/>
      <c r="AO174" s="249" t="str">
        <f>IFERROR(IF($H174="","",IF($H174="Total",SUMIFS(AO$12:AO173,$F$12:$F173,"Category"),IF($F174="Category",SUM(INDEX(Allocations!$D$11:$O$20,MATCH(Summary!$H174,Allocations!$C$11:$C$20,0),MATCH(Summary!AO$8,Allocations!$D$10:$O$10,0))),SUM(INDEX(TB_ALLOCATIONS[[January]:[December]],MATCH(Summary!$H174,TB_ALLOCATIONS[Subcategory],0),MATCH(Summary!AO$8,TB_ALLOCATIONS[[#Headers],[January]:[December]],0)))))),0)</f>
        <v/>
      </c>
      <c r="AP174" s="249" t="str">
        <f>IFERROR(IF($H174="","",IF($H174="Total",SUMIFS(AP$12:AP173,$F$12:$F173,"Category"),IF($F174="Category",SUMIFS(TB_TRANSACTIONS[Total ($)],TB_TRANSACTIONS[Category],Summary!$H174,TB_TRANSACTIONS[Month],Summary!AO$8),SUMIFS(TB_TRANSACTIONS[Total ($)],TB_TRANSACTIONS[Subcategory],Summary!$H174,TB_TRANSACTIONS[Month],Summary!AO$8)))),0)</f>
        <v/>
      </c>
      <c r="AQ174" s="250" t="str">
        <f t="shared" si="47"/>
        <v/>
      </c>
      <c r="AR174" s="162"/>
      <c r="AS174" s="165"/>
      <c r="AT174" s="249" t="str">
        <f>IFERROR(IF($H174="","",IF($H174="Total",SUMIFS(AT$12:AT173,$F$12:$F173,"Category"),IF($F174="Category",SUM(INDEX(Allocations!$D$11:$O$20,MATCH(Summary!$H174,Allocations!$C$11:$C$20,0),MATCH(Summary!AT$8,Allocations!$D$10:$O$10,0))),SUM(INDEX(TB_ALLOCATIONS[[January]:[December]],MATCH(Summary!$H174,TB_ALLOCATIONS[Subcategory],0),MATCH(Summary!AT$8,TB_ALLOCATIONS[[#Headers],[January]:[December]],0)))))),0)</f>
        <v/>
      </c>
      <c r="AU174" s="249" t="str">
        <f>IFERROR(IF($H174="","",IF($H174="Total",SUMIFS(AU$12:AU173,$F$12:$F173,"Category"),IF($F174="Category",SUMIFS(TB_TRANSACTIONS[Total ($)],TB_TRANSACTIONS[Category],Summary!$H174,TB_TRANSACTIONS[Month],Summary!AT$8),SUMIFS(TB_TRANSACTIONS[Total ($)],TB_TRANSACTIONS[Subcategory],Summary!$H174,TB_TRANSACTIONS[Month],Summary!AT$8)))),0)</f>
        <v/>
      </c>
      <c r="AV174" s="250" t="str">
        <f t="shared" si="48"/>
        <v/>
      </c>
      <c r="AW174" s="162"/>
      <c r="AX174" s="165"/>
      <c r="AY174" s="249" t="str">
        <f>IFERROR(IF($H174="","",IF($H174="Total",SUMIFS(AY$12:AY173,$F$12:$F173,"Category"),IF($F174="Category",SUM(INDEX(Allocations!$D$11:$O$20,MATCH(Summary!$H174,Allocations!$C$11:$C$20,0),MATCH(Summary!AY$8,Allocations!$D$10:$O$10,0))),SUM(INDEX(TB_ALLOCATIONS[[January]:[December]],MATCH(Summary!$H174,TB_ALLOCATIONS[Subcategory],0),MATCH(Summary!AY$8,TB_ALLOCATIONS[[#Headers],[January]:[December]],0)))))),0)</f>
        <v/>
      </c>
      <c r="AZ174" s="249" t="str">
        <f>IFERROR(IF($H174="","",IF($H174="Total",SUMIFS(AZ$12:AZ173,$F$12:$F173,"Category"),IF($F174="Category",SUMIFS(TB_TRANSACTIONS[Total ($)],TB_TRANSACTIONS[Category],Summary!$H174,TB_TRANSACTIONS[Month],Summary!AY$8),SUMIFS(TB_TRANSACTIONS[Total ($)],TB_TRANSACTIONS[Subcategory],Summary!$H174,TB_TRANSACTIONS[Month],Summary!AY$8)))),0)</f>
        <v/>
      </c>
      <c r="BA174" s="250" t="str">
        <f t="shared" si="49"/>
        <v/>
      </c>
      <c r="BB174" s="162"/>
      <c r="BC174" s="165"/>
      <c r="BD174" s="249" t="str">
        <f>IFERROR(IF($H174="","",IF($H174="Total",SUMIFS(BD$12:BD173,$F$12:$F173,"Category"),IF($F174="Category",SUM(INDEX(Allocations!$D$11:$O$20,MATCH(Summary!$H174,Allocations!$C$11:$C$20,0),MATCH(Summary!BD$8,Allocations!$D$10:$O$10,0))),SUM(INDEX(TB_ALLOCATIONS[[January]:[December]],MATCH(Summary!$H174,TB_ALLOCATIONS[Subcategory],0),MATCH(Summary!BD$8,TB_ALLOCATIONS[[#Headers],[January]:[December]],0)))))),0)</f>
        <v/>
      </c>
      <c r="BE174" s="249" t="str">
        <f>IFERROR(IF($H174="","",IF($H174="Total",SUMIFS(BE$12:BE173,$F$12:$F173,"Category"),IF($F174="Category",SUMIFS(TB_TRANSACTIONS[Total ($)],TB_TRANSACTIONS[Category],Summary!$H174,TB_TRANSACTIONS[Month],Summary!BD$8),SUMIFS(TB_TRANSACTIONS[Total ($)],TB_TRANSACTIONS[Subcategory],Summary!$H174,TB_TRANSACTIONS[Month],Summary!BD$8)))),0)</f>
        <v/>
      </c>
      <c r="BF174" s="250" t="str">
        <f t="shared" si="50"/>
        <v/>
      </c>
      <c r="BG174" s="162"/>
      <c r="BH174" s="165"/>
      <c r="BI174" s="249" t="str">
        <f>IFERROR(IF($H174="","",IF($H174="Total",SUMIFS(BI$12:BI173,$F$12:$F173,"Category"),IF($F174="Category",SUM(INDEX(Allocations!$D$11:$O$20,MATCH(Summary!$H174,Allocations!$C$11:$C$20,0),MATCH(Summary!BI$8,Allocations!$D$10:$O$10,0))),SUM(INDEX(TB_ALLOCATIONS[[January]:[December]],MATCH(Summary!$H174,TB_ALLOCATIONS[Subcategory],0),MATCH(Summary!BI$8,TB_ALLOCATIONS[[#Headers],[January]:[December]],0)))))),0)</f>
        <v/>
      </c>
      <c r="BJ174" s="249" t="str">
        <f>IFERROR(IF($H174="","",IF($H174="Total",SUMIFS(BJ$12:BJ173,$F$12:$F173,"Category"),IF($F174="Category",SUMIFS(TB_TRANSACTIONS[Total ($)],TB_TRANSACTIONS[Category],Summary!$H174,TB_TRANSACTIONS[Month],Summary!BI$8),SUMIFS(TB_TRANSACTIONS[Total ($)],TB_TRANSACTIONS[Subcategory],Summary!$H174,TB_TRANSACTIONS[Month],Summary!BI$8)))),0)</f>
        <v/>
      </c>
      <c r="BK174" s="250" t="str">
        <f t="shared" si="51"/>
        <v/>
      </c>
      <c r="BL174" s="162"/>
      <c r="BM174" s="165"/>
      <c r="BN174" s="249" t="str">
        <f>IFERROR(IF($H174="","",IF($H174="Total",SUMIFS(BN$12:BN173,$F$12:$F173,"Category"),IF($F174="Category",SUM(INDEX(Allocations!$D$11:$O$20,MATCH(Summary!$H174,Allocations!$C$11:$C$20,0),MATCH(Summary!BN$8,Allocations!$D$10:$O$10,0))),SUM(INDEX(TB_ALLOCATIONS[[January]:[December]],MATCH(Summary!$H174,TB_ALLOCATIONS[Subcategory],0),MATCH(Summary!BN$8,TB_ALLOCATIONS[[#Headers],[January]:[December]],0)))))),0)</f>
        <v/>
      </c>
      <c r="BO174" s="249" t="str">
        <f>IFERROR(IF($H174="","",IF($H174="Total",SUMIFS(BO$12:BO173,$F$12:$F173,"Category"),IF($F174="Category",SUMIFS(TB_TRANSACTIONS[Total ($)],TB_TRANSACTIONS[Category],Summary!$H174,TB_TRANSACTIONS[Month],Summary!BN$8),SUMIFS(TB_TRANSACTIONS[Total ($)],TB_TRANSACTIONS[Subcategory],Summary!$H174,TB_TRANSACTIONS[Month],Summary!BN$8)))),0)</f>
        <v/>
      </c>
      <c r="BP174" s="250" t="str">
        <f t="shared" si="52"/>
        <v/>
      </c>
      <c r="BQ174" s="162"/>
      <c r="BR174" s="165"/>
      <c r="BS174" s="249" t="str">
        <f t="shared" si="55"/>
        <v/>
      </c>
      <c r="BT174" s="249" t="str">
        <f t="shared" si="56"/>
        <v/>
      </c>
      <c r="BU174" s="250" t="str">
        <f t="shared" si="57"/>
        <v/>
      </c>
      <c r="BV174" s="267"/>
      <c r="BW174" s="77"/>
      <c r="BX174" s="57"/>
      <c r="CK174" s="92"/>
      <c r="CL174" s="92"/>
      <c r="CM174" s="92"/>
      <c r="CN174" s="92"/>
      <c r="CO174" s="92"/>
      <c r="CP174" s="92"/>
    </row>
    <row r="175" spans="1:94" s="72" customFormat="1" ht="16" customHeight="1" thickBot="1" x14ac:dyDescent="0.3">
      <c r="A175" s="97"/>
      <c r="B175" s="108" t="str">
        <f>IFERROR(IF(COUNTIFS($B$13:B174,"Total")&gt;0,"-",IF(B174="",IF(B173="","Total",IF(B173=$C$8,"",B173+1)),IF(E174=D174,"",B174))),"-")</f>
        <v>-</v>
      </c>
      <c r="C175" s="108" t="str">
        <f>IFERROR(IF(B175="","-",INDEX(Analysis!$D$45:$D$54,MATCH(Summary!$B175,Analysis!$C$45:$C$54,0),1)),"-")</f>
        <v>-</v>
      </c>
      <c r="D175" s="108" t="str">
        <f>IFERROR(INDEX(Analysis!$E$45:$E$54,MATCH(Summary!$B175,Analysis!$C$45:$C$54,0),1),"-")</f>
        <v>-</v>
      </c>
      <c r="E175" s="108" t="str">
        <f t="shared" si="53"/>
        <v>-</v>
      </c>
      <c r="F175" s="108" t="str">
        <f t="shared" si="41"/>
        <v>-</v>
      </c>
      <c r="G175" s="57"/>
      <c r="H175" s="164" t="str">
        <f>IFERROR(IF(B175="Total","Total",IF(COUNTIFS($H$12:H174,"Total")&gt;0,"",IF(F175="Category",Summary!C175,INDEX(TB_ALLOCATIONS[Subcategory],MATCH(Summary!C175&amp;"-"&amp;Summary!E175,TB_ALLOCATIONS[Subcategory - code],0),1)))),"")</f>
        <v/>
      </c>
      <c r="I175" s="162"/>
      <c r="J175" s="165"/>
      <c r="K175" s="249" t="str">
        <f>IFERROR(IF($H175="","",IF($H175="Total",SUMIFS(K$12:K174,$F$12:$F174,"Category"),IF($F175="Category",SUM(INDEX(Allocations!$D$11:$O$20,MATCH(Summary!$H175,Allocations!$C$11:$C$20,0),MATCH(Summary!K$8,Allocations!$D$10:$O$10,0))),SUM(INDEX(TB_ALLOCATIONS[[January]:[December]],MATCH(Summary!$H175,TB_ALLOCATIONS[Subcategory],0),MATCH(Summary!K$8,TB_ALLOCATIONS[[#Headers],[January]:[December]],0)))))),0)</f>
        <v/>
      </c>
      <c r="L175" s="249" t="str">
        <f>IFERROR(IF($H175="","",IF($H175="Total",SUMIFS(L$12:L174,$F$12:$F174,"Category"),IF($F175="Category",SUMIFS(TB_TRANSACTIONS[Total ($)],TB_TRANSACTIONS[Category],Summary!$H175,TB_TRANSACTIONS[Month],Summary!K$8),SUMIFS(TB_TRANSACTIONS[Total ($)],TB_TRANSACTIONS[Subcategory],Summary!$H175,TB_TRANSACTIONS[Month],Summary!K$8)))),0)</f>
        <v/>
      </c>
      <c r="M175" s="250" t="str">
        <f t="shared" si="54"/>
        <v/>
      </c>
      <c r="N175" s="162"/>
      <c r="O175" s="165"/>
      <c r="P175" s="249" t="str">
        <f>IFERROR(IF($H175="","",IF($H175="Total",SUMIFS(P$12:P174,$F$12:$F174,"Category"),IF($F175="Category",SUM(INDEX(Allocations!$D$11:$O$20,MATCH(Summary!$H175,Allocations!$C$11:$C$20,0),MATCH(Summary!P$8,Allocations!$D$10:$O$10,0))),SUM(INDEX(TB_ALLOCATIONS[[January]:[December]],MATCH(Summary!$H175,TB_ALLOCATIONS[Subcategory],0),MATCH(Summary!P$8,TB_ALLOCATIONS[[#Headers],[January]:[December]],0)))))),0)</f>
        <v/>
      </c>
      <c r="Q175" s="249" t="str">
        <f>IFERROR(IF($H175="","",IF($H175="Total",SUMIFS(Q$12:Q174,$F$12:$F174,"Category"),IF($F175="Category",SUMIFS(TB_TRANSACTIONS[Total ($)],TB_TRANSACTIONS[Category],Summary!$H175,TB_TRANSACTIONS[Month],Summary!P$8),SUMIFS(TB_TRANSACTIONS[Total ($)],TB_TRANSACTIONS[Subcategory],Summary!$H175,TB_TRANSACTIONS[Month],Summary!P$8)))),0)</f>
        <v/>
      </c>
      <c r="R175" s="250" t="str">
        <f t="shared" si="42"/>
        <v/>
      </c>
      <c r="S175" s="162"/>
      <c r="T175" s="165"/>
      <c r="U175" s="249" t="str">
        <f>IFERROR(IF($H175="","",IF($H175="Total",SUMIFS(U$12:U174,$F$12:$F174,"Category"),IF($F175="Category",SUM(INDEX(Allocations!$D$11:$O$20,MATCH(Summary!$H175,Allocations!$C$11:$C$20,0),MATCH(Summary!U$8,Allocations!$D$10:$O$10,0))),SUM(INDEX(TB_ALLOCATIONS[[January]:[December]],MATCH(Summary!$H175,TB_ALLOCATIONS[Subcategory],0),MATCH(Summary!U$8,TB_ALLOCATIONS[[#Headers],[January]:[December]],0)))))),0)</f>
        <v/>
      </c>
      <c r="V175" s="249" t="str">
        <f>IFERROR(IF($H175="","",IF($H175="Total",SUMIFS(V$12:V174,$F$12:$F174,"Category"),IF($F175="Category",SUMIFS(TB_TRANSACTIONS[Total ($)],TB_TRANSACTIONS[Category],Summary!$H175,TB_TRANSACTIONS[Month],Summary!U$8),SUMIFS(TB_TRANSACTIONS[Total ($)],TB_TRANSACTIONS[Subcategory],Summary!$H175,TB_TRANSACTIONS[Month],Summary!U$8)))),0)</f>
        <v/>
      </c>
      <c r="W175" s="250" t="str">
        <f t="shared" si="43"/>
        <v/>
      </c>
      <c r="X175" s="162"/>
      <c r="Y175" s="165"/>
      <c r="Z175" s="249" t="str">
        <f>IFERROR(IF($H175="","",IF($H175="Total",SUMIFS(Z$12:Z174,$F$12:$F174,"Category"),IF($F175="Category",SUM(INDEX(Allocations!$D$11:$O$20,MATCH(Summary!$H175,Allocations!$C$11:$C$20,0),MATCH(Summary!Z$8,Allocations!$D$10:$O$10,0))),SUM(INDEX(TB_ALLOCATIONS[[January]:[December]],MATCH(Summary!$H175,TB_ALLOCATIONS[Subcategory],0),MATCH(Summary!Z$8,TB_ALLOCATIONS[[#Headers],[January]:[December]],0)))))),0)</f>
        <v/>
      </c>
      <c r="AA175" s="249" t="str">
        <f>IFERROR(IF($H175="","",IF($H175="Total",SUMIFS(AA$12:AA174,$F$12:$F174,"Category"),IF($F175="Category",SUMIFS(TB_TRANSACTIONS[Total ($)],TB_TRANSACTIONS[Category],Summary!$H175,TB_TRANSACTIONS[Month],Summary!Z$8),SUMIFS(TB_TRANSACTIONS[Total ($)],TB_TRANSACTIONS[Subcategory],Summary!$H175,TB_TRANSACTIONS[Month],Summary!Z$8)))),0)</f>
        <v/>
      </c>
      <c r="AB175" s="250" t="str">
        <f t="shared" si="44"/>
        <v/>
      </c>
      <c r="AC175" s="162"/>
      <c r="AD175" s="165"/>
      <c r="AE175" s="249" t="str">
        <f>IFERROR(IF($H175="","",IF($H175="Total",SUMIFS(AE$12:AE174,$F$12:$F174,"Category"),IF($F175="Category",SUM(INDEX(Allocations!$D$11:$O$20,MATCH(Summary!$H175,Allocations!$C$11:$C$20,0),MATCH(Summary!AE$8,Allocations!$D$10:$O$10,0))),SUM(INDEX(TB_ALLOCATIONS[[January]:[December]],MATCH(Summary!$H175,TB_ALLOCATIONS[Subcategory],0),MATCH(Summary!AE$8,TB_ALLOCATIONS[[#Headers],[January]:[December]],0)))))),0)</f>
        <v/>
      </c>
      <c r="AF175" s="249" t="str">
        <f>IFERROR(IF($H175="","",IF($H175="Total",SUMIFS(AF$12:AF174,$F$12:$F174,"Category"),IF($F175="Category",SUMIFS(TB_TRANSACTIONS[Total ($)],TB_TRANSACTIONS[Category],Summary!$H175,TB_TRANSACTIONS[Month],Summary!AE$8),SUMIFS(TB_TRANSACTIONS[Total ($)],TB_TRANSACTIONS[Subcategory],Summary!$H175,TB_TRANSACTIONS[Month],Summary!AE$8)))),0)</f>
        <v/>
      </c>
      <c r="AG175" s="250" t="str">
        <f t="shared" si="45"/>
        <v/>
      </c>
      <c r="AH175" s="162"/>
      <c r="AI175" s="165"/>
      <c r="AJ175" s="249" t="str">
        <f>IFERROR(IF($H175="","",IF($H175="Total",SUMIFS(AJ$12:AJ174,$F$12:$F174,"Category"),IF($F175="Category",SUM(INDEX(Allocations!$D$11:$O$20,MATCH(Summary!$H175,Allocations!$C$11:$C$20,0),MATCH(Summary!AJ$8,Allocations!$D$10:$O$10,0))),SUM(INDEX(TB_ALLOCATIONS[[January]:[December]],MATCH(Summary!$H175,TB_ALLOCATIONS[Subcategory],0),MATCH(Summary!AJ$8,TB_ALLOCATIONS[[#Headers],[January]:[December]],0)))))),0)</f>
        <v/>
      </c>
      <c r="AK175" s="249" t="str">
        <f>IFERROR(IF($H175="","",IF($H175="Total",SUMIFS(AK$12:AK174,$F$12:$F174,"Category"),IF($F175="Category",SUMIFS(TB_TRANSACTIONS[Total ($)],TB_TRANSACTIONS[Category],Summary!$H175,TB_TRANSACTIONS[Month],Summary!AJ$8),SUMIFS(TB_TRANSACTIONS[Total ($)],TB_TRANSACTIONS[Subcategory],Summary!$H175,TB_TRANSACTIONS[Month],Summary!AJ$8)))),0)</f>
        <v/>
      </c>
      <c r="AL175" s="250" t="str">
        <f t="shared" si="46"/>
        <v/>
      </c>
      <c r="AM175" s="162"/>
      <c r="AN175" s="165"/>
      <c r="AO175" s="249" t="str">
        <f>IFERROR(IF($H175="","",IF($H175="Total",SUMIFS(AO$12:AO174,$F$12:$F174,"Category"),IF($F175="Category",SUM(INDEX(Allocations!$D$11:$O$20,MATCH(Summary!$H175,Allocations!$C$11:$C$20,0),MATCH(Summary!AO$8,Allocations!$D$10:$O$10,0))),SUM(INDEX(TB_ALLOCATIONS[[January]:[December]],MATCH(Summary!$H175,TB_ALLOCATIONS[Subcategory],0),MATCH(Summary!AO$8,TB_ALLOCATIONS[[#Headers],[January]:[December]],0)))))),0)</f>
        <v/>
      </c>
      <c r="AP175" s="249" t="str">
        <f>IFERROR(IF($H175="","",IF($H175="Total",SUMIFS(AP$12:AP174,$F$12:$F174,"Category"),IF($F175="Category",SUMIFS(TB_TRANSACTIONS[Total ($)],TB_TRANSACTIONS[Category],Summary!$H175,TB_TRANSACTIONS[Month],Summary!AO$8),SUMIFS(TB_TRANSACTIONS[Total ($)],TB_TRANSACTIONS[Subcategory],Summary!$H175,TB_TRANSACTIONS[Month],Summary!AO$8)))),0)</f>
        <v/>
      </c>
      <c r="AQ175" s="250" t="str">
        <f t="shared" si="47"/>
        <v/>
      </c>
      <c r="AR175" s="162"/>
      <c r="AS175" s="165"/>
      <c r="AT175" s="249" t="str">
        <f>IFERROR(IF($H175="","",IF($H175="Total",SUMIFS(AT$12:AT174,$F$12:$F174,"Category"),IF($F175="Category",SUM(INDEX(Allocations!$D$11:$O$20,MATCH(Summary!$H175,Allocations!$C$11:$C$20,0),MATCH(Summary!AT$8,Allocations!$D$10:$O$10,0))),SUM(INDEX(TB_ALLOCATIONS[[January]:[December]],MATCH(Summary!$H175,TB_ALLOCATIONS[Subcategory],0),MATCH(Summary!AT$8,TB_ALLOCATIONS[[#Headers],[January]:[December]],0)))))),0)</f>
        <v/>
      </c>
      <c r="AU175" s="249" t="str">
        <f>IFERROR(IF($H175="","",IF($H175="Total",SUMIFS(AU$12:AU174,$F$12:$F174,"Category"),IF($F175="Category",SUMIFS(TB_TRANSACTIONS[Total ($)],TB_TRANSACTIONS[Category],Summary!$H175,TB_TRANSACTIONS[Month],Summary!AT$8),SUMIFS(TB_TRANSACTIONS[Total ($)],TB_TRANSACTIONS[Subcategory],Summary!$H175,TB_TRANSACTIONS[Month],Summary!AT$8)))),0)</f>
        <v/>
      </c>
      <c r="AV175" s="250" t="str">
        <f t="shared" si="48"/>
        <v/>
      </c>
      <c r="AW175" s="162"/>
      <c r="AX175" s="165"/>
      <c r="AY175" s="249" t="str">
        <f>IFERROR(IF($H175="","",IF($H175="Total",SUMIFS(AY$12:AY174,$F$12:$F174,"Category"),IF($F175="Category",SUM(INDEX(Allocations!$D$11:$O$20,MATCH(Summary!$H175,Allocations!$C$11:$C$20,0),MATCH(Summary!AY$8,Allocations!$D$10:$O$10,0))),SUM(INDEX(TB_ALLOCATIONS[[January]:[December]],MATCH(Summary!$H175,TB_ALLOCATIONS[Subcategory],0),MATCH(Summary!AY$8,TB_ALLOCATIONS[[#Headers],[January]:[December]],0)))))),0)</f>
        <v/>
      </c>
      <c r="AZ175" s="249" t="str">
        <f>IFERROR(IF($H175="","",IF($H175="Total",SUMIFS(AZ$12:AZ174,$F$12:$F174,"Category"),IF($F175="Category",SUMIFS(TB_TRANSACTIONS[Total ($)],TB_TRANSACTIONS[Category],Summary!$H175,TB_TRANSACTIONS[Month],Summary!AY$8),SUMIFS(TB_TRANSACTIONS[Total ($)],TB_TRANSACTIONS[Subcategory],Summary!$H175,TB_TRANSACTIONS[Month],Summary!AY$8)))),0)</f>
        <v/>
      </c>
      <c r="BA175" s="250" t="str">
        <f t="shared" si="49"/>
        <v/>
      </c>
      <c r="BB175" s="162"/>
      <c r="BC175" s="165"/>
      <c r="BD175" s="249" t="str">
        <f>IFERROR(IF($H175="","",IF($H175="Total",SUMIFS(BD$12:BD174,$F$12:$F174,"Category"),IF($F175="Category",SUM(INDEX(Allocations!$D$11:$O$20,MATCH(Summary!$H175,Allocations!$C$11:$C$20,0),MATCH(Summary!BD$8,Allocations!$D$10:$O$10,0))),SUM(INDEX(TB_ALLOCATIONS[[January]:[December]],MATCH(Summary!$H175,TB_ALLOCATIONS[Subcategory],0),MATCH(Summary!BD$8,TB_ALLOCATIONS[[#Headers],[January]:[December]],0)))))),0)</f>
        <v/>
      </c>
      <c r="BE175" s="249" t="str">
        <f>IFERROR(IF($H175="","",IF($H175="Total",SUMIFS(BE$12:BE174,$F$12:$F174,"Category"),IF($F175="Category",SUMIFS(TB_TRANSACTIONS[Total ($)],TB_TRANSACTIONS[Category],Summary!$H175,TB_TRANSACTIONS[Month],Summary!BD$8),SUMIFS(TB_TRANSACTIONS[Total ($)],TB_TRANSACTIONS[Subcategory],Summary!$H175,TB_TRANSACTIONS[Month],Summary!BD$8)))),0)</f>
        <v/>
      </c>
      <c r="BF175" s="250" t="str">
        <f t="shared" si="50"/>
        <v/>
      </c>
      <c r="BG175" s="162"/>
      <c r="BH175" s="165"/>
      <c r="BI175" s="249" t="str">
        <f>IFERROR(IF($H175="","",IF($H175="Total",SUMIFS(BI$12:BI174,$F$12:$F174,"Category"),IF($F175="Category",SUM(INDEX(Allocations!$D$11:$O$20,MATCH(Summary!$H175,Allocations!$C$11:$C$20,0),MATCH(Summary!BI$8,Allocations!$D$10:$O$10,0))),SUM(INDEX(TB_ALLOCATIONS[[January]:[December]],MATCH(Summary!$H175,TB_ALLOCATIONS[Subcategory],0),MATCH(Summary!BI$8,TB_ALLOCATIONS[[#Headers],[January]:[December]],0)))))),0)</f>
        <v/>
      </c>
      <c r="BJ175" s="249" t="str">
        <f>IFERROR(IF($H175="","",IF($H175="Total",SUMIFS(BJ$12:BJ174,$F$12:$F174,"Category"),IF($F175="Category",SUMIFS(TB_TRANSACTIONS[Total ($)],TB_TRANSACTIONS[Category],Summary!$H175,TB_TRANSACTIONS[Month],Summary!BI$8),SUMIFS(TB_TRANSACTIONS[Total ($)],TB_TRANSACTIONS[Subcategory],Summary!$H175,TB_TRANSACTIONS[Month],Summary!BI$8)))),0)</f>
        <v/>
      </c>
      <c r="BK175" s="250" t="str">
        <f t="shared" si="51"/>
        <v/>
      </c>
      <c r="BL175" s="162"/>
      <c r="BM175" s="165"/>
      <c r="BN175" s="249" t="str">
        <f>IFERROR(IF($H175="","",IF($H175="Total",SUMIFS(BN$12:BN174,$F$12:$F174,"Category"),IF($F175="Category",SUM(INDEX(Allocations!$D$11:$O$20,MATCH(Summary!$H175,Allocations!$C$11:$C$20,0),MATCH(Summary!BN$8,Allocations!$D$10:$O$10,0))),SUM(INDEX(TB_ALLOCATIONS[[January]:[December]],MATCH(Summary!$H175,TB_ALLOCATIONS[Subcategory],0),MATCH(Summary!BN$8,TB_ALLOCATIONS[[#Headers],[January]:[December]],0)))))),0)</f>
        <v/>
      </c>
      <c r="BO175" s="249" t="str">
        <f>IFERROR(IF($H175="","",IF($H175="Total",SUMIFS(BO$12:BO174,$F$12:$F174,"Category"),IF($F175="Category",SUMIFS(TB_TRANSACTIONS[Total ($)],TB_TRANSACTIONS[Category],Summary!$H175,TB_TRANSACTIONS[Month],Summary!BN$8),SUMIFS(TB_TRANSACTIONS[Total ($)],TB_TRANSACTIONS[Subcategory],Summary!$H175,TB_TRANSACTIONS[Month],Summary!BN$8)))),0)</f>
        <v/>
      </c>
      <c r="BP175" s="250" t="str">
        <f t="shared" si="52"/>
        <v/>
      </c>
      <c r="BQ175" s="162"/>
      <c r="BR175" s="165"/>
      <c r="BS175" s="249" t="str">
        <f t="shared" si="55"/>
        <v/>
      </c>
      <c r="BT175" s="249" t="str">
        <f t="shared" si="56"/>
        <v/>
      </c>
      <c r="BU175" s="250" t="str">
        <f t="shared" si="57"/>
        <v/>
      </c>
      <c r="BV175" s="267"/>
      <c r="BW175" s="77"/>
      <c r="BX175" s="57"/>
      <c r="CK175" s="92"/>
      <c r="CL175" s="92"/>
      <c r="CM175" s="92"/>
      <c r="CN175" s="92"/>
      <c r="CO175" s="92"/>
      <c r="CP175" s="92"/>
    </row>
    <row r="176" spans="1:94" s="72" customFormat="1" ht="16" customHeight="1" thickBot="1" x14ac:dyDescent="0.3">
      <c r="A176" s="97"/>
      <c r="B176" s="108" t="str">
        <f>IFERROR(IF(COUNTIFS($B$13:B175,"Total")&gt;0,"-",IF(B175="",IF(B174="","Total",IF(B174=$C$8,"",B174+1)),IF(E175=D175,"",B175))),"-")</f>
        <v>-</v>
      </c>
      <c r="C176" s="108" t="str">
        <f>IFERROR(IF(B176="","-",INDEX(Analysis!$D$45:$D$54,MATCH(Summary!$B176,Analysis!$C$45:$C$54,0),1)),"-")</f>
        <v>-</v>
      </c>
      <c r="D176" s="108" t="str">
        <f>IFERROR(INDEX(Analysis!$E$45:$E$54,MATCH(Summary!$B176,Analysis!$C$45:$C$54,0),1),"-")</f>
        <v>-</v>
      </c>
      <c r="E176" s="108" t="str">
        <f t="shared" si="53"/>
        <v>-</v>
      </c>
      <c r="F176" s="108" t="str">
        <f t="shared" si="41"/>
        <v>-</v>
      </c>
      <c r="G176" s="57"/>
      <c r="H176" s="164" t="str">
        <f>IFERROR(IF(B176="Total","Total",IF(COUNTIFS($H$12:H175,"Total")&gt;0,"",IF(F176="Category",Summary!C176,INDEX(TB_ALLOCATIONS[Subcategory],MATCH(Summary!C176&amp;"-"&amp;Summary!E176,TB_ALLOCATIONS[Subcategory - code],0),1)))),"")</f>
        <v/>
      </c>
      <c r="I176" s="162"/>
      <c r="J176" s="165"/>
      <c r="K176" s="249" t="str">
        <f>IFERROR(IF($H176="","",IF($H176="Total",SUMIFS(K$12:K175,$F$12:$F175,"Category"),IF($F176="Category",SUM(INDEX(Allocations!$D$11:$O$20,MATCH(Summary!$H176,Allocations!$C$11:$C$20,0),MATCH(Summary!K$8,Allocations!$D$10:$O$10,0))),SUM(INDEX(TB_ALLOCATIONS[[January]:[December]],MATCH(Summary!$H176,TB_ALLOCATIONS[Subcategory],0),MATCH(Summary!K$8,TB_ALLOCATIONS[[#Headers],[January]:[December]],0)))))),0)</f>
        <v/>
      </c>
      <c r="L176" s="249" t="str">
        <f>IFERROR(IF($H176="","",IF($H176="Total",SUMIFS(L$12:L175,$F$12:$F175,"Category"),IF($F176="Category",SUMIFS(TB_TRANSACTIONS[Total ($)],TB_TRANSACTIONS[Category],Summary!$H176,TB_TRANSACTIONS[Month],Summary!K$8),SUMIFS(TB_TRANSACTIONS[Total ($)],TB_TRANSACTIONS[Subcategory],Summary!$H176,TB_TRANSACTIONS[Month],Summary!K$8)))),0)</f>
        <v/>
      </c>
      <c r="M176" s="250" t="str">
        <f t="shared" si="54"/>
        <v/>
      </c>
      <c r="N176" s="162"/>
      <c r="O176" s="165"/>
      <c r="P176" s="249" t="str">
        <f>IFERROR(IF($H176="","",IF($H176="Total",SUMIFS(P$12:P175,$F$12:$F175,"Category"),IF($F176="Category",SUM(INDEX(Allocations!$D$11:$O$20,MATCH(Summary!$H176,Allocations!$C$11:$C$20,0),MATCH(Summary!P$8,Allocations!$D$10:$O$10,0))),SUM(INDEX(TB_ALLOCATIONS[[January]:[December]],MATCH(Summary!$H176,TB_ALLOCATIONS[Subcategory],0),MATCH(Summary!P$8,TB_ALLOCATIONS[[#Headers],[January]:[December]],0)))))),0)</f>
        <v/>
      </c>
      <c r="Q176" s="249" t="str">
        <f>IFERROR(IF($H176="","",IF($H176="Total",SUMIFS(Q$12:Q175,$F$12:$F175,"Category"),IF($F176="Category",SUMIFS(TB_TRANSACTIONS[Total ($)],TB_TRANSACTIONS[Category],Summary!$H176,TB_TRANSACTIONS[Month],Summary!P$8),SUMIFS(TB_TRANSACTIONS[Total ($)],TB_TRANSACTIONS[Subcategory],Summary!$H176,TB_TRANSACTIONS[Month],Summary!P$8)))),0)</f>
        <v/>
      </c>
      <c r="R176" s="250" t="str">
        <f t="shared" si="42"/>
        <v/>
      </c>
      <c r="S176" s="162"/>
      <c r="T176" s="165"/>
      <c r="U176" s="249" t="str">
        <f>IFERROR(IF($H176="","",IF($H176="Total",SUMIFS(U$12:U175,$F$12:$F175,"Category"),IF($F176="Category",SUM(INDEX(Allocations!$D$11:$O$20,MATCH(Summary!$H176,Allocations!$C$11:$C$20,0),MATCH(Summary!U$8,Allocations!$D$10:$O$10,0))),SUM(INDEX(TB_ALLOCATIONS[[January]:[December]],MATCH(Summary!$H176,TB_ALLOCATIONS[Subcategory],0),MATCH(Summary!U$8,TB_ALLOCATIONS[[#Headers],[January]:[December]],0)))))),0)</f>
        <v/>
      </c>
      <c r="V176" s="249" t="str">
        <f>IFERROR(IF($H176="","",IF($H176="Total",SUMIFS(V$12:V175,$F$12:$F175,"Category"),IF($F176="Category",SUMIFS(TB_TRANSACTIONS[Total ($)],TB_TRANSACTIONS[Category],Summary!$H176,TB_TRANSACTIONS[Month],Summary!U$8),SUMIFS(TB_TRANSACTIONS[Total ($)],TB_TRANSACTIONS[Subcategory],Summary!$H176,TB_TRANSACTIONS[Month],Summary!U$8)))),0)</f>
        <v/>
      </c>
      <c r="W176" s="250" t="str">
        <f t="shared" si="43"/>
        <v/>
      </c>
      <c r="X176" s="162"/>
      <c r="Y176" s="165"/>
      <c r="Z176" s="249" t="str">
        <f>IFERROR(IF($H176="","",IF($H176="Total",SUMIFS(Z$12:Z175,$F$12:$F175,"Category"),IF($F176="Category",SUM(INDEX(Allocations!$D$11:$O$20,MATCH(Summary!$H176,Allocations!$C$11:$C$20,0),MATCH(Summary!Z$8,Allocations!$D$10:$O$10,0))),SUM(INDEX(TB_ALLOCATIONS[[January]:[December]],MATCH(Summary!$H176,TB_ALLOCATIONS[Subcategory],0),MATCH(Summary!Z$8,TB_ALLOCATIONS[[#Headers],[January]:[December]],0)))))),0)</f>
        <v/>
      </c>
      <c r="AA176" s="249" t="str">
        <f>IFERROR(IF($H176="","",IF($H176="Total",SUMIFS(AA$12:AA175,$F$12:$F175,"Category"),IF($F176="Category",SUMIFS(TB_TRANSACTIONS[Total ($)],TB_TRANSACTIONS[Category],Summary!$H176,TB_TRANSACTIONS[Month],Summary!Z$8),SUMIFS(TB_TRANSACTIONS[Total ($)],TB_TRANSACTIONS[Subcategory],Summary!$H176,TB_TRANSACTIONS[Month],Summary!Z$8)))),0)</f>
        <v/>
      </c>
      <c r="AB176" s="250" t="str">
        <f t="shared" si="44"/>
        <v/>
      </c>
      <c r="AC176" s="162"/>
      <c r="AD176" s="165"/>
      <c r="AE176" s="249" t="str">
        <f>IFERROR(IF($H176="","",IF($H176="Total",SUMIFS(AE$12:AE175,$F$12:$F175,"Category"),IF($F176="Category",SUM(INDEX(Allocations!$D$11:$O$20,MATCH(Summary!$H176,Allocations!$C$11:$C$20,0),MATCH(Summary!AE$8,Allocations!$D$10:$O$10,0))),SUM(INDEX(TB_ALLOCATIONS[[January]:[December]],MATCH(Summary!$H176,TB_ALLOCATIONS[Subcategory],0),MATCH(Summary!AE$8,TB_ALLOCATIONS[[#Headers],[January]:[December]],0)))))),0)</f>
        <v/>
      </c>
      <c r="AF176" s="249" t="str">
        <f>IFERROR(IF($H176="","",IF($H176="Total",SUMIFS(AF$12:AF175,$F$12:$F175,"Category"),IF($F176="Category",SUMIFS(TB_TRANSACTIONS[Total ($)],TB_TRANSACTIONS[Category],Summary!$H176,TB_TRANSACTIONS[Month],Summary!AE$8),SUMIFS(TB_TRANSACTIONS[Total ($)],TB_TRANSACTIONS[Subcategory],Summary!$H176,TB_TRANSACTIONS[Month],Summary!AE$8)))),0)</f>
        <v/>
      </c>
      <c r="AG176" s="250" t="str">
        <f t="shared" si="45"/>
        <v/>
      </c>
      <c r="AH176" s="162"/>
      <c r="AI176" s="165"/>
      <c r="AJ176" s="249" t="str">
        <f>IFERROR(IF($H176="","",IF($H176="Total",SUMIFS(AJ$12:AJ175,$F$12:$F175,"Category"),IF($F176="Category",SUM(INDEX(Allocations!$D$11:$O$20,MATCH(Summary!$H176,Allocations!$C$11:$C$20,0),MATCH(Summary!AJ$8,Allocations!$D$10:$O$10,0))),SUM(INDEX(TB_ALLOCATIONS[[January]:[December]],MATCH(Summary!$H176,TB_ALLOCATIONS[Subcategory],0),MATCH(Summary!AJ$8,TB_ALLOCATIONS[[#Headers],[January]:[December]],0)))))),0)</f>
        <v/>
      </c>
      <c r="AK176" s="249" t="str">
        <f>IFERROR(IF($H176="","",IF($H176="Total",SUMIFS(AK$12:AK175,$F$12:$F175,"Category"),IF($F176="Category",SUMIFS(TB_TRANSACTIONS[Total ($)],TB_TRANSACTIONS[Category],Summary!$H176,TB_TRANSACTIONS[Month],Summary!AJ$8),SUMIFS(TB_TRANSACTIONS[Total ($)],TB_TRANSACTIONS[Subcategory],Summary!$H176,TB_TRANSACTIONS[Month],Summary!AJ$8)))),0)</f>
        <v/>
      </c>
      <c r="AL176" s="250" t="str">
        <f t="shared" si="46"/>
        <v/>
      </c>
      <c r="AM176" s="162"/>
      <c r="AN176" s="165"/>
      <c r="AO176" s="249" t="str">
        <f>IFERROR(IF($H176="","",IF($H176="Total",SUMIFS(AO$12:AO175,$F$12:$F175,"Category"),IF($F176="Category",SUM(INDEX(Allocations!$D$11:$O$20,MATCH(Summary!$H176,Allocations!$C$11:$C$20,0),MATCH(Summary!AO$8,Allocations!$D$10:$O$10,0))),SUM(INDEX(TB_ALLOCATIONS[[January]:[December]],MATCH(Summary!$H176,TB_ALLOCATIONS[Subcategory],0),MATCH(Summary!AO$8,TB_ALLOCATIONS[[#Headers],[January]:[December]],0)))))),0)</f>
        <v/>
      </c>
      <c r="AP176" s="249" t="str">
        <f>IFERROR(IF($H176="","",IF($H176="Total",SUMIFS(AP$12:AP175,$F$12:$F175,"Category"),IF($F176="Category",SUMIFS(TB_TRANSACTIONS[Total ($)],TB_TRANSACTIONS[Category],Summary!$H176,TB_TRANSACTIONS[Month],Summary!AO$8),SUMIFS(TB_TRANSACTIONS[Total ($)],TB_TRANSACTIONS[Subcategory],Summary!$H176,TB_TRANSACTIONS[Month],Summary!AO$8)))),0)</f>
        <v/>
      </c>
      <c r="AQ176" s="250" t="str">
        <f t="shared" si="47"/>
        <v/>
      </c>
      <c r="AR176" s="162"/>
      <c r="AS176" s="165"/>
      <c r="AT176" s="249" t="str">
        <f>IFERROR(IF($H176="","",IF($H176="Total",SUMIFS(AT$12:AT175,$F$12:$F175,"Category"),IF($F176="Category",SUM(INDEX(Allocations!$D$11:$O$20,MATCH(Summary!$H176,Allocations!$C$11:$C$20,0),MATCH(Summary!AT$8,Allocations!$D$10:$O$10,0))),SUM(INDEX(TB_ALLOCATIONS[[January]:[December]],MATCH(Summary!$H176,TB_ALLOCATIONS[Subcategory],0),MATCH(Summary!AT$8,TB_ALLOCATIONS[[#Headers],[January]:[December]],0)))))),0)</f>
        <v/>
      </c>
      <c r="AU176" s="249" t="str">
        <f>IFERROR(IF($H176="","",IF($H176="Total",SUMIFS(AU$12:AU175,$F$12:$F175,"Category"),IF($F176="Category",SUMIFS(TB_TRANSACTIONS[Total ($)],TB_TRANSACTIONS[Category],Summary!$H176,TB_TRANSACTIONS[Month],Summary!AT$8),SUMIFS(TB_TRANSACTIONS[Total ($)],TB_TRANSACTIONS[Subcategory],Summary!$H176,TB_TRANSACTIONS[Month],Summary!AT$8)))),0)</f>
        <v/>
      </c>
      <c r="AV176" s="250" t="str">
        <f t="shared" si="48"/>
        <v/>
      </c>
      <c r="AW176" s="162"/>
      <c r="AX176" s="165"/>
      <c r="AY176" s="249" t="str">
        <f>IFERROR(IF($H176="","",IF($H176="Total",SUMIFS(AY$12:AY175,$F$12:$F175,"Category"),IF($F176="Category",SUM(INDEX(Allocations!$D$11:$O$20,MATCH(Summary!$H176,Allocations!$C$11:$C$20,0),MATCH(Summary!AY$8,Allocations!$D$10:$O$10,0))),SUM(INDEX(TB_ALLOCATIONS[[January]:[December]],MATCH(Summary!$H176,TB_ALLOCATIONS[Subcategory],0),MATCH(Summary!AY$8,TB_ALLOCATIONS[[#Headers],[January]:[December]],0)))))),0)</f>
        <v/>
      </c>
      <c r="AZ176" s="249" t="str">
        <f>IFERROR(IF($H176="","",IF($H176="Total",SUMIFS(AZ$12:AZ175,$F$12:$F175,"Category"),IF($F176="Category",SUMIFS(TB_TRANSACTIONS[Total ($)],TB_TRANSACTIONS[Category],Summary!$H176,TB_TRANSACTIONS[Month],Summary!AY$8),SUMIFS(TB_TRANSACTIONS[Total ($)],TB_TRANSACTIONS[Subcategory],Summary!$H176,TB_TRANSACTIONS[Month],Summary!AY$8)))),0)</f>
        <v/>
      </c>
      <c r="BA176" s="250" t="str">
        <f t="shared" si="49"/>
        <v/>
      </c>
      <c r="BB176" s="162"/>
      <c r="BC176" s="165"/>
      <c r="BD176" s="249" t="str">
        <f>IFERROR(IF($H176="","",IF($H176="Total",SUMIFS(BD$12:BD175,$F$12:$F175,"Category"),IF($F176="Category",SUM(INDEX(Allocations!$D$11:$O$20,MATCH(Summary!$H176,Allocations!$C$11:$C$20,0),MATCH(Summary!BD$8,Allocations!$D$10:$O$10,0))),SUM(INDEX(TB_ALLOCATIONS[[January]:[December]],MATCH(Summary!$H176,TB_ALLOCATIONS[Subcategory],0),MATCH(Summary!BD$8,TB_ALLOCATIONS[[#Headers],[January]:[December]],0)))))),0)</f>
        <v/>
      </c>
      <c r="BE176" s="249" t="str">
        <f>IFERROR(IF($H176="","",IF($H176="Total",SUMIFS(BE$12:BE175,$F$12:$F175,"Category"),IF($F176="Category",SUMIFS(TB_TRANSACTIONS[Total ($)],TB_TRANSACTIONS[Category],Summary!$H176,TB_TRANSACTIONS[Month],Summary!BD$8),SUMIFS(TB_TRANSACTIONS[Total ($)],TB_TRANSACTIONS[Subcategory],Summary!$H176,TB_TRANSACTIONS[Month],Summary!BD$8)))),0)</f>
        <v/>
      </c>
      <c r="BF176" s="250" t="str">
        <f t="shared" si="50"/>
        <v/>
      </c>
      <c r="BG176" s="162"/>
      <c r="BH176" s="165"/>
      <c r="BI176" s="249" t="str">
        <f>IFERROR(IF($H176="","",IF($H176="Total",SUMIFS(BI$12:BI175,$F$12:$F175,"Category"),IF($F176="Category",SUM(INDEX(Allocations!$D$11:$O$20,MATCH(Summary!$H176,Allocations!$C$11:$C$20,0),MATCH(Summary!BI$8,Allocations!$D$10:$O$10,0))),SUM(INDEX(TB_ALLOCATIONS[[January]:[December]],MATCH(Summary!$H176,TB_ALLOCATIONS[Subcategory],0),MATCH(Summary!BI$8,TB_ALLOCATIONS[[#Headers],[January]:[December]],0)))))),0)</f>
        <v/>
      </c>
      <c r="BJ176" s="249" t="str">
        <f>IFERROR(IF($H176="","",IF($H176="Total",SUMIFS(BJ$12:BJ175,$F$12:$F175,"Category"),IF($F176="Category",SUMIFS(TB_TRANSACTIONS[Total ($)],TB_TRANSACTIONS[Category],Summary!$H176,TB_TRANSACTIONS[Month],Summary!BI$8),SUMIFS(TB_TRANSACTIONS[Total ($)],TB_TRANSACTIONS[Subcategory],Summary!$H176,TB_TRANSACTIONS[Month],Summary!BI$8)))),0)</f>
        <v/>
      </c>
      <c r="BK176" s="250" t="str">
        <f t="shared" si="51"/>
        <v/>
      </c>
      <c r="BL176" s="162"/>
      <c r="BM176" s="165"/>
      <c r="BN176" s="249" t="str">
        <f>IFERROR(IF($H176="","",IF($H176="Total",SUMIFS(BN$12:BN175,$F$12:$F175,"Category"),IF($F176="Category",SUM(INDEX(Allocations!$D$11:$O$20,MATCH(Summary!$H176,Allocations!$C$11:$C$20,0),MATCH(Summary!BN$8,Allocations!$D$10:$O$10,0))),SUM(INDEX(TB_ALLOCATIONS[[January]:[December]],MATCH(Summary!$H176,TB_ALLOCATIONS[Subcategory],0),MATCH(Summary!BN$8,TB_ALLOCATIONS[[#Headers],[January]:[December]],0)))))),0)</f>
        <v/>
      </c>
      <c r="BO176" s="249" t="str">
        <f>IFERROR(IF($H176="","",IF($H176="Total",SUMIFS(BO$12:BO175,$F$12:$F175,"Category"),IF($F176="Category",SUMIFS(TB_TRANSACTIONS[Total ($)],TB_TRANSACTIONS[Category],Summary!$H176,TB_TRANSACTIONS[Month],Summary!BN$8),SUMIFS(TB_TRANSACTIONS[Total ($)],TB_TRANSACTIONS[Subcategory],Summary!$H176,TB_TRANSACTIONS[Month],Summary!BN$8)))),0)</f>
        <v/>
      </c>
      <c r="BP176" s="250" t="str">
        <f t="shared" si="52"/>
        <v/>
      </c>
      <c r="BQ176" s="162"/>
      <c r="BR176" s="165"/>
      <c r="BS176" s="249" t="str">
        <f t="shared" si="55"/>
        <v/>
      </c>
      <c r="BT176" s="249" t="str">
        <f t="shared" si="56"/>
        <v/>
      </c>
      <c r="BU176" s="250" t="str">
        <f t="shared" si="57"/>
        <v/>
      </c>
      <c r="BV176" s="267"/>
      <c r="BW176" s="77"/>
      <c r="BX176" s="57"/>
      <c r="CK176" s="92"/>
      <c r="CL176" s="92"/>
      <c r="CM176" s="92"/>
      <c r="CN176" s="92"/>
      <c r="CO176" s="92"/>
      <c r="CP176" s="92"/>
    </row>
    <row r="177" spans="1:94" s="72" customFormat="1" ht="16" customHeight="1" thickBot="1" x14ac:dyDescent="0.3">
      <c r="A177" s="97"/>
      <c r="B177" s="108" t="str">
        <f>IFERROR(IF(COUNTIFS($B$13:B176,"Total")&gt;0,"-",IF(B176="",IF(B175="","Total",IF(B175=$C$8,"",B175+1)),IF(E176=D176,"",B176))),"-")</f>
        <v>-</v>
      </c>
      <c r="C177" s="108" t="str">
        <f>IFERROR(IF(B177="","-",INDEX(Analysis!$D$45:$D$54,MATCH(Summary!$B177,Analysis!$C$45:$C$54,0),1)),"-")</f>
        <v>-</v>
      </c>
      <c r="D177" s="108" t="str">
        <f>IFERROR(INDEX(Analysis!$E$45:$E$54,MATCH(Summary!$B177,Analysis!$C$45:$C$54,0),1),"-")</f>
        <v>-</v>
      </c>
      <c r="E177" s="108" t="str">
        <f t="shared" si="53"/>
        <v>-</v>
      </c>
      <c r="F177" s="108" t="str">
        <f t="shared" si="41"/>
        <v>-</v>
      </c>
      <c r="G177" s="57"/>
      <c r="H177" s="164" t="str">
        <f>IFERROR(IF(B177="Total","Total",IF(COUNTIFS($H$12:H176,"Total")&gt;0,"",IF(F177="Category",Summary!C177,INDEX(TB_ALLOCATIONS[Subcategory],MATCH(Summary!C177&amp;"-"&amp;Summary!E177,TB_ALLOCATIONS[Subcategory - code],0),1)))),"")</f>
        <v/>
      </c>
      <c r="I177" s="162"/>
      <c r="J177" s="165"/>
      <c r="K177" s="249" t="str">
        <f>IFERROR(IF($H177="","",IF($H177="Total",SUMIFS(K$12:K176,$F$12:$F176,"Category"),IF($F177="Category",SUM(INDEX(Allocations!$D$11:$O$20,MATCH(Summary!$H177,Allocations!$C$11:$C$20,0),MATCH(Summary!K$8,Allocations!$D$10:$O$10,0))),SUM(INDEX(TB_ALLOCATIONS[[January]:[December]],MATCH(Summary!$H177,TB_ALLOCATIONS[Subcategory],0),MATCH(Summary!K$8,TB_ALLOCATIONS[[#Headers],[January]:[December]],0)))))),0)</f>
        <v/>
      </c>
      <c r="L177" s="249" t="str">
        <f>IFERROR(IF($H177="","",IF($H177="Total",SUMIFS(L$12:L176,$F$12:$F176,"Category"),IF($F177="Category",SUMIFS(TB_TRANSACTIONS[Total ($)],TB_TRANSACTIONS[Category],Summary!$H177,TB_TRANSACTIONS[Month],Summary!K$8),SUMIFS(TB_TRANSACTIONS[Total ($)],TB_TRANSACTIONS[Subcategory],Summary!$H177,TB_TRANSACTIONS[Month],Summary!K$8)))),0)</f>
        <v/>
      </c>
      <c r="M177" s="250" t="str">
        <f t="shared" si="54"/>
        <v/>
      </c>
      <c r="N177" s="162"/>
      <c r="O177" s="165"/>
      <c r="P177" s="249" t="str">
        <f>IFERROR(IF($H177="","",IF($H177="Total",SUMIFS(P$12:P176,$F$12:$F176,"Category"),IF($F177="Category",SUM(INDEX(Allocations!$D$11:$O$20,MATCH(Summary!$H177,Allocations!$C$11:$C$20,0),MATCH(Summary!P$8,Allocations!$D$10:$O$10,0))),SUM(INDEX(TB_ALLOCATIONS[[January]:[December]],MATCH(Summary!$H177,TB_ALLOCATIONS[Subcategory],0),MATCH(Summary!P$8,TB_ALLOCATIONS[[#Headers],[January]:[December]],0)))))),0)</f>
        <v/>
      </c>
      <c r="Q177" s="249" t="str">
        <f>IFERROR(IF($H177="","",IF($H177="Total",SUMIFS(Q$12:Q176,$F$12:$F176,"Category"),IF($F177="Category",SUMIFS(TB_TRANSACTIONS[Total ($)],TB_TRANSACTIONS[Category],Summary!$H177,TB_TRANSACTIONS[Month],Summary!P$8),SUMIFS(TB_TRANSACTIONS[Total ($)],TB_TRANSACTIONS[Subcategory],Summary!$H177,TB_TRANSACTIONS[Month],Summary!P$8)))),0)</f>
        <v/>
      </c>
      <c r="R177" s="250" t="str">
        <f t="shared" si="42"/>
        <v/>
      </c>
      <c r="S177" s="162"/>
      <c r="T177" s="165"/>
      <c r="U177" s="249" t="str">
        <f>IFERROR(IF($H177="","",IF($H177="Total",SUMIFS(U$12:U176,$F$12:$F176,"Category"),IF($F177="Category",SUM(INDEX(Allocations!$D$11:$O$20,MATCH(Summary!$H177,Allocations!$C$11:$C$20,0),MATCH(Summary!U$8,Allocations!$D$10:$O$10,0))),SUM(INDEX(TB_ALLOCATIONS[[January]:[December]],MATCH(Summary!$H177,TB_ALLOCATIONS[Subcategory],0),MATCH(Summary!U$8,TB_ALLOCATIONS[[#Headers],[January]:[December]],0)))))),0)</f>
        <v/>
      </c>
      <c r="V177" s="249" t="str">
        <f>IFERROR(IF($H177="","",IF($H177="Total",SUMIFS(V$12:V176,$F$12:$F176,"Category"),IF($F177="Category",SUMIFS(TB_TRANSACTIONS[Total ($)],TB_TRANSACTIONS[Category],Summary!$H177,TB_TRANSACTIONS[Month],Summary!U$8),SUMIFS(TB_TRANSACTIONS[Total ($)],TB_TRANSACTIONS[Subcategory],Summary!$H177,TB_TRANSACTIONS[Month],Summary!U$8)))),0)</f>
        <v/>
      </c>
      <c r="W177" s="250" t="str">
        <f t="shared" si="43"/>
        <v/>
      </c>
      <c r="X177" s="162"/>
      <c r="Y177" s="165"/>
      <c r="Z177" s="249" t="str">
        <f>IFERROR(IF($H177="","",IF($H177="Total",SUMIFS(Z$12:Z176,$F$12:$F176,"Category"),IF($F177="Category",SUM(INDEX(Allocations!$D$11:$O$20,MATCH(Summary!$H177,Allocations!$C$11:$C$20,0),MATCH(Summary!Z$8,Allocations!$D$10:$O$10,0))),SUM(INDEX(TB_ALLOCATIONS[[January]:[December]],MATCH(Summary!$H177,TB_ALLOCATIONS[Subcategory],0),MATCH(Summary!Z$8,TB_ALLOCATIONS[[#Headers],[January]:[December]],0)))))),0)</f>
        <v/>
      </c>
      <c r="AA177" s="249" t="str">
        <f>IFERROR(IF($H177="","",IF($H177="Total",SUMIFS(AA$12:AA176,$F$12:$F176,"Category"),IF($F177="Category",SUMIFS(TB_TRANSACTIONS[Total ($)],TB_TRANSACTIONS[Category],Summary!$H177,TB_TRANSACTIONS[Month],Summary!Z$8),SUMIFS(TB_TRANSACTIONS[Total ($)],TB_TRANSACTIONS[Subcategory],Summary!$H177,TB_TRANSACTIONS[Month],Summary!Z$8)))),0)</f>
        <v/>
      </c>
      <c r="AB177" s="250" t="str">
        <f t="shared" si="44"/>
        <v/>
      </c>
      <c r="AC177" s="162"/>
      <c r="AD177" s="165"/>
      <c r="AE177" s="249" t="str">
        <f>IFERROR(IF($H177="","",IF($H177="Total",SUMIFS(AE$12:AE176,$F$12:$F176,"Category"),IF($F177="Category",SUM(INDEX(Allocations!$D$11:$O$20,MATCH(Summary!$H177,Allocations!$C$11:$C$20,0),MATCH(Summary!AE$8,Allocations!$D$10:$O$10,0))),SUM(INDEX(TB_ALLOCATIONS[[January]:[December]],MATCH(Summary!$H177,TB_ALLOCATIONS[Subcategory],0),MATCH(Summary!AE$8,TB_ALLOCATIONS[[#Headers],[January]:[December]],0)))))),0)</f>
        <v/>
      </c>
      <c r="AF177" s="249" t="str">
        <f>IFERROR(IF($H177="","",IF($H177="Total",SUMIFS(AF$12:AF176,$F$12:$F176,"Category"),IF($F177="Category",SUMIFS(TB_TRANSACTIONS[Total ($)],TB_TRANSACTIONS[Category],Summary!$H177,TB_TRANSACTIONS[Month],Summary!AE$8),SUMIFS(TB_TRANSACTIONS[Total ($)],TB_TRANSACTIONS[Subcategory],Summary!$H177,TB_TRANSACTIONS[Month],Summary!AE$8)))),0)</f>
        <v/>
      </c>
      <c r="AG177" s="250" t="str">
        <f t="shared" si="45"/>
        <v/>
      </c>
      <c r="AH177" s="162"/>
      <c r="AI177" s="165"/>
      <c r="AJ177" s="249" t="str">
        <f>IFERROR(IF($H177="","",IF($H177="Total",SUMIFS(AJ$12:AJ176,$F$12:$F176,"Category"),IF($F177="Category",SUM(INDEX(Allocations!$D$11:$O$20,MATCH(Summary!$H177,Allocations!$C$11:$C$20,0),MATCH(Summary!AJ$8,Allocations!$D$10:$O$10,0))),SUM(INDEX(TB_ALLOCATIONS[[January]:[December]],MATCH(Summary!$H177,TB_ALLOCATIONS[Subcategory],0),MATCH(Summary!AJ$8,TB_ALLOCATIONS[[#Headers],[January]:[December]],0)))))),0)</f>
        <v/>
      </c>
      <c r="AK177" s="249" t="str">
        <f>IFERROR(IF($H177="","",IF($H177="Total",SUMIFS(AK$12:AK176,$F$12:$F176,"Category"),IF($F177="Category",SUMIFS(TB_TRANSACTIONS[Total ($)],TB_TRANSACTIONS[Category],Summary!$H177,TB_TRANSACTIONS[Month],Summary!AJ$8),SUMIFS(TB_TRANSACTIONS[Total ($)],TB_TRANSACTIONS[Subcategory],Summary!$H177,TB_TRANSACTIONS[Month],Summary!AJ$8)))),0)</f>
        <v/>
      </c>
      <c r="AL177" s="250" t="str">
        <f t="shared" si="46"/>
        <v/>
      </c>
      <c r="AM177" s="162"/>
      <c r="AN177" s="165"/>
      <c r="AO177" s="249" t="str">
        <f>IFERROR(IF($H177="","",IF($H177="Total",SUMIFS(AO$12:AO176,$F$12:$F176,"Category"),IF($F177="Category",SUM(INDEX(Allocations!$D$11:$O$20,MATCH(Summary!$H177,Allocations!$C$11:$C$20,0),MATCH(Summary!AO$8,Allocations!$D$10:$O$10,0))),SUM(INDEX(TB_ALLOCATIONS[[January]:[December]],MATCH(Summary!$H177,TB_ALLOCATIONS[Subcategory],0),MATCH(Summary!AO$8,TB_ALLOCATIONS[[#Headers],[January]:[December]],0)))))),0)</f>
        <v/>
      </c>
      <c r="AP177" s="249" t="str">
        <f>IFERROR(IF($H177="","",IF($H177="Total",SUMIFS(AP$12:AP176,$F$12:$F176,"Category"),IF($F177="Category",SUMIFS(TB_TRANSACTIONS[Total ($)],TB_TRANSACTIONS[Category],Summary!$H177,TB_TRANSACTIONS[Month],Summary!AO$8),SUMIFS(TB_TRANSACTIONS[Total ($)],TB_TRANSACTIONS[Subcategory],Summary!$H177,TB_TRANSACTIONS[Month],Summary!AO$8)))),0)</f>
        <v/>
      </c>
      <c r="AQ177" s="250" t="str">
        <f t="shared" si="47"/>
        <v/>
      </c>
      <c r="AR177" s="162"/>
      <c r="AS177" s="165"/>
      <c r="AT177" s="249" t="str">
        <f>IFERROR(IF($H177="","",IF($H177="Total",SUMIFS(AT$12:AT176,$F$12:$F176,"Category"),IF($F177="Category",SUM(INDEX(Allocations!$D$11:$O$20,MATCH(Summary!$H177,Allocations!$C$11:$C$20,0),MATCH(Summary!AT$8,Allocations!$D$10:$O$10,0))),SUM(INDEX(TB_ALLOCATIONS[[January]:[December]],MATCH(Summary!$H177,TB_ALLOCATIONS[Subcategory],0),MATCH(Summary!AT$8,TB_ALLOCATIONS[[#Headers],[January]:[December]],0)))))),0)</f>
        <v/>
      </c>
      <c r="AU177" s="249" t="str">
        <f>IFERROR(IF($H177="","",IF($H177="Total",SUMIFS(AU$12:AU176,$F$12:$F176,"Category"),IF($F177="Category",SUMIFS(TB_TRANSACTIONS[Total ($)],TB_TRANSACTIONS[Category],Summary!$H177,TB_TRANSACTIONS[Month],Summary!AT$8),SUMIFS(TB_TRANSACTIONS[Total ($)],TB_TRANSACTIONS[Subcategory],Summary!$H177,TB_TRANSACTIONS[Month],Summary!AT$8)))),0)</f>
        <v/>
      </c>
      <c r="AV177" s="250" t="str">
        <f t="shared" si="48"/>
        <v/>
      </c>
      <c r="AW177" s="162"/>
      <c r="AX177" s="165"/>
      <c r="AY177" s="249" t="str">
        <f>IFERROR(IF($H177="","",IF($H177="Total",SUMIFS(AY$12:AY176,$F$12:$F176,"Category"),IF($F177="Category",SUM(INDEX(Allocations!$D$11:$O$20,MATCH(Summary!$H177,Allocations!$C$11:$C$20,0),MATCH(Summary!AY$8,Allocations!$D$10:$O$10,0))),SUM(INDEX(TB_ALLOCATIONS[[January]:[December]],MATCH(Summary!$H177,TB_ALLOCATIONS[Subcategory],0),MATCH(Summary!AY$8,TB_ALLOCATIONS[[#Headers],[January]:[December]],0)))))),0)</f>
        <v/>
      </c>
      <c r="AZ177" s="249" t="str">
        <f>IFERROR(IF($H177="","",IF($H177="Total",SUMIFS(AZ$12:AZ176,$F$12:$F176,"Category"),IF($F177="Category",SUMIFS(TB_TRANSACTIONS[Total ($)],TB_TRANSACTIONS[Category],Summary!$H177,TB_TRANSACTIONS[Month],Summary!AY$8),SUMIFS(TB_TRANSACTIONS[Total ($)],TB_TRANSACTIONS[Subcategory],Summary!$H177,TB_TRANSACTIONS[Month],Summary!AY$8)))),0)</f>
        <v/>
      </c>
      <c r="BA177" s="250" t="str">
        <f t="shared" si="49"/>
        <v/>
      </c>
      <c r="BB177" s="162"/>
      <c r="BC177" s="165"/>
      <c r="BD177" s="249" t="str">
        <f>IFERROR(IF($H177="","",IF($H177="Total",SUMIFS(BD$12:BD176,$F$12:$F176,"Category"),IF($F177="Category",SUM(INDEX(Allocations!$D$11:$O$20,MATCH(Summary!$H177,Allocations!$C$11:$C$20,0),MATCH(Summary!BD$8,Allocations!$D$10:$O$10,0))),SUM(INDEX(TB_ALLOCATIONS[[January]:[December]],MATCH(Summary!$H177,TB_ALLOCATIONS[Subcategory],0),MATCH(Summary!BD$8,TB_ALLOCATIONS[[#Headers],[January]:[December]],0)))))),0)</f>
        <v/>
      </c>
      <c r="BE177" s="249" t="str">
        <f>IFERROR(IF($H177="","",IF($H177="Total",SUMIFS(BE$12:BE176,$F$12:$F176,"Category"),IF($F177="Category",SUMIFS(TB_TRANSACTIONS[Total ($)],TB_TRANSACTIONS[Category],Summary!$H177,TB_TRANSACTIONS[Month],Summary!BD$8),SUMIFS(TB_TRANSACTIONS[Total ($)],TB_TRANSACTIONS[Subcategory],Summary!$H177,TB_TRANSACTIONS[Month],Summary!BD$8)))),0)</f>
        <v/>
      </c>
      <c r="BF177" s="250" t="str">
        <f t="shared" si="50"/>
        <v/>
      </c>
      <c r="BG177" s="162"/>
      <c r="BH177" s="165"/>
      <c r="BI177" s="249" t="str">
        <f>IFERROR(IF($H177="","",IF($H177="Total",SUMIFS(BI$12:BI176,$F$12:$F176,"Category"),IF($F177="Category",SUM(INDEX(Allocations!$D$11:$O$20,MATCH(Summary!$H177,Allocations!$C$11:$C$20,0),MATCH(Summary!BI$8,Allocations!$D$10:$O$10,0))),SUM(INDEX(TB_ALLOCATIONS[[January]:[December]],MATCH(Summary!$H177,TB_ALLOCATIONS[Subcategory],0),MATCH(Summary!BI$8,TB_ALLOCATIONS[[#Headers],[January]:[December]],0)))))),0)</f>
        <v/>
      </c>
      <c r="BJ177" s="249" t="str">
        <f>IFERROR(IF($H177="","",IF($H177="Total",SUMIFS(BJ$12:BJ176,$F$12:$F176,"Category"),IF($F177="Category",SUMIFS(TB_TRANSACTIONS[Total ($)],TB_TRANSACTIONS[Category],Summary!$H177,TB_TRANSACTIONS[Month],Summary!BI$8),SUMIFS(TB_TRANSACTIONS[Total ($)],TB_TRANSACTIONS[Subcategory],Summary!$H177,TB_TRANSACTIONS[Month],Summary!BI$8)))),0)</f>
        <v/>
      </c>
      <c r="BK177" s="250" t="str">
        <f t="shared" si="51"/>
        <v/>
      </c>
      <c r="BL177" s="162"/>
      <c r="BM177" s="165"/>
      <c r="BN177" s="249" t="str">
        <f>IFERROR(IF($H177="","",IF($H177="Total",SUMIFS(BN$12:BN176,$F$12:$F176,"Category"),IF($F177="Category",SUM(INDEX(Allocations!$D$11:$O$20,MATCH(Summary!$H177,Allocations!$C$11:$C$20,0),MATCH(Summary!BN$8,Allocations!$D$10:$O$10,0))),SUM(INDEX(TB_ALLOCATIONS[[January]:[December]],MATCH(Summary!$H177,TB_ALLOCATIONS[Subcategory],0),MATCH(Summary!BN$8,TB_ALLOCATIONS[[#Headers],[January]:[December]],0)))))),0)</f>
        <v/>
      </c>
      <c r="BO177" s="249" t="str">
        <f>IFERROR(IF($H177="","",IF($H177="Total",SUMIFS(BO$12:BO176,$F$12:$F176,"Category"),IF($F177="Category",SUMIFS(TB_TRANSACTIONS[Total ($)],TB_TRANSACTIONS[Category],Summary!$H177,TB_TRANSACTIONS[Month],Summary!BN$8),SUMIFS(TB_TRANSACTIONS[Total ($)],TB_TRANSACTIONS[Subcategory],Summary!$H177,TB_TRANSACTIONS[Month],Summary!BN$8)))),0)</f>
        <v/>
      </c>
      <c r="BP177" s="250" t="str">
        <f t="shared" si="52"/>
        <v/>
      </c>
      <c r="BQ177" s="162"/>
      <c r="BR177" s="165"/>
      <c r="BS177" s="249" t="str">
        <f t="shared" si="55"/>
        <v/>
      </c>
      <c r="BT177" s="249" t="str">
        <f t="shared" si="56"/>
        <v/>
      </c>
      <c r="BU177" s="250" t="str">
        <f t="shared" si="57"/>
        <v/>
      </c>
      <c r="BV177" s="267"/>
      <c r="BW177" s="77"/>
      <c r="BX177" s="57"/>
      <c r="CK177" s="92"/>
      <c r="CL177" s="92"/>
      <c r="CM177" s="92"/>
      <c r="CN177" s="92"/>
      <c r="CO177" s="92"/>
      <c r="CP177" s="92"/>
    </row>
    <row r="178" spans="1:94" s="72" customFormat="1" ht="16" customHeight="1" thickBot="1" x14ac:dyDescent="0.3">
      <c r="A178" s="97"/>
      <c r="B178" s="108" t="str">
        <f>IFERROR(IF(COUNTIFS($B$13:B177,"Total")&gt;0,"-",IF(B177="",IF(B176="","Total",IF(B176=$C$8,"",B176+1)),IF(E177=D177,"",B177))),"-")</f>
        <v>-</v>
      </c>
      <c r="C178" s="108" t="str">
        <f>IFERROR(IF(B178="","-",INDEX(Analysis!$D$45:$D$54,MATCH(Summary!$B178,Analysis!$C$45:$C$54,0),1)),"-")</f>
        <v>-</v>
      </c>
      <c r="D178" s="108" t="str">
        <f>IFERROR(INDEX(Analysis!$E$45:$E$54,MATCH(Summary!$B178,Analysis!$C$45:$C$54,0),1),"-")</f>
        <v>-</v>
      </c>
      <c r="E178" s="108" t="str">
        <f t="shared" si="53"/>
        <v>-</v>
      </c>
      <c r="F178" s="108" t="str">
        <f t="shared" si="41"/>
        <v>-</v>
      </c>
      <c r="G178" s="57"/>
      <c r="H178" s="164" t="str">
        <f>IFERROR(IF(B178="Total","Total",IF(COUNTIFS($H$12:H177,"Total")&gt;0,"",IF(F178="Category",Summary!C178,INDEX(TB_ALLOCATIONS[Subcategory],MATCH(Summary!C178&amp;"-"&amp;Summary!E178,TB_ALLOCATIONS[Subcategory - code],0),1)))),"")</f>
        <v/>
      </c>
      <c r="I178" s="162"/>
      <c r="J178" s="165"/>
      <c r="K178" s="249" t="str">
        <f>IFERROR(IF($H178="","",IF($H178="Total",SUMIFS(K$12:K177,$F$12:$F177,"Category"),IF($F178="Category",SUM(INDEX(Allocations!$D$11:$O$20,MATCH(Summary!$H178,Allocations!$C$11:$C$20,0),MATCH(Summary!K$8,Allocations!$D$10:$O$10,0))),SUM(INDEX(TB_ALLOCATIONS[[January]:[December]],MATCH(Summary!$H178,TB_ALLOCATIONS[Subcategory],0),MATCH(Summary!K$8,TB_ALLOCATIONS[[#Headers],[January]:[December]],0)))))),0)</f>
        <v/>
      </c>
      <c r="L178" s="249" t="str">
        <f>IFERROR(IF($H178="","",IF($H178="Total",SUMIFS(L$12:L177,$F$12:$F177,"Category"),IF($F178="Category",SUMIFS(TB_TRANSACTIONS[Total ($)],TB_TRANSACTIONS[Category],Summary!$H178,TB_TRANSACTIONS[Month],Summary!K$8),SUMIFS(TB_TRANSACTIONS[Total ($)],TB_TRANSACTIONS[Subcategory],Summary!$H178,TB_TRANSACTIONS[Month],Summary!K$8)))),0)</f>
        <v/>
      </c>
      <c r="M178" s="250" t="str">
        <f t="shared" si="54"/>
        <v/>
      </c>
      <c r="N178" s="162"/>
      <c r="O178" s="165"/>
      <c r="P178" s="249" t="str">
        <f>IFERROR(IF($H178="","",IF($H178="Total",SUMIFS(P$12:P177,$F$12:$F177,"Category"),IF($F178="Category",SUM(INDEX(Allocations!$D$11:$O$20,MATCH(Summary!$H178,Allocations!$C$11:$C$20,0),MATCH(Summary!P$8,Allocations!$D$10:$O$10,0))),SUM(INDEX(TB_ALLOCATIONS[[January]:[December]],MATCH(Summary!$H178,TB_ALLOCATIONS[Subcategory],0),MATCH(Summary!P$8,TB_ALLOCATIONS[[#Headers],[January]:[December]],0)))))),0)</f>
        <v/>
      </c>
      <c r="Q178" s="249" t="str">
        <f>IFERROR(IF($H178="","",IF($H178="Total",SUMIFS(Q$12:Q177,$F$12:$F177,"Category"),IF($F178="Category",SUMIFS(TB_TRANSACTIONS[Total ($)],TB_TRANSACTIONS[Category],Summary!$H178,TB_TRANSACTIONS[Month],Summary!P$8),SUMIFS(TB_TRANSACTIONS[Total ($)],TB_TRANSACTIONS[Subcategory],Summary!$H178,TB_TRANSACTIONS[Month],Summary!P$8)))),0)</f>
        <v/>
      </c>
      <c r="R178" s="250" t="str">
        <f t="shared" si="42"/>
        <v/>
      </c>
      <c r="S178" s="162"/>
      <c r="T178" s="165"/>
      <c r="U178" s="249" t="str">
        <f>IFERROR(IF($H178="","",IF($H178="Total",SUMIFS(U$12:U177,$F$12:$F177,"Category"),IF($F178="Category",SUM(INDEX(Allocations!$D$11:$O$20,MATCH(Summary!$H178,Allocations!$C$11:$C$20,0),MATCH(Summary!U$8,Allocations!$D$10:$O$10,0))),SUM(INDEX(TB_ALLOCATIONS[[January]:[December]],MATCH(Summary!$H178,TB_ALLOCATIONS[Subcategory],0),MATCH(Summary!U$8,TB_ALLOCATIONS[[#Headers],[January]:[December]],0)))))),0)</f>
        <v/>
      </c>
      <c r="V178" s="249" t="str">
        <f>IFERROR(IF($H178="","",IF($H178="Total",SUMIFS(V$12:V177,$F$12:$F177,"Category"),IF($F178="Category",SUMIFS(TB_TRANSACTIONS[Total ($)],TB_TRANSACTIONS[Category],Summary!$H178,TB_TRANSACTIONS[Month],Summary!U$8),SUMIFS(TB_TRANSACTIONS[Total ($)],TB_TRANSACTIONS[Subcategory],Summary!$H178,TB_TRANSACTIONS[Month],Summary!U$8)))),0)</f>
        <v/>
      </c>
      <c r="W178" s="250" t="str">
        <f t="shared" si="43"/>
        <v/>
      </c>
      <c r="X178" s="162"/>
      <c r="Y178" s="165"/>
      <c r="Z178" s="249" t="str">
        <f>IFERROR(IF($H178="","",IF($H178="Total",SUMIFS(Z$12:Z177,$F$12:$F177,"Category"),IF($F178="Category",SUM(INDEX(Allocations!$D$11:$O$20,MATCH(Summary!$H178,Allocations!$C$11:$C$20,0),MATCH(Summary!Z$8,Allocations!$D$10:$O$10,0))),SUM(INDEX(TB_ALLOCATIONS[[January]:[December]],MATCH(Summary!$H178,TB_ALLOCATIONS[Subcategory],0),MATCH(Summary!Z$8,TB_ALLOCATIONS[[#Headers],[January]:[December]],0)))))),0)</f>
        <v/>
      </c>
      <c r="AA178" s="249" t="str">
        <f>IFERROR(IF($H178="","",IF($H178="Total",SUMIFS(AA$12:AA177,$F$12:$F177,"Category"),IF($F178="Category",SUMIFS(TB_TRANSACTIONS[Total ($)],TB_TRANSACTIONS[Category],Summary!$H178,TB_TRANSACTIONS[Month],Summary!Z$8),SUMIFS(TB_TRANSACTIONS[Total ($)],TB_TRANSACTIONS[Subcategory],Summary!$H178,TB_TRANSACTIONS[Month],Summary!Z$8)))),0)</f>
        <v/>
      </c>
      <c r="AB178" s="250" t="str">
        <f t="shared" si="44"/>
        <v/>
      </c>
      <c r="AC178" s="162"/>
      <c r="AD178" s="165"/>
      <c r="AE178" s="249" t="str">
        <f>IFERROR(IF($H178="","",IF($H178="Total",SUMIFS(AE$12:AE177,$F$12:$F177,"Category"),IF($F178="Category",SUM(INDEX(Allocations!$D$11:$O$20,MATCH(Summary!$H178,Allocations!$C$11:$C$20,0),MATCH(Summary!AE$8,Allocations!$D$10:$O$10,0))),SUM(INDEX(TB_ALLOCATIONS[[January]:[December]],MATCH(Summary!$H178,TB_ALLOCATIONS[Subcategory],0),MATCH(Summary!AE$8,TB_ALLOCATIONS[[#Headers],[January]:[December]],0)))))),0)</f>
        <v/>
      </c>
      <c r="AF178" s="249" t="str">
        <f>IFERROR(IF($H178="","",IF($H178="Total",SUMIFS(AF$12:AF177,$F$12:$F177,"Category"),IF($F178="Category",SUMIFS(TB_TRANSACTIONS[Total ($)],TB_TRANSACTIONS[Category],Summary!$H178,TB_TRANSACTIONS[Month],Summary!AE$8),SUMIFS(TB_TRANSACTIONS[Total ($)],TB_TRANSACTIONS[Subcategory],Summary!$H178,TB_TRANSACTIONS[Month],Summary!AE$8)))),0)</f>
        <v/>
      </c>
      <c r="AG178" s="250" t="str">
        <f t="shared" si="45"/>
        <v/>
      </c>
      <c r="AH178" s="162"/>
      <c r="AI178" s="165"/>
      <c r="AJ178" s="249" t="str">
        <f>IFERROR(IF($H178="","",IF($H178="Total",SUMIFS(AJ$12:AJ177,$F$12:$F177,"Category"),IF($F178="Category",SUM(INDEX(Allocations!$D$11:$O$20,MATCH(Summary!$H178,Allocations!$C$11:$C$20,0),MATCH(Summary!AJ$8,Allocations!$D$10:$O$10,0))),SUM(INDEX(TB_ALLOCATIONS[[January]:[December]],MATCH(Summary!$H178,TB_ALLOCATIONS[Subcategory],0),MATCH(Summary!AJ$8,TB_ALLOCATIONS[[#Headers],[January]:[December]],0)))))),0)</f>
        <v/>
      </c>
      <c r="AK178" s="249" t="str">
        <f>IFERROR(IF($H178="","",IF($H178="Total",SUMIFS(AK$12:AK177,$F$12:$F177,"Category"),IF($F178="Category",SUMIFS(TB_TRANSACTIONS[Total ($)],TB_TRANSACTIONS[Category],Summary!$H178,TB_TRANSACTIONS[Month],Summary!AJ$8),SUMIFS(TB_TRANSACTIONS[Total ($)],TB_TRANSACTIONS[Subcategory],Summary!$H178,TB_TRANSACTIONS[Month],Summary!AJ$8)))),0)</f>
        <v/>
      </c>
      <c r="AL178" s="250" t="str">
        <f t="shared" si="46"/>
        <v/>
      </c>
      <c r="AM178" s="162"/>
      <c r="AN178" s="165"/>
      <c r="AO178" s="249" t="str">
        <f>IFERROR(IF($H178="","",IF($H178="Total",SUMIFS(AO$12:AO177,$F$12:$F177,"Category"),IF($F178="Category",SUM(INDEX(Allocations!$D$11:$O$20,MATCH(Summary!$H178,Allocations!$C$11:$C$20,0),MATCH(Summary!AO$8,Allocations!$D$10:$O$10,0))),SUM(INDEX(TB_ALLOCATIONS[[January]:[December]],MATCH(Summary!$H178,TB_ALLOCATIONS[Subcategory],0),MATCH(Summary!AO$8,TB_ALLOCATIONS[[#Headers],[January]:[December]],0)))))),0)</f>
        <v/>
      </c>
      <c r="AP178" s="249" t="str">
        <f>IFERROR(IF($H178="","",IF($H178="Total",SUMIFS(AP$12:AP177,$F$12:$F177,"Category"),IF($F178="Category",SUMIFS(TB_TRANSACTIONS[Total ($)],TB_TRANSACTIONS[Category],Summary!$H178,TB_TRANSACTIONS[Month],Summary!AO$8),SUMIFS(TB_TRANSACTIONS[Total ($)],TB_TRANSACTIONS[Subcategory],Summary!$H178,TB_TRANSACTIONS[Month],Summary!AO$8)))),0)</f>
        <v/>
      </c>
      <c r="AQ178" s="250" t="str">
        <f t="shared" si="47"/>
        <v/>
      </c>
      <c r="AR178" s="162"/>
      <c r="AS178" s="165"/>
      <c r="AT178" s="249" t="str">
        <f>IFERROR(IF($H178="","",IF($H178="Total",SUMIFS(AT$12:AT177,$F$12:$F177,"Category"),IF($F178="Category",SUM(INDEX(Allocations!$D$11:$O$20,MATCH(Summary!$H178,Allocations!$C$11:$C$20,0),MATCH(Summary!AT$8,Allocations!$D$10:$O$10,0))),SUM(INDEX(TB_ALLOCATIONS[[January]:[December]],MATCH(Summary!$H178,TB_ALLOCATIONS[Subcategory],0),MATCH(Summary!AT$8,TB_ALLOCATIONS[[#Headers],[January]:[December]],0)))))),0)</f>
        <v/>
      </c>
      <c r="AU178" s="249" t="str">
        <f>IFERROR(IF($H178="","",IF($H178="Total",SUMIFS(AU$12:AU177,$F$12:$F177,"Category"),IF($F178="Category",SUMIFS(TB_TRANSACTIONS[Total ($)],TB_TRANSACTIONS[Category],Summary!$H178,TB_TRANSACTIONS[Month],Summary!AT$8),SUMIFS(TB_TRANSACTIONS[Total ($)],TB_TRANSACTIONS[Subcategory],Summary!$H178,TB_TRANSACTIONS[Month],Summary!AT$8)))),0)</f>
        <v/>
      </c>
      <c r="AV178" s="250" t="str">
        <f t="shared" si="48"/>
        <v/>
      </c>
      <c r="AW178" s="162"/>
      <c r="AX178" s="165"/>
      <c r="AY178" s="249" t="str">
        <f>IFERROR(IF($H178="","",IF($H178="Total",SUMIFS(AY$12:AY177,$F$12:$F177,"Category"),IF($F178="Category",SUM(INDEX(Allocations!$D$11:$O$20,MATCH(Summary!$H178,Allocations!$C$11:$C$20,0),MATCH(Summary!AY$8,Allocations!$D$10:$O$10,0))),SUM(INDEX(TB_ALLOCATIONS[[January]:[December]],MATCH(Summary!$H178,TB_ALLOCATIONS[Subcategory],0),MATCH(Summary!AY$8,TB_ALLOCATIONS[[#Headers],[January]:[December]],0)))))),0)</f>
        <v/>
      </c>
      <c r="AZ178" s="249" t="str">
        <f>IFERROR(IF($H178="","",IF($H178="Total",SUMIFS(AZ$12:AZ177,$F$12:$F177,"Category"),IF($F178="Category",SUMIFS(TB_TRANSACTIONS[Total ($)],TB_TRANSACTIONS[Category],Summary!$H178,TB_TRANSACTIONS[Month],Summary!AY$8),SUMIFS(TB_TRANSACTIONS[Total ($)],TB_TRANSACTIONS[Subcategory],Summary!$H178,TB_TRANSACTIONS[Month],Summary!AY$8)))),0)</f>
        <v/>
      </c>
      <c r="BA178" s="250" t="str">
        <f t="shared" si="49"/>
        <v/>
      </c>
      <c r="BB178" s="162"/>
      <c r="BC178" s="165"/>
      <c r="BD178" s="249" t="str">
        <f>IFERROR(IF($H178="","",IF($H178="Total",SUMIFS(BD$12:BD177,$F$12:$F177,"Category"),IF($F178="Category",SUM(INDEX(Allocations!$D$11:$O$20,MATCH(Summary!$H178,Allocations!$C$11:$C$20,0),MATCH(Summary!BD$8,Allocations!$D$10:$O$10,0))),SUM(INDEX(TB_ALLOCATIONS[[January]:[December]],MATCH(Summary!$H178,TB_ALLOCATIONS[Subcategory],0),MATCH(Summary!BD$8,TB_ALLOCATIONS[[#Headers],[January]:[December]],0)))))),0)</f>
        <v/>
      </c>
      <c r="BE178" s="249" t="str">
        <f>IFERROR(IF($H178="","",IF($H178="Total",SUMIFS(BE$12:BE177,$F$12:$F177,"Category"),IF($F178="Category",SUMIFS(TB_TRANSACTIONS[Total ($)],TB_TRANSACTIONS[Category],Summary!$H178,TB_TRANSACTIONS[Month],Summary!BD$8),SUMIFS(TB_TRANSACTIONS[Total ($)],TB_TRANSACTIONS[Subcategory],Summary!$H178,TB_TRANSACTIONS[Month],Summary!BD$8)))),0)</f>
        <v/>
      </c>
      <c r="BF178" s="250" t="str">
        <f t="shared" si="50"/>
        <v/>
      </c>
      <c r="BG178" s="162"/>
      <c r="BH178" s="165"/>
      <c r="BI178" s="249" t="str">
        <f>IFERROR(IF($H178="","",IF($H178="Total",SUMIFS(BI$12:BI177,$F$12:$F177,"Category"),IF($F178="Category",SUM(INDEX(Allocations!$D$11:$O$20,MATCH(Summary!$H178,Allocations!$C$11:$C$20,0),MATCH(Summary!BI$8,Allocations!$D$10:$O$10,0))),SUM(INDEX(TB_ALLOCATIONS[[January]:[December]],MATCH(Summary!$H178,TB_ALLOCATIONS[Subcategory],0),MATCH(Summary!BI$8,TB_ALLOCATIONS[[#Headers],[January]:[December]],0)))))),0)</f>
        <v/>
      </c>
      <c r="BJ178" s="249" t="str">
        <f>IFERROR(IF($H178="","",IF($H178="Total",SUMIFS(BJ$12:BJ177,$F$12:$F177,"Category"),IF($F178="Category",SUMIFS(TB_TRANSACTIONS[Total ($)],TB_TRANSACTIONS[Category],Summary!$H178,TB_TRANSACTIONS[Month],Summary!BI$8),SUMIFS(TB_TRANSACTIONS[Total ($)],TB_TRANSACTIONS[Subcategory],Summary!$H178,TB_TRANSACTIONS[Month],Summary!BI$8)))),0)</f>
        <v/>
      </c>
      <c r="BK178" s="250" t="str">
        <f t="shared" si="51"/>
        <v/>
      </c>
      <c r="BL178" s="162"/>
      <c r="BM178" s="165"/>
      <c r="BN178" s="249" t="str">
        <f>IFERROR(IF($H178="","",IF($H178="Total",SUMIFS(BN$12:BN177,$F$12:$F177,"Category"),IF($F178="Category",SUM(INDEX(Allocations!$D$11:$O$20,MATCH(Summary!$H178,Allocations!$C$11:$C$20,0),MATCH(Summary!BN$8,Allocations!$D$10:$O$10,0))),SUM(INDEX(TB_ALLOCATIONS[[January]:[December]],MATCH(Summary!$H178,TB_ALLOCATIONS[Subcategory],0),MATCH(Summary!BN$8,TB_ALLOCATIONS[[#Headers],[January]:[December]],0)))))),0)</f>
        <v/>
      </c>
      <c r="BO178" s="249" t="str">
        <f>IFERROR(IF($H178="","",IF($H178="Total",SUMIFS(BO$12:BO177,$F$12:$F177,"Category"),IF($F178="Category",SUMIFS(TB_TRANSACTIONS[Total ($)],TB_TRANSACTIONS[Category],Summary!$H178,TB_TRANSACTIONS[Month],Summary!BN$8),SUMIFS(TB_TRANSACTIONS[Total ($)],TB_TRANSACTIONS[Subcategory],Summary!$H178,TB_TRANSACTIONS[Month],Summary!BN$8)))),0)</f>
        <v/>
      </c>
      <c r="BP178" s="250" t="str">
        <f t="shared" si="52"/>
        <v/>
      </c>
      <c r="BQ178" s="162"/>
      <c r="BR178" s="165"/>
      <c r="BS178" s="249" t="str">
        <f t="shared" si="55"/>
        <v/>
      </c>
      <c r="BT178" s="249" t="str">
        <f t="shared" si="56"/>
        <v/>
      </c>
      <c r="BU178" s="250" t="str">
        <f t="shared" si="57"/>
        <v/>
      </c>
      <c r="BV178" s="267"/>
      <c r="BW178" s="77"/>
      <c r="BX178" s="57"/>
      <c r="CK178" s="92"/>
      <c r="CL178" s="92"/>
      <c r="CM178" s="92"/>
      <c r="CN178" s="92"/>
      <c r="CO178" s="92"/>
      <c r="CP178" s="92"/>
    </row>
    <row r="179" spans="1:94" s="72" customFormat="1" ht="16" customHeight="1" thickBot="1" x14ac:dyDescent="0.3">
      <c r="A179" s="97"/>
      <c r="B179" s="108" t="str">
        <f>IFERROR(IF(COUNTIFS($B$13:B178,"Total")&gt;0,"-",IF(B178="",IF(B177="","Total",IF(B177=$C$8,"",B177+1)),IF(E178=D178,"",B178))),"-")</f>
        <v>-</v>
      </c>
      <c r="C179" s="108" t="str">
        <f>IFERROR(IF(B179="","-",INDEX(Analysis!$D$45:$D$54,MATCH(Summary!$B179,Analysis!$C$45:$C$54,0),1)),"-")</f>
        <v>-</v>
      </c>
      <c r="D179" s="108" t="str">
        <f>IFERROR(INDEX(Analysis!$E$45:$E$54,MATCH(Summary!$B179,Analysis!$C$45:$C$54,0),1),"-")</f>
        <v>-</v>
      </c>
      <c r="E179" s="108" t="str">
        <f t="shared" si="53"/>
        <v>-</v>
      </c>
      <c r="F179" s="108" t="str">
        <f t="shared" si="41"/>
        <v>-</v>
      </c>
      <c r="G179" s="57"/>
      <c r="H179" s="164" t="str">
        <f>IFERROR(IF(B179="Total","Total",IF(COUNTIFS($H$12:H178,"Total")&gt;0,"",IF(F179="Category",Summary!C179,INDEX(TB_ALLOCATIONS[Subcategory],MATCH(Summary!C179&amp;"-"&amp;Summary!E179,TB_ALLOCATIONS[Subcategory - code],0),1)))),"")</f>
        <v/>
      </c>
      <c r="I179" s="162"/>
      <c r="J179" s="165"/>
      <c r="K179" s="249" t="str">
        <f>IFERROR(IF($H179="","",IF($H179="Total",SUMIFS(K$12:K178,$F$12:$F178,"Category"),IF($F179="Category",SUM(INDEX(Allocations!$D$11:$O$20,MATCH(Summary!$H179,Allocations!$C$11:$C$20,0),MATCH(Summary!K$8,Allocations!$D$10:$O$10,0))),SUM(INDEX(TB_ALLOCATIONS[[January]:[December]],MATCH(Summary!$H179,TB_ALLOCATIONS[Subcategory],0),MATCH(Summary!K$8,TB_ALLOCATIONS[[#Headers],[January]:[December]],0)))))),0)</f>
        <v/>
      </c>
      <c r="L179" s="249" t="str">
        <f>IFERROR(IF($H179="","",IF($H179="Total",SUMIFS(L$12:L178,$F$12:$F178,"Category"),IF($F179="Category",SUMIFS(TB_TRANSACTIONS[Total ($)],TB_TRANSACTIONS[Category],Summary!$H179,TB_TRANSACTIONS[Month],Summary!K$8),SUMIFS(TB_TRANSACTIONS[Total ($)],TB_TRANSACTIONS[Subcategory],Summary!$H179,TB_TRANSACTIONS[Month],Summary!K$8)))),0)</f>
        <v/>
      </c>
      <c r="M179" s="250" t="str">
        <f t="shared" si="54"/>
        <v/>
      </c>
      <c r="N179" s="162"/>
      <c r="O179" s="165"/>
      <c r="P179" s="249" t="str">
        <f>IFERROR(IF($H179="","",IF($H179="Total",SUMIFS(P$12:P178,$F$12:$F178,"Category"),IF($F179="Category",SUM(INDEX(Allocations!$D$11:$O$20,MATCH(Summary!$H179,Allocations!$C$11:$C$20,0),MATCH(Summary!P$8,Allocations!$D$10:$O$10,0))),SUM(INDEX(TB_ALLOCATIONS[[January]:[December]],MATCH(Summary!$H179,TB_ALLOCATIONS[Subcategory],0),MATCH(Summary!P$8,TB_ALLOCATIONS[[#Headers],[January]:[December]],0)))))),0)</f>
        <v/>
      </c>
      <c r="Q179" s="249" t="str">
        <f>IFERROR(IF($H179="","",IF($H179="Total",SUMIFS(Q$12:Q178,$F$12:$F178,"Category"),IF($F179="Category",SUMIFS(TB_TRANSACTIONS[Total ($)],TB_TRANSACTIONS[Category],Summary!$H179,TB_TRANSACTIONS[Month],Summary!P$8),SUMIFS(TB_TRANSACTIONS[Total ($)],TB_TRANSACTIONS[Subcategory],Summary!$H179,TB_TRANSACTIONS[Month],Summary!P$8)))),0)</f>
        <v/>
      </c>
      <c r="R179" s="250" t="str">
        <f t="shared" si="42"/>
        <v/>
      </c>
      <c r="S179" s="162"/>
      <c r="T179" s="165"/>
      <c r="U179" s="249" t="str">
        <f>IFERROR(IF($H179="","",IF($H179="Total",SUMIFS(U$12:U178,$F$12:$F178,"Category"),IF($F179="Category",SUM(INDEX(Allocations!$D$11:$O$20,MATCH(Summary!$H179,Allocations!$C$11:$C$20,0),MATCH(Summary!U$8,Allocations!$D$10:$O$10,0))),SUM(INDEX(TB_ALLOCATIONS[[January]:[December]],MATCH(Summary!$H179,TB_ALLOCATIONS[Subcategory],0),MATCH(Summary!U$8,TB_ALLOCATIONS[[#Headers],[January]:[December]],0)))))),0)</f>
        <v/>
      </c>
      <c r="V179" s="249" t="str">
        <f>IFERROR(IF($H179="","",IF($H179="Total",SUMIFS(V$12:V178,$F$12:$F178,"Category"),IF($F179="Category",SUMIFS(TB_TRANSACTIONS[Total ($)],TB_TRANSACTIONS[Category],Summary!$H179,TB_TRANSACTIONS[Month],Summary!U$8),SUMIFS(TB_TRANSACTIONS[Total ($)],TB_TRANSACTIONS[Subcategory],Summary!$H179,TB_TRANSACTIONS[Month],Summary!U$8)))),0)</f>
        <v/>
      </c>
      <c r="W179" s="250" t="str">
        <f t="shared" si="43"/>
        <v/>
      </c>
      <c r="X179" s="162"/>
      <c r="Y179" s="165"/>
      <c r="Z179" s="249" t="str">
        <f>IFERROR(IF($H179="","",IF($H179="Total",SUMIFS(Z$12:Z178,$F$12:$F178,"Category"),IF($F179="Category",SUM(INDEX(Allocations!$D$11:$O$20,MATCH(Summary!$H179,Allocations!$C$11:$C$20,0),MATCH(Summary!Z$8,Allocations!$D$10:$O$10,0))),SUM(INDEX(TB_ALLOCATIONS[[January]:[December]],MATCH(Summary!$H179,TB_ALLOCATIONS[Subcategory],0),MATCH(Summary!Z$8,TB_ALLOCATIONS[[#Headers],[January]:[December]],0)))))),0)</f>
        <v/>
      </c>
      <c r="AA179" s="249" t="str">
        <f>IFERROR(IF($H179="","",IF($H179="Total",SUMIFS(AA$12:AA178,$F$12:$F178,"Category"),IF($F179="Category",SUMIFS(TB_TRANSACTIONS[Total ($)],TB_TRANSACTIONS[Category],Summary!$H179,TB_TRANSACTIONS[Month],Summary!Z$8),SUMIFS(TB_TRANSACTIONS[Total ($)],TB_TRANSACTIONS[Subcategory],Summary!$H179,TB_TRANSACTIONS[Month],Summary!Z$8)))),0)</f>
        <v/>
      </c>
      <c r="AB179" s="250" t="str">
        <f t="shared" si="44"/>
        <v/>
      </c>
      <c r="AC179" s="162"/>
      <c r="AD179" s="165"/>
      <c r="AE179" s="249" t="str">
        <f>IFERROR(IF($H179="","",IF($H179="Total",SUMIFS(AE$12:AE178,$F$12:$F178,"Category"),IF($F179="Category",SUM(INDEX(Allocations!$D$11:$O$20,MATCH(Summary!$H179,Allocations!$C$11:$C$20,0),MATCH(Summary!AE$8,Allocations!$D$10:$O$10,0))),SUM(INDEX(TB_ALLOCATIONS[[January]:[December]],MATCH(Summary!$H179,TB_ALLOCATIONS[Subcategory],0),MATCH(Summary!AE$8,TB_ALLOCATIONS[[#Headers],[January]:[December]],0)))))),0)</f>
        <v/>
      </c>
      <c r="AF179" s="249" t="str">
        <f>IFERROR(IF($H179="","",IF($H179="Total",SUMIFS(AF$12:AF178,$F$12:$F178,"Category"),IF($F179="Category",SUMIFS(TB_TRANSACTIONS[Total ($)],TB_TRANSACTIONS[Category],Summary!$H179,TB_TRANSACTIONS[Month],Summary!AE$8),SUMIFS(TB_TRANSACTIONS[Total ($)],TB_TRANSACTIONS[Subcategory],Summary!$H179,TB_TRANSACTIONS[Month],Summary!AE$8)))),0)</f>
        <v/>
      </c>
      <c r="AG179" s="250" t="str">
        <f t="shared" si="45"/>
        <v/>
      </c>
      <c r="AH179" s="162"/>
      <c r="AI179" s="165"/>
      <c r="AJ179" s="249" t="str">
        <f>IFERROR(IF($H179="","",IF($H179="Total",SUMIFS(AJ$12:AJ178,$F$12:$F178,"Category"),IF($F179="Category",SUM(INDEX(Allocations!$D$11:$O$20,MATCH(Summary!$H179,Allocations!$C$11:$C$20,0),MATCH(Summary!AJ$8,Allocations!$D$10:$O$10,0))),SUM(INDEX(TB_ALLOCATIONS[[January]:[December]],MATCH(Summary!$H179,TB_ALLOCATIONS[Subcategory],0),MATCH(Summary!AJ$8,TB_ALLOCATIONS[[#Headers],[January]:[December]],0)))))),0)</f>
        <v/>
      </c>
      <c r="AK179" s="249" t="str">
        <f>IFERROR(IF($H179="","",IF($H179="Total",SUMIFS(AK$12:AK178,$F$12:$F178,"Category"),IF($F179="Category",SUMIFS(TB_TRANSACTIONS[Total ($)],TB_TRANSACTIONS[Category],Summary!$H179,TB_TRANSACTIONS[Month],Summary!AJ$8),SUMIFS(TB_TRANSACTIONS[Total ($)],TB_TRANSACTIONS[Subcategory],Summary!$H179,TB_TRANSACTIONS[Month],Summary!AJ$8)))),0)</f>
        <v/>
      </c>
      <c r="AL179" s="250" t="str">
        <f t="shared" si="46"/>
        <v/>
      </c>
      <c r="AM179" s="162"/>
      <c r="AN179" s="165"/>
      <c r="AO179" s="249" t="str">
        <f>IFERROR(IF($H179="","",IF($H179="Total",SUMIFS(AO$12:AO178,$F$12:$F178,"Category"),IF($F179="Category",SUM(INDEX(Allocations!$D$11:$O$20,MATCH(Summary!$H179,Allocations!$C$11:$C$20,0),MATCH(Summary!AO$8,Allocations!$D$10:$O$10,0))),SUM(INDEX(TB_ALLOCATIONS[[January]:[December]],MATCH(Summary!$H179,TB_ALLOCATIONS[Subcategory],0),MATCH(Summary!AO$8,TB_ALLOCATIONS[[#Headers],[January]:[December]],0)))))),0)</f>
        <v/>
      </c>
      <c r="AP179" s="249" t="str">
        <f>IFERROR(IF($H179="","",IF($H179="Total",SUMIFS(AP$12:AP178,$F$12:$F178,"Category"),IF($F179="Category",SUMIFS(TB_TRANSACTIONS[Total ($)],TB_TRANSACTIONS[Category],Summary!$H179,TB_TRANSACTIONS[Month],Summary!AO$8),SUMIFS(TB_TRANSACTIONS[Total ($)],TB_TRANSACTIONS[Subcategory],Summary!$H179,TB_TRANSACTIONS[Month],Summary!AO$8)))),0)</f>
        <v/>
      </c>
      <c r="AQ179" s="250" t="str">
        <f t="shared" si="47"/>
        <v/>
      </c>
      <c r="AR179" s="162"/>
      <c r="AS179" s="165"/>
      <c r="AT179" s="249" t="str">
        <f>IFERROR(IF($H179="","",IF($H179="Total",SUMIFS(AT$12:AT178,$F$12:$F178,"Category"),IF($F179="Category",SUM(INDEX(Allocations!$D$11:$O$20,MATCH(Summary!$H179,Allocations!$C$11:$C$20,0),MATCH(Summary!AT$8,Allocations!$D$10:$O$10,0))),SUM(INDEX(TB_ALLOCATIONS[[January]:[December]],MATCH(Summary!$H179,TB_ALLOCATIONS[Subcategory],0),MATCH(Summary!AT$8,TB_ALLOCATIONS[[#Headers],[January]:[December]],0)))))),0)</f>
        <v/>
      </c>
      <c r="AU179" s="249" t="str">
        <f>IFERROR(IF($H179="","",IF($H179="Total",SUMIFS(AU$12:AU178,$F$12:$F178,"Category"),IF($F179="Category",SUMIFS(TB_TRANSACTIONS[Total ($)],TB_TRANSACTIONS[Category],Summary!$H179,TB_TRANSACTIONS[Month],Summary!AT$8),SUMIFS(TB_TRANSACTIONS[Total ($)],TB_TRANSACTIONS[Subcategory],Summary!$H179,TB_TRANSACTIONS[Month],Summary!AT$8)))),0)</f>
        <v/>
      </c>
      <c r="AV179" s="250" t="str">
        <f t="shared" si="48"/>
        <v/>
      </c>
      <c r="AW179" s="162"/>
      <c r="AX179" s="165"/>
      <c r="AY179" s="249" t="str">
        <f>IFERROR(IF($H179="","",IF($H179="Total",SUMIFS(AY$12:AY178,$F$12:$F178,"Category"),IF($F179="Category",SUM(INDEX(Allocations!$D$11:$O$20,MATCH(Summary!$H179,Allocations!$C$11:$C$20,0),MATCH(Summary!AY$8,Allocations!$D$10:$O$10,0))),SUM(INDEX(TB_ALLOCATIONS[[January]:[December]],MATCH(Summary!$H179,TB_ALLOCATIONS[Subcategory],0),MATCH(Summary!AY$8,TB_ALLOCATIONS[[#Headers],[January]:[December]],0)))))),0)</f>
        <v/>
      </c>
      <c r="AZ179" s="249" t="str">
        <f>IFERROR(IF($H179="","",IF($H179="Total",SUMIFS(AZ$12:AZ178,$F$12:$F178,"Category"),IF($F179="Category",SUMIFS(TB_TRANSACTIONS[Total ($)],TB_TRANSACTIONS[Category],Summary!$H179,TB_TRANSACTIONS[Month],Summary!AY$8),SUMIFS(TB_TRANSACTIONS[Total ($)],TB_TRANSACTIONS[Subcategory],Summary!$H179,TB_TRANSACTIONS[Month],Summary!AY$8)))),0)</f>
        <v/>
      </c>
      <c r="BA179" s="250" t="str">
        <f t="shared" si="49"/>
        <v/>
      </c>
      <c r="BB179" s="162"/>
      <c r="BC179" s="165"/>
      <c r="BD179" s="249" t="str">
        <f>IFERROR(IF($H179="","",IF($H179="Total",SUMIFS(BD$12:BD178,$F$12:$F178,"Category"),IF($F179="Category",SUM(INDEX(Allocations!$D$11:$O$20,MATCH(Summary!$H179,Allocations!$C$11:$C$20,0),MATCH(Summary!BD$8,Allocations!$D$10:$O$10,0))),SUM(INDEX(TB_ALLOCATIONS[[January]:[December]],MATCH(Summary!$H179,TB_ALLOCATIONS[Subcategory],0),MATCH(Summary!BD$8,TB_ALLOCATIONS[[#Headers],[January]:[December]],0)))))),0)</f>
        <v/>
      </c>
      <c r="BE179" s="249" t="str">
        <f>IFERROR(IF($H179="","",IF($H179="Total",SUMIFS(BE$12:BE178,$F$12:$F178,"Category"),IF($F179="Category",SUMIFS(TB_TRANSACTIONS[Total ($)],TB_TRANSACTIONS[Category],Summary!$H179,TB_TRANSACTIONS[Month],Summary!BD$8),SUMIFS(TB_TRANSACTIONS[Total ($)],TB_TRANSACTIONS[Subcategory],Summary!$H179,TB_TRANSACTIONS[Month],Summary!BD$8)))),0)</f>
        <v/>
      </c>
      <c r="BF179" s="250" t="str">
        <f t="shared" si="50"/>
        <v/>
      </c>
      <c r="BG179" s="162"/>
      <c r="BH179" s="165"/>
      <c r="BI179" s="249" t="str">
        <f>IFERROR(IF($H179="","",IF($H179="Total",SUMIFS(BI$12:BI178,$F$12:$F178,"Category"),IF($F179="Category",SUM(INDEX(Allocations!$D$11:$O$20,MATCH(Summary!$H179,Allocations!$C$11:$C$20,0),MATCH(Summary!BI$8,Allocations!$D$10:$O$10,0))),SUM(INDEX(TB_ALLOCATIONS[[January]:[December]],MATCH(Summary!$H179,TB_ALLOCATIONS[Subcategory],0),MATCH(Summary!BI$8,TB_ALLOCATIONS[[#Headers],[January]:[December]],0)))))),0)</f>
        <v/>
      </c>
      <c r="BJ179" s="249" t="str">
        <f>IFERROR(IF($H179="","",IF($H179="Total",SUMIFS(BJ$12:BJ178,$F$12:$F178,"Category"),IF($F179="Category",SUMIFS(TB_TRANSACTIONS[Total ($)],TB_TRANSACTIONS[Category],Summary!$H179,TB_TRANSACTIONS[Month],Summary!BI$8),SUMIFS(TB_TRANSACTIONS[Total ($)],TB_TRANSACTIONS[Subcategory],Summary!$H179,TB_TRANSACTIONS[Month],Summary!BI$8)))),0)</f>
        <v/>
      </c>
      <c r="BK179" s="250" t="str">
        <f t="shared" si="51"/>
        <v/>
      </c>
      <c r="BL179" s="162"/>
      <c r="BM179" s="165"/>
      <c r="BN179" s="249" t="str">
        <f>IFERROR(IF($H179="","",IF($H179="Total",SUMIFS(BN$12:BN178,$F$12:$F178,"Category"),IF($F179="Category",SUM(INDEX(Allocations!$D$11:$O$20,MATCH(Summary!$H179,Allocations!$C$11:$C$20,0),MATCH(Summary!BN$8,Allocations!$D$10:$O$10,0))),SUM(INDEX(TB_ALLOCATIONS[[January]:[December]],MATCH(Summary!$H179,TB_ALLOCATIONS[Subcategory],0),MATCH(Summary!BN$8,TB_ALLOCATIONS[[#Headers],[January]:[December]],0)))))),0)</f>
        <v/>
      </c>
      <c r="BO179" s="249" t="str">
        <f>IFERROR(IF($H179="","",IF($H179="Total",SUMIFS(BO$12:BO178,$F$12:$F178,"Category"),IF($F179="Category",SUMIFS(TB_TRANSACTIONS[Total ($)],TB_TRANSACTIONS[Category],Summary!$H179,TB_TRANSACTIONS[Month],Summary!BN$8),SUMIFS(TB_TRANSACTIONS[Total ($)],TB_TRANSACTIONS[Subcategory],Summary!$H179,TB_TRANSACTIONS[Month],Summary!BN$8)))),0)</f>
        <v/>
      </c>
      <c r="BP179" s="250" t="str">
        <f t="shared" si="52"/>
        <v/>
      </c>
      <c r="BQ179" s="162"/>
      <c r="BR179" s="165"/>
      <c r="BS179" s="249" t="str">
        <f t="shared" si="55"/>
        <v/>
      </c>
      <c r="BT179" s="249" t="str">
        <f t="shared" si="56"/>
        <v/>
      </c>
      <c r="BU179" s="250" t="str">
        <f t="shared" si="57"/>
        <v/>
      </c>
      <c r="BV179" s="267"/>
      <c r="BW179" s="77"/>
      <c r="BX179" s="57"/>
      <c r="CK179" s="92"/>
      <c r="CL179" s="92"/>
      <c r="CM179" s="92"/>
      <c r="CN179" s="92"/>
      <c r="CO179" s="92"/>
      <c r="CP179" s="92"/>
    </row>
    <row r="180" spans="1:94" s="72" customFormat="1" ht="16" customHeight="1" thickBot="1" x14ac:dyDescent="0.3">
      <c r="A180" s="97"/>
      <c r="B180" s="108" t="str">
        <f>IFERROR(IF(COUNTIFS($B$13:B179,"Total")&gt;0,"-",IF(B179="",IF(B178="","Total",IF(B178=$C$8,"",B178+1)),IF(E179=D179,"",B179))),"-")</f>
        <v>-</v>
      </c>
      <c r="C180" s="108" t="str">
        <f>IFERROR(IF(B180="","-",INDEX(Analysis!$D$45:$D$54,MATCH(Summary!$B180,Analysis!$C$45:$C$54,0),1)),"-")</f>
        <v>-</v>
      </c>
      <c r="D180" s="108" t="str">
        <f>IFERROR(INDEX(Analysis!$E$45:$E$54,MATCH(Summary!$B180,Analysis!$C$45:$C$54,0),1),"-")</f>
        <v>-</v>
      </c>
      <c r="E180" s="108" t="str">
        <f t="shared" si="53"/>
        <v>-</v>
      </c>
      <c r="F180" s="108" t="str">
        <f t="shared" si="41"/>
        <v>-</v>
      </c>
      <c r="G180" s="57"/>
      <c r="H180" s="164" t="str">
        <f>IFERROR(IF(B180="Total","Total",IF(COUNTIFS($H$12:H179,"Total")&gt;0,"",IF(F180="Category",Summary!C180,INDEX(TB_ALLOCATIONS[Subcategory],MATCH(Summary!C180&amp;"-"&amp;Summary!E180,TB_ALLOCATIONS[Subcategory - code],0),1)))),"")</f>
        <v/>
      </c>
      <c r="I180" s="162"/>
      <c r="J180" s="165"/>
      <c r="K180" s="249" t="str">
        <f>IFERROR(IF($H180="","",IF($H180="Total",SUMIFS(K$12:K179,$F$12:$F179,"Category"),IF($F180="Category",SUM(INDEX(Allocations!$D$11:$O$20,MATCH(Summary!$H180,Allocations!$C$11:$C$20,0),MATCH(Summary!K$8,Allocations!$D$10:$O$10,0))),SUM(INDEX(TB_ALLOCATIONS[[January]:[December]],MATCH(Summary!$H180,TB_ALLOCATIONS[Subcategory],0),MATCH(Summary!K$8,TB_ALLOCATIONS[[#Headers],[January]:[December]],0)))))),0)</f>
        <v/>
      </c>
      <c r="L180" s="249" t="str">
        <f>IFERROR(IF($H180="","",IF($H180="Total",SUMIFS(L$12:L179,$F$12:$F179,"Category"),IF($F180="Category",SUMIFS(TB_TRANSACTIONS[Total ($)],TB_TRANSACTIONS[Category],Summary!$H180,TB_TRANSACTIONS[Month],Summary!K$8),SUMIFS(TB_TRANSACTIONS[Total ($)],TB_TRANSACTIONS[Subcategory],Summary!$H180,TB_TRANSACTIONS[Month],Summary!K$8)))),0)</f>
        <v/>
      </c>
      <c r="M180" s="250" t="str">
        <f t="shared" si="54"/>
        <v/>
      </c>
      <c r="N180" s="162"/>
      <c r="O180" s="165"/>
      <c r="P180" s="249" t="str">
        <f>IFERROR(IF($H180="","",IF($H180="Total",SUMIFS(P$12:P179,$F$12:$F179,"Category"),IF($F180="Category",SUM(INDEX(Allocations!$D$11:$O$20,MATCH(Summary!$H180,Allocations!$C$11:$C$20,0),MATCH(Summary!P$8,Allocations!$D$10:$O$10,0))),SUM(INDEX(TB_ALLOCATIONS[[January]:[December]],MATCH(Summary!$H180,TB_ALLOCATIONS[Subcategory],0),MATCH(Summary!P$8,TB_ALLOCATIONS[[#Headers],[January]:[December]],0)))))),0)</f>
        <v/>
      </c>
      <c r="Q180" s="249" t="str">
        <f>IFERROR(IF($H180="","",IF($H180="Total",SUMIFS(Q$12:Q179,$F$12:$F179,"Category"),IF($F180="Category",SUMIFS(TB_TRANSACTIONS[Total ($)],TB_TRANSACTIONS[Category],Summary!$H180,TB_TRANSACTIONS[Month],Summary!P$8),SUMIFS(TB_TRANSACTIONS[Total ($)],TB_TRANSACTIONS[Subcategory],Summary!$H180,TB_TRANSACTIONS[Month],Summary!P$8)))),0)</f>
        <v/>
      </c>
      <c r="R180" s="250" t="str">
        <f t="shared" si="42"/>
        <v/>
      </c>
      <c r="S180" s="162"/>
      <c r="T180" s="165"/>
      <c r="U180" s="249" t="str">
        <f>IFERROR(IF($H180="","",IF($H180="Total",SUMIFS(U$12:U179,$F$12:$F179,"Category"),IF($F180="Category",SUM(INDEX(Allocations!$D$11:$O$20,MATCH(Summary!$H180,Allocations!$C$11:$C$20,0),MATCH(Summary!U$8,Allocations!$D$10:$O$10,0))),SUM(INDEX(TB_ALLOCATIONS[[January]:[December]],MATCH(Summary!$H180,TB_ALLOCATIONS[Subcategory],0),MATCH(Summary!U$8,TB_ALLOCATIONS[[#Headers],[January]:[December]],0)))))),0)</f>
        <v/>
      </c>
      <c r="V180" s="249" t="str">
        <f>IFERROR(IF($H180="","",IF($H180="Total",SUMIFS(V$12:V179,$F$12:$F179,"Category"),IF($F180="Category",SUMIFS(TB_TRANSACTIONS[Total ($)],TB_TRANSACTIONS[Category],Summary!$H180,TB_TRANSACTIONS[Month],Summary!U$8),SUMIFS(TB_TRANSACTIONS[Total ($)],TB_TRANSACTIONS[Subcategory],Summary!$H180,TB_TRANSACTIONS[Month],Summary!U$8)))),0)</f>
        <v/>
      </c>
      <c r="W180" s="250" t="str">
        <f t="shared" si="43"/>
        <v/>
      </c>
      <c r="X180" s="162"/>
      <c r="Y180" s="165"/>
      <c r="Z180" s="249" t="str">
        <f>IFERROR(IF($H180="","",IF($H180="Total",SUMIFS(Z$12:Z179,$F$12:$F179,"Category"),IF($F180="Category",SUM(INDEX(Allocations!$D$11:$O$20,MATCH(Summary!$H180,Allocations!$C$11:$C$20,0),MATCH(Summary!Z$8,Allocations!$D$10:$O$10,0))),SUM(INDEX(TB_ALLOCATIONS[[January]:[December]],MATCH(Summary!$H180,TB_ALLOCATIONS[Subcategory],0),MATCH(Summary!Z$8,TB_ALLOCATIONS[[#Headers],[January]:[December]],0)))))),0)</f>
        <v/>
      </c>
      <c r="AA180" s="249" t="str">
        <f>IFERROR(IF($H180="","",IF($H180="Total",SUMIFS(AA$12:AA179,$F$12:$F179,"Category"),IF($F180="Category",SUMIFS(TB_TRANSACTIONS[Total ($)],TB_TRANSACTIONS[Category],Summary!$H180,TB_TRANSACTIONS[Month],Summary!Z$8),SUMIFS(TB_TRANSACTIONS[Total ($)],TB_TRANSACTIONS[Subcategory],Summary!$H180,TB_TRANSACTIONS[Month],Summary!Z$8)))),0)</f>
        <v/>
      </c>
      <c r="AB180" s="250" t="str">
        <f t="shared" si="44"/>
        <v/>
      </c>
      <c r="AC180" s="162"/>
      <c r="AD180" s="165"/>
      <c r="AE180" s="249" t="str">
        <f>IFERROR(IF($H180="","",IF($H180="Total",SUMIFS(AE$12:AE179,$F$12:$F179,"Category"),IF($F180="Category",SUM(INDEX(Allocations!$D$11:$O$20,MATCH(Summary!$H180,Allocations!$C$11:$C$20,0),MATCH(Summary!AE$8,Allocations!$D$10:$O$10,0))),SUM(INDEX(TB_ALLOCATIONS[[January]:[December]],MATCH(Summary!$H180,TB_ALLOCATIONS[Subcategory],0),MATCH(Summary!AE$8,TB_ALLOCATIONS[[#Headers],[January]:[December]],0)))))),0)</f>
        <v/>
      </c>
      <c r="AF180" s="249" t="str">
        <f>IFERROR(IF($H180="","",IF($H180="Total",SUMIFS(AF$12:AF179,$F$12:$F179,"Category"),IF($F180="Category",SUMIFS(TB_TRANSACTIONS[Total ($)],TB_TRANSACTIONS[Category],Summary!$H180,TB_TRANSACTIONS[Month],Summary!AE$8),SUMIFS(TB_TRANSACTIONS[Total ($)],TB_TRANSACTIONS[Subcategory],Summary!$H180,TB_TRANSACTIONS[Month],Summary!AE$8)))),0)</f>
        <v/>
      </c>
      <c r="AG180" s="250" t="str">
        <f t="shared" si="45"/>
        <v/>
      </c>
      <c r="AH180" s="162"/>
      <c r="AI180" s="165"/>
      <c r="AJ180" s="249" t="str">
        <f>IFERROR(IF($H180="","",IF($H180="Total",SUMIFS(AJ$12:AJ179,$F$12:$F179,"Category"),IF($F180="Category",SUM(INDEX(Allocations!$D$11:$O$20,MATCH(Summary!$H180,Allocations!$C$11:$C$20,0),MATCH(Summary!AJ$8,Allocations!$D$10:$O$10,0))),SUM(INDEX(TB_ALLOCATIONS[[January]:[December]],MATCH(Summary!$H180,TB_ALLOCATIONS[Subcategory],0),MATCH(Summary!AJ$8,TB_ALLOCATIONS[[#Headers],[January]:[December]],0)))))),0)</f>
        <v/>
      </c>
      <c r="AK180" s="249" t="str">
        <f>IFERROR(IF($H180="","",IF($H180="Total",SUMIFS(AK$12:AK179,$F$12:$F179,"Category"),IF($F180="Category",SUMIFS(TB_TRANSACTIONS[Total ($)],TB_TRANSACTIONS[Category],Summary!$H180,TB_TRANSACTIONS[Month],Summary!AJ$8),SUMIFS(TB_TRANSACTIONS[Total ($)],TB_TRANSACTIONS[Subcategory],Summary!$H180,TB_TRANSACTIONS[Month],Summary!AJ$8)))),0)</f>
        <v/>
      </c>
      <c r="AL180" s="250" t="str">
        <f t="shared" si="46"/>
        <v/>
      </c>
      <c r="AM180" s="162"/>
      <c r="AN180" s="165"/>
      <c r="AO180" s="249" t="str">
        <f>IFERROR(IF($H180="","",IF($H180="Total",SUMIFS(AO$12:AO179,$F$12:$F179,"Category"),IF($F180="Category",SUM(INDEX(Allocations!$D$11:$O$20,MATCH(Summary!$H180,Allocations!$C$11:$C$20,0),MATCH(Summary!AO$8,Allocations!$D$10:$O$10,0))),SUM(INDEX(TB_ALLOCATIONS[[January]:[December]],MATCH(Summary!$H180,TB_ALLOCATIONS[Subcategory],0),MATCH(Summary!AO$8,TB_ALLOCATIONS[[#Headers],[January]:[December]],0)))))),0)</f>
        <v/>
      </c>
      <c r="AP180" s="249" t="str">
        <f>IFERROR(IF($H180="","",IF($H180="Total",SUMIFS(AP$12:AP179,$F$12:$F179,"Category"),IF($F180="Category",SUMIFS(TB_TRANSACTIONS[Total ($)],TB_TRANSACTIONS[Category],Summary!$H180,TB_TRANSACTIONS[Month],Summary!AO$8),SUMIFS(TB_TRANSACTIONS[Total ($)],TB_TRANSACTIONS[Subcategory],Summary!$H180,TB_TRANSACTIONS[Month],Summary!AO$8)))),0)</f>
        <v/>
      </c>
      <c r="AQ180" s="250" t="str">
        <f t="shared" si="47"/>
        <v/>
      </c>
      <c r="AR180" s="162"/>
      <c r="AS180" s="165"/>
      <c r="AT180" s="249" t="str">
        <f>IFERROR(IF($H180="","",IF($H180="Total",SUMIFS(AT$12:AT179,$F$12:$F179,"Category"),IF($F180="Category",SUM(INDEX(Allocations!$D$11:$O$20,MATCH(Summary!$H180,Allocations!$C$11:$C$20,0),MATCH(Summary!AT$8,Allocations!$D$10:$O$10,0))),SUM(INDEX(TB_ALLOCATIONS[[January]:[December]],MATCH(Summary!$H180,TB_ALLOCATIONS[Subcategory],0),MATCH(Summary!AT$8,TB_ALLOCATIONS[[#Headers],[January]:[December]],0)))))),0)</f>
        <v/>
      </c>
      <c r="AU180" s="249" t="str">
        <f>IFERROR(IF($H180="","",IF($H180="Total",SUMIFS(AU$12:AU179,$F$12:$F179,"Category"),IF($F180="Category",SUMIFS(TB_TRANSACTIONS[Total ($)],TB_TRANSACTIONS[Category],Summary!$H180,TB_TRANSACTIONS[Month],Summary!AT$8),SUMIFS(TB_TRANSACTIONS[Total ($)],TB_TRANSACTIONS[Subcategory],Summary!$H180,TB_TRANSACTIONS[Month],Summary!AT$8)))),0)</f>
        <v/>
      </c>
      <c r="AV180" s="250" t="str">
        <f t="shared" si="48"/>
        <v/>
      </c>
      <c r="AW180" s="162"/>
      <c r="AX180" s="165"/>
      <c r="AY180" s="249" t="str">
        <f>IFERROR(IF($H180="","",IF($H180="Total",SUMIFS(AY$12:AY179,$F$12:$F179,"Category"),IF($F180="Category",SUM(INDEX(Allocations!$D$11:$O$20,MATCH(Summary!$H180,Allocations!$C$11:$C$20,0),MATCH(Summary!AY$8,Allocations!$D$10:$O$10,0))),SUM(INDEX(TB_ALLOCATIONS[[January]:[December]],MATCH(Summary!$H180,TB_ALLOCATIONS[Subcategory],0),MATCH(Summary!AY$8,TB_ALLOCATIONS[[#Headers],[January]:[December]],0)))))),0)</f>
        <v/>
      </c>
      <c r="AZ180" s="249" t="str">
        <f>IFERROR(IF($H180="","",IF($H180="Total",SUMIFS(AZ$12:AZ179,$F$12:$F179,"Category"),IF($F180="Category",SUMIFS(TB_TRANSACTIONS[Total ($)],TB_TRANSACTIONS[Category],Summary!$H180,TB_TRANSACTIONS[Month],Summary!AY$8),SUMIFS(TB_TRANSACTIONS[Total ($)],TB_TRANSACTIONS[Subcategory],Summary!$H180,TB_TRANSACTIONS[Month],Summary!AY$8)))),0)</f>
        <v/>
      </c>
      <c r="BA180" s="250" t="str">
        <f t="shared" si="49"/>
        <v/>
      </c>
      <c r="BB180" s="162"/>
      <c r="BC180" s="165"/>
      <c r="BD180" s="249" t="str">
        <f>IFERROR(IF($H180="","",IF($H180="Total",SUMIFS(BD$12:BD179,$F$12:$F179,"Category"),IF($F180="Category",SUM(INDEX(Allocations!$D$11:$O$20,MATCH(Summary!$H180,Allocations!$C$11:$C$20,0),MATCH(Summary!BD$8,Allocations!$D$10:$O$10,0))),SUM(INDEX(TB_ALLOCATIONS[[January]:[December]],MATCH(Summary!$H180,TB_ALLOCATIONS[Subcategory],0),MATCH(Summary!BD$8,TB_ALLOCATIONS[[#Headers],[January]:[December]],0)))))),0)</f>
        <v/>
      </c>
      <c r="BE180" s="249" t="str">
        <f>IFERROR(IF($H180="","",IF($H180="Total",SUMIFS(BE$12:BE179,$F$12:$F179,"Category"),IF($F180="Category",SUMIFS(TB_TRANSACTIONS[Total ($)],TB_TRANSACTIONS[Category],Summary!$H180,TB_TRANSACTIONS[Month],Summary!BD$8),SUMIFS(TB_TRANSACTIONS[Total ($)],TB_TRANSACTIONS[Subcategory],Summary!$H180,TB_TRANSACTIONS[Month],Summary!BD$8)))),0)</f>
        <v/>
      </c>
      <c r="BF180" s="250" t="str">
        <f t="shared" si="50"/>
        <v/>
      </c>
      <c r="BG180" s="162"/>
      <c r="BH180" s="165"/>
      <c r="BI180" s="249" t="str">
        <f>IFERROR(IF($H180="","",IF($H180="Total",SUMIFS(BI$12:BI179,$F$12:$F179,"Category"),IF($F180="Category",SUM(INDEX(Allocations!$D$11:$O$20,MATCH(Summary!$H180,Allocations!$C$11:$C$20,0),MATCH(Summary!BI$8,Allocations!$D$10:$O$10,0))),SUM(INDEX(TB_ALLOCATIONS[[January]:[December]],MATCH(Summary!$H180,TB_ALLOCATIONS[Subcategory],0),MATCH(Summary!BI$8,TB_ALLOCATIONS[[#Headers],[January]:[December]],0)))))),0)</f>
        <v/>
      </c>
      <c r="BJ180" s="249" t="str">
        <f>IFERROR(IF($H180="","",IF($H180="Total",SUMIFS(BJ$12:BJ179,$F$12:$F179,"Category"),IF($F180="Category",SUMIFS(TB_TRANSACTIONS[Total ($)],TB_TRANSACTIONS[Category],Summary!$H180,TB_TRANSACTIONS[Month],Summary!BI$8),SUMIFS(TB_TRANSACTIONS[Total ($)],TB_TRANSACTIONS[Subcategory],Summary!$H180,TB_TRANSACTIONS[Month],Summary!BI$8)))),0)</f>
        <v/>
      </c>
      <c r="BK180" s="250" t="str">
        <f t="shared" si="51"/>
        <v/>
      </c>
      <c r="BL180" s="162"/>
      <c r="BM180" s="165"/>
      <c r="BN180" s="249" t="str">
        <f>IFERROR(IF($H180="","",IF($H180="Total",SUMIFS(BN$12:BN179,$F$12:$F179,"Category"),IF($F180="Category",SUM(INDEX(Allocations!$D$11:$O$20,MATCH(Summary!$H180,Allocations!$C$11:$C$20,0),MATCH(Summary!BN$8,Allocations!$D$10:$O$10,0))),SUM(INDEX(TB_ALLOCATIONS[[January]:[December]],MATCH(Summary!$H180,TB_ALLOCATIONS[Subcategory],0),MATCH(Summary!BN$8,TB_ALLOCATIONS[[#Headers],[January]:[December]],0)))))),0)</f>
        <v/>
      </c>
      <c r="BO180" s="249" t="str">
        <f>IFERROR(IF($H180="","",IF($H180="Total",SUMIFS(BO$12:BO179,$F$12:$F179,"Category"),IF($F180="Category",SUMIFS(TB_TRANSACTIONS[Total ($)],TB_TRANSACTIONS[Category],Summary!$H180,TB_TRANSACTIONS[Month],Summary!BN$8),SUMIFS(TB_TRANSACTIONS[Total ($)],TB_TRANSACTIONS[Subcategory],Summary!$H180,TB_TRANSACTIONS[Month],Summary!BN$8)))),0)</f>
        <v/>
      </c>
      <c r="BP180" s="250" t="str">
        <f t="shared" si="52"/>
        <v/>
      </c>
      <c r="BQ180" s="162"/>
      <c r="BR180" s="165"/>
      <c r="BS180" s="249" t="str">
        <f t="shared" si="55"/>
        <v/>
      </c>
      <c r="BT180" s="249" t="str">
        <f t="shared" si="56"/>
        <v/>
      </c>
      <c r="BU180" s="250" t="str">
        <f t="shared" si="57"/>
        <v/>
      </c>
      <c r="BV180" s="267"/>
      <c r="BW180" s="77"/>
      <c r="BX180" s="57"/>
      <c r="CK180" s="92"/>
      <c r="CL180" s="92"/>
      <c r="CM180" s="92"/>
      <c r="CN180" s="92"/>
      <c r="CO180" s="92"/>
      <c r="CP180" s="92"/>
    </row>
    <row r="181" spans="1:94" s="72" customFormat="1" ht="16" customHeight="1" thickBot="1" x14ac:dyDescent="0.3">
      <c r="A181" s="97"/>
      <c r="B181" s="108" t="str">
        <f>IFERROR(IF(COUNTIFS($B$13:B180,"Total")&gt;0,"-",IF(B180="",IF(B179="","Total",IF(B179=$C$8,"",B179+1)),IF(E180=D180,"",B180))),"-")</f>
        <v>-</v>
      </c>
      <c r="C181" s="108" t="str">
        <f>IFERROR(IF(B181="","-",INDEX(Analysis!$D$45:$D$54,MATCH(Summary!$B181,Analysis!$C$45:$C$54,0),1)),"-")</f>
        <v>-</v>
      </c>
      <c r="D181" s="108" t="str">
        <f>IFERROR(INDEX(Analysis!$E$45:$E$54,MATCH(Summary!$B181,Analysis!$C$45:$C$54,0),1),"-")</f>
        <v>-</v>
      </c>
      <c r="E181" s="108" t="str">
        <f t="shared" si="53"/>
        <v>-</v>
      </c>
      <c r="F181" s="108" t="str">
        <f t="shared" si="41"/>
        <v>-</v>
      </c>
      <c r="G181" s="57"/>
      <c r="H181" s="164" t="str">
        <f>IFERROR(IF(B181="Total","Total",IF(COUNTIFS($H$12:H180,"Total")&gt;0,"",IF(F181="Category",Summary!C181,INDEX(TB_ALLOCATIONS[Subcategory],MATCH(Summary!C181&amp;"-"&amp;Summary!E181,TB_ALLOCATIONS[Subcategory - code],0),1)))),"")</f>
        <v/>
      </c>
      <c r="I181" s="162"/>
      <c r="J181" s="165"/>
      <c r="K181" s="249" t="str">
        <f>IFERROR(IF($H181="","",IF($H181="Total",SUMIFS(K$12:K180,$F$12:$F180,"Category"),IF($F181="Category",SUM(INDEX(Allocations!$D$11:$O$20,MATCH(Summary!$H181,Allocations!$C$11:$C$20,0),MATCH(Summary!K$8,Allocations!$D$10:$O$10,0))),SUM(INDEX(TB_ALLOCATIONS[[January]:[December]],MATCH(Summary!$H181,TB_ALLOCATIONS[Subcategory],0),MATCH(Summary!K$8,TB_ALLOCATIONS[[#Headers],[January]:[December]],0)))))),0)</f>
        <v/>
      </c>
      <c r="L181" s="249" t="str">
        <f>IFERROR(IF($H181="","",IF($H181="Total",SUMIFS(L$12:L180,$F$12:$F180,"Category"),IF($F181="Category",SUMIFS(TB_TRANSACTIONS[Total ($)],TB_TRANSACTIONS[Category],Summary!$H181,TB_TRANSACTIONS[Month],Summary!K$8),SUMIFS(TB_TRANSACTIONS[Total ($)],TB_TRANSACTIONS[Subcategory],Summary!$H181,TB_TRANSACTIONS[Month],Summary!K$8)))),0)</f>
        <v/>
      </c>
      <c r="M181" s="250" t="str">
        <f t="shared" si="54"/>
        <v/>
      </c>
      <c r="N181" s="162"/>
      <c r="O181" s="165"/>
      <c r="P181" s="249" t="str">
        <f>IFERROR(IF($H181="","",IF($H181="Total",SUMIFS(P$12:P180,$F$12:$F180,"Category"),IF($F181="Category",SUM(INDEX(Allocations!$D$11:$O$20,MATCH(Summary!$H181,Allocations!$C$11:$C$20,0),MATCH(Summary!P$8,Allocations!$D$10:$O$10,0))),SUM(INDEX(TB_ALLOCATIONS[[January]:[December]],MATCH(Summary!$H181,TB_ALLOCATIONS[Subcategory],0),MATCH(Summary!P$8,TB_ALLOCATIONS[[#Headers],[January]:[December]],0)))))),0)</f>
        <v/>
      </c>
      <c r="Q181" s="249" t="str">
        <f>IFERROR(IF($H181="","",IF($H181="Total",SUMIFS(Q$12:Q180,$F$12:$F180,"Category"),IF($F181="Category",SUMIFS(TB_TRANSACTIONS[Total ($)],TB_TRANSACTIONS[Category],Summary!$H181,TB_TRANSACTIONS[Month],Summary!P$8),SUMIFS(TB_TRANSACTIONS[Total ($)],TB_TRANSACTIONS[Subcategory],Summary!$H181,TB_TRANSACTIONS[Month],Summary!P$8)))),0)</f>
        <v/>
      </c>
      <c r="R181" s="250" t="str">
        <f t="shared" si="42"/>
        <v/>
      </c>
      <c r="S181" s="162"/>
      <c r="T181" s="165"/>
      <c r="U181" s="249" t="str">
        <f>IFERROR(IF($H181="","",IF($H181="Total",SUMIFS(U$12:U180,$F$12:$F180,"Category"),IF($F181="Category",SUM(INDEX(Allocations!$D$11:$O$20,MATCH(Summary!$H181,Allocations!$C$11:$C$20,0),MATCH(Summary!U$8,Allocations!$D$10:$O$10,0))),SUM(INDEX(TB_ALLOCATIONS[[January]:[December]],MATCH(Summary!$H181,TB_ALLOCATIONS[Subcategory],0),MATCH(Summary!U$8,TB_ALLOCATIONS[[#Headers],[January]:[December]],0)))))),0)</f>
        <v/>
      </c>
      <c r="V181" s="249" t="str">
        <f>IFERROR(IF($H181="","",IF($H181="Total",SUMIFS(V$12:V180,$F$12:$F180,"Category"),IF($F181="Category",SUMIFS(TB_TRANSACTIONS[Total ($)],TB_TRANSACTIONS[Category],Summary!$H181,TB_TRANSACTIONS[Month],Summary!U$8),SUMIFS(TB_TRANSACTIONS[Total ($)],TB_TRANSACTIONS[Subcategory],Summary!$H181,TB_TRANSACTIONS[Month],Summary!U$8)))),0)</f>
        <v/>
      </c>
      <c r="W181" s="250" t="str">
        <f t="shared" si="43"/>
        <v/>
      </c>
      <c r="X181" s="162"/>
      <c r="Y181" s="165"/>
      <c r="Z181" s="249" t="str">
        <f>IFERROR(IF($H181="","",IF($H181="Total",SUMIFS(Z$12:Z180,$F$12:$F180,"Category"),IF($F181="Category",SUM(INDEX(Allocations!$D$11:$O$20,MATCH(Summary!$H181,Allocations!$C$11:$C$20,0),MATCH(Summary!Z$8,Allocations!$D$10:$O$10,0))),SUM(INDEX(TB_ALLOCATIONS[[January]:[December]],MATCH(Summary!$H181,TB_ALLOCATIONS[Subcategory],0),MATCH(Summary!Z$8,TB_ALLOCATIONS[[#Headers],[January]:[December]],0)))))),0)</f>
        <v/>
      </c>
      <c r="AA181" s="249" t="str">
        <f>IFERROR(IF($H181="","",IF($H181="Total",SUMIFS(AA$12:AA180,$F$12:$F180,"Category"),IF($F181="Category",SUMIFS(TB_TRANSACTIONS[Total ($)],TB_TRANSACTIONS[Category],Summary!$H181,TB_TRANSACTIONS[Month],Summary!Z$8),SUMIFS(TB_TRANSACTIONS[Total ($)],TB_TRANSACTIONS[Subcategory],Summary!$H181,TB_TRANSACTIONS[Month],Summary!Z$8)))),0)</f>
        <v/>
      </c>
      <c r="AB181" s="250" t="str">
        <f t="shared" si="44"/>
        <v/>
      </c>
      <c r="AC181" s="162"/>
      <c r="AD181" s="165"/>
      <c r="AE181" s="249" t="str">
        <f>IFERROR(IF($H181="","",IF($H181="Total",SUMIFS(AE$12:AE180,$F$12:$F180,"Category"),IF($F181="Category",SUM(INDEX(Allocations!$D$11:$O$20,MATCH(Summary!$H181,Allocations!$C$11:$C$20,0),MATCH(Summary!AE$8,Allocations!$D$10:$O$10,0))),SUM(INDEX(TB_ALLOCATIONS[[January]:[December]],MATCH(Summary!$H181,TB_ALLOCATIONS[Subcategory],0),MATCH(Summary!AE$8,TB_ALLOCATIONS[[#Headers],[January]:[December]],0)))))),0)</f>
        <v/>
      </c>
      <c r="AF181" s="249" t="str">
        <f>IFERROR(IF($H181="","",IF($H181="Total",SUMIFS(AF$12:AF180,$F$12:$F180,"Category"),IF($F181="Category",SUMIFS(TB_TRANSACTIONS[Total ($)],TB_TRANSACTIONS[Category],Summary!$H181,TB_TRANSACTIONS[Month],Summary!AE$8),SUMIFS(TB_TRANSACTIONS[Total ($)],TB_TRANSACTIONS[Subcategory],Summary!$H181,TB_TRANSACTIONS[Month],Summary!AE$8)))),0)</f>
        <v/>
      </c>
      <c r="AG181" s="250" t="str">
        <f t="shared" si="45"/>
        <v/>
      </c>
      <c r="AH181" s="162"/>
      <c r="AI181" s="165"/>
      <c r="AJ181" s="249" t="str">
        <f>IFERROR(IF($H181="","",IF($H181="Total",SUMIFS(AJ$12:AJ180,$F$12:$F180,"Category"),IF($F181="Category",SUM(INDEX(Allocations!$D$11:$O$20,MATCH(Summary!$H181,Allocations!$C$11:$C$20,0),MATCH(Summary!AJ$8,Allocations!$D$10:$O$10,0))),SUM(INDEX(TB_ALLOCATIONS[[January]:[December]],MATCH(Summary!$H181,TB_ALLOCATIONS[Subcategory],0),MATCH(Summary!AJ$8,TB_ALLOCATIONS[[#Headers],[January]:[December]],0)))))),0)</f>
        <v/>
      </c>
      <c r="AK181" s="249" t="str">
        <f>IFERROR(IF($H181="","",IF($H181="Total",SUMIFS(AK$12:AK180,$F$12:$F180,"Category"),IF($F181="Category",SUMIFS(TB_TRANSACTIONS[Total ($)],TB_TRANSACTIONS[Category],Summary!$H181,TB_TRANSACTIONS[Month],Summary!AJ$8),SUMIFS(TB_TRANSACTIONS[Total ($)],TB_TRANSACTIONS[Subcategory],Summary!$H181,TB_TRANSACTIONS[Month],Summary!AJ$8)))),0)</f>
        <v/>
      </c>
      <c r="AL181" s="250" t="str">
        <f t="shared" si="46"/>
        <v/>
      </c>
      <c r="AM181" s="162"/>
      <c r="AN181" s="165"/>
      <c r="AO181" s="249" t="str">
        <f>IFERROR(IF($H181="","",IF($H181="Total",SUMIFS(AO$12:AO180,$F$12:$F180,"Category"),IF($F181="Category",SUM(INDEX(Allocations!$D$11:$O$20,MATCH(Summary!$H181,Allocations!$C$11:$C$20,0),MATCH(Summary!AO$8,Allocations!$D$10:$O$10,0))),SUM(INDEX(TB_ALLOCATIONS[[January]:[December]],MATCH(Summary!$H181,TB_ALLOCATIONS[Subcategory],0),MATCH(Summary!AO$8,TB_ALLOCATIONS[[#Headers],[January]:[December]],0)))))),0)</f>
        <v/>
      </c>
      <c r="AP181" s="249" t="str">
        <f>IFERROR(IF($H181="","",IF($H181="Total",SUMIFS(AP$12:AP180,$F$12:$F180,"Category"),IF($F181="Category",SUMIFS(TB_TRANSACTIONS[Total ($)],TB_TRANSACTIONS[Category],Summary!$H181,TB_TRANSACTIONS[Month],Summary!AO$8),SUMIFS(TB_TRANSACTIONS[Total ($)],TB_TRANSACTIONS[Subcategory],Summary!$H181,TB_TRANSACTIONS[Month],Summary!AO$8)))),0)</f>
        <v/>
      </c>
      <c r="AQ181" s="250" t="str">
        <f t="shared" si="47"/>
        <v/>
      </c>
      <c r="AR181" s="162"/>
      <c r="AS181" s="165"/>
      <c r="AT181" s="249" t="str">
        <f>IFERROR(IF($H181="","",IF($H181="Total",SUMIFS(AT$12:AT180,$F$12:$F180,"Category"),IF($F181="Category",SUM(INDEX(Allocations!$D$11:$O$20,MATCH(Summary!$H181,Allocations!$C$11:$C$20,0),MATCH(Summary!AT$8,Allocations!$D$10:$O$10,0))),SUM(INDEX(TB_ALLOCATIONS[[January]:[December]],MATCH(Summary!$H181,TB_ALLOCATIONS[Subcategory],0),MATCH(Summary!AT$8,TB_ALLOCATIONS[[#Headers],[January]:[December]],0)))))),0)</f>
        <v/>
      </c>
      <c r="AU181" s="249" t="str">
        <f>IFERROR(IF($H181="","",IF($H181="Total",SUMIFS(AU$12:AU180,$F$12:$F180,"Category"),IF($F181="Category",SUMIFS(TB_TRANSACTIONS[Total ($)],TB_TRANSACTIONS[Category],Summary!$H181,TB_TRANSACTIONS[Month],Summary!AT$8),SUMIFS(TB_TRANSACTIONS[Total ($)],TB_TRANSACTIONS[Subcategory],Summary!$H181,TB_TRANSACTIONS[Month],Summary!AT$8)))),0)</f>
        <v/>
      </c>
      <c r="AV181" s="250" t="str">
        <f t="shared" si="48"/>
        <v/>
      </c>
      <c r="AW181" s="162"/>
      <c r="AX181" s="165"/>
      <c r="AY181" s="249" t="str">
        <f>IFERROR(IF($H181="","",IF($H181="Total",SUMIFS(AY$12:AY180,$F$12:$F180,"Category"),IF($F181="Category",SUM(INDEX(Allocations!$D$11:$O$20,MATCH(Summary!$H181,Allocations!$C$11:$C$20,0),MATCH(Summary!AY$8,Allocations!$D$10:$O$10,0))),SUM(INDEX(TB_ALLOCATIONS[[January]:[December]],MATCH(Summary!$H181,TB_ALLOCATIONS[Subcategory],0),MATCH(Summary!AY$8,TB_ALLOCATIONS[[#Headers],[January]:[December]],0)))))),0)</f>
        <v/>
      </c>
      <c r="AZ181" s="249" t="str">
        <f>IFERROR(IF($H181="","",IF($H181="Total",SUMIFS(AZ$12:AZ180,$F$12:$F180,"Category"),IF($F181="Category",SUMIFS(TB_TRANSACTIONS[Total ($)],TB_TRANSACTIONS[Category],Summary!$H181,TB_TRANSACTIONS[Month],Summary!AY$8),SUMIFS(TB_TRANSACTIONS[Total ($)],TB_TRANSACTIONS[Subcategory],Summary!$H181,TB_TRANSACTIONS[Month],Summary!AY$8)))),0)</f>
        <v/>
      </c>
      <c r="BA181" s="250" t="str">
        <f t="shared" si="49"/>
        <v/>
      </c>
      <c r="BB181" s="162"/>
      <c r="BC181" s="165"/>
      <c r="BD181" s="249" t="str">
        <f>IFERROR(IF($H181="","",IF($H181="Total",SUMIFS(BD$12:BD180,$F$12:$F180,"Category"),IF($F181="Category",SUM(INDEX(Allocations!$D$11:$O$20,MATCH(Summary!$H181,Allocations!$C$11:$C$20,0),MATCH(Summary!BD$8,Allocations!$D$10:$O$10,0))),SUM(INDEX(TB_ALLOCATIONS[[January]:[December]],MATCH(Summary!$H181,TB_ALLOCATIONS[Subcategory],0),MATCH(Summary!BD$8,TB_ALLOCATIONS[[#Headers],[January]:[December]],0)))))),0)</f>
        <v/>
      </c>
      <c r="BE181" s="249" t="str">
        <f>IFERROR(IF($H181="","",IF($H181="Total",SUMIFS(BE$12:BE180,$F$12:$F180,"Category"),IF($F181="Category",SUMIFS(TB_TRANSACTIONS[Total ($)],TB_TRANSACTIONS[Category],Summary!$H181,TB_TRANSACTIONS[Month],Summary!BD$8),SUMIFS(TB_TRANSACTIONS[Total ($)],TB_TRANSACTIONS[Subcategory],Summary!$H181,TB_TRANSACTIONS[Month],Summary!BD$8)))),0)</f>
        <v/>
      </c>
      <c r="BF181" s="250" t="str">
        <f t="shared" si="50"/>
        <v/>
      </c>
      <c r="BG181" s="162"/>
      <c r="BH181" s="165"/>
      <c r="BI181" s="249" t="str">
        <f>IFERROR(IF($H181="","",IF($H181="Total",SUMIFS(BI$12:BI180,$F$12:$F180,"Category"),IF($F181="Category",SUM(INDEX(Allocations!$D$11:$O$20,MATCH(Summary!$H181,Allocations!$C$11:$C$20,0),MATCH(Summary!BI$8,Allocations!$D$10:$O$10,0))),SUM(INDEX(TB_ALLOCATIONS[[January]:[December]],MATCH(Summary!$H181,TB_ALLOCATIONS[Subcategory],0),MATCH(Summary!BI$8,TB_ALLOCATIONS[[#Headers],[January]:[December]],0)))))),0)</f>
        <v/>
      </c>
      <c r="BJ181" s="249" t="str">
        <f>IFERROR(IF($H181="","",IF($H181="Total",SUMIFS(BJ$12:BJ180,$F$12:$F180,"Category"),IF($F181="Category",SUMIFS(TB_TRANSACTIONS[Total ($)],TB_TRANSACTIONS[Category],Summary!$H181,TB_TRANSACTIONS[Month],Summary!BI$8),SUMIFS(TB_TRANSACTIONS[Total ($)],TB_TRANSACTIONS[Subcategory],Summary!$H181,TB_TRANSACTIONS[Month],Summary!BI$8)))),0)</f>
        <v/>
      </c>
      <c r="BK181" s="250" t="str">
        <f t="shared" si="51"/>
        <v/>
      </c>
      <c r="BL181" s="162"/>
      <c r="BM181" s="165"/>
      <c r="BN181" s="249" t="str">
        <f>IFERROR(IF($H181="","",IF($H181="Total",SUMIFS(BN$12:BN180,$F$12:$F180,"Category"),IF($F181="Category",SUM(INDEX(Allocations!$D$11:$O$20,MATCH(Summary!$H181,Allocations!$C$11:$C$20,0),MATCH(Summary!BN$8,Allocations!$D$10:$O$10,0))),SUM(INDEX(TB_ALLOCATIONS[[January]:[December]],MATCH(Summary!$H181,TB_ALLOCATIONS[Subcategory],0),MATCH(Summary!BN$8,TB_ALLOCATIONS[[#Headers],[January]:[December]],0)))))),0)</f>
        <v/>
      </c>
      <c r="BO181" s="249" t="str">
        <f>IFERROR(IF($H181="","",IF($H181="Total",SUMIFS(BO$12:BO180,$F$12:$F180,"Category"),IF($F181="Category",SUMIFS(TB_TRANSACTIONS[Total ($)],TB_TRANSACTIONS[Category],Summary!$H181,TB_TRANSACTIONS[Month],Summary!BN$8),SUMIFS(TB_TRANSACTIONS[Total ($)],TB_TRANSACTIONS[Subcategory],Summary!$H181,TB_TRANSACTIONS[Month],Summary!BN$8)))),0)</f>
        <v/>
      </c>
      <c r="BP181" s="250" t="str">
        <f t="shared" si="52"/>
        <v/>
      </c>
      <c r="BQ181" s="162"/>
      <c r="BR181" s="165"/>
      <c r="BS181" s="249" t="str">
        <f t="shared" si="55"/>
        <v/>
      </c>
      <c r="BT181" s="249" t="str">
        <f t="shared" si="56"/>
        <v/>
      </c>
      <c r="BU181" s="250" t="str">
        <f t="shared" si="57"/>
        <v/>
      </c>
      <c r="BV181" s="267"/>
      <c r="BW181" s="77"/>
      <c r="BX181" s="57"/>
      <c r="CK181" s="92"/>
      <c r="CL181" s="92"/>
      <c r="CM181" s="92"/>
      <c r="CN181" s="92"/>
      <c r="CO181" s="92"/>
      <c r="CP181" s="92"/>
    </row>
    <row r="182" spans="1:94" s="72" customFormat="1" ht="16" customHeight="1" thickBot="1" x14ac:dyDescent="0.3">
      <c r="A182" s="97"/>
      <c r="B182" s="108" t="str">
        <f>IFERROR(IF(COUNTIFS($B$13:B181,"Total")&gt;0,"-",IF(B181="",IF(B180="","Total",IF(B180=$C$8,"",B180+1)),IF(E181=D181,"",B181))),"-")</f>
        <v>-</v>
      </c>
      <c r="C182" s="108" t="str">
        <f>IFERROR(IF(B182="","-",INDEX(Analysis!$D$45:$D$54,MATCH(Summary!$B182,Analysis!$C$45:$C$54,0),1)),"-")</f>
        <v>-</v>
      </c>
      <c r="D182" s="108" t="str">
        <f>IFERROR(INDEX(Analysis!$E$45:$E$54,MATCH(Summary!$B182,Analysis!$C$45:$C$54,0),1),"-")</f>
        <v>-</v>
      </c>
      <c r="E182" s="108" t="str">
        <f t="shared" si="53"/>
        <v>-</v>
      </c>
      <c r="F182" s="108" t="str">
        <f t="shared" si="41"/>
        <v>-</v>
      </c>
      <c r="G182" s="57"/>
      <c r="H182" s="164" t="str">
        <f>IFERROR(IF(B182="Total","Total",IF(COUNTIFS($H$12:H181,"Total")&gt;0,"",IF(F182="Category",Summary!C182,INDEX(TB_ALLOCATIONS[Subcategory],MATCH(Summary!C182&amp;"-"&amp;Summary!E182,TB_ALLOCATIONS[Subcategory - code],0),1)))),"")</f>
        <v/>
      </c>
      <c r="I182" s="162"/>
      <c r="J182" s="165"/>
      <c r="K182" s="249" t="str">
        <f>IFERROR(IF($H182="","",IF($H182="Total",SUMIFS(K$12:K181,$F$12:$F181,"Category"),IF($F182="Category",SUM(INDEX(Allocations!$D$11:$O$20,MATCH(Summary!$H182,Allocations!$C$11:$C$20,0),MATCH(Summary!K$8,Allocations!$D$10:$O$10,0))),SUM(INDEX(TB_ALLOCATIONS[[January]:[December]],MATCH(Summary!$H182,TB_ALLOCATIONS[Subcategory],0),MATCH(Summary!K$8,TB_ALLOCATIONS[[#Headers],[January]:[December]],0)))))),0)</f>
        <v/>
      </c>
      <c r="L182" s="249" t="str">
        <f>IFERROR(IF($H182="","",IF($H182="Total",SUMIFS(L$12:L181,$F$12:$F181,"Category"),IF($F182="Category",SUMIFS(TB_TRANSACTIONS[Total ($)],TB_TRANSACTIONS[Category],Summary!$H182,TB_TRANSACTIONS[Month],Summary!K$8),SUMIFS(TB_TRANSACTIONS[Total ($)],TB_TRANSACTIONS[Subcategory],Summary!$H182,TB_TRANSACTIONS[Month],Summary!K$8)))),0)</f>
        <v/>
      </c>
      <c r="M182" s="250" t="str">
        <f t="shared" si="54"/>
        <v/>
      </c>
      <c r="N182" s="162"/>
      <c r="O182" s="165"/>
      <c r="P182" s="249" t="str">
        <f>IFERROR(IF($H182="","",IF($H182="Total",SUMIFS(P$12:P181,$F$12:$F181,"Category"),IF($F182="Category",SUM(INDEX(Allocations!$D$11:$O$20,MATCH(Summary!$H182,Allocations!$C$11:$C$20,0),MATCH(Summary!P$8,Allocations!$D$10:$O$10,0))),SUM(INDEX(TB_ALLOCATIONS[[January]:[December]],MATCH(Summary!$H182,TB_ALLOCATIONS[Subcategory],0),MATCH(Summary!P$8,TB_ALLOCATIONS[[#Headers],[January]:[December]],0)))))),0)</f>
        <v/>
      </c>
      <c r="Q182" s="249" t="str">
        <f>IFERROR(IF($H182="","",IF($H182="Total",SUMIFS(Q$12:Q181,$F$12:$F181,"Category"),IF($F182="Category",SUMIFS(TB_TRANSACTIONS[Total ($)],TB_TRANSACTIONS[Category],Summary!$H182,TB_TRANSACTIONS[Month],Summary!P$8),SUMIFS(TB_TRANSACTIONS[Total ($)],TB_TRANSACTIONS[Subcategory],Summary!$H182,TB_TRANSACTIONS[Month],Summary!P$8)))),0)</f>
        <v/>
      </c>
      <c r="R182" s="250" t="str">
        <f t="shared" si="42"/>
        <v/>
      </c>
      <c r="S182" s="162"/>
      <c r="T182" s="165"/>
      <c r="U182" s="249" t="str">
        <f>IFERROR(IF($H182="","",IF($H182="Total",SUMIFS(U$12:U181,$F$12:$F181,"Category"),IF($F182="Category",SUM(INDEX(Allocations!$D$11:$O$20,MATCH(Summary!$H182,Allocations!$C$11:$C$20,0),MATCH(Summary!U$8,Allocations!$D$10:$O$10,0))),SUM(INDEX(TB_ALLOCATIONS[[January]:[December]],MATCH(Summary!$H182,TB_ALLOCATIONS[Subcategory],0),MATCH(Summary!U$8,TB_ALLOCATIONS[[#Headers],[January]:[December]],0)))))),0)</f>
        <v/>
      </c>
      <c r="V182" s="249" t="str">
        <f>IFERROR(IF($H182="","",IF($H182="Total",SUMIFS(V$12:V181,$F$12:$F181,"Category"),IF($F182="Category",SUMIFS(TB_TRANSACTIONS[Total ($)],TB_TRANSACTIONS[Category],Summary!$H182,TB_TRANSACTIONS[Month],Summary!U$8),SUMIFS(TB_TRANSACTIONS[Total ($)],TB_TRANSACTIONS[Subcategory],Summary!$H182,TB_TRANSACTIONS[Month],Summary!U$8)))),0)</f>
        <v/>
      </c>
      <c r="W182" s="250" t="str">
        <f t="shared" si="43"/>
        <v/>
      </c>
      <c r="X182" s="162"/>
      <c r="Y182" s="165"/>
      <c r="Z182" s="249" t="str">
        <f>IFERROR(IF($H182="","",IF($H182="Total",SUMIFS(Z$12:Z181,$F$12:$F181,"Category"),IF($F182="Category",SUM(INDEX(Allocations!$D$11:$O$20,MATCH(Summary!$H182,Allocations!$C$11:$C$20,0),MATCH(Summary!Z$8,Allocations!$D$10:$O$10,0))),SUM(INDEX(TB_ALLOCATIONS[[January]:[December]],MATCH(Summary!$H182,TB_ALLOCATIONS[Subcategory],0),MATCH(Summary!Z$8,TB_ALLOCATIONS[[#Headers],[January]:[December]],0)))))),0)</f>
        <v/>
      </c>
      <c r="AA182" s="249" t="str">
        <f>IFERROR(IF($H182="","",IF($H182="Total",SUMIFS(AA$12:AA181,$F$12:$F181,"Category"),IF($F182="Category",SUMIFS(TB_TRANSACTIONS[Total ($)],TB_TRANSACTIONS[Category],Summary!$H182,TB_TRANSACTIONS[Month],Summary!Z$8),SUMIFS(TB_TRANSACTIONS[Total ($)],TB_TRANSACTIONS[Subcategory],Summary!$H182,TB_TRANSACTIONS[Month],Summary!Z$8)))),0)</f>
        <v/>
      </c>
      <c r="AB182" s="250" t="str">
        <f t="shared" si="44"/>
        <v/>
      </c>
      <c r="AC182" s="162"/>
      <c r="AD182" s="165"/>
      <c r="AE182" s="249" t="str">
        <f>IFERROR(IF($H182="","",IF($H182="Total",SUMIFS(AE$12:AE181,$F$12:$F181,"Category"),IF($F182="Category",SUM(INDEX(Allocations!$D$11:$O$20,MATCH(Summary!$H182,Allocations!$C$11:$C$20,0),MATCH(Summary!AE$8,Allocations!$D$10:$O$10,0))),SUM(INDEX(TB_ALLOCATIONS[[January]:[December]],MATCH(Summary!$H182,TB_ALLOCATIONS[Subcategory],0),MATCH(Summary!AE$8,TB_ALLOCATIONS[[#Headers],[January]:[December]],0)))))),0)</f>
        <v/>
      </c>
      <c r="AF182" s="249" t="str">
        <f>IFERROR(IF($H182="","",IF($H182="Total",SUMIFS(AF$12:AF181,$F$12:$F181,"Category"),IF($F182="Category",SUMIFS(TB_TRANSACTIONS[Total ($)],TB_TRANSACTIONS[Category],Summary!$H182,TB_TRANSACTIONS[Month],Summary!AE$8),SUMIFS(TB_TRANSACTIONS[Total ($)],TB_TRANSACTIONS[Subcategory],Summary!$H182,TB_TRANSACTIONS[Month],Summary!AE$8)))),0)</f>
        <v/>
      </c>
      <c r="AG182" s="250" t="str">
        <f t="shared" si="45"/>
        <v/>
      </c>
      <c r="AH182" s="162"/>
      <c r="AI182" s="165"/>
      <c r="AJ182" s="249" t="str">
        <f>IFERROR(IF($H182="","",IF($H182="Total",SUMIFS(AJ$12:AJ181,$F$12:$F181,"Category"),IF($F182="Category",SUM(INDEX(Allocations!$D$11:$O$20,MATCH(Summary!$H182,Allocations!$C$11:$C$20,0),MATCH(Summary!AJ$8,Allocations!$D$10:$O$10,0))),SUM(INDEX(TB_ALLOCATIONS[[January]:[December]],MATCH(Summary!$H182,TB_ALLOCATIONS[Subcategory],0),MATCH(Summary!AJ$8,TB_ALLOCATIONS[[#Headers],[January]:[December]],0)))))),0)</f>
        <v/>
      </c>
      <c r="AK182" s="249" t="str">
        <f>IFERROR(IF($H182="","",IF($H182="Total",SUMIFS(AK$12:AK181,$F$12:$F181,"Category"),IF($F182="Category",SUMIFS(TB_TRANSACTIONS[Total ($)],TB_TRANSACTIONS[Category],Summary!$H182,TB_TRANSACTIONS[Month],Summary!AJ$8),SUMIFS(TB_TRANSACTIONS[Total ($)],TB_TRANSACTIONS[Subcategory],Summary!$H182,TB_TRANSACTIONS[Month],Summary!AJ$8)))),0)</f>
        <v/>
      </c>
      <c r="AL182" s="250" t="str">
        <f t="shared" si="46"/>
        <v/>
      </c>
      <c r="AM182" s="162"/>
      <c r="AN182" s="165"/>
      <c r="AO182" s="249" t="str">
        <f>IFERROR(IF($H182="","",IF($H182="Total",SUMIFS(AO$12:AO181,$F$12:$F181,"Category"),IF($F182="Category",SUM(INDEX(Allocations!$D$11:$O$20,MATCH(Summary!$H182,Allocations!$C$11:$C$20,0),MATCH(Summary!AO$8,Allocations!$D$10:$O$10,0))),SUM(INDEX(TB_ALLOCATIONS[[January]:[December]],MATCH(Summary!$H182,TB_ALLOCATIONS[Subcategory],0),MATCH(Summary!AO$8,TB_ALLOCATIONS[[#Headers],[January]:[December]],0)))))),0)</f>
        <v/>
      </c>
      <c r="AP182" s="249" t="str">
        <f>IFERROR(IF($H182="","",IF($H182="Total",SUMIFS(AP$12:AP181,$F$12:$F181,"Category"),IF($F182="Category",SUMIFS(TB_TRANSACTIONS[Total ($)],TB_TRANSACTIONS[Category],Summary!$H182,TB_TRANSACTIONS[Month],Summary!AO$8),SUMIFS(TB_TRANSACTIONS[Total ($)],TB_TRANSACTIONS[Subcategory],Summary!$H182,TB_TRANSACTIONS[Month],Summary!AO$8)))),0)</f>
        <v/>
      </c>
      <c r="AQ182" s="250" t="str">
        <f t="shared" si="47"/>
        <v/>
      </c>
      <c r="AR182" s="162"/>
      <c r="AS182" s="165"/>
      <c r="AT182" s="249" t="str">
        <f>IFERROR(IF($H182="","",IF($H182="Total",SUMIFS(AT$12:AT181,$F$12:$F181,"Category"),IF($F182="Category",SUM(INDEX(Allocations!$D$11:$O$20,MATCH(Summary!$H182,Allocations!$C$11:$C$20,0),MATCH(Summary!AT$8,Allocations!$D$10:$O$10,0))),SUM(INDEX(TB_ALLOCATIONS[[January]:[December]],MATCH(Summary!$H182,TB_ALLOCATIONS[Subcategory],0),MATCH(Summary!AT$8,TB_ALLOCATIONS[[#Headers],[January]:[December]],0)))))),0)</f>
        <v/>
      </c>
      <c r="AU182" s="249" t="str">
        <f>IFERROR(IF($H182="","",IF($H182="Total",SUMIFS(AU$12:AU181,$F$12:$F181,"Category"),IF($F182="Category",SUMIFS(TB_TRANSACTIONS[Total ($)],TB_TRANSACTIONS[Category],Summary!$H182,TB_TRANSACTIONS[Month],Summary!AT$8),SUMIFS(TB_TRANSACTIONS[Total ($)],TB_TRANSACTIONS[Subcategory],Summary!$H182,TB_TRANSACTIONS[Month],Summary!AT$8)))),0)</f>
        <v/>
      </c>
      <c r="AV182" s="250" t="str">
        <f t="shared" si="48"/>
        <v/>
      </c>
      <c r="AW182" s="162"/>
      <c r="AX182" s="165"/>
      <c r="AY182" s="249" t="str">
        <f>IFERROR(IF($H182="","",IF($H182="Total",SUMIFS(AY$12:AY181,$F$12:$F181,"Category"),IF($F182="Category",SUM(INDEX(Allocations!$D$11:$O$20,MATCH(Summary!$H182,Allocations!$C$11:$C$20,0),MATCH(Summary!AY$8,Allocations!$D$10:$O$10,0))),SUM(INDEX(TB_ALLOCATIONS[[January]:[December]],MATCH(Summary!$H182,TB_ALLOCATIONS[Subcategory],0),MATCH(Summary!AY$8,TB_ALLOCATIONS[[#Headers],[January]:[December]],0)))))),0)</f>
        <v/>
      </c>
      <c r="AZ182" s="249" t="str">
        <f>IFERROR(IF($H182="","",IF($H182="Total",SUMIFS(AZ$12:AZ181,$F$12:$F181,"Category"),IF($F182="Category",SUMIFS(TB_TRANSACTIONS[Total ($)],TB_TRANSACTIONS[Category],Summary!$H182,TB_TRANSACTIONS[Month],Summary!AY$8),SUMIFS(TB_TRANSACTIONS[Total ($)],TB_TRANSACTIONS[Subcategory],Summary!$H182,TB_TRANSACTIONS[Month],Summary!AY$8)))),0)</f>
        <v/>
      </c>
      <c r="BA182" s="250" t="str">
        <f t="shared" si="49"/>
        <v/>
      </c>
      <c r="BB182" s="162"/>
      <c r="BC182" s="165"/>
      <c r="BD182" s="249" t="str">
        <f>IFERROR(IF($H182="","",IF($H182="Total",SUMIFS(BD$12:BD181,$F$12:$F181,"Category"),IF($F182="Category",SUM(INDEX(Allocations!$D$11:$O$20,MATCH(Summary!$H182,Allocations!$C$11:$C$20,0),MATCH(Summary!BD$8,Allocations!$D$10:$O$10,0))),SUM(INDEX(TB_ALLOCATIONS[[January]:[December]],MATCH(Summary!$H182,TB_ALLOCATIONS[Subcategory],0),MATCH(Summary!BD$8,TB_ALLOCATIONS[[#Headers],[January]:[December]],0)))))),0)</f>
        <v/>
      </c>
      <c r="BE182" s="249" t="str">
        <f>IFERROR(IF($H182="","",IF($H182="Total",SUMIFS(BE$12:BE181,$F$12:$F181,"Category"),IF($F182="Category",SUMIFS(TB_TRANSACTIONS[Total ($)],TB_TRANSACTIONS[Category],Summary!$H182,TB_TRANSACTIONS[Month],Summary!BD$8),SUMIFS(TB_TRANSACTIONS[Total ($)],TB_TRANSACTIONS[Subcategory],Summary!$H182,TB_TRANSACTIONS[Month],Summary!BD$8)))),0)</f>
        <v/>
      </c>
      <c r="BF182" s="250" t="str">
        <f t="shared" si="50"/>
        <v/>
      </c>
      <c r="BG182" s="162"/>
      <c r="BH182" s="165"/>
      <c r="BI182" s="249" t="str">
        <f>IFERROR(IF($H182="","",IF($H182="Total",SUMIFS(BI$12:BI181,$F$12:$F181,"Category"),IF($F182="Category",SUM(INDEX(Allocations!$D$11:$O$20,MATCH(Summary!$H182,Allocations!$C$11:$C$20,0),MATCH(Summary!BI$8,Allocations!$D$10:$O$10,0))),SUM(INDEX(TB_ALLOCATIONS[[January]:[December]],MATCH(Summary!$H182,TB_ALLOCATIONS[Subcategory],0),MATCH(Summary!BI$8,TB_ALLOCATIONS[[#Headers],[January]:[December]],0)))))),0)</f>
        <v/>
      </c>
      <c r="BJ182" s="249" t="str">
        <f>IFERROR(IF($H182="","",IF($H182="Total",SUMIFS(BJ$12:BJ181,$F$12:$F181,"Category"),IF($F182="Category",SUMIFS(TB_TRANSACTIONS[Total ($)],TB_TRANSACTIONS[Category],Summary!$H182,TB_TRANSACTIONS[Month],Summary!BI$8),SUMIFS(TB_TRANSACTIONS[Total ($)],TB_TRANSACTIONS[Subcategory],Summary!$H182,TB_TRANSACTIONS[Month],Summary!BI$8)))),0)</f>
        <v/>
      </c>
      <c r="BK182" s="250" t="str">
        <f t="shared" si="51"/>
        <v/>
      </c>
      <c r="BL182" s="162"/>
      <c r="BM182" s="165"/>
      <c r="BN182" s="249" t="str">
        <f>IFERROR(IF($H182="","",IF($H182="Total",SUMIFS(BN$12:BN181,$F$12:$F181,"Category"),IF($F182="Category",SUM(INDEX(Allocations!$D$11:$O$20,MATCH(Summary!$H182,Allocations!$C$11:$C$20,0),MATCH(Summary!BN$8,Allocations!$D$10:$O$10,0))),SUM(INDEX(TB_ALLOCATIONS[[January]:[December]],MATCH(Summary!$H182,TB_ALLOCATIONS[Subcategory],0),MATCH(Summary!BN$8,TB_ALLOCATIONS[[#Headers],[January]:[December]],0)))))),0)</f>
        <v/>
      </c>
      <c r="BO182" s="249" t="str">
        <f>IFERROR(IF($H182="","",IF($H182="Total",SUMIFS(BO$12:BO181,$F$12:$F181,"Category"),IF($F182="Category",SUMIFS(TB_TRANSACTIONS[Total ($)],TB_TRANSACTIONS[Category],Summary!$H182,TB_TRANSACTIONS[Month],Summary!BN$8),SUMIFS(TB_TRANSACTIONS[Total ($)],TB_TRANSACTIONS[Subcategory],Summary!$H182,TB_TRANSACTIONS[Month],Summary!BN$8)))),0)</f>
        <v/>
      </c>
      <c r="BP182" s="250" t="str">
        <f t="shared" si="52"/>
        <v/>
      </c>
      <c r="BQ182" s="162"/>
      <c r="BR182" s="165"/>
      <c r="BS182" s="249" t="str">
        <f t="shared" si="55"/>
        <v/>
      </c>
      <c r="BT182" s="249" t="str">
        <f t="shared" si="56"/>
        <v/>
      </c>
      <c r="BU182" s="250" t="str">
        <f t="shared" si="57"/>
        <v/>
      </c>
      <c r="BV182" s="267"/>
      <c r="BW182" s="77"/>
      <c r="BX182" s="57"/>
      <c r="CK182" s="92"/>
      <c r="CL182" s="92"/>
      <c r="CM182" s="92"/>
      <c r="CN182" s="92"/>
      <c r="CO182" s="92"/>
      <c r="CP182" s="92"/>
    </row>
    <row r="183" spans="1:94" s="72" customFormat="1" ht="16" customHeight="1" thickBot="1" x14ac:dyDescent="0.3">
      <c r="A183" s="97"/>
      <c r="B183" s="108" t="str">
        <f>IFERROR(IF(COUNTIFS($B$13:B182,"Total")&gt;0,"-",IF(B182="",IF(B181="","Total",IF(B181=$C$8,"",B181+1)),IF(E182=D182,"",B182))),"-")</f>
        <v>-</v>
      </c>
      <c r="C183" s="108" t="str">
        <f>IFERROR(IF(B183="","-",INDEX(Analysis!$D$45:$D$54,MATCH(Summary!$B183,Analysis!$C$45:$C$54,0),1)),"-")</f>
        <v>-</v>
      </c>
      <c r="D183" s="108" t="str">
        <f>IFERROR(INDEX(Analysis!$E$45:$E$54,MATCH(Summary!$B183,Analysis!$C$45:$C$54,0),1),"-")</f>
        <v>-</v>
      </c>
      <c r="E183" s="108" t="str">
        <f t="shared" si="53"/>
        <v>-</v>
      </c>
      <c r="F183" s="108" t="str">
        <f t="shared" si="41"/>
        <v>-</v>
      </c>
      <c r="G183" s="57"/>
      <c r="H183" s="164" t="str">
        <f>IFERROR(IF(B183="Total","Total",IF(COUNTIFS($H$12:H182,"Total")&gt;0,"",IF(F183="Category",Summary!C183,INDEX(TB_ALLOCATIONS[Subcategory],MATCH(Summary!C183&amp;"-"&amp;Summary!E183,TB_ALLOCATIONS[Subcategory - code],0),1)))),"")</f>
        <v/>
      </c>
      <c r="I183" s="162"/>
      <c r="J183" s="165"/>
      <c r="K183" s="249" t="str">
        <f>IFERROR(IF($H183="","",IF($H183="Total",SUMIFS(K$12:K182,$F$12:$F182,"Category"),IF($F183="Category",SUM(INDEX(Allocations!$D$11:$O$20,MATCH(Summary!$H183,Allocations!$C$11:$C$20,0),MATCH(Summary!K$8,Allocations!$D$10:$O$10,0))),SUM(INDEX(TB_ALLOCATIONS[[January]:[December]],MATCH(Summary!$H183,TB_ALLOCATIONS[Subcategory],0),MATCH(Summary!K$8,TB_ALLOCATIONS[[#Headers],[January]:[December]],0)))))),0)</f>
        <v/>
      </c>
      <c r="L183" s="249" t="str">
        <f>IFERROR(IF($H183="","",IF($H183="Total",SUMIFS(L$12:L182,$F$12:$F182,"Category"),IF($F183="Category",SUMIFS(TB_TRANSACTIONS[Total ($)],TB_TRANSACTIONS[Category],Summary!$H183,TB_TRANSACTIONS[Month],Summary!K$8),SUMIFS(TB_TRANSACTIONS[Total ($)],TB_TRANSACTIONS[Subcategory],Summary!$H183,TB_TRANSACTIONS[Month],Summary!K$8)))),0)</f>
        <v/>
      </c>
      <c r="M183" s="250" t="str">
        <f t="shared" si="54"/>
        <v/>
      </c>
      <c r="N183" s="162"/>
      <c r="O183" s="165"/>
      <c r="P183" s="249" t="str">
        <f>IFERROR(IF($H183="","",IF($H183="Total",SUMIFS(P$12:P182,$F$12:$F182,"Category"),IF($F183="Category",SUM(INDEX(Allocations!$D$11:$O$20,MATCH(Summary!$H183,Allocations!$C$11:$C$20,0),MATCH(Summary!P$8,Allocations!$D$10:$O$10,0))),SUM(INDEX(TB_ALLOCATIONS[[January]:[December]],MATCH(Summary!$H183,TB_ALLOCATIONS[Subcategory],0),MATCH(Summary!P$8,TB_ALLOCATIONS[[#Headers],[January]:[December]],0)))))),0)</f>
        <v/>
      </c>
      <c r="Q183" s="249" t="str">
        <f>IFERROR(IF($H183="","",IF($H183="Total",SUMIFS(Q$12:Q182,$F$12:$F182,"Category"),IF($F183="Category",SUMIFS(TB_TRANSACTIONS[Total ($)],TB_TRANSACTIONS[Category],Summary!$H183,TB_TRANSACTIONS[Month],Summary!P$8),SUMIFS(TB_TRANSACTIONS[Total ($)],TB_TRANSACTIONS[Subcategory],Summary!$H183,TB_TRANSACTIONS[Month],Summary!P$8)))),0)</f>
        <v/>
      </c>
      <c r="R183" s="250" t="str">
        <f t="shared" si="42"/>
        <v/>
      </c>
      <c r="S183" s="162"/>
      <c r="T183" s="165"/>
      <c r="U183" s="249" t="str">
        <f>IFERROR(IF($H183="","",IF($H183="Total",SUMIFS(U$12:U182,$F$12:$F182,"Category"),IF($F183="Category",SUM(INDEX(Allocations!$D$11:$O$20,MATCH(Summary!$H183,Allocations!$C$11:$C$20,0),MATCH(Summary!U$8,Allocations!$D$10:$O$10,0))),SUM(INDEX(TB_ALLOCATIONS[[January]:[December]],MATCH(Summary!$H183,TB_ALLOCATIONS[Subcategory],0),MATCH(Summary!U$8,TB_ALLOCATIONS[[#Headers],[January]:[December]],0)))))),0)</f>
        <v/>
      </c>
      <c r="V183" s="249" t="str">
        <f>IFERROR(IF($H183="","",IF($H183="Total",SUMIFS(V$12:V182,$F$12:$F182,"Category"),IF($F183="Category",SUMIFS(TB_TRANSACTIONS[Total ($)],TB_TRANSACTIONS[Category],Summary!$H183,TB_TRANSACTIONS[Month],Summary!U$8),SUMIFS(TB_TRANSACTIONS[Total ($)],TB_TRANSACTIONS[Subcategory],Summary!$H183,TB_TRANSACTIONS[Month],Summary!U$8)))),0)</f>
        <v/>
      </c>
      <c r="W183" s="250" t="str">
        <f t="shared" si="43"/>
        <v/>
      </c>
      <c r="X183" s="162"/>
      <c r="Y183" s="165"/>
      <c r="Z183" s="249" t="str">
        <f>IFERROR(IF($H183="","",IF($H183="Total",SUMIFS(Z$12:Z182,$F$12:$F182,"Category"),IF($F183="Category",SUM(INDEX(Allocations!$D$11:$O$20,MATCH(Summary!$H183,Allocations!$C$11:$C$20,0),MATCH(Summary!Z$8,Allocations!$D$10:$O$10,0))),SUM(INDEX(TB_ALLOCATIONS[[January]:[December]],MATCH(Summary!$H183,TB_ALLOCATIONS[Subcategory],0),MATCH(Summary!Z$8,TB_ALLOCATIONS[[#Headers],[January]:[December]],0)))))),0)</f>
        <v/>
      </c>
      <c r="AA183" s="249" t="str">
        <f>IFERROR(IF($H183="","",IF($H183="Total",SUMIFS(AA$12:AA182,$F$12:$F182,"Category"),IF($F183="Category",SUMIFS(TB_TRANSACTIONS[Total ($)],TB_TRANSACTIONS[Category],Summary!$H183,TB_TRANSACTIONS[Month],Summary!Z$8),SUMIFS(TB_TRANSACTIONS[Total ($)],TB_TRANSACTIONS[Subcategory],Summary!$H183,TB_TRANSACTIONS[Month],Summary!Z$8)))),0)</f>
        <v/>
      </c>
      <c r="AB183" s="250" t="str">
        <f t="shared" si="44"/>
        <v/>
      </c>
      <c r="AC183" s="162"/>
      <c r="AD183" s="165"/>
      <c r="AE183" s="249" t="str">
        <f>IFERROR(IF($H183="","",IF($H183="Total",SUMIFS(AE$12:AE182,$F$12:$F182,"Category"),IF($F183="Category",SUM(INDEX(Allocations!$D$11:$O$20,MATCH(Summary!$H183,Allocations!$C$11:$C$20,0),MATCH(Summary!AE$8,Allocations!$D$10:$O$10,0))),SUM(INDEX(TB_ALLOCATIONS[[January]:[December]],MATCH(Summary!$H183,TB_ALLOCATIONS[Subcategory],0),MATCH(Summary!AE$8,TB_ALLOCATIONS[[#Headers],[January]:[December]],0)))))),0)</f>
        <v/>
      </c>
      <c r="AF183" s="249" t="str">
        <f>IFERROR(IF($H183="","",IF($H183="Total",SUMIFS(AF$12:AF182,$F$12:$F182,"Category"),IF($F183="Category",SUMIFS(TB_TRANSACTIONS[Total ($)],TB_TRANSACTIONS[Category],Summary!$H183,TB_TRANSACTIONS[Month],Summary!AE$8),SUMIFS(TB_TRANSACTIONS[Total ($)],TB_TRANSACTIONS[Subcategory],Summary!$H183,TB_TRANSACTIONS[Month],Summary!AE$8)))),0)</f>
        <v/>
      </c>
      <c r="AG183" s="250" t="str">
        <f t="shared" si="45"/>
        <v/>
      </c>
      <c r="AH183" s="162"/>
      <c r="AI183" s="165"/>
      <c r="AJ183" s="249" t="str">
        <f>IFERROR(IF($H183="","",IF($H183="Total",SUMIFS(AJ$12:AJ182,$F$12:$F182,"Category"),IF($F183="Category",SUM(INDEX(Allocations!$D$11:$O$20,MATCH(Summary!$H183,Allocations!$C$11:$C$20,0),MATCH(Summary!AJ$8,Allocations!$D$10:$O$10,0))),SUM(INDEX(TB_ALLOCATIONS[[January]:[December]],MATCH(Summary!$H183,TB_ALLOCATIONS[Subcategory],0),MATCH(Summary!AJ$8,TB_ALLOCATIONS[[#Headers],[January]:[December]],0)))))),0)</f>
        <v/>
      </c>
      <c r="AK183" s="249" t="str">
        <f>IFERROR(IF($H183="","",IF($H183="Total",SUMIFS(AK$12:AK182,$F$12:$F182,"Category"),IF($F183="Category",SUMIFS(TB_TRANSACTIONS[Total ($)],TB_TRANSACTIONS[Category],Summary!$H183,TB_TRANSACTIONS[Month],Summary!AJ$8),SUMIFS(TB_TRANSACTIONS[Total ($)],TB_TRANSACTIONS[Subcategory],Summary!$H183,TB_TRANSACTIONS[Month],Summary!AJ$8)))),0)</f>
        <v/>
      </c>
      <c r="AL183" s="250" t="str">
        <f t="shared" si="46"/>
        <v/>
      </c>
      <c r="AM183" s="162"/>
      <c r="AN183" s="165"/>
      <c r="AO183" s="249" t="str">
        <f>IFERROR(IF($H183="","",IF($H183="Total",SUMIFS(AO$12:AO182,$F$12:$F182,"Category"),IF($F183="Category",SUM(INDEX(Allocations!$D$11:$O$20,MATCH(Summary!$H183,Allocations!$C$11:$C$20,0),MATCH(Summary!AO$8,Allocations!$D$10:$O$10,0))),SUM(INDEX(TB_ALLOCATIONS[[January]:[December]],MATCH(Summary!$H183,TB_ALLOCATIONS[Subcategory],0),MATCH(Summary!AO$8,TB_ALLOCATIONS[[#Headers],[January]:[December]],0)))))),0)</f>
        <v/>
      </c>
      <c r="AP183" s="249" t="str">
        <f>IFERROR(IF($H183="","",IF($H183="Total",SUMIFS(AP$12:AP182,$F$12:$F182,"Category"),IF($F183="Category",SUMIFS(TB_TRANSACTIONS[Total ($)],TB_TRANSACTIONS[Category],Summary!$H183,TB_TRANSACTIONS[Month],Summary!AO$8),SUMIFS(TB_TRANSACTIONS[Total ($)],TB_TRANSACTIONS[Subcategory],Summary!$H183,TB_TRANSACTIONS[Month],Summary!AO$8)))),0)</f>
        <v/>
      </c>
      <c r="AQ183" s="250" t="str">
        <f t="shared" si="47"/>
        <v/>
      </c>
      <c r="AR183" s="162"/>
      <c r="AS183" s="165"/>
      <c r="AT183" s="249" t="str">
        <f>IFERROR(IF($H183="","",IF($H183="Total",SUMIFS(AT$12:AT182,$F$12:$F182,"Category"),IF($F183="Category",SUM(INDEX(Allocations!$D$11:$O$20,MATCH(Summary!$H183,Allocations!$C$11:$C$20,0),MATCH(Summary!AT$8,Allocations!$D$10:$O$10,0))),SUM(INDEX(TB_ALLOCATIONS[[January]:[December]],MATCH(Summary!$H183,TB_ALLOCATIONS[Subcategory],0),MATCH(Summary!AT$8,TB_ALLOCATIONS[[#Headers],[January]:[December]],0)))))),0)</f>
        <v/>
      </c>
      <c r="AU183" s="249" t="str">
        <f>IFERROR(IF($H183="","",IF($H183="Total",SUMIFS(AU$12:AU182,$F$12:$F182,"Category"),IF($F183="Category",SUMIFS(TB_TRANSACTIONS[Total ($)],TB_TRANSACTIONS[Category],Summary!$H183,TB_TRANSACTIONS[Month],Summary!AT$8),SUMIFS(TB_TRANSACTIONS[Total ($)],TB_TRANSACTIONS[Subcategory],Summary!$H183,TB_TRANSACTIONS[Month],Summary!AT$8)))),0)</f>
        <v/>
      </c>
      <c r="AV183" s="250" t="str">
        <f t="shared" si="48"/>
        <v/>
      </c>
      <c r="AW183" s="162"/>
      <c r="AX183" s="165"/>
      <c r="AY183" s="249" t="str">
        <f>IFERROR(IF($H183="","",IF($H183="Total",SUMIFS(AY$12:AY182,$F$12:$F182,"Category"),IF($F183="Category",SUM(INDEX(Allocations!$D$11:$O$20,MATCH(Summary!$H183,Allocations!$C$11:$C$20,0),MATCH(Summary!AY$8,Allocations!$D$10:$O$10,0))),SUM(INDEX(TB_ALLOCATIONS[[January]:[December]],MATCH(Summary!$H183,TB_ALLOCATIONS[Subcategory],0),MATCH(Summary!AY$8,TB_ALLOCATIONS[[#Headers],[January]:[December]],0)))))),0)</f>
        <v/>
      </c>
      <c r="AZ183" s="249" t="str">
        <f>IFERROR(IF($H183="","",IF($H183="Total",SUMIFS(AZ$12:AZ182,$F$12:$F182,"Category"),IF($F183="Category",SUMIFS(TB_TRANSACTIONS[Total ($)],TB_TRANSACTIONS[Category],Summary!$H183,TB_TRANSACTIONS[Month],Summary!AY$8),SUMIFS(TB_TRANSACTIONS[Total ($)],TB_TRANSACTIONS[Subcategory],Summary!$H183,TB_TRANSACTIONS[Month],Summary!AY$8)))),0)</f>
        <v/>
      </c>
      <c r="BA183" s="250" t="str">
        <f t="shared" si="49"/>
        <v/>
      </c>
      <c r="BB183" s="162"/>
      <c r="BC183" s="165"/>
      <c r="BD183" s="249" t="str">
        <f>IFERROR(IF($H183="","",IF($H183="Total",SUMIFS(BD$12:BD182,$F$12:$F182,"Category"),IF($F183="Category",SUM(INDEX(Allocations!$D$11:$O$20,MATCH(Summary!$H183,Allocations!$C$11:$C$20,0),MATCH(Summary!BD$8,Allocations!$D$10:$O$10,0))),SUM(INDEX(TB_ALLOCATIONS[[January]:[December]],MATCH(Summary!$H183,TB_ALLOCATIONS[Subcategory],0),MATCH(Summary!BD$8,TB_ALLOCATIONS[[#Headers],[January]:[December]],0)))))),0)</f>
        <v/>
      </c>
      <c r="BE183" s="249" t="str">
        <f>IFERROR(IF($H183="","",IF($H183="Total",SUMIFS(BE$12:BE182,$F$12:$F182,"Category"),IF($F183="Category",SUMIFS(TB_TRANSACTIONS[Total ($)],TB_TRANSACTIONS[Category],Summary!$H183,TB_TRANSACTIONS[Month],Summary!BD$8),SUMIFS(TB_TRANSACTIONS[Total ($)],TB_TRANSACTIONS[Subcategory],Summary!$H183,TB_TRANSACTIONS[Month],Summary!BD$8)))),0)</f>
        <v/>
      </c>
      <c r="BF183" s="250" t="str">
        <f t="shared" si="50"/>
        <v/>
      </c>
      <c r="BG183" s="162"/>
      <c r="BH183" s="165"/>
      <c r="BI183" s="249" t="str">
        <f>IFERROR(IF($H183="","",IF($H183="Total",SUMIFS(BI$12:BI182,$F$12:$F182,"Category"),IF($F183="Category",SUM(INDEX(Allocations!$D$11:$O$20,MATCH(Summary!$H183,Allocations!$C$11:$C$20,0),MATCH(Summary!BI$8,Allocations!$D$10:$O$10,0))),SUM(INDEX(TB_ALLOCATIONS[[January]:[December]],MATCH(Summary!$H183,TB_ALLOCATIONS[Subcategory],0),MATCH(Summary!BI$8,TB_ALLOCATIONS[[#Headers],[January]:[December]],0)))))),0)</f>
        <v/>
      </c>
      <c r="BJ183" s="249" t="str">
        <f>IFERROR(IF($H183="","",IF($H183="Total",SUMIFS(BJ$12:BJ182,$F$12:$F182,"Category"),IF($F183="Category",SUMIFS(TB_TRANSACTIONS[Total ($)],TB_TRANSACTIONS[Category],Summary!$H183,TB_TRANSACTIONS[Month],Summary!BI$8),SUMIFS(TB_TRANSACTIONS[Total ($)],TB_TRANSACTIONS[Subcategory],Summary!$H183,TB_TRANSACTIONS[Month],Summary!BI$8)))),0)</f>
        <v/>
      </c>
      <c r="BK183" s="250" t="str">
        <f t="shared" si="51"/>
        <v/>
      </c>
      <c r="BL183" s="162"/>
      <c r="BM183" s="165"/>
      <c r="BN183" s="249" t="str">
        <f>IFERROR(IF($H183="","",IF($H183="Total",SUMIFS(BN$12:BN182,$F$12:$F182,"Category"),IF($F183="Category",SUM(INDEX(Allocations!$D$11:$O$20,MATCH(Summary!$H183,Allocations!$C$11:$C$20,0),MATCH(Summary!BN$8,Allocations!$D$10:$O$10,0))),SUM(INDEX(TB_ALLOCATIONS[[January]:[December]],MATCH(Summary!$H183,TB_ALLOCATIONS[Subcategory],0),MATCH(Summary!BN$8,TB_ALLOCATIONS[[#Headers],[January]:[December]],0)))))),0)</f>
        <v/>
      </c>
      <c r="BO183" s="249" t="str">
        <f>IFERROR(IF($H183="","",IF($H183="Total",SUMIFS(BO$12:BO182,$F$12:$F182,"Category"),IF($F183="Category",SUMIFS(TB_TRANSACTIONS[Total ($)],TB_TRANSACTIONS[Category],Summary!$H183,TB_TRANSACTIONS[Month],Summary!BN$8),SUMIFS(TB_TRANSACTIONS[Total ($)],TB_TRANSACTIONS[Subcategory],Summary!$H183,TB_TRANSACTIONS[Month],Summary!BN$8)))),0)</f>
        <v/>
      </c>
      <c r="BP183" s="250" t="str">
        <f t="shared" si="52"/>
        <v/>
      </c>
      <c r="BQ183" s="162"/>
      <c r="BR183" s="165"/>
      <c r="BS183" s="249" t="str">
        <f t="shared" si="55"/>
        <v/>
      </c>
      <c r="BT183" s="249" t="str">
        <f t="shared" si="56"/>
        <v/>
      </c>
      <c r="BU183" s="250" t="str">
        <f t="shared" si="57"/>
        <v/>
      </c>
      <c r="BV183" s="267"/>
      <c r="BW183" s="77"/>
      <c r="BX183" s="57"/>
      <c r="CK183" s="92"/>
      <c r="CL183" s="92"/>
      <c r="CM183" s="92"/>
      <c r="CN183" s="92"/>
      <c r="CO183" s="92"/>
      <c r="CP183" s="92"/>
    </row>
    <row r="184" spans="1:94" s="72" customFormat="1" ht="16" customHeight="1" thickBot="1" x14ac:dyDescent="0.3">
      <c r="A184" s="97"/>
      <c r="B184" s="108" t="str">
        <f>IFERROR(IF(COUNTIFS($B$13:B183,"Total")&gt;0,"-",IF(B183="",IF(B182="","Total",IF(B182=$C$8,"",B182+1)),IF(E183=D183,"",B183))),"-")</f>
        <v>-</v>
      </c>
      <c r="C184" s="108" t="str">
        <f>IFERROR(IF(B184="","-",INDEX(Analysis!$D$45:$D$54,MATCH(Summary!$B184,Analysis!$C$45:$C$54,0),1)),"-")</f>
        <v>-</v>
      </c>
      <c r="D184" s="108" t="str">
        <f>IFERROR(INDEX(Analysis!$E$45:$E$54,MATCH(Summary!$B184,Analysis!$C$45:$C$54,0),1),"-")</f>
        <v>-</v>
      </c>
      <c r="E184" s="108" t="str">
        <f t="shared" si="53"/>
        <v>-</v>
      </c>
      <c r="F184" s="108" t="str">
        <f t="shared" si="41"/>
        <v>-</v>
      </c>
      <c r="G184" s="57"/>
      <c r="H184" s="164" t="str">
        <f>IFERROR(IF(B184="Total","Total",IF(COUNTIFS($H$12:H183,"Total")&gt;0,"",IF(F184="Category",Summary!C184,INDEX(TB_ALLOCATIONS[Subcategory],MATCH(Summary!C184&amp;"-"&amp;Summary!E184,TB_ALLOCATIONS[Subcategory - code],0),1)))),"")</f>
        <v/>
      </c>
      <c r="I184" s="162"/>
      <c r="J184" s="165"/>
      <c r="K184" s="249" t="str">
        <f>IFERROR(IF($H184="","",IF($H184="Total",SUMIFS(K$12:K183,$F$12:$F183,"Category"),IF($F184="Category",SUM(INDEX(Allocations!$D$11:$O$20,MATCH(Summary!$H184,Allocations!$C$11:$C$20,0),MATCH(Summary!K$8,Allocations!$D$10:$O$10,0))),SUM(INDEX(TB_ALLOCATIONS[[January]:[December]],MATCH(Summary!$H184,TB_ALLOCATIONS[Subcategory],0),MATCH(Summary!K$8,TB_ALLOCATIONS[[#Headers],[January]:[December]],0)))))),0)</f>
        <v/>
      </c>
      <c r="L184" s="249" t="str">
        <f>IFERROR(IF($H184="","",IF($H184="Total",SUMIFS(L$12:L183,$F$12:$F183,"Category"),IF($F184="Category",SUMIFS(TB_TRANSACTIONS[Total ($)],TB_TRANSACTIONS[Category],Summary!$H184,TB_TRANSACTIONS[Month],Summary!K$8),SUMIFS(TB_TRANSACTIONS[Total ($)],TB_TRANSACTIONS[Subcategory],Summary!$H184,TB_TRANSACTIONS[Month],Summary!K$8)))),0)</f>
        <v/>
      </c>
      <c r="M184" s="250" t="str">
        <f t="shared" si="54"/>
        <v/>
      </c>
      <c r="N184" s="162"/>
      <c r="O184" s="165"/>
      <c r="P184" s="249" t="str">
        <f>IFERROR(IF($H184="","",IF($H184="Total",SUMIFS(P$12:P183,$F$12:$F183,"Category"),IF($F184="Category",SUM(INDEX(Allocations!$D$11:$O$20,MATCH(Summary!$H184,Allocations!$C$11:$C$20,0),MATCH(Summary!P$8,Allocations!$D$10:$O$10,0))),SUM(INDEX(TB_ALLOCATIONS[[January]:[December]],MATCH(Summary!$H184,TB_ALLOCATIONS[Subcategory],0),MATCH(Summary!P$8,TB_ALLOCATIONS[[#Headers],[January]:[December]],0)))))),0)</f>
        <v/>
      </c>
      <c r="Q184" s="249" t="str">
        <f>IFERROR(IF($H184="","",IF($H184="Total",SUMIFS(Q$12:Q183,$F$12:$F183,"Category"),IF($F184="Category",SUMIFS(TB_TRANSACTIONS[Total ($)],TB_TRANSACTIONS[Category],Summary!$H184,TB_TRANSACTIONS[Month],Summary!P$8),SUMIFS(TB_TRANSACTIONS[Total ($)],TB_TRANSACTIONS[Subcategory],Summary!$H184,TB_TRANSACTIONS[Month],Summary!P$8)))),0)</f>
        <v/>
      </c>
      <c r="R184" s="250" t="str">
        <f t="shared" si="42"/>
        <v/>
      </c>
      <c r="S184" s="162"/>
      <c r="T184" s="165"/>
      <c r="U184" s="249" t="str">
        <f>IFERROR(IF($H184="","",IF($H184="Total",SUMIFS(U$12:U183,$F$12:$F183,"Category"),IF($F184="Category",SUM(INDEX(Allocations!$D$11:$O$20,MATCH(Summary!$H184,Allocations!$C$11:$C$20,0),MATCH(Summary!U$8,Allocations!$D$10:$O$10,0))),SUM(INDEX(TB_ALLOCATIONS[[January]:[December]],MATCH(Summary!$H184,TB_ALLOCATIONS[Subcategory],0),MATCH(Summary!U$8,TB_ALLOCATIONS[[#Headers],[January]:[December]],0)))))),0)</f>
        <v/>
      </c>
      <c r="V184" s="249" t="str">
        <f>IFERROR(IF($H184="","",IF($H184="Total",SUMIFS(V$12:V183,$F$12:$F183,"Category"),IF($F184="Category",SUMIFS(TB_TRANSACTIONS[Total ($)],TB_TRANSACTIONS[Category],Summary!$H184,TB_TRANSACTIONS[Month],Summary!U$8),SUMIFS(TB_TRANSACTIONS[Total ($)],TB_TRANSACTIONS[Subcategory],Summary!$H184,TB_TRANSACTIONS[Month],Summary!U$8)))),0)</f>
        <v/>
      </c>
      <c r="W184" s="250" t="str">
        <f t="shared" si="43"/>
        <v/>
      </c>
      <c r="X184" s="162"/>
      <c r="Y184" s="165"/>
      <c r="Z184" s="249" t="str">
        <f>IFERROR(IF($H184="","",IF($H184="Total",SUMIFS(Z$12:Z183,$F$12:$F183,"Category"),IF($F184="Category",SUM(INDEX(Allocations!$D$11:$O$20,MATCH(Summary!$H184,Allocations!$C$11:$C$20,0),MATCH(Summary!Z$8,Allocations!$D$10:$O$10,0))),SUM(INDEX(TB_ALLOCATIONS[[January]:[December]],MATCH(Summary!$H184,TB_ALLOCATIONS[Subcategory],0),MATCH(Summary!Z$8,TB_ALLOCATIONS[[#Headers],[January]:[December]],0)))))),0)</f>
        <v/>
      </c>
      <c r="AA184" s="249" t="str">
        <f>IFERROR(IF($H184="","",IF($H184="Total",SUMIFS(AA$12:AA183,$F$12:$F183,"Category"),IF($F184="Category",SUMIFS(TB_TRANSACTIONS[Total ($)],TB_TRANSACTIONS[Category],Summary!$H184,TB_TRANSACTIONS[Month],Summary!Z$8),SUMIFS(TB_TRANSACTIONS[Total ($)],TB_TRANSACTIONS[Subcategory],Summary!$H184,TB_TRANSACTIONS[Month],Summary!Z$8)))),0)</f>
        <v/>
      </c>
      <c r="AB184" s="250" t="str">
        <f t="shared" si="44"/>
        <v/>
      </c>
      <c r="AC184" s="162"/>
      <c r="AD184" s="165"/>
      <c r="AE184" s="249" t="str">
        <f>IFERROR(IF($H184="","",IF($H184="Total",SUMIFS(AE$12:AE183,$F$12:$F183,"Category"),IF($F184="Category",SUM(INDEX(Allocations!$D$11:$O$20,MATCH(Summary!$H184,Allocations!$C$11:$C$20,0),MATCH(Summary!AE$8,Allocations!$D$10:$O$10,0))),SUM(INDEX(TB_ALLOCATIONS[[January]:[December]],MATCH(Summary!$H184,TB_ALLOCATIONS[Subcategory],0),MATCH(Summary!AE$8,TB_ALLOCATIONS[[#Headers],[January]:[December]],0)))))),0)</f>
        <v/>
      </c>
      <c r="AF184" s="249" t="str">
        <f>IFERROR(IF($H184="","",IF($H184="Total",SUMIFS(AF$12:AF183,$F$12:$F183,"Category"),IF($F184="Category",SUMIFS(TB_TRANSACTIONS[Total ($)],TB_TRANSACTIONS[Category],Summary!$H184,TB_TRANSACTIONS[Month],Summary!AE$8),SUMIFS(TB_TRANSACTIONS[Total ($)],TB_TRANSACTIONS[Subcategory],Summary!$H184,TB_TRANSACTIONS[Month],Summary!AE$8)))),0)</f>
        <v/>
      </c>
      <c r="AG184" s="250" t="str">
        <f t="shared" si="45"/>
        <v/>
      </c>
      <c r="AH184" s="162"/>
      <c r="AI184" s="165"/>
      <c r="AJ184" s="249" t="str">
        <f>IFERROR(IF($H184="","",IF($H184="Total",SUMIFS(AJ$12:AJ183,$F$12:$F183,"Category"),IF($F184="Category",SUM(INDEX(Allocations!$D$11:$O$20,MATCH(Summary!$H184,Allocations!$C$11:$C$20,0),MATCH(Summary!AJ$8,Allocations!$D$10:$O$10,0))),SUM(INDEX(TB_ALLOCATIONS[[January]:[December]],MATCH(Summary!$H184,TB_ALLOCATIONS[Subcategory],0),MATCH(Summary!AJ$8,TB_ALLOCATIONS[[#Headers],[January]:[December]],0)))))),0)</f>
        <v/>
      </c>
      <c r="AK184" s="249" t="str">
        <f>IFERROR(IF($H184="","",IF($H184="Total",SUMIFS(AK$12:AK183,$F$12:$F183,"Category"),IF($F184="Category",SUMIFS(TB_TRANSACTIONS[Total ($)],TB_TRANSACTIONS[Category],Summary!$H184,TB_TRANSACTIONS[Month],Summary!AJ$8),SUMIFS(TB_TRANSACTIONS[Total ($)],TB_TRANSACTIONS[Subcategory],Summary!$H184,TB_TRANSACTIONS[Month],Summary!AJ$8)))),0)</f>
        <v/>
      </c>
      <c r="AL184" s="250" t="str">
        <f t="shared" si="46"/>
        <v/>
      </c>
      <c r="AM184" s="162"/>
      <c r="AN184" s="165"/>
      <c r="AO184" s="249" t="str">
        <f>IFERROR(IF($H184="","",IF($H184="Total",SUMIFS(AO$12:AO183,$F$12:$F183,"Category"),IF($F184="Category",SUM(INDEX(Allocations!$D$11:$O$20,MATCH(Summary!$H184,Allocations!$C$11:$C$20,0),MATCH(Summary!AO$8,Allocations!$D$10:$O$10,0))),SUM(INDEX(TB_ALLOCATIONS[[January]:[December]],MATCH(Summary!$H184,TB_ALLOCATIONS[Subcategory],0),MATCH(Summary!AO$8,TB_ALLOCATIONS[[#Headers],[January]:[December]],0)))))),0)</f>
        <v/>
      </c>
      <c r="AP184" s="249" t="str">
        <f>IFERROR(IF($H184="","",IF($H184="Total",SUMIFS(AP$12:AP183,$F$12:$F183,"Category"),IF($F184="Category",SUMIFS(TB_TRANSACTIONS[Total ($)],TB_TRANSACTIONS[Category],Summary!$H184,TB_TRANSACTIONS[Month],Summary!AO$8),SUMIFS(TB_TRANSACTIONS[Total ($)],TB_TRANSACTIONS[Subcategory],Summary!$H184,TB_TRANSACTIONS[Month],Summary!AO$8)))),0)</f>
        <v/>
      </c>
      <c r="AQ184" s="250" t="str">
        <f t="shared" si="47"/>
        <v/>
      </c>
      <c r="AR184" s="162"/>
      <c r="AS184" s="165"/>
      <c r="AT184" s="249" t="str">
        <f>IFERROR(IF($H184="","",IF($H184="Total",SUMIFS(AT$12:AT183,$F$12:$F183,"Category"),IF($F184="Category",SUM(INDEX(Allocations!$D$11:$O$20,MATCH(Summary!$H184,Allocations!$C$11:$C$20,0),MATCH(Summary!AT$8,Allocations!$D$10:$O$10,0))),SUM(INDEX(TB_ALLOCATIONS[[January]:[December]],MATCH(Summary!$H184,TB_ALLOCATIONS[Subcategory],0),MATCH(Summary!AT$8,TB_ALLOCATIONS[[#Headers],[January]:[December]],0)))))),0)</f>
        <v/>
      </c>
      <c r="AU184" s="249" t="str">
        <f>IFERROR(IF($H184="","",IF($H184="Total",SUMIFS(AU$12:AU183,$F$12:$F183,"Category"),IF($F184="Category",SUMIFS(TB_TRANSACTIONS[Total ($)],TB_TRANSACTIONS[Category],Summary!$H184,TB_TRANSACTIONS[Month],Summary!AT$8),SUMIFS(TB_TRANSACTIONS[Total ($)],TB_TRANSACTIONS[Subcategory],Summary!$H184,TB_TRANSACTIONS[Month],Summary!AT$8)))),0)</f>
        <v/>
      </c>
      <c r="AV184" s="250" t="str">
        <f t="shared" si="48"/>
        <v/>
      </c>
      <c r="AW184" s="162"/>
      <c r="AX184" s="165"/>
      <c r="AY184" s="249" t="str">
        <f>IFERROR(IF($H184="","",IF($H184="Total",SUMIFS(AY$12:AY183,$F$12:$F183,"Category"),IF($F184="Category",SUM(INDEX(Allocations!$D$11:$O$20,MATCH(Summary!$H184,Allocations!$C$11:$C$20,0),MATCH(Summary!AY$8,Allocations!$D$10:$O$10,0))),SUM(INDEX(TB_ALLOCATIONS[[January]:[December]],MATCH(Summary!$H184,TB_ALLOCATIONS[Subcategory],0),MATCH(Summary!AY$8,TB_ALLOCATIONS[[#Headers],[January]:[December]],0)))))),0)</f>
        <v/>
      </c>
      <c r="AZ184" s="249" t="str">
        <f>IFERROR(IF($H184="","",IF($H184="Total",SUMIFS(AZ$12:AZ183,$F$12:$F183,"Category"),IF($F184="Category",SUMIFS(TB_TRANSACTIONS[Total ($)],TB_TRANSACTIONS[Category],Summary!$H184,TB_TRANSACTIONS[Month],Summary!AY$8),SUMIFS(TB_TRANSACTIONS[Total ($)],TB_TRANSACTIONS[Subcategory],Summary!$H184,TB_TRANSACTIONS[Month],Summary!AY$8)))),0)</f>
        <v/>
      </c>
      <c r="BA184" s="250" t="str">
        <f t="shared" si="49"/>
        <v/>
      </c>
      <c r="BB184" s="162"/>
      <c r="BC184" s="165"/>
      <c r="BD184" s="249" t="str">
        <f>IFERROR(IF($H184="","",IF($H184="Total",SUMIFS(BD$12:BD183,$F$12:$F183,"Category"),IF($F184="Category",SUM(INDEX(Allocations!$D$11:$O$20,MATCH(Summary!$H184,Allocations!$C$11:$C$20,0),MATCH(Summary!BD$8,Allocations!$D$10:$O$10,0))),SUM(INDEX(TB_ALLOCATIONS[[January]:[December]],MATCH(Summary!$H184,TB_ALLOCATIONS[Subcategory],0),MATCH(Summary!BD$8,TB_ALLOCATIONS[[#Headers],[January]:[December]],0)))))),0)</f>
        <v/>
      </c>
      <c r="BE184" s="249" t="str">
        <f>IFERROR(IF($H184="","",IF($H184="Total",SUMIFS(BE$12:BE183,$F$12:$F183,"Category"),IF($F184="Category",SUMIFS(TB_TRANSACTIONS[Total ($)],TB_TRANSACTIONS[Category],Summary!$H184,TB_TRANSACTIONS[Month],Summary!BD$8),SUMIFS(TB_TRANSACTIONS[Total ($)],TB_TRANSACTIONS[Subcategory],Summary!$H184,TB_TRANSACTIONS[Month],Summary!BD$8)))),0)</f>
        <v/>
      </c>
      <c r="BF184" s="250" t="str">
        <f t="shared" si="50"/>
        <v/>
      </c>
      <c r="BG184" s="162"/>
      <c r="BH184" s="165"/>
      <c r="BI184" s="249" t="str">
        <f>IFERROR(IF($H184="","",IF($H184="Total",SUMIFS(BI$12:BI183,$F$12:$F183,"Category"),IF($F184="Category",SUM(INDEX(Allocations!$D$11:$O$20,MATCH(Summary!$H184,Allocations!$C$11:$C$20,0),MATCH(Summary!BI$8,Allocations!$D$10:$O$10,0))),SUM(INDEX(TB_ALLOCATIONS[[January]:[December]],MATCH(Summary!$H184,TB_ALLOCATIONS[Subcategory],0),MATCH(Summary!BI$8,TB_ALLOCATIONS[[#Headers],[January]:[December]],0)))))),0)</f>
        <v/>
      </c>
      <c r="BJ184" s="249" t="str">
        <f>IFERROR(IF($H184="","",IF($H184="Total",SUMIFS(BJ$12:BJ183,$F$12:$F183,"Category"),IF($F184="Category",SUMIFS(TB_TRANSACTIONS[Total ($)],TB_TRANSACTIONS[Category],Summary!$H184,TB_TRANSACTIONS[Month],Summary!BI$8),SUMIFS(TB_TRANSACTIONS[Total ($)],TB_TRANSACTIONS[Subcategory],Summary!$H184,TB_TRANSACTIONS[Month],Summary!BI$8)))),0)</f>
        <v/>
      </c>
      <c r="BK184" s="250" t="str">
        <f t="shared" si="51"/>
        <v/>
      </c>
      <c r="BL184" s="162"/>
      <c r="BM184" s="165"/>
      <c r="BN184" s="249" t="str">
        <f>IFERROR(IF($H184="","",IF($H184="Total",SUMIFS(BN$12:BN183,$F$12:$F183,"Category"),IF($F184="Category",SUM(INDEX(Allocations!$D$11:$O$20,MATCH(Summary!$H184,Allocations!$C$11:$C$20,0),MATCH(Summary!BN$8,Allocations!$D$10:$O$10,0))),SUM(INDEX(TB_ALLOCATIONS[[January]:[December]],MATCH(Summary!$H184,TB_ALLOCATIONS[Subcategory],0),MATCH(Summary!BN$8,TB_ALLOCATIONS[[#Headers],[January]:[December]],0)))))),0)</f>
        <v/>
      </c>
      <c r="BO184" s="249" t="str">
        <f>IFERROR(IF($H184="","",IF($H184="Total",SUMIFS(BO$12:BO183,$F$12:$F183,"Category"),IF($F184="Category",SUMIFS(TB_TRANSACTIONS[Total ($)],TB_TRANSACTIONS[Category],Summary!$H184,TB_TRANSACTIONS[Month],Summary!BN$8),SUMIFS(TB_TRANSACTIONS[Total ($)],TB_TRANSACTIONS[Subcategory],Summary!$H184,TB_TRANSACTIONS[Month],Summary!BN$8)))),0)</f>
        <v/>
      </c>
      <c r="BP184" s="250" t="str">
        <f t="shared" si="52"/>
        <v/>
      </c>
      <c r="BQ184" s="162"/>
      <c r="BR184" s="165"/>
      <c r="BS184" s="249" t="str">
        <f t="shared" si="55"/>
        <v/>
      </c>
      <c r="BT184" s="249" t="str">
        <f t="shared" si="56"/>
        <v/>
      </c>
      <c r="BU184" s="250" t="str">
        <f t="shared" si="57"/>
        <v/>
      </c>
      <c r="BV184" s="267"/>
      <c r="BW184" s="77"/>
      <c r="BX184" s="57"/>
      <c r="CK184" s="92"/>
      <c r="CL184" s="92"/>
      <c r="CM184" s="92"/>
      <c r="CN184" s="92"/>
      <c r="CO184" s="92"/>
      <c r="CP184" s="92"/>
    </row>
    <row r="185" spans="1:94" s="72" customFormat="1" ht="16" customHeight="1" thickBot="1" x14ac:dyDescent="0.3">
      <c r="A185" s="97"/>
      <c r="B185" s="108" t="str">
        <f>IFERROR(IF(COUNTIFS($B$13:B184,"Total")&gt;0,"-",IF(B184="",IF(B183="","Total",IF(B183=$C$8,"",B183+1)),IF(E184=D184,"",B184))),"-")</f>
        <v>-</v>
      </c>
      <c r="C185" s="108" t="str">
        <f>IFERROR(IF(B185="","-",INDEX(Analysis!$D$45:$D$54,MATCH(Summary!$B185,Analysis!$C$45:$C$54,0),1)),"-")</f>
        <v>-</v>
      </c>
      <c r="D185" s="108" t="str">
        <f>IFERROR(INDEX(Analysis!$E$45:$E$54,MATCH(Summary!$B185,Analysis!$C$45:$C$54,0),1),"-")</f>
        <v>-</v>
      </c>
      <c r="E185" s="108" t="str">
        <f t="shared" si="53"/>
        <v>-</v>
      </c>
      <c r="F185" s="108" t="str">
        <f t="shared" si="41"/>
        <v>-</v>
      </c>
      <c r="G185" s="57"/>
      <c r="H185" s="164" t="str">
        <f>IFERROR(IF(B185="Total","Total",IF(COUNTIFS($H$12:H184,"Total")&gt;0,"",IF(F185="Category",Summary!C185,INDEX(TB_ALLOCATIONS[Subcategory],MATCH(Summary!C185&amp;"-"&amp;Summary!E185,TB_ALLOCATIONS[Subcategory - code],0),1)))),"")</f>
        <v/>
      </c>
      <c r="I185" s="162"/>
      <c r="J185" s="165"/>
      <c r="K185" s="249" t="str">
        <f>IFERROR(IF($H185="","",IF($H185="Total",SUMIFS(K$12:K184,$F$12:$F184,"Category"),IF($F185="Category",SUM(INDEX(Allocations!$D$11:$O$20,MATCH(Summary!$H185,Allocations!$C$11:$C$20,0),MATCH(Summary!K$8,Allocations!$D$10:$O$10,0))),SUM(INDEX(TB_ALLOCATIONS[[January]:[December]],MATCH(Summary!$H185,TB_ALLOCATIONS[Subcategory],0),MATCH(Summary!K$8,TB_ALLOCATIONS[[#Headers],[January]:[December]],0)))))),0)</f>
        <v/>
      </c>
      <c r="L185" s="249" t="str">
        <f>IFERROR(IF($H185="","",IF($H185="Total",SUMIFS(L$12:L184,$F$12:$F184,"Category"),IF($F185="Category",SUMIFS(TB_TRANSACTIONS[Total ($)],TB_TRANSACTIONS[Category],Summary!$H185,TB_TRANSACTIONS[Month],Summary!K$8),SUMIFS(TB_TRANSACTIONS[Total ($)],TB_TRANSACTIONS[Subcategory],Summary!$H185,TB_TRANSACTIONS[Month],Summary!K$8)))),0)</f>
        <v/>
      </c>
      <c r="M185" s="250" t="str">
        <f t="shared" si="54"/>
        <v/>
      </c>
      <c r="N185" s="162"/>
      <c r="O185" s="165"/>
      <c r="P185" s="249" t="str">
        <f>IFERROR(IF($H185="","",IF($H185="Total",SUMIFS(P$12:P184,$F$12:$F184,"Category"),IF($F185="Category",SUM(INDEX(Allocations!$D$11:$O$20,MATCH(Summary!$H185,Allocations!$C$11:$C$20,0),MATCH(Summary!P$8,Allocations!$D$10:$O$10,0))),SUM(INDEX(TB_ALLOCATIONS[[January]:[December]],MATCH(Summary!$H185,TB_ALLOCATIONS[Subcategory],0),MATCH(Summary!P$8,TB_ALLOCATIONS[[#Headers],[January]:[December]],0)))))),0)</f>
        <v/>
      </c>
      <c r="Q185" s="249" t="str">
        <f>IFERROR(IF($H185="","",IF($H185="Total",SUMIFS(Q$12:Q184,$F$12:$F184,"Category"),IF($F185="Category",SUMIFS(TB_TRANSACTIONS[Total ($)],TB_TRANSACTIONS[Category],Summary!$H185,TB_TRANSACTIONS[Month],Summary!P$8),SUMIFS(TB_TRANSACTIONS[Total ($)],TB_TRANSACTIONS[Subcategory],Summary!$H185,TB_TRANSACTIONS[Month],Summary!P$8)))),0)</f>
        <v/>
      </c>
      <c r="R185" s="250" t="str">
        <f t="shared" si="42"/>
        <v/>
      </c>
      <c r="S185" s="162"/>
      <c r="T185" s="165"/>
      <c r="U185" s="249" t="str">
        <f>IFERROR(IF($H185="","",IF($H185="Total",SUMIFS(U$12:U184,$F$12:$F184,"Category"),IF($F185="Category",SUM(INDEX(Allocations!$D$11:$O$20,MATCH(Summary!$H185,Allocations!$C$11:$C$20,0),MATCH(Summary!U$8,Allocations!$D$10:$O$10,0))),SUM(INDEX(TB_ALLOCATIONS[[January]:[December]],MATCH(Summary!$H185,TB_ALLOCATIONS[Subcategory],0),MATCH(Summary!U$8,TB_ALLOCATIONS[[#Headers],[January]:[December]],0)))))),0)</f>
        <v/>
      </c>
      <c r="V185" s="249" t="str">
        <f>IFERROR(IF($H185="","",IF($H185="Total",SUMIFS(V$12:V184,$F$12:$F184,"Category"),IF($F185="Category",SUMIFS(TB_TRANSACTIONS[Total ($)],TB_TRANSACTIONS[Category],Summary!$H185,TB_TRANSACTIONS[Month],Summary!U$8),SUMIFS(TB_TRANSACTIONS[Total ($)],TB_TRANSACTIONS[Subcategory],Summary!$H185,TB_TRANSACTIONS[Month],Summary!U$8)))),0)</f>
        <v/>
      </c>
      <c r="W185" s="250" t="str">
        <f t="shared" si="43"/>
        <v/>
      </c>
      <c r="X185" s="162"/>
      <c r="Y185" s="165"/>
      <c r="Z185" s="249" t="str">
        <f>IFERROR(IF($H185="","",IF($H185="Total",SUMIFS(Z$12:Z184,$F$12:$F184,"Category"),IF($F185="Category",SUM(INDEX(Allocations!$D$11:$O$20,MATCH(Summary!$H185,Allocations!$C$11:$C$20,0),MATCH(Summary!Z$8,Allocations!$D$10:$O$10,0))),SUM(INDEX(TB_ALLOCATIONS[[January]:[December]],MATCH(Summary!$H185,TB_ALLOCATIONS[Subcategory],0),MATCH(Summary!Z$8,TB_ALLOCATIONS[[#Headers],[January]:[December]],0)))))),0)</f>
        <v/>
      </c>
      <c r="AA185" s="249" t="str">
        <f>IFERROR(IF($H185="","",IF($H185="Total",SUMIFS(AA$12:AA184,$F$12:$F184,"Category"),IF($F185="Category",SUMIFS(TB_TRANSACTIONS[Total ($)],TB_TRANSACTIONS[Category],Summary!$H185,TB_TRANSACTIONS[Month],Summary!Z$8),SUMIFS(TB_TRANSACTIONS[Total ($)],TB_TRANSACTIONS[Subcategory],Summary!$H185,TB_TRANSACTIONS[Month],Summary!Z$8)))),0)</f>
        <v/>
      </c>
      <c r="AB185" s="250" t="str">
        <f t="shared" si="44"/>
        <v/>
      </c>
      <c r="AC185" s="162"/>
      <c r="AD185" s="165"/>
      <c r="AE185" s="249" t="str">
        <f>IFERROR(IF($H185="","",IF($H185="Total",SUMIFS(AE$12:AE184,$F$12:$F184,"Category"),IF($F185="Category",SUM(INDEX(Allocations!$D$11:$O$20,MATCH(Summary!$H185,Allocations!$C$11:$C$20,0),MATCH(Summary!AE$8,Allocations!$D$10:$O$10,0))),SUM(INDEX(TB_ALLOCATIONS[[January]:[December]],MATCH(Summary!$H185,TB_ALLOCATIONS[Subcategory],0),MATCH(Summary!AE$8,TB_ALLOCATIONS[[#Headers],[January]:[December]],0)))))),0)</f>
        <v/>
      </c>
      <c r="AF185" s="249" t="str">
        <f>IFERROR(IF($H185="","",IF($H185="Total",SUMIFS(AF$12:AF184,$F$12:$F184,"Category"),IF($F185="Category",SUMIFS(TB_TRANSACTIONS[Total ($)],TB_TRANSACTIONS[Category],Summary!$H185,TB_TRANSACTIONS[Month],Summary!AE$8),SUMIFS(TB_TRANSACTIONS[Total ($)],TB_TRANSACTIONS[Subcategory],Summary!$H185,TB_TRANSACTIONS[Month],Summary!AE$8)))),0)</f>
        <v/>
      </c>
      <c r="AG185" s="250" t="str">
        <f t="shared" si="45"/>
        <v/>
      </c>
      <c r="AH185" s="162"/>
      <c r="AI185" s="165"/>
      <c r="AJ185" s="249" t="str">
        <f>IFERROR(IF($H185="","",IF($H185="Total",SUMIFS(AJ$12:AJ184,$F$12:$F184,"Category"),IF($F185="Category",SUM(INDEX(Allocations!$D$11:$O$20,MATCH(Summary!$H185,Allocations!$C$11:$C$20,0),MATCH(Summary!AJ$8,Allocations!$D$10:$O$10,0))),SUM(INDEX(TB_ALLOCATIONS[[January]:[December]],MATCH(Summary!$H185,TB_ALLOCATIONS[Subcategory],0),MATCH(Summary!AJ$8,TB_ALLOCATIONS[[#Headers],[January]:[December]],0)))))),0)</f>
        <v/>
      </c>
      <c r="AK185" s="249" t="str">
        <f>IFERROR(IF($H185="","",IF($H185="Total",SUMIFS(AK$12:AK184,$F$12:$F184,"Category"),IF($F185="Category",SUMIFS(TB_TRANSACTIONS[Total ($)],TB_TRANSACTIONS[Category],Summary!$H185,TB_TRANSACTIONS[Month],Summary!AJ$8),SUMIFS(TB_TRANSACTIONS[Total ($)],TB_TRANSACTIONS[Subcategory],Summary!$H185,TB_TRANSACTIONS[Month],Summary!AJ$8)))),0)</f>
        <v/>
      </c>
      <c r="AL185" s="250" t="str">
        <f t="shared" si="46"/>
        <v/>
      </c>
      <c r="AM185" s="162"/>
      <c r="AN185" s="165"/>
      <c r="AO185" s="249" t="str">
        <f>IFERROR(IF($H185="","",IF($H185="Total",SUMIFS(AO$12:AO184,$F$12:$F184,"Category"),IF($F185="Category",SUM(INDEX(Allocations!$D$11:$O$20,MATCH(Summary!$H185,Allocations!$C$11:$C$20,0),MATCH(Summary!AO$8,Allocations!$D$10:$O$10,0))),SUM(INDEX(TB_ALLOCATIONS[[January]:[December]],MATCH(Summary!$H185,TB_ALLOCATIONS[Subcategory],0),MATCH(Summary!AO$8,TB_ALLOCATIONS[[#Headers],[January]:[December]],0)))))),0)</f>
        <v/>
      </c>
      <c r="AP185" s="249" t="str">
        <f>IFERROR(IF($H185="","",IF($H185="Total",SUMIFS(AP$12:AP184,$F$12:$F184,"Category"),IF($F185="Category",SUMIFS(TB_TRANSACTIONS[Total ($)],TB_TRANSACTIONS[Category],Summary!$H185,TB_TRANSACTIONS[Month],Summary!AO$8),SUMIFS(TB_TRANSACTIONS[Total ($)],TB_TRANSACTIONS[Subcategory],Summary!$H185,TB_TRANSACTIONS[Month],Summary!AO$8)))),0)</f>
        <v/>
      </c>
      <c r="AQ185" s="250" t="str">
        <f t="shared" si="47"/>
        <v/>
      </c>
      <c r="AR185" s="162"/>
      <c r="AS185" s="165"/>
      <c r="AT185" s="249" t="str">
        <f>IFERROR(IF($H185="","",IF($H185="Total",SUMIFS(AT$12:AT184,$F$12:$F184,"Category"),IF($F185="Category",SUM(INDEX(Allocations!$D$11:$O$20,MATCH(Summary!$H185,Allocations!$C$11:$C$20,0),MATCH(Summary!AT$8,Allocations!$D$10:$O$10,0))),SUM(INDEX(TB_ALLOCATIONS[[January]:[December]],MATCH(Summary!$H185,TB_ALLOCATIONS[Subcategory],0),MATCH(Summary!AT$8,TB_ALLOCATIONS[[#Headers],[January]:[December]],0)))))),0)</f>
        <v/>
      </c>
      <c r="AU185" s="249" t="str">
        <f>IFERROR(IF($H185="","",IF($H185="Total",SUMIFS(AU$12:AU184,$F$12:$F184,"Category"),IF($F185="Category",SUMIFS(TB_TRANSACTIONS[Total ($)],TB_TRANSACTIONS[Category],Summary!$H185,TB_TRANSACTIONS[Month],Summary!AT$8),SUMIFS(TB_TRANSACTIONS[Total ($)],TB_TRANSACTIONS[Subcategory],Summary!$H185,TB_TRANSACTIONS[Month],Summary!AT$8)))),0)</f>
        <v/>
      </c>
      <c r="AV185" s="250" t="str">
        <f t="shared" si="48"/>
        <v/>
      </c>
      <c r="AW185" s="162"/>
      <c r="AX185" s="165"/>
      <c r="AY185" s="249" t="str">
        <f>IFERROR(IF($H185="","",IF($H185="Total",SUMIFS(AY$12:AY184,$F$12:$F184,"Category"),IF($F185="Category",SUM(INDEX(Allocations!$D$11:$O$20,MATCH(Summary!$H185,Allocations!$C$11:$C$20,0),MATCH(Summary!AY$8,Allocations!$D$10:$O$10,0))),SUM(INDEX(TB_ALLOCATIONS[[January]:[December]],MATCH(Summary!$H185,TB_ALLOCATIONS[Subcategory],0),MATCH(Summary!AY$8,TB_ALLOCATIONS[[#Headers],[January]:[December]],0)))))),0)</f>
        <v/>
      </c>
      <c r="AZ185" s="249" t="str">
        <f>IFERROR(IF($H185="","",IF($H185="Total",SUMIFS(AZ$12:AZ184,$F$12:$F184,"Category"),IF($F185="Category",SUMIFS(TB_TRANSACTIONS[Total ($)],TB_TRANSACTIONS[Category],Summary!$H185,TB_TRANSACTIONS[Month],Summary!AY$8),SUMIFS(TB_TRANSACTIONS[Total ($)],TB_TRANSACTIONS[Subcategory],Summary!$H185,TB_TRANSACTIONS[Month],Summary!AY$8)))),0)</f>
        <v/>
      </c>
      <c r="BA185" s="250" t="str">
        <f t="shared" si="49"/>
        <v/>
      </c>
      <c r="BB185" s="162"/>
      <c r="BC185" s="165"/>
      <c r="BD185" s="249" t="str">
        <f>IFERROR(IF($H185="","",IF($H185="Total",SUMIFS(BD$12:BD184,$F$12:$F184,"Category"),IF($F185="Category",SUM(INDEX(Allocations!$D$11:$O$20,MATCH(Summary!$H185,Allocations!$C$11:$C$20,0),MATCH(Summary!BD$8,Allocations!$D$10:$O$10,0))),SUM(INDEX(TB_ALLOCATIONS[[January]:[December]],MATCH(Summary!$H185,TB_ALLOCATIONS[Subcategory],0),MATCH(Summary!BD$8,TB_ALLOCATIONS[[#Headers],[January]:[December]],0)))))),0)</f>
        <v/>
      </c>
      <c r="BE185" s="249" t="str">
        <f>IFERROR(IF($H185="","",IF($H185="Total",SUMIFS(BE$12:BE184,$F$12:$F184,"Category"),IF($F185="Category",SUMIFS(TB_TRANSACTIONS[Total ($)],TB_TRANSACTIONS[Category],Summary!$H185,TB_TRANSACTIONS[Month],Summary!BD$8),SUMIFS(TB_TRANSACTIONS[Total ($)],TB_TRANSACTIONS[Subcategory],Summary!$H185,TB_TRANSACTIONS[Month],Summary!BD$8)))),0)</f>
        <v/>
      </c>
      <c r="BF185" s="250" t="str">
        <f t="shared" si="50"/>
        <v/>
      </c>
      <c r="BG185" s="162"/>
      <c r="BH185" s="165"/>
      <c r="BI185" s="249" t="str">
        <f>IFERROR(IF($H185="","",IF($H185="Total",SUMIFS(BI$12:BI184,$F$12:$F184,"Category"),IF($F185="Category",SUM(INDEX(Allocations!$D$11:$O$20,MATCH(Summary!$H185,Allocations!$C$11:$C$20,0),MATCH(Summary!BI$8,Allocations!$D$10:$O$10,0))),SUM(INDEX(TB_ALLOCATIONS[[January]:[December]],MATCH(Summary!$H185,TB_ALLOCATIONS[Subcategory],0),MATCH(Summary!BI$8,TB_ALLOCATIONS[[#Headers],[January]:[December]],0)))))),0)</f>
        <v/>
      </c>
      <c r="BJ185" s="249" t="str">
        <f>IFERROR(IF($H185="","",IF($H185="Total",SUMIFS(BJ$12:BJ184,$F$12:$F184,"Category"),IF($F185="Category",SUMIFS(TB_TRANSACTIONS[Total ($)],TB_TRANSACTIONS[Category],Summary!$H185,TB_TRANSACTIONS[Month],Summary!BI$8),SUMIFS(TB_TRANSACTIONS[Total ($)],TB_TRANSACTIONS[Subcategory],Summary!$H185,TB_TRANSACTIONS[Month],Summary!BI$8)))),0)</f>
        <v/>
      </c>
      <c r="BK185" s="250" t="str">
        <f t="shared" si="51"/>
        <v/>
      </c>
      <c r="BL185" s="162"/>
      <c r="BM185" s="165"/>
      <c r="BN185" s="249" t="str">
        <f>IFERROR(IF($H185="","",IF($H185="Total",SUMIFS(BN$12:BN184,$F$12:$F184,"Category"),IF($F185="Category",SUM(INDEX(Allocations!$D$11:$O$20,MATCH(Summary!$H185,Allocations!$C$11:$C$20,0),MATCH(Summary!BN$8,Allocations!$D$10:$O$10,0))),SUM(INDEX(TB_ALLOCATIONS[[January]:[December]],MATCH(Summary!$H185,TB_ALLOCATIONS[Subcategory],0),MATCH(Summary!BN$8,TB_ALLOCATIONS[[#Headers],[January]:[December]],0)))))),0)</f>
        <v/>
      </c>
      <c r="BO185" s="249" t="str">
        <f>IFERROR(IF($H185="","",IF($H185="Total",SUMIFS(BO$12:BO184,$F$12:$F184,"Category"),IF($F185="Category",SUMIFS(TB_TRANSACTIONS[Total ($)],TB_TRANSACTIONS[Category],Summary!$H185,TB_TRANSACTIONS[Month],Summary!BN$8),SUMIFS(TB_TRANSACTIONS[Total ($)],TB_TRANSACTIONS[Subcategory],Summary!$H185,TB_TRANSACTIONS[Month],Summary!BN$8)))),0)</f>
        <v/>
      </c>
      <c r="BP185" s="250" t="str">
        <f t="shared" si="52"/>
        <v/>
      </c>
      <c r="BQ185" s="162"/>
      <c r="BR185" s="165"/>
      <c r="BS185" s="249" t="str">
        <f t="shared" si="55"/>
        <v/>
      </c>
      <c r="BT185" s="249" t="str">
        <f t="shared" si="56"/>
        <v/>
      </c>
      <c r="BU185" s="250" t="str">
        <f t="shared" si="57"/>
        <v/>
      </c>
      <c r="BV185" s="267"/>
      <c r="BW185" s="77"/>
      <c r="BX185" s="57"/>
      <c r="CK185" s="92"/>
      <c r="CL185" s="92"/>
      <c r="CM185" s="92"/>
      <c r="CN185" s="92"/>
      <c r="CO185" s="92"/>
      <c r="CP185" s="92"/>
    </row>
    <row r="186" spans="1:94" s="72" customFormat="1" ht="16" customHeight="1" thickBot="1" x14ac:dyDescent="0.3">
      <c r="A186" s="97"/>
      <c r="B186" s="108" t="str">
        <f>IFERROR(IF(COUNTIFS($B$13:B185,"Total")&gt;0,"-",IF(B185="",IF(B184="","Total",IF(B184=$C$8,"",B184+1)),IF(E185=D185,"",B185))),"-")</f>
        <v>-</v>
      </c>
      <c r="C186" s="108" t="str">
        <f>IFERROR(IF(B186="","-",INDEX(Analysis!$D$45:$D$54,MATCH(Summary!$B186,Analysis!$C$45:$C$54,0),1)),"-")</f>
        <v>-</v>
      </c>
      <c r="D186" s="108" t="str">
        <f>IFERROR(INDEX(Analysis!$E$45:$E$54,MATCH(Summary!$B186,Analysis!$C$45:$C$54,0),1),"-")</f>
        <v>-</v>
      </c>
      <c r="E186" s="108" t="str">
        <f t="shared" si="53"/>
        <v>-</v>
      </c>
      <c r="F186" s="108" t="str">
        <f t="shared" si="41"/>
        <v>-</v>
      </c>
      <c r="G186" s="57"/>
      <c r="H186" s="164" t="str">
        <f>IFERROR(IF(B186="Total","Total",IF(COUNTIFS($H$12:H185,"Total")&gt;0,"",IF(F186="Category",Summary!C186,INDEX(TB_ALLOCATIONS[Subcategory],MATCH(Summary!C186&amp;"-"&amp;Summary!E186,TB_ALLOCATIONS[Subcategory - code],0),1)))),"")</f>
        <v/>
      </c>
      <c r="I186" s="162"/>
      <c r="J186" s="165"/>
      <c r="K186" s="249" t="str">
        <f>IFERROR(IF($H186="","",IF($H186="Total",SUMIFS(K$12:K185,$F$12:$F185,"Category"),IF($F186="Category",SUM(INDEX(Allocations!$D$11:$O$20,MATCH(Summary!$H186,Allocations!$C$11:$C$20,0),MATCH(Summary!K$8,Allocations!$D$10:$O$10,0))),SUM(INDEX(TB_ALLOCATIONS[[January]:[December]],MATCH(Summary!$H186,TB_ALLOCATIONS[Subcategory],0),MATCH(Summary!K$8,TB_ALLOCATIONS[[#Headers],[January]:[December]],0)))))),0)</f>
        <v/>
      </c>
      <c r="L186" s="249" t="str">
        <f>IFERROR(IF($H186="","",IF($H186="Total",SUMIFS(L$12:L185,$F$12:$F185,"Category"),IF($F186="Category",SUMIFS(TB_TRANSACTIONS[Total ($)],TB_TRANSACTIONS[Category],Summary!$H186,TB_TRANSACTIONS[Month],Summary!K$8),SUMIFS(TB_TRANSACTIONS[Total ($)],TB_TRANSACTIONS[Subcategory],Summary!$H186,TB_TRANSACTIONS[Month],Summary!K$8)))),0)</f>
        <v/>
      </c>
      <c r="M186" s="250" t="str">
        <f t="shared" si="54"/>
        <v/>
      </c>
      <c r="N186" s="162"/>
      <c r="O186" s="165"/>
      <c r="P186" s="249" t="str">
        <f>IFERROR(IF($H186="","",IF($H186="Total",SUMIFS(P$12:P185,$F$12:$F185,"Category"),IF($F186="Category",SUM(INDEX(Allocations!$D$11:$O$20,MATCH(Summary!$H186,Allocations!$C$11:$C$20,0),MATCH(Summary!P$8,Allocations!$D$10:$O$10,0))),SUM(INDEX(TB_ALLOCATIONS[[January]:[December]],MATCH(Summary!$H186,TB_ALLOCATIONS[Subcategory],0),MATCH(Summary!P$8,TB_ALLOCATIONS[[#Headers],[January]:[December]],0)))))),0)</f>
        <v/>
      </c>
      <c r="Q186" s="249" t="str">
        <f>IFERROR(IF($H186="","",IF($H186="Total",SUMIFS(Q$12:Q185,$F$12:$F185,"Category"),IF($F186="Category",SUMIFS(TB_TRANSACTIONS[Total ($)],TB_TRANSACTIONS[Category],Summary!$H186,TB_TRANSACTIONS[Month],Summary!P$8),SUMIFS(TB_TRANSACTIONS[Total ($)],TB_TRANSACTIONS[Subcategory],Summary!$H186,TB_TRANSACTIONS[Month],Summary!P$8)))),0)</f>
        <v/>
      </c>
      <c r="R186" s="250" t="str">
        <f t="shared" si="42"/>
        <v/>
      </c>
      <c r="S186" s="162"/>
      <c r="T186" s="165"/>
      <c r="U186" s="249" t="str">
        <f>IFERROR(IF($H186="","",IF($H186="Total",SUMIFS(U$12:U185,$F$12:$F185,"Category"),IF($F186="Category",SUM(INDEX(Allocations!$D$11:$O$20,MATCH(Summary!$H186,Allocations!$C$11:$C$20,0),MATCH(Summary!U$8,Allocations!$D$10:$O$10,0))),SUM(INDEX(TB_ALLOCATIONS[[January]:[December]],MATCH(Summary!$H186,TB_ALLOCATIONS[Subcategory],0),MATCH(Summary!U$8,TB_ALLOCATIONS[[#Headers],[January]:[December]],0)))))),0)</f>
        <v/>
      </c>
      <c r="V186" s="249" t="str">
        <f>IFERROR(IF($H186="","",IF($H186="Total",SUMIFS(V$12:V185,$F$12:$F185,"Category"),IF($F186="Category",SUMIFS(TB_TRANSACTIONS[Total ($)],TB_TRANSACTIONS[Category],Summary!$H186,TB_TRANSACTIONS[Month],Summary!U$8),SUMIFS(TB_TRANSACTIONS[Total ($)],TB_TRANSACTIONS[Subcategory],Summary!$H186,TB_TRANSACTIONS[Month],Summary!U$8)))),0)</f>
        <v/>
      </c>
      <c r="W186" s="250" t="str">
        <f t="shared" si="43"/>
        <v/>
      </c>
      <c r="X186" s="162"/>
      <c r="Y186" s="165"/>
      <c r="Z186" s="249" t="str">
        <f>IFERROR(IF($H186="","",IF($H186="Total",SUMIFS(Z$12:Z185,$F$12:$F185,"Category"),IF($F186="Category",SUM(INDEX(Allocations!$D$11:$O$20,MATCH(Summary!$H186,Allocations!$C$11:$C$20,0),MATCH(Summary!Z$8,Allocations!$D$10:$O$10,0))),SUM(INDEX(TB_ALLOCATIONS[[January]:[December]],MATCH(Summary!$H186,TB_ALLOCATIONS[Subcategory],0),MATCH(Summary!Z$8,TB_ALLOCATIONS[[#Headers],[January]:[December]],0)))))),0)</f>
        <v/>
      </c>
      <c r="AA186" s="249" t="str">
        <f>IFERROR(IF($H186="","",IF($H186="Total",SUMIFS(AA$12:AA185,$F$12:$F185,"Category"),IF($F186="Category",SUMIFS(TB_TRANSACTIONS[Total ($)],TB_TRANSACTIONS[Category],Summary!$H186,TB_TRANSACTIONS[Month],Summary!Z$8),SUMIFS(TB_TRANSACTIONS[Total ($)],TB_TRANSACTIONS[Subcategory],Summary!$H186,TB_TRANSACTIONS[Month],Summary!Z$8)))),0)</f>
        <v/>
      </c>
      <c r="AB186" s="250" t="str">
        <f t="shared" si="44"/>
        <v/>
      </c>
      <c r="AC186" s="162"/>
      <c r="AD186" s="165"/>
      <c r="AE186" s="249" t="str">
        <f>IFERROR(IF($H186="","",IF($H186="Total",SUMIFS(AE$12:AE185,$F$12:$F185,"Category"),IF($F186="Category",SUM(INDEX(Allocations!$D$11:$O$20,MATCH(Summary!$H186,Allocations!$C$11:$C$20,0),MATCH(Summary!AE$8,Allocations!$D$10:$O$10,0))),SUM(INDEX(TB_ALLOCATIONS[[January]:[December]],MATCH(Summary!$H186,TB_ALLOCATIONS[Subcategory],0),MATCH(Summary!AE$8,TB_ALLOCATIONS[[#Headers],[January]:[December]],0)))))),0)</f>
        <v/>
      </c>
      <c r="AF186" s="249" t="str">
        <f>IFERROR(IF($H186="","",IF($H186="Total",SUMIFS(AF$12:AF185,$F$12:$F185,"Category"),IF($F186="Category",SUMIFS(TB_TRANSACTIONS[Total ($)],TB_TRANSACTIONS[Category],Summary!$H186,TB_TRANSACTIONS[Month],Summary!AE$8),SUMIFS(TB_TRANSACTIONS[Total ($)],TB_TRANSACTIONS[Subcategory],Summary!$H186,TB_TRANSACTIONS[Month],Summary!AE$8)))),0)</f>
        <v/>
      </c>
      <c r="AG186" s="250" t="str">
        <f t="shared" si="45"/>
        <v/>
      </c>
      <c r="AH186" s="162"/>
      <c r="AI186" s="165"/>
      <c r="AJ186" s="249" t="str">
        <f>IFERROR(IF($H186="","",IF($H186="Total",SUMIFS(AJ$12:AJ185,$F$12:$F185,"Category"),IF($F186="Category",SUM(INDEX(Allocations!$D$11:$O$20,MATCH(Summary!$H186,Allocations!$C$11:$C$20,0),MATCH(Summary!AJ$8,Allocations!$D$10:$O$10,0))),SUM(INDEX(TB_ALLOCATIONS[[January]:[December]],MATCH(Summary!$H186,TB_ALLOCATIONS[Subcategory],0),MATCH(Summary!AJ$8,TB_ALLOCATIONS[[#Headers],[January]:[December]],0)))))),0)</f>
        <v/>
      </c>
      <c r="AK186" s="249" t="str">
        <f>IFERROR(IF($H186="","",IF($H186="Total",SUMIFS(AK$12:AK185,$F$12:$F185,"Category"),IF($F186="Category",SUMIFS(TB_TRANSACTIONS[Total ($)],TB_TRANSACTIONS[Category],Summary!$H186,TB_TRANSACTIONS[Month],Summary!AJ$8),SUMIFS(TB_TRANSACTIONS[Total ($)],TB_TRANSACTIONS[Subcategory],Summary!$H186,TB_TRANSACTIONS[Month],Summary!AJ$8)))),0)</f>
        <v/>
      </c>
      <c r="AL186" s="250" t="str">
        <f t="shared" si="46"/>
        <v/>
      </c>
      <c r="AM186" s="162"/>
      <c r="AN186" s="165"/>
      <c r="AO186" s="249" t="str">
        <f>IFERROR(IF($H186="","",IF($H186="Total",SUMIFS(AO$12:AO185,$F$12:$F185,"Category"),IF($F186="Category",SUM(INDEX(Allocations!$D$11:$O$20,MATCH(Summary!$H186,Allocations!$C$11:$C$20,0),MATCH(Summary!AO$8,Allocations!$D$10:$O$10,0))),SUM(INDEX(TB_ALLOCATIONS[[January]:[December]],MATCH(Summary!$H186,TB_ALLOCATIONS[Subcategory],0),MATCH(Summary!AO$8,TB_ALLOCATIONS[[#Headers],[January]:[December]],0)))))),0)</f>
        <v/>
      </c>
      <c r="AP186" s="249" t="str">
        <f>IFERROR(IF($H186="","",IF($H186="Total",SUMIFS(AP$12:AP185,$F$12:$F185,"Category"),IF($F186="Category",SUMIFS(TB_TRANSACTIONS[Total ($)],TB_TRANSACTIONS[Category],Summary!$H186,TB_TRANSACTIONS[Month],Summary!AO$8),SUMIFS(TB_TRANSACTIONS[Total ($)],TB_TRANSACTIONS[Subcategory],Summary!$H186,TB_TRANSACTIONS[Month],Summary!AO$8)))),0)</f>
        <v/>
      </c>
      <c r="AQ186" s="250" t="str">
        <f t="shared" si="47"/>
        <v/>
      </c>
      <c r="AR186" s="162"/>
      <c r="AS186" s="165"/>
      <c r="AT186" s="249" t="str">
        <f>IFERROR(IF($H186="","",IF($H186="Total",SUMIFS(AT$12:AT185,$F$12:$F185,"Category"),IF($F186="Category",SUM(INDEX(Allocations!$D$11:$O$20,MATCH(Summary!$H186,Allocations!$C$11:$C$20,0),MATCH(Summary!AT$8,Allocations!$D$10:$O$10,0))),SUM(INDEX(TB_ALLOCATIONS[[January]:[December]],MATCH(Summary!$H186,TB_ALLOCATIONS[Subcategory],0),MATCH(Summary!AT$8,TB_ALLOCATIONS[[#Headers],[January]:[December]],0)))))),0)</f>
        <v/>
      </c>
      <c r="AU186" s="249" t="str">
        <f>IFERROR(IF($H186="","",IF($H186="Total",SUMIFS(AU$12:AU185,$F$12:$F185,"Category"),IF($F186="Category",SUMIFS(TB_TRANSACTIONS[Total ($)],TB_TRANSACTIONS[Category],Summary!$H186,TB_TRANSACTIONS[Month],Summary!AT$8),SUMIFS(TB_TRANSACTIONS[Total ($)],TB_TRANSACTIONS[Subcategory],Summary!$H186,TB_TRANSACTIONS[Month],Summary!AT$8)))),0)</f>
        <v/>
      </c>
      <c r="AV186" s="250" t="str">
        <f t="shared" si="48"/>
        <v/>
      </c>
      <c r="AW186" s="162"/>
      <c r="AX186" s="165"/>
      <c r="AY186" s="249" t="str">
        <f>IFERROR(IF($H186="","",IF($H186="Total",SUMIFS(AY$12:AY185,$F$12:$F185,"Category"),IF($F186="Category",SUM(INDEX(Allocations!$D$11:$O$20,MATCH(Summary!$H186,Allocations!$C$11:$C$20,0),MATCH(Summary!AY$8,Allocations!$D$10:$O$10,0))),SUM(INDEX(TB_ALLOCATIONS[[January]:[December]],MATCH(Summary!$H186,TB_ALLOCATIONS[Subcategory],0),MATCH(Summary!AY$8,TB_ALLOCATIONS[[#Headers],[January]:[December]],0)))))),0)</f>
        <v/>
      </c>
      <c r="AZ186" s="249" t="str">
        <f>IFERROR(IF($H186="","",IF($H186="Total",SUMIFS(AZ$12:AZ185,$F$12:$F185,"Category"),IF($F186="Category",SUMIFS(TB_TRANSACTIONS[Total ($)],TB_TRANSACTIONS[Category],Summary!$H186,TB_TRANSACTIONS[Month],Summary!AY$8),SUMIFS(TB_TRANSACTIONS[Total ($)],TB_TRANSACTIONS[Subcategory],Summary!$H186,TB_TRANSACTIONS[Month],Summary!AY$8)))),0)</f>
        <v/>
      </c>
      <c r="BA186" s="250" t="str">
        <f t="shared" si="49"/>
        <v/>
      </c>
      <c r="BB186" s="162"/>
      <c r="BC186" s="165"/>
      <c r="BD186" s="249" t="str">
        <f>IFERROR(IF($H186="","",IF($H186="Total",SUMIFS(BD$12:BD185,$F$12:$F185,"Category"),IF($F186="Category",SUM(INDEX(Allocations!$D$11:$O$20,MATCH(Summary!$H186,Allocations!$C$11:$C$20,0),MATCH(Summary!BD$8,Allocations!$D$10:$O$10,0))),SUM(INDEX(TB_ALLOCATIONS[[January]:[December]],MATCH(Summary!$H186,TB_ALLOCATIONS[Subcategory],0),MATCH(Summary!BD$8,TB_ALLOCATIONS[[#Headers],[January]:[December]],0)))))),0)</f>
        <v/>
      </c>
      <c r="BE186" s="249" t="str">
        <f>IFERROR(IF($H186="","",IF($H186="Total",SUMIFS(BE$12:BE185,$F$12:$F185,"Category"),IF($F186="Category",SUMIFS(TB_TRANSACTIONS[Total ($)],TB_TRANSACTIONS[Category],Summary!$H186,TB_TRANSACTIONS[Month],Summary!BD$8),SUMIFS(TB_TRANSACTIONS[Total ($)],TB_TRANSACTIONS[Subcategory],Summary!$H186,TB_TRANSACTIONS[Month],Summary!BD$8)))),0)</f>
        <v/>
      </c>
      <c r="BF186" s="250" t="str">
        <f t="shared" si="50"/>
        <v/>
      </c>
      <c r="BG186" s="162"/>
      <c r="BH186" s="165"/>
      <c r="BI186" s="249" t="str">
        <f>IFERROR(IF($H186="","",IF($H186="Total",SUMIFS(BI$12:BI185,$F$12:$F185,"Category"),IF($F186="Category",SUM(INDEX(Allocations!$D$11:$O$20,MATCH(Summary!$H186,Allocations!$C$11:$C$20,0),MATCH(Summary!BI$8,Allocations!$D$10:$O$10,0))),SUM(INDEX(TB_ALLOCATIONS[[January]:[December]],MATCH(Summary!$H186,TB_ALLOCATIONS[Subcategory],0),MATCH(Summary!BI$8,TB_ALLOCATIONS[[#Headers],[January]:[December]],0)))))),0)</f>
        <v/>
      </c>
      <c r="BJ186" s="249" t="str">
        <f>IFERROR(IF($H186="","",IF($H186="Total",SUMIFS(BJ$12:BJ185,$F$12:$F185,"Category"),IF($F186="Category",SUMIFS(TB_TRANSACTIONS[Total ($)],TB_TRANSACTIONS[Category],Summary!$H186,TB_TRANSACTIONS[Month],Summary!BI$8),SUMIFS(TB_TRANSACTIONS[Total ($)],TB_TRANSACTIONS[Subcategory],Summary!$H186,TB_TRANSACTIONS[Month],Summary!BI$8)))),0)</f>
        <v/>
      </c>
      <c r="BK186" s="250" t="str">
        <f t="shared" si="51"/>
        <v/>
      </c>
      <c r="BL186" s="162"/>
      <c r="BM186" s="165"/>
      <c r="BN186" s="249" t="str">
        <f>IFERROR(IF($H186="","",IF($H186="Total",SUMIFS(BN$12:BN185,$F$12:$F185,"Category"),IF($F186="Category",SUM(INDEX(Allocations!$D$11:$O$20,MATCH(Summary!$H186,Allocations!$C$11:$C$20,0),MATCH(Summary!BN$8,Allocations!$D$10:$O$10,0))),SUM(INDEX(TB_ALLOCATIONS[[January]:[December]],MATCH(Summary!$H186,TB_ALLOCATIONS[Subcategory],0),MATCH(Summary!BN$8,TB_ALLOCATIONS[[#Headers],[January]:[December]],0)))))),0)</f>
        <v/>
      </c>
      <c r="BO186" s="249" t="str">
        <f>IFERROR(IF($H186="","",IF($H186="Total",SUMIFS(BO$12:BO185,$F$12:$F185,"Category"),IF($F186="Category",SUMIFS(TB_TRANSACTIONS[Total ($)],TB_TRANSACTIONS[Category],Summary!$H186,TB_TRANSACTIONS[Month],Summary!BN$8),SUMIFS(TB_TRANSACTIONS[Total ($)],TB_TRANSACTIONS[Subcategory],Summary!$H186,TB_TRANSACTIONS[Month],Summary!BN$8)))),0)</f>
        <v/>
      </c>
      <c r="BP186" s="250" t="str">
        <f t="shared" si="52"/>
        <v/>
      </c>
      <c r="BQ186" s="162"/>
      <c r="BR186" s="165"/>
      <c r="BS186" s="249" t="str">
        <f t="shared" si="55"/>
        <v/>
      </c>
      <c r="BT186" s="249" t="str">
        <f t="shared" si="56"/>
        <v/>
      </c>
      <c r="BU186" s="250" t="str">
        <f t="shared" si="57"/>
        <v/>
      </c>
      <c r="BV186" s="267"/>
      <c r="BW186" s="77"/>
      <c r="BX186" s="57"/>
      <c r="CK186" s="92"/>
      <c r="CL186" s="92"/>
      <c r="CM186" s="92"/>
      <c r="CN186" s="92"/>
      <c r="CO186" s="92"/>
      <c r="CP186" s="92"/>
    </row>
    <row r="187" spans="1:94" s="72" customFormat="1" ht="16" customHeight="1" thickBot="1" x14ac:dyDescent="0.3">
      <c r="A187" s="97"/>
      <c r="B187" s="108" t="str">
        <f>IFERROR(IF(COUNTIFS($B$13:B186,"Total")&gt;0,"-",IF(B186="",IF(B185="","Total",IF(B185=$C$8,"",B185+1)),IF(E186=D186,"",B186))),"-")</f>
        <v>-</v>
      </c>
      <c r="C187" s="108" t="str">
        <f>IFERROR(IF(B187="","-",INDEX(Analysis!$D$45:$D$54,MATCH(Summary!$B187,Analysis!$C$45:$C$54,0),1)),"-")</f>
        <v>-</v>
      </c>
      <c r="D187" s="108" t="str">
        <f>IFERROR(INDEX(Analysis!$E$45:$E$54,MATCH(Summary!$B187,Analysis!$C$45:$C$54,0),1),"-")</f>
        <v>-</v>
      </c>
      <c r="E187" s="108" t="str">
        <f t="shared" si="53"/>
        <v>-</v>
      </c>
      <c r="F187" s="108" t="str">
        <f t="shared" si="41"/>
        <v>-</v>
      </c>
      <c r="G187" s="57"/>
      <c r="H187" s="164" t="str">
        <f>IFERROR(IF(B187="Total","Total",IF(COUNTIFS($H$12:H186,"Total")&gt;0,"",IF(F187="Category",Summary!C187,INDEX(TB_ALLOCATIONS[Subcategory],MATCH(Summary!C187&amp;"-"&amp;Summary!E187,TB_ALLOCATIONS[Subcategory - code],0),1)))),"")</f>
        <v/>
      </c>
      <c r="I187" s="162"/>
      <c r="J187" s="165"/>
      <c r="K187" s="249" t="str">
        <f>IFERROR(IF($H187="","",IF($H187="Total",SUMIFS(K$12:K186,$F$12:$F186,"Category"),IF($F187="Category",SUM(INDEX(Allocations!$D$11:$O$20,MATCH(Summary!$H187,Allocations!$C$11:$C$20,0),MATCH(Summary!K$8,Allocations!$D$10:$O$10,0))),SUM(INDEX(TB_ALLOCATIONS[[January]:[December]],MATCH(Summary!$H187,TB_ALLOCATIONS[Subcategory],0),MATCH(Summary!K$8,TB_ALLOCATIONS[[#Headers],[January]:[December]],0)))))),0)</f>
        <v/>
      </c>
      <c r="L187" s="249" t="str">
        <f>IFERROR(IF($H187="","",IF($H187="Total",SUMIFS(L$12:L186,$F$12:$F186,"Category"),IF($F187="Category",SUMIFS(TB_TRANSACTIONS[Total ($)],TB_TRANSACTIONS[Category],Summary!$H187,TB_TRANSACTIONS[Month],Summary!K$8),SUMIFS(TB_TRANSACTIONS[Total ($)],TB_TRANSACTIONS[Subcategory],Summary!$H187,TB_TRANSACTIONS[Month],Summary!K$8)))),0)</f>
        <v/>
      </c>
      <c r="M187" s="250" t="str">
        <f t="shared" si="54"/>
        <v/>
      </c>
      <c r="N187" s="162"/>
      <c r="O187" s="165"/>
      <c r="P187" s="249" t="str">
        <f>IFERROR(IF($H187="","",IF($H187="Total",SUMIFS(P$12:P186,$F$12:$F186,"Category"),IF($F187="Category",SUM(INDEX(Allocations!$D$11:$O$20,MATCH(Summary!$H187,Allocations!$C$11:$C$20,0),MATCH(Summary!P$8,Allocations!$D$10:$O$10,0))),SUM(INDEX(TB_ALLOCATIONS[[January]:[December]],MATCH(Summary!$H187,TB_ALLOCATIONS[Subcategory],0),MATCH(Summary!P$8,TB_ALLOCATIONS[[#Headers],[January]:[December]],0)))))),0)</f>
        <v/>
      </c>
      <c r="Q187" s="249" t="str">
        <f>IFERROR(IF($H187="","",IF($H187="Total",SUMIFS(Q$12:Q186,$F$12:$F186,"Category"),IF($F187="Category",SUMIFS(TB_TRANSACTIONS[Total ($)],TB_TRANSACTIONS[Category],Summary!$H187,TB_TRANSACTIONS[Month],Summary!P$8),SUMIFS(TB_TRANSACTIONS[Total ($)],TB_TRANSACTIONS[Subcategory],Summary!$H187,TB_TRANSACTIONS[Month],Summary!P$8)))),0)</f>
        <v/>
      </c>
      <c r="R187" s="250" t="str">
        <f t="shared" si="42"/>
        <v/>
      </c>
      <c r="S187" s="162"/>
      <c r="T187" s="165"/>
      <c r="U187" s="249" t="str">
        <f>IFERROR(IF($H187="","",IF($H187="Total",SUMIFS(U$12:U186,$F$12:$F186,"Category"),IF($F187="Category",SUM(INDEX(Allocations!$D$11:$O$20,MATCH(Summary!$H187,Allocations!$C$11:$C$20,0),MATCH(Summary!U$8,Allocations!$D$10:$O$10,0))),SUM(INDEX(TB_ALLOCATIONS[[January]:[December]],MATCH(Summary!$H187,TB_ALLOCATIONS[Subcategory],0),MATCH(Summary!U$8,TB_ALLOCATIONS[[#Headers],[January]:[December]],0)))))),0)</f>
        <v/>
      </c>
      <c r="V187" s="249" t="str">
        <f>IFERROR(IF($H187="","",IF($H187="Total",SUMIFS(V$12:V186,$F$12:$F186,"Category"),IF($F187="Category",SUMIFS(TB_TRANSACTIONS[Total ($)],TB_TRANSACTIONS[Category],Summary!$H187,TB_TRANSACTIONS[Month],Summary!U$8),SUMIFS(TB_TRANSACTIONS[Total ($)],TB_TRANSACTIONS[Subcategory],Summary!$H187,TB_TRANSACTIONS[Month],Summary!U$8)))),0)</f>
        <v/>
      </c>
      <c r="W187" s="250" t="str">
        <f t="shared" si="43"/>
        <v/>
      </c>
      <c r="X187" s="162"/>
      <c r="Y187" s="165"/>
      <c r="Z187" s="249" t="str">
        <f>IFERROR(IF($H187="","",IF($H187="Total",SUMIFS(Z$12:Z186,$F$12:$F186,"Category"),IF($F187="Category",SUM(INDEX(Allocations!$D$11:$O$20,MATCH(Summary!$H187,Allocations!$C$11:$C$20,0),MATCH(Summary!Z$8,Allocations!$D$10:$O$10,0))),SUM(INDEX(TB_ALLOCATIONS[[January]:[December]],MATCH(Summary!$H187,TB_ALLOCATIONS[Subcategory],0),MATCH(Summary!Z$8,TB_ALLOCATIONS[[#Headers],[January]:[December]],0)))))),0)</f>
        <v/>
      </c>
      <c r="AA187" s="249" t="str">
        <f>IFERROR(IF($H187="","",IF($H187="Total",SUMIFS(AA$12:AA186,$F$12:$F186,"Category"),IF($F187="Category",SUMIFS(TB_TRANSACTIONS[Total ($)],TB_TRANSACTIONS[Category],Summary!$H187,TB_TRANSACTIONS[Month],Summary!Z$8),SUMIFS(TB_TRANSACTIONS[Total ($)],TB_TRANSACTIONS[Subcategory],Summary!$H187,TB_TRANSACTIONS[Month],Summary!Z$8)))),0)</f>
        <v/>
      </c>
      <c r="AB187" s="250" t="str">
        <f t="shared" si="44"/>
        <v/>
      </c>
      <c r="AC187" s="162"/>
      <c r="AD187" s="165"/>
      <c r="AE187" s="249" t="str">
        <f>IFERROR(IF($H187="","",IF($H187="Total",SUMIFS(AE$12:AE186,$F$12:$F186,"Category"),IF($F187="Category",SUM(INDEX(Allocations!$D$11:$O$20,MATCH(Summary!$H187,Allocations!$C$11:$C$20,0),MATCH(Summary!AE$8,Allocations!$D$10:$O$10,0))),SUM(INDEX(TB_ALLOCATIONS[[January]:[December]],MATCH(Summary!$H187,TB_ALLOCATIONS[Subcategory],0),MATCH(Summary!AE$8,TB_ALLOCATIONS[[#Headers],[January]:[December]],0)))))),0)</f>
        <v/>
      </c>
      <c r="AF187" s="249" t="str">
        <f>IFERROR(IF($H187="","",IF($H187="Total",SUMIFS(AF$12:AF186,$F$12:$F186,"Category"),IF($F187="Category",SUMIFS(TB_TRANSACTIONS[Total ($)],TB_TRANSACTIONS[Category],Summary!$H187,TB_TRANSACTIONS[Month],Summary!AE$8),SUMIFS(TB_TRANSACTIONS[Total ($)],TB_TRANSACTIONS[Subcategory],Summary!$H187,TB_TRANSACTIONS[Month],Summary!AE$8)))),0)</f>
        <v/>
      </c>
      <c r="AG187" s="250" t="str">
        <f t="shared" si="45"/>
        <v/>
      </c>
      <c r="AH187" s="162"/>
      <c r="AI187" s="165"/>
      <c r="AJ187" s="249" t="str">
        <f>IFERROR(IF($H187="","",IF($H187="Total",SUMIFS(AJ$12:AJ186,$F$12:$F186,"Category"),IF($F187="Category",SUM(INDEX(Allocations!$D$11:$O$20,MATCH(Summary!$H187,Allocations!$C$11:$C$20,0),MATCH(Summary!AJ$8,Allocations!$D$10:$O$10,0))),SUM(INDEX(TB_ALLOCATIONS[[January]:[December]],MATCH(Summary!$H187,TB_ALLOCATIONS[Subcategory],0),MATCH(Summary!AJ$8,TB_ALLOCATIONS[[#Headers],[January]:[December]],0)))))),0)</f>
        <v/>
      </c>
      <c r="AK187" s="249" t="str">
        <f>IFERROR(IF($H187="","",IF($H187="Total",SUMIFS(AK$12:AK186,$F$12:$F186,"Category"),IF($F187="Category",SUMIFS(TB_TRANSACTIONS[Total ($)],TB_TRANSACTIONS[Category],Summary!$H187,TB_TRANSACTIONS[Month],Summary!AJ$8),SUMIFS(TB_TRANSACTIONS[Total ($)],TB_TRANSACTIONS[Subcategory],Summary!$H187,TB_TRANSACTIONS[Month],Summary!AJ$8)))),0)</f>
        <v/>
      </c>
      <c r="AL187" s="250" t="str">
        <f t="shared" si="46"/>
        <v/>
      </c>
      <c r="AM187" s="162"/>
      <c r="AN187" s="165"/>
      <c r="AO187" s="249" t="str">
        <f>IFERROR(IF($H187="","",IF($H187="Total",SUMIFS(AO$12:AO186,$F$12:$F186,"Category"),IF($F187="Category",SUM(INDEX(Allocations!$D$11:$O$20,MATCH(Summary!$H187,Allocations!$C$11:$C$20,0),MATCH(Summary!AO$8,Allocations!$D$10:$O$10,0))),SUM(INDEX(TB_ALLOCATIONS[[January]:[December]],MATCH(Summary!$H187,TB_ALLOCATIONS[Subcategory],0),MATCH(Summary!AO$8,TB_ALLOCATIONS[[#Headers],[January]:[December]],0)))))),0)</f>
        <v/>
      </c>
      <c r="AP187" s="249" t="str">
        <f>IFERROR(IF($H187="","",IF($H187="Total",SUMIFS(AP$12:AP186,$F$12:$F186,"Category"),IF($F187="Category",SUMIFS(TB_TRANSACTIONS[Total ($)],TB_TRANSACTIONS[Category],Summary!$H187,TB_TRANSACTIONS[Month],Summary!AO$8),SUMIFS(TB_TRANSACTIONS[Total ($)],TB_TRANSACTIONS[Subcategory],Summary!$H187,TB_TRANSACTIONS[Month],Summary!AO$8)))),0)</f>
        <v/>
      </c>
      <c r="AQ187" s="250" t="str">
        <f t="shared" si="47"/>
        <v/>
      </c>
      <c r="AR187" s="162"/>
      <c r="AS187" s="165"/>
      <c r="AT187" s="249" t="str">
        <f>IFERROR(IF($H187="","",IF($H187="Total",SUMIFS(AT$12:AT186,$F$12:$F186,"Category"),IF($F187="Category",SUM(INDEX(Allocations!$D$11:$O$20,MATCH(Summary!$H187,Allocations!$C$11:$C$20,0),MATCH(Summary!AT$8,Allocations!$D$10:$O$10,0))),SUM(INDEX(TB_ALLOCATIONS[[January]:[December]],MATCH(Summary!$H187,TB_ALLOCATIONS[Subcategory],0),MATCH(Summary!AT$8,TB_ALLOCATIONS[[#Headers],[January]:[December]],0)))))),0)</f>
        <v/>
      </c>
      <c r="AU187" s="249" t="str">
        <f>IFERROR(IF($H187="","",IF($H187="Total",SUMIFS(AU$12:AU186,$F$12:$F186,"Category"),IF($F187="Category",SUMIFS(TB_TRANSACTIONS[Total ($)],TB_TRANSACTIONS[Category],Summary!$H187,TB_TRANSACTIONS[Month],Summary!AT$8),SUMIFS(TB_TRANSACTIONS[Total ($)],TB_TRANSACTIONS[Subcategory],Summary!$H187,TB_TRANSACTIONS[Month],Summary!AT$8)))),0)</f>
        <v/>
      </c>
      <c r="AV187" s="250" t="str">
        <f t="shared" si="48"/>
        <v/>
      </c>
      <c r="AW187" s="162"/>
      <c r="AX187" s="165"/>
      <c r="AY187" s="249" t="str">
        <f>IFERROR(IF($H187="","",IF($H187="Total",SUMIFS(AY$12:AY186,$F$12:$F186,"Category"),IF($F187="Category",SUM(INDEX(Allocations!$D$11:$O$20,MATCH(Summary!$H187,Allocations!$C$11:$C$20,0),MATCH(Summary!AY$8,Allocations!$D$10:$O$10,0))),SUM(INDEX(TB_ALLOCATIONS[[January]:[December]],MATCH(Summary!$H187,TB_ALLOCATIONS[Subcategory],0),MATCH(Summary!AY$8,TB_ALLOCATIONS[[#Headers],[January]:[December]],0)))))),0)</f>
        <v/>
      </c>
      <c r="AZ187" s="249" t="str">
        <f>IFERROR(IF($H187="","",IF($H187="Total",SUMIFS(AZ$12:AZ186,$F$12:$F186,"Category"),IF($F187="Category",SUMIFS(TB_TRANSACTIONS[Total ($)],TB_TRANSACTIONS[Category],Summary!$H187,TB_TRANSACTIONS[Month],Summary!AY$8),SUMIFS(TB_TRANSACTIONS[Total ($)],TB_TRANSACTIONS[Subcategory],Summary!$H187,TB_TRANSACTIONS[Month],Summary!AY$8)))),0)</f>
        <v/>
      </c>
      <c r="BA187" s="250" t="str">
        <f t="shared" si="49"/>
        <v/>
      </c>
      <c r="BB187" s="162"/>
      <c r="BC187" s="165"/>
      <c r="BD187" s="249" t="str">
        <f>IFERROR(IF($H187="","",IF($H187="Total",SUMIFS(BD$12:BD186,$F$12:$F186,"Category"),IF($F187="Category",SUM(INDEX(Allocations!$D$11:$O$20,MATCH(Summary!$H187,Allocations!$C$11:$C$20,0),MATCH(Summary!BD$8,Allocations!$D$10:$O$10,0))),SUM(INDEX(TB_ALLOCATIONS[[January]:[December]],MATCH(Summary!$H187,TB_ALLOCATIONS[Subcategory],0),MATCH(Summary!BD$8,TB_ALLOCATIONS[[#Headers],[January]:[December]],0)))))),0)</f>
        <v/>
      </c>
      <c r="BE187" s="249" t="str">
        <f>IFERROR(IF($H187="","",IF($H187="Total",SUMIFS(BE$12:BE186,$F$12:$F186,"Category"),IF($F187="Category",SUMIFS(TB_TRANSACTIONS[Total ($)],TB_TRANSACTIONS[Category],Summary!$H187,TB_TRANSACTIONS[Month],Summary!BD$8),SUMIFS(TB_TRANSACTIONS[Total ($)],TB_TRANSACTIONS[Subcategory],Summary!$H187,TB_TRANSACTIONS[Month],Summary!BD$8)))),0)</f>
        <v/>
      </c>
      <c r="BF187" s="250" t="str">
        <f t="shared" si="50"/>
        <v/>
      </c>
      <c r="BG187" s="162"/>
      <c r="BH187" s="165"/>
      <c r="BI187" s="249" t="str">
        <f>IFERROR(IF($H187="","",IF($H187="Total",SUMIFS(BI$12:BI186,$F$12:$F186,"Category"),IF($F187="Category",SUM(INDEX(Allocations!$D$11:$O$20,MATCH(Summary!$H187,Allocations!$C$11:$C$20,0),MATCH(Summary!BI$8,Allocations!$D$10:$O$10,0))),SUM(INDEX(TB_ALLOCATIONS[[January]:[December]],MATCH(Summary!$H187,TB_ALLOCATIONS[Subcategory],0),MATCH(Summary!BI$8,TB_ALLOCATIONS[[#Headers],[January]:[December]],0)))))),0)</f>
        <v/>
      </c>
      <c r="BJ187" s="249" t="str">
        <f>IFERROR(IF($H187="","",IF($H187="Total",SUMIFS(BJ$12:BJ186,$F$12:$F186,"Category"),IF($F187="Category",SUMIFS(TB_TRANSACTIONS[Total ($)],TB_TRANSACTIONS[Category],Summary!$H187,TB_TRANSACTIONS[Month],Summary!BI$8),SUMIFS(TB_TRANSACTIONS[Total ($)],TB_TRANSACTIONS[Subcategory],Summary!$H187,TB_TRANSACTIONS[Month],Summary!BI$8)))),0)</f>
        <v/>
      </c>
      <c r="BK187" s="250" t="str">
        <f t="shared" si="51"/>
        <v/>
      </c>
      <c r="BL187" s="162"/>
      <c r="BM187" s="165"/>
      <c r="BN187" s="249" t="str">
        <f>IFERROR(IF($H187="","",IF($H187="Total",SUMIFS(BN$12:BN186,$F$12:$F186,"Category"),IF($F187="Category",SUM(INDEX(Allocations!$D$11:$O$20,MATCH(Summary!$H187,Allocations!$C$11:$C$20,0),MATCH(Summary!BN$8,Allocations!$D$10:$O$10,0))),SUM(INDEX(TB_ALLOCATIONS[[January]:[December]],MATCH(Summary!$H187,TB_ALLOCATIONS[Subcategory],0),MATCH(Summary!BN$8,TB_ALLOCATIONS[[#Headers],[January]:[December]],0)))))),0)</f>
        <v/>
      </c>
      <c r="BO187" s="249" t="str">
        <f>IFERROR(IF($H187="","",IF($H187="Total",SUMIFS(BO$12:BO186,$F$12:$F186,"Category"),IF($F187="Category",SUMIFS(TB_TRANSACTIONS[Total ($)],TB_TRANSACTIONS[Category],Summary!$H187,TB_TRANSACTIONS[Month],Summary!BN$8),SUMIFS(TB_TRANSACTIONS[Total ($)],TB_TRANSACTIONS[Subcategory],Summary!$H187,TB_TRANSACTIONS[Month],Summary!BN$8)))),0)</f>
        <v/>
      </c>
      <c r="BP187" s="250" t="str">
        <f t="shared" si="52"/>
        <v/>
      </c>
      <c r="BQ187" s="162"/>
      <c r="BR187" s="165"/>
      <c r="BS187" s="249" t="str">
        <f t="shared" si="55"/>
        <v/>
      </c>
      <c r="BT187" s="249" t="str">
        <f t="shared" si="56"/>
        <v/>
      </c>
      <c r="BU187" s="250" t="str">
        <f t="shared" si="57"/>
        <v/>
      </c>
      <c r="BV187" s="267"/>
      <c r="BW187" s="77"/>
      <c r="BX187" s="57"/>
      <c r="CK187" s="92"/>
      <c r="CL187" s="92"/>
      <c r="CM187" s="92"/>
      <c r="CN187" s="92"/>
      <c r="CO187" s="92"/>
      <c r="CP187" s="92"/>
    </row>
    <row r="188" spans="1:94" s="72" customFormat="1" ht="16" customHeight="1" thickBot="1" x14ac:dyDescent="0.3">
      <c r="A188" s="97"/>
      <c r="B188" s="108" t="str">
        <f>IFERROR(IF(COUNTIFS($B$13:B187,"Total")&gt;0,"-",IF(B187="",IF(B186="","Total",IF(B186=$C$8,"",B186+1)),IF(E187=D187,"",B187))),"-")</f>
        <v>-</v>
      </c>
      <c r="C188" s="108" t="str">
        <f>IFERROR(IF(B188="","-",INDEX(Analysis!$D$45:$D$54,MATCH(Summary!$B188,Analysis!$C$45:$C$54,0),1)),"-")</f>
        <v>-</v>
      </c>
      <c r="D188" s="108" t="str">
        <f>IFERROR(INDEX(Analysis!$E$45:$E$54,MATCH(Summary!$B188,Analysis!$C$45:$C$54,0),1),"-")</f>
        <v>-</v>
      </c>
      <c r="E188" s="108" t="str">
        <f t="shared" si="53"/>
        <v>-</v>
      </c>
      <c r="F188" s="108" t="str">
        <f t="shared" si="41"/>
        <v>-</v>
      </c>
      <c r="G188" s="57"/>
      <c r="H188" s="164" t="str">
        <f>IFERROR(IF(B188="Total","Total",IF(COUNTIFS($H$12:H187,"Total")&gt;0,"",IF(F188="Category",Summary!C188,INDEX(TB_ALLOCATIONS[Subcategory],MATCH(Summary!C188&amp;"-"&amp;Summary!E188,TB_ALLOCATIONS[Subcategory - code],0),1)))),"")</f>
        <v/>
      </c>
      <c r="I188" s="162"/>
      <c r="J188" s="165"/>
      <c r="K188" s="249" t="str">
        <f>IFERROR(IF($H188="","",IF($H188="Total",SUMIFS(K$12:K187,$F$12:$F187,"Category"),IF($F188="Category",SUM(INDEX(Allocations!$D$11:$O$20,MATCH(Summary!$H188,Allocations!$C$11:$C$20,0),MATCH(Summary!K$8,Allocations!$D$10:$O$10,0))),SUM(INDEX(TB_ALLOCATIONS[[January]:[December]],MATCH(Summary!$H188,TB_ALLOCATIONS[Subcategory],0),MATCH(Summary!K$8,TB_ALLOCATIONS[[#Headers],[January]:[December]],0)))))),0)</f>
        <v/>
      </c>
      <c r="L188" s="249" t="str">
        <f>IFERROR(IF($H188="","",IF($H188="Total",SUMIFS(L$12:L187,$F$12:$F187,"Category"),IF($F188="Category",SUMIFS(TB_TRANSACTIONS[Total ($)],TB_TRANSACTIONS[Category],Summary!$H188,TB_TRANSACTIONS[Month],Summary!K$8),SUMIFS(TB_TRANSACTIONS[Total ($)],TB_TRANSACTIONS[Subcategory],Summary!$H188,TB_TRANSACTIONS[Month],Summary!K$8)))),0)</f>
        <v/>
      </c>
      <c r="M188" s="250" t="str">
        <f t="shared" si="54"/>
        <v/>
      </c>
      <c r="N188" s="162"/>
      <c r="O188" s="165"/>
      <c r="P188" s="249" t="str">
        <f>IFERROR(IF($H188="","",IF($H188="Total",SUMIFS(P$12:P187,$F$12:$F187,"Category"),IF($F188="Category",SUM(INDEX(Allocations!$D$11:$O$20,MATCH(Summary!$H188,Allocations!$C$11:$C$20,0),MATCH(Summary!P$8,Allocations!$D$10:$O$10,0))),SUM(INDEX(TB_ALLOCATIONS[[January]:[December]],MATCH(Summary!$H188,TB_ALLOCATIONS[Subcategory],0),MATCH(Summary!P$8,TB_ALLOCATIONS[[#Headers],[January]:[December]],0)))))),0)</f>
        <v/>
      </c>
      <c r="Q188" s="249" t="str">
        <f>IFERROR(IF($H188="","",IF($H188="Total",SUMIFS(Q$12:Q187,$F$12:$F187,"Category"),IF($F188="Category",SUMIFS(TB_TRANSACTIONS[Total ($)],TB_TRANSACTIONS[Category],Summary!$H188,TB_TRANSACTIONS[Month],Summary!P$8),SUMIFS(TB_TRANSACTIONS[Total ($)],TB_TRANSACTIONS[Subcategory],Summary!$H188,TB_TRANSACTIONS[Month],Summary!P$8)))),0)</f>
        <v/>
      </c>
      <c r="R188" s="250" t="str">
        <f t="shared" si="42"/>
        <v/>
      </c>
      <c r="S188" s="162"/>
      <c r="T188" s="165"/>
      <c r="U188" s="249" t="str">
        <f>IFERROR(IF($H188="","",IF($H188="Total",SUMIFS(U$12:U187,$F$12:$F187,"Category"),IF($F188="Category",SUM(INDEX(Allocations!$D$11:$O$20,MATCH(Summary!$H188,Allocations!$C$11:$C$20,0),MATCH(Summary!U$8,Allocations!$D$10:$O$10,0))),SUM(INDEX(TB_ALLOCATIONS[[January]:[December]],MATCH(Summary!$H188,TB_ALLOCATIONS[Subcategory],0),MATCH(Summary!U$8,TB_ALLOCATIONS[[#Headers],[January]:[December]],0)))))),0)</f>
        <v/>
      </c>
      <c r="V188" s="249" t="str">
        <f>IFERROR(IF($H188="","",IF($H188="Total",SUMIFS(V$12:V187,$F$12:$F187,"Category"),IF($F188="Category",SUMIFS(TB_TRANSACTIONS[Total ($)],TB_TRANSACTIONS[Category],Summary!$H188,TB_TRANSACTIONS[Month],Summary!U$8),SUMIFS(TB_TRANSACTIONS[Total ($)],TB_TRANSACTIONS[Subcategory],Summary!$H188,TB_TRANSACTIONS[Month],Summary!U$8)))),0)</f>
        <v/>
      </c>
      <c r="W188" s="250" t="str">
        <f t="shared" si="43"/>
        <v/>
      </c>
      <c r="X188" s="162"/>
      <c r="Y188" s="165"/>
      <c r="Z188" s="249" t="str">
        <f>IFERROR(IF($H188="","",IF($H188="Total",SUMIFS(Z$12:Z187,$F$12:$F187,"Category"),IF($F188="Category",SUM(INDEX(Allocations!$D$11:$O$20,MATCH(Summary!$H188,Allocations!$C$11:$C$20,0),MATCH(Summary!Z$8,Allocations!$D$10:$O$10,0))),SUM(INDEX(TB_ALLOCATIONS[[January]:[December]],MATCH(Summary!$H188,TB_ALLOCATIONS[Subcategory],0),MATCH(Summary!Z$8,TB_ALLOCATIONS[[#Headers],[January]:[December]],0)))))),0)</f>
        <v/>
      </c>
      <c r="AA188" s="249" t="str">
        <f>IFERROR(IF($H188="","",IF($H188="Total",SUMIFS(AA$12:AA187,$F$12:$F187,"Category"),IF($F188="Category",SUMIFS(TB_TRANSACTIONS[Total ($)],TB_TRANSACTIONS[Category],Summary!$H188,TB_TRANSACTIONS[Month],Summary!Z$8),SUMIFS(TB_TRANSACTIONS[Total ($)],TB_TRANSACTIONS[Subcategory],Summary!$H188,TB_TRANSACTIONS[Month],Summary!Z$8)))),0)</f>
        <v/>
      </c>
      <c r="AB188" s="250" t="str">
        <f t="shared" si="44"/>
        <v/>
      </c>
      <c r="AC188" s="162"/>
      <c r="AD188" s="165"/>
      <c r="AE188" s="249" t="str">
        <f>IFERROR(IF($H188="","",IF($H188="Total",SUMIFS(AE$12:AE187,$F$12:$F187,"Category"),IF($F188="Category",SUM(INDEX(Allocations!$D$11:$O$20,MATCH(Summary!$H188,Allocations!$C$11:$C$20,0),MATCH(Summary!AE$8,Allocations!$D$10:$O$10,0))),SUM(INDEX(TB_ALLOCATIONS[[January]:[December]],MATCH(Summary!$H188,TB_ALLOCATIONS[Subcategory],0),MATCH(Summary!AE$8,TB_ALLOCATIONS[[#Headers],[January]:[December]],0)))))),0)</f>
        <v/>
      </c>
      <c r="AF188" s="249" t="str">
        <f>IFERROR(IF($H188="","",IF($H188="Total",SUMIFS(AF$12:AF187,$F$12:$F187,"Category"),IF($F188="Category",SUMIFS(TB_TRANSACTIONS[Total ($)],TB_TRANSACTIONS[Category],Summary!$H188,TB_TRANSACTIONS[Month],Summary!AE$8),SUMIFS(TB_TRANSACTIONS[Total ($)],TB_TRANSACTIONS[Subcategory],Summary!$H188,TB_TRANSACTIONS[Month],Summary!AE$8)))),0)</f>
        <v/>
      </c>
      <c r="AG188" s="250" t="str">
        <f t="shared" si="45"/>
        <v/>
      </c>
      <c r="AH188" s="162"/>
      <c r="AI188" s="165"/>
      <c r="AJ188" s="249" t="str">
        <f>IFERROR(IF($H188="","",IF($H188="Total",SUMIFS(AJ$12:AJ187,$F$12:$F187,"Category"),IF($F188="Category",SUM(INDEX(Allocations!$D$11:$O$20,MATCH(Summary!$H188,Allocations!$C$11:$C$20,0),MATCH(Summary!AJ$8,Allocations!$D$10:$O$10,0))),SUM(INDEX(TB_ALLOCATIONS[[January]:[December]],MATCH(Summary!$H188,TB_ALLOCATIONS[Subcategory],0),MATCH(Summary!AJ$8,TB_ALLOCATIONS[[#Headers],[January]:[December]],0)))))),0)</f>
        <v/>
      </c>
      <c r="AK188" s="249" t="str">
        <f>IFERROR(IF($H188="","",IF($H188="Total",SUMIFS(AK$12:AK187,$F$12:$F187,"Category"),IF($F188="Category",SUMIFS(TB_TRANSACTIONS[Total ($)],TB_TRANSACTIONS[Category],Summary!$H188,TB_TRANSACTIONS[Month],Summary!AJ$8),SUMIFS(TB_TRANSACTIONS[Total ($)],TB_TRANSACTIONS[Subcategory],Summary!$H188,TB_TRANSACTIONS[Month],Summary!AJ$8)))),0)</f>
        <v/>
      </c>
      <c r="AL188" s="250" t="str">
        <f t="shared" si="46"/>
        <v/>
      </c>
      <c r="AM188" s="162"/>
      <c r="AN188" s="165"/>
      <c r="AO188" s="249" t="str">
        <f>IFERROR(IF($H188="","",IF($H188="Total",SUMIFS(AO$12:AO187,$F$12:$F187,"Category"),IF($F188="Category",SUM(INDEX(Allocations!$D$11:$O$20,MATCH(Summary!$H188,Allocations!$C$11:$C$20,0),MATCH(Summary!AO$8,Allocations!$D$10:$O$10,0))),SUM(INDEX(TB_ALLOCATIONS[[January]:[December]],MATCH(Summary!$H188,TB_ALLOCATIONS[Subcategory],0),MATCH(Summary!AO$8,TB_ALLOCATIONS[[#Headers],[January]:[December]],0)))))),0)</f>
        <v/>
      </c>
      <c r="AP188" s="249" t="str">
        <f>IFERROR(IF($H188="","",IF($H188="Total",SUMIFS(AP$12:AP187,$F$12:$F187,"Category"),IF($F188="Category",SUMIFS(TB_TRANSACTIONS[Total ($)],TB_TRANSACTIONS[Category],Summary!$H188,TB_TRANSACTIONS[Month],Summary!AO$8),SUMIFS(TB_TRANSACTIONS[Total ($)],TB_TRANSACTIONS[Subcategory],Summary!$H188,TB_TRANSACTIONS[Month],Summary!AO$8)))),0)</f>
        <v/>
      </c>
      <c r="AQ188" s="250" t="str">
        <f t="shared" si="47"/>
        <v/>
      </c>
      <c r="AR188" s="162"/>
      <c r="AS188" s="165"/>
      <c r="AT188" s="249" t="str">
        <f>IFERROR(IF($H188="","",IF($H188="Total",SUMIFS(AT$12:AT187,$F$12:$F187,"Category"),IF($F188="Category",SUM(INDEX(Allocations!$D$11:$O$20,MATCH(Summary!$H188,Allocations!$C$11:$C$20,0),MATCH(Summary!AT$8,Allocations!$D$10:$O$10,0))),SUM(INDEX(TB_ALLOCATIONS[[January]:[December]],MATCH(Summary!$H188,TB_ALLOCATIONS[Subcategory],0),MATCH(Summary!AT$8,TB_ALLOCATIONS[[#Headers],[January]:[December]],0)))))),0)</f>
        <v/>
      </c>
      <c r="AU188" s="249" t="str">
        <f>IFERROR(IF($H188="","",IF($H188="Total",SUMIFS(AU$12:AU187,$F$12:$F187,"Category"),IF($F188="Category",SUMIFS(TB_TRANSACTIONS[Total ($)],TB_TRANSACTIONS[Category],Summary!$H188,TB_TRANSACTIONS[Month],Summary!AT$8),SUMIFS(TB_TRANSACTIONS[Total ($)],TB_TRANSACTIONS[Subcategory],Summary!$H188,TB_TRANSACTIONS[Month],Summary!AT$8)))),0)</f>
        <v/>
      </c>
      <c r="AV188" s="250" t="str">
        <f t="shared" si="48"/>
        <v/>
      </c>
      <c r="AW188" s="162"/>
      <c r="AX188" s="165"/>
      <c r="AY188" s="249" t="str">
        <f>IFERROR(IF($H188="","",IF($H188="Total",SUMIFS(AY$12:AY187,$F$12:$F187,"Category"),IF($F188="Category",SUM(INDEX(Allocations!$D$11:$O$20,MATCH(Summary!$H188,Allocations!$C$11:$C$20,0),MATCH(Summary!AY$8,Allocations!$D$10:$O$10,0))),SUM(INDEX(TB_ALLOCATIONS[[January]:[December]],MATCH(Summary!$H188,TB_ALLOCATIONS[Subcategory],0),MATCH(Summary!AY$8,TB_ALLOCATIONS[[#Headers],[January]:[December]],0)))))),0)</f>
        <v/>
      </c>
      <c r="AZ188" s="249" t="str">
        <f>IFERROR(IF($H188="","",IF($H188="Total",SUMIFS(AZ$12:AZ187,$F$12:$F187,"Category"),IF($F188="Category",SUMIFS(TB_TRANSACTIONS[Total ($)],TB_TRANSACTIONS[Category],Summary!$H188,TB_TRANSACTIONS[Month],Summary!AY$8),SUMIFS(TB_TRANSACTIONS[Total ($)],TB_TRANSACTIONS[Subcategory],Summary!$H188,TB_TRANSACTIONS[Month],Summary!AY$8)))),0)</f>
        <v/>
      </c>
      <c r="BA188" s="250" t="str">
        <f t="shared" si="49"/>
        <v/>
      </c>
      <c r="BB188" s="162"/>
      <c r="BC188" s="165"/>
      <c r="BD188" s="249" t="str">
        <f>IFERROR(IF($H188="","",IF($H188="Total",SUMIFS(BD$12:BD187,$F$12:$F187,"Category"),IF($F188="Category",SUM(INDEX(Allocations!$D$11:$O$20,MATCH(Summary!$H188,Allocations!$C$11:$C$20,0),MATCH(Summary!BD$8,Allocations!$D$10:$O$10,0))),SUM(INDEX(TB_ALLOCATIONS[[January]:[December]],MATCH(Summary!$H188,TB_ALLOCATIONS[Subcategory],0),MATCH(Summary!BD$8,TB_ALLOCATIONS[[#Headers],[January]:[December]],0)))))),0)</f>
        <v/>
      </c>
      <c r="BE188" s="249" t="str">
        <f>IFERROR(IF($H188="","",IF($H188="Total",SUMIFS(BE$12:BE187,$F$12:$F187,"Category"),IF($F188="Category",SUMIFS(TB_TRANSACTIONS[Total ($)],TB_TRANSACTIONS[Category],Summary!$H188,TB_TRANSACTIONS[Month],Summary!BD$8),SUMIFS(TB_TRANSACTIONS[Total ($)],TB_TRANSACTIONS[Subcategory],Summary!$H188,TB_TRANSACTIONS[Month],Summary!BD$8)))),0)</f>
        <v/>
      </c>
      <c r="BF188" s="250" t="str">
        <f t="shared" si="50"/>
        <v/>
      </c>
      <c r="BG188" s="162"/>
      <c r="BH188" s="165"/>
      <c r="BI188" s="249" t="str">
        <f>IFERROR(IF($H188="","",IF($H188="Total",SUMIFS(BI$12:BI187,$F$12:$F187,"Category"),IF($F188="Category",SUM(INDEX(Allocations!$D$11:$O$20,MATCH(Summary!$H188,Allocations!$C$11:$C$20,0),MATCH(Summary!BI$8,Allocations!$D$10:$O$10,0))),SUM(INDEX(TB_ALLOCATIONS[[January]:[December]],MATCH(Summary!$H188,TB_ALLOCATIONS[Subcategory],0),MATCH(Summary!BI$8,TB_ALLOCATIONS[[#Headers],[January]:[December]],0)))))),0)</f>
        <v/>
      </c>
      <c r="BJ188" s="249" t="str">
        <f>IFERROR(IF($H188="","",IF($H188="Total",SUMIFS(BJ$12:BJ187,$F$12:$F187,"Category"),IF($F188="Category",SUMIFS(TB_TRANSACTIONS[Total ($)],TB_TRANSACTIONS[Category],Summary!$H188,TB_TRANSACTIONS[Month],Summary!BI$8),SUMIFS(TB_TRANSACTIONS[Total ($)],TB_TRANSACTIONS[Subcategory],Summary!$H188,TB_TRANSACTIONS[Month],Summary!BI$8)))),0)</f>
        <v/>
      </c>
      <c r="BK188" s="250" t="str">
        <f t="shared" si="51"/>
        <v/>
      </c>
      <c r="BL188" s="162"/>
      <c r="BM188" s="165"/>
      <c r="BN188" s="249" t="str">
        <f>IFERROR(IF($H188="","",IF($H188="Total",SUMIFS(BN$12:BN187,$F$12:$F187,"Category"),IF($F188="Category",SUM(INDEX(Allocations!$D$11:$O$20,MATCH(Summary!$H188,Allocations!$C$11:$C$20,0),MATCH(Summary!BN$8,Allocations!$D$10:$O$10,0))),SUM(INDEX(TB_ALLOCATIONS[[January]:[December]],MATCH(Summary!$H188,TB_ALLOCATIONS[Subcategory],0),MATCH(Summary!BN$8,TB_ALLOCATIONS[[#Headers],[January]:[December]],0)))))),0)</f>
        <v/>
      </c>
      <c r="BO188" s="249" t="str">
        <f>IFERROR(IF($H188="","",IF($H188="Total",SUMIFS(BO$12:BO187,$F$12:$F187,"Category"),IF($F188="Category",SUMIFS(TB_TRANSACTIONS[Total ($)],TB_TRANSACTIONS[Category],Summary!$H188,TB_TRANSACTIONS[Month],Summary!BN$8),SUMIFS(TB_TRANSACTIONS[Total ($)],TB_TRANSACTIONS[Subcategory],Summary!$H188,TB_TRANSACTIONS[Month],Summary!BN$8)))),0)</f>
        <v/>
      </c>
      <c r="BP188" s="250" t="str">
        <f t="shared" si="52"/>
        <v/>
      </c>
      <c r="BQ188" s="162"/>
      <c r="BR188" s="165"/>
      <c r="BS188" s="249" t="str">
        <f t="shared" si="55"/>
        <v/>
      </c>
      <c r="BT188" s="249" t="str">
        <f t="shared" si="56"/>
        <v/>
      </c>
      <c r="BU188" s="250" t="str">
        <f t="shared" si="57"/>
        <v/>
      </c>
      <c r="BV188" s="267"/>
      <c r="BW188" s="77"/>
      <c r="BX188" s="57"/>
      <c r="CK188" s="92"/>
      <c r="CL188" s="92"/>
      <c r="CM188" s="92"/>
      <c r="CN188" s="92"/>
      <c r="CO188" s="92"/>
      <c r="CP188" s="92"/>
    </row>
    <row r="189" spans="1:94" s="72" customFormat="1" ht="16" customHeight="1" thickBot="1" x14ac:dyDescent="0.3">
      <c r="A189" s="97"/>
      <c r="B189" s="108" t="str">
        <f>IFERROR(IF(COUNTIFS($B$13:B188,"Total")&gt;0,"-",IF(B188="",IF(B187="","Total",IF(B187=$C$8,"",B187+1)),IF(E188=D188,"",B188))),"-")</f>
        <v>-</v>
      </c>
      <c r="C189" s="108" t="str">
        <f>IFERROR(IF(B189="","-",INDEX(Analysis!$D$45:$D$54,MATCH(Summary!$B189,Analysis!$C$45:$C$54,0),1)),"-")</f>
        <v>-</v>
      </c>
      <c r="D189" s="108" t="str">
        <f>IFERROR(INDEX(Analysis!$E$45:$E$54,MATCH(Summary!$B189,Analysis!$C$45:$C$54,0),1),"-")</f>
        <v>-</v>
      </c>
      <c r="E189" s="108" t="str">
        <f t="shared" si="53"/>
        <v>-</v>
      </c>
      <c r="F189" s="108" t="str">
        <f t="shared" si="41"/>
        <v>-</v>
      </c>
      <c r="G189" s="57"/>
      <c r="H189" s="164" t="str">
        <f>IFERROR(IF(B189="Total","Total",IF(COUNTIFS($H$12:H188,"Total")&gt;0,"",IF(F189="Category",Summary!C189,INDEX(TB_ALLOCATIONS[Subcategory],MATCH(Summary!C189&amp;"-"&amp;Summary!E189,TB_ALLOCATIONS[Subcategory - code],0),1)))),"")</f>
        <v/>
      </c>
      <c r="I189" s="162"/>
      <c r="J189" s="165"/>
      <c r="K189" s="249" t="str">
        <f>IFERROR(IF($H189="","",IF($H189="Total",SUMIFS(K$12:K188,$F$12:$F188,"Category"),IF($F189="Category",SUM(INDEX(Allocations!$D$11:$O$20,MATCH(Summary!$H189,Allocations!$C$11:$C$20,0),MATCH(Summary!K$8,Allocations!$D$10:$O$10,0))),SUM(INDEX(TB_ALLOCATIONS[[January]:[December]],MATCH(Summary!$H189,TB_ALLOCATIONS[Subcategory],0),MATCH(Summary!K$8,TB_ALLOCATIONS[[#Headers],[January]:[December]],0)))))),0)</f>
        <v/>
      </c>
      <c r="L189" s="249" t="str">
        <f>IFERROR(IF($H189="","",IF($H189="Total",SUMIFS(L$12:L188,$F$12:$F188,"Category"),IF($F189="Category",SUMIFS(TB_TRANSACTIONS[Total ($)],TB_TRANSACTIONS[Category],Summary!$H189,TB_TRANSACTIONS[Month],Summary!K$8),SUMIFS(TB_TRANSACTIONS[Total ($)],TB_TRANSACTIONS[Subcategory],Summary!$H189,TB_TRANSACTIONS[Month],Summary!K$8)))),0)</f>
        <v/>
      </c>
      <c r="M189" s="250" t="str">
        <f t="shared" si="54"/>
        <v/>
      </c>
      <c r="N189" s="162"/>
      <c r="O189" s="165"/>
      <c r="P189" s="249" t="str">
        <f>IFERROR(IF($H189="","",IF($H189="Total",SUMIFS(P$12:P188,$F$12:$F188,"Category"),IF($F189="Category",SUM(INDEX(Allocations!$D$11:$O$20,MATCH(Summary!$H189,Allocations!$C$11:$C$20,0),MATCH(Summary!P$8,Allocations!$D$10:$O$10,0))),SUM(INDEX(TB_ALLOCATIONS[[January]:[December]],MATCH(Summary!$H189,TB_ALLOCATIONS[Subcategory],0),MATCH(Summary!P$8,TB_ALLOCATIONS[[#Headers],[January]:[December]],0)))))),0)</f>
        <v/>
      </c>
      <c r="Q189" s="249" t="str">
        <f>IFERROR(IF($H189="","",IF($H189="Total",SUMIFS(Q$12:Q188,$F$12:$F188,"Category"),IF($F189="Category",SUMIFS(TB_TRANSACTIONS[Total ($)],TB_TRANSACTIONS[Category],Summary!$H189,TB_TRANSACTIONS[Month],Summary!P$8),SUMIFS(TB_TRANSACTIONS[Total ($)],TB_TRANSACTIONS[Subcategory],Summary!$H189,TB_TRANSACTIONS[Month],Summary!P$8)))),0)</f>
        <v/>
      </c>
      <c r="R189" s="250" t="str">
        <f t="shared" si="42"/>
        <v/>
      </c>
      <c r="S189" s="162"/>
      <c r="T189" s="165"/>
      <c r="U189" s="249" t="str">
        <f>IFERROR(IF($H189="","",IF($H189="Total",SUMIFS(U$12:U188,$F$12:$F188,"Category"),IF($F189="Category",SUM(INDEX(Allocations!$D$11:$O$20,MATCH(Summary!$H189,Allocations!$C$11:$C$20,0),MATCH(Summary!U$8,Allocations!$D$10:$O$10,0))),SUM(INDEX(TB_ALLOCATIONS[[January]:[December]],MATCH(Summary!$H189,TB_ALLOCATIONS[Subcategory],0),MATCH(Summary!U$8,TB_ALLOCATIONS[[#Headers],[January]:[December]],0)))))),0)</f>
        <v/>
      </c>
      <c r="V189" s="249" t="str">
        <f>IFERROR(IF($H189="","",IF($H189="Total",SUMIFS(V$12:V188,$F$12:$F188,"Category"),IF($F189="Category",SUMIFS(TB_TRANSACTIONS[Total ($)],TB_TRANSACTIONS[Category],Summary!$H189,TB_TRANSACTIONS[Month],Summary!U$8),SUMIFS(TB_TRANSACTIONS[Total ($)],TB_TRANSACTIONS[Subcategory],Summary!$H189,TB_TRANSACTIONS[Month],Summary!U$8)))),0)</f>
        <v/>
      </c>
      <c r="W189" s="250" t="str">
        <f t="shared" si="43"/>
        <v/>
      </c>
      <c r="X189" s="162"/>
      <c r="Y189" s="165"/>
      <c r="Z189" s="249" t="str">
        <f>IFERROR(IF($H189="","",IF($H189="Total",SUMIFS(Z$12:Z188,$F$12:$F188,"Category"),IF($F189="Category",SUM(INDEX(Allocations!$D$11:$O$20,MATCH(Summary!$H189,Allocations!$C$11:$C$20,0),MATCH(Summary!Z$8,Allocations!$D$10:$O$10,0))),SUM(INDEX(TB_ALLOCATIONS[[January]:[December]],MATCH(Summary!$H189,TB_ALLOCATIONS[Subcategory],0),MATCH(Summary!Z$8,TB_ALLOCATIONS[[#Headers],[January]:[December]],0)))))),0)</f>
        <v/>
      </c>
      <c r="AA189" s="249" t="str">
        <f>IFERROR(IF($H189="","",IF($H189="Total",SUMIFS(AA$12:AA188,$F$12:$F188,"Category"),IF($F189="Category",SUMIFS(TB_TRANSACTIONS[Total ($)],TB_TRANSACTIONS[Category],Summary!$H189,TB_TRANSACTIONS[Month],Summary!Z$8),SUMIFS(TB_TRANSACTIONS[Total ($)],TB_TRANSACTIONS[Subcategory],Summary!$H189,TB_TRANSACTIONS[Month],Summary!Z$8)))),0)</f>
        <v/>
      </c>
      <c r="AB189" s="250" t="str">
        <f t="shared" si="44"/>
        <v/>
      </c>
      <c r="AC189" s="162"/>
      <c r="AD189" s="165"/>
      <c r="AE189" s="249" t="str">
        <f>IFERROR(IF($H189="","",IF($H189="Total",SUMIFS(AE$12:AE188,$F$12:$F188,"Category"),IF($F189="Category",SUM(INDEX(Allocations!$D$11:$O$20,MATCH(Summary!$H189,Allocations!$C$11:$C$20,0),MATCH(Summary!AE$8,Allocations!$D$10:$O$10,0))),SUM(INDEX(TB_ALLOCATIONS[[January]:[December]],MATCH(Summary!$H189,TB_ALLOCATIONS[Subcategory],0),MATCH(Summary!AE$8,TB_ALLOCATIONS[[#Headers],[January]:[December]],0)))))),0)</f>
        <v/>
      </c>
      <c r="AF189" s="249" t="str">
        <f>IFERROR(IF($H189="","",IF($H189="Total",SUMIFS(AF$12:AF188,$F$12:$F188,"Category"),IF($F189="Category",SUMIFS(TB_TRANSACTIONS[Total ($)],TB_TRANSACTIONS[Category],Summary!$H189,TB_TRANSACTIONS[Month],Summary!AE$8),SUMIFS(TB_TRANSACTIONS[Total ($)],TB_TRANSACTIONS[Subcategory],Summary!$H189,TB_TRANSACTIONS[Month],Summary!AE$8)))),0)</f>
        <v/>
      </c>
      <c r="AG189" s="250" t="str">
        <f t="shared" si="45"/>
        <v/>
      </c>
      <c r="AH189" s="162"/>
      <c r="AI189" s="165"/>
      <c r="AJ189" s="249" t="str">
        <f>IFERROR(IF($H189="","",IF($H189="Total",SUMIFS(AJ$12:AJ188,$F$12:$F188,"Category"),IF($F189="Category",SUM(INDEX(Allocations!$D$11:$O$20,MATCH(Summary!$H189,Allocations!$C$11:$C$20,0),MATCH(Summary!AJ$8,Allocations!$D$10:$O$10,0))),SUM(INDEX(TB_ALLOCATIONS[[January]:[December]],MATCH(Summary!$H189,TB_ALLOCATIONS[Subcategory],0),MATCH(Summary!AJ$8,TB_ALLOCATIONS[[#Headers],[January]:[December]],0)))))),0)</f>
        <v/>
      </c>
      <c r="AK189" s="249" t="str">
        <f>IFERROR(IF($H189="","",IF($H189="Total",SUMIFS(AK$12:AK188,$F$12:$F188,"Category"),IF($F189="Category",SUMIFS(TB_TRANSACTIONS[Total ($)],TB_TRANSACTIONS[Category],Summary!$H189,TB_TRANSACTIONS[Month],Summary!AJ$8),SUMIFS(TB_TRANSACTIONS[Total ($)],TB_TRANSACTIONS[Subcategory],Summary!$H189,TB_TRANSACTIONS[Month],Summary!AJ$8)))),0)</f>
        <v/>
      </c>
      <c r="AL189" s="250" t="str">
        <f t="shared" si="46"/>
        <v/>
      </c>
      <c r="AM189" s="162"/>
      <c r="AN189" s="165"/>
      <c r="AO189" s="249" t="str">
        <f>IFERROR(IF($H189="","",IF($H189="Total",SUMIFS(AO$12:AO188,$F$12:$F188,"Category"),IF($F189="Category",SUM(INDEX(Allocations!$D$11:$O$20,MATCH(Summary!$H189,Allocations!$C$11:$C$20,0),MATCH(Summary!AO$8,Allocations!$D$10:$O$10,0))),SUM(INDEX(TB_ALLOCATIONS[[January]:[December]],MATCH(Summary!$H189,TB_ALLOCATIONS[Subcategory],0),MATCH(Summary!AO$8,TB_ALLOCATIONS[[#Headers],[January]:[December]],0)))))),0)</f>
        <v/>
      </c>
      <c r="AP189" s="249" t="str">
        <f>IFERROR(IF($H189="","",IF($H189="Total",SUMIFS(AP$12:AP188,$F$12:$F188,"Category"),IF($F189="Category",SUMIFS(TB_TRANSACTIONS[Total ($)],TB_TRANSACTIONS[Category],Summary!$H189,TB_TRANSACTIONS[Month],Summary!AO$8),SUMIFS(TB_TRANSACTIONS[Total ($)],TB_TRANSACTIONS[Subcategory],Summary!$H189,TB_TRANSACTIONS[Month],Summary!AO$8)))),0)</f>
        <v/>
      </c>
      <c r="AQ189" s="250" t="str">
        <f t="shared" si="47"/>
        <v/>
      </c>
      <c r="AR189" s="162"/>
      <c r="AS189" s="165"/>
      <c r="AT189" s="249" t="str">
        <f>IFERROR(IF($H189="","",IF($H189="Total",SUMIFS(AT$12:AT188,$F$12:$F188,"Category"),IF($F189="Category",SUM(INDEX(Allocations!$D$11:$O$20,MATCH(Summary!$H189,Allocations!$C$11:$C$20,0),MATCH(Summary!AT$8,Allocations!$D$10:$O$10,0))),SUM(INDEX(TB_ALLOCATIONS[[January]:[December]],MATCH(Summary!$H189,TB_ALLOCATIONS[Subcategory],0),MATCH(Summary!AT$8,TB_ALLOCATIONS[[#Headers],[January]:[December]],0)))))),0)</f>
        <v/>
      </c>
      <c r="AU189" s="249" t="str">
        <f>IFERROR(IF($H189="","",IF($H189="Total",SUMIFS(AU$12:AU188,$F$12:$F188,"Category"),IF($F189="Category",SUMIFS(TB_TRANSACTIONS[Total ($)],TB_TRANSACTIONS[Category],Summary!$H189,TB_TRANSACTIONS[Month],Summary!AT$8),SUMIFS(TB_TRANSACTIONS[Total ($)],TB_TRANSACTIONS[Subcategory],Summary!$H189,TB_TRANSACTIONS[Month],Summary!AT$8)))),0)</f>
        <v/>
      </c>
      <c r="AV189" s="250" t="str">
        <f t="shared" si="48"/>
        <v/>
      </c>
      <c r="AW189" s="162"/>
      <c r="AX189" s="165"/>
      <c r="AY189" s="249" t="str">
        <f>IFERROR(IF($H189="","",IF($H189="Total",SUMIFS(AY$12:AY188,$F$12:$F188,"Category"),IF($F189="Category",SUM(INDEX(Allocations!$D$11:$O$20,MATCH(Summary!$H189,Allocations!$C$11:$C$20,0),MATCH(Summary!AY$8,Allocations!$D$10:$O$10,0))),SUM(INDEX(TB_ALLOCATIONS[[January]:[December]],MATCH(Summary!$H189,TB_ALLOCATIONS[Subcategory],0),MATCH(Summary!AY$8,TB_ALLOCATIONS[[#Headers],[January]:[December]],0)))))),0)</f>
        <v/>
      </c>
      <c r="AZ189" s="249" t="str">
        <f>IFERROR(IF($H189="","",IF($H189="Total",SUMIFS(AZ$12:AZ188,$F$12:$F188,"Category"),IF($F189="Category",SUMIFS(TB_TRANSACTIONS[Total ($)],TB_TRANSACTIONS[Category],Summary!$H189,TB_TRANSACTIONS[Month],Summary!AY$8),SUMIFS(TB_TRANSACTIONS[Total ($)],TB_TRANSACTIONS[Subcategory],Summary!$H189,TB_TRANSACTIONS[Month],Summary!AY$8)))),0)</f>
        <v/>
      </c>
      <c r="BA189" s="250" t="str">
        <f t="shared" si="49"/>
        <v/>
      </c>
      <c r="BB189" s="162"/>
      <c r="BC189" s="165"/>
      <c r="BD189" s="249" t="str">
        <f>IFERROR(IF($H189="","",IF($H189="Total",SUMIFS(BD$12:BD188,$F$12:$F188,"Category"),IF($F189="Category",SUM(INDEX(Allocations!$D$11:$O$20,MATCH(Summary!$H189,Allocations!$C$11:$C$20,0),MATCH(Summary!BD$8,Allocations!$D$10:$O$10,0))),SUM(INDEX(TB_ALLOCATIONS[[January]:[December]],MATCH(Summary!$H189,TB_ALLOCATIONS[Subcategory],0),MATCH(Summary!BD$8,TB_ALLOCATIONS[[#Headers],[January]:[December]],0)))))),0)</f>
        <v/>
      </c>
      <c r="BE189" s="249" t="str">
        <f>IFERROR(IF($H189="","",IF($H189="Total",SUMIFS(BE$12:BE188,$F$12:$F188,"Category"),IF($F189="Category",SUMIFS(TB_TRANSACTIONS[Total ($)],TB_TRANSACTIONS[Category],Summary!$H189,TB_TRANSACTIONS[Month],Summary!BD$8),SUMIFS(TB_TRANSACTIONS[Total ($)],TB_TRANSACTIONS[Subcategory],Summary!$H189,TB_TRANSACTIONS[Month],Summary!BD$8)))),0)</f>
        <v/>
      </c>
      <c r="BF189" s="250" t="str">
        <f t="shared" si="50"/>
        <v/>
      </c>
      <c r="BG189" s="162"/>
      <c r="BH189" s="165"/>
      <c r="BI189" s="249" t="str">
        <f>IFERROR(IF($H189="","",IF($H189="Total",SUMIFS(BI$12:BI188,$F$12:$F188,"Category"),IF($F189="Category",SUM(INDEX(Allocations!$D$11:$O$20,MATCH(Summary!$H189,Allocations!$C$11:$C$20,0),MATCH(Summary!BI$8,Allocations!$D$10:$O$10,0))),SUM(INDEX(TB_ALLOCATIONS[[January]:[December]],MATCH(Summary!$H189,TB_ALLOCATIONS[Subcategory],0),MATCH(Summary!BI$8,TB_ALLOCATIONS[[#Headers],[January]:[December]],0)))))),0)</f>
        <v/>
      </c>
      <c r="BJ189" s="249" t="str">
        <f>IFERROR(IF($H189="","",IF($H189="Total",SUMIFS(BJ$12:BJ188,$F$12:$F188,"Category"),IF($F189="Category",SUMIFS(TB_TRANSACTIONS[Total ($)],TB_TRANSACTIONS[Category],Summary!$H189,TB_TRANSACTIONS[Month],Summary!BI$8),SUMIFS(TB_TRANSACTIONS[Total ($)],TB_TRANSACTIONS[Subcategory],Summary!$H189,TB_TRANSACTIONS[Month],Summary!BI$8)))),0)</f>
        <v/>
      </c>
      <c r="BK189" s="250" t="str">
        <f t="shared" si="51"/>
        <v/>
      </c>
      <c r="BL189" s="162"/>
      <c r="BM189" s="165"/>
      <c r="BN189" s="249" t="str">
        <f>IFERROR(IF($H189="","",IF($H189="Total",SUMIFS(BN$12:BN188,$F$12:$F188,"Category"),IF($F189="Category",SUM(INDEX(Allocations!$D$11:$O$20,MATCH(Summary!$H189,Allocations!$C$11:$C$20,0),MATCH(Summary!BN$8,Allocations!$D$10:$O$10,0))),SUM(INDEX(TB_ALLOCATIONS[[January]:[December]],MATCH(Summary!$H189,TB_ALLOCATIONS[Subcategory],0),MATCH(Summary!BN$8,TB_ALLOCATIONS[[#Headers],[January]:[December]],0)))))),0)</f>
        <v/>
      </c>
      <c r="BO189" s="249" t="str">
        <f>IFERROR(IF($H189="","",IF($H189="Total",SUMIFS(BO$12:BO188,$F$12:$F188,"Category"),IF($F189="Category",SUMIFS(TB_TRANSACTIONS[Total ($)],TB_TRANSACTIONS[Category],Summary!$H189,TB_TRANSACTIONS[Month],Summary!BN$8),SUMIFS(TB_TRANSACTIONS[Total ($)],TB_TRANSACTIONS[Subcategory],Summary!$H189,TB_TRANSACTIONS[Month],Summary!BN$8)))),0)</f>
        <v/>
      </c>
      <c r="BP189" s="250" t="str">
        <f t="shared" si="52"/>
        <v/>
      </c>
      <c r="BQ189" s="162"/>
      <c r="BR189" s="165"/>
      <c r="BS189" s="249" t="str">
        <f t="shared" si="55"/>
        <v/>
      </c>
      <c r="BT189" s="249" t="str">
        <f t="shared" si="56"/>
        <v/>
      </c>
      <c r="BU189" s="250" t="str">
        <f t="shared" si="57"/>
        <v/>
      </c>
      <c r="BV189" s="267"/>
      <c r="BW189" s="77"/>
      <c r="BX189" s="57"/>
      <c r="CK189" s="92"/>
      <c r="CL189" s="92"/>
      <c r="CM189" s="92"/>
      <c r="CN189" s="92"/>
      <c r="CO189" s="92"/>
      <c r="CP189" s="92"/>
    </row>
    <row r="190" spans="1:94" s="72" customFormat="1" ht="16" customHeight="1" thickBot="1" x14ac:dyDescent="0.3">
      <c r="A190" s="97"/>
      <c r="B190" s="108" t="str">
        <f>IFERROR(IF(COUNTIFS($B$13:B189,"Total")&gt;0,"-",IF(B189="",IF(B188="","Total",IF(B188=$C$8,"",B188+1)),IF(E189=D189,"",B189))),"-")</f>
        <v>-</v>
      </c>
      <c r="C190" s="108" t="str">
        <f>IFERROR(IF(B190="","-",INDEX(Analysis!$D$45:$D$54,MATCH(Summary!$B190,Analysis!$C$45:$C$54,0),1)),"-")</f>
        <v>-</v>
      </c>
      <c r="D190" s="108" t="str">
        <f>IFERROR(INDEX(Analysis!$E$45:$E$54,MATCH(Summary!$B190,Analysis!$C$45:$C$54,0),1),"-")</f>
        <v>-</v>
      </c>
      <c r="E190" s="108" t="str">
        <f t="shared" si="53"/>
        <v>-</v>
      </c>
      <c r="F190" s="108" t="str">
        <f t="shared" si="41"/>
        <v>-</v>
      </c>
      <c r="G190" s="57"/>
      <c r="H190" s="164" t="str">
        <f>IFERROR(IF(B190="Total","Total",IF(COUNTIFS($H$12:H189,"Total")&gt;0,"",IF(F190="Category",Summary!C190,INDEX(TB_ALLOCATIONS[Subcategory],MATCH(Summary!C190&amp;"-"&amp;Summary!E190,TB_ALLOCATIONS[Subcategory - code],0),1)))),"")</f>
        <v/>
      </c>
      <c r="I190" s="162"/>
      <c r="J190" s="165"/>
      <c r="K190" s="249" t="str">
        <f>IFERROR(IF($H190="","",IF($H190="Total",SUMIFS(K$12:K189,$F$12:$F189,"Category"),IF($F190="Category",SUM(INDEX(Allocations!$D$11:$O$20,MATCH(Summary!$H190,Allocations!$C$11:$C$20,0),MATCH(Summary!K$8,Allocations!$D$10:$O$10,0))),SUM(INDEX(TB_ALLOCATIONS[[January]:[December]],MATCH(Summary!$H190,TB_ALLOCATIONS[Subcategory],0),MATCH(Summary!K$8,TB_ALLOCATIONS[[#Headers],[January]:[December]],0)))))),0)</f>
        <v/>
      </c>
      <c r="L190" s="249" t="str">
        <f>IFERROR(IF($H190="","",IF($H190="Total",SUMIFS(L$12:L189,$F$12:$F189,"Category"),IF($F190="Category",SUMIFS(TB_TRANSACTIONS[Total ($)],TB_TRANSACTIONS[Category],Summary!$H190,TB_TRANSACTIONS[Month],Summary!K$8),SUMIFS(TB_TRANSACTIONS[Total ($)],TB_TRANSACTIONS[Subcategory],Summary!$H190,TB_TRANSACTIONS[Month],Summary!K$8)))),0)</f>
        <v/>
      </c>
      <c r="M190" s="250" t="str">
        <f t="shared" si="54"/>
        <v/>
      </c>
      <c r="N190" s="162"/>
      <c r="O190" s="165"/>
      <c r="P190" s="249" t="str">
        <f>IFERROR(IF($H190="","",IF($H190="Total",SUMIFS(P$12:P189,$F$12:$F189,"Category"),IF($F190="Category",SUM(INDEX(Allocations!$D$11:$O$20,MATCH(Summary!$H190,Allocations!$C$11:$C$20,0),MATCH(Summary!P$8,Allocations!$D$10:$O$10,0))),SUM(INDEX(TB_ALLOCATIONS[[January]:[December]],MATCH(Summary!$H190,TB_ALLOCATIONS[Subcategory],0),MATCH(Summary!P$8,TB_ALLOCATIONS[[#Headers],[January]:[December]],0)))))),0)</f>
        <v/>
      </c>
      <c r="Q190" s="249" t="str">
        <f>IFERROR(IF($H190="","",IF($H190="Total",SUMIFS(Q$12:Q189,$F$12:$F189,"Category"),IF($F190="Category",SUMIFS(TB_TRANSACTIONS[Total ($)],TB_TRANSACTIONS[Category],Summary!$H190,TB_TRANSACTIONS[Month],Summary!P$8),SUMIFS(TB_TRANSACTIONS[Total ($)],TB_TRANSACTIONS[Subcategory],Summary!$H190,TB_TRANSACTIONS[Month],Summary!P$8)))),0)</f>
        <v/>
      </c>
      <c r="R190" s="250" t="str">
        <f t="shared" si="42"/>
        <v/>
      </c>
      <c r="S190" s="162"/>
      <c r="T190" s="165"/>
      <c r="U190" s="249" t="str">
        <f>IFERROR(IF($H190="","",IF($H190="Total",SUMIFS(U$12:U189,$F$12:$F189,"Category"),IF($F190="Category",SUM(INDEX(Allocations!$D$11:$O$20,MATCH(Summary!$H190,Allocations!$C$11:$C$20,0),MATCH(Summary!U$8,Allocations!$D$10:$O$10,0))),SUM(INDEX(TB_ALLOCATIONS[[January]:[December]],MATCH(Summary!$H190,TB_ALLOCATIONS[Subcategory],0),MATCH(Summary!U$8,TB_ALLOCATIONS[[#Headers],[January]:[December]],0)))))),0)</f>
        <v/>
      </c>
      <c r="V190" s="249" t="str">
        <f>IFERROR(IF($H190="","",IF($H190="Total",SUMIFS(V$12:V189,$F$12:$F189,"Category"),IF($F190="Category",SUMIFS(TB_TRANSACTIONS[Total ($)],TB_TRANSACTIONS[Category],Summary!$H190,TB_TRANSACTIONS[Month],Summary!U$8),SUMIFS(TB_TRANSACTIONS[Total ($)],TB_TRANSACTIONS[Subcategory],Summary!$H190,TB_TRANSACTIONS[Month],Summary!U$8)))),0)</f>
        <v/>
      </c>
      <c r="W190" s="250" t="str">
        <f t="shared" si="43"/>
        <v/>
      </c>
      <c r="X190" s="162"/>
      <c r="Y190" s="165"/>
      <c r="Z190" s="249" t="str">
        <f>IFERROR(IF($H190="","",IF($H190="Total",SUMIFS(Z$12:Z189,$F$12:$F189,"Category"),IF($F190="Category",SUM(INDEX(Allocations!$D$11:$O$20,MATCH(Summary!$H190,Allocations!$C$11:$C$20,0),MATCH(Summary!Z$8,Allocations!$D$10:$O$10,0))),SUM(INDEX(TB_ALLOCATIONS[[January]:[December]],MATCH(Summary!$H190,TB_ALLOCATIONS[Subcategory],0),MATCH(Summary!Z$8,TB_ALLOCATIONS[[#Headers],[January]:[December]],0)))))),0)</f>
        <v/>
      </c>
      <c r="AA190" s="249" t="str">
        <f>IFERROR(IF($H190="","",IF($H190="Total",SUMIFS(AA$12:AA189,$F$12:$F189,"Category"),IF($F190="Category",SUMIFS(TB_TRANSACTIONS[Total ($)],TB_TRANSACTIONS[Category],Summary!$H190,TB_TRANSACTIONS[Month],Summary!Z$8),SUMIFS(TB_TRANSACTIONS[Total ($)],TB_TRANSACTIONS[Subcategory],Summary!$H190,TB_TRANSACTIONS[Month],Summary!Z$8)))),0)</f>
        <v/>
      </c>
      <c r="AB190" s="250" t="str">
        <f t="shared" si="44"/>
        <v/>
      </c>
      <c r="AC190" s="162"/>
      <c r="AD190" s="165"/>
      <c r="AE190" s="249" t="str">
        <f>IFERROR(IF($H190="","",IF($H190="Total",SUMIFS(AE$12:AE189,$F$12:$F189,"Category"),IF($F190="Category",SUM(INDEX(Allocations!$D$11:$O$20,MATCH(Summary!$H190,Allocations!$C$11:$C$20,0),MATCH(Summary!AE$8,Allocations!$D$10:$O$10,0))),SUM(INDEX(TB_ALLOCATIONS[[January]:[December]],MATCH(Summary!$H190,TB_ALLOCATIONS[Subcategory],0),MATCH(Summary!AE$8,TB_ALLOCATIONS[[#Headers],[January]:[December]],0)))))),0)</f>
        <v/>
      </c>
      <c r="AF190" s="249" t="str">
        <f>IFERROR(IF($H190="","",IF($H190="Total",SUMIFS(AF$12:AF189,$F$12:$F189,"Category"),IF($F190="Category",SUMIFS(TB_TRANSACTIONS[Total ($)],TB_TRANSACTIONS[Category],Summary!$H190,TB_TRANSACTIONS[Month],Summary!AE$8),SUMIFS(TB_TRANSACTIONS[Total ($)],TB_TRANSACTIONS[Subcategory],Summary!$H190,TB_TRANSACTIONS[Month],Summary!AE$8)))),0)</f>
        <v/>
      </c>
      <c r="AG190" s="250" t="str">
        <f t="shared" si="45"/>
        <v/>
      </c>
      <c r="AH190" s="162"/>
      <c r="AI190" s="165"/>
      <c r="AJ190" s="249" t="str">
        <f>IFERROR(IF($H190="","",IF($H190="Total",SUMIFS(AJ$12:AJ189,$F$12:$F189,"Category"),IF($F190="Category",SUM(INDEX(Allocations!$D$11:$O$20,MATCH(Summary!$H190,Allocations!$C$11:$C$20,0),MATCH(Summary!AJ$8,Allocations!$D$10:$O$10,0))),SUM(INDEX(TB_ALLOCATIONS[[January]:[December]],MATCH(Summary!$H190,TB_ALLOCATIONS[Subcategory],0),MATCH(Summary!AJ$8,TB_ALLOCATIONS[[#Headers],[January]:[December]],0)))))),0)</f>
        <v/>
      </c>
      <c r="AK190" s="249" t="str">
        <f>IFERROR(IF($H190="","",IF($H190="Total",SUMIFS(AK$12:AK189,$F$12:$F189,"Category"),IF($F190="Category",SUMIFS(TB_TRANSACTIONS[Total ($)],TB_TRANSACTIONS[Category],Summary!$H190,TB_TRANSACTIONS[Month],Summary!AJ$8),SUMIFS(TB_TRANSACTIONS[Total ($)],TB_TRANSACTIONS[Subcategory],Summary!$H190,TB_TRANSACTIONS[Month],Summary!AJ$8)))),0)</f>
        <v/>
      </c>
      <c r="AL190" s="250" t="str">
        <f t="shared" si="46"/>
        <v/>
      </c>
      <c r="AM190" s="162"/>
      <c r="AN190" s="165"/>
      <c r="AO190" s="249" t="str">
        <f>IFERROR(IF($H190="","",IF($H190="Total",SUMIFS(AO$12:AO189,$F$12:$F189,"Category"),IF($F190="Category",SUM(INDEX(Allocations!$D$11:$O$20,MATCH(Summary!$H190,Allocations!$C$11:$C$20,0),MATCH(Summary!AO$8,Allocations!$D$10:$O$10,0))),SUM(INDEX(TB_ALLOCATIONS[[January]:[December]],MATCH(Summary!$H190,TB_ALLOCATIONS[Subcategory],0),MATCH(Summary!AO$8,TB_ALLOCATIONS[[#Headers],[January]:[December]],0)))))),0)</f>
        <v/>
      </c>
      <c r="AP190" s="249" t="str">
        <f>IFERROR(IF($H190="","",IF($H190="Total",SUMIFS(AP$12:AP189,$F$12:$F189,"Category"),IF($F190="Category",SUMIFS(TB_TRANSACTIONS[Total ($)],TB_TRANSACTIONS[Category],Summary!$H190,TB_TRANSACTIONS[Month],Summary!AO$8),SUMIFS(TB_TRANSACTIONS[Total ($)],TB_TRANSACTIONS[Subcategory],Summary!$H190,TB_TRANSACTIONS[Month],Summary!AO$8)))),0)</f>
        <v/>
      </c>
      <c r="AQ190" s="250" t="str">
        <f t="shared" si="47"/>
        <v/>
      </c>
      <c r="AR190" s="162"/>
      <c r="AS190" s="165"/>
      <c r="AT190" s="249" t="str">
        <f>IFERROR(IF($H190="","",IF($H190="Total",SUMIFS(AT$12:AT189,$F$12:$F189,"Category"),IF($F190="Category",SUM(INDEX(Allocations!$D$11:$O$20,MATCH(Summary!$H190,Allocations!$C$11:$C$20,0),MATCH(Summary!AT$8,Allocations!$D$10:$O$10,0))),SUM(INDEX(TB_ALLOCATIONS[[January]:[December]],MATCH(Summary!$H190,TB_ALLOCATIONS[Subcategory],0),MATCH(Summary!AT$8,TB_ALLOCATIONS[[#Headers],[January]:[December]],0)))))),0)</f>
        <v/>
      </c>
      <c r="AU190" s="249" t="str">
        <f>IFERROR(IF($H190="","",IF($H190="Total",SUMIFS(AU$12:AU189,$F$12:$F189,"Category"),IF($F190="Category",SUMIFS(TB_TRANSACTIONS[Total ($)],TB_TRANSACTIONS[Category],Summary!$H190,TB_TRANSACTIONS[Month],Summary!AT$8),SUMIFS(TB_TRANSACTIONS[Total ($)],TB_TRANSACTIONS[Subcategory],Summary!$H190,TB_TRANSACTIONS[Month],Summary!AT$8)))),0)</f>
        <v/>
      </c>
      <c r="AV190" s="250" t="str">
        <f t="shared" si="48"/>
        <v/>
      </c>
      <c r="AW190" s="162"/>
      <c r="AX190" s="165"/>
      <c r="AY190" s="249" t="str">
        <f>IFERROR(IF($H190="","",IF($H190="Total",SUMIFS(AY$12:AY189,$F$12:$F189,"Category"),IF($F190="Category",SUM(INDEX(Allocations!$D$11:$O$20,MATCH(Summary!$H190,Allocations!$C$11:$C$20,0),MATCH(Summary!AY$8,Allocations!$D$10:$O$10,0))),SUM(INDEX(TB_ALLOCATIONS[[January]:[December]],MATCH(Summary!$H190,TB_ALLOCATIONS[Subcategory],0),MATCH(Summary!AY$8,TB_ALLOCATIONS[[#Headers],[January]:[December]],0)))))),0)</f>
        <v/>
      </c>
      <c r="AZ190" s="249" t="str">
        <f>IFERROR(IF($H190="","",IF($H190="Total",SUMIFS(AZ$12:AZ189,$F$12:$F189,"Category"),IF($F190="Category",SUMIFS(TB_TRANSACTIONS[Total ($)],TB_TRANSACTIONS[Category],Summary!$H190,TB_TRANSACTIONS[Month],Summary!AY$8),SUMIFS(TB_TRANSACTIONS[Total ($)],TB_TRANSACTIONS[Subcategory],Summary!$H190,TB_TRANSACTIONS[Month],Summary!AY$8)))),0)</f>
        <v/>
      </c>
      <c r="BA190" s="250" t="str">
        <f t="shared" si="49"/>
        <v/>
      </c>
      <c r="BB190" s="162"/>
      <c r="BC190" s="165"/>
      <c r="BD190" s="249" t="str">
        <f>IFERROR(IF($H190="","",IF($H190="Total",SUMIFS(BD$12:BD189,$F$12:$F189,"Category"),IF($F190="Category",SUM(INDEX(Allocations!$D$11:$O$20,MATCH(Summary!$H190,Allocations!$C$11:$C$20,0),MATCH(Summary!BD$8,Allocations!$D$10:$O$10,0))),SUM(INDEX(TB_ALLOCATIONS[[January]:[December]],MATCH(Summary!$H190,TB_ALLOCATIONS[Subcategory],0),MATCH(Summary!BD$8,TB_ALLOCATIONS[[#Headers],[January]:[December]],0)))))),0)</f>
        <v/>
      </c>
      <c r="BE190" s="249" t="str">
        <f>IFERROR(IF($H190="","",IF($H190="Total",SUMIFS(BE$12:BE189,$F$12:$F189,"Category"),IF($F190="Category",SUMIFS(TB_TRANSACTIONS[Total ($)],TB_TRANSACTIONS[Category],Summary!$H190,TB_TRANSACTIONS[Month],Summary!BD$8),SUMIFS(TB_TRANSACTIONS[Total ($)],TB_TRANSACTIONS[Subcategory],Summary!$H190,TB_TRANSACTIONS[Month],Summary!BD$8)))),0)</f>
        <v/>
      </c>
      <c r="BF190" s="250" t="str">
        <f t="shared" si="50"/>
        <v/>
      </c>
      <c r="BG190" s="162"/>
      <c r="BH190" s="165"/>
      <c r="BI190" s="249" t="str">
        <f>IFERROR(IF($H190="","",IF($H190="Total",SUMIFS(BI$12:BI189,$F$12:$F189,"Category"),IF($F190="Category",SUM(INDEX(Allocations!$D$11:$O$20,MATCH(Summary!$H190,Allocations!$C$11:$C$20,0),MATCH(Summary!BI$8,Allocations!$D$10:$O$10,0))),SUM(INDEX(TB_ALLOCATIONS[[January]:[December]],MATCH(Summary!$H190,TB_ALLOCATIONS[Subcategory],0),MATCH(Summary!BI$8,TB_ALLOCATIONS[[#Headers],[January]:[December]],0)))))),0)</f>
        <v/>
      </c>
      <c r="BJ190" s="249" t="str">
        <f>IFERROR(IF($H190="","",IF($H190="Total",SUMIFS(BJ$12:BJ189,$F$12:$F189,"Category"),IF($F190="Category",SUMIFS(TB_TRANSACTIONS[Total ($)],TB_TRANSACTIONS[Category],Summary!$H190,TB_TRANSACTIONS[Month],Summary!BI$8),SUMIFS(TB_TRANSACTIONS[Total ($)],TB_TRANSACTIONS[Subcategory],Summary!$H190,TB_TRANSACTIONS[Month],Summary!BI$8)))),0)</f>
        <v/>
      </c>
      <c r="BK190" s="250" t="str">
        <f t="shared" si="51"/>
        <v/>
      </c>
      <c r="BL190" s="162"/>
      <c r="BM190" s="165"/>
      <c r="BN190" s="249" t="str">
        <f>IFERROR(IF($H190="","",IF($H190="Total",SUMIFS(BN$12:BN189,$F$12:$F189,"Category"),IF($F190="Category",SUM(INDEX(Allocations!$D$11:$O$20,MATCH(Summary!$H190,Allocations!$C$11:$C$20,0),MATCH(Summary!BN$8,Allocations!$D$10:$O$10,0))),SUM(INDEX(TB_ALLOCATIONS[[January]:[December]],MATCH(Summary!$H190,TB_ALLOCATIONS[Subcategory],0),MATCH(Summary!BN$8,TB_ALLOCATIONS[[#Headers],[January]:[December]],0)))))),0)</f>
        <v/>
      </c>
      <c r="BO190" s="249" t="str">
        <f>IFERROR(IF($H190="","",IF($H190="Total",SUMIFS(BO$12:BO189,$F$12:$F189,"Category"),IF($F190="Category",SUMIFS(TB_TRANSACTIONS[Total ($)],TB_TRANSACTIONS[Category],Summary!$H190,TB_TRANSACTIONS[Month],Summary!BN$8),SUMIFS(TB_TRANSACTIONS[Total ($)],TB_TRANSACTIONS[Subcategory],Summary!$H190,TB_TRANSACTIONS[Month],Summary!BN$8)))),0)</f>
        <v/>
      </c>
      <c r="BP190" s="250" t="str">
        <f t="shared" si="52"/>
        <v/>
      </c>
      <c r="BQ190" s="162"/>
      <c r="BR190" s="165"/>
      <c r="BS190" s="249" t="str">
        <f t="shared" si="55"/>
        <v/>
      </c>
      <c r="BT190" s="249" t="str">
        <f t="shared" si="56"/>
        <v/>
      </c>
      <c r="BU190" s="250" t="str">
        <f t="shared" si="57"/>
        <v/>
      </c>
      <c r="BV190" s="267"/>
      <c r="BW190" s="77"/>
      <c r="BX190" s="57"/>
      <c r="CK190" s="92"/>
      <c r="CL190" s="92"/>
      <c r="CM190" s="92"/>
      <c r="CN190" s="92"/>
      <c r="CO190" s="92"/>
      <c r="CP190" s="92"/>
    </row>
    <row r="191" spans="1:94" s="72" customFormat="1" ht="16" customHeight="1" thickBot="1" x14ac:dyDescent="0.3">
      <c r="A191" s="97"/>
      <c r="B191" s="108" t="str">
        <f>IFERROR(IF(COUNTIFS($B$13:B190,"Total")&gt;0,"-",IF(B190="",IF(B189="","Total",IF(B189=$C$8,"",B189+1)),IF(E190=D190,"",B190))),"-")</f>
        <v>-</v>
      </c>
      <c r="C191" s="108" t="str">
        <f>IFERROR(IF(B191="","-",INDEX(Analysis!$D$45:$D$54,MATCH(Summary!$B191,Analysis!$C$45:$C$54,0),1)),"-")</f>
        <v>-</v>
      </c>
      <c r="D191" s="108" t="str">
        <f>IFERROR(INDEX(Analysis!$E$45:$E$54,MATCH(Summary!$B191,Analysis!$C$45:$C$54,0),1),"-")</f>
        <v>-</v>
      </c>
      <c r="E191" s="108" t="str">
        <f t="shared" si="53"/>
        <v>-</v>
      </c>
      <c r="F191" s="108" t="str">
        <f t="shared" si="41"/>
        <v>-</v>
      </c>
      <c r="G191" s="57"/>
      <c r="H191" s="164" t="str">
        <f>IFERROR(IF(B191="Total","Total",IF(COUNTIFS($H$12:H190,"Total")&gt;0,"",IF(F191="Category",Summary!C191,INDEX(TB_ALLOCATIONS[Subcategory],MATCH(Summary!C191&amp;"-"&amp;Summary!E191,TB_ALLOCATIONS[Subcategory - code],0),1)))),"")</f>
        <v/>
      </c>
      <c r="I191" s="162"/>
      <c r="J191" s="165"/>
      <c r="K191" s="249" t="str">
        <f>IFERROR(IF($H191="","",IF($H191="Total",SUMIFS(K$12:K190,$F$12:$F190,"Category"),IF($F191="Category",SUM(INDEX(Allocations!$D$11:$O$20,MATCH(Summary!$H191,Allocations!$C$11:$C$20,0),MATCH(Summary!K$8,Allocations!$D$10:$O$10,0))),SUM(INDEX(TB_ALLOCATIONS[[January]:[December]],MATCH(Summary!$H191,TB_ALLOCATIONS[Subcategory],0),MATCH(Summary!K$8,TB_ALLOCATIONS[[#Headers],[January]:[December]],0)))))),0)</f>
        <v/>
      </c>
      <c r="L191" s="249" t="str">
        <f>IFERROR(IF($H191="","",IF($H191="Total",SUMIFS(L$12:L190,$F$12:$F190,"Category"),IF($F191="Category",SUMIFS(TB_TRANSACTIONS[Total ($)],TB_TRANSACTIONS[Category],Summary!$H191,TB_TRANSACTIONS[Month],Summary!K$8),SUMIFS(TB_TRANSACTIONS[Total ($)],TB_TRANSACTIONS[Subcategory],Summary!$H191,TB_TRANSACTIONS[Month],Summary!K$8)))),0)</f>
        <v/>
      </c>
      <c r="M191" s="250" t="str">
        <f t="shared" si="54"/>
        <v/>
      </c>
      <c r="N191" s="162"/>
      <c r="O191" s="165"/>
      <c r="P191" s="249" t="str">
        <f>IFERROR(IF($H191="","",IF($H191="Total",SUMIFS(P$12:P190,$F$12:$F190,"Category"),IF($F191="Category",SUM(INDEX(Allocations!$D$11:$O$20,MATCH(Summary!$H191,Allocations!$C$11:$C$20,0),MATCH(Summary!P$8,Allocations!$D$10:$O$10,0))),SUM(INDEX(TB_ALLOCATIONS[[January]:[December]],MATCH(Summary!$H191,TB_ALLOCATIONS[Subcategory],0),MATCH(Summary!P$8,TB_ALLOCATIONS[[#Headers],[January]:[December]],0)))))),0)</f>
        <v/>
      </c>
      <c r="Q191" s="249" t="str">
        <f>IFERROR(IF($H191="","",IF($H191="Total",SUMIFS(Q$12:Q190,$F$12:$F190,"Category"),IF($F191="Category",SUMIFS(TB_TRANSACTIONS[Total ($)],TB_TRANSACTIONS[Category],Summary!$H191,TB_TRANSACTIONS[Month],Summary!P$8),SUMIFS(TB_TRANSACTIONS[Total ($)],TB_TRANSACTIONS[Subcategory],Summary!$H191,TB_TRANSACTIONS[Month],Summary!P$8)))),0)</f>
        <v/>
      </c>
      <c r="R191" s="250" t="str">
        <f t="shared" si="42"/>
        <v/>
      </c>
      <c r="S191" s="162"/>
      <c r="T191" s="165"/>
      <c r="U191" s="249" t="str">
        <f>IFERROR(IF($H191="","",IF($H191="Total",SUMIFS(U$12:U190,$F$12:$F190,"Category"),IF($F191="Category",SUM(INDEX(Allocations!$D$11:$O$20,MATCH(Summary!$H191,Allocations!$C$11:$C$20,0),MATCH(Summary!U$8,Allocations!$D$10:$O$10,0))),SUM(INDEX(TB_ALLOCATIONS[[January]:[December]],MATCH(Summary!$H191,TB_ALLOCATIONS[Subcategory],0),MATCH(Summary!U$8,TB_ALLOCATIONS[[#Headers],[January]:[December]],0)))))),0)</f>
        <v/>
      </c>
      <c r="V191" s="249" t="str">
        <f>IFERROR(IF($H191="","",IF($H191="Total",SUMIFS(V$12:V190,$F$12:$F190,"Category"),IF($F191="Category",SUMIFS(TB_TRANSACTIONS[Total ($)],TB_TRANSACTIONS[Category],Summary!$H191,TB_TRANSACTIONS[Month],Summary!U$8),SUMIFS(TB_TRANSACTIONS[Total ($)],TB_TRANSACTIONS[Subcategory],Summary!$H191,TB_TRANSACTIONS[Month],Summary!U$8)))),0)</f>
        <v/>
      </c>
      <c r="W191" s="250" t="str">
        <f t="shared" si="43"/>
        <v/>
      </c>
      <c r="X191" s="162"/>
      <c r="Y191" s="165"/>
      <c r="Z191" s="249" t="str">
        <f>IFERROR(IF($H191="","",IF($H191="Total",SUMIFS(Z$12:Z190,$F$12:$F190,"Category"),IF($F191="Category",SUM(INDEX(Allocations!$D$11:$O$20,MATCH(Summary!$H191,Allocations!$C$11:$C$20,0),MATCH(Summary!Z$8,Allocations!$D$10:$O$10,0))),SUM(INDEX(TB_ALLOCATIONS[[January]:[December]],MATCH(Summary!$H191,TB_ALLOCATIONS[Subcategory],0),MATCH(Summary!Z$8,TB_ALLOCATIONS[[#Headers],[January]:[December]],0)))))),0)</f>
        <v/>
      </c>
      <c r="AA191" s="249" t="str">
        <f>IFERROR(IF($H191="","",IF($H191="Total",SUMIFS(AA$12:AA190,$F$12:$F190,"Category"),IF($F191="Category",SUMIFS(TB_TRANSACTIONS[Total ($)],TB_TRANSACTIONS[Category],Summary!$H191,TB_TRANSACTIONS[Month],Summary!Z$8),SUMIFS(TB_TRANSACTIONS[Total ($)],TB_TRANSACTIONS[Subcategory],Summary!$H191,TB_TRANSACTIONS[Month],Summary!Z$8)))),0)</f>
        <v/>
      </c>
      <c r="AB191" s="250" t="str">
        <f t="shared" si="44"/>
        <v/>
      </c>
      <c r="AC191" s="162"/>
      <c r="AD191" s="165"/>
      <c r="AE191" s="249" t="str">
        <f>IFERROR(IF($H191="","",IF($H191="Total",SUMIFS(AE$12:AE190,$F$12:$F190,"Category"),IF($F191="Category",SUM(INDEX(Allocations!$D$11:$O$20,MATCH(Summary!$H191,Allocations!$C$11:$C$20,0),MATCH(Summary!AE$8,Allocations!$D$10:$O$10,0))),SUM(INDEX(TB_ALLOCATIONS[[January]:[December]],MATCH(Summary!$H191,TB_ALLOCATIONS[Subcategory],0),MATCH(Summary!AE$8,TB_ALLOCATIONS[[#Headers],[January]:[December]],0)))))),0)</f>
        <v/>
      </c>
      <c r="AF191" s="249" t="str">
        <f>IFERROR(IF($H191="","",IF($H191="Total",SUMIFS(AF$12:AF190,$F$12:$F190,"Category"),IF($F191="Category",SUMIFS(TB_TRANSACTIONS[Total ($)],TB_TRANSACTIONS[Category],Summary!$H191,TB_TRANSACTIONS[Month],Summary!AE$8),SUMIFS(TB_TRANSACTIONS[Total ($)],TB_TRANSACTIONS[Subcategory],Summary!$H191,TB_TRANSACTIONS[Month],Summary!AE$8)))),0)</f>
        <v/>
      </c>
      <c r="AG191" s="250" t="str">
        <f t="shared" si="45"/>
        <v/>
      </c>
      <c r="AH191" s="162"/>
      <c r="AI191" s="165"/>
      <c r="AJ191" s="249" t="str">
        <f>IFERROR(IF($H191="","",IF($H191="Total",SUMIFS(AJ$12:AJ190,$F$12:$F190,"Category"),IF($F191="Category",SUM(INDEX(Allocations!$D$11:$O$20,MATCH(Summary!$H191,Allocations!$C$11:$C$20,0),MATCH(Summary!AJ$8,Allocations!$D$10:$O$10,0))),SUM(INDEX(TB_ALLOCATIONS[[January]:[December]],MATCH(Summary!$H191,TB_ALLOCATIONS[Subcategory],0),MATCH(Summary!AJ$8,TB_ALLOCATIONS[[#Headers],[January]:[December]],0)))))),0)</f>
        <v/>
      </c>
      <c r="AK191" s="249" t="str">
        <f>IFERROR(IF($H191="","",IF($H191="Total",SUMIFS(AK$12:AK190,$F$12:$F190,"Category"),IF($F191="Category",SUMIFS(TB_TRANSACTIONS[Total ($)],TB_TRANSACTIONS[Category],Summary!$H191,TB_TRANSACTIONS[Month],Summary!AJ$8),SUMIFS(TB_TRANSACTIONS[Total ($)],TB_TRANSACTIONS[Subcategory],Summary!$H191,TB_TRANSACTIONS[Month],Summary!AJ$8)))),0)</f>
        <v/>
      </c>
      <c r="AL191" s="250" t="str">
        <f t="shared" si="46"/>
        <v/>
      </c>
      <c r="AM191" s="162"/>
      <c r="AN191" s="165"/>
      <c r="AO191" s="249" t="str">
        <f>IFERROR(IF($H191="","",IF($H191="Total",SUMIFS(AO$12:AO190,$F$12:$F190,"Category"),IF($F191="Category",SUM(INDEX(Allocations!$D$11:$O$20,MATCH(Summary!$H191,Allocations!$C$11:$C$20,0),MATCH(Summary!AO$8,Allocations!$D$10:$O$10,0))),SUM(INDEX(TB_ALLOCATIONS[[January]:[December]],MATCH(Summary!$H191,TB_ALLOCATIONS[Subcategory],0),MATCH(Summary!AO$8,TB_ALLOCATIONS[[#Headers],[January]:[December]],0)))))),0)</f>
        <v/>
      </c>
      <c r="AP191" s="249" t="str">
        <f>IFERROR(IF($H191="","",IF($H191="Total",SUMIFS(AP$12:AP190,$F$12:$F190,"Category"),IF($F191="Category",SUMIFS(TB_TRANSACTIONS[Total ($)],TB_TRANSACTIONS[Category],Summary!$H191,TB_TRANSACTIONS[Month],Summary!AO$8),SUMIFS(TB_TRANSACTIONS[Total ($)],TB_TRANSACTIONS[Subcategory],Summary!$H191,TB_TRANSACTIONS[Month],Summary!AO$8)))),0)</f>
        <v/>
      </c>
      <c r="AQ191" s="250" t="str">
        <f t="shared" si="47"/>
        <v/>
      </c>
      <c r="AR191" s="162"/>
      <c r="AS191" s="165"/>
      <c r="AT191" s="249" t="str">
        <f>IFERROR(IF($H191="","",IF($H191="Total",SUMIFS(AT$12:AT190,$F$12:$F190,"Category"),IF($F191="Category",SUM(INDEX(Allocations!$D$11:$O$20,MATCH(Summary!$H191,Allocations!$C$11:$C$20,0),MATCH(Summary!AT$8,Allocations!$D$10:$O$10,0))),SUM(INDEX(TB_ALLOCATIONS[[January]:[December]],MATCH(Summary!$H191,TB_ALLOCATIONS[Subcategory],0),MATCH(Summary!AT$8,TB_ALLOCATIONS[[#Headers],[January]:[December]],0)))))),0)</f>
        <v/>
      </c>
      <c r="AU191" s="249" t="str">
        <f>IFERROR(IF($H191="","",IF($H191="Total",SUMIFS(AU$12:AU190,$F$12:$F190,"Category"),IF($F191="Category",SUMIFS(TB_TRANSACTIONS[Total ($)],TB_TRANSACTIONS[Category],Summary!$H191,TB_TRANSACTIONS[Month],Summary!AT$8),SUMIFS(TB_TRANSACTIONS[Total ($)],TB_TRANSACTIONS[Subcategory],Summary!$H191,TB_TRANSACTIONS[Month],Summary!AT$8)))),0)</f>
        <v/>
      </c>
      <c r="AV191" s="250" t="str">
        <f t="shared" si="48"/>
        <v/>
      </c>
      <c r="AW191" s="162"/>
      <c r="AX191" s="165"/>
      <c r="AY191" s="249" t="str">
        <f>IFERROR(IF($H191="","",IF($H191="Total",SUMIFS(AY$12:AY190,$F$12:$F190,"Category"),IF($F191="Category",SUM(INDEX(Allocations!$D$11:$O$20,MATCH(Summary!$H191,Allocations!$C$11:$C$20,0),MATCH(Summary!AY$8,Allocations!$D$10:$O$10,0))),SUM(INDEX(TB_ALLOCATIONS[[January]:[December]],MATCH(Summary!$H191,TB_ALLOCATIONS[Subcategory],0),MATCH(Summary!AY$8,TB_ALLOCATIONS[[#Headers],[January]:[December]],0)))))),0)</f>
        <v/>
      </c>
      <c r="AZ191" s="249" t="str">
        <f>IFERROR(IF($H191="","",IF($H191="Total",SUMIFS(AZ$12:AZ190,$F$12:$F190,"Category"),IF($F191="Category",SUMIFS(TB_TRANSACTIONS[Total ($)],TB_TRANSACTIONS[Category],Summary!$H191,TB_TRANSACTIONS[Month],Summary!AY$8),SUMIFS(TB_TRANSACTIONS[Total ($)],TB_TRANSACTIONS[Subcategory],Summary!$H191,TB_TRANSACTIONS[Month],Summary!AY$8)))),0)</f>
        <v/>
      </c>
      <c r="BA191" s="250" t="str">
        <f t="shared" si="49"/>
        <v/>
      </c>
      <c r="BB191" s="162"/>
      <c r="BC191" s="165"/>
      <c r="BD191" s="249" t="str">
        <f>IFERROR(IF($H191="","",IF($H191="Total",SUMIFS(BD$12:BD190,$F$12:$F190,"Category"),IF($F191="Category",SUM(INDEX(Allocations!$D$11:$O$20,MATCH(Summary!$H191,Allocations!$C$11:$C$20,0),MATCH(Summary!BD$8,Allocations!$D$10:$O$10,0))),SUM(INDEX(TB_ALLOCATIONS[[January]:[December]],MATCH(Summary!$H191,TB_ALLOCATIONS[Subcategory],0),MATCH(Summary!BD$8,TB_ALLOCATIONS[[#Headers],[January]:[December]],0)))))),0)</f>
        <v/>
      </c>
      <c r="BE191" s="249" t="str">
        <f>IFERROR(IF($H191="","",IF($H191="Total",SUMIFS(BE$12:BE190,$F$12:$F190,"Category"),IF($F191="Category",SUMIFS(TB_TRANSACTIONS[Total ($)],TB_TRANSACTIONS[Category],Summary!$H191,TB_TRANSACTIONS[Month],Summary!BD$8),SUMIFS(TB_TRANSACTIONS[Total ($)],TB_TRANSACTIONS[Subcategory],Summary!$H191,TB_TRANSACTIONS[Month],Summary!BD$8)))),0)</f>
        <v/>
      </c>
      <c r="BF191" s="250" t="str">
        <f t="shared" si="50"/>
        <v/>
      </c>
      <c r="BG191" s="162"/>
      <c r="BH191" s="165"/>
      <c r="BI191" s="249" t="str">
        <f>IFERROR(IF($H191="","",IF($H191="Total",SUMIFS(BI$12:BI190,$F$12:$F190,"Category"),IF($F191="Category",SUM(INDEX(Allocations!$D$11:$O$20,MATCH(Summary!$H191,Allocations!$C$11:$C$20,0),MATCH(Summary!BI$8,Allocations!$D$10:$O$10,0))),SUM(INDEX(TB_ALLOCATIONS[[January]:[December]],MATCH(Summary!$H191,TB_ALLOCATIONS[Subcategory],0),MATCH(Summary!BI$8,TB_ALLOCATIONS[[#Headers],[January]:[December]],0)))))),0)</f>
        <v/>
      </c>
      <c r="BJ191" s="249" t="str">
        <f>IFERROR(IF($H191="","",IF($H191="Total",SUMIFS(BJ$12:BJ190,$F$12:$F190,"Category"),IF($F191="Category",SUMIFS(TB_TRANSACTIONS[Total ($)],TB_TRANSACTIONS[Category],Summary!$H191,TB_TRANSACTIONS[Month],Summary!BI$8),SUMIFS(TB_TRANSACTIONS[Total ($)],TB_TRANSACTIONS[Subcategory],Summary!$H191,TB_TRANSACTIONS[Month],Summary!BI$8)))),0)</f>
        <v/>
      </c>
      <c r="BK191" s="250" t="str">
        <f t="shared" si="51"/>
        <v/>
      </c>
      <c r="BL191" s="162"/>
      <c r="BM191" s="165"/>
      <c r="BN191" s="249" t="str">
        <f>IFERROR(IF($H191="","",IF($H191="Total",SUMIFS(BN$12:BN190,$F$12:$F190,"Category"),IF($F191="Category",SUM(INDEX(Allocations!$D$11:$O$20,MATCH(Summary!$H191,Allocations!$C$11:$C$20,0),MATCH(Summary!BN$8,Allocations!$D$10:$O$10,0))),SUM(INDEX(TB_ALLOCATIONS[[January]:[December]],MATCH(Summary!$H191,TB_ALLOCATIONS[Subcategory],0),MATCH(Summary!BN$8,TB_ALLOCATIONS[[#Headers],[January]:[December]],0)))))),0)</f>
        <v/>
      </c>
      <c r="BO191" s="249" t="str">
        <f>IFERROR(IF($H191="","",IF($H191="Total",SUMIFS(BO$12:BO190,$F$12:$F190,"Category"),IF($F191="Category",SUMIFS(TB_TRANSACTIONS[Total ($)],TB_TRANSACTIONS[Category],Summary!$H191,TB_TRANSACTIONS[Month],Summary!BN$8),SUMIFS(TB_TRANSACTIONS[Total ($)],TB_TRANSACTIONS[Subcategory],Summary!$H191,TB_TRANSACTIONS[Month],Summary!BN$8)))),0)</f>
        <v/>
      </c>
      <c r="BP191" s="250" t="str">
        <f t="shared" si="52"/>
        <v/>
      </c>
      <c r="BQ191" s="162"/>
      <c r="BR191" s="165"/>
      <c r="BS191" s="249" t="str">
        <f t="shared" si="55"/>
        <v/>
      </c>
      <c r="BT191" s="249" t="str">
        <f t="shared" si="56"/>
        <v/>
      </c>
      <c r="BU191" s="250" t="str">
        <f t="shared" si="57"/>
        <v/>
      </c>
      <c r="BV191" s="267"/>
      <c r="BW191" s="77"/>
      <c r="BX191" s="57"/>
      <c r="CK191" s="92"/>
      <c r="CL191" s="92"/>
      <c r="CM191" s="92"/>
      <c r="CN191" s="92"/>
      <c r="CO191" s="92"/>
      <c r="CP191" s="92"/>
    </row>
    <row r="192" spans="1:94" s="72" customFormat="1" ht="16" customHeight="1" thickBot="1" x14ac:dyDescent="0.3">
      <c r="A192" s="97"/>
      <c r="B192" s="108" t="str">
        <f>IFERROR(IF(COUNTIFS($B$13:B191,"Total")&gt;0,"-",IF(B191="",IF(B190="","Total",IF(B190=$C$8,"",B190+1)),IF(E191=D191,"",B191))),"-")</f>
        <v>-</v>
      </c>
      <c r="C192" s="108" t="str">
        <f>IFERROR(IF(B192="","-",INDEX(Analysis!$D$45:$D$54,MATCH(Summary!$B192,Analysis!$C$45:$C$54,0),1)),"-")</f>
        <v>-</v>
      </c>
      <c r="D192" s="108" t="str">
        <f>IFERROR(INDEX(Analysis!$E$45:$E$54,MATCH(Summary!$B192,Analysis!$C$45:$C$54,0),1),"-")</f>
        <v>-</v>
      </c>
      <c r="E192" s="108" t="str">
        <f t="shared" si="53"/>
        <v>-</v>
      </c>
      <c r="F192" s="108" t="str">
        <f t="shared" si="41"/>
        <v>-</v>
      </c>
      <c r="G192" s="57"/>
      <c r="H192" s="164" t="str">
        <f>IFERROR(IF(B192="Total","Total",IF(COUNTIFS($H$12:H191,"Total")&gt;0,"",IF(F192="Category",Summary!C192,INDEX(TB_ALLOCATIONS[Subcategory],MATCH(Summary!C192&amp;"-"&amp;Summary!E192,TB_ALLOCATIONS[Subcategory - code],0),1)))),"")</f>
        <v/>
      </c>
      <c r="I192" s="162"/>
      <c r="J192" s="165"/>
      <c r="K192" s="249" t="str">
        <f>IFERROR(IF($H192="","",IF($H192="Total",SUMIFS(K$12:K191,$F$12:$F191,"Category"),IF($F192="Category",SUM(INDEX(Allocations!$D$11:$O$20,MATCH(Summary!$H192,Allocations!$C$11:$C$20,0),MATCH(Summary!K$8,Allocations!$D$10:$O$10,0))),SUM(INDEX(TB_ALLOCATIONS[[January]:[December]],MATCH(Summary!$H192,TB_ALLOCATIONS[Subcategory],0),MATCH(Summary!K$8,TB_ALLOCATIONS[[#Headers],[January]:[December]],0)))))),0)</f>
        <v/>
      </c>
      <c r="L192" s="249" t="str">
        <f>IFERROR(IF($H192="","",IF($H192="Total",SUMIFS(L$12:L191,$F$12:$F191,"Category"),IF($F192="Category",SUMIFS(TB_TRANSACTIONS[Total ($)],TB_TRANSACTIONS[Category],Summary!$H192,TB_TRANSACTIONS[Month],Summary!K$8),SUMIFS(TB_TRANSACTIONS[Total ($)],TB_TRANSACTIONS[Subcategory],Summary!$H192,TB_TRANSACTIONS[Month],Summary!K$8)))),0)</f>
        <v/>
      </c>
      <c r="M192" s="250" t="str">
        <f t="shared" si="54"/>
        <v/>
      </c>
      <c r="N192" s="162"/>
      <c r="O192" s="165"/>
      <c r="P192" s="249" t="str">
        <f>IFERROR(IF($H192="","",IF($H192="Total",SUMIFS(P$12:P191,$F$12:$F191,"Category"),IF($F192="Category",SUM(INDEX(Allocations!$D$11:$O$20,MATCH(Summary!$H192,Allocations!$C$11:$C$20,0),MATCH(Summary!P$8,Allocations!$D$10:$O$10,0))),SUM(INDEX(TB_ALLOCATIONS[[January]:[December]],MATCH(Summary!$H192,TB_ALLOCATIONS[Subcategory],0),MATCH(Summary!P$8,TB_ALLOCATIONS[[#Headers],[January]:[December]],0)))))),0)</f>
        <v/>
      </c>
      <c r="Q192" s="249" t="str">
        <f>IFERROR(IF($H192="","",IF($H192="Total",SUMIFS(Q$12:Q191,$F$12:$F191,"Category"),IF($F192="Category",SUMIFS(TB_TRANSACTIONS[Total ($)],TB_TRANSACTIONS[Category],Summary!$H192,TB_TRANSACTIONS[Month],Summary!P$8),SUMIFS(TB_TRANSACTIONS[Total ($)],TB_TRANSACTIONS[Subcategory],Summary!$H192,TB_TRANSACTIONS[Month],Summary!P$8)))),0)</f>
        <v/>
      </c>
      <c r="R192" s="250" t="str">
        <f t="shared" si="42"/>
        <v/>
      </c>
      <c r="S192" s="162"/>
      <c r="T192" s="165"/>
      <c r="U192" s="249" t="str">
        <f>IFERROR(IF($H192="","",IF($H192="Total",SUMIFS(U$12:U191,$F$12:$F191,"Category"),IF($F192="Category",SUM(INDEX(Allocations!$D$11:$O$20,MATCH(Summary!$H192,Allocations!$C$11:$C$20,0),MATCH(Summary!U$8,Allocations!$D$10:$O$10,0))),SUM(INDEX(TB_ALLOCATIONS[[January]:[December]],MATCH(Summary!$H192,TB_ALLOCATIONS[Subcategory],0),MATCH(Summary!U$8,TB_ALLOCATIONS[[#Headers],[January]:[December]],0)))))),0)</f>
        <v/>
      </c>
      <c r="V192" s="249" t="str">
        <f>IFERROR(IF($H192="","",IF($H192="Total",SUMIFS(V$12:V191,$F$12:$F191,"Category"),IF($F192="Category",SUMIFS(TB_TRANSACTIONS[Total ($)],TB_TRANSACTIONS[Category],Summary!$H192,TB_TRANSACTIONS[Month],Summary!U$8),SUMIFS(TB_TRANSACTIONS[Total ($)],TB_TRANSACTIONS[Subcategory],Summary!$H192,TB_TRANSACTIONS[Month],Summary!U$8)))),0)</f>
        <v/>
      </c>
      <c r="W192" s="250" t="str">
        <f t="shared" si="43"/>
        <v/>
      </c>
      <c r="X192" s="162"/>
      <c r="Y192" s="165"/>
      <c r="Z192" s="249" t="str">
        <f>IFERROR(IF($H192="","",IF($H192="Total",SUMIFS(Z$12:Z191,$F$12:$F191,"Category"),IF($F192="Category",SUM(INDEX(Allocations!$D$11:$O$20,MATCH(Summary!$H192,Allocations!$C$11:$C$20,0),MATCH(Summary!Z$8,Allocations!$D$10:$O$10,0))),SUM(INDEX(TB_ALLOCATIONS[[January]:[December]],MATCH(Summary!$H192,TB_ALLOCATIONS[Subcategory],0),MATCH(Summary!Z$8,TB_ALLOCATIONS[[#Headers],[January]:[December]],0)))))),0)</f>
        <v/>
      </c>
      <c r="AA192" s="249" t="str">
        <f>IFERROR(IF($H192="","",IF($H192="Total",SUMIFS(AA$12:AA191,$F$12:$F191,"Category"),IF($F192="Category",SUMIFS(TB_TRANSACTIONS[Total ($)],TB_TRANSACTIONS[Category],Summary!$H192,TB_TRANSACTIONS[Month],Summary!Z$8),SUMIFS(TB_TRANSACTIONS[Total ($)],TB_TRANSACTIONS[Subcategory],Summary!$H192,TB_TRANSACTIONS[Month],Summary!Z$8)))),0)</f>
        <v/>
      </c>
      <c r="AB192" s="250" t="str">
        <f t="shared" si="44"/>
        <v/>
      </c>
      <c r="AC192" s="162"/>
      <c r="AD192" s="165"/>
      <c r="AE192" s="249" t="str">
        <f>IFERROR(IF($H192="","",IF($H192="Total",SUMIFS(AE$12:AE191,$F$12:$F191,"Category"),IF($F192="Category",SUM(INDEX(Allocations!$D$11:$O$20,MATCH(Summary!$H192,Allocations!$C$11:$C$20,0),MATCH(Summary!AE$8,Allocations!$D$10:$O$10,0))),SUM(INDEX(TB_ALLOCATIONS[[January]:[December]],MATCH(Summary!$H192,TB_ALLOCATIONS[Subcategory],0),MATCH(Summary!AE$8,TB_ALLOCATIONS[[#Headers],[January]:[December]],0)))))),0)</f>
        <v/>
      </c>
      <c r="AF192" s="249" t="str">
        <f>IFERROR(IF($H192="","",IF($H192="Total",SUMIFS(AF$12:AF191,$F$12:$F191,"Category"),IF($F192="Category",SUMIFS(TB_TRANSACTIONS[Total ($)],TB_TRANSACTIONS[Category],Summary!$H192,TB_TRANSACTIONS[Month],Summary!AE$8),SUMIFS(TB_TRANSACTIONS[Total ($)],TB_TRANSACTIONS[Subcategory],Summary!$H192,TB_TRANSACTIONS[Month],Summary!AE$8)))),0)</f>
        <v/>
      </c>
      <c r="AG192" s="250" t="str">
        <f t="shared" si="45"/>
        <v/>
      </c>
      <c r="AH192" s="162"/>
      <c r="AI192" s="165"/>
      <c r="AJ192" s="249" t="str">
        <f>IFERROR(IF($H192="","",IF($H192="Total",SUMIFS(AJ$12:AJ191,$F$12:$F191,"Category"),IF($F192="Category",SUM(INDEX(Allocations!$D$11:$O$20,MATCH(Summary!$H192,Allocations!$C$11:$C$20,0),MATCH(Summary!AJ$8,Allocations!$D$10:$O$10,0))),SUM(INDEX(TB_ALLOCATIONS[[January]:[December]],MATCH(Summary!$H192,TB_ALLOCATIONS[Subcategory],0),MATCH(Summary!AJ$8,TB_ALLOCATIONS[[#Headers],[January]:[December]],0)))))),0)</f>
        <v/>
      </c>
      <c r="AK192" s="249" t="str">
        <f>IFERROR(IF($H192="","",IF($H192="Total",SUMIFS(AK$12:AK191,$F$12:$F191,"Category"),IF($F192="Category",SUMIFS(TB_TRANSACTIONS[Total ($)],TB_TRANSACTIONS[Category],Summary!$H192,TB_TRANSACTIONS[Month],Summary!AJ$8),SUMIFS(TB_TRANSACTIONS[Total ($)],TB_TRANSACTIONS[Subcategory],Summary!$H192,TB_TRANSACTIONS[Month],Summary!AJ$8)))),0)</f>
        <v/>
      </c>
      <c r="AL192" s="250" t="str">
        <f t="shared" si="46"/>
        <v/>
      </c>
      <c r="AM192" s="162"/>
      <c r="AN192" s="165"/>
      <c r="AO192" s="249" t="str">
        <f>IFERROR(IF($H192="","",IF($H192="Total",SUMIFS(AO$12:AO191,$F$12:$F191,"Category"),IF($F192="Category",SUM(INDEX(Allocations!$D$11:$O$20,MATCH(Summary!$H192,Allocations!$C$11:$C$20,0),MATCH(Summary!AO$8,Allocations!$D$10:$O$10,0))),SUM(INDEX(TB_ALLOCATIONS[[January]:[December]],MATCH(Summary!$H192,TB_ALLOCATIONS[Subcategory],0),MATCH(Summary!AO$8,TB_ALLOCATIONS[[#Headers],[January]:[December]],0)))))),0)</f>
        <v/>
      </c>
      <c r="AP192" s="249" t="str">
        <f>IFERROR(IF($H192="","",IF($H192="Total",SUMIFS(AP$12:AP191,$F$12:$F191,"Category"),IF($F192="Category",SUMIFS(TB_TRANSACTIONS[Total ($)],TB_TRANSACTIONS[Category],Summary!$H192,TB_TRANSACTIONS[Month],Summary!AO$8),SUMIFS(TB_TRANSACTIONS[Total ($)],TB_TRANSACTIONS[Subcategory],Summary!$H192,TB_TRANSACTIONS[Month],Summary!AO$8)))),0)</f>
        <v/>
      </c>
      <c r="AQ192" s="250" t="str">
        <f t="shared" si="47"/>
        <v/>
      </c>
      <c r="AR192" s="162"/>
      <c r="AS192" s="165"/>
      <c r="AT192" s="249" t="str">
        <f>IFERROR(IF($H192="","",IF($H192="Total",SUMIFS(AT$12:AT191,$F$12:$F191,"Category"),IF($F192="Category",SUM(INDEX(Allocations!$D$11:$O$20,MATCH(Summary!$H192,Allocations!$C$11:$C$20,0),MATCH(Summary!AT$8,Allocations!$D$10:$O$10,0))),SUM(INDEX(TB_ALLOCATIONS[[January]:[December]],MATCH(Summary!$H192,TB_ALLOCATIONS[Subcategory],0),MATCH(Summary!AT$8,TB_ALLOCATIONS[[#Headers],[January]:[December]],0)))))),0)</f>
        <v/>
      </c>
      <c r="AU192" s="249" t="str">
        <f>IFERROR(IF($H192="","",IF($H192="Total",SUMIFS(AU$12:AU191,$F$12:$F191,"Category"),IF($F192="Category",SUMIFS(TB_TRANSACTIONS[Total ($)],TB_TRANSACTIONS[Category],Summary!$H192,TB_TRANSACTIONS[Month],Summary!AT$8),SUMIFS(TB_TRANSACTIONS[Total ($)],TB_TRANSACTIONS[Subcategory],Summary!$H192,TB_TRANSACTIONS[Month],Summary!AT$8)))),0)</f>
        <v/>
      </c>
      <c r="AV192" s="250" t="str">
        <f t="shared" si="48"/>
        <v/>
      </c>
      <c r="AW192" s="162"/>
      <c r="AX192" s="165"/>
      <c r="AY192" s="249" t="str">
        <f>IFERROR(IF($H192="","",IF($H192="Total",SUMIFS(AY$12:AY191,$F$12:$F191,"Category"),IF($F192="Category",SUM(INDEX(Allocations!$D$11:$O$20,MATCH(Summary!$H192,Allocations!$C$11:$C$20,0),MATCH(Summary!AY$8,Allocations!$D$10:$O$10,0))),SUM(INDEX(TB_ALLOCATIONS[[January]:[December]],MATCH(Summary!$H192,TB_ALLOCATIONS[Subcategory],0),MATCH(Summary!AY$8,TB_ALLOCATIONS[[#Headers],[January]:[December]],0)))))),0)</f>
        <v/>
      </c>
      <c r="AZ192" s="249" t="str">
        <f>IFERROR(IF($H192="","",IF($H192="Total",SUMIFS(AZ$12:AZ191,$F$12:$F191,"Category"),IF($F192="Category",SUMIFS(TB_TRANSACTIONS[Total ($)],TB_TRANSACTIONS[Category],Summary!$H192,TB_TRANSACTIONS[Month],Summary!AY$8),SUMIFS(TB_TRANSACTIONS[Total ($)],TB_TRANSACTIONS[Subcategory],Summary!$H192,TB_TRANSACTIONS[Month],Summary!AY$8)))),0)</f>
        <v/>
      </c>
      <c r="BA192" s="250" t="str">
        <f t="shared" si="49"/>
        <v/>
      </c>
      <c r="BB192" s="162"/>
      <c r="BC192" s="165"/>
      <c r="BD192" s="249" t="str">
        <f>IFERROR(IF($H192="","",IF($H192="Total",SUMIFS(BD$12:BD191,$F$12:$F191,"Category"),IF($F192="Category",SUM(INDEX(Allocations!$D$11:$O$20,MATCH(Summary!$H192,Allocations!$C$11:$C$20,0),MATCH(Summary!BD$8,Allocations!$D$10:$O$10,0))),SUM(INDEX(TB_ALLOCATIONS[[January]:[December]],MATCH(Summary!$H192,TB_ALLOCATIONS[Subcategory],0),MATCH(Summary!BD$8,TB_ALLOCATIONS[[#Headers],[January]:[December]],0)))))),0)</f>
        <v/>
      </c>
      <c r="BE192" s="249" t="str">
        <f>IFERROR(IF($H192="","",IF($H192="Total",SUMIFS(BE$12:BE191,$F$12:$F191,"Category"),IF($F192="Category",SUMIFS(TB_TRANSACTIONS[Total ($)],TB_TRANSACTIONS[Category],Summary!$H192,TB_TRANSACTIONS[Month],Summary!BD$8),SUMIFS(TB_TRANSACTIONS[Total ($)],TB_TRANSACTIONS[Subcategory],Summary!$H192,TB_TRANSACTIONS[Month],Summary!BD$8)))),0)</f>
        <v/>
      </c>
      <c r="BF192" s="250" t="str">
        <f t="shared" si="50"/>
        <v/>
      </c>
      <c r="BG192" s="162"/>
      <c r="BH192" s="165"/>
      <c r="BI192" s="249" t="str">
        <f>IFERROR(IF($H192="","",IF($H192="Total",SUMIFS(BI$12:BI191,$F$12:$F191,"Category"),IF($F192="Category",SUM(INDEX(Allocations!$D$11:$O$20,MATCH(Summary!$H192,Allocations!$C$11:$C$20,0),MATCH(Summary!BI$8,Allocations!$D$10:$O$10,0))),SUM(INDEX(TB_ALLOCATIONS[[January]:[December]],MATCH(Summary!$H192,TB_ALLOCATIONS[Subcategory],0),MATCH(Summary!BI$8,TB_ALLOCATIONS[[#Headers],[January]:[December]],0)))))),0)</f>
        <v/>
      </c>
      <c r="BJ192" s="249" t="str">
        <f>IFERROR(IF($H192="","",IF($H192="Total",SUMIFS(BJ$12:BJ191,$F$12:$F191,"Category"),IF($F192="Category",SUMIFS(TB_TRANSACTIONS[Total ($)],TB_TRANSACTIONS[Category],Summary!$H192,TB_TRANSACTIONS[Month],Summary!BI$8),SUMIFS(TB_TRANSACTIONS[Total ($)],TB_TRANSACTIONS[Subcategory],Summary!$H192,TB_TRANSACTIONS[Month],Summary!BI$8)))),0)</f>
        <v/>
      </c>
      <c r="BK192" s="250" t="str">
        <f t="shared" si="51"/>
        <v/>
      </c>
      <c r="BL192" s="162"/>
      <c r="BM192" s="165"/>
      <c r="BN192" s="249" t="str">
        <f>IFERROR(IF($H192="","",IF($H192="Total",SUMIFS(BN$12:BN191,$F$12:$F191,"Category"),IF($F192="Category",SUM(INDEX(Allocations!$D$11:$O$20,MATCH(Summary!$H192,Allocations!$C$11:$C$20,0),MATCH(Summary!BN$8,Allocations!$D$10:$O$10,0))),SUM(INDEX(TB_ALLOCATIONS[[January]:[December]],MATCH(Summary!$H192,TB_ALLOCATIONS[Subcategory],0),MATCH(Summary!BN$8,TB_ALLOCATIONS[[#Headers],[January]:[December]],0)))))),0)</f>
        <v/>
      </c>
      <c r="BO192" s="249" t="str">
        <f>IFERROR(IF($H192="","",IF($H192="Total",SUMIFS(BO$12:BO191,$F$12:$F191,"Category"),IF($F192="Category",SUMIFS(TB_TRANSACTIONS[Total ($)],TB_TRANSACTIONS[Category],Summary!$H192,TB_TRANSACTIONS[Month],Summary!BN$8),SUMIFS(TB_TRANSACTIONS[Total ($)],TB_TRANSACTIONS[Subcategory],Summary!$H192,TB_TRANSACTIONS[Month],Summary!BN$8)))),0)</f>
        <v/>
      </c>
      <c r="BP192" s="250" t="str">
        <f t="shared" si="52"/>
        <v/>
      </c>
      <c r="BQ192" s="162"/>
      <c r="BR192" s="165"/>
      <c r="BS192" s="249" t="str">
        <f t="shared" si="55"/>
        <v/>
      </c>
      <c r="BT192" s="249" t="str">
        <f t="shared" si="56"/>
        <v/>
      </c>
      <c r="BU192" s="250" t="str">
        <f t="shared" si="57"/>
        <v/>
      </c>
      <c r="BV192" s="267"/>
      <c r="BW192" s="77"/>
      <c r="BX192" s="57"/>
      <c r="CK192" s="92"/>
      <c r="CL192" s="92"/>
      <c r="CM192" s="92"/>
      <c r="CN192" s="92"/>
      <c r="CO192" s="92"/>
      <c r="CP192" s="92"/>
    </row>
    <row r="193" spans="1:94" s="72" customFormat="1" ht="16" customHeight="1" thickBot="1" x14ac:dyDescent="0.3">
      <c r="A193" s="97"/>
      <c r="B193" s="108" t="str">
        <f>IFERROR(IF(COUNTIFS($B$13:B192,"Total")&gt;0,"-",IF(B192="",IF(B191="","Total",IF(B191=$C$8,"",B191+1)),IF(E192=D192,"",B192))),"-")</f>
        <v>-</v>
      </c>
      <c r="C193" s="108" t="str">
        <f>IFERROR(IF(B193="","-",INDEX(Analysis!$D$45:$D$54,MATCH(Summary!$B193,Analysis!$C$45:$C$54,0),1)),"-")</f>
        <v>-</v>
      </c>
      <c r="D193" s="108" t="str">
        <f>IFERROR(INDEX(Analysis!$E$45:$E$54,MATCH(Summary!$B193,Analysis!$C$45:$C$54,0),1),"-")</f>
        <v>-</v>
      </c>
      <c r="E193" s="108" t="str">
        <f t="shared" si="53"/>
        <v>-</v>
      </c>
      <c r="F193" s="108" t="str">
        <f t="shared" si="41"/>
        <v>-</v>
      </c>
      <c r="G193" s="57"/>
      <c r="H193" s="164" t="str">
        <f>IFERROR(IF(B193="Total","Total",IF(COUNTIFS($H$12:H192,"Total")&gt;0,"",IF(F193="Category",Summary!C193,INDEX(TB_ALLOCATIONS[Subcategory],MATCH(Summary!C193&amp;"-"&amp;Summary!E193,TB_ALLOCATIONS[Subcategory - code],0),1)))),"")</f>
        <v/>
      </c>
      <c r="I193" s="162"/>
      <c r="J193" s="165"/>
      <c r="K193" s="249" t="str">
        <f>IFERROR(IF($H193="","",IF($H193="Total",SUMIFS(K$12:K192,$F$12:$F192,"Category"),IF($F193="Category",SUM(INDEX(Allocations!$D$11:$O$20,MATCH(Summary!$H193,Allocations!$C$11:$C$20,0),MATCH(Summary!K$8,Allocations!$D$10:$O$10,0))),SUM(INDEX(TB_ALLOCATIONS[[January]:[December]],MATCH(Summary!$H193,TB_ALLOCATIONS[Subcategory],0),MATCH(Summary!K$8,TB_ALLOCATIONS[[#Headers],[January]:[December]],0)))))),0)</f>
        <v/>
      </c>
      <c r="L193" s="249" t="str">
        <f>IFERROR(IF($H193="","",IF($H193="Total",SUMIFS(L$12:L192,$F$12:$F192,"Category"),IF($F193="Category",SUMIFS(TB_TRANSACTIONS[Total ($)],TB_TRANSACTIONS[Category],Summary!$H193,TB_TRANSACTIONS[Month],Summary!K$8),SUMIFS(TB_TRANSACTIONS[Total ($)],TB_TRANSACTIONS[Subcategory],Summary!$H193,TB_TRANSACTIONS[Month],Summary!K$8)))),0)</f>
        <v/>
      </c>
      <c r="M193" s="250" t="str">
        <f t="shared" si="54"/>
        <v/>
      </c>
      <c r="N193" s="162"/>
      <c r="O193" s="165"/>
      <c r="P193" s="249" t="str">
        <f>IFERROR(IF($H193="","",IF($H193="Total",SUMIFS(P$12:P192,$F$12:$F192,"Category"),IF($F193="Category",SUM(INDEX(Allocations!$D$11:$O$20,MATCH(Summary!$H193,Allocations!$C$11:$C$20,0),MATCH(Summary!P$8,Allocations!$D$10:$O$10,0))),SUM(INDEX(TB_ALLOCATIONS[[January]:[December]],MATCH(Summary!$H193,TB_ALLOCATIONS[Subcategory],0),MATCH(Summary!P$8,TB_ALLOCATIONS[[#Headers],[January]:[December]],0)))))),0)</f>
        <v/>
      </c>
      <c r="Q193" s="249" t="str">
        <f>IFERROR(IF($H193="","",IF($H193="Total",SUMIFS(Q$12:Q192,$F$12:$F192,"Category"),IF($F193="Category",SUMIFS(TB_TRANSACTIONS[Total ($)],TB_TRANSACTIONS[Category],Summary!$H193,TB_TRANSACTIONS[Month],Summary!P$8),SUMIFS(TB_TRANSACTIONS[Total ($)],TB_TRANSACTIONS[Subcategory],Summary!$H193,TB_TRANSACTIONS[Month],Summary!P$8)))),0)</f>
        <v/>
      </c>
      <c r="R193" s="250" t="str">
        <f t="shared" si="42"/>
        <v/>
      </c>
      <c r="S193" s="162"/>
      <c r="T193" s="165"/>
      <c r="U193" s="249" t="str">
        <f>IFERROR(IF($H193="","",IF($H193="Total",SUMIFS(U$12:U192,$F$12:$F192,"Category"),IF($F193="Category",SUM(INDEX(Allocations!$D$11:$O$20,MATCH(Summary!$H193,Allocations!$C$11:$C$20,0),MATCH(Summary!U$8,Allocations!$D$10:$O$10,0))),SUM(INDEX(TB_ALLOCATIONS[[January]:[December]],MATCH(Summary!$H193,TB_ALLOCATIONS[Subcategory],0),MATCH(Summary!U$8,TB_ALLOCATIONS[[#Headers],[January]:[December]],0)))))),0)</f>
        <v/>
      </c>
      <c r="V193" s="249" t="str">
        <f>IFERROR(IF($H193="","",IF($H193="Total",SUMIFS(V$12:V192,$F$12:$F192,"Category"),IF($F193="Category",SUMIFS(TB_TRANSACTIONS[Total ($)],TB_TRANSACTIONS[Category],Summary!$H193,TB_TRANSACTIONS[Month],Summary!U$8),SUMIFS(TB_TRANSACTIONS[Total ($)],TB_TRANSACTIONS[Subcategory],Summary!$H193,TB_TRANSACTIONS[Month],Summary!U$8)))),0)</f>
        <v/>
      </c>
      <c r="W193" s="250" t="str">
        <f t="shared" si="43"/>
        <v/>
      </c>
      <c r="X193" s="162"/>
      <c r="Y193" s="165"/>
      <c r="Z193" s="249" t="str">
        <f>IFERROR(IF($H193="","",IF($H193="Total",SUMIFS(Z$12:Z192,$F$12:$F192,"Category"),IF($F193="Category",SUM(INDEX(Allocations!$D$11:$O$20,MATCH(Summary!$H193,Allocations!$C$11:$C$20,0),MATCH(Summary!Z$8,Allocations!$D$10:$O$10,0))),SUM(INDEX(TB_ALLOCATIONS[[January]:[December]],MATCH(Summary!$H193,TB_ALLOCATIONS[Subcategory],0),MATCH(Summary!Z$8,TB_ALLOCATIONS[[#Headers],[January]:[December]],0)))))),0)</f>
        <v/>
      </c>
      <c r="AA193" s="249" t="str">
        <f>IFERROR(IF($H193="","",IF($H193="Total",SUMIFS(AA$12:AA192,$F$12:$F192,"Category"),IF($F193="Category",SUMIFS(TB_TRANSACTIONS[Total ($)],TB_TRANSACTIONS[Category],Summary!$H193,TB_TRANSACTIONS[Month],Summary!Z$8),SUMIFS(TB_TRANSACTIONS[Total ($)],TB_TRANSACTIONS[Subcategory],Summary!$H193,TB_TRANSACTIONS[Month],Summary!Z$8)))),0)</f>
        <v/>
      </c>
      <c r="AB193" s="250" t="str">
        <f t="shared" si="44"/>
        <v/>
      </c>
      <c r="AC193" s="162"/>
      <c r="AD193" s="165"/>
      <c r="AE193" s="249" t="str">
        <f>IFERROR(IF($H193="","",IF($H193="Total",SUMIFS(AE$12:AE192,$F$12:$F192,"Category"),IF($F193="Category",SUM(INDEX(Allocations!$D$11:$O$20,MATCH(Summary!$H193,Allocations!$C$11:$C$20,0),MATCH(Summary!AE$8,Allocations!$D$10:$O$10,0))),SUM(INDEX(TB_ALLOCATIONS[[January]:[December]],MATCH(Summary!$H193,TB_ALLOCATIONS[Subcategory],0),MATCH(Summary!AE$8,TB_ALLOCATIONS[[#Headers],[January]:[December]],0)))))),0)</f>
        <v/>
      </c>
      <c r="AF193" s="249" t="str">
        <f>IFERROR(IF($H193="","",IF($H193="Total",SUMIFS(AF$12:AF192,$F$12:$F192,"Category"),IF($F193="Category",SUMIFS(TB_TRANSACTIONS[Total ($)],TB_TRANSACTIONS[Category],Summary!$H193,TB_TRANSACTIONS[Month],Summary!AE$8),SUMIFS(TB_TRANSACTIONS[Total ($)],TB_TRANSACTIONS[Subcategory],Summary!$H193,TB_TRANSACTIONS[Month],Summary!AE$8)))),0)</f>
        <v/>
      </c>
      <c r="AG193" s="250" t="str">
        <f t="shared" si="45"/>
        <v/>
      </c>
      <c r="AH193" s="162"/>
      <c r="AI193" s="165"/>
      <c r="AJ193" s="249" t="str">
        <f>IFERROR(IF($H193="","",IF($H193="Total",SUMIFS(AJ$12:AJ192,$F$12:$F192,"Category"),IF($F193="Category",SUM(INDEX(Allocations!$D$11:$O$20,MATCH(Summary!$H193,Allocations!$C$11:$C$20,0),MATCH(Summary!AJ$8,Allocations!$D$10:$O$10,0))),SUM(INDEX(TB_ALLOCATIONS[[January]:[December]],MATCH(Summary!$H193,TB_ALLOCATIONS[Subcategory],0),MATCH(Summary!AJ$8,TB_ALLOCATIONS[[#Headers],[January]:[December]],0)))))),0)</f>
        <v/>
      </c>
      <c r="AK193" s="249" t="str">
        <f>IFERROR(IF($H193="","",IF($H193="Total",SUMIFS(AK$12:AK192,$F$12:$F192,"Category"),IF($F193="Category",SUMIFS(TB_TRANSACTIONS[Total ($)],TB_TRANSACTIONS[Category],Summary!$H193,TB_TRANSACTIONS[Month],Summary!AJ$8),SUMIFS(TB_TRANSACTIONS[Total ($)],TB_TRANSACTIONS[Subcategory],Summary!$H193,TB_TRANSACTIONS[Month],Summary!AJ$8)))),0)</f>
        <v/>
      </c>
      <c r="AL193" s="250" t="str">
        <f t="shared" si="46"/>
        <v/>
      </c>
      <c r="AM193" s="162"/>
      <c r="AN193" s="165"/>
      <c r="AO193" s="249" t="str">
        <f>IFERROR(IF($H193="","",IF($H193="Total",SUMIFS(AO$12:AO192,$F$12:$F192,"Category"),IF($F193="Category",SUM(INDEX(Allocations!$D$11:$O$20,MATCH(Summary!$H193,Allocations!$C$11:$C$20,0),MATCH(Summary!AO$8,Allocations!$D$10:$O$10,0))),SUM(INDEX(TB_ALLOCATIONS[[January]:[December]],MATCH(Summary!$H193,TB_ALLOCATIONS[Subcategory],0),MATCH(Summary!AO$8,TB_ALLOCATIONS[[#Headers],[January]:[December]],0)))))),0)</f>
        <v/>
      </c>
      <c r="AP193" s="249" t="str">
        <f>IFERROR(IF($H193="","",IF($H193="Total",SUMIFS(AP$12:AP192,$F$12:$F192,"Category"),IF($F193="Category",SUMIFS(TB_TRANSACTIONS[Total ($)],TB_TRANSACTIONS[Category],Summary!$H193,TB_TRANSACTIONS[Month],Summary!AO$8),SUMIFS(TB_TRANSACTIONS[Total ($)],TB_TRANSACTIONS[Subcategory],Summary!$H193,TB_TRANSACTIONS[Month],Summary!AO$8)))),0)</f>
        <v/>
      </c>
      <c r="AQ193" s="250" t="str">
        <f t="shared" si="47"/>
        <v/>
      </c>
      <c r="AR193" s="162"/>
      <c r="AS193" s="165"/>
      <c r="AT193" s="249" t="str">
        <f>IFERROR(IF($H193="","",IF($H193="Total",SUMIFS(AT$12:AT192,$F$12:$F192,"Category"),IF($F193="Category",SUM(INDEX(Allocations!$D$11:$O$20,MATCH(Summary!$H193,Allocations!$C$11:$C$20,0),MATCH(Summary!AT$8,Allocations!$D$10:$O$10,0))),SUM(INDEX(TB_ALLOCATIONS[[January]:[December]],MATCH(Summary!$H193,TB_ALLOCATIONS[Subcategory],0),MATCH(Summary!AT$8,TB_ALLOCATIONS[[#Headers],[January]:[December]],0)))))),0)</f>
        <v/>
      </c>
      <c r="AU193" s="249" t="str">
        <f>IFERROR(IF($H193="","",IF($H193="Total",SUMIFS(AU$12:AU192,$F$12:$F192,"Category"),IF($F193="Category",SUMIFS(TB_TRANSACTIONS[Total ($)],TB_TRANSACTIONS[Category],Summary!$H193,TB_TRANSACTIONS[Month],Summary!AT$8),SUMIFS(TB_TRANSACTIONS[Total ($)],TB_TRANSACTIONS[Subcategory],Summary!$H193,TB_TRANSACTIONS[Month],Summary!AT$8)))),0)</f>
        <v/>
      </c>
      <c r="AV193" s="250" t="str">
        <f t="shared" si="48"/>
        <v/>
      </c>
      <c r="AW193" s="162"/>
      <c r="AX193" s="165"/>
      <c r="AY193" s="249" t="str">
        <f>IFERROR(IF($H193="","",IF($H193="Total",SUMIFS(AY$12:AY192,$F$12:$F192,"Category"),IF($F193="Category",SUM(INDEX(Allocations!$D$11:$O$20,MATCH(Summary!$H193,Allocations!$C$11:$C$20,0),MATCH(Summary!AY$8,Allocations!$D$10:$O$10,0))),SUM(INDEX(TB_ALLOCATIONS[[January]:[December]],MATCH(Summary!$H193,TB_ALLOCATIONS[Subcategory],0),MATCH(Summary!AY$8,TB_ALLOCATIONS[[#Headers],[January]:[December]],0)))))),0)</f>
        <v/>
      </c>
      <c r="AZ193" s="249" t="str">
        <f>IFERROR(IF($H193="","",IF($H193="Total",SUMIFS(AZ$12:AZ192,$F$12:$F192,"Category"),IF($F193="Category",SUMIFS(TB_TRANSACTIONS[Total ($)],TB_TRANSACTIONS[Category],Summary!$H193,TB_TRANSACTIONS[Month],Summary!AY$8),SUMIFS(TB_TRANSACTIONS[Total ($)],TB_TRANSACTIONS[Subcategory],Summary!$H193,TB_TRANSACTIONS[Month],Summary!AY$8)))),0)</f>
        <v/>
      </c>
      <c r="BA193" s="250" t="str">
        <f t="shared" si="49"/>
        <v/>
      </c>
      <c r="BB193" s="162"/>
      <c r="BC193" s="165"/>
      <c r="BD193" s="249" t="str">
        <f>IFERROR(IF($H193="","",IF($H193="Total",SUMIFS(BD$12:BD192,$F$12:$F192,"Category"),IF($F193="Category",SUM(INDEX(Allocations!$D$11:$O$20,MATCH(Summary!$H193,Allocations!$C$11:$C$20,0),MATCH(Summary!BD$8,Allocations!$D$10:$O$10,0))),SUM(INDEX(TB_ALLOCATIONS[[January]:[December]],MATCH(Summary!$H193,TB_ALLOCATIONS[Subcategory],0),MATCH(Summary!BD$8,TB_ALLOCATIONS[[#Headers],[January]:[December]],0)))))),0)</f>
        <v/>
      </c>
      <c r="BE193" s="249" t="str">
        <f>IFERROR(IF($H193="","",IF($H193="Total",SUMIFS(BE$12:BE192,$F$12:$F192,"Category"),IF($F193="Category",SUMIFS(TB_TRANSACTIONS[Total ($)],TB_TRANSACTIONS[Category],Summary!$H193,TB_TRANSACTIONS[Month],Summary!BD$8),SUMIFS(TB_TRANSACTIONS[Total ($)],TB_TRANSACTIONS[Subcategory],Summary!$H193,TB_TRANSACTIONS[Month],Summary!BD$8)))),0)</f>
        <v/>
      </c>
      <c r="BF193" s="250" t="str">
        <f t="shared" si="50"/>
        <v/>
      </c>
      <c r="BG193" s="162"/>
      <c r="BH193" s="165"/>
      <c r="BI193" s="249" t="str">
        <f>IFERROR(IF($H193="","",IF($H193="Total",SUMIFS(BI$12:BI192,$F$12:$F192,"Category"),IF($F193="Category",SUM(INDEX(Allocations!$D$11:$O$20,MATCH(Summary!$H193,Allocations!$C$11:$C$20,0),MATCH(Summary!BI$8,Allocations!$D$10:$O$10,0))),SUM(INDEX(TB_ALLOCATIONS[[January]:[December]],MATCH(Summary!$H193,TB_ALLOCATIONS[Subcategory],0),MATCH(Summary!BI$8,TB_ALLOCATIONS[[#Headers],[January]:[December]],0)))))),0)</f>
        <v/>
      </c>
      <c r="BJ193" s="249" t="str">
        <f>IFERROR(IF($H193="","",IF($H193="Total",SUMIFS(BJ$12:BJ192,$F$12:$F192,"Category"),IF($F193="Category",SUMIFS(TB_TRANSACTIONS[Total ($)],TB_TRANSACTIONS[Category],Summary!$H193,TB_TRANSACTIONS[Month],Summary!BI$8),SUMIFS(TB_TRANSACTIONS[Total ($)],TB_TRANSACTIONS[Subcategory],Summary!$H193,TB_TRANSACTIONS[Month],Summary!BI$8)))),0)</f>
        <v/>
      </c>
      <c r="BK193" s="250" t="str">
        <f t="shared" si="51"/>
        <v/>
      </c>
      <c r="BL193" s="162"/>
      <c r="BM193" s="165"/>
      <c r="BN193" s="249" t="str">
        <f>IFERROR(IF($H193="","",IF($H193="Total",SUMIFS(BN$12:BN192,$F$12:$F192,"Category"),IF($F193="Category",SUM(INDEX(Allocations!$D$11:$O$20,MATCH(Summary!$H193,Allocations!$C$11:$C$20,0),MATCH(Summary!BN$8,Allocations!$D$10:$O$10,0))),SUM(INDEX(TB_ALLOCATIONS[[January]:[December]],MATCH(Summary!$H193,TB_ALLOCATIONS[Subcategory],0),MATCH(Summary!BN$8,TB_ALLOCATIONS[[#Headers],[January]:[December]],0)))))),0)</f>
        <v/>
      </c>
      <c r="BO193" s="249" t="str">
        <f>IFERROR(IF($H193="","",IF($H193="Total",SUMIFS(BO$12:BO192,$F$12:$F192,"Category"),IF($F193="Category",SUMIFS(TB_TRANSACTIONS[Total ($)],TB_TRANSACTIONS[Category],Summary!$H193,TB_TRANSACTIONS[Month],Summary!BN$8),SUMIFS(TB_TRANSACTIONS[Total ($)],TB_TRANSACTIONS[Subcategory],Summary!$H193,TB_TRANSACTIONS[Month],Summary!BN$8)))),0)</f>
        <v/>
      </c>
      <c r="BP193" s="250" t="str">
        <f t="shared" si="52"/>
        <v/>
      </c>
      <c r="BQ193" s="162"/>
      <c r="BR193" s="165"/>
      <c r="BS193" s="249" t="str">
        <f t="shared" si="55"/>
        <v/>
      </c>
      <c r="BT193" s="249" t="str">
        <f t="shared" si="56"/>
        <v/>
      </c>
      <c r="BU193" s="250" t="str">
        <f t="shared" si="57"/>
        <v/>
      </c>
      <c r="BV193" s="267"/>
      <c r="BW193" s="77"/>
      <c r="BX193" s="57"/>
      <c r="CK193" s="92"/>
      <c r="CL193" s="92"/>
      <c r="CM193" s="92"/>
      <c r="CN193" s="92"/>
      <c r="CO193" s="92"/>
      <c r="CP193" s="92"/>
    </row>
    <row r="194" spans="1:94" s="72" customFormat="1" ht="16" customHeight="1" thickBot="1" x14ac:dyDescent="0.3">
      <c r="A194" s="97"/>
      <c r="B194" s="108" t="str">
        <f>IFERROR(IF(COUNTIFS($B$13:B193,"Total")&gt;0,"-",IF(B193="",IF(B192="","Total",IF(B192=$C$8,"",B192+1)),IF(E193=D193,"",B193))),"-")</f>
        <v>-</v>
      </c>
      <c r="C194" s="108" t="str">
        <f>IFERROR(IF(B194="","-",INDEX(Analysis!$D$45:$D$54,MATCH(Summary!$B194,Analysis!$C$45:$C$54,0),1)),"-")</f>
        <v>-</v>
      </c>
      <c r="D194" s="108" t="str">
        <f>IFERROR(INDEX(Analysis!$E$45:$E$54,MATCH(Summary!$B194,Analysis!$C$45:$C$54,0),1),"-")</f>
        <v>-</v>
      </c>
      <c r="E194" s="108" t="str">
        <f t="shared" si="53"/>
        <v>-</v>
      </c>
      <c r="F194" s="108" t="str">
        <f t="shared" si="41"/>
        <v>-</v>
      </c>
      <c r="G194" s="57"/>
      <c r="H194" s="164" t="str">
        <f>IFERROR(IF(B194="Total","Total",IF(COUNTIFS($H$12:H193,"Total")&gt;0,"",IF(F194="Category",Summary!C194,INDEX(TB_ALLOCATIONS[Subcategory],MATCH(Summary!C194&amp;"-"&amp;Summary!E194,TB_ALLOCATIONS[Subcategory - code],0),1)))),"")</f>
        <v/>
      </c>
      <c r="I194" s="162"/>
      <c r="J194" s="165"/>
      <c r="K194" s="249" t="str">
        <f>IFERROR(IF($H194="","",IF($H194="Total",SUMIFS(K$12:K193,$F$12:$F193,"Category"),IF($F194="Category",SUM(INDEX(Allocations!$D$11:$O$20,MATCH(Summary!$H194,Allocations!$C$11:$C$20,0),MATCH(Summary!K$8,Allocations!$D$10:$O$10,0))),SUM(INDEX(TB_ALLOCATIONS[[January]:[December]],MATCH(Summary!$H194,TB_ALLOCATIONS[Subcategory],0),MATCH(Summary!K$8,TB_ALLOCATIONS[[#Headers],[January]:[December]],0)))))),0)</f>
        <v/>
      </c>
      <c r="L194" s="249" t="str">
        <f>IFERROR(IF($H194="","",IF($H194="Total",SUMIFS(L$12:L193,$F$12:$F193,"Category"),IF($F194="Category",SUMIFS(TB_TRANSACTIONS[Total ($)],TB_TRANSACTIONS[Category],Summary!$H194,TB_TRANSACTIONS[Month],Summary!K$8),SUMIFS(TB_TRANSACTIONS[Total ($)],TB_TRANSACTIONS[Subcategory],Summary!$H194,TB_TRANSACTIONS[Month],Summary!K$8)))),0)</f>
        <v/>
      </c>
      <c r="M194" s="250" t="str">
        <f t="shared" si="54"/>
        <v/>
      </c>
      <c r="N194" s="162"/>
      <c r="O194" s="165"/>
      <c r="P194" s="249" t="str">
        <f>IFERROR(IF($H194="","",IF($H194="Total",SUMIFS(P$12:P193,$F$12:$F193,"Category"),IF($F194="Category",SUM(INDEX(Allocations!$D$11:$O$20,MATCH(Summary!$H194,Allocations!$C$11:$C$20,0),MATCH(Summary!P$8,Allocations!$D$10:$O$10,0))),SUM(INDEX(TB_ALLOCATIONS[[January]:[December]],MATCH(Summary!$H194,TB_ALLOCATIONS[Subcategory],0),MATCH(Summary!P$8,TB_ALLOCATIONS[[#Headers],[January]:[December]],0)))))),0)</f>
        <v/>
      </c>
      <c r="Q194" s="249" t="str">
        <f>IFERROR(IF($H194="","",IF($H194="Total",SUMIFS(Q$12:Q193,$F$12:$F193,"Category"),IF($F194="Category",SUMIFS(TB_TRANSACTIONS[Total ($)],TB_TRANSACTIONS[Category],Summary!$H194,TB_TRANSACTIONS[Month],Summary!P$8),SUMIFS(TB_TRANSACTIONS[Total ($)],TB_TRANSACTIONS[Subcategory],Summary!$H194,TB_TRANSACTIONS[Month],Summary!P$8)))),0)</f>
        <v/>
      </c>
      <c r="R194" s="250" t="str">
        <f t="shared" si="42"/>
        <v/>
      </c>
      <c r="S194" s="162"/>
      <c r="T194" s="165"/>
      <c r="U194" s="249" t="str">
        <f>IFERROR(IF($H194="","",IF($H194="Total",SUMIFS(U$12:U193,$F$12:$F193,"Category"),IF($F194="Category",SUM(INDEX(Allocations!$D$11:$O$20,MATCH(Summary!$H194,Allocations!$C$11:$C$20,0),MATCH(Summary!U$8,Allocations!$D$10:$O$10,0))),SUM(INDEX(TB_ALLOCATIONS[[January]:[December]],MATCH(Summary!$H194,TB_ALLOCATIONS[Subcategory],0),MATCH(Summary!U$8,TB_ALLOCATIONS[[#Headers],[January]:[December]],0)))))),0)</f>
        <v/>
      </c>
      <c r="V194" s="249" t="str">
        <f>IFERROR(IF($H194="","",IF($H194="Total",SUMIFS(V$12:V193,$F$12:$F193,"Category"),IF($F194="Category",SUMIFS(TB_TRANSACTIONS[Total ($)],TB_TRANSACTIONS[Category],Summary!$H194,TB_TRANSACTIONS[Month],Summary!U$8),SUMIFS(TB_TRANSACTIONS[Total ($)],TB_TRANSACTIONS[Subcategory],Summary!$H194,TB_TRANSACTIONS[Month],Summary!U$8)))),0)</f>
        <v/>
      </c>
      <c r="W194" s="250" t="str">
        <f t="shared" si="43"/>
        <v/>
      </c>
      <c r="X194" s="162"/>
      <c r="Y194" s="165"/>
      <c r="Z194" s="249" t="str">
        <f>IFERROR(IF($H194="","",IF($H194="Total",SUMIFS(Z$12:Z193,$F$12:$F193,"Category"),IF($F194="Category",SUM(INDEX(Allocations!$D$11:$O$20,MATCH(Summary!$H194,Allocations!$C$11:$C$20,0),MATCH(Summary!Z$8,Allocations!$D$10:$O$10,0))),SUM(INDEX(TB_ALLOCATIONS[[January]:[December]],MATCH(Summary!$H194,TB_ALLOCATIONS[Subcategory],0),MATCH(Summary!Z$8,TB_ALLOCATIONS[[#Headers],[January]:[December]],0)))))),0)</f>
        <v/>
      </c>
      <c r="AA194" s="249" t="str">
        <f>IFERROR(IF($H194="","",IF($H194="Total",SUMIFS(AA$12:AA193,$F$12:$F193,"Category"),IF($F194="Category",SUMIFS(TB_TRANSACTIONS[Total ($)],TB_TRANSACTIONS[Category],Summary!$H194,TB_TRANSACTIONS[Month],Summary!Z$8),SUMIFS(TB_TRANSACTIONS[Total ($)],TB_TRANSACTIONS[Subcategory],Summary!$H194,TB_TRANSACTIONS[Month],Summary!Z$8)))),0)</f>
        <v/>
      </c>
      <c r="AB194" s="250" t="str">
        <f t="shared" si="44"/>
        <v/>
      </c>
      <c r="AC194" s="162"/>
      <c r="AD194" s="165"/>
      <c r="AE194" s="249" t="str">
        <f>IFERROR(IF($H194="","",IF($H194="Total",SUMIFS(AE$12:AE193,$F$12:$F193,"Category"),IF($F194="Category",SUM(INDEX(Allocations!$D$11:$O$20,MATCH(Summary!$H194,Allocations!$C$11:$C$20,0),MATCH(Summary!AE$8,Allocations!$D$10:$O$10,0))),SUM(INDEX(TB_ALLOCATIONS[[January]:[December]],MATCH(Summary!$H194,TB_ALLOCATIONS[Subcategory],0),MATCH(Summary!AE$8,TB_ALLOCATIONS[[#Headers],[January]:[December]],0)))))),0)</f>
        <v/>
      </c>
      <c r="AF194" s="249" t="str">
        <f>IFERROR(IF($H194="","",IF($H194="Total",SUMIFS(AF$12:AF193,$F$12:$F193,"Category"),IF($F194="Category",SUMIFS(TB_TRANSACTIONS[Total ($)],TB_TRANSACTIONS[Category],Summary!$H194,TB_TRANSACTIONS[Month],Summary!AE$8),SUMIFS(TB_TRANSACTIONS[Total ($)],TB_TRANSACTIONS[Subcategory],Summary!$H194,TB_TRANSACTIONS[Month],Summary!AE$8)))),0)</f>
        <v/>
      </c>
      <c r="AG194" s="250" t="str">
        <f t="shared" si="45"/>
        <v/>
      </c>
      <c r="AH194" s="162"/>
      <c r="AI194" s="165"/>
      <c r="AJ194" s="249" t="str">
        <f>IFERROR(IF($H194="","",IF($H194="Total",SUMIFS(AJ$12:AJ193,$F$12:$F193,"Category"),IF($F194="Category",SUM(INDEX(Allocations!$D$11:$O$20,MATCH(Summary!$H194,Allocations!$C$11:$C$20,0),MATCH(Summary!AJ$8,Allocations!$D$10:$O$10,0))),SUM(INDEX(TB_ALLOCATIONS[[January]:[December]],MATCH(Summary!$H194,TB_ALLOCATIONS[Subcategory],0),MATCH(Summary!AJ$8,TB_ALLOCATIONS[[#Headers],[January]:[December]],0)))))),0)</f>
        <v/>
      </c>
      <c r="AK194" s="249" t="str">
        <f>IFERROR(IF($H194="","",IF($H194="Total",SUMIFS(AK$12:AK193,$F$12:$F193,"Category"),IF($F194="Category",SUMIFS(TB_TRANSACTIONS[Total ($)],TB_TRANSACTIONS[Category],Summary!$H194,TB_TRANSACTIONS[Month],Summary!AJ$8),SUMIFS(TB_TRANSACTIONS[Total ($)],TB_TRANSACTIONS[Subcategory],Summary!$H194,TB_TRANSACTIONS[Month],Summary!AJ$8)))),0)</f>
        <v/>
      </c>
      <c r="AL194" s="250" t="str">
        <f t="shared" si="46"/>
        <v/>
      </c>
      <c r="AM194" s="162"/>
      <c r="AN194" s="165"/>
      <c r="AO194" s="249" t="str">
        <f>IFERROR(IF($H194="","",IF($H194="Total",SUMIFS(AO$12:AO193,$F$12:$F193,"Category"),IF($F194="Category",SUM(INDEX(Allocations!$D$11:$O$20,MATCH(Summary!$H194,Allocations!$C$11:$C$20,0),MATCH(Summary!AO$8,Allocations!$D$10:$O$10,0))),SUM(INDEX(TB_ALLOCATIONS[[January]:[December]],MATCH(Summary!$H194,TB_ALLOCATIONS[Subcategory],0),MATCH(Summary!AO$8,TB_ALLOCATIONS[[#Headers],[January]:[December]],0)))))),0)</f>
        <v/>
      </c>
      <c r="AP194" s="249" t="str">
        <f>IFERROR(IF($H194="","",IF($H194="Total",SUMIFS(AP$12:AP193,$F$12:$F193,"Category"),IF($F194="Category",SUMIFS(TB_TRANSACTIONS[Total ($)],TB_TRANSACTIONS[Category],Summary!$H194,TB_TRANSACTIONS[Month],Summary!AO$8),SUMIFS(TB_TRANSACTIONS[Total ($)],TB_TRANSACTIONS[Subcategory],Summary!$H194,TB_TRANSACTIONS[Month],Summary!AO$8)))),0)</f>
        <v/>
      </c>
      <c r="AQ194" s="250" t="str">
        <f t="shared" si="47"/>
        <v/>
      </c>
      <c r="AR194" s="162"/>
      <c r="AS194" s="165"/>
      <c r="AT194" s="249" t="str">
        <f>IFERROR(IF($H194="","",IF($H194="Total",SUMIFS(AT$12:AT193,$F$12:$F193,"Category"),IF($F194="Category",SUM(INDEX(Allocations!$D$11:$O$20,MATCH(Summary!$H194,Allocations!$C$11:$C$20,0),MATCH(Summary!AT$8,Allocations!$D$10:$O$10,0))),SUM(INDEX(TB_ALLOCATIONS[[January]:[December]],MATCH(Summary!$H194,TB_ALLOCATIONS[Subcategory],0),MATCH(Summary!AT$8,TB_ALLOCATIONS[[#Headers],[January]:[December]],0)))))),0)</f>
        <v/>
      </c>
      <c r="AU194" s="249" t="str">
        <f>IFERROR(IF($H194="","",IF($H194="Total",SUMIFS(AU$12:AU193,$F$12:$F193,"Category"),IF($F194="Category",SUMIFS(TB_TRANSACTIONS[Total ($)],TB_TRANSACTIONS[Category],Summary!$H194,TB_TRANSACTIONS[Month],Summary!AT$8),SUMIFS(TB_TRANSACTIONS[Total ($)],TB_TRANSACTIONS[Subcategory],Summary!$H194,TB_TRANSACTIONS[Month],Summary!AT$8)))),0)</f>
        <v/>
      </c>
      <c r="AV194" s="250" t="str">
        <f t="shared" si="48"/>
        <v/>
      </c>
      <c r="AW194" s="162"/>
      <c r="AX194" s="165"/>
      <c r="AY194" s="249" t="str">
        <f>IFERROR(IF($H194="","",IF($H194="Total",SUMIFS(AY$12:AY193,$F$12:$F193,"Category"),IF($F194="Category",SUM(INDEX(Allocations!$D$11:$O$20,MATCH(Summary!$H194,Allocations!$C$11:$C$20,0),MATCH(Summary!AY$8,Allocations!$D$10:$O$10,0))),SUM(INDEX(TB_ALLOCATIONS[[January]:[December]],MATCH(Summary!$H194,TB_ALLOCATIONS[Subcategory],0),MATCH(Summary!AY$8,TB_ALLOCATIONS[[#Headers],[January]:[December]],0)))))),0)</f>
        <v/>
      </c>
      <c r="AZ194" s="249" t="str">
        <f>IFERROR(IF($H194="","",IF($H194="Total",SUMIFS(AZ$12:AZ193,$F$12:$F193,"Category"),IF($F194="Category",SUMIFS(TB_TRANSACTIONS[Total ($)],TB_TRANSACTIONS[Category],Summary!$H194,TB_TRANSACTIONS[Month],Summary!AY$8),SUMIFS(TB_TRANSACTIONS[Total ($)],TB_TRANSACTIONS[Subcategory],Summary!$H194,TB_TRANSACTIONS[Month],Summary!AY$8)))),0)</f>
        <v/>
      </c>
      <c r="BA194" s="250" t="str">
        <f t="shared" si="49"/>
        <v/>
      </c>
      <c r="BB194" s="162"/>
      <c r="BC194" s="165"/>
      <c r="BD194" s="249" t="str">
        <f>IFERROR(IF($H194="","",IF($H194="Total",SUMIFS(BD$12:BD193,$F$12:$F193,"Category"),IF($F194="Category",SUM(INDEX(Allocations!$D$11:$O$20,MATCH(Summary!$H194,Allocations!$C$11:$C$20,0),MATCH(Summary!BD$8,Allocations!$D$10:$O$10,0))),SUM(INDEX(TB_ALLOCATIONS[[January]:[December]],MATCH(Summary!$H194,TB_ALLOCATIONS[Subcategory],0),MATCH(Summary!BD$8,TB_ALLOCATIONS[[#Headers],[January]:[December]],0)))))),0)</f>
        <v/>
      </c>
      <c r="BE194" s="249" t="str">
        <f>IFERROR(IF($H194="","",IF($H194="Total",SUMIFS(BE$12:BE193,$F$12:$F193,"Category"),IF($F194="Category",SUMIFS(TB_TRANSACTIONS[Total ($)],TB_TRANSACTIONS[Category],Summary!$H194,TB_TRANSACTIONS[Month],Summary!BD$8),SUMIFS(TB_TRANSACTIONS[Total ($)],TB_TRANSACTIONS[Subcategory],Summary!$H194,TB_TRANSACTIONS[Month],Summary!BD$8)))),0)</f>
        <v/>
      </c>
      <c r="BF194" s="250" t="str">
        <f t="shared" si="50"/>
        <v/>
      </c>
      <c r="BG194" s="162"/>
      <c r="BH194" s="165"/>
      <c r="BI194" s="249" t="str">
        <f>IFERROR(IF($H194="","",IF($H194="Total",SUMIFS(BI$12:BI193,$F$12:$F193,"Category"),IF($F194="Category",SUM(INDEX(Allocations!$D$11:$O$20,MATCH(Summary!$H194,Allocations!$C$11:$C$20,0),MATCH(Summary!BI$8,Allocations!$D$10:$O$10,0))),SUM(INDEX(TB_ALLOCATIONS[[January]:[December]],MATCH(Summary!$H194,TB_ALLOCATIONS[Subcategory],0),MATCH(Summary!BI$8,TB_ALLOCATIONS[[#Headers],[January]:[December]],0)))))),0)</f>
        <v/>
      </c>
      <c r="BJ194" s="249" t="str">
        <f>IFERROR(IF($H194="","",IF($H194="Total",SUMIFS(BJ$12:BJ193,$F$12:$F193,"Category"),IF($F194="Category",SUMIFS(TB_TRANSACTIONS[Total ($)],TB_TRANSACTIONS[Category],Summary!$H194,TB_TRANSACTIONS[Month],Summary!BI$8),SUMIFS(TB_TRANSACTIONS[Total ($)],TB_TRANSACTIONS[Subcategory],Summary!$H194,TB_TRANSACTIONS[Month],Summary!BI$8)))),0)</f>
        <v/>
      </c>
      <c r="BK194" s="250" t="str">
        <f t="shared" si="51"/>
        <v/>
      </c>
      <c r="BL194" s="162"/>
      <c r="BM194" s="165"/>
      <c r="BN194" s="249" t="str">
        <f>IFERROR(IF($H194="","",IF($H194="Total",SUMIFS(BN$12:BN193,$F$12:$F193,"Category"),IF($F194="Category",SUM(INDEX(Allocations!$D$11:$O$20,MATCH(Summary!$H194,Allocations!$C$11:$C$20,0),MATCH(Summary!BN$8,Allocations!$D$10:$O$10,0))),SUM(INDEX(TB_ALLOCATIONS[[January]:[December]],MATCH(Summary!$H194,TB_ALLOCATIONS[Subcategory],0),MATCH(Summary!BN$8,TB_ALLOCATIONS[[#Headers],[January]:[December]],0)))))),0)</f>
        <v/>
      </c>
      <c r="BO194" s="249" t="str">
        <f>IFERROR(IF($H194="","",IF($H194="Total",SUMIFS(BO$12:BO193,$F$12:$F193,"Category"),IF($F194="Category",SUMIFS(TB_TRANSACTIONS[Total ($)],TB_TRANSACTIONS[Category],Summary!$H194,TB_TRANSACTIONS[Month],Summary!BN$8),SUMIFS(TB_TRANSACTIONS[Total ($)],TB_TRANSACTIONS[Subcategory],Summary!$H194,TB_TRANSACTIONS[Month],Summary!BN$8)))),0)</f>
        <v/>
      </c>
      <c r="BP194" s="250" t="str">
        <f t="shared" si="52"/>
        <v/>
      </c>
      <c r="BQ194" s="162"/>
      <c r="BR194" s="165"/>
      <c r="BS194" s="249" t="str">
        <f t="shared" si="55"/>
        <v/>
      </c>
      <c r="BT194" s="249" t="str">
        <f t="shared" si="56"/>
        <v/>
      </c>
      <c r="BU194" s="250" t="str">
        <f t="shared" si="57"/>
        <v/>
      </c>
      <c r="BV194" s="267"/>
      <c r="BW194" s="77"/>
      <c r="BX194" s="57"/>
      <c r="CK194" s="92"/>
      <c r="CL194" s="92"/>
      <c r="CM194" s="92"/>
      <c r="CN194" s="92"/>
      <c r="CO194" s="92"/>
      <c r="CP194" s="92"/>
    </row>
    <row r="195" spans="1:94" s="72" customFormat="1" ht="16" customHeight="1" thickBot="1" x14ac:dyDescent="0.3">
      <c r="A195" s="97"/>
      <c r="B195" s="108" t="str">
        <f>IFERROR(IF(COUNTIFS($B$13:B194,"Total")&gt;0,"-",IF(B194="",IF(B193="","Total",IF(B193=$C$8,"",B193+1)),IF(E194=D194,"",B194))),"-")</f>
        <v>-</v>
      </c>
      <c r="C195" s="108" t="str">
        <f>IFERROR(IF(B195="","-",INDEX(Analysis!$D$45:$D$54,MATCH(Summary!$B195,Analysis!$C$45:$C$54,0),1)),"-")</f>
        <v>-</v>
      </c>
      <c r="D195" s="108" t="str">
        <f>IFERROR(INDEX(Analysis!$E$45:$E$54,MATCH(Summary!$B195,Analysis!$C$45:$C$54,0),1),"-")</f>
        <v>-</v>
      </c>
      <c r="E195" s="108" t="str">
        <f t="shared" si="53"/>
        <v>-</v>
      </c>
      <c r="F195" s="108" t="str">
        <f t="shared" si="41"/>
        <v>-</v>
      </c>
      <c r="G195" s="57"/>
      <c r="H195" s="164" t="str">
        <f>IFERROR(IF(B195="Total","Total",IF(COUNTIFS($H$12:H194,"Total")&gt;0,"",IF(F195="Category",Summary!C195,INDEX(TB_ALLOCATIONS[Subcategory],MATCH(Summary!C195&amp;"-"&amp;Summary!E195,TB_ALLOCATIONS[Subcategory - code],0),1)))),"")</f>
        <v/>
      </c>
      <c r="I195" s="162"/>
      <c r="J195" s="165"/>
      <c r="K195" s="249" t="str">
        <f>IFERROR(IF($H195="","",IF($H195="Total",SUMIFS(K$12:K194,$F$12:$F194,"Category"),IF($F195="Category",SUM(INDEX(Allocations!$D$11:$O$20,MATCH(Summary!$H195,Allocations!$C$11:$C$20,0),MATCH(Summary!K$8,Allocations!$D$10:$O$10,0))),SUM(INDEX(TB_ALLOCATIONS[[January]:[December]],MATCH(Summary!$H195,TB_ALLOCATIONS[Subcategory],0),MATCH(Summary!K$8,TB_ALLOCATIONS[[#Headers],[January]:[December]],0)))))),0)</f>
        <v/>
      </c>
      <c r="L195" s="249" t="str">
        <f>IFERROR(IF($H195="","",IF($H195="Total",SUMIFS(L$12:L194,$F$12:$F194,"Category"),IF($F195="Category",SUMIFS(TB_TRANSACTIONS[Total ($)],TB_TRANSACTIONS[Category],Summary!$H195,TB_TRANSACTIONS[Month],Summary!K$8),SUMIFS(TB_TRANSACTIONS[Total ($)],TB_TRANSACTIONS[Subcategory],Summary!$H195,TB_TRANSACTIONS[Month],Summary!K$8)))),0)</f>
        <v/>
      </c>
      <c r="M195" s="250" t="str">
        <f t="shared" si="54"/>
        <v/>
      </c>
      <c r="N195" s="162"/>
      <c r="O195" s="165"/>
      <c r="P195" s="249" t="str">
        <f>IFERROR(IF($H195="","",IF($H195="Total",SUMIFS(P$12:P194,$F$12:$F194,"Category"),IF($F195="Category",SUM(INDEX(Allocations!$D$11:$O$20,MATCH(Summary!$H195,Allocations!$C$11:$C$20,0),MATCH(Summary!P$8,Allocations!$D$10:$O$10,0))),SUM(INDEX(TB_ALLOCATIONS[[January]:[December]],MATCH(Summary!$H195,TB_ALLOCATIONS[Subcategory],0),MATCH(Summary!P$8,TB_ALLOCATIONS[[#Headers],[January]:[December]],0)))))),0)</f>
        <v/>
      </c>
      <c r="Q195" s="249" t="str">
        <f>IFERROR(IF($H195="","",IF($H195="Total",SUMIFS(Q$12:Q194,$F$12:$F194,"Category"),IF($F195="Category",SUMIFS(TB_TRANSACTIONS[Total ($)],TB_TRANSACTIONS[Category],Summary!$H195,TB_TRANSACTIONS[Month],Summary!P$8),SUMIFS(TB_TRANSACTIONS[Total ($)],TB_TRANSACTIONS[Subcategory],Summary!$H195,TB_TRANSACTIONS[Month],Summary!P$8)))),0)</f>
        <v/>
      </c>
      <c r="R195" s="250" t="str">
        <f t="shared" si="42"/>
        <v/>
      </c>
      <c r="S195" s="162"/>
      <c r="T195" s="165"/>
      <c r="U195" s="249" t="str">
        <f>IFERROR(IF($H195="","",IF($H195="Total",SUMIFS(U$12:U194,$F$12:$F194,"Category"),IF($F195="Category",SUM(INDEX(Allocations!$D$11:$O$20,MATCH(Summary!$H195,Allocations!$C$11:$C$20,0),MATCH(Summary!U$8,Allocations!$D$10:$O$10,0))),SUM(INDEX(TB_ALLOCATIONS[[January]:[December]],MATCH(Summary!$H195,TB_ALLOCATIONS[Subcategory],0),MATCH(Summary!U$8,TB_ALLOCATIONS[[#Headers],[January]:[December]],0)))))),0)</f>
        <v/>
      </c>
      <c r="V195" s="249" t="str">
        <f>IFERROR(IF($H195="","",IF($H195="Total",SUMIFS(V$12:V194,$F$12:$F194,"Category"),IF($F195="Category",SUMIFS(TB_TRANSACTIONS[Total ($)],TB_TRANSACTIONS[Category],Summary!$H195,TB_TRANSACTIONS[Month],Summary!U$8),SUMIFS(TB_TRANSACTIONS[Total ($)],TB_TRANSACTIONS[Subcategory],Summary!$H195,TB_TRANSACTIONS[Month],Summary!U$8)))),0)</f>
        <v/>
      </c>
      <c r="W195" s="250" t="str">
        <f t="shared" si="43"/>
        <v/>
      </c>
      <c r="X195" s="162"/>
      <c r="Y195" s="165"/>
      <c r="Z195" s="249" t="str">
        <f>IFERROR(IF($H195="","",IF($H195="Total",SUMIFS(Z$12:Z194,$F$12:$F194,"Category"),IF($F195="Category",SUM(INDEX(Allocations!$D$11:$O$20,MATCH(Summary!$H195,Allocations!$C$11:$C$20,0),MATCH(Summary!Z$8,Allocations!$D$10:$O$10,0))),SUM(INDEX(TB_ALLOCATIONS[[January]:[December]],MATCH(Summary!$H195,TB_ALLOCATIONS[Subcategory],0),MATCH(Summary!Z$8,TB_ALLOCATIONS[[#Headers],[January]:[December]],0)))))),0)</f>
        <v/>
      </c>
      <c r="AA195" s="249" t="str">
        <f>IFERROR(IF($H195="","",IF($H195="Total",SUMIFS(AA$12:AA194,$F$12:$F194,"Category"),IF($F195="Category",SUMIFS(TB_TRANSACTIONS[Total ($)],TB_TRANSACTIONS[Category],Summary!$H195,TB_TRANSACTIONS[Month],Summary!Z$8),SUMIFS(TB_TRANSACTIONS[Total ($)],TB_TRANSACTIONS[Subcategory],Summary!$H195,TB_TRANSACTIONS[Month],Summary!Z$8)))),0)</f>
        <v/>
      </c>
      <c r="AB195" s="250" t="str">
        <f t="shared" si="44"/>
        <v/>
      </c>
      <c r="AC195" s="162"/>
      <c r="AD195" s="165"/>
      <c r="AE195" s="249" t="str">
        <f>IFERROR(IF($H195="","",IF($H195="Total",SUMIFS(AE$12:AE194,$F$12:$F194,"Category"),IF($F195="Category",SUM(INDEX(Allocations!$D$11:$O$20,MATCH(Summary!$H195,Allocations!$C$11:$C$20,0),MATCH(Summary!AE$8,Allocations!$D$10:$O$10,0))),SUM(INDEX(TB_ALLOCATIONS[[January]:[December]],MATCH(Summary!$H195,TB_ALLOCATIONS[Subcategory],0),MATCH(Summary!AE$8,TB_ALLOCATIONS[[#Headers],[January]:[December]],0)))))),0)</f>
        <v/>
      </c>
      <c r="AF195" s="249" t="str">
        <f>IFERROR(IF($H195="","",IF($H195="Total",SUMIFS(AF$12:AF194,$F$12:$F194,"Category"),IF($F195="Category",SUMIFS(TB_TRANSACTIONS[Total ($)],TB_TRANSACTIONS[Category],Summary!$H195,TB_TRANSACTIONS[Month],Summary!AE$8),SUMIFS(TB_TRANSACTIONS[Total ($)],TB_TRANSACTIONS[Subcategory],Summary!$H195,TB_TRANSACTIONS[Month],Summary!AE$8)))),0)</f>
        <v/>
      </c>
      <c r="AG195" s="250" t="str">
        <f t="shared" si="45"/>
        <v/>
      </c>
      <c r="AH195" s="162"/>
      <c r="AI195" s="165"/>
      <c r="AJ195" s="249" t="str">
        <f>IFERROR(IF($H195="","",IF($H195="Total",SUMIFS(AJ$12:AJ194,$F$12:$F194,"Category"),IF($F195="Category",SUM(INDEX(Allocations!$D$11:$O$20,MATCH(Summary!$H195,Allocations!$C$11:$C$20,0),MATCH(Summary!AJ$8,Allocations!$D$10:$O$10,0))),SUM(INDEX(TB_ALLOCATIONS[[January]:[December]],MATCH(Summary!$H195,TB_ALLOCATIONS[Subcategory],0),MATCH(Summary!AJ$8,TB_ALLOCATIONS[[#Headers],[January]:[December]],0)))))),0)</f>
        <v/>
      </c>
      <c r="AK195" s="249" t="str">
        <f>IFERROR(IF($H195="","",IF($H195="Total",SUMIFS(AK$12:AK194,$F$12:$F194,"Category"),IF($F195="Category",SUMIFS(TB_TRANSACTIONS[Total ($)],TB_TRANSACTIONS[Category],Summary!$H195,TB_TRANSACTIONS[Month],Summary!AJ$8),SUMIFS(TB_TRANSACTIONS[Total ($)],TB_TRANSACTIONS[Subcategory],Summary!$H195,TB_TRANSACTIONS[Month],Summary!AJ$8)))),0)</f>
        <v/>
      </c>
      <c r="AL195" s="250" t="str">
        <f t="shared" si="46"/>
        <v/>
      </c>
      <c r="AM195" s="162"/>
      <c r="AN195" s="165"/>
      <c r="AO195" s="249" t="str">
        <f>IFERROR(IF($H195="","",IF($H195="Total",SUMIFS(AO$12:AO194,$F$12:$F194,"Category"),IF($F195="Category",SUM(INDEX(Allocations!$D$11:$O$20,MATCH(Summary!$H195,Allocations!$C$11:$C$20,0),MATCH(Summary!AO$8,Allocations!$D$10:$O$10,0))),SUM(INDEX(TB_ALLOCATIONS[[January]:[December]],MATCH(Summary!$H195,TB_ALLOCATIONS[Subcategory],0),MATCH(Summary!AO$8,TB_ALLOCATIONS[[#Headers],[January]:[December]],0)))))),0)</f>
        <v/>
      </c>
      <c r="AP195" s="249" t="str">
        <f>IFERROR(IF($H195="","",IF($H195="Total",SUMIFS(AP$12:AP194,$F$12:$F194,"Category"),IF($F195="Category",SUMIFS(TB_TRANSACTIONS[Total ($)],TB_TRANSACTIONS[Category],Summary!$H195,TB_TRANSACTIONS[Month],Summary!AO$8),SUMIFS(TB_TRANSACTIONS[Total ($)],TB_TRANSACTIONS[Subcategory],Summary!$H195,TB_TRANSACTIONS[Month],Summary!AO$8)))),0)</f>
        <v/>
      </c>
      <c r="AQ195" s="250" t="str">
        <f t="shared" si="47"/>
        <v/>
      </c>
      <c r="AR195" s="162"/>
      <c r="AS195" s="165"/>
      <c r="AT195" s="249" t="str">
        <f>IFERROR(IF($H195="","",IF($H195="Total",SUMIFS(AT$12:AT194,$F$12:$F194,"Category"),IF($F195="Category",SUM(INDEX(Allocations!$D$11:$O$20,MATCH(Summary!$H195,Allocations!$C$11:$C$20,0),MATCH(Summary!AT$8,Allocations!$D$10:$O$10,0))),SUM(INDEX(TB_ALLOCATIONS[[January]:[December]],MATCH(Summary!$H195,TB_ALLOCATIONS[Subcategory],0),MATCH(Summary!AT$8,TB_ALLOCATIONS[[#Headers],[January]:[December]],0)))))),0)</f>
        <v/>
      </c>
      <c r="AU195" s="249" t="str">
        <f>IFERROR(IF($H195="","",IF($H195="Total",SUMIFS(AU$12:AU194,$F$12:$F194,"Category"),IF($F195="Category",SUMIFS(TB_TRANSACTIONS[Total ($)],TB_TRANSACTIONS[Category],Summary!$H195,TB_TRANSACTIONS[Month],Summary!AT$8),SUMIFS(TB_TRANSACTIONS[Total ($)],TB_TRANSACTIONS[Subcategory],Summary!$H195,TB_TRANSACTIONS[Month],Summary!AT$8)))),0)</f>
        <v/>
      </c>
      <c r="AV195" s="250" t="str">
        <f t="shared" si="48"/>
        <v/>
      </c>
      <c r="AW195" s="162"/>
      <c r="AX195" s="165"/>
      <c r="AY195" s="249" t="str">
        <f>IFERROR(IF($H195="","",IF($H195="Total",SUMIFS(AY$12:AY194,$F$12:$F194,"Category"),IF($F195="Category",SUM(INDEX(Allocations!$D$11:$O$20,MATCH(Summary!$H195,Allocations!$C$11:$C$20,0),MATCH(Summary!AY$8,Allocations!$D$10:$O$10,0))),SUM(INDEX(TB_ALLOCATIONS[[January]:[December]],MATCH(Summary!$H195,TB_ALLOCATIONS[Subcategory],0),MATCH(Summary!AY$8,TB_ALLOCATIONS[[#Headers],[January]:[December]],0)))))),0)</f>
        <v/>
      </c>
      <c r="AZ195" s="249" t="str">
        <f>IFERROR(IF($H195="","",IF($H195="Total",SUMIFS(AZ$12:AZ194,$F$12:$F194,"Category"),IF($F195="Category",SUMIFS(TB_TRANSACTIONS[Total ($)],TB_TRANSACTIONS[Category],Summary!$H195,TB_TRANSACTIONS[Month],Summary!AY$8),SUMIFS(TB_TRANSACTIONS[Total ($)],TB_TRANSACTIONS[Subcategory],Summary!$H195,TB_TRANSACTIONS[Month],Summary!AY$8)))),0)</f>
        <v/>
      </c>
      <c r="BA195" s="250" t="str">
        <f t="shared" si="49"/>
        <v/>
      </c>
      <c r="BB195" s="162"/>
      <c r="BC195" s="165"/>
      <c r="BD195" s="249" t="str">
        <f>IFERROR(IF($H195="","",IF($H195="Total",SUMIFS(BD$12:BD194,$F$12:$F194,"Category"),IF($F195="Category",SUM(INDEX(Allocations!$D$11:$O$20,MATCH(Summary!$H195,Allocations!$C$11:$C$20,0),MATCH(Summary!BD$8,Allocations!$D$10:$O$10,0))),SUM(INDEX(TB_ALLOCATIONS[[January]:[December]],MATCH(Summary!$H195,TB_ALLOCATIONS[Subcategory],0),MATCH(Summary!BD$8,TB_ALLOCATIONS[[#Headers],[January]:[December]],0)))))),0)</f>
        <v/>
      </c>
      <c r="BE195" s="249" t="str">
        <f>IFERROR(IF($H195="","",IF($H195="Total",SUMIFS(BE$12:BE194,$F$12:$F194,"Category"),IF($F195="Category",SUMIFS(TB_TRANSACTIONS[Total ($)],TB_TRANSACTIONS[Category],Summary!$H195,TB_TRANSACTIONS[Month],Summary!BD$8),SUMIFS(TB_TRANSACTIONS[Total ($)],TB_TRANSACTIONS[Subcategory],Summary!$H195,TB_TRANSACTIONS[Month],Summary!BD$8)))),0)</f>
        <v/>
      </c>
      <c r="BF195" s="250" t="str">
        <f t="shared" si="50"/>
        <v/>
      </c>
      <c r="BG195" s="162"/>
      <c r="BH195" s="165"/>
      <c r="BI195" s="249" t="str">
        <f>IFERROR(IF($H195="","",IF($H195="Total",SUMIFS(BI$12:BI194,$F$12:$F194,"Category"),IF($F195="Category",SUM(INDEX(Allocations!$D$11:$O$20,MATCH(Summary!$H195,Allocations!$C$11:$C$20,0),MATCH(Summary!BI$8,Allocations!$D$10:$O$10,0))),SUM(INDEX(TB_ALLOCATIONS[[January]:[December]],MATCH(Summary!$H195,TB_ALLOCATIONS[Subcategory],0),MATCH(Summary!BI$8,TB_ALLOCATIONS[[#Headers],[January]:[December]],0)))))),0)</f>
        <v/>
      </c>
      <c r="BJ195" s="249" t="str">
        <f>IFERROR(IF($H195="","",IF($H195="Total",SUMIFS(BJ$12:BJ194,$F$12:$F194,"Category"),IF($F195="Category",SUMIFS(TB_TRANSACTIONS[Total ($)],TB_TRANSACTIONS[Category],Summary!$H195,TB_TRANSACTIONS[Month],Summary!BI$8),SUMIFS(TB_TRANSACTIONS[Total ($)],TB_TRANSACTIONS[Subcategory],Summary!$H195,TB_TRANSACTIONS[Month],Summary!BI$8)))),0)</f>
        <v/>
      </c>
      <c r="BK195" s="250" t="str">
        <f t="shared" si="51"/>
        <v/>
      </c>
      <c r="BL195" s="162"/>
      <c r="BM195" s="165"/>
      <c r="BN195" s="249" t="str">
        <f>IFERROR(IF($H195="","",IF($H195="Total",SUMIFS(BN$12:BN194,$F$12:$F194,"Category"),IF($F195="Category",SUM(INDEX(Allocations!$D$11:$O$20,MATCH(Summary!$H195,Allocations!$C$11:$C$20,0),MATCH(Summary!BN$8,Allocations!$D$10:$O$10,0))),SUM(INDEX(TB_ALLOCATIONS[[January]:[December]],MATCH(Summary!$H195,TB_ALLOCATIONS[Subcategory],0),MATCH(Summary!BN$8,TB_ALLOCATIONS[[#Headers],[January]:[December]],0)))))),0)</f>
        <v/>
      </c>
      <c r="BO195" s="249" t="str">
        <f>IFERROR(IF($H195="","",IF($H195="Total",SUMIFS(BO$12:BO194,$F$12:$F194,"Category"),IF($F195="Category",SUMIFS(TB_TRANSACTIONS[Total ($)],TB_TRANSACTIONS[Category],Summary!$H195,TB_TRANSACTIONS[Month],Summary!BN$8),SUMIFS(TB_TRANSACTIONS[Total ($)],TB_TRANSACTIONS[Subcategory],Summary!$H195,TB_TRANSACTIONS[Month],Summary!BN$8)))),0)</f>
        <v/>
      </c>
      <c r="BP195" s="250" t="str">
        <f t="shared" si="52"/>
        <v/>
      </c>
      <c r="BQ195" s="162"/>
      <c r="BR195" s="165"/>
      <c r="BS195" s="249" t="str">
        <f t="shared" si="55"/>
        <v/>
      </c>
      <c r="BT195" s="249" t="str">
        <f t="shared" si="56"/>
        <v/>
      </c>
      <c r="BU195" s="250" t="str">
        <f t="shared" si="57"/>
        <v/>
      </c>
      <c r="BV195" s="267"/>
      <c r="BW195" s="77"/>
      <c r="BX195" s="57"/>
      <c r="CK195" s="92"/>
      <c r="CL195" s="92"/>
      <c r="CM195" s="92"/>
      <c r="CN195" s="92"/>
      <c r="CO195" s="92"/>
      <c r="CP195" s="92"/>
    </row>
    <row r="196" spans="1:94" s="72" customFormat="1" ht="16" customHeight="1" thickBot="1" x14ac:dyDescent="0.3">
      <c r="A196" s="97"/>
      <c r="B196" s="108" t="str">
        <f>IFERROR(IF(COUNTIFS($B$13:B195,"Total")&gt;0,"-",IF(B195="",IF(B194="","Total",IF(B194=$C$8,"",B194+1)),IF(E195=D195,"",B195))),"-")</f>
        <v>-</v>
      </c>
      <c r="C196" s="108" t="str">
        <f>IFERROR(IF(B196="","-",INDEX(Analysis!$D$45:$D$54,MATCH(Summary!$B196,Analysis!$C$45:$C$54,0),1)),"-")</f>
        <v>-</v>
      </c>
      <c r="D196" s="108" t="str">
        <f>IFERROR(INDEX(Analysis!$E$45:$E$54,MATCH(Summary!$B196,Analysis!$C$45:$C$54,0),1),"-")</f>
        <v>-</v>
      </c>
      <c r="E196" s="108" t="str">
        <f t="shared" si="53"/>
        <v>-</v>
      </c>
      <c r="F196" s="108" t="str">
        <f t="shared" si="41"/>
        <v>-</v>
      </c>
      <c r="G196" s="57"/>
      <c r="H196" s="164" t="str">
        <f>IFERROR(IF(B196="Total","Total",IF(COUNTIFS($H$12:H195,"Total")&gt;0,"",IF(F196="Category",Summary!C196,INDEX(TB_ALLOCATIONS[Subcategory],MATCH(Summary!C196&amp;"-"&amp;Summary!E196,TB_ALLOCATIONS[Subcategory - code],0),1)))),"")</f>
        <v/>
      </c>
      <c r="I196" s="162"/>
      <c r="J196" s="165"/>
      <c r="K196" s="249" t="str">
        <f>IFERROR(IF($H196="","",IF($H196="Total",SUMIFS(K$12:K195,$F$12:$F195,"Category"),IF($F196="Category",SUM(INDEX(Allocations!$D$11:$O$20,MATCH(Summary!$H196,Allocations!$C$11:$C$20,0),MATCH(Summary!K$8,Allocations!$D$10:$O$10,0))),SUM(INDEX(TB_ALLOCATIONS[[January]:[December]],MATCH(Summary!$H196,TB_ALLOCATIONS[Subcategory],0),MATCH(Summary!K$8,TB_ALLOCATIONS[[#Headers],[January]:[December]],0)))))),0)</f>
        <v/>
      </c>
      <c r="L196" s="249" t="str">
        <f>IFERROR(IF($H196="","",IF($H196="Total",SUMIFS(L$12:L195,$F$12:$F195,"Category"),IF($F196="Category",SUMIFS(TB_TRANSACTIONS[Total ($)],TB_TRANSACTIONS[Category],Summary!$H196,TB_TRANSACTIONS[Month],Summary!K$8),SUMIFS(TB_TRANSACTIONS[Total ($)],TB_TRANSACTIONS[Subcategory],Summary!$H196,TB_TRANSACTIONS[Month],Summary!K$8)))),0)</f>
        <v/>
      </c>
      <c r="M196" s="250" t="str">
        <f t="shared" si="54"/>
        <v/>
      </c>
      <c r="N196" s="162"/>
      <c r="O196" s="165"/>
      <c r="P196" s="249" t="str">
        <f>IFERROR(IF($H196="","",IF($H196="Total",SUMIFS(P$12:P195,$F$12:$F195,"Category"),IF($F196="Category",SUM(INDEX(Allocations!$D$11:$O$20,MATCH(Summary!$H196,Allocations!$C$11:$C$20,0),MATCH(Summary!P$8,Allocations!$D$10:$O$10,0))),SUM(INDEX(TB_ALLOCATIONS[[January]:[December]],MATCH(Summary!$H196,TB_ALLOCATIONS[Subcategory],0),MATCH(Summary!P$8,TB_ALLOCATIONS[[#Headers],[January]:[December]],0)))))),0)</f>
        <v/>
      </c>
      <c r="Q196" s="249" t="str">
        <f>IFERROR(IF($H196="","",IF($H196="Total",SUMIFS(Q$12:Q195,$F$12:$F195,"Category"),IF($F196="Category",SUMIFS(TB_TRANSACTIONS[Total ($)],TB_TRANSACTIONS[Category],Summary!$H196,TB_TRANSACTIONS[Month],Summary!P$8),SUMIFS(TB_TRANSACTIONS[Total ($)],TB_TRANSACTIONS[Subcategory],Summary!$H196,TB_TRANSACTIONS[Month],Summary!P$8)))),0)</f>
        <v/>
      </c>
      <c r="R196" s="250" t="str">
        <f t="shared" si="42"/>
        <v/>
      </c>
      <c r="S196" s="162"/>
      <c r="T196" s="165"/>
      <c r="U196" s="249" t="str">
        <f>IFERROR(IF($H196="","",IF($H196="Total",SUMIFS(U$12:U195,$F$12:$F195,"Category"),IF($F196="Category",SUM(INDEX(Allocations!$D$11:$O$20,MATCH(Summary!$H196,Allocations!$C$11:$C$20,0),MATCH(Summary!U$8,Allocations!$D$10:$O$10,0))),SUM(INDEX(TB_ALLOCATIONS[[January]:[December]],MATCH(Summary!$H196,TB_ALLOCATIONS[Subcategory],0),MATCH(Summary!U$8,TB_ALLOCATIONS[[#Headers],[January]:[December]],0)))))),0)</f>
        <v/>
      </c>
      <c r="V196" s="249" t="str">
        <f>IFERROR(IF($H196="","",IF($H196="Total",SUMIFS(V$12:V195,$F$12:$F195,"Category"),IF($F196="Category",SUMIFS(TB_TRANSACTIONS[Total ($)],TB_TRANSACTIONS[Category],Summary!$H196,TB_TRANSACTIONS[Month],Summary!U$8),SUMIFS(TB_TRANSACTIONS[Total ($)],TB_TRANSACTIONS[Subcategory],Summary!$H196,TB_TRANSACTIONS[Month],Summary!U$8)))),0)</f>
        <v/>
      </c>
      <c r="W196" s="250" t="str">
        <f t="shared" si="43"/>
        <v/>
      </c>
      <c r="X196" s="162"/>
      <c r="Y196" s="165"/>
      <c r="Z196" s="249" t="str">
        <f>IFERROR(IF($H196="","",IF($H196="Total",SUMIFS(Z$12:Z195,$F$12:$F195,"Category"),IF($F196="Category",SUM(INDEX(Allocations!$D$11:$O$20,MATCH(Summary!$H196,Allocations!$C$11:$C$20,0),MATCH(Summary!Z$8,Allocations!$D$10:$O$10,0))),SUM(INDEX(TB_ALLOCATIONS[[January]:[December]],MATCH(Summary!$H196,TB_ALLOCATIONS[Subcategory],0),MATCH(Summary!Z$8,TB_ALLOCATIONS[[#Headers],[January]:[December]],0)))))),0)</f>
        <v/>
      </c>
      <c r="AA196" s="249" t="str">
        <f>IFERROR(IF($H196="","",IF($H196="Total",SUMIFS(AA$12:AA195,$F$12:$F195,"Category"),IF($F196="Category",SUMIFS(TB_TRANSACTIONS[Total ($)],TB_TRANSACTIONS[Category],Summary!$H196,TB_TRANSACTIONS[Month],Summary!Z$8),SUMIFS(TB_TRANSACTIONS[Total ($)],TB_TRANSACTIONS[Subcategory],Summary!$H196,TB_TRANSACTIONS[Month],Summary!Z$8)))),0)</f>
        <v/>
      </c>
      <c r="AB196" s="250" t="str">
        <f t="shared" si="44"/>
        <v/>
      </c>
      <c r="AC196" s="162"/>
      <c r="AD196" s="165"/>
      <c r="AE196" s="249" t="str">
        <f>IFERROR(IF($H196="","",IF($H196="Total",SUMIFS(AE$12:AE195,$F$12:$F195,"Category"),IF($F196="Category",SUM(INDEX(Allocations!$D$11:$O$20,MATCH(Summary!$H196,Allocations!$C$11:$C$20,0),MATCH(Summary!AE$8,Allocations!$D$10:$O$10,0))),SUM(INDEX(TB_ALLOCATIONS[[January]:[December]],MATCH(Summary!$H196,TB_ALLOCATIONS[Subcategory],0),MATCH(Summary!AE$8,TB_ALLOCATIONS[[#Headers],[January]:[December]],0)))))),0)</f>
        <v/>
      </c>
      <c r="AF196" s="249" t="str">
        <f>IFERROR(IF($H196="","",IF($H196="Total",SUMIFS(AF$12:AF195,$F$12:$F195,"Category"),IF($F196="Category",SUMIFS(TB_TRANSACTIONS[Total ($)],TB_TRANSACTIONS[Category],Summary!$H196,TB_TRANSACTIONS[Month],Summary!AE$8),SUMIFS(TB_TRANSACTIONS[Total ($)],TB_TRANSACTIONS[Subcategory],Summary!$H196,TB_TRANSACTIONS[Month],Summary!AE$8)))),0)</f>
        <v/>
      </c>
      <c r="AG196" s="250" t="str">
        <f t="shared" si="45"/>
        <v/>
      </c>
      <c r="AH196" s="162"/>
      <c r="AI196" s="165"/>
      <c r="AJ196" s="249" t="str">
        <f>IFERROR(IF($H196="","",IF($H196="Total",SUMIFS(AJ$12:AJ195,$F$12:$F195,"Category"),IF($F196="Category",SUM(INDEX(Allocations!$D$11:$O$20,MATCH(Summary!$H196,Allocations!$C$11:$C$20,0),MATCH(Summary!AJ$8,Allocations!$D$10:$O$10,0))),SUM(INDEX(TB_ALLOCATIONS[[January]:[December]],MATCH(Summary!$H196,TB_ALLOCATIONS[Subcategory],0),MATCH(Summary!AJ$8,TB_ALLOCATIONS[[#Headers],[January]:[December]],0)))))),0)</f>
        <v/>
      </c>
      <c r="AK196" s="249" t="str">
        <f>IFERROR(IF($H196="","",IF($H196="Total",SUMIFS(AK$12:AK195,$F$12:$F195,"Category"),IF($F196="Category",SUMIFS(TB_TRANSACTIONS[Total ($)],TB_TRANSACTIONS[Category],Summary!$H196,TB_TRANSACTIONS[Month],Summary!AJ$8),SUMIFS(TB_TRANSACTIONS[Total ($)],TB_TRANSACTIONS[Subcategory],Summary!$H196,TB_TRANSACTIONS[Month],Summary!AJ$8)))),0)</f>
        <v/>
      </c>
      <c r="AL196" s="250" t="str">
        <f t="shared" si="46"/>
        <v/>
      </c>
      <c r="AM196" s="162"/>
      <c r="AN196" s="165"/>
      <c r="AO196" s="249" t="str">
        <f>IFERROR(IF($H196="","",IF($H196="Total",SUMIFS(AO$12:AO195,$F$12:$F195,"Category"),IF($F196="Category",SUM(INDEX(Allocations!$D$11:$O$20,MATCH(Summary!$H196,Allocations!$C$11:$C$20,0),MATCH(Summary!AO$8,Allocations!$D$10:$O$10,0))),SUM(INDEX(TB_ALLOCATIONS[[January]:[December]],MATCH(Summary!$H196,TB_ALLOCATIONS[Subcategory],0),MATCH(Summary!AO$8,TB_ALLOCATIONS[[#Headers],[January]:[December]],0)))))),0)</f>
        <v/>
      </c>
      <c r="AP196" s="249" t="str">
        <f>IFERROR(IF($H196="","",IF($H196="Total",SUMIFS(AP$12:AP195,$F$12:$F195,"Category"),IF($F196="Category",SUMIFS(TB_TRANSACTIONS[Total ($)],TB_TRANSACTIONS[Category],Summary!$H196,TB_TRANSACTIONS[Month],Summary!AO$8),SUMIFS(TB_TRANSACTIONS[Total ($)],TB_TRANSACTIONS[Subcategory],Summary!$H196,TB_TRANSACTIONS[Month],Summary!AO$8)))),0)</f>
        <v/>
      </c>
      <c r="AQ196" s="250" t="str">
        <f t="shared" si="47"/>
        <v/>
      </c>
      <c r="AR196" s="162"/>
      <c r="AS196" s="165"/>
      <c r="AT196" s="249" t="str">
        <f>IFERROR(IF($H196="","",IF($H196="Total",SUMIFS(AT$12:AT195,$F$12:$F195,"Category"),IF($F196="Category",SUM(INDEX(Allocations!$D$11:$O$20,MATCH(Summary!$H196,Allocations!$C$11:$C$20,0),MATCH(Summary!AT$8,Allocations!$D$10:$O$10,0))),SUM(INDEX(TB_ALLOCATIONS[[January]:[December]],MATCH(Summary!$H196,TB_ALLOCATIONS[Subcategory],0),MATCH(Summary!AT$8,TB_ALLOCATIONS[[#Headers],[January]:[December]],0)))))),0)</f>
        <v/>
      </c>
      <c r="AU196" s="249" t="str">
        <f>IFERROR(IF($H196="","",IF($H196="Total",SUMIFS(AU$12:AU195,$F$12:$F195,"Category"),IF($F196="Category",SUMIFS(TB_TRANSACTIONS[Total ($)],TB_TRANSACTIONS[Category],Summary!$H196,TB_TRANSACTIONS[Month],Summary!AT$8),SUMIFS(TB_TRANSACTIONS[Total ($)],TB_TRANSACTIONS[Subcategory],Summary!$H196,TB_TRANSACTIONS[Month],Summary!AT$8)))),0)</f>
        <v/>
      </c>
      <c r="AV196" s="250" t="str">
        <f t="shared" si="48"/>
        <v/>
      </c>
      <c r="AW196" s="162"/>
      <c r="AX196" s="165"/>
      <c r="AY196" s="249" t="str">
        <f>IFERROR(IF($H196="","",IF($H196="Total",SUMIFS(AY$12:AY195,$F$12:$F195,"Category"),IF($F196="Category",SUM(INDEX(Allocations!$D$11:$O$20,MATCH(Summary!$H196,Allocations!$C$11:$C$20,0),MATCH(Summary!AY$8,Allocations!$D$10:$O$10,0))),SUM(INDEX(TB_ALLOCATIONS[[January]:[December]],MATCH(Summary!$H196,TB_ALLOCATIONS[Subcategory],0),MATCH(Summary!AY$8,TB_ALLOCATIONS[[#Headers],[January]:[December]],0)))))),0)</f>
        <v/>
      </c>
      <c r="AZ196" s="249" t="str">
        <f>IFERROR(IF($H196="","",IF($H196="Total",SUMIFS(AZ$12:AZ195,$F$12:$F195,"Category"),IF($F196="Category",SUMIFS(TB_TRANSACTIONS[Total ($)],TB_TRANSACTIONS[Category],Summary!$H196,TB_TRANSACTIONS[Month],Summary!AY$8),SUMIFS(TB_TRANSACTIONS[Total ($)],TB_TRANSACTIONS[Subcategory],Summary!$H196,TB_TRANSACTIONS[Month],Summary!AY$8)))),0)</f>
        <v/>
      </c>
      <c r="BA196" s="250" t="str">
        <f t="shared" si="49"/>
        <v/>
      </c>
      <c r="BB196" s="162"/>
      <c r="BC196" s="165"/>
      <c r="BD196" s="249" t="str">
        <f>IFERROR(IF($H196="","",IF($H196="Total",SUMIFS(BD$12:BD195,$F$12:$F195,"Category"),IF($F196="Category",SUM(INDEX(Allocations!$D$11:$O$20,MATCH(Summary!$H196,Allocations!$C$11:$C$20,0),MATCH(Summary!BD$8,Allocations!$D$10:$O$10,0))),SUM(INDEX(TB_ALLOCATIONS[[January]:[December]],MATCH(Summary!$H196,TB_ALLOCATIONS[Subcategory],0),MATCH(Summary!BD$8,TB_ALLOCATIONS[[#Headers],[January]:[December]],0)))))),0)</f>
        <v/>
      </c>
      <c r="BE196" s="249" t="str">
        <f>IFERROR(IF($H196="","",IF($H196="Total",SUMIFS(BE$12:BE195,$F$12:$F195,"Category"),IF($F196="Category",SUMIFS(TB_TRANSACTIONS[Total ($)],TB_TRANSACTIONS[Category],Summary!$H196,TB_TRANSACTIONS[Month],Summary!BD$8),SUMIFS(TB_TRANSACTIONS[Total ($)],TB_TRANSACTIONS[Subcategory],Summary!$H196,TB_TRANSACTIONS[Month],Summary!BD$8)))),0)</f>
        <v/>
      </c>
      <c r="BF196" s="250" t="str">
        <f t="shared" si="50"/>
        <v/>
      </c>
      <c r="BG196" s="162"/>
      <c r="BH196" s="165"/>
      <c r="BI196" s="249" t="str">
        <f>IFERROR(IF($H196="","",IF($H196="Total",SUMIFS(BI$12:BI195,$F$12:$F195,"Category"),IF($F196="Category",SUM(INDEX(Allocations!$D$11:$O$20,MATCH(Summary!$H196,Allocations!$C$11:$C$20,0),MATCH(Summary!BI$8,Allocations!$D$10:$O$10,0))),SUM(INDEX(TB_ALLOCATIONS[[January]:[December]],MATCH(Summary!$H196,TB_ALLOCATIONS[Subcategory],0),MATCH(Summary!BI$8,TB_ALLOCATIONS[[#Headers],[January]:[December]],0)))))),0)</f>
        <v/>
      </c>
      <c r="BJ196" s="249" t="str">
        <f>IFERROR(IF($H196="","",IF($H196="Total",SUMIFS(BJ$12:BJ195,$F$12:$F195,"Category"),IF($F196="Category",SUMIFS(TB_TRANSACTIONS[Total ($)],TB_TRANSACTIONS[Category],Summary!$H196,TB_TRANSACTIONS[Month],Summary!BI$8),SUMIFS(TB_TRANSACTIONS[Total ($)],TB_TRANSACTIONS[Subcategory],Summary!$H196,TB_TRANSACTIONS[Month],Summary!BI$8)))),0)</f>
        <v/>
      </c>
      <c r="BK196" s="250" t="str">
        <f t="shared" si="51"/>
        <v/>
      </c>
      <c r="BL196" s="162"/>
      <c r="BM196" s="165"/>
      <c r="BN196" s="249" t="str">
        <f>IFERROR(IF($H196="","",IF($H196="Total",SUMIFS(BN$12:BN195,$F$12:$F195,"Category"),IF($F196="Category",SUM(INDEX(Allocations!$D$11:$O$20,MATCH(Summary!$H196,Allocations!$C$11:$C$20,0),MATCH(Summary!BN$8,Allocations!$D$10:$O$10,0))),SUM(INDEX(TB_ALLOCATIONS[[January]:[December]],MATCH(Summary!$H196,TB_ALLOCATIONS[Subcategory],0),MATCH(Summary!BN$8,TB_ALLOCATIONS[[#Headers],[January]:[December]],0)))))),0)</f>
        <v/>
      </c>
      <c r="BO196" s="249" t="str">
        <f>IFERROR(IF($H196="","",IF($H196="Total",SUMIFS(BO$12:BO195,$F$12:$F195,"Category"),IF($F196="Category",SUMIFS(TB_TRANSACTIONS[Total ($)],TB_TRANSACTIONS[Category],Summary!$H196,TB_TRANSACTIONS[Month],Summary!BN$8),SUMIFS(TB_TRANSACTIONS[Total ($)],TB_TRANSACTIONS[Subcategory],Summary!$H196,TB_TRANSACTIONS[Month],Summary!BN$8)))),0)</f>
        <v/>
      </c>
      <c r="BP196" s="250" t="str">
        <f t="shared" si="52"/>
        <v/>
      </c>
      <c r="BQ196" s="162"/>
      <c r="BR196" s="165"/>
      <c r="BS196" s="249" t="str">
        <f t="shared" si="55"/>
        <v/>
      </c>
      <c r="BT196" s="249" t="str">
        <f t="shared" si="56"/>
        <v/>
      </c>
      <c r="BU196" s="250" t="str">
        <f t="shared" si="57"/>
        <v/>
      </c>
      <c r="BV196" s="267"/>
      <c r="BW196" s="77"/>
      <c r="BX196" s="57"/>
      <c r="CK196" s="92"/>
      <c r="CL196" s="92"/>
      <c r="CM196" s="92"/>
      <c r="CN196" s="92"/>
      <c r="CO196" s="92"/>
      <c r="CP196" s="92"/>
    </row>
    <row r="197" spans="1:94" s="72" customFormat="1" ht="16" customHeight="1" thickBot="1" x14ac:dyDescent="0.3">
      <c r="A197" s="97"/>
      <c r="B197" s="108" t="str">
        <f>IFERROR(IF(COUNTIFS($B$13:B196,"Total")&gt;0,"-",IF(B196="",IF(B195="","Total",IF(B195=$C$8,"",B195+1)),IF(E196=D196,"",B196))),"-")</f>
        <v>-</v>
      </c>
      <c r="C197" s="108" t="str">
        <f>IFERROR(IF(B197="","-",INDEX(Analysis!$D$45:$D$54,MATCH(Summary!$B197,Analysis!$C$45:$C$54,0),1)),"-")</f>
        <v>-</v>
      </c>
      <c r="D197" s="108" t="str">
        <f>IFERROR(INDEX(Analysis!$E$45:$E$54,MATCH(Summary!$B197,Analysis!$C$45:$C$54,0),1),"-")</f>
        <v>-</v>
      </c>
      <c r="E197" s="108" t="str">
        <f t="shared" si="53"/>
        <v>-</v>
      </c>
      <c r="F197" s="108" t="str">
        <f t="shared" si="41"/>
        <v>-</v>
      </c>
      <c r="G197" s="57"/>
      <c r="H197" s="164" t="str">
        <f>IFERROR(IF(B197="Total","Total",IF(COUNTIFS($H$12:H196,"Total")&gt;0,"",IF(F197="Category",Summary!C197,INDEX(TB_ALLOCATIONS[Subcategory],MATCH(Summary!C197&amp;"-"&amp;Summary!E197,TB_ALLOCATIONS[Subcategory - code],0),1)))),"")</f>
        <v/>
      </c>
      <c r="I197" s="162"/>
      <c r="J197" s="165"/>
      <c r="K197" s="249" t="str">
        <f>IFERROR(IF($H197="","",IF($H197="Total",SUMIFS(K$12:K196,$F$12:$F196,"Category"),IF($F197="Category",SUM(INDEX(Allocations!$D$11:$O$20,MATCH(Summary!$H197,Allocations!$C$11:$C$20,0),MATCH(Summary!K$8,Allocations!$D$10:$O$10,0))),SUM(INDEX(TB_ALLOCATIONS[[January]:[December]],MATCH(Summary!$H197,TB_ALLOCATIONS[Subcategory],0),MATCH(Summary!K$8,TB_ALLOCATIONS[[#Headers],[January]:[December]],0)))))),0)</f>
        <v/>
      </c>
      <c r="L197" s="249" t="str">
        <f>IFERROR(IF($H197="","",IF($H197="Total",SUMIFS(L$12:L196,$F$12:$F196,"Category"),IF($F197="Category",SUMIFS(TB_TRANSACTIONS[Total ($)],TB_TRANSACTIONS[Category],Summary!$H197,TB_TRANSACTIONS[Month],Summary!K$8),SUMIFS(TB_TRANSACTIONS[Total ($)],TB_TRANSACTIONS[Subcategory],Summary!$H197,TB_TRANSACTIONS[Month],Summary!K$8)))),0)</f>
        <v/>
      </c>
      <c r="M197" s="250" t="str">
        <f t="shared" si="54"/>
        <v/>
      </c>
      <c r="N197" s="162"/>
      <c r="O197" s="165"/>
      <c r="P197" s="249" t="str">
        <f>IFERROR(IF($H197="","",IF($H197="Total",SUMIFS(P$12:P196,$F$12:$F196,"Category"),IF($F197="Category",SUM(INDEX(Allocations!$D$11:$O$20,MATCH(Summary!$H197,Allocations!$C$11:$C$20,0),MATCH(Summary!P$8,Allocations!$D$10:$O$10,0))),SUM(INDEX(TB_ALLOCATIONS[[January]:[December]],MATCH(Summary!$H197,TB_ALLOCATIONS[Subcategory],0),MATCH(Summary!P$8,TB_ALLOCATIONS[[#Headers],[January]:[December]],0)))))),0)</f>
        <v/>
      </c>
      <c r="Q197" s="249" t="str">
        <f>IFERROR(IF($H197="","",IF($H197="Total",SUMIFS(Q$12:Q196,$F$12:$F196,"Category"),IF($F197="Category",SUMIFS(TB_TRANSACTIONS[Total ($)],TB_TRANSACTIONS[Category],Summary!$H197,TB_TRANSACTIONS[Month],Summary!P$8),SUMIFS(TB_TRANSACTIONS[Total ($)],TB_TRANSACTIONS[Subcategory],Summary!$H197,TB_TRANSACTIONS[Month],Summary!P$8)))),0)</f>
        <v/>
      </c>
      <c r="R197" s="250" t="str">
        <f t="shared" si="42"/>
        <v/>
      </c>
      <c r="S197" s="162"/>
      <c r="T197" s="165"/>
      <c r="U197" s="249" t="str">
        <f>IFERROR(IF($H197="","",IF($H197="Total",SUMIFS(U$12:U196,$F$12:$F196,"Category"),IF($F197="Category",SUM(INDEX(Allocations!$D$11:$O$20,MATCH(Summary!$H197,Allocations!$C$11:$C$20,0),MATCH(Summary!U$8,Allocations!$D$10:$O$10,0))),SUM(INDEX(TB_ALLOCATIONS[[January]:[December]],MATCH(Summary!$H197,TB_ALLOCATIONS[Subcategory],0),MATCH(Summary!U$8,TB_ALLOCATIONS[[#Headers],[January]:[December]],0)))))),0)</f>
        <v/>
      </c>
      <c r="V197" s="249" t="str">
        <f>IFERROR(IF($H197="","",IF($H197="Total",SUMIFS(V$12:V196,$F$12:$F196,"Category"),IF($F197="Category",SUMIFS(TB_TRANSACTIONS[Total ($)],TB_TRANSACTIONS[Category],Summary!$H197,TB_TRANSACTIONS[Month],Summary!U$8),SUMIFS(TB_TRANSACTIONS[Total ($)],TB_TRANSACTIONS[Subcategory],Summary!$H197,TB_TRANSACTIONS[Month],Summary!U$8)))),0)</f>
        <v/>
      </c>
      <c r="W197" s="250" t="str">
        <f t="shared" si="43"/>
        <v/>
      </c>
      <c r="X197" s="162"/>
      <c r="Y197" s="165"/>
      <c r="Z197" s="249" t="str">
        <f>IFERROR(IF($H197="","",IF($H197="Total",SUMIFS(Z$12:Z196,$F$12:$F196,"Category"),IF($F197="Category",SUM(INDEX(Allocations!$D$11:$O$20,MATCH(Summary!$H197,Allocations!$C$11:$C$20,0),MATCH(Summary!Z$8,Allocations!$D$10:$O$10,0))),SUM(INDEX(TB_ALLOCATIONS[[January]:[December]],MATCH(Summary!$H197,TB_ALLOCATIONS[Subcategory],0),MATCH(Summary!Z$8,TB_ALLOCATIONS[[#Headers],[January]:[December]],0)))))),0)</f>
        <v/>
      </c>
      <c r="AA197" s="249" t="str">
        <f>IFERROR(IF($H197="","",IF($H197="Total",SUMIFS(AA$12:AA196,$F$12:$F196,"Category"),IF($F197="Category",SUMIFS(TB_TRANSACTIONS[Total ($)],TB_TRANSACTIONS[Category],Summary!$H197,TB_TRANSACTIONS[Month],Summary!Z$8),SUMIFS(TB_TRANSACTIONS[Total ($)],TB_TRANSACTIONS[Subcategory],Summary!$H197,TB_TRANSACTIONS[Month],Summary!Z$8)))),0)</f>
        <v/>
      </c>
      <c r="AB197" s="250" t="str">
        <f t="shared" si="44"/>
        <v/>
      </c>
      <c r="AC197" s="162"/>
      <c r="AD197" s="165"/>
      <c r="AE197" s="249" t="str">
        <f>IFERROR(IF($H197="","",IF($H197="Total",SUMIFS(AE$12:AE196,$F$12:$F196,"Category"),IF($F197="Category",SUM(INDEX(Allocations!$D$11:$O$20,MATCH(Summary!$H197,Allocations!$C$11:$C$20,0),MATCH(Summary!AE$8,Allocations!$D$10:$O$10,0))),SUM(INDEX(TB_ALLOCATIONS[[January]:[December]],MATCH(Summary!$H197,TB_ALLOCATIONS[Subcategory],0),MATCH(Summary!AE$8,TB_ALLOCATIONS[[#Headers],[January]:[December]],0)))))),0)</f>
        <v/>
      </c>
      <c r="AF197" s="249" t="str">
        <f>IFERROR(IF($H197="","",IF($H197="Total",SUMIFS(AF$12:AF196,$F$12:$F196,"Category"),IF($F197="Category",SUMIFS(TB_TRANSACTIONS[Total ($)],TB_TRANSACTIONS[Category],Summary!$H197,TB_TRANSACTIONS[Month],Summary!AE$8),SUMIFS(TB_TRANSACTIONS[Total ($)],TB_TRANSACTIONS[Subcategory],Summary!$H197,TB_TRANSACTIONS[Month],Summary!AE$8)))),0)</f>
        <v/>
      </c>
      <c r="AG197" s="250" t="str">
        <f t="shared" si="45"/>
        <v/>
      </c>
      <c r="AH197" s="162"/>
      <c r="AI197" s="165"/>
      <c r="AJ197" s="249" t="str">
        <f>IFERROR(IF($H197="","",IF($H197="Total",SUMIFS(AJ$12:AJ196,$F$12:$F196,"Category"),IF($F197="Category",SUM(INDEX(Allocations!$D$11:$O$20,MATCH(Summary!$H197,Allocations!$C$11:$C$20,0),MATCH(Summary!AJ$8,Allocations!$D$10:$O$10,0))),SUM(INDEX(TB_ALLOCATIONS[[January]:[December]],MATCH(Summary!$H197,TB_ALLOCATIONS[Subcategory],0),MATCH(Summary!AJ$8,TB_ALLOCATIONS[[#Headers],[January]:[December]],0)))))),0)</f>
        <v/>
      </c>
      <c r="AK197" s="249" t="str">
        <f>IFERROR(IF($H197="","",IF($H197="Total",SUMIFS(AK$12:AK196,$F$12:$F196,"Category"),IF($F197="Category",SUMIFS(TB_TRANSACTIONS[Total ($)],TB_TRANSACTIONS[Category],Summary!$H197,TB_TRANSACTIONS[Month],Summary!AJ$8),SUMIFS(TB_TRANSACTIONS[Total ($)],TB_TRANSACTIONS[Subcategory],Summary!$H197,TB_TRANSACTIONS[Month],Summary!AJ$8)))),0)</f>
        <v/>
      </c>
      <c r="AL197" s="250" t="str">
        <f t="shared" si="46"/>
        <v/>
      </c>
      <c r="AM197" s="162"/>
      <c r="AN197" s="165"/>
      <c r="AO197" s="249" t="str">
        <f>IFERROR(IF($H197="","",IF($H197="Total",SUMIFS(AO$12:AO196,$F$12:$F196,"Category"),IF($F197="Category",SUM(INDEX(Allocations!$D$11:$O$20,MATCH(Summary!$H197,Allocations!$C$11:$C$20,0),MATCH(Summary!AO$8,Allocations!$D$10:$O$10,0))),SUM(INDEX(TB_ALLOCATIONS[[January]:[December]],MATCH(Summary!$H197,TB_ALLOCATIONS[Subcategory],0),MATCH(Summary!AO$8,TB_ALLOCATIONS[[#Headers],[January]:[December]],0)))))),0)</f>
        <v/>
      </c>
      <c r="AP197" s="249" t="str">
        <f>IFERROR(IF($H197="","",IF($H197="Total",SUMIFS(AP$12:AP196,$F$12:$F196,"Category"),IF($F197="Category",SUMIFS(TB_TRANSACTIONS[Total ($)],TB_TRANSACTIONS[Category],Summary!$H197,TB_TRANSACTIONS[Month],Summary!AO$8),SUMIFS(TB_TRANSACTIONS[Total ($)],TB_TRANSACTIONS[Subcategory],Summary!$H197,TB_TRANSACTIONS[Month],Summary!AO$8)))),0)</f>
        <v/>
      </c>
      <c r="AQ197" s="250" t="str">
        <f t="shared" si="47"/>
        <v/>
      </c>
      <c r="AR197" s="162"/>
      <c r="AS197" s="165"/>
      <c r="AT197" s="249" t="str">
        <f>IFERROR(IF($H197="","",IF($H197="Total",SUMIFS(AT$12:AT196,$F$12:$F196,"Category"),IF($F197="Category",SUM(INDEX(Allocations!$D$11:$O$20,MATCH(Summary!$H197,Allocations!$C$11:$C$20,0),MATCH(Summary!AT$8,Allocations!$D$10:$O$10,0))),SUM(INDEX(TB_ALLOCATIONS[[January]:[December]],MATCH(Summary!$H197,TB_ALLOCATIONS[Subcategory],0),MATCH(Summary!AT$8,TB_ALLOCATIONS[[#Headers],[January]:[December]],0)))))),0)</f>
        <v/>
      </c>
      <c r="AU197" s="249" t="str">
        <f>IFERROR(IF($H197="","",IF($H197="Total",SUMIFS(AU$12:AU196,$F$12:$F196,"Category"),IF($F197="Category",SUMIFS(TB_TRANSACTIONS[Total ($)],TB_TRANSACTIONS[Category],Summary!$H197,TB_TRANSACTIONS[Month],Summary!AT$8),SUMIFS(TB_TRANSACTIONS[Total ($)],TB_TRANSACTIONS[Subcategory],Summary!$H197,TB_TRANSACTIONS[Month],Summary!AT$8)))),0)</f>
        <v/>
      </c>
      <c r="AV197" s="250" t="str">
        <f t="shared" si="48"/>
        <v/>
      </c>
      <c r="AW197" s="162"/>
      <c r="AX197" s="165"/>
      <c r="AY197" s="249" t="str">
        <f>IFERROR(IF($H197="","",IF($H197="Total",SUMIFS(AY$12:AY196,$F$12:$F196,"Category"),IF($F197="Category",SUM(INDEX(Allocations!$D$11:$O$20,MATCH(Summary!$H197,Allocations!$C$11:$C$20,0),MATCH(Summary!AY$8,Allocations!$D$10:$O$10,0))),SUM(INDEX(TB_ALLOCATIONS[[January]:[December]],MATCH(Summary!$H197,TB_ALLOCATIONS[Subcategory],0),MATCH(Summary!AY$8,TB_ALLOCATIONS[[#Headers],[January]:[December]],0)))))),0)</f>
        <v/>
      </c>
      <c r="AZ197" s="249" t="str">
        <f>IFERROR(IF($H197="","",IF($H197="Total",SUMIFS(AZ$12:AZ196,$F$12:$F196,"Category"),IF($F197="Category",SUMIFS(TB_TRANSACTIONS[Total ($)],TB_TRANSACTIONS[Category],Summary!$H197,TB_TRANSACTIONS[Month],Summary!AY$8),SUMIFS(TB_TRANSACTIONS[Total ($)],TB_TRANSACTIONS[Subcategory],Summary!$H197,TB_TRANSACTIONS[Month],Summary!AY$8)))),0)</f>
        <v/>
      </c>
      <c r="BA197" s="250" t="str">
        <f t="shared" si="49"/>
        <v/>
      </c>
      <c r="BB197" s="162"/>
      <c r="BC197" s="165"/>
      <c r="BD197" s="249" t="str">
        <f>IFERROR(IF($H197="","",IF($H197="Total",SUMIFS(BD$12:BD196,$F$12:$F196,"Category"),IF($F197="Category",SUM(INDEX(Allocations!$D$11:$O$20,MATCH(Summary!$H197,Allocations!$C$11:$C$20,0),MATCH(Summary!BD$8,Allocations!$D$10:$O$10,0))),SUM(INDEX(TB_ALLOCATIONS[[January]:[December]],MATCH(Summary!$H197,TB_ALLOCATIONS[Subcategory],0),MATCH(Summary!BD$8,TB_ALLOCATIONS[[#Headers],[January]:[December]],0)))))),0)</f>
        <v/>
      </c>
      <c r="BE197" s="249" t="str">
        <f>IFERROR(IF($H197="","",IF($H197="Total",SUMIFS(BE$12:BE196,$F$12:$F196,"Category"),IF($F197="Category",SUMIFS(TB_TRANSACTIONS[Total ($)],TB_TRANSACTIONS[Category],Summary!$H197,TB_TRANSACTIONS[Month],Summary!BD$8),SUMIFS(TB_TRANSACTIONS[Total ($)],TB_TRANSACTIONS[Subcategory],Summary!$H197,TB_TRANSACTIONS[Month],Summary!BD$8)))),0)</f>
        <v/>
      </c>
      <c r="BF197" s="250" t="str">
        <f t="shared" si="50"/>
        <v/>
      </c>
      <c r="BG197" s="162"/>
      <c r="BH197" s="165"/>
      <c r="BI197" s="249" t="str">
        <f>IFERROR(IF($H197="","",IF($H197="Total",SUMIFS(BI$12:BI196,$F$12:$F196,"Category"),IF($F197="Category",SUM(INDEX(Allocations!$D$11:$O$20,MATCH(Summary!$H197,Allocations!$C$11:$C$20,0),MATCH(Summary!BI$8,Allocations!$D$10:$O$10,0))),SUM(INDEX(TB_ALLOCATIONS[[January]:[December]],MATCH(Summary!$H197,TB_ALLOCATIONS[Subcategory],0),MATCH(Summary!BI$8,TB_ALLOCATIONS[[#Headers],[January]:[December]],0)))))),0)</f>
        <v/>
      </c>
      <c r="BJ197" s="249" t="str">
        <f>IFERROR(IF($H197="","",IF($H197="Total",SUMIFS(BJ$12:BJ196,$F$12:$F196,"Category"),IF($F197="Category",SUMIFS(TB_TRANSACTIONS[Total ($)],TB_TRANSACTIONS[Category],Summary!$H197,TB_TRANSACTIONS[Month],Summary!BI$8),SUMIFS(TB_TRANSACTIONS[Total ($)],TB_TRANSACTIONS[Subcategory],Summary!$H197,TB_TRANSACTIONS[Month],Summary!BI$8)))),0)</f>
        <v/>
      </c>
      <c r="BK197" s="250" t="str">
        <f t="shared" si="51"/>
        <v/>
      </c>
      <c r="BL197" s="162"/>
      <c r="BM197" s="165"/>
      <c r="BN197" s="249" t="str">
        <f>IFERROR(IF($H197="","",IF($H197="Total",SUMIFS(BN$12:BN196,$F$12:$F196,"Category"),IF($F197="Category",SUM(INDEX(Allocations!$D$11:$O$20,MATCH(Summary!$H197,Allocations!$C$11:$C$20,0),MATCH(Summary!BN$8,Allocations!$D$10:$O$10,0))),SUM(INDEX(TB_ALLOCATIONS[[January]:[December]],MATCH(Summary!$H197,TB_ALLOCATIONS[Subcategory],0),MATCH(Summary!BN$8,TB_ALLOCATIONS[[#Headers],[January]:[December]],0)))))),0)</f>
        <v/>
      </c>
      <c r="BO197" s="249" t="str">
        <f>IFERROR(IF($H197="","",IF($H197="Total",SUMIFS(BO$12:BO196,$F$12:$F196,"Category"),IF($F197="Category",SUMIFS(TB_TRANSACTIONS[Total ($)],TB_TRANSACTIONS[Category],Summary!$H197,TB_TRANSACTIONS[Month],Summary!BN$8),SUMIFS(TB_TRANSACTIONS[Total ($)],TB_TRANSACTIONS[Subcategory],Summary!$H197,TB_TRANSACTIONS[Month],Summary!BN$8)))),0)</f>
        <v/>
      </c>
      <c r="BP197" s="250" t="str">
        <f t="shared" si="52"/>
        <v/>
      </c>
      <c r="BQ197" s="162"/>
      <c r="BR197" s="165"/>
      <c r="BS197" s="249" t="str">
        <f t="shared" si="55"/>
        <v/>
      </c>
      <c r="BT197" s="249" t="str">
        <f t="shared" si="56"/>
        <v/>
      </c>
      <c r="BU197" s="250" t="str">
        <f t="shared" si="57"/>
        <v/>
      </c>
      <c r="BV197" s="267"/>
      <c r="BW197" s="77"/>
      <c r="BX197" s="57"/>
      <c r="CK197" s="92"/>
      <c r="CL197" s="92"/>
      <c r="CM197" s="92"/>
      <c r="CN197" s="92"/>
      <c r="CO197" s="92"/>
      <c r="CP197" s="92"/>
    </row>
    <row r="198" spans="1:94" s="72" customFormat="1" ht="16" customHeight="1" thickBot="1" x14ac:dyDescent="0.3">
      <c r="A198" s="97"/>
      <c r="B198" s="108" t="str">
        <f>IFERROR(IF(COUNTIFS($B$13:B197,"Total")&gt;0,"-",IF(B197="",IF(B196="","Total",IF(B196=$C$8,"",B196+1)),IF(E197=D197,"",B197))),"-")</f>
        <v>-</v>
      </c>
      <c r="C198" s="108" t="str">
        <f>IFERROR(IF(B198="","-",INDEX(Analysis!$D$45:$D$54,MATCH(Summary!$B198,Analysis!$C$45:$C$54,0),1)),"-")</f>
        <v>-</v>
      </c>
      <c r="D198" s="108" t="str">
        <f>IFERROR(INDEX(Analysis!$E$45:$E$54,MATCH(Summary!$B198,Analysis!$C$45:$C$54,0),1),"-")</f>
        <v>-</v>
      </c>
      <c r="E198" s="108" t="str">
        <f t="shared" si="53"/>
        <v>-</v>
      </c>
      <c r="F198" s="108" t="str">
        <f t="shared" si="41"/>
        <v>-</v>
      </c>
      <c r="G198" s="57"/>
      <c r="H198" s="164" t="str">
        <f>IFERROR(IF(B198="Total","Total",IF(COUNTIFS($H$12:H197,"Total")&gt;0,"",IF(F198="Category",Summary!C198,INDEX(TB_ALLOCATIONS[Subcategory],MATCH(Summary!C198&amp;"-"&amp;Summary!E198,TB_ALLOCATIONS[Subcategory - code],0),1)))),"")</f>
        <v/>
      </c>
      <c r="I198" s="162"/>
      <c r="J198" s="165"/>
      <c r="K198" s="249" t="str">
        <f>IFERROR(IF($H198="","",IF($H198="Total",SUMIFS(K$12:K197,$F$12:$F197,"Category"),IF($F198="Category",SUM(INDEX(Allocations!$D$11:$O$20,MATCH(Summary!$H198,Allocations!$C$11:$C$20,0),MATCH(Summary!K$8,Allocations!$D$10:$O$10,0))),SUM(INDEX(TB_ALLOCATIONS[[January]:[December]],MATCH(Summary!$H198,TB_ALLOCATIONS[Subcategory],0),MATCH(Summary!K$8,TB_ALLOCATIONS[[#Headers],[January]:[December]],0)))))),0)</f>
        <v/>
      </c>
      <c r="L198" s="249" t="str">
        <f>IFERROR(IF($H198="","",IF($H198="Total",SUMIFS(L$12:L197,$F$12:$F197,"Category"),IF($F198="Category",SUMIFS(TB_TRANSACTIONS[Total ($)],TB_TRANSACTIONS[Category],Summary!$H198,TB_TRANSACTIONS[Month],Summary!K$8),SUMIFS(TB_TRANSACTIONS[Total ($)],TB_TRANSACTIONS[Subcategory],Summary!$H198,TB_TRANSACTIONS[Month],Summary!K$8)))),0)</f>
        <v/>
      </c>
      <c r="M198" s="250" t="str">
        <f t="shared" si="54"/>
        <v/>
      </c>
      <c r="N198" s="162"/>
      <c r="O198" s="165"/>
      <c r="P198" s="249" t="str">
        <f>IFERROR(IF($H198="","",IF($H198="Total",SUMIFS(P$12:P197,$F$12:$F197,"Category"),IF($F198="Category",SUM(INDEX(Allocations!$D$11:$O$20,MATCH(Summary!$H198,Allocations!$C$11:$C$20,0),MATCH(Summary!P$8,Allocations!$D$10:$O$10,0))),SUM(INDEX(TB_ALLOCATIONS[[January]:[December]],MATCH(Summary!$H198,TB_ALLOCATIONS[Subcategory],0),MATCH(Summary!P$8,TB_ALLOCATIONS[[#Headers],[January]:[December]],0)))))),0)</f>
        <v/>
      </c>
      <c r="Q198" s="249" t="str">
        <f>IFERROR(IF($H198="","",IF($H198="Total",SUMIFS(Q$12:Q197,$F$12:$F197,"Category"),IF($F198="Category",SUMIFS(TB_TRANSACTIONS[Total ($)],TB_TRANSACTIONS[Category],Summary!$H198,TB_TRANSACTIONS[Month],Summary!P$8),SUMIFS(TB_TRANSACTIONS[Total ($)],TB_TRANSACTIONS[Subcategory],Summary!$H198,TB_TRANSACTIONS[Month],Summary!P$8)))),0)</f>
        <v/>
      </c>
      <c r="R198" s="250" t="str">
        <f t="shared" si="42"/>
        <v/>
      </c>
      <c r="S198" s="162"/>
      <c r="T198" s="165"/>
      <c r="U198" s="249" t="str">
        <f>IFERROR(IF($H198="","",IF($H198="Total",SUMIFS(U$12:U197,$F$12:$F197,"Category"),IF($F198="Category",SUM(INDEX(Allocations!$D$11:$O$20,MATCH(Summary!$H198,Allocations!$C$11:$C$20,0),MATCH(Summary!U$8,Allocations!$D$10:$O$10,0))),SUM(INDEX(TB_ALLOCATIONS[[January]:[December]],MATCH(Summary!$H198,TB_ALLOCATIONS[Subcategory],0),MATCH(Summary!U$8,TB_ALLOCATIONS[[#Headers],[January]:[December]],0)))))),0)</f>
        <v/>
      </c>
      <c r="V198" s="249" t="str">
        <f>IFERROR(IF($H198="","",IF($H198="Total",SUMIFS(V$12:V197,$F$12:$F197,"Category"),IF($F198="Category",SUMIFS(TB_TRANSACTIONS[Total ($)],TB_TRANSACTIONS[Category],Summary!$H198,TB_TRANSACTIONS[Month],Summary!U$8),SUMIFS(TB_TRANSACTIONS[Total ($)],TB_TRANSACTIONS[Subcategory],Summary!$H198,TB_TRANSACTIONS[Month],Summary!U$8)))),0)</f>
        <v/>
      </c>
      <c r="W198" s="250" t="str">
        <f t="shared" si="43"/>
        <v/>
      </c>
      <c r="X198" s="162"/>
      <c r="Y198" s="165"/>
      <c r="Z198" s="249" t="str">
        <f>IFERROR(IF($H198="","",IF($H198="Total",SUMIFS(Z$12:Z197,$F$12:$F197,"Category"),IF($F198="Category",SUM(INDEX(Allocations!$D$11:$O$20,MATCH(Summary!$H198,Allocations!$C$11:$C$20,0),MATCH(Summary!Z$8,Allocations!$D$10:$O$10,0))),SUM(INDEX(TB_ALLOCATIONS[[January]:[December]],MATCH(Summary!$H198,TB_ALLOCATIONS[Subcategory],0),MATCH(Summary!Z$8,TB_ALLOCATIONS[[#Headers],[January]:[December]],0)))))),0)</f>
        <v/>
      </c>
      <c r="AA198" s="249" t="str">
        <f>IFERROR(IF($H198="","",IF($H198="Total",SUMIFS(AA$12:AA197,$F$12:$F197,"Category"),IF($F198="Category",SUMIFS(TB_TRANSACTIONS[Total ($)],TB_TRANSACTIONS[Category],Summary!$H198,TB_TRANSACTIONS[Month],Summary!Z$8),SUMIFS(TB_TRANSACTIONS[Total ($)],TB_TRANSACTIONS[Subcategory],Summary!$H198,TB_TRANSACTIONS[Month],Summary!Z$8)))),0)</f>
        <v/>
      </c>
      <c r="AB198" s="250" t="str">
        <f t="shared" si="44"/>
        <v/>
      </c>
      <c r="AC198" s="162"/>
      <c r="AD198" s="165"/>
      <c r="AE198" s="249" t="str">
        <f>IFERROR(IF($H198="","",IF($H198="Total",SUMIFS(AE$12:AE197,$F$12:$F197,"Category"),IF($F198="Category",SUM(INDEX(Allocations!$D$11:$O$20,MATCH(Summary!$H198,Allocations!$C$11:$C$20,0),MATCH(Summary!AE$8,Allocations!$D$10:$O$10,0))),SUM(INDEX(TB_ALLOCATIONS[[January]:[December]],MATCH(Summary!$H198,TB_ALLOCATIONS[Subcategory],0),MATCH(Summary!AE$8,TB_ALLOCATIONS[[#Headers],[January]:[December]],0)))))),0)</f>
        <v/>
      </c>
      <c r="AF198" s="249" t="str">
        <f>IFERROR(IF($H198="","",IF($H198="Total",SUMIFS(AF$12:AF197,$F$12:$F197,"Category"),IF($F198="Category",SUMIFS(TB_TRANSACTIONS[Total ($)],TB_TRANSACTIONS[Category],Summary!$H198,TB_TRANSACTIONS[Month],Summary!AE$8),SUMIFS(TB_TRANSACTIONS[Total ($)],TB_TRANSACTIONS[Subcategory],Summary!$H198,TB_TRANSACTIONS[Month],Summary!AE$8)))),0)</f>
        <v/>
      </c>
      <c r="AG198" s="250" t="str">
        <f t="shared" si="45"/>
        <v/>
      </c>
      <c r="AH198" s="162"/>
      <c r="AI198" s="165"/>
      <c r="AJ198" s="249" t="str">
        <f>IFERROR(IF($H198="","",IF($H198="Total",SUMIFS(AJ$12:AJ197,$F$12:$F197,"Category"),IF($F198="Category",SUM(INDEX(Allocations!$D$11:$O$20,MATCH(Summary!$H198,Allocations!$C$11:$C$20,0),MATCH(Summary!AJ$8,Allocations!$D$10:$O$10,0))),SUM(INDEX(TB_ALLOCATIONS[[January]:[December]],MATCH(Summary!$H198,TB_ALLOCATIONS[Subcategory],0),MATCH(Summary!AJ$8,TB_ALLOCATIONS[[#Headers],[January]:[December]],0)))))),0)</f>
        <v/>
      </c>
      <c r="AK198" s="249" t="str">
        <f>IFERROR(IF($H198="","",IF($H198="Total",SUMIFS(AK$12:AK197,$F$12:$F197,"Category"),IF($F198="Category",SUMIFS(TB_TRANSACTIONS[Total ($)],TB_TRANSACTIONS[Category],Summary!$H198,TB_TRANSACTIONS[Month],Summary!AJ$8),SUMIFS(TB_TRANSACTIONS[Total ($)],TB_TRANSACTIONS[Subcategory],Summary!$H198,TB_TRANSACTIONS[Month],Summary!AJ$8)))),0)</f>
        <v/>
      </c>
      <c r="AL198" s="250" t="str">
        <f t="shared" si="46"/>
        <v/>
      </c>
      <c r="AM198" s="162"/>
      <c r="AN198" s="165"/>
      <c r="AO198" s="249" t="str">
        <f>IFERROR(IF($H198="","",IF($H198="Total",SUMIFS(AO$12:AO197,$F$12:$F197,"Category"),IF($F198="Category",SUM(INDEX(Allocations!$D$11:$O$20,MATCH(Summary!$H198,Allocations!$C$11:$C$20,0),MATCH(Summary!AO$8,Allocations!$D$10:$O$10,0))),SUM(INDEX(TB_ALLOCATIONS[[January]:[December]],MATCH(Summary!$H198,TB_ALLOCATIONS[Subcategory],0),MATCH(Summary!AO$8,TB_ALLOCATIONS[[#Headers],[January]:[December]],0)))))),0)</f>
        <v/>
      </c>
      <c r="AP198" s="249" t="str">
        <f>IFERROR(IF($H198="","",IF($H198="Total",SUMIFS(AP$12:AP197,$F$12:$F197,"Category"),IF($F198="Category",SUMIFS(TB_TRANSACTIONS[Total ($)],TB_TRANSACTIONS[Category],Summary!$H198,TB_TRANSACTIONS[Month],Summary!AO$8),SUMIFS(TB_TRANSACTIONS[Total ($)],TB_TRANSACTIONS[Subcategory],Summary!$H198,TB_TRANSACTIONS[Month],Summary!AO$8)))),0)</f>
        <v/>
      </c>
      <c r="AQ198" s="250" t="str">
        <f t="shared" si="47"/>
        <v/>
      </c>
      <c r="AR198" s="162"/>
      <c r="AS198" s="165"/>
      <c r="AT198" s="249" t="str">
        <f>IFERROR(IF($H198="","",IF($H198="Total",SUMIFS(AT$12:AT197,$F$12:$F197,"Category"),IF($F198="Category",SUM(INDEX(Allocations!$D$11:$O$20,MATCH(Summary!$H198,Allocations!$C$11:$C$20,0),MATCH(Summary!AT$8,Allocations!$D$10:$O$10,0))),SUM(INDEX(TB_ALLOCATIONS[[January]:[December]],MATCH(Summary!$H198,TB_ALLOCATIONS[Subcategory],0),MATCH(Summary!AT$8,TB_ALLOCATIONS[[#Headers],[January]:[December]],0)))))),0)</f>
        <v/>
      </c>
      <c r="AU198" s="249" t="str">
        <f>IFERROR(IF($H198="","",IF($H198="Total",SUMIFS(AU$12:AU197,$F$12:$F197,"Category"),IF($F198="Category",SUMIFS(TB_TRANSACTIONS[Total ($)],TB_TRANSACTIONS[Category],Summary!$H198,TB_TRANSACTIONS[Month],Summary!AT$8),SUMIFS(TB_TRANSACTIONS[Total ($)],TB_TRANSACTIONS[Subcategory],Summary!$H198,TB_TRANSACTIONS[Month],Summary!AT$8)))),0)</f>
        <v/>
      </c>
      <c r="AV198" s="250" t="str">
        <f t="shared" si="48"/>
        <v/>
      </c>
      <c r="AW198" s="162"/>
      <c r="AX198" s="165"/>
      <c r="AY198" s="249" t="str">
        <f>IFERROR(IF($H198="","",IF($H198="Total",SUMIFS(AY$12:AY197,$F$12:$F197,"Category"),IF($F198="Category",SUM(INDEX(Allocations!$D$11:$O$20,MATCH(Summary!$H198,Allocations!$C$11:$C$20,0),MATCH(Summary!AY$8,Allocations!$D$10:$O$10,0))),SUM(INDEX(TB_ALLOCATIONS[[January]:[December]],MATCH(Summary!$H198,TB_ALLOCATIONS[Subcategory],0),MATCH(Summary!AY$8,TB_ALLOCATIONS[[#Headers],[January]:[December]],0)))))),0)</f>
        <v/>
      </c>
      <c r="AZ198" s="249" t="str">
        <f>IFERROR(IF($H198="","",IF($H198="Total",SUMIFS(AZ$12:AZ197,$F$12:$F197,"Category"),IF($F198="Category",SUMIFS(TB_TRANSACTIONS[Total ($)],TB_TRANSACTIONS[Category],Summary!$H198,TB_TRANSACTIONS[Month],Summary!AY$8),SUMIFS(TB_TRANSACTIONS[Total ($)],TB_TRANSACTIONS[Subcategory],Summary!$H198,TB_TRANSACTIONS[Month],Summary!AY$8)))),0)</f>
        <v/>
      </c>
      <c r="BA198" s="250" t="str">
        <f t="shared" si="49"/>
        <v/>
      </c>
      <c r="BB198" s="162"/>
      <c r="BC198" s="165"/>
      <c r="BD198" s="249" t="str">
        <f>IFERROR(IF($H198="","",IF($H198="Total",SUMIFS(BD$12:BD197,$F$12:$F197,"Category"),IF($F198="Category",SUM(INDEX(Allocations!$D$11:$O$20,MATCH(Summary!$H198,Allocations!$C$11:$C$20,0),MATCH(Summary!BD$8,Allocations!$D$10:$O$10,0))),SUM(INDEX(TB_ALLOCATIONS[[January]:[December]],MATCH(Summary!$H198,TB_ALLOCATIONS[Subcategory],0),MATCH(Summary!BD$8,TB_ALLOCATIONS[[#Headers],[January]:[December]],0)))))),0)</f>
        <v/>
      </c>
      <c r="BE198" s="249" t="str">
        <f>IFERROR(IF($H198="","",IF($H198="Total",SUMIFS(BE$12:BE197,$F$12:$F197,"Category"),IF($F198="Category",SUMIFS(TB_TRANSACTIONS[Total ($)],TB_TRANSACTIONS[Category],Summary!$H198,TB_TRANSACTIONS[Month],Summary!BD$8),SUMIFS(TB_TRANSACTIONS[Total ($)],TB_TRANSACTIONS[Subcategory],Summary!$H198,TB_TRANSACTIONS[Month],Summary!BD$8)))),0)</f>
        <v/>
      </c>
      <c r="BF198" s="250" t="str">
        <f t="shared" si="50"/>
        <v/>
      </c>
      <c r="BG198" s="162"/>
      <c r="BH198" s="165"/>
      <c r="BI198" s="249" t="str">
        <f>IFERROR(IF($H198="","",IF($H198="Total",SUMIFS(BI$12:BI197,$F$12:$F197,"Category"),IF($F198="Category",SUM(INDEX(Allocations!$D$11:$O$20,MATCH(Summary!$H198,Allocations!$C$11:$C$20,0),MATCH(Summary!BI$8,Allocations!$D$10:$O$10,0))),SUM(INDEX(TB_ALLOCATIONS[[January]:[December]],MATCH(Summary!$H198,TB_ALLOCATIONS[Subcategory],0),MATCH(Summary!BI$8,TB_ALLOCATIONS[[#Headers],[January]:[December]],0)))))),0)</f>
        <v/>
      </c>
      <c r="BJ198" s="249" t="str">
        <f>IFERROR(IF($H198="","",IF($H198="Total",SUMIFS(BJ$12:BJ197,$F$12:$F197,"Category"),IF($F198="Category",SUMIFS(TB_TRANSACTIONS[Total ($)],TB_TRANSACTIONS[Category],Summary!$H198,TB_TRANSACTIONS[Month],Summary!BI$8),SUMIFS(TB_TRANSACTIONS[Total ($)],TB_TRANSACTIONS[Subcategory],Summary!$H198,TB_TRANSACTIONS[Month],Summary!BI$8)))),0)</f>
        <v/>
      </c>
      <c r="BK198" s="250" t="str">
        <f t="shared" si="51"/>
        <v/>
      </c>
      <c r="BL198" s="162"/>
      <c r="BM198" s="165"/>
      <c r="BN198" s="249" t="str">
        <f>IFERROR(IF($H198="","",IF($H198="Total",SUMIFS(BN$12:BN197,$F$12:$F197,"Category"),IF($F198="Category",SUM(INDEX(Allocations!$D$11:$O$20,MATCH(Summary!$H198,Allocations!$C$11:$C$20,0),MATCH(Summary!BN$8,Allocations!$D$10:$O$10,0))),SUM(INDEX(TB_ALLOCATIONS[[January]:[December]],MATCH(Summary!$H198,TB_ALLOCATIONS[Subcategory],0),MATCH(Summary!BN$8,TB_ALLOCATIONS[[#Headers],[January]:[December]],0)))))),0)</f>
        <v/>
      </c>
      <c r="BO198" s="249" t="str">
        <f>IFERROR(IF($H198="","",IF($H198="Total",SUMIFS(BO$12:BO197,$F$12:$F197,"Category"),IF($F198="Category",SUMIFS(TB_TRANSACTIONS[Total ($)],TB_TRANSACTIONS[Category],Summary!$H198,TB_TRANSACTIONS[Month],Summary!BN$8),SUMIFS(TB_TRANSACTIONS[Total ($)],TB_TRANSACTIONS[Subcategory],Summary!$H198,TB_TRANSACTIONS[Month],Summary!BN$8)))),0)</f>
        <v/>
      </c>
      <c r="BP198" s="250" t="str">
        <f t="shared" si="52"/>
        <v/>
      </c>
      <c r="BQ198" s="162"/>
      <c r="BR198" s="165"/>
      <c r="BS198" s="249" t="str">
        <f t="shared" si="55"/>
        <v/>
      </c>
      <c r="BT198" s="249" t="str">
        <f t="shared" si="56"/>
        <v/>
      </c>
      <c r="BU198" s="250" t="str">
        <f t="shared" si="57"/>
        <v/>
      </c>
      <c r="BV198" s="267"/>
      <c r="BW198" s="77"/>
      <c r="BX198" s="57"/>
      <c r="CK198" s="92"/>
      <c r="CL198" s="92"/>
      <c r="CM198" s="92"/>
      <c r="CN198" s="92"/>
      <c r="CO198" s="92"/>
      <c r="CP198" s="92"/>
    </row>
    <row r="199" spans="1:94" s="72" customFormat="1" ht="16" customHeight="1" thickBot="1" x14ac:dyDescent="0.3">
      <c r="A199" s="97"/>
      <c r="B199" s="108" t="str">
        <f>IFERROR(IF(COUNTIFS($B$13:B198,"Total")&gt;0,"-",IF(B198="",IF(B197="","Total",IF(B197=$C$8,"",B197+1)),IF(E198=D198,"",B198))),"-")</f>
        <v>-</v>
      </c>
      <c r="C199" s="108" t="str">
        <f>IFERROR(IF(B199="","-",INDEX(Analysis!$D$45:$D$54,MATCH(Summary!$B199,Analysis!$C$45:$C$54,0),1)),"-")</f>
        <v>-</v>
      </c>
      <c r="D199" s="108" t="str">
        <f>IFERROR(INDEX(Analysis!$E$45:$E$54,MATCH(Summary!$B199,Analysis!$C$45:$C$54,0),1),"-")</f>
        <v>-</v>
      </c>
      <c r="E199" s="108" t="str">
        <f t="shared" si="53"/>
        <v>-</v>
      </c>
      <c r="F199" s="108" t="str">
        <f t="shared" si="41"/>
        <v>-</v>
      </c>
      <c r="G199" s="57"/>
      <c r="H199" s="164" t="str">
        <f>IFERROR(IF(B199="Total","Total",IF(COUNTIFS($H$12:H198,"Total")&gt;0,"",IF(F199="Category",Summary!C199,INDEX(TB_ALLOCATIONS[Subcategory],MATCH(Summary!C199&amp;"-"&amp;Summary!E199,TB_ALLOCATIONS[Subcategory - code],0),1)))),"")</f>
        <v/>
      </c>
      <c r="I199" s="162"/>
      <c r="J199" s="165"/>
      <c r="K199" s="249" t="str">
        <f>IFERROR(IF($H199="","",IF($H199="Total",SUMIFS(K$12:K198,$F$12:$F198,"Category"),IF($F199="Category",SUM(INDEX(Allocations!$D$11:$O$20,MATCH(Summary!$H199,Allocations!$C$11:$C$20,0),MATCH(Summary!K$8,Allocations!$D$10:$O$10,0))),SUM(INDEX(TB_ALLOCATIONS[[January]:[December]],MATCH(Summary!$H199,TB_ALLOCATIONS[Subcategory],0),MATCH(Summary!K$8,TB_ALLOCATIONS[[#Headers],[January]:[December]],0)))))),0)</f>
        <v/>
      </c>
      <c r="L199" s="249" t="str">
        <f>IFERROR(IF($H199="","",IF($H199="Total",SUMIFS(L$12:L198,$F$12:$F198,"Category"),IF($F199="Category",SUMIFS(TB_TRANSACTIONS[Total ($)],TB_TRANSACTIONS[Category],Summary!$H199,TB_TRANSACTIONS[Month],Summary!K$8),SUMIFS(TB_TRANSACTIONS[Total ($)],TB_TRANSACTIONS[Subcategory],Summary!$H199,TB_TRANSACTIONS[Month],Summary!K$8)))),0)</f>
        <v/>
      </c>
      <c r="M199" s="250" t="str">
        <f t="shared" si="54"/>
        <v/>
      </c>
      <c r="N199" s="162"/>
      <c r="O199" s="165"/>
      <c r="P199" s="249" t="str">
        <f>IFERROR(IF($H199="","",IF($H199="Total",SUMIFS(P$12:P198,$F$12:$F198,"Category"),IF($F199="Category",SUM(INDEX(Allocations!$D$11:$O$20,MATCH(Summary!$H199,Allocations!$C$11:$C$20,0),MATCH(Summary!P$8,Allocations!$D$10:$O$10,0))),SUM(INDEX(TB_ALLOCATIONS[[January]:[December]],MATCH(Summary!$H199,TB_ALLOCATIONS[Subcategory],0),MATCH(Summary!P$8,TB_ALLOCATIONS[[#Headers],[January]:[December]],0)))))),0)</f>
        <v/>
      </c>
      <c r="Q199" s="249" t="str">
        <f>IFERROR(IF($H199="","",IF($H199="Total",SUMIFS(Q$12:Q198,$F$12:$F198,"Category"),IF($F199="Category",SUMIFS(TB_TRANSACTIONS[Total ($)],TB_TRANSACTIONS[Category],Summary!$H199,TB_TRANSACTIONS[Month],Summary!P$8),SUMIFS(TB_TRANSACTIONS[Total ($)],TB_TRANSACTIONS[Subcategory],Summary!$H199,TB_TRANSACTIONS[Month],Summary!P$8)))),0)</f>
        <v/>
      </c>
      <c r="R199" s="250" t="str">
        <f t="shared" si="42"/>
        <v/>
      </c>
      <c r="S199" s="162"/>
      <c r="T199" s="165"/>
      <c r="U199" s="249" t="str">
        <f>IFERROR(IF($H199="","",IF($H199="Total",SUMIFS(U$12:U198,$F$12:$F198,"Category"),IF($F199="Category",SUM(INDEX(Allocations!$D$11:$O$20,MATCH(Summary!$H199,Allocations!$C$11:$C$20,0),MATCH(Summary!U$8,Allocations!$D$10:$O$10,0))),SUM(INDEX(TB_ALLOCATIONS[[January]:[December]],MATCH(Summary!$H199,TB_ALLOCATIONS[Subcategory],0),MATCH(Summary!U$8,TB_ALLOCATIONS[[#Headers],[January]:[December]],0)))))),0)</f>
        <v/>
      </c>
      <c r="V199" s="249" t="str">
        <f>IFERROR(IF($H199="","",IF($H199="Total",SUMIFS(V$12:V198,$F$12:$F198,"Category"),IF($F199="Category",SUMIFS(TB_TRANSACTIONS[Total ($)],TB_TRANSACTIONS[Category],Summary!$H199,TB_TRANSACTIONS[Month],Summary!U$8),SUMIFS(TB_TRANSACTIONS[Total ($)],TB_TRANSACTIONS[Subcategory],Summary!$H199,TB_TRANSACTIONS[Month],Summary!U$8)))),0)</f>
        <v/>
      </c>
      <c r="W199" s="250" t="str">
        <f t="shared" si="43"/>
        <v/>
      </c>
      <c r="X199" s="162"/>
      <c r="Y199" s="165"/>
      <c r="Z199" s="249" t="str">
        <f>IFERROR(IF($H199="","",IF($H199="Total",SUMIFS(Z$12:Z198,$F$12:$F198,"Category"),IF($F199="Category",SUM(INDEX(Allocations!$D$11:$O$20,MATCH(Summary!$H199,Allocations!$C$11:$C$20,0),MATCH(Summary!Z$8,Allocations!$D$10:$O$10,0))),SUM(INDEX(TB_ALLOCATIONS[[January]:[December]],MATCH(Summary!$H199,TB_ALLOCATIONS[Subcategory],0),MATCH(Summary!Z$8,TB_ALLOCATIONS[[#Headers],[January]:[December]],0)))))),0)</f>
        <v/>
      </c>
      <c r="AA199" s="249" t="str">
        <f>IFERROR(IF($H199="","",IF($H199="Total",SUMIFS(AA$12:AA198,$F$12:$F198,"Category"),IF($F199="Category",SUMIFS(TB_TRANSACTIONS[Total ($)],TB_TRANSACTIONS[Category],Summary!$H199,TB_TRANSACTIONS[Month],Summary!Z$8),SUMIFS(TB_TRANSACTIONS[Total ($)],TB_TRANSACTIONS[Subcategory],Summary!$H199,TB_TRANSACTIONS[Month],Summary!Z$8)))),0)</f>
        <v/>
      </c>
      <c r="AB199" s="250" t="str">
        <f t="shared" si="44"/>
        <v/>
      </c>
      <c r="AC199" s="162"/>
      <c r="AD199" s="165"/>
      <c r="AE199" s="249" t="str">
        <f>IFERROR(IF($H199="","",IF($H199="Total",SUMIFS(AE$12:AE198,$F$12:$F198,"Category"),IF($F199="Category",SUM(INDEX(Allocations!$D$11:$O$20,MATCH(Summary!$H199,Allocations!$C$11:$C$20,0),MATCH(Summary!AE$8,Allocations!$D$10:$O$10,0))),SUM(INDEX(TB_ALLOCATIONS[[January]:[December]],MATCH(Summary!$H199,TB_ALLOCATIONS[Subcategory],0),MATCH(Summary!AE$8,TB_ALLOCATIONS[[#Headers],[January]:[December]],0)))))),0)</f>
        <v/>
      </c>
      <c r="AF199" s="249" t="str">
        <f>IFERROR(IF($H199="","",IF($H199="Total",SUMIFS(AF$12:AF198,$F$12:$F198,"Category"),IF($F199="Category",SUMIFS(TB_TRANSACTIONS[Total ($)],TB_TRANSACTIONS[Category],Summary!$H199,TB_TRANSACTIONS[Month],Summary!AE$8),SUMIFS(TB_TRANSACTIONS[Total ($)],TB_TRANSACTIONS[Subcategory],Summary!$H199,TB_TRANSACTIONS[Month],Summary!AE$8)))),0)</f>
        <v/>
      </c>
      <c r="AG199" s="250" t="str">
        <f t="shared" si="45"/>
        <v/>
      </c>
      <c r="AH199" s="162"/>
      <c r="AI199" s="165"/>
      <c r="AJ199" s="249" t="str">
        <f>IFERROR(IF($H199="","",IF($H199="Total",SUMIFS(AJ$12:AJ198,$F$12:$F198,"Category"),IF($F199="Category",SUM(INDEX(Allocations!$D$11:$O$20,MATCH(Summary!$H199,Allocations!$C$11:$C$20,0),MATCH(Summary!AJ$8,Allocations!$D$10:$O$10,0))),SUM(INDEX(TB_ALLOCATIONS[[January]:[December]],MATCH(Summary!$H199,TB_ALLOCATIONS[Subcategory],0),MATCH(Summary!AJ$8,TB_ALLOCATIONS[[#Headers],[January]:[December]],0)))))),0)</f>
        <v/>
      </c>
      <c r="AK199" s="249" t="str">
        <f>IFERROR(IF($H199="","",IF($H199="Total",SUMIFS(AK$12:AK198,$F$12:$F198,"Category"),IF($F199="Category",SUMIFS(TB_TRANSACTIONS[Total ($)],TB_TRANSACTIONS[Category],Summary!$H199,TB_TRANSACTIONS[Month],Summary!AJ$8),SUMIFS(TB_TRANSACTIONS[Total ($)],TB_TRANSACTIONS[Subcategory],Summary!$H199,TB_TRANSACTIONS[Month],Summary!AJ$8)))),0)</f>
        <v/>
      </c>
      <c r="AL199" s="250" t="str">
        <f t="shared" si="46"/>
        <v/>
      </c>
      <c r="AM199" s="162"/>
      <c r="AN199" s="165"/>
      <c r="AO199" s="249" t="str">
        <f>IFERROR(IF($H199="","",IF($H199="Total",SUMIFS(AO$12:AO198,$F$12:$F198,"Category"),IF($F199="Category",SUM(INDEX(Allocations!$D$11:$O$20,MATCH(Summary!$H199,Allocations!$C$11:$C$20,0),MATCH(Summary!AO$8,Allocations!$D$10:$O$10,0))),SUM(INDEX(TB_ALLOCATIONS[[January]:[December]],MATCH(Summary!$H199,TB_ALLOCATIONS[Subcategory],0),MATCH(Summary!AO$8,TB_ALLOCATIONS[[#Headers],[January]:[December]],0)))))),0)</f>
        <v/>
      </c>
      <c r="AP199" s="249" t="str">
        <f>IFERROR(IF($H199="","",IF($H199="Total",SUMIFS(AP$12:AP198,$F$12:$F198,"Category"),IF($F199="Category",SUMIFS(TB_TRANSACTIONS[Total ($)],TB_TRANSACTIONS[Category],Summary!$H199,TB_TRANSACTIONS[Month],Summary!AO$8),SUMIFS(TB_TRANSACTIONS[Total ($)],TB_TRANSACTIONS[Subcategory],Summary!$H199,TB_TRANSACTIONS[Month],Summary!AO$8)))),0)</f>
        <v/>
      </c>
      <c r="AQ199" s="250" t="str">
        <f t="shared" si="47"/>
        <v/>
      </c>
      <c r="AR199" s="162"/>
      <c r="AS199" s="165"/>
      <c r="AT199" s="249" t="str">
        <f>IFERROR(IF($H199="","",IF($H199="Total",SUMIFS(AT$12:AT198,$F$12:$F198,"Category"),IF($F199="Category",SUM(INDEX(Allocations!$D$11:$O$20,MATCH(Summary!$H199,Allocations!$C$11:$C$20,0),MATCH(Summary!AT$8,Allocations!$D$10:$O$10,0))),SUM(INDEX(TB_ALLOCATIONS[[January]:[December]],MATCH(Summary!$H199,TB_ALLOCATIONS[Subcategory],0),MATCH(Summary!AT$8,TB_ALLOCATIONS[[#Headers],[January]:[December]],0)))))),0)</f>
        <v/>
      </c>
      <c r="AU199" s="249" t="str">
        <f>IFERROR(IF($H199="","",IF($H199="Total",SUMIFS(AU$12:AU198,$F$12:$F198,"Category"),IF($F199="Category",SUMIFS(TB_TRANSACTIONS[Total ($)],TB_TRANSACTIONS[Category],Summary!$H199,TB_TRANSACTIONS[Month],Summary!AT$8),SUMIFS(TB_TRANSACTIONS[Total ($)],TB_TRANSACTIONS[Subcategory],Summary!$H199,TB_TRANSACTIONS[Month],Summary!AT$8)))),0)</f>
        <v/>
      </c>
      <c r="AV199" s="250" t="str">
        <f t="shared" si="48"/>
        <v/>
      </c>
      <c r="AW199" s="162"/>
      <c r="AX199" s="165"/>
      <c r="AY199" s="249" t="str">
        <f>IFERROR(IF($H199="","",IF($H199="Total",SUMIFS(AY$12:AY198,$F$12:$F198,"Category"),IF($F199="Category",SUM(INDEX(Allocations!$D$11:$O$20,MATCH(Summary!$H199,Allocations!$C$11:$C$20,0),MATCH(Summary!AY$8,Allocations!$D$10:$O$10,0))),SUM(INDEX(TB_ALLOCATIONS[[January]:[December]],MATCH(Summary!$H199,TB_ALLOCATIONS[Subcategory],0),MATCH(Summary!AY$8,TB_ALLOCATIONS[[#Headers],[January]:[December]],0)))))),0)</f>
        <v/>
      </c>
      <c r="AZ199" s="249" t="str">
        <f>IFERROR(IF($H199="","",IF($H199="Total",SUMIFS(AZ$12:AZ198,$F$12:$F198,"Category"),IF($F199="Category",SUMIFS(TB_TRANSACTIONS[Total ($)],TB_TRANSACTIONS[Category],Summary!$H199,TB_TRANSACTIONS[Month],Summary!AY$8),SUMIFS(TB_TRANSACTIONS[Total ($)],TB_TRANSACTIONS[Subcategory],Summary!$H199,TB_TRANSACTIONS[Month],Summary!AY$8)))),0)</f>
        <v/>
      </c>
      <c r="BA199" s="250" t="str">
        <f t="shared" si="49"/>
        <v/>
      </c>
      <c r="BB199" s="162"/>
      <c r="BC199" s="165"/>
      <c r="BD199" s="249" t="str">
        <f>IFERROR(IF($H199="","",IF($H199="Total",SUMIFS(BD$12:BD198,$F$12:$F198,"Category"),IF($F199="Category",SUM(INDEX(Allocations!$D$11:$O$20,MATCH(Summary!$H199,Allocations!$C$11:$C$20,0),MATCH(Summary!BD$8,Allocations!$D$10:$O$10,0))),SUM(INDEX(TB_ALLOCATIONS[[January]:[December]],MATCH(Summary!$H199,TB_ALLOCATIONS[Subcategory],0),MATCH(Summary!BD$8,TB_ALLOCATIONS[[#Headers],[January]:[December]],0)))))),0)</f>
        <v/>
      </c>
      <c r="BE199" s="249" t="str">
        <f>IFERROR(IF($H199="","",IF($H199="Total",SUMIFS(BE$12:BE198,$F$12:$F198,"Category"),IF($F199="Category",SUMIFS(TB_TRANSACTIONS[Total ($)],TB_TRANSACTIONS[Category],Summary!$H199,TB_TRANSACTIONS[Month],Summary!BD$8),SUMIFS(TB_TRANSACTIONS[Total ($)],TB_TRANSACTIONS[Subcategory],Summary!$H199,TB_TRANSACTIONS[Month],Summary!BD$8)))),0)</f>
        <v/>
      </c>
      <c r="BF199" s="250" t="str">
        <f t="shared" si="50"/>
        <v/>
      </c>
      <c r="BG199" s="162"/>
      <c r="BH199" s="165"/>
      <c r="BI199" s="249" t="str">
        <f>IFERROR(IF($H199="","",IF($H199="Total",SUMIFS(BI$12:BI198,$F$12:$F198,"Category"),IF($F199="Category",SUM(INDEX(Allocations!$D$11:$O$20,MATCH(Summary!$H199,Allocations!$C$11:$C$20,0),MATCH(Summary!BI$8,Allocations!$D$10:$O$10,0))),SUM(INDEX(TB_ALLOCATIONS[[January]:[December]],MATCH(Summary!$H199,TB_ALLOCATIONS[Subcategory],0),MATCH(Summary!BI$8,TB_ALLOCATIONS[[#Headers],[January]:[December]],0)))))),0)</f>
        <v/>
      </c>
      <c r="BJ199" s="249" t="str">
        <f>IFERROR(IF($H199="","",IF($H199="Total",SUMIFS(BJ$12:BJ198,$F$12:$F198,"Category"),IF($F199="Category",SUMIFS(TB_TRANSACTIONS[Total ($)],TB_TRANSACTIONS[Category],Summary!$H199,TB_TRANSACTIONS[Month],Summary!BI$8),SUMIFS(TB_TRANSACTIONS[Total ($)],TB_TRANSACTIONS[Subcategory],Summary!$H199,TB_TRANSACTIONS[Month],Summary!BI$8)))),0)</f>
        <v/>
      </c>
      <c r="BK199" s="250" t="str">
        <f t="shared" si="51"/>
        <v/>
      </c>
      <c r="BL199" s="162"/>
      <c r="BM199" s="165"/>
      <c r="BN199" s="249" t="str">
        <f>IFERROR(IF($H199="","",IF($H199="Total",SUMIFS(BN$12:BN198,$F$12:$F198,"Category"),IF($F199="Category",SUM(INDEX(Allocations!$D$11:$O$20,MATCH(Summary!$H199,Allocations!$C$11:$C$20,0),MATCH(Summary!BN$8,Allocations!$D$10:$O$10,0))),SUM(INDEX(TB_ALLOCATIONS[[January]:[December]],MATCH(Summary!$H199,TB_ALLOCATIONS[Subcategory],0),MATCH(Summary!BN$8,TB_ALLOCATIONS[[#Headers],[January]:[December]],0)))))),0)</f>
        <v/>
      </c>
      <c r="BO199" s="249" t="str">
        <f>IFERROR(IF($H199="","",IF($H199="Total",SUMIFS(BO$12:BO198,$F$12:$F198,"Category"),IF($F199="Category",SUMIFS(TB_TRANSACTIONS[Total ($)],TB_TRANSACTIONS[Category],Summary!$H199,TB_TRANSACTIONS[Month],Summary!BN$8),SUMIFS(TB_TRANSACTIONS[Total ($)],TB_TRANSACTIONS[Subcategory],Summary!$H199,TB_TRANSACTIONS[Month],Summary!BN$8)))),0)</f>
        <v/>
      </c>
      <c r="BP199" s="250" t="str">
        <f t="shared" si="52"/>
        <v/>
      </c>
      <c r="BQ199" s="162"/>
      <c r="BR199" s="165"/>
      <c r="BS199" s="249" t="str">
        <f t="shared" si="55"/>
        <v/>
      </c>
      <c r="BT199" s="249" t="str">
        <f t="shared" si="56"/>
        <v/>
      </c>
      <c r="BU199" s="250" t="str">
        <f t="shared" si="57"/>
        <v/>
      </c>
      <c r="BV199" s="267"/>
      <c r="BW199" s="77"/>
      <c r="BX199" s="57"/>
      <c r="CK199" s="92"/>
      <c r="CL199" s="92"/>
      <c r="CM199" s="92"/>
      <c r="CN199" s="92"/>
      <c r="CO199" s="92"/>
      <c r="CP199" s="92"/>
    </row>
    <row r="200" spans="1:94" s="72" customFormat="1" ht="16" customHeight="1" thickBot="1" x14ac:dyDescent="0.3">
      <c r="A200" s="97"/>
      <c r="B200" s="108" t="str">
        <f>IFERROR(IF(COUNTIFS($B$13:B199,"Total")&gt;0,"-",IF(B199="",IF(B198="","Total",IF(B198=$C$8,"",B198+1)),IF(E199=D199,"",B199))),"-")</f>
        <v>-</v>
      </c>
      <c r="C200" s="108" t="str">
        <f>IFERROR(IF(B200="","-",INDEX(Analysis!$D$45:$D$54,MATCH(Summary!$B200,Analysis!$C$45:$C$54,0),1)),"-")</f>
        <v>-</v>
      </c>
      <c r="D200" s="108" t="str">
        <f>IFERROR(INDEX(Analysis!$E$45:$E$54,MATCH(Summary!$B200,Analysis!$C$45:$C$54,0),1),"-")</f>
        <v>-</v>
      </c>
      <c r="E200" s="108" t="str">
        <f t="shared" si="53"/>
        <v>-</v>
      </c>
      <c r="F200" s="108" t="str">
        <f t="shared" si="41"/>
        <v>-</v>
      </c>
      <c r="G200" s="57"/>
      <c r="H200" s="164" t="str">
        <f>IFERROR(IF(B200="Total","Total",IF(COUNTIFS($H$12:H199,"Total")&gt;0,"",IF(F200="Category",Summary!C200,INDEX(TB_ALLOCATIONS[Subcategory],MATCH(Summary!C200&amp;"-"&amp;Summary!E200,TB_ALLOCATIONS[Subcategory - code],0),1)))),"")</f>
        <v/>
      </c>
      <c r="I200" s="162"/>
      <c r="J200" s="165"/>
      <c r="K200" s="249" t="str">
        <f>IFERROR(IF($H200="","",IF($H200="Total",SUMIFS(K$12:K199,$F$12:$F199,"Category"),IF($F200="Category",SUM(INDEX(Allocations!$D$11:$O$20,MATCH(Summary!$H200,Allocations!$C$11:$C$20,0),MATCH(Summary!K$8,Allocations!$D$10:$O$10,0))),SUM(INDEX(TB_ALLOCATIONS[[January]:[December]],MATCH(Summary!$H200,TB_ALLOCATIONS[Subcategory],0),MATCH(Summary!K$8,TB_ALLOCATIONS[[#Headers],[January]:[December]],0)))))),0)</f>
        <v/>
      </c>
      <c r="L200" s="249" t="str">
        <f>IFERROR(IF($H200="","",IF($H200="Total",SUMIFS(L$12:L199,$F$12:$F199,"Category"),IF($F200="Category",SUMIFS(TB_TRANSACTIONS[Total ($)],TB_TRANSACTIONS[Category],Summary!$H200,TB_TRANSACTIONS[Month],Summary!K$8),SUMIFS(TB_TRANSACTIONS[Total ($)],TB_TRANSACTIONS[Subcategory],Summary!$H200,TB_TRANSACTIONS[Month],Summary!K$8)))),0)</f>
        <v/>
      </c>
      <c r="M200" s="250" t="str">
        <f t="shared" si="54"/>
        <v/>
      </c>
      <c r="N200" s="162"/>
      <c r="O200" s="165"/>
      <c r="P200" s="249" t="str">
        <f>IFERROR(IF($H200="","",IF($H200="Total",SUMIFS(P$12:P199,$F$12:$F199,"Category"),IF($F200="Category",SUM(INDEX(Allocations!$D$11:$O$20,MATCH(Summary!$H200,Allocations!$C$11:$C$20,0),MATCH(Summary!P$8,Allocations!$D$10:$O$10,0))),SUM(INDEX(TB_ALLOCATIONS[[January]:[December]],MATCH(Summary!$H200,TB_ALLOCATIONS[Subcategory],0),MATCH(Summary!P$8,TB_ALLOCATIONS[[#Headers],[January]:[December]],0)))))),0)</f>
        <v/>
      </c>
      <c r="Q200" s="249" t="str">
        <f>IFERROR(IF($H200="","",IF($H200="Total",SUMIFS(Q$12:Q199,$F$12:$F199,"Category"),IF($F200="Category",SUMIFS(TB_TRANSACTIONS[Total ($)],TB_TRANSACTIONS[Category],Summary!$H200,TB_TRANSACTIONS[Month],Summary!P$8),SUMIFS(TB_TRANSACTIONS[Total ($)],TB_TRANSACTIONS[Subcategory],Summary!$H200,TB_TRANSACTIONS[Month],Summary!P$8)))),0)</f>
        <v/>
      </c>
      <c r="R200" s="250" t="str">
        <f t="shared" si="42"/>
        <v/>
      </c>
      <c r="S200" s="162"/>
      <c r="T200" s="165"/>
      <c r="U200" s="249" t="str">
        <f>IFERROR(IF($H200="","",IF($H200="Total",SUMIFS(U$12:U199,$F$12:$F199,"Category"),IF($F200="Category",SUM(INDEX(Allocations!$D$11:$O$20,MATCH(Summary!$H200,Allocations!$C$11:$C$20,0),MATCH(Summary!U$8,Allocations!$D$10:$O$10,0))),SUM(INDEX(TB_ALLOCATIONS[[January]:[December]],MATCH(Summary!$H200,TB_ALLOCATIONS[Subcategory],0),MATCH(Summary!U$8,TB_ALLOCATIONS[[#Headers],[January]:[December]],0)))))),0)</f>
        <v/>
      </c>
      <c r="V200" s="249" t="str">
        <f>IFERROR(IF($H200="","",IF($H200="Total",SUMIFS(V$12:V199,$F$12:$F199,"Category"),IF($F200="Category",SUMIFS(TB_TRANSACTIONS[Total ($)],TB_TRANSACTIONS[Category],Summary!$H200,TB_TRANSACTIONS[Month],Summary!U$8),SUMIFS(TB_TRANSACTIONS[Total ($)],TB_TRANSACTIONS[Subcategory],Summary!$H200,TB_TRANSACTIONS[Month],Summary!U$8)))),0)</f>
        <v/>
      </c>
      <c r="W200" s="250" t="str">
        <f t="shared" si="43"/>
        <v/>
      </c>
      <c r="X200" s="162"/>
      <c r="Y200" s="165"/>
      <c r="Z200" s="249" t="str">
        <f>IFERROR(IF($H200="","",IF($H200="Total",SUMIFS(Z$12:Z199,$F$12:$F199,"Category"),IF($F200="Category",SUM(INDEX(Allocations!$D$11:$O$20,MATCH(Summary!$H200,Allocations!$C$11:$C$20,0),MATCH(Summary!Z$8,Allocations!$D$10:$O$10,0))),SUM(INDEX(TB_ALLOCATIONS[[January]:[December]],MATCH(Summary!$H200,TB_ALLOCATIONS[Subcategory],0),MATCH(Summary!Z$8,TB_ALLOCATIONS[[#Headers],[January]:[December]],0)))))),0)</f>
        <v/>
      </c>
      <c r="AA200" s="249" t="str">
        <f>IFERROR(IF($H200="","",IF($H200="Total",SUMIFS(AA$12:AA199,$F$12:$F199,"Category"),IF($F200="Category",SUMIFS(TB_TRANSACTIONS[Total ($)],TB_TRANSACTIONS[Category],Summary!$H200,TB_TRANSACTIONS[Month],Summary!Z$8),SUMIFS(TB_TRANSACTIONS[Total ($)],TB_TRANSACTIONS[Subcategory],Summary!$H200,TB_TRANSACTIONS[Month],Summary!Z$8)))),0)</f>
        <v/>
      </c>
      <c r="AB200" s="250" t="str">
        <f t="shared" si="44"/>
        <v/>
      </c>
      <c r="AC200" s="162"/>
      <c r="AD200" s="165"/>
      <c r="AE200" s="249" t="str">
        <f>IFERROR(IF($H200="","",IF($H200="Total",SUMIFS(AE$12:AE199,$F$12:$F199,"Category"),IF($F200="Category",SUM(INDEX(Allocations!$D$11:$O$20,MATCH(Summary!$H200,Allocations!$C$11:$C$20,0),MATCH(Summary!AE$8,Allocations!$D$10:$O$10,0))),SUM(INDEX(TB_ALLOCATIONS[[January]:[December]],MATCH(Summary!$H200,TB_ALLOCATIONS[Subcategory],0),MATCH(Summary!AE$8,TB_ALLOCATIONS[[#Headers],[January]:[December]],0)))))),0)</f>
        <v/>
      </c>
      <c r="AF200" s="249" t="str">
        <f>IFERROR(IF($H200="","",IF($H200="Total",SUMIFS(AF$12:AF199,$F$12:$F199,"Category"),IF($F200="Category",SUMIFS(TB_TRANSACTIONS[Total ($)],TB_TRANSACTIONS[Category],Summary!$H200,TB_TRANSACTIONS[Month],Summary!AE$8),SUMIFS(TB_TRANSACTIONS[Total ($)],TB_TRANSACTIONS[Subcategory],Summary!$H200,TB_TRANSACTIONS[Month],Summary!AE$8)))),0)</f>
        <v/>
      </c>
      <c r="AG200" s="250" t="str">
        <f t="shared" si="45"/>
        <v/>
      </c>
      <c r="AH200" s="162"/>
      <c r="AI200" s="165"/>
      <c r="AJ200" s="249" t="str">
        <f>IFERROR(IF($H200="","",IF($H200="Total",SUMIFS(AJ$12:AJ199,$F$12:$F199,"Category"),IF($F200="Category",SUM(INDEX(Allocations!$D$11:$O$20,MATCH(Summary!$H200,Allocations!$C$11:$C$20,0),MATCH(Summary!AJ$8,Allocations!$D$10:$O$10,0))),SUM(INDEX(TB_ALLOCATIONS[[January]:[December]],MATCH(Summary!$H200,TB_ALLOCATIONS[Subcategory],0),MATCH(Summary!AJ$8,TB_ALLOCATIONS[[#Headers],[January]:[December]],0)))))),0)</f>
        <v/>
      </c>
      <c r="AK200" s="249" t="str">
        <f>IFERROR(IF($H200="","",IF($H200="Total",SUMIFS(AK$12:AK199,$F$12:$F199,"Category"),IF($F200="Category",SUMIFS(TB_TRANSACTIONS[Total ($)],TB_TRANSACTIONS[Category],Summary!$H200,TB_TRANSACTIONS[Month],Summary!AJ$8),SUMIFS(TB_TRANSACTIONS[Total ($)],TB_TRANSACTIONS[Subcategory],Summary!$H200,TB_TRANSACTIONS[Month],Summary!AJ$8)))),0)</f>
        <v/>
      </c>
      <c r="AL200" s="250" t="str">
        <f t="shared" si="46"/>
        <v/>
      </c>
      <c r="AM200" s="162"/>
      <c r="AN200" s="165"/>
      <c r="AO200" s="249" t="str">
        <f>IFERROR(IF($H200="","",IF($H200="Total",SUMIFS(AO$12:AO199,$F$12:$F199,"Category"),IF($F200="Category",SUM(INDEX(Allocations!$D$11:$O$20,MATCH(Summary!$H200,Allocations!$C$11:$C$20,0),MATCH(Summary!AO$8,Allocations!$D$10:$O$10,0))),SUM(INDEX(TB_ALLOCATIONS[[January]:[December]],MATCH(Summary!$H200,TB_ALLOCATIONS[Subcategory],0),MATCH(Summary!AO$8,TB_ALLOCATIONS[[#Headers],[January]:[December]],0)))))),0)</f>
        <v/>
      </c>
      <c r="AP200" s="249" t="str">
        <f>IFERROR(IF($H200="","",IF($H200="Total",SUMIFS(AP$12:AP199,$F$12:$F199,"Category"),IF($F200="Category",SUMIFS(TB_TRANSACTIONS[Total ($)],TB_TRANSACTIONS[Category],Summary!$H200,TB_TRANSACTIONS[Month],Summary!AO$8),SUMIFS(TB_TRANSACTIONS[Total ($)],TB_TRANSACTIONS[Subcategory],Summary!$H200,TB_TRANSACTIONS[Month],Summary!AO$8)))),0)</f>
        <v/>
      </c>
      <c r="AQ200" s="250" t="str">
        <f t="shared" si="47"/>
        <v/>
      </c>
      <c r="AR200" s="162"/>
      <c r="AS200" s="165"/>
      <c r="AT200" s="249" t="str">
        <f>IFERROR(IF($H200="","",IF($H200="Total",SUMIFS(AT$12:AT199,$F$12:$F199,"Category"),IF($F200="Category",SUM(INDEX(Allocations!$D$11:$O$20,MATCH(Summary!$H200,Allocations!$C$11:$C$20,0),MATCH(Summary!AT$8,Allocations!$D$10:$O$10,0))),SUM(INDEX(TB_ALLOCATIONS[[January]:[December]],MATCH(Summary!$H200,TB_ALLOCATIONS[Subcategory],0),MATCH(Summary!AT$8,TB_ALLOCATIONS[[#Headers],[January]:[December]],0)))))),0)</f>
        <v/>
      </c>
      <c r="AU200" s="249" t="str">
        <f>IFERROR(IF($H200="","",IF($H200="Total",SUMIFS(AU$12:AU199,$F$12:$F199,"Category"),IF($F200="Category",SUMIFS(TB_TRANSACTIONS[Total ($)],TB_TRANSACTIONS[Category],Summary!$H200,TB_TRANSACTIONS[Month],Summary!AT$8),SUMIFS(TB_TRANSACTIONS[Total ($)],TB_TRANSACTIONS[Subcategory],Summary!$H200,TB_TRANSACTIONS[Month],Summary!AT$8)))),0)</f>
        <v/>
      </c>
      <c r="AV200" s="250" t="str">
        <f t="shared" si="48"/>
        <v/>
      </c>
      <c r="AW200" s="162"/>
      <c r="AX200" s="165"/>
      <c r="AY200" s="249" t="str">
        <f>IFERROR(IF($H200="","",IF($H200="Total",SUMIFS(AY$12:AY199,$F$12:$F199,"Category"),IF($F200="Category",SUM(INDEX(Allocations!$D$11:$O$20,MATCH(Summary!$H200,Allocations!$C$11:$C$20,0),MATCH(Summary!AY$8,Allocations!$D$10:$O$10,0))),SUM(INDEX(TB_ALLOCATIONS[[January]:[December]],MATCH(Summary!$H200,TB_ALLOCATIONS[Subcategory],0),MATCH(Summary!AY$8,TB_ALLOCATIONS[[#Headers],[January]:[December]],0)))))),0)</f>
        <v/>
      </c>
      <c r="AZ200" s="249" t="str">
        <f>IFERROR(IF($H200="","",IF($H200="Total",SUMIFS(AZ$12:AZ199,$F$12:$F199,"Category"),IF($F200="Category",SUMIFS(TB_TRANSACTIONS[Total ($)],TB_TRANSACTIONS[Category],Summary!$H200,TB_TRANSACTIONS[Month],Summary!AY$8),SUMIFS(TB_TRANSACTIONS[Total ($)],TB_TRANSACTIONS[Subcategory],Summary!$H200,TB_TRANSACTIONS[Month],Summary!AY$8)))),0)</f>
        <v/>
      </c>
      <c r="BA200" s="250" t="str">
        <f t="shared" si="49"/>
        <v/>
      </c>
      <c r="BB200" s="162"/>
      <c r="BC200" s="165"/>
      <c r="BD200" s="249" t="str">
        <f>IFERROR(IF($H200="","",IF($H200="Total",SUMIFS(BD$12:BD199,$F$12:$F199,"Category"),IF($F200="Category",SUM(INDEX(Allocations!$D$11:$O$20,MATCH(Summary!$H200,Allocations!$C$11:$C$20,0),MATCH(Summary!BD$8,Allocations!$D$10:$O$10,0))),SUM(INDEX(TB_ALLOCATIONS[[January]:[December]],MATCH(Summary!$H200,TB_ALLOCATIONS[Subcategory],0),MATCH(Summary!BD$8,TB_ALLOCATIONS[[#Headers],[January]:[December]],0)))))),0)</f>
        <v/>
      </c>
      <c r="BE200" s="249" t="str">
        <f>IFERROR(IF($H200="","",IF($H200="Total",SUMIFS(BE$12:BE199,$F$12:$F199,"Category"),IF($F200="Category",SUMIFS(TB_TRANSACTIONS[Total ($)],TB_TRANSACTIONS[Category],Summary!$H200,TB_TRANSACTIONS[Month],Summary!BD$8),SUMIFS(TB_TRANSACTIONS[Total ($)],TB_TRANSACTIONS[Subcategory],Summary!$H200,TB_TRANSACTIONS[Month],Summary!BD$8)))),0)</f>
        <v/>
      </c>
      <c r="BF200" s="250" t="str">
        <f t="shared" si="50"/>
        <v/>
      </c>
      <c r="BG200" s="162"/>
      <c r="BH200" s="165"/>
      <c r="BI200" s="249" t="str">
        <f>IFERROR(IF($H200="","",IF($H200="Total",SUMIFS(BI$12:BI199,$F$12:$F199,"Category"),IF($F200="Category",SUM(INDEX(Allocations!$D$11:$O$20,MATCH(Summary!$H200,Allocations!$C$11:$C$20,0),MATCH(Summary!BI$8,Allocations!$D$10:$O$10,0))),SUM(INDEX(TB_ALLOCATIONS[[January]:[December]],MATCH(Summary!$H200,TB_ALLOCATIONS[Subcategory],0),MATCH(Summary!BI$8,TB_ALLOCATIONS[[#Headers],[January]:[December]],0)))))),0)</f>
        <v/>
      </c>
      <c r="BJ200" s="249" t="str">
        <f>IFERROR(IF($H200="","",IF($H200="Total",SUMIFS(BJ$12:BJ199,$F$12:$F199,"Category"),IF($F200="Category",SUMIFS(TB_TRANSACTIONS[Total ($)],TB_TRANSACTIONS[Category],Summary!$H200,TB_TRANSACTIONS[Month],Summary!BI$8),SUMIFS(TB_TRANSACTIONS[Total ($)],TB_TRANSACTIONS[Subcategory],Summary!$H200,TB_TRANSACTIONS[Month],Summary!BI$8)))),0)</f>
        <v/>
      </c>
      <c r="BK200" s="250" t="str">
        <f t="shared" si="51"/>
        <v/>
      </c>
      <c r="BL200" s="162"/>
      <c r="BM200" s="165"/>
      <c r="BN200" s="249" t="str">
        <f>IFERROR(IF($H200="","",IF($H200="Total",SUMIFS(BN$12:BN199,$F$12:$F199,"Category"),IF($F200="Category",SUM(INDEX(Allocations!$D$11:$O$20,MATCH(Summary!$H200,Allocations!$C$11:$C$20,0),MATCH(Summary!BN$8,Allocations!$D$10:$O$10,0))),SUM(INDEX(TB_ALLOCATIONS[[January]:[December]],MATCH(Summary!$H200,TB_ALLOCATIONS[Subcategory],0),MATCH(Summary!BN$8,TB_ALLOCATIONS[[#Headers],[January]:[December]],0)))))),0)</f>
        <v/>
      </c>
      <c r="BO200" s="249" t="str">
        <f>IFERROR(IF($H200="","",IF($H200="Total",SUMIFS(BO$12:BO199,$F$12:$F199,"Category"),IF($F200="Category",SUMIFS(TB_TRANSACTIONS[Total ($)],TB_TRANSACTIONS[Category],Summary!$H200,TB_TRANSACTIONS[Month],Summary!BN$8),SUMIFS(TB_TRANSACTIONS[Total ($)],TB_TRANSACTIONS[Subcategory],Summary!$H200,TB_TRANSACTIONS[Month],Summary!BN$8)))),0)</f>
        <v/>
      </c>
      <c r="BP200" s="250" t="str">
        <f t="shared" si="52"/>
        <v/>
      </c>
      <c r="BQ200" s="162"/>
      <c r="BR200" s="165"/>
      <c r="BS200" s="249" t="str">
        <f>IFERROR(IF(H200="","",SUM(BN200,BI200,BD200,AY200,K200,P200,U200,Z200,AE200,AJ200,AO200,AT200)),"-")</f>
        <v/>
      </c>
      <c r="BT200" s="249" t="str">
        <f>IFERROR(IF(H200="","",SUM(BO200,BJ200,BE200,AZ200,L200,Q200,V200,AA200,AF200,AK200,AP200,AU200)),"-")</f>
        <v/>
      </c>
      <c r="BU200" s="250" t="str">
        <f>IFERROR(IF(BP200="","",(BT200/BS200)-1),0)</f>
        <v/>
      </c>
      <c r="BV200" s="267"/>
      <c r="BW200" s="77"/>
      <c r="BX200" s="57"/>
      <c r="CK200" s="92"/>
      <c r="CL200" s="92"/>
      <c r="CM200" s="92"/>
      <c r="CN200" s="92"/>
      <c r="CO200" s="92"/>
      <c r="CP200" s="92"/>
    </row>
    <row r="201" spans="1:94" s="72" customFormat="1" ht="16" customHeight="1" thickBot="1" x14ac:dyDescent="0.3">
      <c r="A201" s="97"/>
      <c r="B201" s="108" t="str">
        <f>IFERROR(IF(COUNTIFS($B$13:B200,"Total")&gt;0,"-",IF(B200="",IF(B199="","Total",IF(B199=$C$8,"",B199+1)),IF(E200=D200,"",B200))),"-")</f>
        <v>-</v>
      </c>
      <c r="C201" s="108" t="str">
        <f>IFERROR(IF(B201="","-",INDEX(Analysis!$D$45:$D$54,MATCH(Summary!$B201,Analysis!$C$45:$C$54,0),1)),"-")</f>
        <v>-</v>
      </c>
      <c r="D201" s="108" t="str">
        <f>IFERROR(INDEX(Analysis!$E$45:$E$54,MATCH(Summary!$B201,Analysis!$C$45:$C$54,0),1),"-")</f>
        <v>-</v>
      </c>
      <c r="E201" s="108" t="str">
        <f t="shared" si="53"/>
        <v>-</v>
      </c>
      <c r="F201" s="108" t="str">
        <f t="shared" si="41"/>
        <v>-</v>
      </c>
      <c r="G201" s="57"/>
      <c r="H201" s="164" t="str">
        <f>IFERROR(IF(B201="Total","Total",IF(COUNTIFS($H$12:H200,"Total")&gt;0,"",IF(F201="Category",Summary!C201,INDEX(TB_ALLOCATIONS[Subcategory],MATCH(Summary!C201&amp;"-"&amp;Summary!E201,TB_ALLOCATIONS[Subcategory - code],0),1)))),"")</f>
        <v/>
      </c>
      <c r="I201" s="162"/>
      <c r="J201" s="165"/>
      <c r="K201" s="249" t="str">
        <f>IFERROR(IF($H201="","",IF($H201="Total",SUMIFS(K$12:K200,$F$12:$F200,"Category"),IF($F201="Category",SUM(INDEX(Allocations!$D$11:$O$20,MATCH(Summary!$H201,Allocations!$C$11:$C$20,0),MATCH(Summary!K$8,Allocations!$D$10:$O$10,0))),SUM(INDEX(TB_ALLOCATIONS[[January]:[December]],MATCH(Summary!$H201,TB_ALLOCATIONS[Subcategory],0),MATCH(Summary!K$8,TB_ALLOCATIONS[[#Headers],[January]:[December]],0)))))),0)</f>
        <v/>
      </c>
      <c r="L201" s="249" t="str">
        <f>IFERROR(IF($H201="","",IF($H201="Total",SUMIFS(L$12:L200,$F$12:$F200,"Category"),IF($F201="Category",SUMIFS(TB_TRANSACTIONS[Total ($)],TB_TRANSACTIONS[Category],Summary!$H201,TB_TRANSACTIONS[Month],Summary!K$8),SUMIFS(TB_TRANSACTIONS[Total ($)],TB_TRANSACTIONS[Subcategory],Summary!$H201,TB_TRANSACTIONS[Month],Summary!K$8)))),0)</f>
        <v/>
      </c>
      <c r="M201" s="250" t="str">
        <f t="shared" si="54"/>
        <v/>
      </c>
      <c r="N201" s="162"/>
      <c r="O201" s="165"/>
      <c r="P201" s="249" t="str">
        <f>IFERROR(IF($H201="","",IF($H201="Total",SUMIFS(P$12:P200,$F$12:$F200,"Category"),IF($F201="Category",SUM(INDEX(Allocations!$D$11:$O$20,MATCH(Summary!$H201,Allocations!$C$11:$C$20,0),MATCH(Summary!P$8,Allocations!$D$10:$O$10,0))),SUM(INDEX(TB_ALLOCATIONS[[January]:[December]],MATCH(Summary!$H201,TB_ALLOCATIONS[Subcategory],0),MATCH(Summary!P$8,TB_ALLOCATIONS[[#Headers],[January]:[December]],0)))))),0)</f>
        <v/>
      </c>
      <c r="Q201" s="249" t="str">
        <f>IFERROR(IF($H201="","",IF($H201="Total",SUMIFS(Q$12:Q200,$F$12:$F200,"Category"),IF($F201="Category",SUMIFS(TB_TRANSACTIONS[Total ($)],TB_TRANSACTIONS[Category],Summary!$H201,TB_TRANSACTIONS[Month],Summary!P$8),SUMIFS(TB_TRANSACTIONS[Total ($)],TB_TRANSACTIONS[Subcategory],Summary!$H201,TB_TRANSACTIONS[Month],Summary!P$8)))),0)</f>
        <v/>
      </c>
      <c r="R201" s="250" t="str">
        <f t="shared" si="42"/>
        <v/>
      </c>
      <c r="S201" s="162"/>
      <c r="T201" s="165"/>
      <c r="U201" s="249" t="str">
        <f>IFERROR(IF($H201="","",IF($H201="Total",SUMIFS(U$12:U200,$F$12:$F200,"Category"),IF($F201="Category",SUM(INDEX(Allocations!$D$11:$O$20,MATCH(Summary!$H201,Allocations!$C$11:$C$20,0),MATCH(Summary!U$8,Allocations!$D$10:$O$10,0))),SUM(INDEX(TB_ALLOCATIONS[[January]:[December]],MATCH(Summary!$H201,TB_ALLOCATIONS[Subcategory],0),MATCH(Summary!U$8,TB_ALLOCATIONS[[#Headers],[January]:[December]],0)))))),0)</f>
        <v/>
      </c>
      <c r="V201" s="249" t="str">
        <f>IFERROR(IF($H201="","",IF($H201="Total",SUMIFS(V$12:V200,$F$12:$F200,"Category"),IF($F201="Category",SUMIFS(TB_TRANSACTIONS[Total ($)],TB_TRANSACTIONS[Category],Summary!$H201,TB_TRANSACTIONS[Month],Summary!U$8),SUMIFS(TB_TRANSACTIONS[Total ($)],TB_TRANSACTIONS[Subcategory],Summary!$H201,TB_TRANSACTIONS[Month],Summary!U$8)))),0)</f>
        <v/>
      </c>
      <c r="W201" s="250" t="str">
        <f t="shared" si="43"/>
        <v/>
      </c>
      <c r="X201" s="162"/>
      <c r="Y201" s="165"/>
      <c r="Z201" s="249" t="str">
        <f>IFERROR(IF($H201="","",IF($H201="Total",SUMIFS(Z$12:Z200,$F$12:$F200,"Category"),IF($F201="Category",SUM(INDEX(Allocations!$D$11:$O$20,MATCH(Summary!$H201,Allocations!$C$11:$C$20,0),MATCH(Summary!Z$8,Allocations!$D$10:$O$10,0))),SUM(INDEX(TB_ALLOCATIONS[[January]:[December]],MATCH(Summary!$H201,TB_ALLOCATIONS[Subcategory],0),MATCH(Summary!Z$8,TB_ALLOCATIONS[[#Headers],[January]:[December]],0)))))),0)</f>
        <v/>
      </c>
      <c r="AA201" s="249" t="str">
        <f>IFERROR(IF($H201="","",IF($H201="Total",SUMIFS(AA$12:AA200,$F$12:$F200,"Category"),IF($F201="Category",SUMIFS(TB_TRANSACTIONS[Total ($)],TB_TRANSACTIONS[Category],Summary!$H201,TB_TRANSACTIONS[Month],Summary!Z$8),SUMIFS(TB_TRANSACTIONS[Total ($)],TB_TRANSACTIONS[Subcategory],Summary!$H201,TB_TRANSACTIONS[Month],Summary!Z$8)))),0)</f>
        <v/>
      </c>
      <c r="AB201" s="250" t="str">
        <f t="shared" si="44"/>
        <v/>
      </c>
      <c r="AC201" s="162"/>
      <c r="AD201" s="165"/>
      <c r="AE201" s="249" t="str">
        <f>IFERROR(IF($H201="","",IF($H201="Total",SUMIFS(AE$12:AE200,$F$12:$F200,"Category"),IF($F201="Category",SUM(INDEX(Allocations!$D$11:$O$20,MATCH(Summary!$H201,Allocations!$C$11:$C$20,0),MATCH(Summary!AE$8,Allocations!$D$10:$O$10,0))),SUM(INDEX(TB_ALLOCATIONS[[January]:[December]],MATCH(Summary!$H201,TB_ALLOCATIONS[Subcategory],0),MATCH(Summary!AE$8,TB_ALLOCATIONS[[#Headers],[January]:[December]],0)))))),0)</f>
        <v/>
      </c>
      <c r="AF201" s="249" t="str">
        <f>IFERROR(IF($H201="","",IF($H201="Total",SUMIFS(AF$12:AF200,$F$12:$F200,"Category"),IF($F201="Category",SUMIFS(TB_TRANSACTIONS[Total ($)],TB_TRANSACTIONS[Category],Summary!$H201,TB_TRANSACTIONS[Month],Summary!AE$8),SUMIFS(TB_TRANSACTIONS[Total ($)],TB_TRANSACTIONS[Subcategory],Summary!$H201,TB_TRANSACTIONS[Month],Summary!AE$8)))),0)</f>
        <v/>
      </c>
      <c r="AG201" s="250" t="str">
        <f t="shared" si="45"/>
        <v/>
      </c>
      <c r="AH201" s="162"/>
      <c r="AI201" s="165"/>
      <c r="AJ201" s="249" t="str">
        <f>IFERROR(IF($H201="","",IF($H201="Total",SUMIFS(AJ$12:AJ200,$F$12:$F200,"Category"),IF($F201="Category",SUM(INDEX(Allocations!$D$11:$O$20,MATCH(Summary!$H201,Allocations!$C$11:$C$20,0),MATCH(Summary!AJ$8,Allocations!$D$10:$O$10,0))),SUM(INDEX(TB_ALLOCATIONS[[January]:[December]],MATCH(Summary!$H201,TB_ALLOCATIONS[Subcategory],0),MATCH(Summary!AJ$8,TB_ALLOCATIONS[[#Headers],[January]:[December]],0)))))),0)</f>
        <v/>
      </c>
      <c r="AK201" s="249" t="str">
        <f>IFERROR(IF($H201="","",IF($H201="Total",SUMIFS(AK$12:AK200,$F$12:$F200,"Category"),IF($F201="Category",SUMIFS(TB_TRANSACTIONS[Total ($)],TB_TRANSACTIONS[Category],Summary!$H201,TB_TRANSACTIONS[Month],Summary!AJ$8),SUMIFS(TB_TRANSACTIONS[Total ($)],TB_TRANSACTIONS[Subcategory],Summary!$H201,TB_TRANSACTIONS[Month],Summary!AJ$8)))),0)</f>
        <v/>
      </c>
      <c r="AL201" s="250" t="str">
        <f t="shared" si="46"/>
        <v/>
      </c>
      <c r="AM201" s="162"/>
      <c r="AN201" s="165"/>
      <c r="AO201" s="249" t="str">
        <f>IFERROR(IF($H201="","",IF($H201="Total",SUMIFS(AO$12:AO200,$F$12:$F200,"Category"),IF($F201="Category",SUM(INDEX(Allocations!$D$11:$O$20,MATCH(Summary!$H201,Allocations!$C$11:$C$20,0),MATCH(Summary!AO$8,Allocations!$D$10:$O$10,0))),SUM(INDEX(TB_ALLOCATIONS[[January]:[December]],MATCH(Summary!$H201,TB_ALLOCATIONS[Subcategory],0),MATCH(Summary!AO$8,TB_ALLOCATIONS[[#Headers],[January]:[December]],0)))))),0)</f>
        <v/>
      </c>
      <c r="AP201" s="249" t="str">
        <f>IFERROR(IF($H201="","",IF($H201="Total",SUMIFS(AP$12:AP200,$F$12:$F200,"Category"),IF($F201="Category",SUMIFS(TB_TRANSACTIONS[Total ($)],TB_TRANSACTIONS[Category],Summary!$H201,TB_TRANSACTIONS[Month],Summary!AO$8),SUMIFS(TB_TRANSACTIONS[Total ($)],TB_TRANSACTIONS[Subcategory],Summary!$H201,TB_TRANSACTIONS[Month],Summary!AO$8)))),0)</f>
        <v/>
      </c>
      <c r="AQ201" s="250" t="str">
        <f t="shared" si="47"/>
        <v/>
      </c>
      <c r="AR201" s="162"/>
      <c r="AS201" s="165"/>
      <c r="AT201" s="249" t="str">
        <f>IFERROR(IF($H201="","",IF($H201="Total",SUMIFS(AT$12:AT200,$F$12:$F200,"Category"),IF($F201="Category",SUM(INDEX(Allocations!$D$11:$O$20,MATCH(Summary!$H201,Allocations!$C$11:$C$20,0),MATCH(Summary!AT$8,Allocations!$D$10:$O$10,0))),SUM(INDEX(TB_ALLOCATIONS[[January]:[December]],MATCH(Summary!$H201,TB_ALLOCATIONS[Subcategory],0),MATCH(Summary!AT$8,TB_ALLOCATIONS[[#Headers],[January]:[December]],0)))))),0)</f>
        <v/>
      </c>
      <c r="AU201" s="249" t="str">
        <f>IFERROR(IF($H201="","",IF($H201="Total",SUMIFS(AU$12:AU200,$F$12:$F200,"Category"),IF($F201="Category",SUMIFS(TB_TRANSACTIONS[Total ($)],TB_TRANSACTIONS[Category],Summary!$H201,TB_TRANSACTIONS[Month],Summary!AT$8),SUMIFS(TB_TRANSACTIONS[Total ($)],TB_TRANSACTIONS[Subcategory],Summary!$H201,TB_TRANSACTIONS[Month],Summary!AT$8)))),0)</f>
        <v/>
      </c>
      <c r="AV201" s="250" t="str">
        <f t="shared" si="48"/>
        <v/>
      </c>
      <c r="AW201" s="162"/>
      <c r="AX201" s="165"/>
      <c r="AY201" s="249" t="str">
        <f>IFERROR(IF($H201="","",IF($H201="Total",SUMIFS(AY$12:AY200,$F$12:$F200,"Category"),IF($F201="Category",SUM(INDEX(Allocations!$D$11:$O$20,MATCH(Summary!$H201,Allocations!$C$11:$C$20,0),MATCH(Summary!AY$8,Allocations!$D$10:$O$10,0))),SUM(INDEX(TB_ALLOCATIONS[[January]:[December]],MATCH(Summary!$H201,TB_ALLOCATIONS[Subcategory],0),MATCH(Summary!AY$8,TB_ALLOCATIONS[[#Headers],[January]:[December]],0)))))),0)</f>
        <v/>
      </c>
      <c r="AZ201" s="249" t="str">
        <f>IFERROR(IF($H201="","",IF($H201="Total",SUMIFS(AZ$12:AZ200,$F$12:$F200,"Category"),IF($F201="Category",SUMIFS(TB_TRANSACTIONS[Total ($)],TB_TRANSACTIONS[Category],Summary!$H201,TB_TRANSACTIONS[Month],Summary!AY$8),SUMIFS(TB_TRANSACTIONS[Total ($)],TB_TRANSACTIONS[Subcategory],Summary!$H201,TB_TRANSACTIONS[Month],Summary!AY$8)))),0)</f>
        <v/>
      </c>
      <c r="BA201" s="250" t="str">
        <f t="shared" si="49"/>
        <v/>
      </c>
      <c r="BB201" s="162"/>
      <c r="BC201" s="165"/>
      <c r="BD201" s="249" t="str">
        <f>IFERROR(IF($H201="","",IF($H201="Total",SUMIFS(BD$12:BD200,$F$12:$F200,"Category"),IF($F201="Category",SUM(INDEX(Allocations!$D$11:$O$20,MATCH(Summary!$H201,Allocations!$C$11:$C$20,0),MATCH(Summary!BD$8,Allocations!$D$10:$O$10,0))),SUM(INDEX(TB_ALLOCATIONS[[January]:[December]],MATCH(Summary!$H201,TB_ALLOCATIONS[Subcategory],0),MATCH(Summary!BD$8,TB_ALLOCATIONS[[#Headers],[January]:[December]],0)))))),0)</f>
        <v/>
      </c>
      <c r="BE201" s="249" t="str">
        <f>IFERROR(IF($H201="","",IF($H201="Total",SUMIFS(BE$12:BE200,$F$12:$F200,"Category"),IF($F201="Category",SUMIFS(TB_TRANSACTIONS[Total ($)],TB_TRANSACTIONS[Category],Summary!$H201,TB_TRANSACTIONS[Month],Summary!BD$8),SUMIFS(TB_TRANSACTIONS[Total ($)],TB_TRANSACTIONS[Subcategory],Summary!$H201,TB_TRANSACTIONS[Month],Summary!BD$8)))),0)</f>
        <v/>
      </c>
      <c r="BF201" s="250" t="str">
        <f t="shared" si="50"/>
        <v/>
      </c>
      <c r="BG201" s="162"/>
      <c r="BH201" s="165"/>
      <c r="BI201" s="249" t="str">
        <f>IFERROR(IF($H201="","",IF($H201="Total",SUMIFS(BI$12:BI200,$F$12:$F200,"Category"),IF($F201="Category",SUM(INDEX(Allocations!$D$11:$O$20,MATCH(Summary!$H201,Allocations!$C$11:$C$20,0),MATCH(Summary!BI$8,Allocations!$D$10:$O$10,0))),SUM(INDEX(TB_ALLOCATIONS[[January]:[December]],MATCH(Summary!$H201,TB_ALLOCATIONS[Subcategory],0),MATCH(Summary!BI$8,TB_ALLOCATIONS[[#Headers],[January]:[December]],0)))))),0)</f>
        <v/>
      </c>
      <c r="BJ201" s="249" t="str">
        <f>IFERROR(IF($H201="","",IF($H201="Total",SUMIFS(BJ$12:BJ200,$F$12:$F200,"Category"),IF($F201="Category",SUMIFS(TB_TRANSACTIONS[Total ($)],TB_TRANSACTIONS[Category],Summary!$H201,TB_TRANSACTIONS[Month],Summary!BI$8),SUMIFS(TB_TRANSACTIONS[Total ($)],TB_TRANSACTIONS[Subcategory],Summary!$H201,TB_TRANSACTIONS[Month],Summary!BI$8)))),0)</f>
        <v/>
      </c>
      <c r="BK201" s="250" t="str">
        <f t="shared" si="51"/>
        <v/>
      </c>
      <c r="BL201" s="162"/>
      <c r="BM201" s="165"/>
      <c r="BN201" s="249" t="str">
        <f>IFERROR(IF($H201="","",IF($H201="Total",SUMIFS(BN$12:BN200,$F$12:$F200,"Category"),IF($F201="Category",SUM(INDEX(Allocations!$D$11:$O$20,MATCH(Summary!$H201,Allocations!$C$11:$C$20,0),MATCH(Summary!BN$8,Allocations!$D$10:$O$10,0))),SUM(INDEX(TB_ALLOCATIONS[[January]:[December]],MATCH(Summary!$H201,TB_ALLOCATIONS[Subcategory],0),MATCH(Summary!BN$8,TB_ALLOCATIONS[[#Headers],[January]:[December]],0)))))),0)</f>
        <v/>
      </c>
      <c r="BO201" s="249" t="str">
        <f>IFERROR(IF($H201="","",IF($H201="Total",SUMIFS(BO$12:BO200,$F$12:$F200,"Category"),IF($F201="Category",SUMIFS(TB_TRANSACTIONS[Total ($)],TB_TRANSACTIONS[Category],Summary!$H201,TB_TRANSACTIONS[Month],Summary!BN$8),SUMIFS(TB_TRANSACTIONS[Total ($)],TB_TRANSACTIONS[Subcategory],Summary!$H201,TB_TRANSACTIONS[Month],Summary!BN$8)))),0)</f>
        <v/>
      </c>
      <c r="BP201" s="250" t="str">
        <f t="shared" si="52"/>
        <v/>
      </c>
      <c r="BQ201" s="162"/>
      <c r="BR201" s="165"/>
      <c r="BS201" s="249" t="str">
        <f t="shared" ref="BS201:BS212" si="58">IFERROR(IF(H201="","",SUM(BN201,BI201,BD201,AY201,K201,P201,U201,Z201,AE201,AJ201,AO201,AT201)),"-")</f>
        <v/>
      </c>
      <c r="BT201" s="249" t="str">
        <f t="shared" ref="BT201:BT212" si="59">IFERROR(IF(H201="","",SUM(BO201,BJ201,BE201,AZ201,L201,Q201,V201,AA201,AF201,AK201,AP201,AU201)),"-")</f>
        <v/>
      </c>
      <c r="BU201" s="250" t="str">
        <f t="shared" ref="BU201:BU212" si="60">IFERROR(IF(BP201="","",(BT201/BS201)-1),0)</f>
        <v/>
      </c>
      <c r="BV201" s="267"/>
      <c r="BW201" s="77"/>
      <c r="BX201" s="57"/>
      <c r="CK201" s="92"/>
      <c r="CL201" s="92"/>
      <c r="CM201" s="92"/>
      <c r="CN201" s="92"/>
      <c r="CO201" s="92"/>
      <c r="CP201" s="92"/>
    </row>
    <row r="202" spans="1:94" s="72" customFormat="1" ht="16" customHeight="1" thickBot="1" x14ac:dyDescent="0.3">
      <c r="A202" s="97"/>
      <c r="B202" s="108" t="str">
        <f>IFERROR(IF(COUNTIFS($B$13:B201,"Total")&gt;0,"-",IF(B201="",IF(B200="","Total",IF(B200=$C$8,"",B200+1)),IF(E201=D201,"",B201))),"-")</f>
        <v>-</v>
      </c>
      <c r="C202" s="108" t="str">
        <f>IFERROR(IF(B202="","-",INDEX(Analysis!$D$45:$D$54,MATCH(Summary!$B202,Analysis!$C$45:$C$54,0),1)),"-")</f>
        <v>-</v>
      </c>
      <c r="D202" s="108" t="str">
        <f>IFERROR(INDEX(Analysis!$E$45:$E$54,MATCH(Summary!$B202,Analysis!$C$45:$C$54,0),1),"-")</f>
        <v>-</v>
      </c>
      <c r="E202" s="108" t="str">
        <f t="shared" si="53"/>
        <v>-</v>
      </c>
      <c r="F202" s="108" t="str">
        <f t="shared" si="41"/>
        <v>-</v>
      </c>
      <c r="G202" s="57"/>
      <c r="H202" s="164" t="str">
        <f>IFERROR(IF(B202="Total","Total",IF(COUNTIFS($H$12:H201,"Total")&gt;0,"",IF(F202="Category",Summary!C202,INDEX(TB_ALLOCATIONS[Subcategory],MATCH(Summary!C202&amp;"-"&amp;Summary!E202,TB_ALLOCATIONS[Subcategory - code],0),1)))),"")</f>
        <v/>
      </c>
      <c r="I202" s="162"/>
      <c r="J202" s="165"/>
      <c r="K202" s="249" t="str">
        <f>IFERROR(IF($H202="","",IF($H202="Total",SUMIFS(K$12:K201,$F$12:$F201,"Category"),IF($F202="Category",SUM(INDEX(Allocations!$D$11:$O$20,MATCH(Summary!$H202,Allocations!$C$11:$C$20,0),MATCH(Summary!K$8,Allocations!$D$10:$O$10,0))),SUM(INDEX(TB_ALLOCATIONS[[January]:[December]],MATCH(Summary!$H202,TB_ALLOCATIONS[Subcategory],0),MATCH(Summary!K$8,TB_ALLOCATIONS[[#Headers],[January]:[December]],0)))))),0)</f>
        <v/>
      </c>
      <c r="L202" s="249" t="str">
        <f>IFERROR(IF($H202="","",IF($H202="Total",SUMIFS(L$12:L201,$F$12:$F201,"Category"),IF($F202="Category",SUMIFS(TB_TRANSACTIONS[Total ($)],TB_TRANSACTIONS[Category],Summary!$H202,TB_TRANSACTIONS[Month],Summary!K$8),SUMIFS(TB_TRANSACTIONS[Total ($)],TB_TRANSACTIONS[Subcategory],Summary!$H202,TB_TRANSACTIONS[Month],Summary!K$8)))),0)</f>
        <v/>
      </c>
      <c r="M202" s="250" t="str">
        <f t="shared" si="54"/>
        <v/>
      </c>
      <c r="N202" s="162"/>
      <c r="O202" s="165"/>
      <c r="P202" s="249" t="str">
        <f>IFERROR(IF($H202="","",IF($H202="Total",SUMIFS(P$12:P201,$F$12:$F201,"Category"),IF($F202="Category",SUM(INDEX(Allocations!$D$11:$O$20,MATCH(Summary!$H202,Allocations!$C$11:$C$20,0),MATCH(Summary!P$8,Allocations!$D$10:$O$10,0))),SUM(INDEX(TB_ALLOCATIONS[[January]:[December]],MATCH(Summary!$H202,TB_ALLOCATIONS[Subcategory],0),MATCH(Summary!P$8,TB_ALLOCATIONS[[#Headers],[January]:[December]],0)))))),0)</f>
        <v/>
      </c>
      <c r="Q202" s="249" t="str">
        <f>IFERROR(IF($H202="","",IF($H202="Total",SUMIFS(Q$12:Q201,$F$12:$F201,"Category"),IF($F202="Category",SUMIFS(TB_TRANSACTIONS[Total ($)],TB_TRANSACTIONS[Category],Summary!$H202,TB_TRANSACTIONS[Month],Summary!P$8),SUMIFS(TB_TRANSACTIONS[Total ($)],TB_TRANSACTIONS[Subcategory],Summary!$H202,TB_TRANSACTIONS[Month],Summary!P$8)))),0)</f>
        <v/>
      </c>
      <c r="R202" s="250" t="str">
        <f t="shared" si="42"/>
        <v/>
      </c>
      <c r="S202" s="162"/>
      <c r="T202" s="165"/>
      <c r="U202" s="249" t="str">
        <f>IFERROR(IF($H202="","",IF($H202="Total",SUMIFS(U$12:U201,$F$12:$F201,"Category"),IF($F202="Category",SUM(INDEX(Allocations!$D$11:$O$20,MATCH(Summary!$H202,Allocations!$C$11:$C$20,0),MATCH(Summary!U$8,Allocations!$D$10:$O$10,0))),SUM(INDEX(TB_ALLOCATIONS[[January]:[December]],MATCH(Summary!$H202,TB_ALLOCATIONS[Subcategory],0),MATCH(Summary!U$8,TB_ALLOCATIONS[[#Headers],[January]:[December]],0)))))),0)</f>
        <v/>
      </c>
      <c r="V202" s="249" t="str">
        <f>IFERROR(IF($H202="","",IF($H202="Total",SUMIFS(V$12:V201,$F$12:$F201,"Category"),IF($F202="Category",SUMIFS(TB_TRANSACTIONS[Total ($)],TB_TRANSACTIONS[Category],Summary!$H202,TB_TRANSACTIONS[Month],Summary!U$8),SUMIFS(TB_TRANSACTIONS[Total ($)],TB_TRANSACTIONS[Subcategory],Summary!$H202,TB_TRANSACTIONS[Month],Summary!U$8)))),0)</f>
        <v/>
      </c>
      <c r="W202" s="250" t="str">
        <f t="shared" si="43"/>
        <v/>
      </c>
      <c r="X202" s="162"/>
      <c r="Y202" s="165"/>
      <c r="Z202" s="249" t="str">
        <f>IFERROR(IF($H202="","",IF($H202="Total",SUMIFS(Z$12:Z201,$F$12:$F201,"Category"),IF($F202="Category",SUM(INDEX(Allocations!$D$11:$O$20,MATCH(Summary!$H202,Allocations!$C$11:$C$20,0),MATCH(Summary!Z$8,Allocations!$D$10:$O$10,0))),SUM(INDEX(TB_ALLOCATIONS[[January]:[December]],MATCH(Summary!$H202,TB_ALLOCATIONS[Subcategory],0),MATCH(Summary!Z$8,TB_ALLOCATIONS[[#Headers],[January]:[December]],0)))))),0)</f>
        <v/>
      </c>
      <c r="AA202" s="249" t="str">
        <f>IFERROR(IF($H202="","",IF($H202="Total",SUMIFS(AA$12:AA201,$F$12:$F201,"Category"),IF($F202="Category",SUMIFS(TB_TRANSACTIONS[Total ($)],TB_TRANSACTIONS[Category],Summary!$H202,TB_TRANSACTIONS[Month],Summary!Z$8),SUMIFS(TB_TRANSACTIONS[Total ($)],TB_TRANSACTIONS[Subcategory],Summary!$H202,TB_TRANSACTIONS[Month],Summary!Z$8)))),0)</f>
        <v/>
      </c>
      <c r="AB202" s="250" t="str">
        <f t="shared" si="44"/>
        <v/>
      </c>
      <c r="AC202" s="162"/>
      <c r="AD202" s="165"/>
      <c r="AE202" s="249" t="str">
        <f>IFERROR(IF($H202="","",IF($H202="Total",SUMIFS(AE$12:AE201,$F$12:$F201,"Category"),IF($F202="Category",SUM(INDEX(Allocations!$D$11:$O$20,MATCH(Summary!$H202,Allocations!$C$11:$C$20,0),MATCH(Summary!AE$8,Allocations!$D$10:$O$10,0))),SUM(INDEX(TB_ALLOCATIONS[[January]:[December]],MATCH(Summary!$H202,TB_ALLOCATIONS[Subcategory],0),MATCH(Summary!AE$8,TB_ALLOCATIONS[[#Headers],[January]:[December]],0)))))),0)</f>
        <v/>
      </c>
      <c r="AF202" s="249" t="str">
        <f>IFERROR(IF($H202="","",IF($H202="Total",SUMIFS(AF$12:AF201,$F$12:$F201,"Category"),IF($F202="Category",SUMIFS(TB_TRANSACTIONS[Total ($)],TB_TRANSACTIONS[Category],Summary!$H202,TB_TRANSACTIONS[Month],Summary!AE$8),SUMIFS(TB_TRANSACTIONS[Total ($)],TB_TRANSACTIONS[Subcategory],Summary!$H202,TB_TRANSACTIONS[Month],Summary!AE$8)))),0)</f>
        <v/>
      </c>
      <c r="AG202" s="250" t="str">
        <f t="shared" si="45"/>
        <v/>
      </c>
      <c r="AH202" s="162"/>
      <c r="AI202" s="165"/>
      <c r="AJ202" s="249" t="str">
        <f>IFERROR(IF($H202="","",IF($H202="Total",SUMIFS(AJ$12:AJ201,$F$12:$F201,"Category"),IF($F202="Category",SUM(INDEX(Allocations!$D$11:$O$20,MATCH(Summary!$H202,Allocations!$C$11:$C$20,0),MATCH(Summary!AJ$8,Allocations!$D$10:$O$10,0))),SUM(INDEX(TB_ALLOCATIONS[[January]:[December]],MATCH(Summary!$H202,TB_ALLOCATIONS[Subcategory],0),MATCH(Summary!AJ$8,TB_ALLOCATIONS[[#Headers],[January]:[December]],0)))))),0)</f>
        <v/>
      </c>
      <c r="AK202" s="249" t="str">
        <f>IFERROR(IF($H202="","",IF($H202="Total",SUMIFS(AK$12:AK201,$F$12:$F201,"Category"),IF($F202="Category",SUMIFS(TB_TRANSACTIONS[Total ($)],TB_TRANSACTIONS[Category],Summary!$H202,TB_TRANSACTIONS[Month],Summary!AJ$8),SUMIFS(TB_TRANSACTIONS[Total ($)],TB_TRANSACTIONS[Subcategory],Summary!$H202,TB_TRANSACTIONS[Month],Summary!AJ$8)))),0)</f>
        <v/>
      </c>
      <c r="AL202" s="250" t="str">
        <f t="shared" si="46"/>
        <v/>
      </c>
      <c r="AM202" s="162"/>
      <c r="AN202" s="165"/>
      <c r="AO202" s="249" t="str">
        <f>IFERROR(IF($H202="","",IF($H202="Total",SUMIFS(AO$12:AO201,$F$12:$F201,"Category"),IF($F202="Category",SUM(INDEX(Allocations!$D$11:$O$20,MATCH(Summary!$H202,Allocations!$C$11:$C$20,0),MATCH(Summary!AO$8,Allocations!$D$10:$O$10,0))),SUM(INDEX(TB_ALLOCATIONS[[January]:[December]],MATCH(Summary!$H202,TB_ALLOCATIONS[Subcategory],0),MATCH(Summary!AO$8,TB_ALLOCATIONS[[#Headers],[January]:[December]],0)))))),0)</f>
        <v/>
      </c>
      <c r="AP202" s="249" t="str">
        <f>IFERROR(IF($H202="","",IF($H202="Total",SUMIFS(AP$12:AP201,$F$12:$F201,"Category"),IF($F202="Category",SUMIFS(TB_TRANSACTIONS[Total ($)],TB_TRANSACTIONS[Category],Summary!$H202,TB_TRANSACTIONS[Month],Summary!AO$8),SUMIFS(TB_TRANSACTIONS[Total ($)],TB_TRANSACTIONS[Subcategory],Summary!$H202,TB_TRANSACTIONS[Month],Summary!AO$8)))),0)</f>
        <v/>
      </c>
      <c r="AQ202" s="250" t="str">
        <f t="shared" si="47"/>
        <v/>
      </c>
      <c r="AR202" s="162"/>
      <c r="AS202" s="165"/>
      <c r="AT202" s="249" t="str">
        <f>IFERROR(IF($H202="","",IF($H202="Total",SUMIFS(AT$12:AT201,$F$12:$F201,"Category"),IF($F202="Category",SUM(INDEX(Allocations!$D$11:$O$20,MATCH(Summary!$H202,Allocations!$C$11:$C$20,0),MATCH(Summary!AT$8,Allocations!$D$10:$O$10,0))),SUM(INDEX(TB_ALLOCATIONS[[January]:[December]],MATCH(Summary!$H202,TB_ALLOCATIONS[Subcategory],0),MATCH(Summary!AT$8,TB_ALLOCATIONS[[#Headers],[January]:[December]],0)))))),0)</f>
        <v/>
      </c>
      <c r="AU202" s="249" t="str">
        <f>IFERROR(IF($H202="","",IF($H202="Total",SUMIFS(AU$12:AU201,$F$12:$F201,"Category"),IF($F202="Category",SUMIFS(TB_TRANSACTIONS[Total ($)],TB_TRANSACTIONS[Category],Summary!$H202,TB_TRANSACTIONS[Month],Summary!AT$8),SUMIFS(TB_TRANSACTIONS[Total ($)],TB_TRANSACTIONS[Subcategory],Summary!$H202,TB_TRANSACTIONS[Month],Summary!AT$8)))),0)</f>
        <v/>
      </c>
      <c r="AV202" s="250" t="str">
        <f t="shared" si="48"/>
        <v/>
      </c>
      <c r="AW202" s="162"/>
      <c r="AX202" s="165"/>
      <c r="AY202" s="249" t="str">
        <f>IFERROR(IF($H202="","",IF($H202="Total",SUMIFS(AY$12:AY201,$F$12:$F201,"Category"),IF($F202="Category",SUM(INDEX(Allocations!$D$11:$O$20,MATCH(Summary!$H202,Allocations!$C$11:$C$20,0),MATCH(Summary!AY$8,Allocations!$D$10:$O$10,0))),SUM(INDEX(TB_ALLOCATIONS[[January]:[December]],MATCH(Summary!$H202,TB_ALLOCATIONS[Subcategory],0),MATCH(Summary!AY$8,TB_ALLOCATIONS[[#Headers],[January]:[December]],0)))))),0)</f>
        <v/>
      </c>
      <c r="AZ202" s="249" t="str">
        <f>IFERROR(IF($H202="","",IF($H202="Total",SUMIFS(AZ$12:AZ201,$F$12:$F201,"Category"),IF($F202="Category",SUMIFS(TB_TRANSACTIONS[Total ($)],TB_TRANSACTIONS[Category],Summary!$H202,TB_TRANSACTIONS[Month],Summary!AY$8),SUMIFS(TB_TRANSACTIONS[Total ($)],TB_TRANSACTIONS[Subcategory],Summary!$H202,TB_TRANSACTIONS[Month],Summary!AY$8)))),0)</f>
        <v/>
      </c>
      <c r="BA202" s="250" t="str">
        <f t="shared" si="49"/>
        <v/>
      </c>
      <c r="BB202" s="162"/>
      <c r="BC202" s="165"/>
      <c r="BD202" s="249" t="str">
        <f>IFERROR(IF($H202="","",IF($H202="Total",SUMIFS(BD$12:BD201,$F$12:$F201,"Category"),IF($F202="Category",SUM(INDEX(Allocations!$D$11:$O$20,MATCH(Summary!$H202,Allocations!$C$11:$C$20,0),MATCH(Summary!BD$8,Allocations!$D$10:$O$10,0))),SUM(INDEX(TB_ALLOCATIONS[[January]:[December]],MATCH(Summary!$H202,TB_ALLOCATIONS[Subcategory],0),MATCH(Summary!BD$8,TB_ALLOCATIONS[[#Headers],[January]:[December]],0)))))),0)</f>
        <v/>
      </c>
      <c r="BE202" s="249" t="str">
        <f>IFERROR(IF($H202="","",IF($H202="Total",SUMIFS(BE$12:BE201,$F$12:$F201,"Category"),IF($F202="Category",SUMIFS(TB_TRANSACTIONS[Total ($)],TB_TRANSACTIONS[Category],Summary!$H202,TB_TRANSACTIONS[Month],Summary!BD$8),SUMIFS(TB_TRANSACTIONS[Total ($)],TB_TRANSACTIONS[Subcategory],Summary!$H202,TB_TRANSACTIONS[Month],Summary!BD$8)))),0)</f>
        <v/>
      </c>
      <c r="BF202" s="250" t="str">
        <f t="shared" si="50"/>
        <v/>
      </c>
      <c r="BG202" s="162"/>
      <c r="BH202" s="165"/>
      <c r="BI202" s="249" t="str">
        <f>IFERROR(IF($H202="","",IF($H202="Total",SUMIFS(BI$12:BI201,$F$12:$F201,"Category"),IF($F202="Category",SUM(INDEX(Allocations!$D$11:$O$20,MATCH(Summary!$H202,Allocations!$C$11:$C$20,0),MATCH(Summary!BI$8,Allocations!$D$10:$O$10,0))),SUM(INDEX(TB_ALLOCATIONS[[January]:[December]],MATCH(Summary!$H202,TB_ALLOCATIONS[Subcategory],0),MATCH(Summary!BI$8,TB_ALLOCATIONS[[#Headers],[January]:[December]],0)))))),0)</f>
        <v/>
      </c>
      <c r="BJ202" s="249" t="str">
        <f>IFERROR(IF($H202="","",IF($H202="Total",SUMIFS(BJ$12:BJ201,$F$12:$F201,"Category"),IF($F202="Category",SUMIFS(TB_TRANSACTIONS[Total ($)],TB_TRANSACTIONS[Category],Summary!$H202,TB_TRANSACTIONS[Month],Summary!BI$8),SUMIFS(TB_TRANSACTIONS[Total ($)],TB_TRANSACTIONS[Subcategory],Summary!$H202,TB_TRANSACTIONS[Month],Summary!BI$8)))),0)</f>
        <v/>
      </c>
      <c r="BK202" s="250" t="str">
        <f t="shared" si="51"/>
        <v/>
      </c>
      <c r="BL202" s="162"/>
      <c r="BM202" s="165"/>
      <c r="BN202" s="249" t="str">
        <f>IFERROR(IF($H202="","",IF($H202="Total",SUMIFS(BN$12:BN201,$F$12:$F201,"Category"),IF($F202="Category",SUM(INDEX(Allocations!$D$11:$O$20,MATCH(Summary!$H202,Allocations!$C$11:$C$20,0),MATCH(Summary!BN$8,Allocations!$D$10:$O$10,0))),SUM(INDEX(TB_ALLOCATIONS[[January]:[December]],MATCH(Summary!$H202,TB_ALLOCATIONS[Subcategory],0),MATCH(Summary!BN$8,TB_ALLOCATIONS[[#Headers],[January]:[December]],0)))))),0)</f>
        <v/>
      </c>
      <c r="BO202" s="249" t="str">
        <f>IFERROR(IF($H202="","",IF($H202="Total",SUMIFS(BO$12:BO201,$F$12:$F201,"Category"),IF($F202="Category",SUMIFS(TB_TRANSACTIONS[Total ($)],TB_TRANSACTIONS[Category],Summary!$H202,TB_TRANSACTIONS[Month],Summary!BN$8),SUMIFS(TB_TRANSACTIONS[Total ($)],TB_TRANSACTIONS[Subcategory],Summary!$H202,TB_TRANSACTIONS[Month],Summary!BN$8)))),0)</f>
        <v/>
      </c>
      <c r="BP202" s="250" t="str">
        <f t="shared" si="52"/>
        <v/>
      </c>
      <c r="BQ202" s="162"/>
      <c r="BR202" s="165"/>
      <c r="BS202" s="249" t="str">
        <f t="shared" si="58"/>
        <v/>
      </c>
      <c r="BT202" s="249" t="str">
        <f t="shared" si="59"/>
        <v/>
      </c>
      <c r="BU202" s="250" t="str">
        <f t="shared" si="60"/>
        <v/>
      </c>
      <c r="BV202" s="267"/>
      <c r="BW202" s="77"/>
      <c r="BX202" s="57"/>
      <c r="CK202" s="92"/>
      <c r="CL202" s="92"/>
      <c r="CM202" s="92"/>
      <c r="CN202" s="92"/>
      <c r="CO202" s="92"/>
      <c r="CP202" s="92"/>
    </row>
    <row r="203" spans="1:94" s="72" customFormat="1" ht="16" customHeight="1" thickBot="1" x14ac:dyDescent="0.3">
      <c r="A203" s="97"/>
      <c r="B203" s="108" t="str">
        <f>IFERROR(IF(COUNTIFS($B$13:B202,"Total")&gt;0,"-",IF(B202="",IF(B201="","Total",IF(B201=$C$8,"",B201+1)),IF(E202=D202,"",B202))),"-")</f>
        <v>-</v>
      </c>
      <c r="C203" s="108" t="str">
        <f>IFERROR(IF(B203="","-",INDEX(Analysis!$D$45:$D$54,MATCH(Summary!$B203,Analysis!$C$45:$C$54,0),1)),"-")</f>
        <v>-</v>
      </c>
      <c r="D203" s="108" t="str">
        <f>IFERROR(INDEX(Analysis!$E$45:$E$54,MATCH(Summary!$B203,Analysis!$C$45:$C$54,0),1),"-")</f>
        <v>-</v>
      </c>
      <c r="E203" s="108" t="str">
        <f t="shared" si="53"/>
        <v>-</v>
      </c>
      <c r="F203" s="108" t="str">
        <f t="shared" si="41"/>
        <v>-</v>
      </c>
      <c r="G203" s="57"/>
      <c r="H203" s="164" t="str">
        <f>IFERROR(IF(B203="Total","Total",IF(COUNTIFS($H$12:H202,"Total")&gt;0,"",IF(F203="Category",Summary!C203,INDEX(TB_ALLOCATIONS[Subcategory],MATCH(Summary!C203&amp;"-"&amp;Summary!E203,TB_ALLOCATIONS[Subcategory - code],0),1)))),"")</f>
        <v/>
      </c>
      <c r="I203" s="162"/>
      <c r="J203" s="165"/>
      <c r="K203" s="249" t="str">
        <f>IFERROR(IF($H203="","",IF($H203="Total",SUMIFS(K$12:K202,$F$12:$F202,"Category"),IF($F203="Category",SUM(INDEX(Allocations!$D$11:$O$20,MATCH(Summary!$H203,Allocations!$C$11:$C$20,0),MATCH(Summary!K$8,Allocations!$D$10:$O$10,0))),SUM(INDEX(TB_ALLOCATIONS[[January]:[December]],MATCH(Summary!$H203,TB_ALLOCATIONS[Subcategory],0),MATCH(Summary!K$8,TB_ALLOCATIONS[[#Headers],[January]:[December]],0)))))),0)</f>
        <v/>
      </c>
      <c r="L203" s="249" t="str">
        <f>IFERROR(IF($H203="","",IF($H203="Total",SUMIFS(L$12:L202,$F$12:$F202,"Category"),IF($F203="Category",SUMIFS(TB_TRANSACTIONS[Total ($)],TB_TRANSACTIONS[Category],Summary!$H203,TB_TRANSACTIONS[Month],Summary!K$8),SUMIFS(TB_TRANSACTIONS[Total ($)],TB_TRANSACTIONS[Subcategory],Summary!$H203,TB_TRANSACTIONS[Month],Summary!K$8)))),0)</f>
        <v/>
      </c>
      <c r="M203" s="250" t="str">
        <f t="shared" si="54"/>
        <v/>
      </c>
      <c r="N203" s="162"/>
      <c r="O203" s="165"/>
      <c r="P203" s="249" t="str">
        <f>IFERROR(IF($H203="","",IF($H203="Total",SUMIFS(P$12:P202,$F$12:$F202,"Category"),IF($F203="Category",SUM(INDEX(Allocations!$D$11:$O$20,MATCH(Summary!$H203,Allocations!$C$11:$C$20,0),MATCH(Summary!P$8,Allocations!$D$10:$O$10,0))),SUM(INDEX(TB_ALLOCATIONS[[January]:[December]],MATCH(Summary!$H203,TB_ALLOCATIONS[Subcategory],0),MATCH(Summary!P$8,TB_ALLOCATIONS[[#Headers],[January]:[December]],0)))))),0)</f>
        <v/>
      </c>
      <c r="Q203" s="249" t="str">
        <f>IFERROR(IF($H203="","",IF($H203="Total",SUMIFS(Q$12:Q202,$F$12:$F202,"Category"),IF($F203="Category",SUMIFS(TB_TRANSACTIONS[Total ($)],TB_TRANSACTIONS[Category],Summary!$H203,TB_TRANSACTIONS[Month],Summary!P$8),SUMIFS(TB_TRANSACTIONS[Total ($)],TB_TRANSACTIONS[Subcategory],Summary!$H203,TB_TRANSACTIONS[Month],Summary!P$8)))),0)</f>
        <v/>
      </c>
      <c r="R203" s="250" t="str">
        <f t="shared" si="42"/>
        <v/>
      </c>
      <c r="S203" s="162"/>
      <c r="T203" s="165"/>
      <c r="U203" s="249" t="str">
        <f>IFERROR(IF($H203="","",IF($H203="Total",SUMIFS(U$12:U202,$F$12:$F202,"Category"),IF($F203="Category",SUM(INDEX(Allocations!$D$11:$O$20,MATCH(Summary!$H203,Allocations!$C$11:$C$20,0),MATCH(Summary!U$8,Allocations!$D$10:$O$10,0))),SUM(INDEX(TB_ALLOCATIONS[[January]:[December]],MATCH(Summary!$H203,TB_ALLOCATIONS[Subcategory],0),MATCH(Summary!U$8,TB_ALLOCATIONS[[#Headers],[January]:[December]],0)))))),0)</f>
        <v/>
      </c>
      <c r="V203" s="249" t="str">
        <f>IFERROR(IF($H203="","",IF($H203="Total",SUMIFS(V$12:V202,$F$12:$F202,"Category"),IF($F203="Category",SUMIFS(TB_TRANSACTIONS[Total ($)],TB_TRANSACTIONS[Category],Summary!$H203,TB_TRANSACTIONS[Month],Summary!U$8),SUMIFS(TB_TRANSACTIONS[Total ($)],TB_TRANSACTIONS[Subcategory],Summary!$H203,TB_TRANSACTIONS[Month],Summary!U$8)))),0)</f>
        <v/>
      </c>
      <c r="W203" s="250" t="str">
        <f t="shared" si="43"/>
        <v/>
      </c>
      <c r="X203" s="162"/>
      <c r="Y203" s="165"/>
      <c r="Z203" s="249" t="str">
        <f>IFERROR(IF($H203="","",IF($H203="Total",SUMIFS(Z$12:Z202,$F$12:$F202,"Category"),IF($F203="Category",SUM(INDEX(Allocations!$D$11:$O$20,MATCH(Summary!$H203,Allocations!$C$11:$C$20,0),MATCH(Summary!Z$8,Allocations!$D$10:$O$10,0))),SUM(INDEX(TB_ALLOCATIONS[[January]:[December]],MATCH(Summary!$H203,TB_ALLOCATIONS[Subcategory],0),MATCH(Summary!Z$8,TB_ALLOCATIONS[[#Headers],[January]:[December]],0)))))),0)</f>
        <v/>
      </c>
      <c r="AA203" s="249" t="str">
        <f>IFERROR(IF($H203="","",IF($H203="Total",SUMIFS(AA$12:AA202,$F$12:$F202,"Category"),IF($F203="Category",SUMIFS(TB_TRANSACTIONS[Total ($)],TB_TRANSACTIONS[Category],Summary!$H203,TB_TRANSACTIONS[Month],Summary!Z$8),SUMIFS(TB_TRANSACTIONS[Total ($)],TB_TRANSACTIONS[Subcategory],Summary!$H203,TB_TRANSACTIONS[Month],Summary!Z$8)))),0)</f>
        <v/>
      </c>
      <c r="AB203" s="250" t="str">
        <f t="shared" si="44"/>
        <v/>
      </c>
      <c r="AC203" s="162"/>
      <c r="AD203" s="165"/>
      <c r="AE203" s="249" t="str">
        <f>IFERROR(IF($H203="","",IF($H203="Total",SUMIFS(AE$12:AE202,$F$12:$F202,"Category"),IF($F203="Category",SUM(INDEX(Allocations!$D$11:$O$20,MATCH(Summary!$H203,Allocations!$C$11:$C$20,0),MATCH(Summary!AE$8,Allocations!$D$10:$O$10,0))),SUM(INDEX(TB_ALLOCATIONS[[January]:[December]],MATCH(Summary!$H203,TB_ALLOCATIONS[Subcategory],0),MATCH(Summary!AE$8,TB_ALLOCATIONS[[#Headers],[January]:[December]],0)))))),0)</f>
        <v/>
      </c>
      <c r="AF203" s="249" t="str">
        <f>IFERROR(IF($H203="","",IF($H203="Total",SUMIFS(AF$12:AF202,$F$12:$F202,"Category"),IF($F203="Category",SUMIFS(TB_TRANSACTIONS[Total ($)],TB_TRANSACTIONS[Category],Summary!$H203,TB_TRANSACTIONS[Month],Summary!AE$8),SUMIFS(TB_TRANSACTIONS[Total ($)],TB_TRANSACTIONS[Subcategory],Summary!$H203,TB_TRANSACTIONS[Month],Summary!AE$8)))),0)</f>
        <v/>
      </c>
      <c r="AG203" s="250" t="str">
        <f t="shared" si="45"/>
        <v/>
      </c>
      <c r="AH203" s="162"/>
      <c r="AI203" s="165"/>
      <c r="AJ203" s="249" t="str">
        <f>IFERROR(IF($H203="","",IF($H203="Total",SUMIFS(AJ$12:AJ202,$F$12:$F202,"Category"),IF($F203="Category",SUM(INDEX(Allocations!$D$11:$O$20,MATCH(Summary!$H203,Allocations!$C$11:$C$20,0),MATCH(Summary!AJ$8,Allocations!$D$10:$O$10,0))),SUM(INDEX(TB_ALLOCATIONS[[January]:[December]],MATCH(Summary!$H203,TB_ALLOCATIONS[Subcategory],0),MATCH(Summary!AJ$8,TB_ALLOCATIONS[[#Headers],[January]:[December]],0)))))),0)</f>
        <v/>
      </c>
      <c r="AK203" s="249" t="str">
        <f>IFERROR(IF($H203="","",IF($H203="Total",SUMIFS(AK$12:AK202,$F$12:$F202,"Category"),IF($F203="Category",SUMIFS(TB_TRANSACTIONS[Total ($)],TB_TRANSACTIONS[Category],Summary!$H203,TB_TRANSACTIONS[Month],Summary!AJ$8),SUMIFS(TB_TRANSACTIONS[Total ($)],TB_TRANSACTIONS[Subcategory],Summary!$H203,TB_TRANSACTIONS[Month],Summary!AJ$8)))),0)</f>
        <v/>
      </c>
      <c r="AL203" s="250" t="str">
        <f t="shared" si="46"/>
        <v/>
      </c>
      <c r="AM203" s="162"/>
      <c r="AN203" s="165"/>
      <c r="AO203" s="249" t="str">
        <f>IFERROR(IF($H203="","",IF($H203="Total",SUMIFS(AO$12:AO202,$F$12:$F202,"Category"),IF($F203="Category",SUM(INDEX(Allocations!$D$11:$O$20,MATCH(Summary!$H203,Allocations!$C$11:$C$20,0),MATCH(Summary!AO$8,Allocations!$D$10:$O$10,0))),SUM(INDEX(TB_ALLOCATIONS[[January]:[December]],MATCH(Summary!$H203,TB_ALLOCATIONS[Subcategory],0),MATCH(Summary!AO$8,TB_ALLOCATIONS[[#Headers],[January]:[December]],0)))))),0)</f>
        <v/>
      </c>
      <c r="AP203" s="249" t="str">
        <f>IFERROR(IF($H203="","",IF($H203="Total",SUMIFS(AP$12:AP202,$F$12:$F202,"Category"),IF($F203="Category",SUMIFS(TB_TRANSACTIONS[Total ($)],TB_TRANSACTIONS[Category],Summary!$H203,TB_TRANSACTIONS[Month],Summary!AO$8),SUMIFS(TB_TRANSACTIONS[Total ($)],TB_TRANSACTIONS[Subcategory],Summary!$H203,TB_TRANSACTIONS[Month],Summary!AO$8)))),0)</f>
        <v/>
      </c>
      <c r="AQ203" s="250" t="str">
        <f t="shared" si="47"/>
        <v/>
      </c>
      <c r="AR203" s="162"/>
      <c r="AS203" s="165"/>
      <c r="AT203" s="249" t="str">
        <f>IFERROR(IF($H203="","",IF($H203="Total",SUMIFS(AT$12:AT202,$F$12:$F202,"Category"),IF($F203="Category",SUM(INDEX(Allocations!$D$11:$O$20,MATCH(Summary!$H203,Allocations!$C$11:$C$20,0),MATCH(Summary!AT$8,Allocations!$D$10:$O$10,0))),SUM(INDEX(TB_ALLOCATIONS[[January]:[December]],MATCH(Summary!$H203,TB_ALLOCATIONS[Subcategory],0),MATCH(Summary!AT$8,TB_ALLOCATIONS[[#Headers],[January]:[December]],0)))))),0)</f>
        <v/>
      </c>
      <c r="AU203" s="249" t="str">
        <f>IFERROR(IF($H203="","",IF($H203="Total",SUMIFS(AU$12:AU202,$F$12:$F202,"Category"),IF($F203="Category",SUMIFS(TB_TRANSACTIONS[Total ($)],TB_TRANSACTIONS[Category],Summary!$H203,TB_TRANSACTIONS[Month],Summary!AT$8),SUMIFS(TB_TRANSACTIONS[Total ($)],TB_TRANSACTIONS[Subcategory],Summary!$H203,TB_TRANSACTIONS[Month],Summary!AT$8)))),0)</f>
        <v/>
      </c>
      <c r="AV203" s="250" t="str">
        <f t="shared" si="48"/>
        <v/>
      </c>
      <c r="AW203" s="162"/>
      <c r="AX203" s="165"/>
      <c r="AY203" s="249" t="str">
        <f>IFERROR(IF($H203="","",IF($H203="Total",SUMIFS(AY$12:AY202,$F$12:$F202,"Category"),IF($F203="Category",SUM(INDEX(Allocations!$D$11:$O$20,MATCH(Summary!$H203,Allocations!$C$11:$C$20,0),MATCH(Summary!AY$8,Allocations!$D$10:$O$10,0))),SUM(INDEX(TB_ALLOCATIONS[[January]:[December]],MATCH(Summary!$H203,TB_ALLOCATIONS[Subcategory],0),MATCH(Summary!AY$8,TB_ALLOCATIONS[[#Headers],[January]:[December]],0)))))),0)</f>
        <v/>
      </c>
      <c r="AZ203" s="249" t="str">
        <f>IFERROR(IF($H203="","",IF($H203="Total",SUMIFS(AZ$12:AZ202,$F$12:$F202,"Category"),IF($F203="Category",SUMIFS(TB_TRANSACTIONS[Total ($)],TB_TRANSACTIONS[Category],Summary!$H203,TB_TRANSACTIONS[Month],Summary!AY$8),SUMIFS(TB_TRANSACTIONS[Total ($)],TB_TRANSACTIONS[Subcategory],Summary!$H203,TB_TRANSACTIONS[Month],Summary!AY$8)))),0)</f>
        <v/>
      </c>
      <c r="BA203" s="250" t="str">
        <f t="shared" si="49"/>
        <v/>
      </c>
      <c r="BB203" s="162"/>
      <c r="BC203" s="165"/>
      <c r="BD203" s="249" t="str">
        <f>IFERROR(IF($H203="","",IF($H203="Total",SUMIFS(BD$12:BD202,$F$12:$F202,"Category"),IF($F203="Category",SUM(INDEX(Allocations!$D$11:$O$20,MATCH(Summary!$H203,Allocations!$C$11:$C$20,0),MATCH(Summary!BD$8,Allocations!$D$10:$O$10,0))),SUM(INDEX(TB_ALLOCATIONS[[January]:[December]],MATCH(Summary!$H203,TB_ALLOCATIONS[Subcategory],0),MATCH(Summary!BD$8,TB_ALLOCATIONS[[#Headers],[January]:[December]],0)))))),0)</f>
        <v/>
      </c>
      <c r="BE203" s="249" t="str">
        <f>IFERROR(IF($H203="","",IF($H203="Total",SUMIFS(BE$12:BE202,$F$12:$F202,"Category"),IF($F203="Category",SUMIFS(TB_TRANSACTIONS[Total ($)],TB_TRANSACTIONS[Category],Summary!$H203,TB_TRANSACTIONS[Month],Summary!BD$8),SUMIFS(TB_TRANSACTIONS[Total ($)],TB_TRANSACTIONS[Subcategory],Summary!$H203,TB_TRANSACTIONS[Month],Summary!BD$8)))),0)</f>
        <v/>
      </c>
      <c r="BF203" s="250" t="str">
        <f t="shared" si="50"/>
        <v/>
      </c>
      <c r="BG203" s="162"/>
      <c r="BH203" s="165"/>
      <c r="BI203" s="249" t="str">
        <f>IFERROR(IF($H203="","",IF($H203="Total",SUMIFS(BI$12:BI202,$F$12:$F202,"Category"),IF($F203="Category",SUM(INDEX(Allocations!$D$11:$O$20,MATCH(Summary!$H203,Allocations!$C$11:$C$20,0),MATCH(Summary!BI$8,Allocations!$D$10:$O$10,0))),SUM(INDEX(TB_ALLOCATIONS[[January]:[December]],MATCH(Summary!$H203,TB_ALLOCATIONS[Subcategory],0),MATCH(Summary!BI$8,TB_ALLOCATIONS[[#Headers],[January]:[December]],0)))))),0)</f>
        <v/>
      </c>
      <c r="BJ203" s="249" t="str">
        <f>IFERROR(IF($H203="","",IF($H203="Total",SUMIFS(BJ$12:BJ202,$F$12:$F202,"Category"),IF($F203="Category",SUMIFS(TB_TRANSACTIONS[Total ($)],TB_TRANSACTIONS[Category],Summary!$H203,TB_TRANSACTIONS[Month],Summary!BI$8),SUMIFS(TB_TRANSACTIONS[Total ($)],TB_TRANSACTIONS[Subcategory],Summary!$H203,TB_TRANSACTIONS[Month],Summary!BI$8)))),0)</f>
        <v/>
      </c>
      <c r="BK203" s="250" t="str">
        <f t="shared" si="51"/>
        <v/>
      </c>
      <c r="BL203" s="162"/>
      <c r="BM203" s="165"/>
      <c r="BN203" s="249" t="str">
        <f>IFERROR(IF($H203="","",IF($H203="Total",SUMIFS(BN$12:BN202,$F$12:$F202,"Category"),IF($F203="Category",SUM(INDEX(Allocations!$D$11:$O$20,MATCH(Summary!$H203,Allocations!$C$11:$C$20,0),MATCH(Summary!BN$8,Allocations!$D$10:$O$10,0))),SUM(INDEX(TB_ALLOCATIONS[[January]:[December]],MATCH(Summary!$H203,TB_ALLOCATIONS[Subcategory],0),MATCH(Summary!BN$8,TB_ALLOCATIONS[[#Headers],[January]:[December]],0)))))),0)</f>
        <v/>
      </c>
      <c r="BO203" s="249" t="str">
        <f>IFERROR(IF($H203="","",IF($H203="Total",SUMIFS(BO$12:BO202,$F$12:$F202,"Category"),IF($F203="Category",SUMIFS(TB_TRANSACTIONS[Total ($)],TB_TRANSACTIONS[Category],Summary!$H203,TB_TRANSACTIONS[Month],Summary!BN$8),SUMIFS(TB_TRANSACTIONS[Total ($)],TB_TRANSACTIONS[Subcategory],Summary!$H203,TB_TRANSACTIONS[Month],Summary!BN$8)))),0)</f>
        <v/>
      </c>
      <c r="BP203" s="250" t="str">
        <f t="shared" si="52"/>
        <v/>
      </c>
      <c r="BQ203" s="162"/>
      <c r="BR203" s="165"/>
      <c r="BS203" s="249" t="str">
        <f t="shared" si="58"/>
        <v/>
      </c>
      <c r="BT203" s="249" t="str">
        <f t="shared" si="59"/>
        <v/>
      </c>
      <c r="BU203" s="250" t="str">
        <f t="shared" si="60"/>
        <v/>
      </c>
      <c r="BV203" s="267"/>
      <c r="BW203" s="77"/>
      <c r="BX203" s="57"/>
      <c r="CK203" s="92"/>
      <c r="CL203" s="92"/>
      <c r="CM203" s="92"/>
      <c r="CN203" s="92"/>
      <c r="CO203" s="92"/>
      <c r="CP203" s="92"/>
    </row>
    <row r="204" spans="1:94" s="72" customFormat="1" ht="16" customHeight="1" thickBot="1" x14ac:dyDescent="0.3">
      <c r="A204" s="97"/>
      <c r="B204" s="108" t="str">
        <f>IFERROR(IF(COUNTIFS($B$13:B203,"Total")&gt;0,"-",IF(B203="",IF(B202="","Total",IF(B202=$C$8,"",B202+1)),IF(E203=D203,"",B203))),"-")</f>
        <v>-</v>
      </c>
      <c r="C204" s="108" t="str">
        <f>IFERROR(IF(B204="","-",INDEX(Analysis!$D$45:$D$54,MATCH(Summary!$B204,Analysis!$C$45:$C$54,0),1)),"-")</f>
        <v>-</v>
      </c>
      <c r="D204" s="108" t="str">
        <f>IFERROR(INDEX(Analysis!$E$45:$E$54,MATCH(Summary!$B204,Analysis!$C$45:$C$54,0),1),"-")</f>
        <v>-</v>
      </c>
      <c r="E204" s="108" t="str">
        <f t="shared" si="53"/>
        <v>-</v>
      </c>
      <c r="F204" s="108" t="str">
        <f t="shared" si="41"/>
        <v>-</v>
      </c>
      <c r="G204" s="57"/>
      <c r="H204" s="164" t="str">
        <f>IFERROR(IF(B204="Total","Total",IF(COUNTIFS($H$12:H203,"Total")&gt;0,"",IF(F204="Category",Summary!C204,INDEX(TB_ALLOCATIONS[Subcategory],MATCH(Summary!C204&amp;"-"&amp;Summary!E204,TB_ALLOCATIONS[Subcategory - code],0),1)))),"")</f>
        <v/>
      </c>
      <c r="I204" s="162"/>
      <c r="J204" s="165"/>
      <c r="K204" s="249" t="str">
        <f>IFERROR(IF($H204="","",IF($H204="Total",SUMIFS(K$12:K203,$F$12:$F203,"Category"),IF($F204="Category",SUM(INDEX(Allocations!$D$11:$O$20,MATCH(Summary!$H204,Allocations!$C$11:$C$20,0),MATCH(Summary!K$8,Allocations!$D$10:$O$10,0))),SUM(INDEX(TB_ALLOCATIONS[[January]:[December]],MATCH(Summary!$H204,TB_ALLOCATIONS[Subcategory],0),MATCH(Summary!K$8,TB_ALLOCATIONS[[#Headers],[January]:[December]],0)))))),0)</f>
        <v/>
      </c>
      <c r="L204" s="249" t="str">
        <f>IFERROR(IF($H204="","",IF($H204="Total",SUMIFS(L$12:L203,$F$12:$F203,"Category"),IF($F204="Category",SUMIFS(TB_TRANSACTIONS[Total ($)],TB_TRANSACTIONS[Category],Summary!$H204,TB_TRANSACTIONS[Month],Summary!K$8),SUMIFS(TB_TRANSACTIONS[Total ($)],TB_TRANSACTIONS[Subcategory],Summary!$H204,TB_TRANSACTIONS[Month],Summary!K$8)))),0)</f>
        <v/>
      </c>
      <c r="M204" s="250" t="str">
        <f t="shared" si="54"/>
        <v/>
      </c>
      <c r="N204" s="162"/>
      <c r="O204" s="165"/>
      <c r="P204" s="249" t="str">
        <f>IFERROR(IF($H204="","",IF($H204="Total",SUMIFS(P$12:P203,$F$12:$F203,"Category"),IF($F204="Category",SUM(INDEX(Allocations!$D$11:$O$20,MATCH(Summary!$H204,Allocations!$C$11:$C$20,0),MATCH(Summary!P$8,Allocations!$D$10:$O$10,0))),SUM(INDEX(TB_ALLOCATIONS[[January]:[December]],MATCH(Summary!$H204,TB_ALLOCATIONS[Subcategory],0),MATCH(Summary!P$8,TB_ALLOCATIONS[[#Headers],[January]:[December]],0)))))),0)</f>
        <v/>
      </c>
      <c r="Q204" s="249" t="str">
        <f>IFERROR(IF($H204="","",IF($H204="Total",SUMIFS(Q$12:Q203,$F$12:$F203,"Category"),IF($F204="Category",SUMIFS(TB_TRANSACTIONS[Total ($)],TB_TRANSACTIONS[Category],Summary!$H204,TB_TRANSACTIONS[Month],Summary!P$8),SUMIFS(TB_TRANSACTIONS[Total ($)],TB_TRANSACTIONS[Subcategory],Summary!$H204,TB_TRANSACTIONS[Month],Summary!P$8)))),0)</f>
        <v/>
      </c>
      <c r="R204" s="250" t="str">
        <f t="shared" si="42"/>
        <v/>
      </c>
      <c r="S204" s="162"/>
      <c r="T204" s="165"/>
      <c r="U204" s="249" t="str">
        <f>IFERROR(IF($H204="","",IF($H204="Total",SUMIFS(U$12:U203,$F$12:$F203,"Category"),IF($F204="Category",SUM(INDEX(Allocations!$D$11:$O$20,MATCH(Summary!$H204,Allocations!$C$11:$C$20,0),MATCH(Summary!U$8,Allocations!$D$10:$O$10,0))),SUM(INDEX(TB_ALLOCATIONS[[January]:[December]],MATCH(Summary!$H204,TB_ALLOCATIONS[Subcategory],0),MATCH(Summary!U$8,TB_ALLOCATIONS[[#Headers],[January]:[December]],0)))))),0)</f>
        <v/>
      </c>
      <c r="V204" s="249" t="str">
        <f>IFERROR(IF($H204="","",IF($H204="Total",SUMIFS(V$12:V203,$F$12:$F203,"Category"),IF($F204="Category",SUMIFS(TB_TRANSACTIONS[Total ($)],TB_TRANSACTIONS[Category],Summary!$H204,TB_TRANSACTIONS[Month],Summary!U$8),SUMIFS(TB_TRANSACTIONS[Total ($)],TB_TRANSACTIONS[Subcategory],Summary!$H204,TB_TRANSACTIONS[Month],Summary!U$8)))),0)</f>
        <v/>
      </c>
      <c r="W204" s="250" t="str">
        <f t="shared" si="43"/>
        <v/>
      </c>
      <c r="X204" s="162"/>
      <c r="Y204" s="165"/>
      <c r="Z204" s="249" t="str">
        <f>IFERROR(IF($H204="","",IF($H204="Total",SUMIFS(Z$12:Z203,$F$12:$F203,"Category"),IF($F204="Category",SUM(INDEX(Allocations!$D$11:$O$20,MATCH(Summary!$H204,Allocations!$C$11:$C$20,0),MATCH(Summary!Z$8,Allocations!$D$10:$O$10,0))),SUM(INDEX(TB_ALLOCATIONS[[January]:[December]],MATCH(Summary!$H204,TB_ALLOCATIONS[Subcategory],0),MATCH(Summary!Z$8,TB_ALLOCATIONS[[#Headers],[January]:[December]],0)))))),0)</f>
        <v/>
      </c>
      <c r="AA204" s="249" t="str">
        <f>IFERROR(IF($H204="","",IF($H204="Total",SUMIFS(AA$12:AA203,$F$12:$F203,"Category"),IF($F204="Category",SUMIFS(TB_TRANSACTIONS[Total ($)],TB_TRANSACTIONS[Category],Summary!$H204,TB_TRANSACTIONS[Month],Summary!Z$8),SUMIFS(TB_TRANSACTIONS[Total ($)],TB_TRANSACTIONS[Subcategory],Summary!$H204,TB_TRANSACTIONS[Month],Summary!Z$8)))),0)</f>
        <v/>
      </c>
      <c r="AB204" s="250" t="str">
        <f t="shared" si="44"/>
        <v/>
      </c>
      <c r="AC204" s="162"/>
      <c r="AD204" s="165"/>
      <c r="AE204" s="249" t="str">
        <f>IFERROR(IF($H204="","",IF($H204="Total",SUMIFS(AE$12:AE203,$F$12:$F203,"Category"),IF($F204="Category",SUM(INDEX(Allocations!$D$11:$O$20,MATCH(Summary!$H204,Allocations!$C$11:$C$20,0),MATCH(Summary!AE$8,Allocations!$D$10:$O$10,0))),SUM(INDEX(TB_ALLOCATIONS[[January]:[December]],MATCH(Summary!$H204,TB_ALLOCATIONS[Subcategory],0),MATCH(Summary!AE$8,TB_ALLOCATIONS[[#Headers],[January]:[December]],0)))))),0)</f>
        <v/>
      </c>
      <c r="AF204" s="249" t="str">
        <f>IFERROR(IF($H204="","",IF($H204="Total",SUMIFS(AF$12:AF203,$F$12:$F203,"Category"),IF($F204="Category",SUMIFS(TB_TRANSACTIONS[Total ($)],TB_TRANSACTIONS[Category],Summary!$H204,TB_TRANSACTIONS[Month],Summary!AE$8),SUMIFS(TB_TRANSACTIONS[Total ($)],TB_TRANSACTIONS[Subcategory],Summary!$H204,TB_TRANSACTIONS[Month],Summary!AE$8)))),0)</f>
        <v/>
      </c>
      <c r="AG204" s="250" t="str">
        <f t="shared" si="45"/>
        <v/>
      </c>
      <c r="AH204" s="162"/>
      <c r="AI204" s="165"/>
      <c r="AJ204" s="249" t="str">
        <f>IFERROR(IF($H204="","",IF($H204="Total",SUMIFS(AJ$12:AJ203,$F$12:$F203,"Category"),IF($F204="Category",SUM(INDEX(Allocations!$D$11:$O$20,MATCH(Summary!$H204,Allocations!$C$11:$C$20,0),MATCH(Summary!AJ$8,Allocations!$D$10:$O$10,0))),SUM(INDEX(TB_ALLOCATIONS[[January]:[December]],MATCH(Summary!$H204,TB_ALLOCATIONS[Subcategory],0),MATCH(Summary!AJ$8,TB_ALLOCATIONS[[#Headers],[January]:[December]],0)))))),0)</f>
        <v/>
      </c>
      <c r="AK204" s="249" t="str">
        <f>IFERROR(IF($H204="","",IF($H204="Total",SUMIFS(AK$12:AK203,$F$12:$F203,"Category"),IF($F204="Category",SUMIFS(TB_TRANSACTIONS[Total ($)],TB_TRANSACTIONS[Category],Summary!$H204,TB_TRANSACTIONS[Month],Summary!AJ$8),SUMIFS(TB_TRANSACTIONS[Total ($)],TB_TRANSACTIONS[Subcategory],Summary!$H204,TB_TRANSACTIONS[Month],Summary!AJ$8)))),0)</f>
        <v/>
      </c>
      <c r="AL204" s="250" t="str">
        <f t="shared" si="46"/>
        <v/>
      </c>
      <c r="AM204" s="162"/>
      <c r="AN204" s="165"/>
      <c r="AO204" s="249" t="str">
        <f>IFERROR(IF($H204="","",IF($H204="Total",SUMIFS(AO$12:AO203,$F$12:$F203,"Category"),IF($F204="Category",SUM(INDEX(Allocations!$D$11:$O$20,MATCH(Summary!$H204,Allocations!$C$11:$C$20,0),MATCH(Summary!AO$8,Allocations!$D$10:$O$10,0))),SUM(INDEX(TB_ALLOCATIONS[[January]:[December]],MATCH(Summary!$H204,TB_ALLOCATIONS[Subcategory],0),MATCH(Summary!AO$8,TB_ALLOCATIONS[[#Headers],[January]:[December]],0)))))),0)</f>
        <v/>
      </c>
      <c r="AP204" s="249" t="str">
        <f>IFERROR(IF($H204="","",IF($H204="Total",SUMIFS(AP$12:AP203,$F$12:$F203,"Category"),IF($F204="Category",SUMIFS(TB_TRANSACTIONS[Total ($)],TB_TRANSACTIONS[Category],Summary!$H204,TB_TRANSACTIONS[Month],Summary!AO$8),SUMIFS(TB_TRANSACTIONS[Total ($)],TB_TRANSACTIONS[Subcategory],Summary!$H204,TB_TRANSACTIONS[Month],Summary!AO$8)))),0)</f>
        <v/>
      </c>
      <c r="AQ204" s="250" t="str">
        <f t="shared" si="47"/>
        <v/>
      </c>
      <c r="AR204" s="162"/>
      <c r="AS204" s="165"/>
      <c r="AT204" s="249" t="str">
        <f>IFERROR(IF($H204="","",IF($H204="Total",SUMIFS(AT$12:AT203,$F$12:$F203,"Category"),IF($F204="Category",SUM(INDEX(Allocations!$D$11:$O$20,MATCH(Summary!$H204,Allocations!$C$11:$C$20,0),MATCH(Summary!AT$8,Allocations!$D$10:$O$10,0))),SUM(INDEX(TB_ALLOCATIONS[[January]:[December]],MATCH(Summary!$H204,TB_ALLOCATIONS[Subcategory],0),MATCH(Summary!AT$8,TB_ALLOCATIONS[[#Headers],[January]:[December]],0)))))),0)</f>
        <v/>
      </c>
      <c r="AU204" s="249" t="str">
        <f>IFERROR(IF($H204="","",IF($H204="Total",SUMIFS(AU$12:AU203,$F$12:$F203,"Category"),IF($F204="Category",SUMIFS(TB_TRANSACTIONS[Total ($)],TB_TRANSACTIONS[Category],Summary!$H204,TB_TRANSACTIONS[Month],Summary!AT$8),SUMIFS(TB_TRANSACTIONS[Total ($)],TB_TRANSACTIONS[Subcategory],Summary!$H204,TB_TRANSACTIONS[Month],Summary!AT$8)))),0)</f>
        <v/>
      </c>
      <c r="AV204" s="250" t="str">
        <f t="shared" si="48"/>
        <v/>
      </c>
      <c r="AW204" s="162"/>
      <c r="AX204" s="165"/>
      <c r="AY204" s="249" t="str">
        <f>IFERROR(IF($H204="","",IF($H204="Total",SUMIFS(AY$12:AY203,$F$12:$F203,"Category"),IF($F204="Category",SUM(INDEX(Allocations!$D$11:$O$20,MATCH(Summary!$H204,Allocations!$C$11:$C$20,0),MATCH(Summary!AY$8,Allocations!$D$10:$O$10,0))),SUM(INDEX(TB_ALLOCATIONS[[January]:[December]],MATCH(Summary!$H204,TB_ALLOCATIONS[Subcategory],0),MATCH(Summary!AY$8,TB_ALLOCATIONS[[#Headers],[January]:[December]],0)))))),0)</f>
        <v/>
      </c>
      <c r="AZ204" s="249" t="str">
        <f>IFERROR(IF($H204="","",IF($H204="Total",SUMIFS(AZ$12:AZ203,$F$12:$F203,"Category"),IF($F204="Category",SUMIFS(TB_TRANSACTIONS[Total ($)],TB_TRANSACTIONS[Category],Summary!$H204,TB_TRANSACTIONS[Month],Summary!AY$8),SUMIFS(TB_TRANSACTIONS[Total ($)],TB_TRANSACTIONS[Subcategory],Summary!$H204,TB_TRANSACTIONS[Month],Summary!AY$8)))),0)</f>
        <v/>
      </c>
      <c r="BA204" s="250" t="str">
        <f t="shared" si="49"/>
        <v/>
      </c>
      <c r="BB204" s="162"/>
      <c r="BC204" s="165"/>
      <c r="BD204" s="249" t="str">
        <f>IFERROR(IF($H204="","",IF($H204="Total",SUMIFS(BD$12:BD203,$F$12:$F203,"Category"),IF($F204="Category",SUM(INDEX(Allocations!$D$11:$O$20,MATCH(Summary!$H204,Allocations!$C$11:$C$20,0),MATCH(Summary!BD$8,Allocations!$D$10:$O$10,0))),SUM(INDEX(TB_ALLOCATIONS[[January]:[December]],MATCH(Summary!$H204,TB_ALLOCATIONS[Subcategory],0),MATCH(Summary!BD$8,TB_ALLOCATIONS[[#Headers],[January]:[December]],0)))))),0)</f>
        <v/>
      </c>
      <c r="BE204" s="249" t="str">
        <f>IFERROR(IF($H204="","",IF($H204="Total",SUMIFS(BE$12:BE203,$F$12:$F203,"Category"),IF($F204="Category",SUMIFS(TB_TRANSACTIONS[Total ($)],TB_TRANSACTIONS[Category],Summary!$H204,TB_TRANSACTIONS[Month],Summary!BD$8),SUMIFS(TB_TRANSACTIONS[Total ($)],TB_TRANSACTIONS[Subcategory],Summary!$H204,TB_TRANSACTIONS[Month],Summary!BD$8)))),0)</f>
        <v/>
      </c>
      <c r="BF204" s="250" t="str">
        <f t="shared" si="50"/>
        <v/>
      </c>
      <c r="BG204" s="162"/>
      <c r="BH204" s="165"/>
      <c r="BI204" s="249" t="str">
        <f>IFERROR(IF($H204="","",IF($H204="Total",SUMIFS(BI$12:BI203,$F$12:$F203,"Category"),IF($F204="Category",SUM(INDEX(Allocations!$D$11:$O$20,MATCH(Summary!$H204,Allocations!$C$11:$C$20,0),MATCH(Summary!BI$8,Allocations!$D$10:$O$10,0))),SUM(INDEX(TB_ALLOCATIONS[[January]:[December]],MATCH(Summary!$H204,TB_ALLOCATIONS[Subcategory],0),MATCH(Summary!BI$8,TB_ALLOCATIONS[[#Headers],[January]:[December]],0)))))),0)</f>
        <v/>
      </c>
      <c r="BJ204" s="249" t="str">
        <f>IFERROR(IF($H204="","",IF($H204="Total",SUMIFS(BJ$12:BJ203,$F$12:$F203,"Category"),IF($F204="Category",SUMIFS(TB_TRANSACTIONS[Total ($)],TB_TRANSACTIONS[Category],Summary!$H204,TB_TRANSACTIONS[Month],Summary!BI$8),SUMIFS(TB_TRANSACTIONS[Total ($)],TB_TRANSACTIONS[Subcategory],Summary!$H204,TB_TRANSACTIONS[Month],Summary!BI$8)))),0)</f>
        <v/>
      </c>
      <c r="BK204" s="250" t="str">
        <f t="shared" si="51"/>
        <v/>
      </c>
      <c r="BL204" s="162"/>
      <c r="BM204" s="165"/>
      <c r="BN204" s="249" t="str">
        <f>IFERROR(IF($H204="","",IF($H204="Total",SUMIFS(BN$12:BN203,$F$12:$F203,"Category"),IF($F204="Category",SUM(INDEX(Allocations!$D$11:$O$20,MATCH(Summary!$H204,Allocations!$C$11:$C$20,0),MATCH(Summary!BN$8,Allocations!$D$10:$O$10,0))),SUM(INDEX(TB_ALLOCATIONS[[January]:[December]],MATCH(Summary!$H204,TB_ALLOCATIONS[Subcategory],0),MATCH(Summary!BN$8,TB_ALLOCATIONS[[#Headers],[January]:[December]],0)))))),0)</f>
        <v/>
      </c>
      <c r="BO204" s="249" t="str">
        <f>IFERROR(IF($H204="","",IF($H204="Total",SUMIFS(BO$12:BO203,$F$12:$F203,"Category"),IF($F204="Category",SUMIFS(TB_TRANSACTIONS[Total ($)],TB_TRANSACTIONS[Category],Summary!$H204,TB_TRANSACTIONS[Month],Summary!BN$8),SUMIFS(TB_TRANSACTIONS[Total ($)],TB_TRANSACTIONS[Subcategory],Summary!$H204,TB_TRANSACTIONS[Month],Summary!BN$8)))),0)</f>
        <v/>
      </c>
      <c r="BP204" s="250" t="str">
        <f t="shared" si="52"/>
        <v/>
      </c>
      <c r="BQ204" s="162"/>
      <c r="BR204" s="165"/>
      <c r="BS204" s="249" t="str">
        <f t="shared" si="58"/>
        <v/>
      </c>
      <c r="BT204" s="249" t="str">
        <f t="shared" si="59"/>
        <v/>
      </c>
      <c r="BU204" s="250" t="str">
        <f t="shared" si="60"/>
        <v/>
      </c>
      <c r="BV204" s="267"/>
      <c r="BW204" s="77"/>
      <c r="BX204" s="57"/>
      <c r="CK204" s="92"/>
      <c r="CL204" s="92"/>
      <c r="CM204" s="92"/>
      <c r="CN204" s="92"/>
      <c r="CO204" s="92"/>
      <c r="CP204" s="92"/>
    </row>
    <row r="205" spans="1:94" s="72" customFormat="1" ht="16" customHeight="1" thickBot="1" x14ac:dyDescent="0.3">
      <c r="A205" s="97"/>
      <c r="B205" s="108" t="str">
        <f>IFERROR(IF(COUNTIFS($B$13:B204,"Total")&gt;0,"-",IF(B204="",IF(B203="","Total",IF(B203=$C$8,"",B203+1)),IF(E204=D204,"",B204))),"-")</f>
        <v>-</v>
      </c>
      <c r="C205" s="108" t="str">
        <f>IFERROR(IF(B205="","-",INDEX(Analysis!$D$45:$D$54,MATCH(Summary!$B205,Analysis!$C$45:$C$54,0),1)),"-")</f>
        <v>-</v>
      </c>
      <c r="D205" s="108" t="str">
        <f>IFERROR(INDEX(Analysis!$E$45:$E$54,MATCH(Summary!$B205,Analysis!$C$45:$C$54,0),1),"-")</f>
        <v>-</v>
      </c>
      <c r="E205" s="108" t="str">
        <f t="shared" si="53"/>
        <v>-</v>
      </c>
      <c r="F205" s="108" t="str">
        <f t="shared" si="41"/>
        <v>-</v>
      </c>
      <c r="G205" s="57"/>
      <c r="H205" s="164" t="str">
        <f>IFERROR(IF(B205="Total","Total",IF(COUNTIFS($H$12:H204,"Total")&gt;0,"",IF(F205="Category",Summary!C205,INDEX(TB_ALLOCATIONS[Subcategory],MATCH(Summary!C205&amp;"-"&amp;Summary!E205,TB_ALLOCATIONS[Subcategory - code],0),1)))),"")</f>
        <v/>
      </c>
      <c r="I205" s="162"/>
      <c r="J205" s="165"/>
      <c r="K205" s="249" t="str">
        <f>IFERROR(IF($H205="","",IF($H205="Total",SUMIFS(K$12:K204,$F$12:$F204,"Category"),IF($F205="Category",SUM(INDEX(Allocations!$D$11:$O$20,MATCH(Summary!$H205,Allocations!$C$11:$C$20,0),MATCH(Summary!K$8,Allocations!$D$10:$O$10,0))),SUM(INDEX(TB_ALLOCATIONS[[January]:[December]],MATCH(Summary!$H205,TB_ALLOCATIONS[Subcategory],0),MATCH(Summary!K$8,TB_ALLOCATIONS[[#Headers],[January]:[December]],0)))))),0)</f>
        <v/>
      </c>
      <c r="L205" s="249" t="str">
        <f>IFERROR(IF($H205="","",IF($H205="Total",SUMIFS(L$12:L204,$F$12:$F204,"Category"),IF($F205="Category",SUMIFS(TB_TRANSACTIONS[Total ($)],TB_TRANSACTIONS[Category],Summary!$H205,TB_TRANSACTIONS[Month],Summary!K$8),SUMIFS(TB_TRANSACTIONS[Total ($)],TB_TRANSACTIONS[Subcategory],Summary!$H205,TB_TRANSACTIONS[Month],Summary!K$8)))),0)</f>
        <v/>
      </c>
      <c r="M205" s="250" t="str">
        <f t="shared" si="54"/>
        <v/>
      </c>
      <c r="N205" s="162"/>
      <c r="O205" s="165"/>
      <c r="P205" s="249" t="str">
        <f>IFERROR(IF($H205="","",IF($H205="Total",SUMIFS(P$12:P204,$F$12:$F204,"Category"),IF($F205="Category",SUM(INDEX(Allocations!$D$11:$O$20,MATCH(Summary!$H205,Allocations!$C$11:$C$20,0),MATCH(Summary!P$8,Allocations!$D$10:$O$10,0))),SUM(INDEX(TB_ALLOCATIONS[[January]:[December]],MATCH(Summary!$H205,TB_ALLOCATIONS[Subcategory],0),MATCH(Summary!P$8,TB_ALLOCATIONS[[#Headers],[January]:[December]],0)))))),0)</f>
        <v/>
      </c>
      <c r="Q205" s="249" t="str">
        <f>IFERROR(IF($H205="","",IF($H205="Total",SUMIFS(Q$12:Q204,$F$12:$F204,"Category"),IF($F205="Category",SUMIFS(TB_TRANSACTIONS[Total ($)],TB_TRANSACTIONS[Category],Summary!$H205,TB_TRANSACTIONS[Month],Summary!P$8),SUMIFS(TB_TRANSACTIONS[Total ($)],TB_TRANSACTIONS[Subcategory],Summary!$H205,TB_TRANSACTIONS[Month],Summary!P$8)))),0)</f>
        <v/>
      </c>
      <c r="R205" s="250" t="str">
        <f t="shared" si="42"/>
        <v/>
      </c>
      <c r="S205" s="162"/>
      <c r="T205" s="165"/>
      <c r="U205" s="249" t="str">
        <f>IFERROR(IF($H205="","",IF($H205="Total",SUMIFS(U$12:U204,$F$12:$F204,"Category"),IF($F205="Category",SUM(INDEX(Allocations!$D$11:$O$20,MATCH(Summary!$H205,Allocations!$C$11:$C$20,0),MATCH(Summary!U$8,Allocations!$D$10:$O$10,0))),SUM(INDEX(TB_ALLOCATIONS[[January]:[December]],MATCH(Summary!$H205,TB_ALLOCATIONS[Subcategory],0),MATCH(Summary!U$8,TB_ALLOCATIONS[[#Headers],[January]:[December]],0)))))),0)</f>
        <v/>
      </c>
      <c r="V205" s="249" t="str">
        <f>IFERROR(IF($H205="","",IF($H205="Total",SUMIFS(V$12:V204,$F$12:$F204,"Category"),IF($F205="Category",SUMIFS(TB_TRANSACTIONS[Total ($)],TB_TRANSACTIONS[Category],Summary!$H205,TB_TRANSACTIONS[Month],Summary!U$8),SUMIFS(TB_TRANSACTIONS[Total ($)],TB_TRANSACTIONS[Subcategory],Summary!$H205,TB_TRANSACTIONS[Month],Summary!U$8)))),0)</f>
        <v/>
      </c>
      <c r="W205" s="250" t="str">
        <f t="shared" si="43"/>
        <v/>
      </c>
      <c r="X205" s="162"/>
      <c r="Y205" s="165"/>
      <c r="Z205" s="249" t="str">
        <f>IFERROR(IF($H205="","",IF($H205="Total",SUMIFS(Z$12:Z204,$F$12:$F204,"Category"),IF($F205="Category",SUM(INDEX(Allocations!$D$11:$O$20,MATCH(Summary!$H205,Allocations!$C$11:$C$20,0),MATCH(Summary!Z$8,Allocations!$D$10:$O$10,0))),SUM(INDEX(TB_ALLOCATIONS[[January]:[December]],MATCH(Summary!$H205,TB_ALLOCATIONS[Subcategory],0),MATCH(Summary!Z$8,TB_ALLOCATIONS[[#Headers],[January]:[December]],0)))))),0)</f>
        <v/>
      </c>
      <c r="AA205" s="249" t="str">
        <f>IFERROR(IF($H205="","",IF($H205="Total",SUMIFS(AA$12:AA204,$F$12:$F204,"Category"),IF($F205="Category",SUMIFS(TB_TRANSACTIONS[Total ($)],TB_TRANSACTIONS[Category],Summary!$H205,TB_TRANSACTIONS[Month],Summary!Z$8),SUMIFS(TB_TRANSACTIONS[Total ($)],TB_TRANSACTIONS[Subcategory],Summary!$H205,TB_TRANSACTIONS[Month],Summary!Z$8)))),0)</f>
        <v/>
      </c>
      <c r="AB205" s="250" t="str">
        <f t="shared" si="44"/>
        <v/>
      </c>
      <c r="AC205" s="162"/>
      <c r="AD205" s="165"/>
      <c r="AE205" s="249" t="str">
        <f>IFERROR(IF($H205="","",IF($H205="Total",SUMIFS(AE$12:AE204,$F$12:$F204,"Category"),IF($F205="Category",SUM(INDEX(Allocations!$D$11:$O$20,MATCH(Summary!$H205,Allocations!$C$11:$C$20,0),MATCH(Summary!AE$8,Allocations!$D$10:$O$10,0))),SUM(INDEX(TB_ALLOCATIONS[[January]:[December]],MATCH(Summary!$H205,TB_ALLOCATIONS[Subcategory],0),MATCH(Summary!AE$8,TB_ALLOCATIONS[[#Headers],[January]:[December]],0)))))),0)</f>
        <v/>
      </c>
      <c r="AF205" s="249" t="str">
        <f>IFERROR(IF($H205="","",IF($H205="Total",SUMIFS(AF$12:AF204,$F$12:$F204,"Category"),IF($F205="Category",SUMIFS(TB_TRANSACTIONS[Total ($)],TB_TRANSACTIONS[Category],Summary!$H205,TB_TRANSACTIONS[Month],Summary!AE$8),SUMIFS(TB_TRANSACTIONS[Total ($)],TB_TRANSACTIONS[Subcategory],Summary!$H205,TB_TRANSACTIONS[Month],Summary!AE$8)))),0)</f>
        <v/>
      </c>
      <c r="AG205" s="250" t="str">
        <f t="shared" si="45"/>
        <v/>
      </c>
      <c r="AH205" s="162"/>
      <c r="AI205" s="165"/>
      <c r="AJ205" s="249" t="str">
        <f>IFERROR(IF($H205="","",IF($H205="Total",SUMIFS(AJ$12:AJ204,$F$12:$F204,"Category"),IF($F205="Category",SUM(INDEX(Allocations!$D$11:$O$20,MATCH(Summary!$H205,Allocations!$C$11:$C$20,0),MATCH(Summary!AJ$8,Allocations!$D$10:$O$10,0))),SUM(INDEX(TB_ALLOCATIONS[[January]:[December]],MATCH(Summary!$H205,TB_ALLOCATIONS[Subcategory],0),MATCH(Summary!AJ$8,TB_ALLOCATIONS[[#Headers],[January]:[December]],0)))))),0)</f>
        <v/>
      </c>
      <c r="AK205" s="249" t="str">
        <f>IFERROR(IF($H205="","",IF($H205="Total",SUMIFS(AK$12:AK204,$F$12:$F204,"Category"),IF($F205="Category",SUMIFS(TB_TRANSACTIONS[Total ($)],TB_TRANSACTIONS[Category],Summary!$H205,TB_TRANSACTIONS[Month],Summary!AJ$8),SUMIFS(TB_TRANSACTIONS[Total ($)],TB_TRANSACTIONS[Subcategory],Summary!$H205,TB_TRANSACTIONS[Month],Summary!AJ$8)))),0)</f>
        <v/>
      </c>
      <c r="AL205" s="250" t="str">
        <f t="shared" si="46"/>
        <v/>
      </c>
      <c r="AM205" s="162"/>
      <c r="AN205" s="165"/>
      <c r="AO205" s="249" t="str">
        <f>IFERROR(IF($H205="","",IF($H205="Total",SUMIFS(AO$12:AO204,$F$12:$F204,"Category"),IF($F205="Category",SUM(INDEX(Allocations!$D$11:$O$20,MATCH(Summary!$H205,Allocations!$C$11:$C$20,0),MATCH(Summary!AO$8,Allocations!$D$10:$O$10,0))),SUM(INDEX(TB_ALLOCATIONS[[January]:[December]],MATCH(Summary!$H205,TB_ALLOCATIONS[Subcategory],0),MATCH(Summary!AO$8,TB_ALLOCATIONS[[#Headers],[January]:[December]],0)))))),0)</f>
        <v/>
      </c>
      <c r="AP205" s="249" t="str">
        <f>IFERROR(IF($H205="","",IF($H205="Total",SUMIFS(AP$12:AP204,$F$12:$F204,"Category"),IF($F205="Category",SUMIFS(TB_TRANSACTIONS[Total ($)],TB_TRANSACTIONS[Category],Summary!$H205,TB_TRANSACTIONS[Month],Summary!AO$8),SUMIFS(TB_TRANSACTIONS[Total ($)],TB_TRANSACTIONS[Subcategory],Summary!$H205,TB_TRANSACTIONS[Month],Summary!AO$8)))),0)</f>
        <v/>
      </c>
      <c r="AQ205" s="250" t="str">
        <f t="shared" si="47"/>
        <v/>
      </c>
      <c r="AR205" s="162"/>
      <c r="AS205" s="165"/>
      <c r="AT205" s="249" t="str">
        <f>IFERROR(IF($H205="","",IF($H205="Total",SUMIFS(AT$12:AT204,$F$12:$F204,"Category"),IF($F205="Category",SUM(INDEX(Allocations!$D$11:$O$20,MATCH(Summary!$H205,Allocations!$C$11:$C$20,0),MATCH(Summary!AT$8,Allocations!$D$10:$O$10,0))),SUM(INDEX(TB_ALLOCATIONS[[January]:[December]],MATCH(Summary!$H205,TB_ALLOCATIONS[Subcategory],0),MATCH(Summary!AT$8,TB_ALLOCATIONS[[#Headers],[January]:[December]],0)))))),0)</f>
        <v/>
      </c>
      <c r="AU205" s="249" t="str">
        <f>IFERROR(IF($H205="","",IF($H205="Total",SUMIFS(AU$12:AU204,$F$12:$F204,"Category"),IF($F205="Category",SUMIFS(TB_TRANSACTIONS[Total ($)],TB_TRANSACTIONS[Category],Summary!$H205,TB_TRANSACTIONS[Month],Summary!AT$8),SUMIFS(TB_TRANSACTIONS[Total ($)],TB_TRANSACTIONS[Subcategory],Summary!$H205,TB_TRANSACTIONS[Month],Summary!AT$8)))),0)</f>
        <v/>
      </c>
      <c r="AV205" s="250" t="str">
        <f t="shared" si="48"/>
        <v/>
      </c>
      <c r="AW205" s="162"/>
      <c r="AX205" s="165"/>
      <c r="AY205" s="249" t="str">
        <f>IFERROR(IF($H205="","",IF($H205="Total",SUMIFS(AY$12:AY204,$F$12:$F204,"Category"),IF($F205="Category",SUM(INDEX(Allocations!$D$11:$O$20,MATCH(Summary!$H205,Allocations!$C$11:$C$20,0),MATCH(Summary!AY$8,Allocations!$D$10:$O$10,0))),SUM(INDEX(TB_ALLOCATIONS[[January]:[December]],MATCH(Summary!$H205,TB_ALLOCATIONS[Subcategory],0),MATCH(Summary!AY$8,TB_ALLOCATIONS[[#Headers],[January]:[December]],0)))))),0)</f>
        <v/>
      </c>
      <c r="AZ205" s="249" t="str">
        <f>IFERROR(IF($H205="","",IF($H205="Total",SUMIFS(AZ$12:AZ204,$F$12:$F204,"Category"),IF($F205="Category",SUMIFS(TB_TRANSACTIONS[Total ($)],TB_TRANSACTIONS[Category],Summary!$H205,TB_TRANSACTIONS[Month],Summary!AY$8),SUMIFS(TB_TRANSACTIONS[Total ($)],TB_TRANSACTIONS[Subcategory],Summary!$H205,TB_TRANSACTIONS[Month],Summary!AY$8)))),0)</f>
        <v/>
      </c>
      <c r="BA205" s="250" t="str">
        <f t="shared" si="49"/>
        <v/>
      </c>
      <c r="BB205" s="162"/>
      <c r="BC205" s="165"/>
      <c r="BD205" s="249" t="str">
        <f>IFERROR(IF($H205="","",IF($H205="Total",SUMIFS(BD$12:BD204,$F$12:$F204,"Category"),IF($F205="Category",SUM(INDEX(Allocations!$D$11:$O$20,MATCH(Summary!$H205,Allocations!$C$11:$C$20,0),MATCH(Summary!BD$8,Allocations!$D$10:$O$10,0))),SUM(INDEX(TB_ALLOCATIONS[[January]:[December]],MATCH(Summary!$H205,TB_ALLOCATIONS[Subcategory],0),MATCH(Summary!BD$8,TB_ALLOCATIONS[[#Headers],[January]:[December]],0)))))),0)</f>
        <v/>
      </c>
      <c r="BE205" s="249" t="str">
        <f>IFERROR(IF($H205="","",IF($H205="Total",SUMIFS(BE$12:BE204,$F$12:$F204,"Category"),IF($F205="Category",SUMIFS(TB_TRANSACTIONS[Total ($)],TB_TRANSACTIONS[Category],Summary!$H205,TB_TRANSACTIONS[Month],Summary!BD$8),SUMIFS(TB_TRANSACTIONS[Total ($)],TB_TRANSACTIONS[Subcategory],Summary!$H205,TB_TRANSACTIONS[Month],Summary!BD$8)))),0)</f>
        <v/>
      </c>
      <c r="BF205" s="250" t="str">
        <f t="shared" si="50"/>
        <v/>
      </c>
      <c r="BG205" s="162"/>
      <c r="BH205" s="165"/>
      <c r="BI205" s="249" t="str">
        <f>IFERROR(IF($H205="","",IF($H205="Total",SUMIFS(BI$12:BI204,$F$12:$F204,"Category"),IF($F205="Category",SUM(INDEX(Allocations!$D$11:$O$20,MATCH(Summary!$H205,Allocations!$C$11:$C$20,0),MATCH(Summary!BI$8,Allocations!$D$10:$O$10,0))),SUM(INDEX(TB_ALLOCATIONS[[January]:[December]],MATCH(Summary!$H205,TB_ALLOCATIONS[Subcategory],0),MATCH(Summary!BI$8,TB_ALLOCATIONS[[#Headers],[January]:[December]],0)))))),0)</f>
        <v/>
      </c>
      <c r="BJ205" s="249" t="str">
        <f>IFERROR(IF($H205="","",IF($H205="Total",SUMIFS(BJ$12:BJ204,$F$12:$F204,"Category"),IF($F205="Category",SUMIFS(TB_TRANSACTIONS[Total ($)],TB_TRANSACTIONS[Category],Summary!$H205,TB_TRANSACTIONS[Month],Summary!BI$8),SUMIFS(TB_TRANSACTIONS[Total ($)],TB_TRANSACTIONS[Subcategory],Summary!$H205,TB_TRANSACTIONS[Month],Summary!BI$8)))),0)</f>
        <v/>
      </c>
      <c r="BK205" s="250" t="str">
        <f t="shared" si="51"/>
        <v/>
      </c>
      <c r="BL205" s="162"/>
      <c r="BM205" s="165"/>
      <c r="BN205" s="249" t="str">
        <f>IFERROR(IF($H205="","",IF($H205="Total",SUMIFS(BN$12:BN204,$F$12:$F204,"Category"),IF($F205="Category",SUM(INDEX(Allocations!$D$11:$O$20,MATCH(Summary!$H205,Allocations!$C$11:$C$20,0),MATCH(Summary!BN$8,Allocations!$D$10:$O$10,0))),SUM(INDEX(TB_ALLOCATIONS[[January]:[December]],MATCH(Summary!$H205,TB_ALLOCATIONS[Subcategory],0),MATCH(Summary!BN$8,TB_ALLOCATIONS[[#Headers],[January]:[December]],0)))))),0)</f>
        <v/>
      </c>
      <c r="BO205" s="249" t="str">
        <f>IFERROR(IF($H205="","",IF($H205="Total",SUMIFS(BO$12:BO204,$F$12:$F204,"Category"),IF($F205="Category",SUMIFS(TB_TRANSACTIONS[Total ($)],TB_TRANSACTIONS[Category],Summary!$H205,TB_TRANSACTIONS[Month],Summary!BN$8),SUMIFS(TB_TRANSACTIONS[Total ($)],TB_TRANSACTIONS[Subcategory],Summary!$H205,TB_TRANSACTIONS[Month],Summary!BN$8)))),0)</f>
        <v/>
      </c>
      <c r="BP205" s="250" t="str">
        <f t="shared" si="52"/>
        <v/>
      </c>
      <c r="BQ205" s="162"/>
      <c r="BR205" s="165"/>
      <c r="BS205" s="249" t="str">
        <f t="shared" si="58"/>
        <v/>
      </c>
      <c r="BT205" s="249" t="str">
        <f t="shared" si="59"/>
        <v/>
      </c>
      <c r="BU205" s="250" t="str">
        <f t="shared" si="60"/>
        <v/>
      </c>
      <c r="BV205" s="267"/>
      <c r="BW205" s="77"/>
      <c r="BX205" s="57"/>
      <c r="CK205" s="92"/>
      <c r="CL205" s="92"/>
      <c r="CM205" s="92"/>
      <c r="CN205" s="92"/>
      <c r="CO205" s="92"/>
      <c r="CP205" s="92"/>
    </row>
    <row r="206" spans="1:94" s="72" customFormat="1" ht="16" customHeight="1" thickBot="1" x14ac:dyDescent="0.3">
      <c r="A206" s="97"/>
      <c r="B206" s="108" t="str">
        <f>IFERROR(IF(COUNTIFS($B$13:B205,"Total")&gt;0,"-",IF(B205="",IF(B204="","Total",IF(B204=$C$8,"",B204+1)),IF(E205=D205,"",B205))),"-")</f>
        <v>-</v>
      </c>
      <c r="C206" s="108" t="str">
        <f>IFERROR(IF(B206="","-",INDEX(Analysis!$D$45:$D$54,MATCH(Summary!$B206,Analysis!$C$45:$C$54,0),1)),"-")</f>
        <v>-</v>
      </c>
      <c r="D206" s="108" t="str">
        <f>IFERROR(INDEX(Analysis!$E$45:$E$54,MATCH(Summary!$B206,Analysis!$C$45:$C$54,0),1),"-")</f>
        <v>-</v>
      </c>
      <c r="E206" s="108" t="str">
        <f t="shared" si="53"/>
        <v>-</v>
      </c>
      <c r="F206" s="108" t="str">
        <f t="shared" ref="F206:F212" si="61">IFERROR(IF(OR(B206="",B206="-",B206="Total"),"-",IF(B206&lt;&gt;B205,"Category","Subcategory")),"-")</f>
        <v>-</v>
      </c>
      <c r="G206" s="57"/>
      <c r="H206" s="164" t="str">
        <f>IFERROR(IF(B206="Total","Total",IF(COUNTIFS($H$12:H205,"Total")&gt;0,"",IF(F206="Category",Summary!C206,INDEX(TB_ALLOCATIONS[Subcategory],MATCH(Summary!C206&amp;"-"&amp;Summary!E206,TB_ALLOCATIONS[Subcategory - code],0),1)))),"")</f>
        <v/>
      </c>
      <c r="I206" s="162"/>
      <c r="J206" s="165"/>
      <c r="K206" s="249" t="str">
        <f>IFERROR(IF($H206="","",IF($H206="Total",SUMIFS(K$12:K205,$F$12:$F205,"Category"),IF($F206="Category",SUM(INDEX(Allocations!$D$11:$O$20,MATCH(Summary!$H206,Allocations!$C$11:$C$20,0),MATCH(Summary!K$8,Allocations!$D$10:$O$10,0))),SUM(INDEX(TB_ALLOCATIONS[[January]:[December]],MATCH(Summary!$H206,TB_ALLOCATIONS[Subcategory],0),MATCH(Summary!K$8,TB_ALLOCATIONS[[#Headers],[January]:[December]],0)))))),0)</f>
        <v/>
      </c>
      <c r="L206" s="249" t="str">
        <f>IFERROR(IF($H206="","",IF($H206="Total",SUMIFS(L$12:L205,$F$12:$F205,"Category"),IF($F206="Category",SUMIFS(TB_TRANSACTIONS[Total ($)],TB_TRANSACTIONS[Category],Summary!$H206,TB_TRANSACTIONS[Month],Summary!K$8),SUMIFS(TB_TRANSACTIONS[Total ($)],TB_TRANSACTIONS[Subcategory],Summary!$H206,TB_TRANSACTIONS[Month],Summary!K$8)))),0)</f>
        <v/>
      </c>
      <c r="M206" s="250" t="str">
        <f t="shared" si="54"/>
        <v/>
      </c>
      <c r="N206" s="162"/>
      <c r="O206" s="165"/>
      <c r="P206" s="249" t="str">
        <f>IFERROR(IF($H206="","",IF($H206="Total",SUMIFS(P$12:P205,$F$12:$F205,"Category"),IF($F206="Category",SUM(INDEX(Allocations!$D$11:$O$20,MATCH(Summary!$H206,Allocations!$C$11:$C$20,0),MATCH(Summary!P$8,Allocations!$D$10:$O$10,0))),SUM(INDEX(TB_ALLOCATIONS[[January]:[December]],MATCH(Summary!$H206,TB_ALLOCATIONS[Subcategory],0),MATCH(Summary!P$8,TB_ALLOCATIONS[[#Headers],[January]:[December]],0)))))),0)</f>
        <v/>
      </c>
      <c r="Q206" s="249" t="str">
        <f>IFERROR(IF($H206="","",IF($H206="Total",SUMIFS(Q$12:Q205,$F$12:$F205,"Category"),IF($F206="Category",SUMIFS(TB_TRANSACTIONS[Total ($)],TB_TRANSACTIONS[Category],Summary!$H206,TB_TRANSACTIONS[Month],Summary!P$8),SUMIFS(TB_TRANSACTIONS[Total ($)],TB_TRANSACTIONS[Subcategory],Summary!$H206,TB_TRANSACTIONS[Month],Summary!P$8)))),0)</f>
        <v/>
      </c>
      <c r="R206" s="250" t="str">
        <f t="shared" ref="R206:R212" si="62">IFERROR(IF(M206="","",(Q206/P206)-1),0)</f>
        <v/>
      </c>
      <c r="S206" s="162"/>
      <c r="T206" s="165"/>
      <c r="U206" s="249" t="str">
        <f>IFERROR(IF($H206="","",IF($H206="Total",SUMIFS(U$12:U205,$F$12:$F205,"Category"),IF($F206="Category",SUM(INDEX(Allocations!$D$11:$O$20,MATCH(Summary!$H206,Allocations!$C$11:$C$20,0),MATCH(Summary!U$8,Allocations!$D$10:$O$10,0))),SUM(INDEX(TB_ALLOCATIONS[[January]:[December]],MATCH(Summary!$H206,TB_ALLOCATIONS[Subcategory],0),MATCH(Summary!U$8,TB_ALLOCATIONS[[#Headers],[January]:[December]],0)))))),0)</f>
        <v/>
      </c>
      <c r="V206" s="249" t="str">
        <f>IFERROR(IF($H206="","",IF($H206="Total",SUMIFS(V$12:V205,$F$12:$F205,"Category"),IF($F206="Category",SUMIFS(TB_TRANSACTIONS[Total ($)],TB_TRANSACTIONS[Category],Summary!$H206,TB_TRANSACTIONS[Month],Summary!U$8),SUMIFS(TB_TRANSACTIONS[Total ($)],TB_TRANSACTIONS[Subcategory],Summary!$H206,TB_TRANSACTIONS[Month],Summary!U$8)))),0)</f>
        <v/>
      </c>
      <c r="W206" s="250" t="str">
        <f t="shared" ref="W206:W212" si="63">IFERROR(IF(R206="","",(V206/U206)-1),0)</f>
        <v/>
      </c>
      <c r="X206" s="162"/>
      <c r="Y206" s="165"/>
      <c r="Z206" s="249" t="str">
        <f>IFERROR(IF($H206="","",IF($H206="Total",SUMIFS(Z$12:Z205,$F$12:$F205,"Category"),IF($F206="Category",SUM(INDEX(Allocations!$D$11:$O$20,MATCH(Summary!$H206,Allocations!$C$11:$C$20,0),MATCH(Summary!Z$8,Allocations!$D$10:$O$10,0))),SUM(INDEX(TB_ALLOCATIONS[[January]:[December]],MATCH(Summary!$H206,TB_ALLOCATIONS[Subcategory],0),MATCH(Summary!Z$8,TB_ALLOCATIONS[[#Headers],[January]:[December]],0)))))),0)</f>
        <v/>
      </c>
      <c r="AA206" s="249" t="str">
        <f>IFERROR(IF($H206="","",IF($H206="Total",SUMIFS(AA$12:AA205,$F$12:$F205,"Category"),IF($F206="Category",SUMIFS(TB_TRANSACTIONS[Total ($)],TB_TRANSACTIONS[Category],Summary!$H206,TB_TRANSACTIONS[Month],Summary!Z$8),SUMIFS(TB_TRANSACTIONS[Total ($)],TB_TRANSACTIONS[Subcategory],Summary!$H206,TB_TRANSACTIONS[Month],Summary!Z$8)))),0)</f>
        <v/>
      </c>
      <c r="AB206" s="250" t="str">
        <f t="shared" ref="AB206:AB212" si="64">IFERROR(IF(W206="","",(AA206/Z206)-1),0)</f>
        <v/>
      </c>
      <c r="AC206" s="162"/>
      <c r="AD206" s="165"/>
      <c r="AE206" s="249" t="str">
        <f>IFERROR(IF($H206="","",IF($H206="Total",SUMIFS(AE$12:AE205,$F$12:$F205,"Category"),IF($F206="Category",SUM(INDEX(Allocations!$D$11:$O$20,MATCH(Summary!$H206,Allocations!$C$11:$C$20,0),MATCH(Summary!AE$8,Allocations!$D$10:$O$10,0))),SUM(INDEX(TB_ALLOCATIONS[[January]:[December]],MATCH(Summary!$H206,TB_ALLOCATIONS[Subcategory],0),MATCH(Summary!AE$8,TB_ALLOCATIONS[[#Headers],[January]:[December]],0)))))),0)</f>
        <v/>
      </c>
      <c r="AF206" s="249" t="str">
        <f>IFERROR(IF($H206="","",IF($H206="Total",SUMIFS(AF$12:AF205,$F$12:$F205,"Category"),IF($F206="Category",SUMIFS(TB_TRANSACTIONS[Total ($)],TB_TRANSACTIONS[Category],Summary!$H206,TB_TRANSACTIONS[Month],Summary!AE$8),SUMIFS(TB_TRANSACTIONS[Total ($)],TB_TRANSACTIONS[Subcategory],Summary!$H206,TB_TRANSACTIONS[Month],Summary!AE$8)))),0)</f>
        <v/>
      </c>
      <c r="AG206" s="250" t="str">
        <f t="shared" ref="AG206:AG212" si="65">IFERROR(IF(AB206="","",(AF206/AE206)-1),0)</f>
        <v/>
      </c>
      <c r="AH206" s="162"/>
      <c r="AI206" s="165"/>
      <c r="AJ206" s="249" t="str">
        <f>IFERROR(IF($H206="","",IF($H206="Total",SUMIFS(AJ$12:AJ205,$F$12:$F205,"Category"),IF($F206="Category",SUM(INDEX(Allocations!$D$11:$O$20,MATCH(Summary!$H206,Allocations!$C$11:$C$20,0),MATCH(Summary!AJ$8,Allocations!$D$10:$O$10,0))),SUM(INDEX(TB_ALLOCATIONS[[January]:[December]],MATCH(Summary!$H206,TB_ALLOCATIONS[Subcategory],0),MATCH(Summary!AJ$8,TB_ALLOCATIONS[[#Headers],[January]:[December]],0)))))),0)</f>
        <v/>
      </c>
      <c r="AK206" s="249" t="str">
        <f>IFERROR(IF($H206="","",IF($H206="Total",SUMIFS(AK$12:AK205,$F$12:$F205,"Category"),IF($F206="Category",SUMIFS(TB_TRANSACTIONS[Total ($)],TB_TRANSACTIONS[Category],Summary!$H206,TB_TRANSACTIONS[Month],Summary!AJ$8),SUMIFS(TB_TRANSACTIONS[Total ($)],TB_TRANSACTIONS[Subcategory],Summary!$H206,TB_TRANSACTIONS[Month],Summary!AJ$8)))),0)</f>
        <v/>
      </c>
      <c r="AL206" s="250" t="str">
        <f t="shared" ref="AL206:AL212" si="66">IFERROR(IF(AG206="","",(AK206/AJ206)-1),0)</f>
        <v/>
      </c>
      <c r="AM206" s="162"/>
      <c r="AN206" s="165"/>
      <c r="AO206" s="249" t="str">
        <f>IFERROR(IF($H206="","",IF($H206="Total",SUMIFS(AO$12:AO205,$F$12:$F205,"Category"),IF($F206="Category",SUM(INDEX(Allocations!$D$11:$O$20,MATCH(Summary!$H206,Allocations!$C$11:$C$20,0),MATCH(Summary!AO$8,Allocations!$D$10:$O$10,0))),SUM(INDEX(TB_ALLOCATIONS[[January]:[December]],MATCH(Summary!$H206,TB_ALLOCATIONS[Subcategory],0),MATCH(Summary!AO$8,TB_ALLOCATIONS[[#Headers],[January]:[December]],0)))))),0)</f>
        <v/>
      </c>
      <c r="AP206" s="249" t="str">
        <f>IFERROR(IF($H206="","",IF($H206="Total",SUMIFS(AP$12:AP205,$F$12:$F205,"Category"),IF($F206="Category",SUMIFS(TB_TRANSACTIONS[Total ($)],TB_TRANSACTIONS[Category],Summary!$H206,TB_TRANSACTIONS[Month],Summary!AO$8),SUMIFS(TB_TRANSACTIONS[Total ($)],TB_TRANSACTIONS[Subcategory],Summary!$H206,TB_TRANSACTIONS[Month],Summary!AO$8)))),0)</f>
        <v/>
      </c>
      <c r="AQ206" s="250" t="str">
        <f t="shared" ref="AQ206:AQ212" si="67">IFERROR(IF(AL206="","",(AP206/AO206)-1),0)</f>
        <v/>
      </c>
      <c r="AR206" s="162"/>
      <c r="AS206" s="165"/>
      <c r="AT206" s="249" t="str">
        <f>IFERROR(IF($H206="","",IF($H206="Total",SUMIFS(AT$12:AT205,$F$12:$F205,"Category"),IF($F206="Category",SUM(INDEX(Allocations!$D$11:$O$20,MATCH(Summary!$H206,Allocations!$C$11:$C$20,0),MATCH(Summary!AT$8,Allocations!$D$10:$O$10,0))),SUM(INDEX(TB_ALLOCATIONS[[January]:[December]],MATCH(Summary!$H206,TB_ALLOCATIONS[Subcategory],0),MATCH(Summary!AT$8,TB_ALLOCATIONS[[#Headers],[January]:[December]],0)))))),0)</f>
        <v/>
      </c>
      <c r="AU206" s="249" t="str">
        <f>IFERROR(IF($H206="","",IF($H206="Total",SUMIFS(AU$12:AU205,$F$12:$F205,"Category"),IF($F206="Category",SUMIFS(TB_TRANSACTIONS[Total ($)],TB_TRANSACTIONS[Category],Summary!$H206,TB_TRANSACTIONS[Month],Summary!AT$8),SUMIFS(TB_TRANSACTIONS[Total ($)],TB_TRANSACTIONS[Subcategory],Summary!$H206,TB_TRANSACTIONS[Month],Summary!AT$8)))),0)</f>
        <v/>
      </c>
      <c r="AV206" s="250" t="str">
        <f t="shared" ref="AV206:AV212" si="68">IFERROR(IF(AQ206="","",(AU206/AT206)-1),0)</f>
        <v/>
      </c>
      <c r="AW206" s="162"/>
      <c r="AX206" s="165"/>
      <c r="AY206" s="249" t="str">
        <f>IFERROR(IF($H206="","",IF($H206="Total",SUMIFS(AY$12:AY205,$F$12:$F205,"Category"),IF($F206="Category",SUM(INDEX(Allocations!$D$11:$O$20,MATCH(Summary!$H206,Allocations!$C$11:$C$20,0),MATCH(Summary!AY$8,Allocations!$D$10:$O$10,0))),SUM(INDEX(TB_ALLOCATIONS[[January]:[December]],MATCH(Summary!$H206,TB_ALLOCATIONS[Subcategory],0),MATCH(Summary!AY$8,TB_ALLOCATIONS[[#Headers],[January]:[December]],0)))))),0)</f>
        <v/>
      </c>
      <c r="AZ206" s="249" t="str">
        <f>IFERROR(IF($H206="","",IF($H206="Total",SUMIFS(AZ$12:AZ205,$F$12:$F205,"Category"),IF($F206="Category",SUMIFS(TB_TRANSACTIONS[Total ($)],TB_TRANSACTIONS[Category],Summary!$H206,TB_TRANSACTIONS[Month],Summary!AY$8),SUMIFS(TB_TRANSACTIONS[Total ($)],TB_TRANSACTIONS[Subcategory],Summary!$H206,TB_TRANSACTIONS[Month],Summary!AY$8)))),0)</f>
        <v/>
      </c>
      <c r="BA206" s="250" t="str">
        <f t="shared" ref="BA206:BA212" si="69">IFERROR(IF(AV206="","",(AZ206/AY206)-1),0)</f>
        <v/>
      </c>
      <c r="BB206" s="162"/>
      <c r="BC206" s="165"/>
      <c r="BD206" s="249" t="str">
        <f>IFERROR(IF($H206="","",IF($H206="Total",SUMIFS(BD$12:BD205,$F$12:$F205,"Category"),IF($F206="Category",SUM(INDEX(Allocations!$D$11:$O$20,MATCH(Summary!$H206,Allocations!$C$11:$C$20,0),MATCH(Summary!BD$8,Allocations!$D$10:$O$10,0))),SUM(INDEX(TB_ALLOCATIONS[[January]:[December]],MATCH(Summary!$H206,TB_ALLOCATIONS[Subcategory],0),MATCH(Summary!BD$8,TB_ALLOCATIONS[[#Headers],[January]:[December]],0)))))),0)</f>
        <v/>
      </c>
      <c r="BE206" s="249" t="str">
        <f>IFERROR(IF($H206="","",IF($H206="Total",SUMIFS(BE$12:BE205,$F$12:$F205,"Category"),IF($F206="Category",SUMIFS(TB_TRANSACTIONS[Total ($)],TB_TRANSACTIONS[Category],Summary!$H206,TB_TRANSACTIONS[Month],Summary!BD$8),SUMIFS(TB_TRANSACTIONS[Total ($)],TB_TRANSACTIONS[Subcategory],Summary!$H206,TB_TRANSACTIONS[Month],Summary!BD$8)))),0)</f>
        <v/>
      </c>
      <c r="BF206" s="250" t="str">
        <f t="shared" ref="BF206:BF212" si="70">IFERROR(IF(BA206="","",(BE206/BD206)-1),0)</f>
        <v/>
      </c>
      <c r="BG206" s="162"/>
      <c r="BH206" s="165"/>
      <c r="BI206" s="249" t="str">
        <f>IFERROR(IF($H206="","",IF($H206="Total",SUMIFS(BI$12:BI205,$F$12:$F205,"Category"),IF($F206="Category",SUM(INDEX(Allocations!$D$11:$O$20,MATCH(Summary!$H206,Allocations!$C$11:$C$20,0),MATCH(Summary!BI$8,Allocations!$D$10:$O$10,0))),SUM(INDEX(TB_ALLOCATIONS[[January]:[December]],MATCH(Summary!$H206,TB_ALLOCATIONS[Subcategory],0),MATCH(Summary!BI$8,TB_ALLOCATIONS[[#Headers],[January]:[December]],0)))))),0)</f>
        <v/>
      </c>
      <c r="BJ206" s="249" t="str">
        <f>IFERROR(IF($H206="","",IF($H206="Total",SUMIFS(BJ$12:BJ205,$F$12:$F205,"Category"),IF($F206="Category",SUMIFS(TB_TRANSACTIONS[Total ($)],TB_TRANSACTIONS[Category],Summary!$H206,TB_TRANSACTIONS[Month],Summary!BI$8),SUMIFS(TB_TRANSACTIONS[Total ($)],TB_TRANSACTIONS[Subcategory],Summary!$H206,TB_TRANSACTIONS[Month],Summary!BI$8)))),0)</f>
        <v/>
      </c>
      <c r="BK206" s="250" t="str">
        <f t="shared" ref="BK206:BK212" si="71">IFERROR(IF(BF206="","",(BJ206/BI206)-1),0)</f>
        <v/>
      </c>
      <c r="BL206" s="162"/>
      <c r="BM206" s="165"/>
      <c r="BN206" s="249" t="str">
        <f>IFERROR(IF($H206="","",IF($H206="Total",SUMIFS(BN$12:BN205,$F$12:$F205,"Category"),IF($F206="Category",SUM(INDEX(Allocations!$D$11:$O$20,MATCH(Summary!$H206,Allocations!$C$11:$C$20,0),MATCH(Summary!BN$8,Allocations!$D$10:$O$10,0))),SUM(INDEX(TB_ALLOCATIONS[[January]:[December]],MATCH(Summary!$H206,TB_ALLOCATIONS[Subcategory],0),MATCH(Summary!BN$8,TB_ALLOCATIONS[[#Headers],[January]:[December]],0)))))),0)</f>
        <v/>
      </c>
      <c r="BO206" s="249" t="str">
        <f>IFERROR(IF($H206="","",IF($H206="Total",SUMIFS(BO$12:BO205,$F$12:$F205,"Category"),IF($F206="Category",SUMIFS(TB_TRANSACTIONS[Total ($)],TB_TRANSACTIONS[Category],Summary!$H206,TB_TRANSACTIONS[Month],Summary!BN$8),SUMIFS(TB_TRANSACTIONS[Total ($)],TB_TRANSACTIONS[Subcategory],Summary!$H206,TB_TRANSACTIONS[Month],Summary!BN$8)))),0)</f>
        <v/>
      </c>
      <c r="BP206" s="250" t="str">
        <f t="shared" ref="BP206:BP212" si="72">IFERROR(IF(BK206="","",(BO206/BN206)-1),0)</f>
        <v/>
      </c>
      <c r="BQ206" s="162"/>
      <c r="BR206" s="165"/>
      <c r="BS206" s="249" t="str">
        <f t="shared" si="58"/>
        <v/>
      </c>
      <c r="BT206" s="249" t="str">
        <f t="shared" si="59"/>
        <v/>
      </c>
      <c r="BU206" s="250" t="str">
        <f t="shared" si="60"/>
        <v/>
      </c>
      <c r="BV206" s="267"/>
      <c r="BW206" s="77"/>
      <c r="BX206" s="57"/>
      <c r="CK206" s="92"/>
      <c r="CL206" s="92"/>
      <c r="CM206" s="92"/>
      <c r="CN206" s="92"/>
      <c r="CO206" s="92"/>
      <c r="CP206" s="92"/>
    </row>
    <row r="207" spans="1:94" s="72" customFormat="1" ht="16" customHeight="1" thickBot="1" x14ac:dyDescent="0.3">
      <c r="A207" s="97"/>
      <c r="B207" s="108" t="str">
        <f>IFERROR(IF(COUNTIFS($B$13:B206,"Total")&gt;0,"-",IF(B206="",IF(B205="","Total",IF(B205=$C$8,"",B205+1)),IF(E206=D206,"",B206))),"-")</f>
        <v>-</v>
      </c>
      <c r="C207" s="108" t="str">
        <f>IFERROR(IF(B207="","-",INDEX(Analysis!$D$45:$D$54,MATCH(Summary!$B207,Analysis!$C$45:$C$54,0),1)),"-")</f>
        <v>-</v>
      </c>
      <c r="D207" s="108" t="str">
        <f>IFERROR(INDEX(Analysis!$E$45:$E$54,MATCH(Summary!$B207,Analysis!$C$45:$C$54,0),1),"-")</f>
        <v>-</v>
      </c>
      <c r="E207" s="108" t="str">
        <f t="shared" ref="E207:E212" si="73">IFERROR(IF(B207="-","-",IF(E206="",0,IF(E206=D206,"",E206+1))),"-")</f>
        <v>-</v>
      </c>
      <c r="F207" s="108" t="str">
        <f t="shared" si="61"/>
        <v>-</v>
      </c>
      <c r="G207" s="57"/>
      <c r="H207" s="164" t="str">
        <f>IFERROR(IF(B207="Total","Total",IF(COUNTIFS($H$12:H206,"Total")&gt;0,"",IF(F207="Category",Summary!C207,INDEX(TB_ALLOCATIONS[Subcategory],MATCH(Summary!C207&amp;"-"&amp;Summary!E207,TB_ALLOCATIONS[Subcategory - code],0),1)))),"")</f>
        <v/>
      </c>
      <c r="I207" s="162"/>
      <c r="J207" s="165"/>
      <c r="K207" s="249" t="str">
        <f>IFERROR(IF($H207="","",IF($H207="Total",SUMIFS(K$12:K206,$F$12:$F206,"Category"),IF($F207="Category",SUM(INDEX(Allocations!$D$11:$O$20,MATCH(Summary!$H207,Allocations!$C$11:$C$20,0),MATCH(Summary!K$8,Allocations!$D$10:$O$10,0))),SUM(INDEX(TB_ALLOCATIONS[[January]:[December]],MATCH(Summary!$H207,TB_ALLOCATIONS[Subcategory],0),MATCH(Summary!K$8,TB_ALLOCATIONS[[#Headers],[January]:[December]],0)))))),0)</f>
        <v/>
      </c>
      <c r="L207" s="249" t="str">
        <f>IFERROR(IF($H207="","",IF($H207="Total",SUMIFS(L$12:L206,$F$12:$F206,"Category"),IF($F207="Category",SUMIFS(TB_TRANSACTIONS[Total ($)],TB_TRANSACTIONS[Category],Summary!$H207,TB_TRANSACTIONS[Month],Summary!K$8),SUMIFS(TB_TRANSACTIONS[Total ($)],TB_TRANSACTIONS[Subcategory],Summary!$H207,TB_TRANSACTIONS[Month],Summary!K$8)))),0)</f>
        <v/>
      </c>
      <c r="M207" s="250" t="str">
        <f t="shared" si="54"/>
        <v/>
      </c>
      <c r="N207" s="162"/>
      <c r="O207" s="165"/>
      <c r="P207" s="249" t="str">
        <f>IFERROR(IF($H207="","",IF($H207="Total",SUMIFS(P$12:P206,$F$12:$F206,"Category"),IF($F207="Category",SUM(INDEX(Allocations!$D$11:$O$20,MATCH(Summary!$H207,Allocations!$C$11:$C$20,0),MATCH(Summary!P$8,Allocations!$D$10:$O$10,0))),SUM(INDEX(TB_ALLOCATIONS[[January]:[December]],MATCH(Summary!$H207,TB_ALLOCATIONS[Subcategory],0),MATCH(Summary!P$8,TB_ALLOCATIONS[[#Headers],[January]:[December]],0)))))),0)</f>
        <v/>
      </c>
      <c r="Q207" s="249" t="str">
        <f>IFERROR(IF($H207="","",IF($H207="Total",SUMIFS(Q$12:Q206,$F$12:$F206,"Category"),IF($F207="Category",SUMIFS(TB_TRANSACTIONS[Total ($)],TB_TRANSACTIONS[Category],Summary!$H207,TB_TRANSACTIONS[Month],Summary!P$8),SUMIFS(TB_TRANSACTIONS[Total ($)],TB_TRANSACTIONS[Subcategory],Summary!$H207,TB_TRANSACTIONS[Month],Summary!P$8)))),0)</f>
        <v/>
      </c>
      <c r="R207" s="250" t="str">
        <f t="shared" si="62"/>
        <v/>
      </c>
      <c r="S207" s="162"/>
      <c r="T207" s="165"/>
      <c r="U207" s="249" t="str">
        <f>IFERROR(IF($H207="","",IF($H207="Total",SUMIFS(U$12:U206,$F$12:$F206,"Category"),IF($F207="Category",SUM(INDEX(Allocations!$D$11:$O$20,MATCH(Summary!$H207,Allocations!$C$11:$C$20,0),MATCH(Summary!U$8,Allocations!$D$10:$O$10,0))),SUM(INDEX(TB_ALLOCATIONS[[January]:[December]],MATCH(Summary!$H207,TB_ALLOCATIONS[Subcategory],0),MATCH(Summary!U$8,TB_ALLOCATIONS[[#Headers],[January]:[December]],0)))))),0)</f>
        <v/>
      </c>
      <c r="V207" s="249" t="str">
        <f>IFERROR(IF($H207="","",IF($H207="Total",SUMIFS(V$12:V206,$F$12:$F206,"Category"),IF($F207="Category",SUMIFS(TB_TRANSACTIONS[Total ($)],TB_TRANSACTIONS[Category],Summary!$H207,TB_TRANSACTIONS[Month],Summary!U$8),SUMIFS(TB_TRANSACTIONS[Total ($)],TB_TRANSACTIONS[Subcategory],Summary!$H207,TB_TRANSACTIONS[Month],Summary!U$8)))),0)</f>
        <v/>
      </c>
      <c r="W207" s="250" t="str">
        <f t="shared" si="63"/>
        <v/>
      </c>
      <c r="X207" s="162"/>
      <c r="Y207" s="165"/>
      <c r="Z207" s="249" t="str">
        <f>IFERROR(IF($H207="","",IF($H207="Total",SUMIFS(Z$12:Z206,$F$12:$F206,"Category"),IF($F207="Category",SUM(INDEX(Allocations!$D$11:$O$20,MATCH(Summary!$H207,Allocations!$C$11:$C$20,0),MATCH(Summary!Z$8,Allocations!$D$10:$O$10,0))),SUM(INDEX(TB_ALLOCATIONS[[January]:[December]],MATCH(Summary!$H207,TB_ALLOCATIONS[Subcategory],0),MATCH(Summary!Z$8,TB_ALLOCATIONS[[#Headers],[January]:[December]],0)))))),0)</f>
        <v/>
      </c>
      <c r="AA207" s="249" t="str">
        <f>IFERROR(IF($H207="","",IF($H207="Total",SUMIFS(AA$12:AA206,$F$12:$F206,"Category"),IF($F207="Category",SUMIFS(TB_TRANSACTIONS[Total ($)],TB_TRANSACTIONS[Category],Summary!$H207,TB_TRANSACTIONS[Month],Summary!Z$8),SUMIFS(TB_TRANSACTIONS[Total ($)],TB_TRANSACTIONS[Subcategory],Summary!$H207,TB_TRANSACTIONS[Month],Summary!Z$8)))),0)</f>
        <v/>
      </c>
      <c r="AB207" s="250" t="str">
        <f t="shared" si="64"/>
        <v/>
      </c>
      <c r="AC207" s="162"/>
      <c r="AD207" s="165"/>
      <c r="AE207" s="249" t="str">
        <f>IFERROR(IF($H207="","",IF($H207="Total",SUMIFS(AE$12:AE206,$F$12:$F206,"Category"),IF($F207="Category",SUM(INDEX(Allocations!$D$11:$O$20,MATCH(Summary!$H207,Allocations!$C$11:$C$20,0),MATCH(Summary!AE$8,Allocations!$D$10:$O$10,0))),SUM(INDEX(TB_ALLOCATIONS[[January]:[December]],MATCH(Summary!$H207,TB_ALLOCATIONS[Subcategory],0),MATCH(Summary!AE$8,TB_ALLOCATIONS[[#Headers],[January]:[December]],0)))))),0)</f>
        <v/>
      </c>
      <c r="AF207" s="249" t="str">
        <f>IFERROR(IF($H207="","",IF($H207="Total",SUMIFS(AF$12:AF206,$F$12:$F206,"Category"),IF($F207="Category",SUMIFS(TB_TRANSACTIONS[Total ($)],TB_TRANSACTIONS[Category],Summary!$H207,TB_TRANSACTIONS[Month],Summary!AE$8),SUMIFS(TB_TRANSACTIONS[Total ($)],TB_TRANSACTIONS[Subcategory],Summary!$H207,TB_TRANSACTIONS[Month],Summary!AE$8)))),0)</f>
        <v/>
      </c>
      <c r="AG207" s="250" t="str">
        <f t="shared" si="65"/>
        <v/>
      </c>
      <c r="AH207" s="162"/>
      <c r="AI207" s="165"/>
      <c r="AJ207" s="249" t="str">
        <f>IFERROR(IF($H207="","",IF($H207="Total",SUMIFS(AJ$12:AJ206,$F$12:$F206,"Category"),IF($F207="Category",SUM(INDEX(Allocations!$D$11:$O$20,MATCH(Summary!$H207,Allocations!$C$11:$C$20,0),MATCH(Summary!AJ$8,Allocations!$D$10:$O$10,0))),SUM(INDEX(TB_ALLOCATIONS[[January]:[December]],MATCH(Summary!$H207,TB_ALLOCATIONS[Subcategory],0),MATCH(Summary!AJ$8,TB_ALLOCATIONS[[#Headers],[January]:[December]],0)))))),0)</f>
        <v/>
      </c>
      <c r="AK207" s="249" t="str">
        <f>IFERROR(IF($H207="","",IF($H207="Total",SUMIFS(AK$12:AK206,$F$12:$F206,"Category"),IF($F207="Category",SUMIFS(TB_TRANSACTIONS[Total ($)],TB_TRANSACTIONS[Category],Summary!$H207,TB_TRANSACTIONS[Month],Summary!AJ$8),SUMIFS(TB_TRANSACTIONS[Total ($)],TB_TRANSACTIONS[Subcategory],Summary!$H207,TB_TRANSACTIONS[Month],Summary!AJ$8)))),0)</f>
        <v/>
      </c>
      <c r="AL207" s="250" t="str">
        <f t="shared" si="66"/>
        <v/>
      </c>
      <c r="AM207" s="162"/>
      <c r="AN207" s="165"/>
      <c r="AO207" s="249" t="str">
        <f>IFERROR(IF($H207="","",IF($H207="Total",SUMIFS(AO$12:AO206,$F$12:$F206,"Category"),IF($F207="Category",SUM(INDEX(Allocations!$D$11:$O$20,MATCH(Summary!$H207,Allocations!$C$11:$C$20,0),MATCH(Summary!AO$8,Allocations!$D$10:$O$10,0))),SUM(INDEX(TB_ALLOCATIONS[[January]:[December]],MATCH(Summary!$H207,TB_ALLOCATIONS[Subcategory],0),MATCH(Summary!AO$8,TB_ALLOCATIONS[[#Headers],[January]:[December]],0)))))),0)</f>
        <v/>
      </c>
      <c r="AP207" s="249" t="str">
        <f>IFERROR(IF($H207="","",IF($H207="Total",SUMIFS(AP$12:AP206,$F$12:$F206,"Category"),IF($F207="Category",SUMIFS(TB_TRANSACTIONS[Total ($)],TB_TRANSACTIONS[Category],Summary!$H207,TB_TRANSACTIONS[Month],Summary!AO$8),SUMIFS(TB_TRANSACTIONS[Total ($)],TB_TRANSACTIONS[Subcategory],Summary!$H207,TB_TRANSACTIONS[Month],Summary!AO$8)))),0)</f>
        <v/>
      </c>
      <c r="AQ207" s="250" t="str">
        <f t="shared" si="67"/>
        <v/>
      </c>
      <c r="AR207" s="162"/>
      <c r="AS207" s="165"/>
      <c r="AT207" s="249" t="str">
        <f>IFERROR(IF($H207="","",IF($H207="Total",SUMIFS(AT$12:AT206,$F$12:$F206,"Category"),IF($F207="Category",SUM(INDEX(Allocations!$D$11:$O$20,MATCH(Summary!$H207,Allocations!$C$11:$C$20,0),MATCH(Summary!AT$8,Allocations!$D$10:$O$10,0))),SUM(INDEX(TB_ALLOCATIONS[[January]:[December]],MATCH(Summary!$H207,TB_ALLOCATIONS[Subcategory],0),MATCH(Summary!AT$8,TB_ALLOCATIONS[[#Headers],[January]:[December]],0)))))),0)</f>
        <v/>
      </c>
      <c r="AU207" s="249" t="str">
        <f>IFERROR(IF($H207="","",IF($H207="Total",SUMIFS(AU$12:AU206,$F$12:$F206,"Category"),IF($F207="Category",SUMIFS(TB_TRANSACTIONS[Total ($)],TB_TRANSACTIONS[Category],Summary!$H207,TB_TRANSACTIONS[Month],Summary!AT$8),SUMIFS(TB_TRANSACTIONS[Total ($)],TB_TRANSACTIONS[Subcategory],Summary!$H207,TB_TRANSACTIONS[Month],Summary!AT$8)))),0)</f>
        <v/>
      </c>
      <c r="AV207" s="250" t="str">
        <f t="shared" si="68"/>
        <v/>
      </c>
      <c r="AW207" s="162"/>
      <c r="AX207" s="165"/>
      <c r="AY207" s="249" t="str">
        <f>IFERROR(IF($H207="","",IF($H207="Total",SUMIFS(AY$12:AY206,$F$12:$F206,"Category"),IF($F207="Category",SUM(INDEX(Allocations!$D$11:$O$20,MATCH(Summary!$H207,Allocations!$C$11:$C$20,0),MATCH(Summary!AY$8,Allocations!$D$10:$O$10,0))),SUM(INDEX(TB_ALLOCATIONS[[January]:[December]],MATCH(Summary!$H207,TB_ALLOCATIONS[Subcategory],0),MATCH(Summary!AY$8,TB_ALLOCATIONS[[#Headers],[January]:[December]],0)))))),0)</f>
        <v/>
      </c>
      <c r="AZ207" s="249" t="str">
        <f>IFERROR(IF($H207="","",IF($H207="Total",SUMIFS(AZ$12:AZ206,$F$12:$F206,"Category"),IF($F207="Category",SUMIFS(TB_TRANSACTIONS[Total ($)],TB_TRANSACTIONS[Category],Summary!$H207,TB_TRANSACTIONS[Month],Summary!AY$8),SUMIFS(TB_TRANSACTIONS[Total ($)],TB_TRANSACTIONS[Subcategory],Summary!$H207,TB_TRANSACTIONS[Month],Summary!AY$8)))),0)</f>
        <v/>
      </c>
      <c r="BA207" s="250" t="str">
        <f t="shared" si="69"/>
        <v/>
      </c>
      <c r="BB207" s="162"/>
      <c r="BC207" s="165"/>
      <c r="BD207" s="249" t="str">
        <f>IFERROR(IF($H207="","",IF($H207="Total",SUMIFS(BD$12:BD206,$F$12:$F206,"Category"),IF($F207="Category",SUM(INDEX(Allocations!$D$11:$O$20,MATCH(Summary!$H207,Allocations!$C$11:$C$20,0),MATCH(Summary!BD$8,Allocations!$D$10:$O$10,0))),SUM(INDEX(TB_ALLOCATIONS[[January]:[December]],MATCH(Summary!$H207,TB_ALLOCATIONS[Subcategory],0),MATCH(Summary!BD$8,TB_ALLOCATIONS[[#Headers],[January]:[December]],0)))))),0)</f>
        <v/>
      </c>
      <c r="BE207" s="249" t="str">
        <f>IFERROR(IF($H207="","",IF($H207="Total",SUMIFS(BE$12:BE206,$F$12:$F206,"Category"),IF($F207="Category",SUMIFS(TB_TRANSACTIONS[Total ($)],TB_TRANSACTIONS[Category],Summary!$H207,TB_TRANSACTIONS[Month],Summary!BD$8),SUMIFS(TB_TRANSACTIONS[Total ($)],TB_TRANSACTIONS[Subcategory],Summary!$H207,TB_TRANSACTIONS[Month],Summary!BD$8)))),0)</f>
        <v/>
      </c>
      <c r="BF207" s="250" t="str">
        <f t="shared" si="70"/>
        <v/>
      </c>
      <c r="BG207" s="162"/>
      <c r="BH207" s="165"/>
      <c r="BI207" s="249" t="str">
        <f>IFERROR(IF($H207="","",IF($H207="Total",SUMIFS(BI$12:BI206,$F$12:$F206,"Category"),IF($F207="Category",SUM(INDEX(Allocations!$D$11:$O$20,MATCH(Summary!$H207,Allocations!$C$11:$C$20,0),MATCH(Summary!BI$8,Allocations!$D$10:$O$10,0))),SUM(INDEX(TB_ALLOCATIONS[[January]:[December]],MATCH(Summary!$H207,TB_ALLOCATIONS[Subcategory],0),MATCH(Summary!BI$8,TB_ALLOCATIONS[[#Headers],[January]:[December]],0)))))),0)</f>
        <v/>
      </c>
      <c r="BJ207" s="249" t="str">
        <f>IFERROR(IF($H207="","",IF($H207="Total",SUMIFS(BJ$12:BJ206,$F$12:$F206,"Category"),IF($F207="Category",SUMIFS(TB_TRANSACTIONS[Total ($)],TB_TRANSACTIONS[Category],Summary!$H207,TB_TRANSACTIONS[Month],Summary!BI$8),SUMIFS(TB_TRANSACTIONS[Total ($)],TB_TRANSACTIONS[Subcategory],Summary!$H207,TB_TRANSACTIONS[Month],Summary!BI$8)))),0)</f>
        <v/>
      </c>
      <c r="BK207" s="250" t="str">
        <f t="shared" si="71"/>
        <v/>
      </c>
      <c r="BL207" s="162"/>
      <c r="BM207" s="165"/>
      <c r="BN207" s="249" t="str">
        <f>IFERROR(IF($H207="","",IF($H207="Total",SUMIFS(BN$12:BN206,$F$12:$F206,"Category"),IF($F207="Category",SUM(INDEX(Allocations!$D$11:$O$20,MATCH(Summary!$H207,Allocations!$C$11:$C$20,0),MATCH(Summary!BN$8,Allocations!$D$10:$O$10,0))),SUM(INDEX(TB_ALLOCATIONS[[January]:[December]],MATCH(Summary!$H207,TB_ALLOCATIONS[Subcategory],0),MATCH(Summary!BN$8,TB_ALLOCATIONS[[#Headers],[January]:[December]],0)))))),0)</f>
        <v/>
      </c>
      <c r="BO207" s="249" t="str">
        <f>IFERROR(IF($H207="","",IF($H207="Total",SUMIFS(BO$12:BO206,$F$12:$F206,"Category"),IF($F207="Category",SUMIFS(TB_TRANSACTIONS[Total ($)],TB_TRANSACTIONS[Category],Summary!$H207,TB_TRANSACTIONS[Month],Summary!BN$8),SUMIFS(TB_TRANSACTIONS[Total ($)],TB_TRANSACTIONS[Subcategory],Summary!$H207,TB_TRANSACTIONS[Month],Summary!BN$8)))),0)</f>
        <v/>
      </c>
      <c r="BP207" s="250" t="str">
        <f t="shared" si="72"/>
        <v/>
      </c>
      <c r="BQ207" s="162"/>
      <c r="BR207" s="165"/>
      <c r="BS207" s="249" t="str">
        <f t="shared" si="58"/>
        <v/>
      </c>
      <c r="BT207" s="249" t="str">
        <f t="shared" si="59"/>
        <v/>
      </c>
      <c r="BU207" s="250" t="str">
        <f t="shared" si="60"/>
        <v/>
      </c>
      <c r="BV207" s="267"/>
      <c r="BW207" s="77"/>
      <c r="BX207" s="57"/>
      <c r="CK207" s="92"/>
      <c r="CL207" s="92"/>
      <c r="CM207" s="92"/>
      <c r="CN207" s="92"/>
      <c r="CO207" s="92"/>
      <c r="CP207" s="92"/>
    </row>
    <row r="208" spans="1:94" s="72" customFormat="1" ht="16" customHeight="1" thickBot="1" x14ac:dyDescent="0.3">
      <c r="A208" s="97"/>
      <c r="B208" s="108" t="str">
        <f>IFERROR(IF(COUNTIFS($B$13:B207,"Total")&gt;0,"-",IF(B207="",IF(B206="","Total",IF(B206=$C$8,"",B206+1)),IF(E207=D207,"",B207))),"-")</f>
        <v>-</v>
      </c>
      <c r="C208" s="108" t="str">
        <f>IFERROR(IF(B208="","-",INDEX(Analysis!$D$45:$D$54,MATCH(Summary!$B208,Analysis!$C$45:$C$54,0),1)),"-")</f>
        <v>-</v>
      </c>
      <c r="D208" s="108" t="str">
        <f>IFERROR(INDEX(Analysis!$E$45:$E$54,MATCH(Summary!$B208,Analysis!$C$45:$C$54,0),1),"-")</f>
        <v>-</v>
      </c>
      <c r="E208" s="108" t="str">
        <f t="shared" si="73"/>
        <v>-</v>
      </c>
      <c r="F208" s="108" t="str">
        <f t="shared" si="61"/>
        <v>-</v>
      </c>
      <c r="G208" s="57"/>
      <c r="H208" s="164" t="str">
        <f>IFERROR(IF(B208="Total","Total",IF(COUNTIFS($H$12:H207,"Total")&gt;0,"",IF(F208="Category",Summary!C208,INDEX(TB_ALLOCATIONS[Subcategory],MATCH(Summary!C208&amp;"-"&amp;Summary!E208,TB_ALLOCATIONS[Subcategory - code],0),1)))),"")</f>
        <v/>
      </c>
      <c r="I208" s="162"/>
      <c r="J208" s="165"/>
      <c r="K208" s="249" t="str">
        <f>IFERROR(IF($H208="","",IF($H208="Total",SUMIFS(K$12:K207,$F$12:$F207,"Category"),IF($F208="Category",SUM(INDEX(Allocations!$D$11:$O$20,MATCH(Summary!$H208,Allocations!$C$11:$C$20,0),MATCH(Summary!K$8,Allocations!$D$10:$O$10,0))),SUM(INDEX(TB_ALLOCATIONS[[January]:[December]],MATCH(Summary!$H208,TB_ALLOCATIONS[Subcategory],0),MATCH(Summary!K$8,TB_ALLOCATIONS[[#Headers],[January]:[December]],0)))))),0)</f>
        <v/>
      </c>
      <c r="L208" s="249" t="str">
        <f>IFERROR(IF($H208="","",IF($H208="Total",SUMIFS(L$12:L207,$F$12:$F207,"Category"),IF($F208="Category",SUMIFS(TB_TRANSACTIONS[Total ($)],TB_TRANSACTIONS[Category],Summary!$H208,TB_TRANSACTIONS[Month],Summary!K$8),SUMIFS(TB_TRANSACTIONS[Total ($)],TB_TRANSACTIONS[Subcategory],Summary!$H208,TB_TRANSACTIONS[Month],Summary!K$8)))),0)</f>
        <v/>
      </c>
      <c r="M208" s="250" t="str">
        <f t="shared" si="54"/>
        <v/>
      </c>
      <c r="N208" s="162"/>
      <c r="O208" s="165"/>
      <c r="P208" s="249" t="str">
        <f>IFERROR(IF($H208="","",IF($H208="Total",SUMIFS(P$12:P207,$F$12:$F207,"Category"),IF($F208="Category",SUM(INDEX(Allocations!$D$11:$O$20,MATCH(Summary!$H208,Allocations!$C$11:$C$20,0),MATCH(Summary!P$8,Allocations!$D$10:$O$10,0))),SUM(INDEX(TB_ALLOCATIONS[[January]:[December]],MATCH(Summary!$H208,TB_ALLOCATIONS[Subcategory],0),MATCH(Summary!P$8,TB_ALLOCATIONS[[#Headers],[January]:[December]],0)))))),0)</f>
        <v/>
      </c>
      <c r="Q208" s="249" t="str">
        <f>IFERROR(IF($H208="","",IF($H208="Total",SUMIFS(Q$12:Q207,$F$12:$F207,"Category"),IF($F208="Category",SUMIFS(TB_TRANSACTIONS[Total ($)],TB_TRANSACTIONS[Category],Summary!$H208,TB_TRANSACTIONS[Month],Summary!P$8),SUMIFS(TB_TRANSACTIONS[Total ($)],TB_TRANSACTIONS[Subcategory],Summary!$H208,TB_TRANSACTIONS[Month],Summary!P$8)))),0)</f>
        <v/>
      </c>
      <c r="R208" s="250" t="str">
        <f t="shared" si="62"/>
        <v/>
      </c>
      <c r="S208" s="162"/>
      <c r="T208" s="165"/>
      <c r="U208" s="249" t="str">
        <f>IFERROR(IF($H208="","",IF($H208="Total",SUMIFS(U$12:U207,$F$12:$F207,"Category"),IF($F208="Category",SUM(INDEX(Allocations!$D$11:$O$20,MATCH(Summary!$H208,Allocations!$C$11:$C$20,0),MATCH(Summary!U$8,Allocations!$D$10:$O$10,0))),SUM(INDEX(TB_ALLOCATIONS[[January]:[December]],MATCH(Summary!$H208,TB_ALLOCATIONS[Subcategory],0),MATCH(Summary!U$8,TB_ALLOCATIONS[[#Headers],[January]:[December]],0)))))),0)</f>
        <v/>
      </c>
      <c r="V208" s="249" t="str">
        <f>IFERROR(IF($H208="","",IF($H208="Total",SUMIFS(V$12:V207,$F$12:$F207,"Category"),IF($F208="Category",SUMIFS(TB_TRANSACTIONS[Total ($)],TB_TRANSACTIONS[Category],Summary!$H208,TB_TRANSACTIONS[Month],Summary!U$8),SUMIFS(TB_TRANSACTIONS[Total ($)],TB_TRANSACTIONS[Subcategory],Summary!$H208,TB_TRANSACTIONS[Month],Summary!U$8)))),0)</f>
        <v/>
      </c>
      <c r="W208" s="250" t="str">
        <f t="shared" si="63"/>
        <v/>
      </c>
      <c r="X208" s="162"/>
      <c r="Y208" s="165"/>
      <c r="Z208" s="249" t="str">
        <f>IFERROR(IF($H208="","",IF($H208="Total",SUMIFS(Z$12:Z207,$F$12:$F207,"Category"),IF($F208="Category",SUM(INDEX(Allocations!$D$11:$O$20,MATCH(Summary!$H208,Allocations!$C$11:$C$20,0),MATCH(Summary!Z$8,Allocations!$D$10:$O$10,0))),SUM(INDEX(TB_ALLOCATIONS[[January]:[December]],MATCH(Summary!$H208,TB_ALLOCATIONS[Subcategory],0),MATCH(Summary!Z$8,TB_ALLOCATIONS[[#Headers],[January]:[December]],0)))))),0)</f>
        <v/>
      </c>
      <c r="AA208" s="249" t="str">
        <f>IFERROR(IF($H208="","",IF($H208="Total",SUMIFS(AA$12:AA207,$F$12:$F207,"Category"),IF($F208="Category",SUMIFS(TB_TRANSACTIONS[Total ($)],TB_TRANSACTIONS[Category],Summary!$H208,TB_TRANSACTIONS[Month],Summary!Z$8),SUMIFS(TB_TRANSACTIONS[Total ($)],TB_TRANSACTIONS[Subcategory],Summary!$H208,TB_TRANSACTIONS[Month],Summary!Z$8)))),0)</f>
        <v/>
      </c>
      <c r="AB208" s="250" t="str">
        <f t="shared" si="64"/>
        <v/>
      </c>
      <c r="AC208" s="162"/>
      <c r="AD208" s="165"/>
      <c r="AE208" s="249" t="str">
        <f>IFERROR(IF($H208="","",IF($H208="Total",SUMIFS(AE$12:AE207,$F$12:$F207,"Category"),IF($F208="Category",SUM(INDEX(Allocations!$D$11:$O$20,MATCH(Summary!$H208,Allocations!$C$11:$C$20,0),MATCH(Summary!AE$8,Allocations!$D$10:$O$10,0))),SUM(INDEX(TB_ALLOCATIONS[[January]:[December]],MATCH(Summary!$H208,TB_ALLOCATIONS[Subcategory],0),MATCH(Summary!AE$8,TB_ALLOCATIONS[[#Headers],[January]:[December]],0)))))),0)</f>
        <v/>
      </c>
      <c r="AF208" s="249" t="str">
        <f>IFERROR(IF($H208="","",IF($H208="Total",SUMIFS(AF$12:AF207,$F$12:$F207,"Category"),IF($F208="Category",SUMIFS(TB_TRANSACTIONS[Total ($)],TB_TRANSACTIONS[Category],Summary!$H208,TB_TRANSACTIONS[Month],Summary!AE$8),SUMIFS(TB_TRANSACTIONS[Total ($)],TB_TRANSACTIONS[Subcategory],Summary!$H208,TB_TRANSACTIONS[Month],Summary!AE$8)))),0)</f>
        <v/>
      </c>
      <c r="AG208" s="250" t="str">
        <f t="shared" si="65"/>
        <v/>
      </c>
      <c r="AH208" s="162"/>
      <c r="AI208" s="165"/>
      <c r="AJ208" s="249" t="str">
        <f>IFERROR(IF($H208="","",IF($H208="Total",SUMIFS(AJ$12:AJ207,$F$12:$F207,"Category"),IF($F208="Category",SUM(INDEX(Allocations!$D$11:$O$20,MATCH(Summary!$H208,Allocations!$C$11:$C$20,0),MATCH(Summary!AJ$8,Allocations!$D$10:$O$10,0))),SUM(INDEX(TB_ALLOCATIONS[[January]:[December]],MATCH(Summary!$H208,TB_ALLOCATIONS[Subcategory],0),MATCH(Summary!AJ$8,TB_ALLOCATIONS[[#Headers],[January]:[December]],0)))))),0)</f>
        <v/>
      </c>
      <c r="AK208" s="249" t="str">
        <f>IFERROR(IF($H208="","",IF($H208="Total",SUMIFS(AK$12:AK207,$F$12:$F207,"Category"),IF($F208="Category",SUMIFS(TB_TRANSACTIONS[Total ($)],TB_TRANSACTIONS[Category],Summary!$H208,TB_TRANSACTIONS[Month],Summary!AJ$8),SUMIFS(TB_TRANSACTIONS[Total ($)],TB_TRANSACTIONS[Subcategory],Summary!$H208,TB_TRANSACTIONS[Month],Summary!AJ$8)))),0)</f>
        <v/>
      </c>
      <c r="AL208" s="250" t="str">
        <f t="shared" si="66"/>
        <v/>
      </c>
      <c r="AM208" s="162"/>
      <c r="AN208" s="165"/>
      <c r="AO208" s="249" t="str">
        <f>IFERROR(IF($H208="","",IF($H208="Total",SUMIFS(AO$12:AO207,$F$12:$F207,"Category"),IF($F208="Category",SUM(INDEX(Allocations!$D$11:$O$20,MATCH(Summary!$H208,Allocations!$C$11:$C$20,0),MATCH(Summary!AO$8,Allocations!$D$10:$O$10,0))),SUM(INDEX(TB_ALLOCATIONS[[January]:[December]],MATCH(Summary!$H208,TB_ALLOCATIONS[Subcategory],0),MATCH(Summary!AO$8,TB_ALLOCATIONS[[#Headers],[January]:[December]],0)))))),0)</f>
        <v/>
      </c>
      <c r="AP208" s="249" t="str">
        <f>IFERROR(IF($H208="","",IF($H208="Total",SUMIFS(AP$12:AP207,$F$12:$F207,"Category"),IF($F208="Category",SUMIFS(TB_TRANSACTIONS[Total ($)],TB_TRANSACTIONS[Category],Summary!$H208,TB_TRANSACTIONS[Month],Summary!AO$8),SUMIFS(TB_TRANSACTIONS[Total ($)],TB_TRANSACTIONS[Subcategory],Summary!$H208,TB_TRANSACTIONS[Month],Summary!AO$8)))),0)</f>
        <v/>
      </c>
      <c r="AQ208" s="250" t="str">
        <f t="shared" si="67"/>
        <v/>
      </c>
      <c r="AR208" s="162"/>
      <c r="AS208" s="165"/>
      <c r="AT208" s="249" t="str">
        <f>IFERROR(IF($H208="","",IF($H208="Total",SUMIFS(AT$12:AT207,$F$12:$F207,"Category"),IF($F208="Category",SUM(INDEX(Allocations!$D$11:$O$20,MATCH(Summary!$H208,Allocations!$C$11:$C$20,0),MATCH(Summary!AT$8,Allocations!$D$10:$O$10,0))),SUM(INDEX(TB_ALLOCATIONS[[January]:[December]],MATCH(Summary!$H208,TB_ALLOCATIONS[Subcategory],0),MATCH(Summary!AT$8,TB_ALLOCATIONS[[#Headers],[January]:[December]],0)))))),0)</f>
        <v/>
      </c>
      <c r="AU208" s="249" t="str">
        <f>IFERROR(IF($H208="","",IF($H208="Total",SUMIFS(AU$12:AU207,$F$12:$F207,"Category"),IF($F208="Category",SUMIFS(TB_TRANSACTIONS[Total ($)],TB_TRANSACTIONS[Category],Summary!$H208,TB_TRANSACTIONS[Month],Summary!AT$8),SUMIFS(TB_TRANSACTIONS[Total ($)],TB_TRANSACTIONS[Subcategory],Summary!$H208,TB_TRANSACTIONS[Month],Summary!AT$8)))),0)</f>
        <v/>
      </c>
      <c r="AV208" s="250" t="str">
        <f t="shared" si="68"/>
        <v/>
      </c>
      <c r="AW208" s="162"/>
      <c r="AX208" s="165"/>
      <c r="AY208" s="249" t="str">
        <f>IFERROR(IF($H208="","",IF($H208="Total",SUMIFS(AY$12:AY207,$F$12:$F207,"Category"),IF($F208="Category",SUM(INDEX(Allocations!$D$11:$O$20,MATCH(Summary!$H208,Allocations!$C$11:$C$20,0),MATCH(Summary!AY$8,Allocations!$D$10:$O$10,0))),SUM(INDEX(TB_ALLOCATIONS[[January]:[December]],MATCH(Summary!$H208,TB_ALLOCATIONS[Subcategory],0),MATCH(Summary!AY$8,TB_ALLOCATIONS[[#Headers],[January]:[December]],0)))))),0)</f>
        <v/>
      </c>
      <c r="AZ208" s="249" t="str">
        <f>IFERROR(IF($H208="","",IF($H208="Total",SUMIFS(AZ$12:AZ207,$F$12:$F207,"Category"),IF($F208="Category",SUMIFS(TB_TRANSACTIONS[Total ($)],TB_TRANSACTIONS[Category],Summary!$H208,TB_TRANSACTIONS[Month],Summary!AY$8),SUMIFS(TB_TRANSACTIONS[Total ($)],TB_TRANSACTIONS[Subcategory],Summary!$H208,TB_TRANSACTIONS[Month],Summary!AY$8)))),0)</f>
        <v/>
      </c>
      <c r="BA208" s="250" t="str">
        <f t="shared" si="69"/>
        <v/>
      </c>
      <c r="BB208" s="162"/>
      <c r="BC208" s="165"/>
      <c r="BD208" s="249" t="str">
        <f>IFERROR(IF($H208="","",IF($H208="Total",SUMIFS(BD$12:BD207,$F$12:$F207,"Category"),IF($F208="Category",SUM(INDEX(Allocations!$D$11:$O$20,MATCH(Summary!$H208,Allocations!$C$11:$C$20,0),MATCH(Summary!BD$8,Allocations!$D$10:$O$10,0))),SUM(INDEX(TB_ALLOCATIONS[[January]:[December]],MATCH(Summary!$H208,TB_ALLOCATIONS[Subcategory],0),MATCH(Summary!BD$8,TB_ALLOCATIONS[[#Headers],[January]:[December]],0)))))),0)</f>
        <v/>
      </c>
      <c r="BE208" s="249" t="str">
        <f>IFERROR(IF($H208="","",IF($H208="Total",SUMIFS(BE$12:BE207,$F$12:$F207,"Category"),IF($F208="Category",SUMIFS(TB_TRANSACTIONS[Total ($)],TB_TRANSACTIONS[Category],Summary!$H208,TB_TRANSACTIONS[Month],Summary!BD$8),SUMIFS(TB_TRANSACTIONS[Total ($)],TB_TRANSACTIONS[Subcategory],Summary!$H208,TB_TRANSACTIONS[Month],Summary!BD$8)))),0)</f>
        <v/>
      </c>
      <c r="BF208" s="250" t="str">
        <f t="shared" si="70"/>
        <v/>
      </c>
      <c r="BG208" s="162"/>
      <c r="BH208" s="165"/>
      <c r="BI208" s="249" t="str">
        <f>IFERROR(IF($H208="","",IF($H208="Total",SUMIFS(BI$12:BI207,$F$12:$F207,"Category"),IF($F208="Category",SUM(INDEX(Allocations!$D$11:$O$20,MATCH(Summary!$H208,Allocations!$C$11:$C$20,0),MATCH(Summary!BI$8,Allocations!$D$10:$O$10,0))),SUM(INDEX(TB_ALLOCATIONS[[January]:[December]],MATCH(Summary!$H208,TB_ALLOCATIONS[Subcategory],0),MATCH(Summary!BI$8,TB_ALLOCATIONS[[#Headers],[January]:[December]],0)))))),0)</f>
        <v/>
      </c>
      <c r="BJ208" s="249" t="str">
        <f>IFERROR(IF($H208="","",IF($H208="Total",SUMIFS(BJ$12:BJ207,$F$12:$F207,"Category"),IF($F208="Category",SUMIFS(TB_TRANSACTIONS[Total ($)],TB_TRANSACTIONS[Category],Summary!$H208,TB_TRANSACTIONS[Month],Summary!BI$8),SUMIFS(TB_TRANSACTIONS[Total ($)],TB_TRANSACTIONS[Subcategory],Summary!$H208,TB_TRANSACTIONS[Month],Summary!BI$8)))),0)</f>
        <v/>
      </c>
      <c r="BK208" s="250" t="str">
        <f t="shared" si="71"/>
        <v/>
      </c>
      <c r="BL208" s="162"/>
      <c r="BM208" s="165"/>
      <c r="BN208" s="249" t="str">
        <f>IFERROR(IF($H208="","",IF($H208="Total",SUMIFS(BN$12:BN207,$F$12:$F207,"Category"),IF($F208="Category",SUM(INDEX(Allocations!$D$11:$O$20,MATCH(Summary!$H208,Allocations!$C$11:$C$20,0),MATCH(Summary!BN$8,Allocations!$D$10:$O$10,0))),SUM(INDEX(TB_ALLOCATIONS[[January]:[December]],MATCH(Summary!$H208,TB_ALLOCATIONS[Subcategory],0),MATCH(Summary!BN$8,TB_ALLOCATIONS[[#Headers],[January]:[December]],0)))))),0)</f>
        <v/>
      </c>
      <c r="BO208" s="249" t="str">
        <f>IFERROR(IF($H208="","",IF($H208="Total",SUMIFS(BO$12:BO207,$F$12:$F207,"Category"),IF($F208="Category",SUMIFS(TB_TRANSACTIONS[Total ($)],TB_TRANSACTIONS[Category],Summary!$H208,TB_TRANSACTIONS[Month],Summary!BN$8),SUMIFS(TB_TRANSACTIONS[Total ($)],TB_TRANSACTIONS[Subcategory],Summary!$H208,TB_TRANSACTIONS[Month],Summary!BN$8)))),0)</f>
        <v/>
      </c>
      <c r="BP208" s="250" t="str">
        <f t="shared" si="72"/>
        <v/>
      </c>
      <c r="BQ208" s="162"/>
      <c r="BR208" s="165"/>
      <c r="BS208" s="249" t="str">
        <f t="shared" si="58"/>
        <v/>
      </c>
      <c r="BT208" s="249" t="str">
        <f t="shared" si="59"/>
        <v/>
      </c>
      <c r="BU208" s="250" t="str">
        <f t="shared" si="60"/>
        <v/>
      </c>
      <c r="BV208" s="267"/>
      <c r="BW208" s="77"/>
      <c r="BX208" s="57"/>
      <c r="CK208" s="92"/>
      <c r="CL208" s="92"/>
      <c r="CM208" s="92"/>
      <c r="CN208" s="92"/>
      <c r="CO208" s="92"/>
      <c r="CP208" s="92"/>
    </row>
    <row r="209" spans="1:94" s="72" customFormat="1" ht="16" customHeight="1" thickBot="1" x14ac:dyDescent="0.3">
      <c r="A209" s="97"/>
      <c r="B209" s="108" t="str">
        <f>IFERROR(IF(COUNTIFS($B$13:B208,"Total")&gt;0,"-",IF(B208="",IF(B207="","Total",IF(B207=$C$8,"",B207+1)),IF(E208=D208,"",B208))),"-")</f>
        <v>-</v>
      </c>
      <c r="C209" s="108" t="str">
        <f>IFERROR(IF(B209="","-",INDEX(Analysis!$D$45:$D$54,MATCH(Summary!$B209,Analysis!$C$45:$C$54,0),1)),"-")</f>
        <v>-</v>
      </c>
      <c r="D209" s="108" t="str">
        <f>IFERROR(INDEX(Analysis!$E$45:$E$54,MATCH(Summary!$B209,Analysis!$C$45:$C$54,0),1),"-")</f>
        <v>-</v>
      </c>
      <c r="E209" s="108" t="str">
        <f t="shared" si="73"/>
        <v>-</v>
      </c>
      <c r="F209" s="108" t="str">
        <f t="shared" si="61"/>
        <v>-</v>
      </c>
      <c r="G209" s="57"/>
      <c r="H209" s="164" t="str">
        <f>IFERROR(IF(B209="Total","Total",IF(COUNTIFS($H$12:H208,"Total")&gt;0,"",IF(F209="Category",Summary!C209,INDEX(TB_ALLOCATIONS[Subcategory],MATCH(Summary!C209&amp;"-"&amp;Summary!E209,TB_ALLOCATIONS[Subcategory - code],0),1)))),"")</f>
        <v/>
      </c>
      <c r="I209" s="162"/>
      <c r="J209" s="165"/>
      <c r="K209" s="249" t="str">
        <f>IFERROR(IF($H209="","",IF($H209="Total",SUMIFS(K$12:K208,$F$12:$F208,"Category"),IF($F209="Category",SUM(INDEX(Allocations!$D$11:$O$20,MATCH(Summary!$H209,Allocations!$C$11:$C$20,0),MATCH(Summary!K$8,Allocations!$D$10:$O$10,0))),SUM(INDEX(TB_ALLOCATIONS[[January]:[December]],MATCH(Summary!$H209,TB_ALLOCATIONS[Subcategory],0),MATCH(Summary!K$8,TB_ALLOCATIONS[[#Headers],[January]:[December]],0)))))),0)</f>
        <v/>
      </c>
      <c r="L209" s="249" t="str">
        <f>IFERROR(IF($H209="","",IF($H209="Total",SUMIFS(L$12:L208,$F$12:$F208,"Category"),IF($F209="Category",SUMIFS(TB_TRANSACTIONS[Total ($)],TB_TRANSACTIONS[Category],Summary!$H209,TB_TRANSACTIONS[Month],Summary!K$8),SUMIFS(TB_TRANSACTIONS[Total ($)],TB_TRANSACTIONS[Subcategory],Summary!$H209,TB_TRANSACTIONS[Month],Summary!K$8)))),0)</f>
        <v/>
      </c>
      <c r="M209" s="250" t="str">
        <f t="shared" si="54"/>
        <v/>
      </c>
      <c r="N209" s="162"/>
      <c r="O209" s="165"/>
      <c r="P209" s="249" t="str">
        <f>IFERROR(IF($H209="","",IF($H209="Total",SUMIFS(P$12:P208,$F$12:$F208,"Category"),IF($F209="Category",SUM(INDEX(Allocations!$D$11:$O$20,MATCH(Summary!$H209,Allocations!$C$11:$C$20,0),MATCH(Summary!P$8,Allocations!$D$10:$O$10,0))),SUM(INDEX(TB_ALLOCATIONS[[January]:[December]],MATCH(Summary!$H209,TB_ALLOCATIONS[Subcategory],0),MATCH(Summary!P$8,TB_ALLOCATIONS[[#Headers],[January]:[December]],0)))))),0)</f>
        <v/>
      </c>
      <c r="Q209" s="249" t="str">
        <f>IFERROR(IF($H209="","",IF($H209="Total",SUMIFS(Q$12:Q208,$F$12:$F208,"Category"),IF($F209="Category",SUMIFS(TB_TRANSACTIONS[Total ($)],TB_TRANSACTIONS[Category],Summary!$H209,TB_TRANSACTIONS[Month],Summary!P$8),SUMIFS(TB_TRANSACTIONS[Total ($)],TB_TRANSACTIONS[Subcategory],Summary!$H209,TB_TRANSACTIONS[Month],Summary!P$8)))),0)</f>
        <v/>
      </c>
      <c r="R209" s="250" t="str">
        <f t="shared" si="62"/>
        <v/>
      </c>
      <c r="S209" s="162"/>
      <c r="T209" s="165"/>
      <c r="U209" s="249" t="str">
        <f>IFERROR(IF($H209="","",IF($H209="Total",SUMIFS(U$12:U208,$F$12:$F208,"Category"),IF($F209="Category",SUM(INDEX(Allocations!$D$11:$O$20,MATCH(Summary!$H209,Allocations!$C$11:$C$20,0),MATCH(Summary!U$8,Allocations!$D$10:$O$10,0))),SUM(INDEX(TB_ALLOCATIONS[[January]:[December]],MATCH(Summary!$H209,TB_ALLOCATIONS[Subcategory],0),MATCH(Summary!U$8,TB_ALLOCATIONS[[#Headers],[January]:[December]],0)))))),0)</f>
        <v/>
      </c>
      <c r="V209" s="249" t="str">
        <f>IFERROR(IF($H209="","",IF($H209="Total",SUMIFS(V$12:V208,$F$12:$F208,"Category"),IF($F209="Category",SUMIFS(TB_TRANSACTIONS[Total ($)],TB_TRANSACTIONS[Category],Summary!$H209,TB_TRANSACTIONS[Month],Summary!U$8),SUMIFS(TB_TRANSACTIONS[Total ($)],TB_TRANSACTIONS[Subcategory],Summary!$H209,TB_TRANSACTIONS[Month],Summary!U$8)))),0)</f>
        <v/>
      </c>
      <c r="W209" s="250" t="str">
        <f t="shared" si="63"/>
        <v/>
      </c>
      <c r="X209" s="162"/>
      <c r="Y209" s="165"/>
      <c r="Z209" s="249" t="str">
        <f>IFERROR(IF($H209="","",IF($H209="Total",SUMIFS(Z$12:Z208,$F$12:$F208,"Category"),IF($F209="Category",SUM(INDEX(Allocations!$D$11:$O$20,MATCH(Summary!$H209,Allocations!$C$11:$C$20,0),MATCH(Summary!Z$8,Allocations!$D$10:$O$10,0))),SUM(INDEX(TB_ALLOCATIONS[[January]:[December]],MATCH(Summary!$H209,TB_ALLOCATIONS[Subcategory],0),MATCH(Summary!Z$8,TB_ALLOCATIONS[[#Headers],[January]:[December]],0)))))),0)</f>
        <v/>
      </c>
      <c r="AA209" s="249" t="str">
        <f>IFERROR(IF($H209="","",IF($H209="Total",SUMIFS(AA$12:AA208,$F$12:$F208,"Category"),IF($F209="Category",SUMIFS(TB_TRANSACTIONS[Total ($)],TB_TRANSACTIONS[Category],Summary!$H209,TB_TRANSACTIONS[Month],Summary!Z$8),SUMIFS(TB_TRANSACTIONS[Total ($)],TB_TRANSACTIONS[Subcategory],Summary!$H209,TB_TRANSACTIONS[Month],Summary!Z$8)))),0)</f>
        <v/>
      </c>
      <c r="AB209" s="250" t="str">
        <f t="shared" si="64"/>
        <v/>
      </c>
      <c r="AC209" s="162"/>
      <c r="AD209" s="165"/>
      <c r="AE209" s="249" t="str">
        <f>IFERROR(IF($H209="","",IF($H209="Total",SUMIFS(AE$12:AE208,$F$12:$F208,"Category"),IF($F209="Category",SUM(INDEX(Allocations!$D$11:$O$20,MATCH(Summary!$H209,Allocations!$C$11:$C$20,0),MATCH(Summary!AE$8,Allocations!$D$10:$O$10,0))),SUM(INDEX(TB_ALLOCATIONS[[January]:[December]],MATCH(Summary!$H209,TB_ALLOCATIONS[Subcategory],0),MATCH(Summary!AE$8,TB_ALLOCATIONS[[#Headers],[January]:[December]],0)))))),0)</f>
        <v/>
      </c>
      <c r="AF209" s="249" t="str">
        <f>IFERROR(IF($H209="","",IF($H209="Total",SUMIFS(AF$12:AF208,$F$12:$F208,"Category"),IF($F209="Category",SUMIFS(TB_TRANSACTIONS[Total ($)],TB_TRANSACTIONS[Category],Summary!$H209,TB_TRANSACTIONS[Month],Summary!AE$8),SUMIFS(TB_TRANSACTIONS[Total ($)],TB_TRANSACTIONS[Subcategory],Summary!$H209,TB_TRANSACTIONS[Month],Summary!AE$8)))),0)</f>
        <v/>
      </c>
      <c r="AG209" s="250" t="str">
        <f t="shared" si="65"/>
        <v/>
      </c>
      <c r="AH209" s="162"/>
      <c r="AI209" s="165"/>
      <c r="AJ209" s="249" t="str">
        <f>IFERROR(IF($H209="","",IF($H209="Total",SUMIFS(AJ$12:AJ208,$F$12:$F208,"Category"),IF($F209="Category",SUM(INDEX(Allocations!$D$11:$O$20,MATCH(Summary!$H209,Allocations!$C$11:$C$20,0),MATCH(Summary!AJ$8,Allocations!$D$10:$O$10,0))),SUM(INDEX(TB_ALLOCATIONS[[January]:[December]],MATCH(Summary!$H209,TB_ALLOCATIONS[Subcategory],0),MATCH(Summary!AJ$8,TB_ALLOCATIONS[[#Headers],[January]:[December]],0)))))),0)</f>
        <v/>
      </c>
      <c r="AK209" s="249" t="str">
        <f>IFERROR(IF($H209="","",IF($H209="Total",SUMIFS(AK$12:AK208,$F$12:$F208,"Category"),IF($F209="Category",SUMIFS(TB_TRANSACTIONS[Total ($)],TB_TRANSACTIONS[Category],Summary!$H209,TB_TRANSACTIONS[Month],Summary!AJ$8),SUMIFS(TB_TRANSACTIONS[Total ($)],TB_TRANSACTIONS[Subcategory],Summary!$H209,TB_TRANSACTIONS[Month],Summary!AJ$8)))),0)</f>
        <v/>
      </c>
      <c r="AL209" s="250" t="str">
        <f t="shared" si="66"/>
        <v/>
      </c>
      <c r="AM209" s="162"/>
      <c r="AN209" s="165"/>
      <c r="AO209" s="249" t="str">
        <f>IFERROR(IF($H209="","",IF($H209="Total",SUMIFS(AO$12:AO208,$F$12:$F208,"Category"),IF($F209="Category",SUM(INDEX(Allocations!$D$11:$O$20,MATCH(Summary!$H209,Allocations!$C$11:$C$20,0),MATCH(Summary!AO$8,Allocations!$D$10:$O$10,0))),SUM(INDEX(TB_ALLOCATIONS[[January]:[December]],MATCH(Summary!$H209,TB_ALLOCATIONS[Subcategory],0),MATCH(Summary!AO$8,TB_ALLOCATIONS[[#Headers],[January]:[December]],0)))))),0)</f>
        <v/>
      </c>
      <c r="AP209" s="249" t="str">
        <f>IFERROR(IF($H209="","",IF($H209="Total",SUMIFS(AP$12:AP208,$F$12:$F208,"Category"),IF($F209="Category",SUMIFS(TB_TRANSACTIONS[Total ($)],TB_TRANSACTIONS[Category],Summary!$H209,TB_TRANSACTIONS[Month],Summary!AO$8),SUMIFS(TB_TRANSACTIONS[Total ($)],TB_TRANSACTIONS[Subcategory],Summary!$H209,TB_TRANSACTIONS[Month],Summary!AO$8)))),0)</f>
        <v/>
      </c>
      <c r="AQ209" s="250" t="str">
        <f t="shared" si="67"/>
        <v/>
      </c>
      <c r="AR209" s="162"/>
      <c r="AS209" s="165"/>
      <c r="AT209" s="249" t="str">
        <f>IFERROR(IF($H209="","",IF($H209="Total",SUMIFS(AT$12:AT208,$F$12:$F208,"Category"),IF($F209="Category",SUM(INDEX(Allocations!$D$11:$O$20,MATCH(Summary!$H209,Allocations!$C$11:$C$20,0),MATCH(Summary!AT$8,Allocations!$D$10:$O$10,0))),SUM(INDEX(TB_ALLOCATIONS[[January]:[December]],MATCH(Summary!$H209,TB_ALLOCATIONS[Subcategory],0),MATCH(Summary!AT$8,TB_ALLOCATIONS[[#Headers],[January]:[December]],0)))))),0)</f>
        <v/>
      </c>
      <c r="AU209" s="249" t="str">
        <f>IFERROR(IF($H209="","",IF($H209="Total",SUMIFS(AU$12:AU208,$F$12:$F208,"Category"),IF($F209="Category",SUMIFS(TB_TRANSACTIONS[Total ($)],TB_TRANSACTIONS[Category],Summary!$H209,TB_TRANSACTIONS[Month],Summary!AT$8),SUMIFS(TB_TRANSACTIONS[Total ($)],TB_TRANSACTIONS[Subcategory],Summary!$H209,TB_TRANSACTIONS[Month],Summary!AT$8)))),0)</f>
        <v/>
      </c>
      <c r="AV209" s="250" t="str">
        <f t="shared" si="68"/>
        <v/>
      </c>
      <c r="AW209" s="162"/>
      <c r="AX209" s="165"/>
      <c r="AY209" s="249" t="str">
        <f>IFERROR(IF($H209="","",IF($H209="Total",SUMIFS(AY$12:AY208,$F$12:$F208,"Category"),IF($F209="Category",SUM(INDEX(Allocations!$D$11:$O$20,MATCH(Summary!$H209,Allocations!$C$11:$C$20,0),MATCH(Summary!AY$8,Allocations!$D$10:$O$10,0))),SUM(INDEX(TB_ALLOCATIONS[[January]:[December]],MATCH(Summary!$H209,TB_ALLOCATIONS[Subcategory],0),MATCH(Summary!AY$8,TB_ALLOCATIONS[[#Headers],[January]:[December]],0)))))),0)</f>
        <v/>
      </c>
      <c r="AZ209" s="249" t="str">
        <f>IFERROR(IF($H209="","",IF($H209="Total",SUMIFS(AZ$12:AZ208,$F$12:$F208,"Category"),IF($F209="Category",SUMIFS(TB_TRANSACTIONS[Total ($)],TB_TRANSACTIONS[Category],Summary!$H209,TB_TRANSACTIONS[Month],Summary!AY$8),SUMIFS(TB_TRANSACTIONS[Total ($)],TB_TRANSACTIONS[Subcategory],Summary!$H209,TB_TRANSACTIONS[Month],Summary!AY$8)))),0)</f>
        <v/>
      </c>
      <c r="BA209" s="250" t="str">
        <f t="shared" si="69"/>
        <v/>
      </c>
      <c r="BB209" s="162"/>
      <c r="BC209" s="165"/>
      <c r="BD209" s="249" t="str">
        <f>IFERROR(IF($H209="","",IF($H209="Total",SUMIFS(BD$12:BD208,$F$12:$F208,"Category"),IF($F209="Category",SUM(INDEX(Allocations!$D$11:$O$20,MATCH(Summary!$H209,Allocations!$C$11:$C$20,0),MATCH(Summary!BD$8,Allocations!$D$10:$O$10,0))),SUM(INDEX(TB_ALLOCATIONS[[January]:[December]],MATCH(Summary!$H209,TB_ALLOCATIONS[Subcategory],0),MATCH(Summary!BD$8,TB_ALLOCATIONS[[#Headers],[January]:[December]],0)))))),0)</f>
        <v/>
      </c>
      <c r="BE209" s="249" t="str">
        <f>IFERROR(IF($H209="","",IF($H209="Total",SUMIFS(BE$12:BE208,$F$12:$F208,"Category"),IF($F209="Category",SUMIFS(TB_TRANSACTIONS[Total ($)],TB_TRANSACTIONS[Category],Summary!$H209,TB_TRANSACTIONS[Month],Summary!BD$8),SUMIFS(TB_TRANSACTIONS[Total ($)],TB_TRANSACTIONS[Subcategory],Summary!$H209,TB_TRANSACTIONS[Month],Summary!BD$8)))),0)</f>
        <v/>
      </c>
      <c r="BF209" s="250" t="str">
        <f t="shared" si="70"/>
        <v/>
      </c>
      <c r="BG209" s="162"/>
      <c r="BH209" s="165"/>
      <c r="BI209" s="249" t="str">
        <f>IFERROR(IF($H209="","",IF($H209="Total",SUMIFS(BI$12:BI208,$F$12:$F208,"Category"),IF($F209="Category",SUM(INDEX(Allocations!$D$11:$O$20,MATCH(Summary!$H209,Allocations!$C$11:$C$20,0),MATCH(Summary!BI$8,Allocations!$D$10:$O$10,0))),SUM(INDEX(TB_ALLOCATIONS[[January]:[December]],MATCH(Summary!$H209,TB_ALLOCATIONS[Subcategory],0),MATCH(Summary!BI$8,TB_ALLOCATIONS[[#Headers],[January]:[December]],0)))))),0)</f>
        <v/>
      </c>
      <c r="BJ209" s="249" t="str">
        <f>IFERROR(IF($H209="","",IF($H209="Total",SUMIFS(BJ$12:BJ208,$F$12:$F208,"Category"),IF($F209="Category",SUMIFS(TB_TRANSACTIONS[Total ($)],TB_TRANSACTIONS[Category],Summary!$H209,TB_TRANSACTIONS[Month],Summary!BI$8),SUMIFS(TB_TRANSACTIONS[Total ($)],TB_TRANSACTIONS[Subcategory],Summary!$H209,TB_TRANSACTIONS[Month],Summary!BI$8)))),0)</f>
        <v/>
      </c>
      <c r="BK209" s="250" t="str">
        <f t="shared" si="71"/>
        <v/>
      </c>
      <c r="BL209" s="162"/>
      <c r="BM209" s="165"/>
      <c r="BN209" s="249" t="str">
        <f>IFERROR(IF($H209="","",IF($H209="Total",SUMIFS(BN$12:BN208,$F$12:$F208,"Category"),IF($F209="Category",SUM(INDEX(Allocations!$D$11:$O$20,MATCH(Summary!$H209,Allocations!$C$11:$C$20,0),MATCH(Summary!BN$8,Allocations!$D$10:$O$10,0))),SUM(INDEX(TB_ALLOCATIONS[[January]:[December]],MATCH(Summary!$H209,TB_ALLOCATIONS[Subcategory],0),MATCH(Summary!BN$8,TB_ALLOCATIONS[[#Headers],[January]:[December]],0)))))),0)</f>
        <v/>
      </c>
      <c r="BO209" s="249" t="str">
        <f>IFERROR(IF($H209="","",IF($H209="Total",SUMIFS(BO$12:BO208,$F$12:$F208,"Category"),IF($F209="Category",SUMIFS(TB_TRANSACTIONS[Total ($)],TB_TRANSACTIONS[Category],Summary!$H209,TB_TRANSACTIONS[Month],Summary!BN$8),SUMIFS(TB_TRANSACTIONS[Total ($)],TB_TRANSACTIONS[Subcategory],Summary!$H209,TB_TRANSACTIONS[Month],Summary!BN$8)))),0)</f>
        <v/>
      </c>
      <c r="BP209" s="250" t="str">
        <f t="shared" si="72"/>
        <v/>
      </c>
      <c r="BQ209" s="162"/>
      <c r="BR209" s="165"/>
      <c r="BS209" s="249" t="str">
        <f t="shared" si="58"/>
        <v/>
      </c>
      <c r="BT209" s="249" t="str">
        <f t="shared" si="59"/>
        <v/>
      </c>
      <c r="BU209" s="250" t="str">
        <f t="shared" si="60"/>
        <v/>
      </c>
      <c r="BV209" s="267"/>
      <c r="BW209" s="77"/>
      <c r="BX209" s="57"/>
      <c r="CK209" s="92"/>
      <c r="CL209" s="92"/>
      <c r="CM209" s="92"/>
      <c r="CN209" s="92"/>
      <c r="CO209" s="92"/>
      <c r="CP209" s="92"/>
    </row>
    <row r="210" spans="1:94" s="72" customFormat="1" ht="16" customHeight="1" thickBot="1" x14ac:dyDescent="0.3">
      <c r="A210" s="97"/>
      <c r="B210" s="108" t="str">
        <f>IFERROR(IF(COUNTIFS($B$13:B209,"Total")&gt;0,"-",IF(B209="",IF(B208="","Total",IF(B208=$C$8,"",B208+1)),IF(E209=D209,"",B209))),"-")</f>
        <v>-</v>
      </c>
      <c r="C210" s="108" t="str">
        <f>IFERROR(IF(B210="","-",INDEX(Analysis!$D$45:$D$54,MATCH(Summary!$B210,Analysis!$C$45:$C$54,0),1)),"-")</f>
        <v>-</v>
      </c>
      <c r="D210" s="108" t="str">
        <f>IFERROR(INDEX(Analysis!$E$45:$E$54,MATCH(Summary!$B210,Analysis!$C$45:$C$54,0),1),"-")</f>
        <v>-</v>
      </c>
      <c r="E210" s="108" t="str">
        <f t="shared" si="73"/>
        <v>-</v>
      </c>
      <c r="F210" s="108" t="str">
        <f t="shared" si="61"/>
        <v>-</v>
      </c>
      <c r="G210" s="57"/>
      <c r="H210" s="164" t="str">
        <f>IFERROR(IF(B210="Total","Total",IF(COUNTIFS($H$12:H209,"Total")&gt;0,"",IF(F210="Category",Summary!C210,INDEX(TB_ALLOCATIONS[Subcategory],MATCH(Summary!C210&amp;"-"&amp;Summary!E210,TB_ALLOCATIONS[Subcategory - code],0),1)))),"")</f>
        <v/>
      </c>
      <c r="I210" s="162"/>
      <c r="J210" s="165"/>
      <c r="K210" s="249" t="str">
        <f>IFERROR(IF($H210="","",IF($H210="Total",SUMIFS(K$12:K209,$F$12:$F209,"Category"),IF($F210="Category",SUM(INDEX(Allocations!$D$11:$O$20,MATCH(Summary!$H210,Allocations!$C$11:$C$20,0),MATCH(Summary!K$8,Allocations!$D$10:$O$10,0))),SUM(INDEX(TB_ALLOCATIONS[[January]:[December]],MATCH(Summary!$H210,TB_ALLOCATIONS[Subcategory],0),MATCH(Summary!K$8,TB_ALLOCATIONS[[#Headers],[January]:[December]],0)))))),0)</f>
        <v/>
      </c>
      <c r="L210" s="249" t="str">
        <f>IFERROR(IF($H210="","",IF($H210="Total",SUMIFS(L$12:L209,$F$12:$F209,"Category"),IF($F210="Category",SUMIFS(TB_TRANSACTIONS[Total ($)],TB_TRANSACTIONS[Category],Summary!$H210,TB_TRANSACTIONS[Month],Summary!K$8),SUMIFS(TB_TRANSACTIONS[Total ($)],TB_TRANSACTIONS[Subcategory],Summary!$H210,TB_TRANSACTIONS[Month],Summary!K$8)))),0)</f>
        <v/>
      </c>
      <c r="M210" s="250" t="str">
        <f t="shared" si="54"/>
        <v/>
      </c>
      <c r="N210" s="162"/>
      <c r="O210" s="165"/>
      <c r="P210" s="249" t="str">
        <f>IFERROR(IF($H210="","",IF($H210="Total",SUMIFS(P$12:P209,$F$12:$F209,"Category"),IF($F210="Category",SUM(INDEX(Allocations!$D$11:$O$20,MATCH(Summary!$H210,Allocations!$C$11:$C$20,0),MATCH(Summary!P$8,Allocations!$D$10:$O$10,0))),SUM(INDEX(TB_ALLOCATIONS[[January]:[December]],MATCH(Summary!$H210,TB_ALLOCATIONS[Subcategory],0),MATCH(Summary!P$8,TB_ALLOCATIONS[[#Headers],[January]:[December]],0)))))),0)</f>
        <v/>
      </c>
      <c r="Q210" s="249" t="str">
        <f>IFERROR(IF($H210="","",IF($H210="Total",SUMIFS(Q$12:Q209,$F$12:$F209,"Category"),IF($F210="Category",SUMIFS(TB_TRANSACTIONS[Total ($)],TB_TRANSACTIONS[Category],Summary!$H210,TB_TRANSACTIONS[Month],Summary!P$8),SUMIFS(TB_TRANSACTIONS[Total ($)],TB_TRANSACTIONS[Subcategory],Summary!$H210,TB_TRANSACTIONS[Month],Summary!P$8)))),0)</f>
        <v/>
      </c>
      <c r="R210" s="250" t="str">
        <f t="shared" si="62"/>
        <v/>
      </c>
      <c r="S210" s="162"/>
      <c r="T210" s="165"/>
      <c r="U210" s="249" t="str">
        <f>IFERROR(IF($H210="","",IF($H210="Total",SUMIFS(U$12:U209,$F$12:$F209,"Category"),IF($F210="Category",SUM(INDEX(Allocations!$D$11:$O$20,MATCH(Summary!$H210,Allocations!$C$11:$C$20,0),MATCH(Summary!U$8,Allocations!$D$10:$O$10,0))),SUM(INDEX(TB_ALLOCATIONS[[January]:[December]],MATCH(Summary!$H210,TB_ALLOCATIONS[Subcategory],0),MATCH(Summary!U$8,TB_ALLOCATIONS[[#Headers],[January]:[December]],0)))))),0)</f>
        <v/>
      </c>
      <c r="V210" s="249" t="str">
        <f>IFERROR(IF($H210="","",IF($H210="Total",SUMIFS(V$12:V209,$F$12:$F209,"Category"),IF($F210="Category",SUMIFS(TB_TRANSACTIONS[Total ($)],TB_TRANSACTIONS[Category],Summary!$H210,TB_TRANSACTIONS[Month],Summary!U$8),SUMIFS(TB_TRANSACTIONS[Total ($)],TB_TRANSACTIONS[Subcategory],Summary!$H210,TB_TRANSACTIONS[Month],Summary!U$8)))),0)</f>
        <v/>
      </c>
      <c r="W210" s="250" t="str">
        <f t="shared" si="63"/>
        <v/>
      </c>
      <c r="X210" s="162"/>
      <c r="Y210" s="165"/>
      <c r="Z210" s="249" t="str">
        <f>IFERROR(IF($H210="","",IF($H210="Total",SUMIFS(Z$12:Z209,$F$12:$F209,"Category"),IF($F210="Category",SUM(INDEX(Allocations!$D$11:$O$20,MATCH(Summary!$H210,Allocations!$C$11:$C$20,0),MATCH(Summary!Z$8,Allocations!$D$10:$O$10,0))),SUM(INDEX(TB_ALLOCATIONS[[January]:[December]],MATCH(Summary!$H210,TB_ALLOCATIONS[Subcategory],0),MATCH(Summary!Z$8,TB_ALLOCATIONS[[#Headers],[January]:[December]],0)))))),0)</f>
        <v/>
      </c>
      <c r="AA210" s="249" t="str">
        <f>IFERROR(IF($H210="","",IF($H210="Total",SUMIFS(AA$12:AA209,$F$12:$F209,"Category"),IF($F210="Category",SUMIFS(TB_TRANSACTIONS[Total ($)],TB_TRANSACTIONS[Category],Summary!$H210,TB_TRANSACTIONS[Month],Summary!Z$8),SUMIFS(TB_TRANSACTIONS[Total ($)],TB_TRANSACTIONS[Subcategory],Summary!$H210,TB_TRANSACTIONS[Month],Summary!Z$8)))),0)</f>
        <v/>
      </c>
      <c r="AB210" s="250" t="str">
        <f t="shared" si="64"/>
        <v/>
      </c>
      <c r="AC210" s="162"/>
      <c r="AD210" s="165"/>
      <c r="AE210" s="249" t="str">
        <f>IFERROR(IF($H210="","",IF($H210="Total",SUMIFS(AE$12:AE209,$F$12:$F209,"Category"),IF($F210="Category",SUM(INDEX(Allocations!$D$11:$O$20,MATCH(Summary!$H210,Allocations!$C$11:$C$20,0),MATCH(Summary!AE$8,Allocations!$D$10:$O$10,0))),SUM(INDEX(TB_ALLOCATIONS[[January]:[December]],MATCH(Summary!$H210,TB_ALLOCATIONS[Subcategory],0),MATCH(Summary!AE$8,TB_ALLOCATIONS[[#Headers],[January]:[December]],0)))))),0)</f>
        <v/>
      </c>
      <c r="AF210" s="249" t="str">
        <f>IFERROR(IF($H210="","",IF($H210="Total",SUMIFS(AF$12:AF209,$F$12:$F209,"Category"),IF($F210="Category",SUMIFS(TB_TRANSACTIONS[Total ($)],TB_TRANSACTIONS[Category],Summary!$H210,TB_TRANSACTIONS[Month],Summary!AE$8),SUMIFS(TB_TRANSACTIONS[Total ($)],TB_TRANSACTIONS[Subcategory],Summary!$H210,TB_TRANSACTIONS[Month],Summary!AE$8)))),0)</f>
        <v/>
      </c>
      <c r="AG210" s="250" t="str">
        <f t="shared" si="65"/>
        <v/>
      </c>
      <c r="AH210" s="162"/>
      <c r="AI210" s="165"/>
      <c r="AJ210" s="249" t="str">
        <f>IFERROR(IF($H210="","",IF($H210="Total",SUMIFS(AJ$12:AJ209,$F$12:$F209,"Category"),IF($F210="Category",SUM(INDEX(Allocations!$D$11:$O$20,MATCH(Summary!$H210,Allocations!$C$11:$C$20,0),MATCH(Summary!AJ$8,Allocations!$D$10:$O$10,0))),SUM(INDEX(TB_ALLOCATIONS[[January]:[December]],MATCH(Summary!$H210,TB_ALLOCATIONS[Subcategory],0),MATCH(Summary!AJ$8,TB_ALLOCATIONS[[#Headers],[January]:[December]],0)))))),0)</f>
        <v/>
      </c>
      <c r="AK210" s="249" t="str">
        <f>IFERROR(IF($H210="","",IF($H210="Total",SUMIFS(AK$12:AK209,$F$12:$F209,"Category"),IF($F210="Category",SUMIFS(TB_TRANSACTIONS[Total ($)],TB_TRANSACTIONS[Category],Summary!$H210,TB_TRANSACTIONS[Month],Summary!AJ$8),SUMIFS(TB_TRANSACTIONS[Total ($)],TB_TRANSACTIONS[Subcategory],Summary!$H210,TB_TRANSACTIONS[Month],Summary!AJ$8)))),0)</f>
        <v/>
      </c>
      <c r="AL210" s="250" t="str">
        <f t="shared" si="66"/>
        <v/>
      </c>
      <c r="AM210" s="162"/>
      <c r="AN210" s="165"/>
      <c r="AO210" s="249" t="str">
        <f>IFERROR(IF($H210="","",IF($H210="Total",SUMIFS(AO$12:AO209,$F$12:$F209,"Category"),IF($F210="Category",SUM(INDEX(Allocations!$D$11:$O$20,MATCH(Summary!$H210,Allocations!$C$11:$C$20,0),MATCH(Summary!AO$8,Allocations!$D$10:$O$10,0))),SUM(INDEX(TB_ALLOCATIONS[[January]:[December]],MATCH(Summary!$H210,TB_ALLOCATIONS[Subcategory],0),MATCH(Summary!AO$8,TB_ALLOCATIONS[[#Headers],[January]:[December]],0)))))),0)</f>
        <v/>
      </c>
      <c r="AP210" s="249" t="str">
        <f>IFERROR(IF($H210="","",IF($H210="Total",SUMIFS(AP$12:AP209,$F$12:$F209,"Category"),IF($F210="Category",SUMIFS(TB_TRANSACTIONS[Total ($)],TB_TRANSACTIONS[Category],Summary!$H210,TB_TRANSACTIONS[Month],Summary!AO$8),SUMIFS(TB_TRANSACTIONS[Total ($)],TB_TRANSACTIONS[Subcategory],Summary!$H210,TB_TRANSACTIONS[Month],Summary!AO$8)))),0)</f>
        <v/>
      </c>
      <c r="AQ210" s="250" t="str">
        <f t="shared" si="67"/>
        <v/>
      </c>
      <c r="AR210" s="162"/>
      <c r="AS210" s="165"/>
      <c r="AT210" s="249" t="str">
        <f>IFERROR(IF($H210="","",IF($H210="Total",SUMIFS(AT$12:AT209,$F$12:$F209,"Category"),IF($F210="Category",SUM(INDEX(Allocations!$D$11:$O$20,MATCH(Summary!$H210,Allocations!$C$11:$C$20,0),MATCH(Summary!AT$8,Allocations!$D$10:$O$10,0))),SUM(INDEX(TB_ALLOCATIONS[[January]:[December]],MATCH(Summary!$H210,TB_ALLOCATIONS[Subcategory],0),MATCH(Summary!AT$8,TB_ALLOCATIONS[[#Headers],[January]:[December]],0)))))),0)</f>
        <v/>
      </c>
      <c r="AU210" s="249" t="str">
        <f>IFERROR(IF($H210="","",IF($H210="Total",SUMIFS(AU$12:AU209,$F$12:$F209,"Category"),IF($F210="Category",SUMIFS(TB_TRANSACTIONS[Total ($)],TB_TRANSACTIONS[Category],Summary!$H210,TB_TRANSACTIONS[Month],Summary!AT$8),SUMIFS(TB_TRANSACTIONS[Total ($)],TB_TRANSACTIONS[Subcategory],Summary!$H210,TB_TRANSACTIONS[Month],Summary!AT$8)))),0)</f>
        <v/>
      </c>
      <c r="AV210" s="250" t="str">
        <f t="shared" si="68"/>
        <v/>
      </c>
      <c r="AW210" s="162"/>
      <c r="AX210" s="165"/>
      <c r="AY210" s="249" t="str">
        <f>IFERROR(IF($H210="","",IF($H210="Total",SUMIFS(AY$12:AY209,$F$12:$F209,"Category"),IF($F210="Category",SUM(INDEX(Allocations!$D$11:$O$20,MATCH(Summary!$H210,Allocations!$C$11:$C$20,0),MATCH(Summary!AY$8,Allocations!$D$10:$O$10,0))),SUM(INDEX(TB_ALLOCATIONS[[January]:[December]],MATCH(Summary!$H210,TB_ALLOCATIONS[Subcategory],0),MATCH(Summary!AY$8,TB_ALLOCATIONS[[#Headers],[January]:[December]],0)))))),0)</f>
        <v/>
      </c>
      <c r="AZ210" s="249" t="str">
        <f>IFERROR(IF($H210="","",IF($H210="Total",SUMIFS(AZ$12:AZ209,$F$12:$F209,"Category"),IF($F210="Category",SUMIFS(TB_TRANSACTIONS[Total ($)],TB_TRANSACTIONS[Category],Summary!$H210,TB_TRANSACTIONS[Month],Summary!AY$8),SUMIFS(TB_TRANSACTIONS[Total ($)],TB_TRANSACTIONS[Subcategory],Summary!$H210,TB_TRANSACTIONS[Month],Summary!AY$8)))),0)</f>
        <v/>
      </c>
      <c r="BA210" s="250" t="str">
        <f t="shared" si="69"/>
        <v/>
      </c>
      <c r="BB210" s="162"/>
      <c r="BC210" s="165"/>
      <c r="BD210" s="249" t="str">
        <f>IFERROR(IF($H210="","",IF($H210="Total",SUMIFS(BD$12:BD209,$F$12:$F209,"Category"),IF($F210="Category",SUM(INDEX(Allocations!$D$11:$O$20,MATCH(Summary!$H210,Allocations!$C$11:$C$20,0),MATCH(Summary!BD$8,Allocations!$D$10:$O$10,0))),SUM(INDEX(TB_ALLOCATIONS[[January]:[December]],MATCH(Summary!$H210,TB_ALLOCATIONS[Subcategory],0),MATCH(Summary!BD$8,TB_ALLOCATIONS[[#Headers],[January]:[December]],0)))))),0)</f>
        <v/>
      </c>
      <c r="BE210" s="249" t="str">
        <f>IFERROR(IF($H210="","",IF($H210="Total",SUMIFS(BE$12:BE209,$F$12:$F209,"Category"),IF($F210="Category",SUMIFS(TB_TRANSACTIONS[Total ($)],TB_TRANSACTIONS[Category],Summary!$H210,TB_TRANSACTIONS[Month],Summary!BD$8),SUMIFS(TB_TRANSACTIONS[Total ($)],TB_TRANSACTIONS[Subcategory],Summary!$H210,TB_TRANSACTIONS[Month],Summary!BD$8)))),0)</f>
        <v/>
      </c>
      <c r="BF210" s="250" t="str">
        <f t="shared" si="70"/>
        <v/>
      </c>
      <c r="BG210" s="162"/>
      <c r="BH210" s="165"/>
      <c r="BI210" s="249" t="str">
        <f>IFERROR(IF($H210="","",IF($H210="Total",SUMIFS(BI$12:BI209,$F$12:$F209,"Category"),IF($F210="Category",SUM(INDEX(Allocations!$D$11:$O$20,MATCH(Summary!$H210,Allocations!$C$11:$C$20,0),MATCH(Summary!BI$8,Allocations!$D$10:$O$10,0))),SUM(INDEX(TB_ALLOCATIONS[[January]:[December]],MATCH(Summary!$H210,TB_ALLOCATIONS[Subcategory],0),MATCH(Summary!BI$8,TB_ALLOCATIONS[[#Headers],[January]:[December]],0)))))),0)</f>
        <v/>
      </c>
      <c r="BJ210" s="249" t="str">
        <f>IFERROR(IF($H210="","",IF($H210="Total",SUMIFS(BJ$12:BJ209,$F$12:$F209,"Category"),IF($F210="Category",SUMIFS(TB_TRANSACTIONS[Total ($)],TB_TRANSACTIONS[Category],Summary!$H210,TB_TRANSACTIONS[Month],Summary!BI$8),SUMIFS(TB_TRANSACTIONS[Total ($)],TB_TRANSACTIONS[Subcategory],Summary!$H210,TB_TRANSACTIONS[Month],Summary!BI$8)))),0)</f>
        <v/>
      </c>
      <c r="BK210" s="250" t="str">
        <f t="shared" si="71"/>
        <v/>
      </c>
      <c r="BL210" s="162"/>
      <c r="BM210" s="165"/>
      <c r="BN210" s="249" t="str">
        <f>IFERROR(IF($H210="","",IF($H210="Total",SUMIFS(BN$12:BN209,$F$12:$F209,"Category"),IF($F210="Category",SUM(INDEX(Allocations!$D$11:$O$20,MATCH(Summary!$H210,Allocations!$C$11:$C$20,0),MATCH(Summary!BN$8,Allocations!$D$10:$O$10,0))),SUM(INDEX(TB_ALLOCATIONS[[January]:[December]],MATCH(Summary!$H210,TB_ALLOCATIONS[Subcategory],0),MATCH(Summary!BN$8,TB_ALLOCATIONS[[#Headers],[January]:[December]],0)))))),0)</f>
        <v/>
      </c>
      <c r="BO210" s="249" t="str">
        <f>IFERROR(IF($H210="","",IF($H210="Total",SUMIFS(BO$12:BO209,$F$12:$F209,"Category"),IF($F210="Category",SUMIFS(TB_TRANSACTIONS[Total ($)],TB_TRANSACTIONS[Category],Summary!$H210,TB_TRANSACTIONS[Month],Summary!BN$8),SUMIFS(TB_TRANSACTIONS[Total ($)],TB_TRANSACTIONS[Subcategory],Summary!$H210,TB_TRANSACTIONS[Month],Summary!BN$8)))),0)</f>
        <v/>
      </c>
      <c r="BP210" s="250" t="str">
        <f t="shared" si="72"/>
        <v/>
      </c>
      <c r="BQ210" s="162"/>
      <c r="BR210" s="165"/>
      <c r="BS210" s="249" t="str">
        <f t="shared" si="58"/>
        <v/>
      </c>
      <c r="BT210" s="249" t="str">
        <f t="shared" si="59"/>
        <v/>
      </c>
      <c r="BU210" s="250" t="str">
        <f t="shared" si="60"/>
        <v/>
      </c>
      <c r="BV210" s="267"/>
      <c r="BW210" s="77"/>
      <c r="BX210" s="57"/>
      <c r="CK210" s="92"/>
      <c r="CL210" s="92"/>
      <c r="CM210" s="92"/>
      <c r="CN210" s="92"/>
      <c r="CO210" s="92"/>
      <c r="CP210" s="92"/>
    </row>
    <row r="211" spans="1:94" s="72" customFormat="1" ht="16" customHeight="1" thickBot="1" x14ac:dyDescent="0.3">
      <c r="A211" s="97"/>
      <c r="B211" s="108" t="str">
        <f>IFERROR(IF(COUNTIFS($B$13:B210,"Total")&gt;0,"-",IF(B210="",IF(B209="","Total",IF(B209=$C$8,"",B209+1)),IF(E210=D210,"",B210))),"-")</f>
        <v>-</v>
      </c>
      <c r="C211" s="108" t="str">
        <f>IFERROR(IF(B211="","-",INDEX(Analysis!$D$45:$D$54,MATCH(Summary!$B211,Analysis!$C$45:$C$54,0),1)),"-")</f>
        <v>-</v>
      </c>
      <c r="D211" s="108" t="str">
        <f>IFERROR(INDEX(Analysis!$E$45:$E$54,MATCH(Summary!$B211,Analysis!$C$45:$C$54,0),1),"-")</f>
        <v>-</v>
      </c>
      <c r="E211" s="108" t="str">
        <f t="shared" si="73"/>
        <v>-</v>
      </c>
      <c r="F211" s="108" t="str">
        <f t="shared" si="61"/>
        <v>-</v>
      </c>
      <c r="G211" s="57"/>
      <c r="H211" s="164" t="str">
        <f>IFERROR(IF(B211="Total","Total",IF(COUNTIFS($H$12:H210,"Total")&gt;0,"",IF(F211="Category",Summary!C211,INDEX(TB_ALLOCATIONS[Subcategory],MATCH(Summary!C211&amp;"-"&amp;Summary!E211,TB_ALLOCATIONS[Subcategory - code],0),1)))),"")</f>
        <v/>
      </c>
      <c r="I211" s="162"/>
      <c r="J211" s="165"/>
      <c r="K211" s="249" t="str">
        <f>IFERROR(IF($H211="","",IF($H211="Total",SUMIFS(K$12:K210,$F$12:$F210,"Category"),IF($F211="Category",SUM(INDEX(Allocations!$D$11:$O$20,MATCH(Summary!$H211,Allocations!$C$11:$C$20,0),MATCH(Summary!K$8,Allocations!$D$10:$O$10,0))),SUM(INDEX(TB_ALLOCATIONS[[January]:[December]],MATCH(Summary!$H211,TB_ALLOCATIONS[Subcategory],0),MATCH(Summary!K$8,TB_ALLOCATIONS[[#Headers],[January]:[December]],0)))))),0)</f>
        <v/>
      </c>
      <c r="L211" s="249" t="str">
        <f>IFERROR(IF($H211="","",IF($H211="Total",SUMIFS(L$12:L210,$F$12:$F210,"Category"),IF($F211="Category",SUMIFS(TB_TRANSACTIONS[Total ($)],TB_TRANSACTIONS[Category],Summary!$H211,TB_TRANSACTIONS[Month],Summary!K$8),SUMIFS(TB_TRANSACTIONS[Total ($)],TB_TRANSACTIONS[Subcategory],Summary!$H211,TB_TRANSACTIONS[Month],Summary!K$8)))),0)</f>
        <v/>
      </c>
      <c r="M211" s="250" t="str">
        <f t="shared" si="54"/>
        <v/>
      </c>
      <c r="N211" s="162"/>
      <c r="O211" s="165"/>
      <c r="P211" s="249" t="str">
        <f>IFERROR(IF($H211="","",IF($H211="Total",SUMIFS(P$12:P210,$F$12:$F210,"Category"),IF($F211="Category",SUM(INDEX(Allocations!$D$11:$O$20,MATCH(Summary!$H211,Allocations!$C$11:$C$20,0),MATCH(Summary!P$8,Allocations!$D$10:$O$10,0))),SUM(INDEX(TB_ALLOCATIONS[[January]:[December]],MATCH(Summary!$H211,TB_ALLOCATIONS[Subcategory],0),MATCH(Summary!P$8,TB_ALLOCATIONS[[#Headers],[January]:[December]],0)))))),0)</f>
        <v/>
      </c>
      <c r="Q211" s="249" t="str">
        <f>IFERROR(IF($H211="","",IF($H211="Total",SUMIFS(Q$12:Q210,$F$12:$F210,"Category"),IF($F211="Category",SUMIFS(TB_TRANSACTIONS[Total ($)],TB_TRANSACTIONS[Category],Summary!$H211,TB_TRANSACTIONS[Month],Summary!P$8),SUMIFS(TB_TRANSACTIONS[Total ($)],TB_TRANSACTIONS[Subcategory],Summary!$H211,TB_TRANSACTIONS[Month],Summary!P$8)))),0)</f>
        <v/>
      </c>
      <c r="R211" s="250" t="str">
        <f t="shared" si="62"/>
        <v/>
      </c>
      <c r="S211" s="162"/>
      <c r="T211" s="165"/>
      <c r="U211" s="249" t="str">
        <f>IFERROR(IF($H211="","",IF($H211="Total",SUMIFS(U$12:U210,$F$12:$F210,"Category"),IF($F211="Category",SUM(INDEX(Allocations!$D$11:$O$20,MATCH(Summary!$H211,Allocations!$C$11:$C$20,0),MATCH(Summary!U$8,Allocations!$D$10:$O$10,0))),SUM(INDEX(TB_ALLOCATIONS[[January]:[December]],MATCH(Summary!$H211,TB_ALLOCATIONS[Subcategory],0),MATCH(Summary!U$8,TB_ALLOCATIONS[[#Headers],[January]:[December]],0)))))),0)</f>
        <v/>
      </c>
      <c r="V211" s="249" t="str">
        <f>IFERROR(IF($H211="","",IF($H211="Total",SUMIFS(V$12:V210,$F$12:$F210,"Category"),IF($F211="Category",SUMIFS(TB_TRANSACTIONS[Total ($)],TB_TRANSACTIONS[Category],Summary!$H211,TB_TRANSACTIONS[Month],Summary!U$8),SUMIFS(TB_TRANSACTIONS[Total ($)],TB_TRANSACTIONS[Subcategory],Summary!$H211,TB_TRANSACTIONS[Month],Summary!U$8)))),0)</f>
        <v/>
      </c>
      <c r="W211" s="250" t="str">
        <f t="shared" si="63"/>
        <v/>
      </c>
      <c r="X211" s="162"/>
      <c r="Y211" s="165"/>
      <c r="Z211" s="249" t="str">
        <f>IFERROR(IF($H211="","",IF($H211="Total",SUMIFS(Z$12:Z210,$F$12:$F210,"Category"),IF($F211="Category",SUM(INDEX(Allocations!$D$11:$O$20,MATCH(Summary!$H211,Allocations!$C$11:$C$20,0),MATCH(Summary!Z$8,Allocations!$D$10:$O$10,0))),SUM(INDEX(TB_ALLOCATIONS[[January]:[December]],MATCH(Summary!$H211,TB_ALLOCATIONS[Subcategory],0),MATCH(Summary!Z$8,TB_ALLOCATIONS[[#Headers],[January]:[December]],0)))))),0)</f>
        <v/>
      </c>
      <c r="AA211" s="249" t="str">
        <f>IFERROR(IF($H211="","",IF($H211="Total",SUMIFS(AA$12:AA210,$F$12:$F210,"Category"),IF($F211="Category",SUMIFS(TB_TRANSACTIONS[Total ($)],TB_TRANSACTIONS[Category],Summary!$H211,TB_TRANSACTIONS[Month],Summary!Z$8),SUMIFS(TB_TRANSACTIONS[Total ($)],TB_TRANSACTIONS[Subcategory],Summary!$H211,TB_TRANSACTIONS[Month],Summary!Z$8)))),0)</f>
        <v/>
      </c>
      <c r="AB211" s="250" t="str">
        <f t="shared" si="64"/>
        <v/>
      </c>
      <c r="AC211" s="162"/>
      <c r="AD211" s="165"/>
      <c r="AE211" s="249" t="str">
        <f>IFERROR(IF($H211="","",IF($H211="Total",SUMIFS(AE$12:AE210,$F$12:$F210,"Category"),IF($F211="Category",SUM(INDEX(Allocations!$D$11:$O$20,MATCH(Summary!$H211,Allocations!$C$11:$C$20,0),MATCH(Summary!AE$8,Allocations!$D$10:$O$10,0))),SUM(INDEX(TB_ALLOCATIONS[[January]:[December]],MATCH(Summary!$H211,TB_ALLOCATIONS[Subcategory],0),MATCH(Summary!AE$8,TB_ALLOCATIONS[[#Headers],[January]:[December]],0)))))),0)</f>
        <v/>
      </c>
      <c r="AF211" s="249" t="str">
        <f>IFERROR(IF($H211="","",IF($H211="Total",SUMIFS(AF$12:AF210,$F$12:$F210,"Category"),IF($F211="Category",SUMIFS(TB_TRANSACTIONS[Total ($)],TB_TRANSACTIONS[Category],Summary!$H211,TB_TRANSACTIONS[Month],Summary!AE$8),SUMIFS(TB_TRANSACTIONS[Total ($)],TB_TRANSACTIONS[Subcategory],Summary!$H211,TB_TRANSACTIONS[Month],Summary!AE$8)))),0)</f>
        <v/>
      </c>
      <c r="AG211" s="250" t="str">
        <f t="shared" si="65"/>
        <v/>
      </c>
      <c r="AH211" s="162"/>
      <c r="AI211" s="165"/>
      <c r="AJ211" s="249" t="str">
        <f>IFERROR(IF($H211="","",IF($H211="Total",SUMIFS(AJ$12:AJ210,$F$12:$F210,"Category"),IF($F211="Category",SUM(INDEX(Allocations!$D$11:$O$20,MATCH(Summary!$H211,Allocations!$C$11:$C$20,0),MATCH(Summary!AJ$8,Allocations!$D$10:$O$10,0))),SUM(INDEX(TB_ALLOCATIONS[[January]:[December]],MATCH(Summary!$H211,TB_ALLOCATIONS[Subcategory],0),MATCH(Summary!AJ$8,TB_ALLOCATIONS[[#Headers],[January]:[December]],0)))))),0)</f>
        <v/>
      </c>
      <c r="AK211" s="249" t="str">
        <f>IFERROR(IF($H211="","",IF($H211="Total",SUMIFS(AK$12:AK210,$F$12:$F210,"Category"),IF($F211="Category",SUMIFS(TB_TRANSACTIONS[Total ($)],TB_TRANSACTIONS[Category],Summary!$H211,TB_TRANSACTIONS[Month],Summary!AJ$8),SUMIFS(TB_TRANSACTIONS[Total ($)],TB_TRANSACTIONS[Subcategory],Summary!$H211,TB_TRANSACTIONS[Month],Summary!AJ$8)))),0)</f>
        <v/>
      </c>
      <c r="AL211" s="250" t="str">
        <f t="shared" si="66"/>
        <v/>
      </c>
      <c r="AM211" s="162"/>
      <c r="AN211" s="165"/>
      <c r="AO211" s="249" t="str">
        <f>IFERROR(IF($H211="","",IF($H211="Total",SUMIFS(AO$12:AO210,$F$12:$F210,"Category"),IF($F211="Category",SUM(INDEX(Allocations!$D$11:$O$20,MATCH(Summary!$H211,Allocations!$C$11:$C$20,0),MATCH(Summary!AO$8,Allocations!$D$10:$O$10,0))),SUM(INDEX(TB_ALLOCATIONS[[January]:[December]],MATCH(Summary!$H211,TB_ALLOCATIONS[Subcategory],0),MATCH(Summary!AO$8,TB_ALLOCATIONS[[#Headers],[January]:[December]],0)))))),0)</f>
        <v/>
      </c>
      <c r="AP211" s="249" t="str">
        <f>IFERROR(IF($H211="","",IF($H211="Total",SUMIFS(AP$12:AP210,$F$12:$F210,"Category"),IF($F211="Category",SUMIFS(TB_TRANSACTIONS[Total ($)],TB_TRANSACTIONS[Category],Summary!$H211,TB_TRANSACTIONS[Month],Summary!AO$8),SUMIFS(TB_TRANSACTIONS[Total ($)],TB_TRANSACTIONS[Subcategory],Summary!$H211,TB_TRANSACTIONS[Month],Summary!AO$8)))),0)</f>
        <v/>
      </c>
      <c r="AQ211" s="250" t="str">
        <f t="shared" si="67"/>
        <v/>
      </c>
      <c r="AR211" s="162"/>
      <c r="AS211" s="165"/>
      <c r="AT211" s="249" t="str">
        <f>IFERROR(IF($H211="","",IF($H211="Total",SUMIFS(AT$12:AT210,$F$12:$F210,"Category"),IF($F211="Category",SUM(INDEX(Allocations!$D$11:$O$20,MATCH(Summary!$H211,Allocations!$C$11:$C$20,0),MATCH(Summary!AT$8,Allocations!$D$10:$O$10,0))),SUM(INDEX(TB_ALLOCATIONS[[January]:[December]],MATCH(Summary!$H211,TB_ALLOCATIONS[Subcategory],0),MATCH(Summary!AT$8,TB_ALLOCATIONS[[#Headers],[January]:[December]],0)))))),0)</f>
        <v/>
      </c>
      <c r="AU211" s="249" t="str">
        <f>IFERROR(IF($H211="","",IF($H211="Total",SUMIFS(AU$12:AU210,$F$12:$F210,"Category"),IF($F211="Category",SUMIFS(TB_TRANSACTIONS[Total ($)],TB_TRANSACTIONS[Category],Summary!$H211,TB_TRANSACTIONS[Month],Summary!AT$8),SUMIFS(TB_TRANSACTIONS[Total ($)],TB_TRANSACTIONS[Subcategory],Summary!$H211,TB_TRANSACTIONS[Month],Summary!AT$8)))),0)</f>
        <v/>
      </c>
      <c r="AV211" s="250" t="str">
        <f t="shared" si="68"/>
        <v/>
      </c>
      <c r="AW211" s="162"/>
      <c r="AX211" s="165"/>
      <c r="AY211" s="249" t="str">
        <f>IFERROR(IF($H211="","",IF($H211="Total",SUMIFS(AY$12:AY210,$F$12:$F210,"Category"),IF($F211="Category",SUM(INDEX(Allocations!$D$11:$O$20,MATCH(Summary!$H211,Allocations!$C$11:$C$20,0),MATCH(Summary!AY$8,Allocations!$D$10:$O$10,0))),SUM(INDEX(TB_ALLOCATIONS[[January]:[December]],MATCH(Summary!$H211,TB_ALLOCATIONS[Subcategory],0),MATCH(Summary!AY$8,TB_ALLOCATIONS[[#Headers],[January]:[December]],0)))))),0)</f>
        <v/>
      </c>
      <c r="AZ211" s="249" t="str">
        <f>IFERROR(IF($H211="","",IF($H211="Total",SUMIFS(AZ$12:AZ210,$F$12:$F210,"Category"),IF($F211="Category",SUMIFS(TB_TRANSACTIONS[Total ($)],TB_TRANSACTIONS[Category],Summary!$H211,TB_TRANSACTIONS[Month],Summary!AY$8),SUMIFS(TB_TRANSACTIONS[Total ($)],TB_TRANSACTIONS[Subcategory],Summary!$H211,TB_TRANSACTIONS[Month],Summary!AY$8)))),0)</f>
        <v/>
      </c>
      <c r="BA211" s="250" t="str">
        <f t="shared" si="69"/>
        <v/>
      </c>
      <c r="BB211" s="162"/>
      <c r="BC211" s="165"/>
      <c r="BD211" s="249" t="str">
        <f>IFERROR(IF($H211="","",IF($H211="Total",SUMIFS(BD$12:BD210,$F$12:$F210,"Category"),IF($F211="Category",SUM(INDEX(Allocations!$D$11:$O$20,MATCH(Summary!$H211,Allocations!$C$11:$C$20,0),MATCH(Summary!BD$8,Allocations!$D$10:$O$10,0))),SUM(INDEX(TB_ALLOCATIONS[[January]:[December]],MATCH(Summary!$H211,TB_ALLOCATIONS[Subcategory],0),MATCH(Summary!BD$8,TB_ALLOCATIONS[[#Headers],[January]:[December]],0)))))),0)</f>
        <v/>
      </c>
      <c r="BE211" s="249" t="str">
        <f>IFERROR(IF($H211="","",IF($H211="Total",SUMIFS(BE$12:BE210,$F$12:$F210,"Category"),IF($F211="Category",SUMIFS(TB_TRANSACTIONS[Total ($)],TB_TRANSACTIONS[Category],Summary!$H211,TB_TRANSACTIONS[Month],Summary!BD$8),SUMIFS(TB_TRANSACTIONS[Total ($)],TB_TRANSACTIONS[Subcategory],Summary!$H211,TB_TRANSACTIONS[Month],Summary!BD$8)))),0)</f>
        <v/>
      </c>
      <c r="BF211" s="250" t="str">
        <f t="shared" si="70"/>
        <v/>
      </c>
      <c r="BG211" s="162"/>
      <c r="BH211" s="165"/>
      <c r="BI211" s="249" t="str">
        <f>IFERROR(IF($H211="","",IF($H211="Total",SUMIFS(BI$12:BI210,$F$12:$F210,"Category"),IF($F211="Category",SUM(INDEX(Allocations!$D$11:$O$20,MATCH(Summary!$H211,Allocations!$C$11:$C$20,0),MATCH(Summary!BI$8,Allocations!$D$10:$O$10,0))),SUM(INDEX(TB_ALLOCATIONS[[January]:[December]],MATCH(Summary!$H211,TB_ALLOCATIONS[Subcategory],0),MATCH(Summary!BI$8,TB_ALLOCATIONS[[#Headers],[January]:[December]],0)))))),0)</f>
        <v/>
      </c>
      <c r="BJ211" s="249" t="str">
        <f>IFERROR(IF($H211="","",IF($H211="Total",SUMIFS(BJ$12:BJ210,$F$12:$F210,"Category"),IF($F211="Category",SUMIFS(TB_TRANSACTIONS[Total ($)],TB_TRANSACTIONS[Category],Summary!$H211,TB_TRANSACTIONS[Month],Summary!BI$8),SUMIFS(TB_TRANSACTIONS[Total ($)],TB_TRANSACTIONS[Subcategory],Summary!$H211,TB_TRANSACTIONS[Month],Summary!BI$8)))),0)</f>
        <v/>
      </c>
      <c r="BK211" s="250" t="str">
        <f t="shared" si="71"/>
        <v/>
      </c>
      <c r="BL211" s="162"/>
      <c r="BM211" s="165"/>
      <c r="BN211" s="249" t="str">
        <f>IFERROR(IF($H211="","",IF($H211="Total",SUMIFS(BN$12:BN210,$F$12:$F210,"Category"),IF($F211="Category",SUM(INDEX(Allocations!$D$11:$O$20,MATCH(Summary!$H211,Allocations!$C$11:$C$20,0),MATCH(Summary!BN$8,Allocations!$D$10:$O$10,0))),SUM(INDEX(TB_ALLOCATIONS[[January]:[December]],MATCH(Summary!$H211,TB_ALLOCATIONS[Subcategory],0),MATCH(Summary!BN$8,TB_ALLOCATIONS[[#Headers],[January]:[December]],0)))))),0)</f>
        <v/>
      </c>
      <c r="BO211" s="249" t="str">
        <f>IFERROR(IF($H211="","",IF($H211="Total",SUMIFS(BO$12:BO210,$F$12:$F210,"Category"),IF($F211="Category",SUMIFS(TB_TRANSACTIONS[Total ($)],TB_TRANSACTIONS[Category],Summary!$H211,TB_TRANSACTIONS[Month],Summary!BN$8),SUMIFS(TB_TRANSACTIONS[Total ($)],TB_TRANSACTIONS[Subcategory],Summary!$H211,TB_TRANSACTIONS[Month],Summary!BN$8)))),0)</f>
        <v/>
      </c>
      <c r="BP211" s="250" t="str">
        <f t="shared" si="72"/>
        <v/>
      </c>
      <c r="BQ211" s="162"/>
      <c r="BR211" s="165"/>
      <c r="BS211" s="249" t="str">
        <f t="shared" si="58"/>
        <v/>
      </c>
      <c r="BT211" s="249" t="str">
        <f t="shared" si="59"/>
        <v/>
      </c>
      <c r="BU211" s="250" t="str">
        <f t="shared" si="60"/>
        <v/>
      </c>
      <c r="BV211" s="267"/>
      <c r="BW211" s="77"/>
      <c r="BX211" s="57"/>
      <c r="CK211" s="92"/>
      <c r="CL211" s="92"/>
      <c r="CM211" s="92"/>
      <c r="CN211" s="92"/>
      <c r="CO211" s="92"/>
      <c r="CP211" s="92"/>
    </row>
    <row r="212" spans="1:94" s="72" customFormat="1" ht="16" customHeight="1" x14ac:dyDescent="0.25">
      <c r="A212" s="97"/>
      <c r="B212" s="108" t="str">
        <f>IFERROR(IF(COUNTIFS($B$13:B211,"Total")&gt;0,"-",IF(B211="",IF(B210="","Total",IF(B210=$C$8,"",B210+1)),IF(E211=D211,"",B211))),"-")</f>
        <v>-</v>
      </c>
      <c r="C212" s="108" t="str">
        <f>IFERROR(IF(B212="","-",INDEX(Analysis!$D$45:$D$54,MATCH(Summary!$B212,Analysis!$C$45:$C$54,0),1)),"-")</f>
        <v>-</v>
      </c>
      <c r="D212" s="108" t="str">
        <f>IFERROR(INDEX(Analysis!$E$45:$E$54,MATCH(Summary!$B212,Analysis!$C$45:$C$54,0),1),"-")</f>
        <v>-</v>
      </c>
      <c r="E212" s="108" t="str">
        <f t="shared" si="73"/>
        <v>-</v>
      </c>
      <c r="F212" s="108" t="str">
        <f t="shared" si="61"/>
        <v>-</v>
      </c>
      <c r="G212" s="57"/>
      <c r="H212" s="164" t="str">
        <f>IFERROR(IF(B212="Total","Total",IF(COUNTIFS($H$12:H211,"Total")&gt;0,"",IF(F212="Category",Summary!C212,INDEX(TB_ALLOCATIONS[Subcategory],MATCH(Summary!C212&amp;"-"&amp;Summary!E212,TB_ALLOCATIONS[Subcategory - code],0),1)))),"")</f>
        <v/>
      </c>
      <c r="I212" s="162"/>
      <c r="J212" s="165"/>
      <c r="K212" s="249" t="str">
        <f>IFERROR(IF($H212="","",IF($H212="Total",SUMIFS(K$12:K211,$F$12:$F211,"Category"),IF($F212="Category",SUM(INDEX(Allocations!$D$11:$O$20,MATCH(Summary!$H212,Allocations!$C$11:$C$20,0),MATCH(Summary!K$8,Allocations!$D$10:$O$10,0))),SUM(INDEX(TB_ALLOCATIONS[[January]:[December]],MATCH(Summary!$H212,TB_ALLOCATIONS[Subcategory],0),MATCH(Summary!K$8,TB_ALLOCATIONS[[#Headers],[January]:[December]],0)))))),0)</f>
        <v/>
      </c>
      <c r="L212" s="249" t="str">
        <f>IFERROR(IF($H212="","",IF($H212="Total",SUMIFS(L$12:L211,$F$12:$F211,"Category"),IF($F212="Category",SUMIFS(TB_TRANSACTIONS[Total ($)],TB_TRANSACTIONS[Category],Summary!$H212,TB_TRANSACTIONS[Month],Summary!K$8),SUMIFS(TB_TRANSACTIONS[Total ($)],TB_TRANSACTIONS[Subcategory],Summary!$H212,TB_TRANSACTIONS[Month],Summary!K$8)))),0)</f>
        <v/>
      </c>
      <c r="M212" s="250" t="str">
        <f t="shared" si="54"/>
        <v/>
      </c>
      <c r="N212" s="162"/>
      <c r="O212" s="165"/>
      <c r="P212" s="249" t="str">
        <f>IFERROR(IF($H212="","",IF($H212="Total",SUMIFS(P$12:P211,$F$12:$F211,"Category"),IF($F212="Category",SUM(INDEX(Allocations!$D$11:$O$20,MATCH(Summary!$H212,Allocations!$C$11:$C$20,0),MATCH(Summary!P$8,Allocations!$D$10:$O$10,0))),SUM(INDEX(TB_ALLOCATIONS[[January]:[December]],MATCH(Summary!$H212,TB_ALLOCATIONS[Subcategory],0),MATCH(Summary!P$8,TB_ALLOCATIONS[[#Headers],[January]:[December]],0)))))),0)</f>
        <v/>
      </c>
      <c r="Q212" s="249" t="str">
        <f>IFERROR(IF($H212="","",IF($H212="Total",SUMIFS(Q$12:Q211,$F$12:$F211,"Category"),IF($F212="Category",SUMIFS(TB_TRANSACTIONS[Total ($)],TB_TRANSACTIONS[Category],Summary!$H212,TB_TRANSACTIONS[Month],Summary!P$8),SUMIFS(TB_TRANSACTIONS[Total ($)],TB_TRANSACTIONS[Subcategory],Summary!$H212,TB_TRANSACTIONS[Month],Summary!P$8)))),0)</f>
        <v/>
      </c>
      <c r="R212" s="250" t="str">
        <f t="shared" si="62"/>
        <v/>
      </c>
      <c r="S212" s="162"/>
      <c r="T212" s="165"/>
      <c r="U212" s="249" t="str">
        <f>IFERROR(IF($H212="","",IF($H212="Total",SUMIFS(U$12:U211,$F$12:$F211,"Category"),IF($F212="Category",SUM(INDEX(Allocations!$D$11:$O$20,MATCH(Summary!$H212,Allocations!$C$11:$C$20,0),MATCH(Summary!U$8,Allocations!$D$10:$O$10,0))),SUM(INDEX(TB_ALLOCATIONS[[January]:[December]],MATCH(Summary!$H212,TB_ALLOCATIONS[Subcategory],0),MATCH(Summary!U$8,TB_ALLOCATIONS[[#Headers],[January]:[December]],0)))))),0)</f>
        <v/>
      </c>
      <c r="V212" s="249" t="str">
        <f>IFERROR(IF($H212="","",IF($H212="Total",SUMIFS(V$12:V211,$F$12:$F211,"Category"),IF($F212="Category",SUMIFS(TB_TRANSACTIONS[Total ($)],TB_TRANSACTIONS[Category],Summary!$H212,TB_TRANSACTIONS[Month],Summary!U$8),SUMIFS(TB_TRANSACTIONS[Total ($)],TB_TRANSACTIONS[Subcategory],Summary!$H212,TB_TRANSACTIONS[Month],Summary!U$8)))),0)</f>
        <v/>
      </c>
      <c r="W212" s="250" t="str">
        <f t="shared" si="63"/>
        <v/>
      </c>
      <c r="X212" s="162"/>
      <c r="Y212" s="165"/>
      <c r="Z212" s="249" t="str">
        <f>IFERROR(IF($H212="","",IF($H212="Total",SUMIFS(Z$12:Z211,$F$12:$F211,"Category"),IF($F212="Category",SUM(INDEX(Allocations!$D$11:$O$20,MATCH(Summary!$H212,Allocations!$C$11:$C$20,0),MATCH(Summary!Z$8,Allocations!$D$10:$O$10,0))),SUM(INDEX(TB_ALLOCATIONS[[January]:[December]],MATCH(Summary!$H212,TB_ALLOCATIONS[Subcategory],0),MATCH(Summary!Z$8,TB_ALLOCATIONS[[#Headers],[January]:[December]],0)))))),0)</f>
        <v/>
      </c>
      <c r="AA212" s="249" t="str">
        <f>IFERROR(IF($H212="","",IF($H212="Total",SUMIFS(AA$12:AA211,$F$12:$F211,"Category"),IF($F212="Category",SUMIFS(TB_TRANSACTIONS[Total ($)],TB_TRANSACTIONS[Category],Summary!$H212,TB_TRANSACTIONS[Month],Summary!Z$8),SUMIFS(TB_TRANSACTIONS[Total ($)],TB_TRANSACTIONS[Subcategory],Summary!$H212,TB_TRANSACTIONS[Month],Summary!Z$8)))),0)</f>
        <v/>
      </c>
      <c r="AB212" s="250" t="str">
        <f t="shared" si="64"/>
        <v/>
      </c>
      <c r="AC212" s="162"/>
      <c r="AD212" s="165"/>
      <c r="AE212" s="249" t="str">
        <f>IFERROR(IF($H212="","",IF($H212="Total",SUMIFS(AE$12:AE211,$F$12:$F211,"Category"),IF($F212="Category",SUM(INDEX(Allocations!$D$11:$O$20,MATCH(Summary!$H212,Allocations!$C$11:$C$20,0),MATCH(Summary!AE$8,Allocations!$D$10:$O$10,0))),SUM(INDEX(TB_ALLOCATIONS[[January]:[December]],MATCH(Summary!$H212,TB_ALLOCATIONS[Subcategory],0),MATCH(Summary!AE$8,TB_ALLOCATIONS[[#Headers],[January]:[December]],0)))))),0)</f>
        <v/>
      </c>
      <c r="AF212" s="249" t="str">
        <f>IFERROR(IF($H212="","",IF($H212="Total",SUMIFS(AF$12:AF211,$F$12:$F211,"Category"),IF($F212="Category",SUMIFS(TB_TRANSACTIONS[Total ($)],TB_TRANSACTIONS[Category],Summary!$H212,TB_TRANSACTIONS[Month],Summary!AE$8),SUMIFS(TB_TRANSACTIONS[Total ($)],TB_TRANSACTIONS[Subcategory],Summary!$H212,TB_TRANSACTIONS[Month],Summary!AE$8)))),0)</f>
        <v/>
      </c>
      <c r="AG212" s="250" t="str">
        <f t="shared" si="65"/>
        <v/>
      </c>
      <c r="AH212" s="162"/>
      <c r="AI212" s="165"/>
      <c r="AJ212" s="249" t="str">
        <f>IFERROR(IF($H212="","",IF($H212="Total",SUMIFS(AJ$12:AJ211,$F$12:$F211,"Category"),IF($F212="Category",SUM(INDEX(Allocations!$D$11:$O$20,MATCH(Summary!$H212,Allocations!$C$11:$C$20,0),MATCH(Summary!AJ$8,Allocations!$D$10:$O$10,0))),SUM(INDEX(TB_ALLOCATIONS[[January]:[December]],MATCH(Summary!$H212,TB_ALLOCATIONS[Subcategory],0),MATCH(Summary!AJ$8,TB_ALLOCATIONS[[#Headers],[January]:[December]],0)))))),0)</f>
        <v/>
      </c>
      <c r="AK212" s="249" t="str">
        <f>IFERROR(IF($H212="","",IF($H212="Total",SUMIFS(AK$12:AK211,$F$12:$F211,"Category"),IF($F212="Category",SUMIFS(TB_TRANSACTIONS[Total ($)],TB_TRANSACTIONS[Category],Summary!$H212,TB_TRANSACTIONS[Month],Summary!AJ$8),SUMIFS(TB_TRANSACTIONS[Total ($)],TB_TRANSACTIONS[Subcategory],Summary!$H212,TB_TRANSACTIONS[Month],Summary!AJ$8)))),0)</f>
        <v/>
      </c>
      <c r="AL212" s="250" t="str">
        <f t="shared" si="66"/>
        <v/>
      </c>
      <c r="AM212" s="162"/>
      <c r="AN212" s="165"/>
      <c r="AO212" s="249" t="str">
        <f>IFERROR(IF($H212="","",IF($H212="Total",SUMIFS(AO$12:AO211,$F$12:$F211,"Category"),IF($F212="Category",SUM(INDEX(Allocations!$D$11:$O$20,MATCH(Summary!$H212,Allocations!$C$11:$C$20,0),MATCH(Summary!AO$8,Allocations!$D$10:$O$10,0))),SUM(INDEX(TB_ALLOCATIONS[[January]:[December]],MATCH(Summary!$H212,TB_ALLOCATIONS[Subcategory],0),MATCH(Summary!AO$8,TB_ALLOCATIONS[[#Headers],[January]:[December]],0)))))),0)</f>
        <v/>
      </c>
      <c r="AP212" s="249" t="str">
        <f>IFERROR(IF($H212="","",IF($H212="Total",SUMIFS(AP$12:AP211,$F$12:$F211,"Category"),IF($F212="Category",SUMIFS(TB_TRANSACTIONS[Total ($)],TB_TRANSACTIONS[Category],Summary!$H212,TB_TRANSACTIONS[Month],Summary!AO$8),SUMIFS(TB_TRANSACTIONS[Total ($)],TB_TRANSACTIONS[Subcategory],Summary!$H212,TB_TRANSACTIONS[Month],Summary!AO$8)))),0)</f>
        <v/>
      </c>
      <c r="AQ212" s="250" t="str">
        <f t="shared" si="67"/>
        <v/>
      </c>
      <c r="AR212" s="162"/>
      <c r="AS212" s="165"/>
      <c r="AT212" s="249" t="str">
        <f>IFERROR(IF($H212="","",IF($H212="Total",SUMIFS(AT$12:AT211,$F$12:$F211,"Category"),IF($F212="Category",SUM(INDEX(Allocations!$D$11:$O$20,MATCH(Summary!$H212,Allocations!$C$11:$C$20,0),MATCH(Summary!AT$8,Allocations!$D$10:$O$10,0))),SUM(INDEX(TB_ALLOCATIONS[[January]:[December]],MATCH(Summary!$H212,TB_ALLOCATIONS[Subcategory],0),MATCH(Summary!AT$8,TB_ALLOCATIONS[[#Headers],[January]:[December]],0)))))),0)</f>
        <v/>
      </c>
      <c r="AU212" s="249" t="str">
        <f>IFERROR(IF($H212="","",IF($H212="Total",SUMIFS(AU$12:AU211,$F$12:$F211,"Category"),IF($F212="Category",SUMIFS(TB_TRANSACTIONS[Total ($)],TB_TRANSACTIONS[Category],Summary!$H212,TB_TRANSACTIONS[Month],Summary!AT$8),SUMIFS(TB_TRANSACTIONS[Total ($)],TB_TRANSACTIONS[Subcategory],Summary!$H212,TB_TRANSACTIONS[Month],Summary!AT$8)))),0)</f>
        <v/>
      </c>
      <c r="AV212" s="250" t="str">
        <f t="shared" si="68"/>
        <v/>
      </c>
      <c r="AW212" s="162"/>
      <c r="AX212" s="165"/>
      <c r="AY212" s="249" t="str">
        <f>IFERROR(IF($H212="","",IF($H212="Total",SUMIFS(AY$12:AY211,$F$12:$F211,"Category"),IF($F212="Category",SUM(INDEX(Allocations!$D$11:$O$20,MATCH(Summary!$H212,Allocations!$C$11:$C$20,0),MATCH(Summary!AY$8,Allocations!$D$10:$O$10,0))),SUM(INDEX(TB_ALLOCATIONS[[January]:[December]],MATCH(Summary!$H212,TB_ALLOCATIONS[Subcategory],0),MATCH(Summary!AY$8,TB_ALLOCATIONS[[#Headers],[January]:[December]],0)))))),0)</f>
        <v/>
      </c>
      <c r="AZ212" s="249" t="str">
        <f>IFERROR(IF($H212="","",IF($H212="Total",SUMIFS(AZ$12:AZ211,$F$12:$F211,"Category"),IF($F212="Category",SUMIFS(TB_TRANSACTIONS[Total ($)],TB_TRANSACTIONS[Category],Summary!$H212,TB_TRANSACTIONS[Month],Summary!AY$8),SUMIFS(TB_TRANSACTIONS[Total ($)],TB_TRANSACTIONS[Subcategory],Summary!$H212,TB_TRANSACTIONS[Month],Summary!AY$8)))),0)</f>
        <v/>
      </c>
      <c r="BA212" s="250" t="str">
        <f t="shared" si="69"/>
        <v/>
      </c>
      <c r="BB212" s="162"/>
      <c r="BC212" s="165"/>
      <c r="BD212" s="249" t="str">
        <f>IFERROR(IF($H212="","",IF($H212="Total",SUMIFS(BD$12:BD211,$F$12:$F211,"Category"),IF($F212="Category",SUM(INDEX(Allocations!$D$11:$O$20,MATCH(Summary!$H212,Allocations!$C$11:$C$20,0),MATCH(Summary!BD$8,Allocations!$D$10:$O$10,0))),SUM(INDEX(TB_ALLOCATIONS[[January]:[December]],MATCH(Summary!$H212,TB_ALLOCATIONS[Subcategory],0),MATCH(Summary!BD$8,TB_ALLOCATIONS[[#Headers],[January]:[December]],0)))))),0)</f>
        <v/>
      </c>
      <c r="BE212" s="249" t="str">
        <f>IFERROR(IF($H212="","",IF($H212="Total",SUMIFS(BE$12:BE211,$F$12:$F211,"Category"),IF($F212="Category",SUMIFS(TB_TRANSACTIONS[Total ($)],TB_TRANSACTIONS[Category],Summary!$H212,TB_TRANSACTIONS[Month],Summary!BD$8),SUMIFS(TB_TRANSACTIONS[Total ($)],TB_TRANSACTIONS[Subcategory],Summary!$H212,TB_TRANSACTIONS[Month],Summary!BD$8)))),0)</f>
        <v/>
      </c>
      <c r="BF212" s="250" t="str">
        <f t="shared" si="70"/>
        <v/>
      </c>
      <c r="BG212" s="162"/>
      <c r="BH212" s="165"/>
      <c r="BI212" s="249" t="str">
        <f>IFERROR(IF($H212="","",IF($H212="Total",SUMIFS(BI$12:BI211,$F$12:$F211,"Category"),IF($F212="Category",SUM(INDEX(Allocations!$D$11:$O$20,MATCH(Summary!$H212,Allocations!$C$11:$C$20,0),MATCH(Summary!BI$8,Allocations!$D$10:$O$10,0))),SUM(INDEX(TB_ALLOCATIONS[[January]:[December]],MATCH(Summary!$H212,TB_ALLOCATIONS[Subcategory],0),MATCH(Summary!BI$8,TB_ALLOCATIONS[[#Headers],[January]:[December]],0)))))),0)</f>
        <v/>
      </c>
      <c r="BJ212" s="249" t="str">
        <f>IFERROR(IF($H212="","",IF($H212="Total",SUMIFS(BJ$12:BJ211,$F$12:$F211,"Category"),IF($F212="Category",SUMIFS(TB_TRANSACTIONS[Total ($)],TB_TRANSACTIONS[Category],Summary!$H212,TB_TRANSACTIONS[Month],Summary!BI$8),SUMIFS(TB_TRANSACTIONS[Total ($)],TB_TRANSACTIONS[Subcategory],Summary!$H212,TB_TRANSACTIONS[Month],Summary!BI$8)))),0)</f>
        <v/>
      </c>
      <c r="BK212" s="250" t="str">
        <f t="shared" si="71"/>
        <v/>
      </c>
      <c r="BL212" s="162"/>
      <c r="BM212" s="165"/>
      <c r="BN212" s="249" t="str">
        <f>IFERROR(IF($H212="","",IF($H212="Total",SUMIFS(BN$12:BN211,$F$12:$F211,"Category"),IF($F212="Category",SUM(INDEX(Allocations!$D$11:$O$20,MATCH(Summary!$H212,Allocations!$C$11:$C$20,0),MATCH(Summary!BN$8,Allocations!$D$10:$O$10,0))),SUM(INDEX(TB_ALLOCATIONS[[January]:[December]],MATCH(Summary!$H212,TB_ALLOCATIONS[Subcategory],0),MATCH(Summary!BN$8,TB_ALLOCATIONS[[#Headers],[January]:[December]],0)))))),0)</f>
        <v/>
      </c>
      <c r="BO212" s="249" t="str">
        <f>IFERROR(IF($H212="","",IF($H212="Total",SUMIFS(BO$12:BO211,$F$12:$F211,"Category"),IF($F212="Category",SUMIFS(TB_TRANSACTIONS[Total ($)],TB_TRANSACTIONS[Category],Summary!$H212,TB_TRANSACTIONS[Month],Summary!BN$8),SUMIFS(TB_TRANSACTIONS[Total ($)],TB_TRANSACTIONS[Subcategory],Summary!$H212,TB_TRANSACTIONS[Month],Summary!BN$8)))),0)</f>
        <v/>
      </c>
      <c r="BP212" s="250" t="str">
        <f t="shared" si="72"/>
        <v/>
      </c>
      <c r="BQ212" s="162"/>
      <c r="BR212" s="165"/>
      <c r="BS212" s="249" t="str">
        <f t="shared" si="58"/>
        <v/>
      </c>
      <c r="BT212" s="249" t="str">
        <f t="shared" si="59"/>
        <v/>
      </c>
      <c r="BU212" s="250" t="str">
        <f t="shared" si="60"/>
        <v/>
      </c>
      <c r="BV212" s="267"/>
      <c r="BW212" s="77"/>
      <c r="BX212" s="57"/>
      <c r="CK212" s="92"/>
      <c r="CL212" s="92"/>
      <c r="CM212" s="92"/>
      <c r="CN212" s="92"/>
      <c r="CO212" s="92"/>
      <c r="CP212" s="92"/>
    </row>
    <row r="213" spans="1:94" s="72" customFormat="1" ht="16" customHeight="1" x14ac:dyDescent="0.25">
      <c r="A213" s="57"/>
      <c r="B213" s="57"/>
      <c r="C213" s="57"/>
      <c r="D213" s="57"/>
      <c r="E213" s="57"/>
      <c r="F213" s="57"/>
      <c r="G213" s="251"/>
      <c r="H213" s="251"/>
      <c r="I213" s="251"/>
      <c r="J213" s="251"/>
      <c r="K213" s="252"/>
      <c r="L213" s="252"/>
      <c r="M213" s="252"/>
      <c r="N213" s="252"/>
      <c r="O213" s="252"/>
      <c r="P213" s="252"/>
      <c r="Q213" s="252"/>
      <c r="R213" s="253"/>
      <c r="S213" s="253"/>
      <c r="T213" s="253"/>
      <c r="U213" s="253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4"/>
      <c r="BA213" s="254"/>
      <c r="BB213" s="254"/>
      <c r="BC213" s="254"/>
      <c r="BD213" s="254"/>
      <c r="BE213" s="254"/>
      <c r="BF213" s="254"/>
      <c r="BG213" s="254"/>
      <c r="BH213" s="254"/>
      <c r="BI213" s="254"/>
      <c r="BJ213" s="254"/>
      <c r="BK213" s="254"/>
      <c r="BL213" s="254"/>
      <c r="BM213" s="254"/>
      <c r="BN213" s="254"/>
      <c r="BO213" s="254"/>
      <c r="BP213" s="255"/>
      <c r="BQ213" s="255"/>
      <c r="BR213" s="255"/>
      <c r="BS213" s="255"/>
      <c r="BT213" s="255"/>
      <c r="BU213" s="255"/>
      <c r="BV213" s="255"/>
      <c r="BW213" s="77"/>
      <c r="BX213" s="57"/>
      <c r="CK213" s="92"/>
      <c r="CL213" s="92"/>
      <c r="CM213" s="92"/>
      <c r="CN213" s="92"/>
      <c r="CO213" s="92"/>
      <c r="CP213" s="92"/>
    </row>
    <row r="214" spans="1:94" s="72" customFormat="1" ht="16" customHeight="1" x14ac:dyDescent="0.25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82"/>
      <c r="L214" s="82"/>
      <c r="M214" s="82"/>
      <c r="N214" s="82"/>
      <c r="O214" s="82"/>
      <c r="P214" s="82"/>
      <c r="Q214" s="82"/>
      <c r="R214" s="79"/>
      <c r="S214" s="79"/>
      <c r="T214" s="79"/>
      <c r="U214" s="79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0"/>
      <c r="BQ214" s="80"/>
      <c r="BR214" s="80"/>
      <c r="BS214" s="80"/>
      <c r="BT214" s="80"/>
      <c r="BU214" s="80"/>
      <c r="BV214" s="80"/>
      <c r="BW214" s="77"/>
      <c r="BX214" s="57"/>
      <c r="CK214" s="92"/>
      <c r="CL214" s="92"/>
      <c r="CM214" s="92"/>
      <c r="CN214" s="92"/>
      <c r="CO214" s="92"/>
      <c r="CP214" s="92"/>
    </row>
    <row r="215" spans="1:94" s="72" customFormat="1" ht="16" customHeight="1" x14ac:dyDescent="0.25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82"/>
      <c r="L215" s="82"/>
      <c r="M215" s="82"/>
      <c r="N215" s="82"/>
      <c r="O215" s="82"/>
      <c r="P215" s="82"/>
      <c r="Q215" s="82"/>
      <c r="R215" s="79"/>
      <c r="S215" s="79"/>
      <c r="T215" s="79"/>
      <c r="U215" s="79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0"/>
      <c r="BQ215" s="80"/>
      <c r="BR215" s="80"/>
      <c r="BS215" s="80"/>
      <c r="BT215" s="80"/>
      <c r="BU215" s="80"/>
      <c r="BV215" s="80"/>
      <c r="BW215" s="77"/>
      <c r="BX215" s="57"/>
      <c r="CK215" s="92"/>
      <c r="CL215" s="92"/>
      <c r="CM215" s="92"/>
      <c r="CN215" s="92"/>
      <c r="CO215" s="92"/>
      <c r="CP215" s="92"/>
    </row>
    <row r="216" spans="1:94" s="72" customFormat="1" ht="16" customHeight="1" x14ac:dyDescent="0.25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82"/>
      <c r="L216" s="82"/>
      <c r="M216" s="82"/>
      <c r="N216" s="82"/>
      <c r="O216" s="82"/>
      <c r="P216" s="82"/>
      <c r="Q216" s="82"/>
      <c r="R216" s="79"/>
      <c r="S216" s="79"/>
      <c r="T216" s="79"/>
      <c r="U216" s="79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0"/>
      <c r="BQ216" s="80"/>
      <c r="BR216" s="80"/>
      <c r="BS216" s="80"/>
      <c r="BT216" s="80"/>
      <c r="BU216" s="80"/>
      <c r="BV216" s="80"/>
      <c r="BW216" s="77"/>
      <c r="BX216" s="57"/>
      <c r="CK216" s="92"/>
      <c r="CL216" s="92"/>
      <c r="CM216" s="92"/>
      <c r="CN216" s="92"/>
      <c r="CO216" s="92"/>
      <c r="CP216" s="92"/>
    </row>
    <row r="217" spans="1:94" s="72" customFormat="1" ht="16" customHeight="1" x14ac:dyDescent="0.25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82"/>
      <c r="L217" s="82"/>
      <c r="M217" s="82"/>
      <c r="N217" s="82"/>
      <c r="O217" s="82"/>
      <c r="P217" s="82"/>
      <c r="Q217" s="82"/>
      <c r="R217" s="79"/>
      <c r="S217" s="79"/>
      <c r="T217" s="79"/>
      <c r="U217" s="79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0"/>
      <c r="BQ217" s="80"/>
      <c r="BR217" s="80"/>
      <c r="BS217" s="80"/>
      <c r="BT217" s="80"/>
      <c r="BU217" s="80"/>
      <c r="BV217" s="80"/>
      <c r="BW217" s="77"/>
      <c r="BX217" s="57"/>
      <c r="CK217" s="92"/>
      <c r="CL217" s="92"/>
      <c r="CM217" s="92"/>
      <c r="CN217" s="92"/>
      <c r="CO217" s="92"/>
      <c r="CP217" s="92"/>
    </row>
    <row r="218" spans="1:94" s="72" customFormat="1" ht="16" customHeight="1" x14ac:dyDescent="0.25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82"/>
      <c r="L218" s="82"/>
      <c r="M218" s="82"/>
      <c r="N218" s="82"/>
      <c r="O218" s="82"/>
      <c r="P218" s="82"/>
      <c r="Q218" s="82"/>
      <c r="R218" s="79"/>
      <c r="S218" s="79"/>
      <c r="T218" s="79"/>
      <c r="U218" s="79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0"/>
      <c r="BQ218" s="80"/>
      <c r="BR218" s="80"/>
      <c r="BS218" s="80"/>
      <c r="BT218" s="80"/>
      <c r="BU218" s="80"/>
      <c r="BV218" s="80"/>
      <c r="BW218" s="77"/>
      <c r="BX218" s="57"/>
      <c r="CK218" s="92"/>
      <c r="CL218" s="92"/>
      <c r="CM218" s="92"/>
      <c r="CN218" s="92"/>
      <c r="CO218" s="92"/>
      <c r="CP218" s="92"/>
    </row>
    <row r="219" spans="1:94" s="72" customFormat="1" ht="16" customHeight="1" x14ac:dyDescent="0.25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82"/>
      <c r="L219" s="82"/>
      <c r="M219" s="82"/>
      <c r="N219" s="82"/>
      <c r="O219" s="82"/>
      <c r="P219" s="82"/>
      <c r="Q219" s="82"/>
      <c r="R219" s="79"/>
      <c r="S219" s="79"/>
      <c r="T219" s="79"/>
      <c r="U219" s="79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80"/>
      <c r="BQ219" s="80"/>
      <c r="BR219" s="80"/>
      <c r="BS219" s="80"/>
      <c r="BT219" s="80"/>
      <c r="BU219" s="80"/>
      <c r="BV219" s="80"/>
      <c r="BW219" s="77"/>
      <c r="BX219" s="57"/>
      <c r="CK219" s="92"/>
      <c r="CL219" s="92"/>
      <c r="CM219" s="92"/>
      <c r="CN219" s="92"/>
      <c r="CO219" s="92"/>
      <c r="CP219" s="92"/>
    </row>
    <row r="220" spans="1:94" s="72" customFormat="1" ht="16" customHeight="1" x14ac:dyDescent="0.25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82"/>
      <c r="L220" s="82"/>
      <c r="M220" s="82"/>
      <c r="N220" s="82"/>
      <c r="O220" s="82"/>
      <c r="P220" s="82"/>
      <c r="Q220" s="82"/>
      <c r="R220" s="79"/>
      <c r="S220" s="79"/>
      <c r="T220" s="79"/>
      <c r="U220" s="79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80"/>
      <c r="BQ220" s="80"/>
      <c r="BR220" s="80"/>
      <c r="BS220" s="80"/>
      <c r="BT220" s="80"/>
      <c r="BU220" s="80"/>
      <c r="BV220" s="80"/>
      <c r="BW220" s="77"/>
      <c r="BX220" s="57"/>
      <c r="CK220" s="92"/>
      <c r="CL220" s="92"/>
      <c r="CM220" s="92"/>
      <c r="CN220" s="92"/>
      <c r="CO220" s="92"/>
      <c r="CP220" s="92"/>
    </row>
    <row r="221" spans="1:94" s="72" customFormat="1" ht="16" customHeight="1" x14ac:dyDescent="0.25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82"/>
      <c r="L221" s="82"/>
      <c r="M221" s="82"/>
      <c r="N221" s="82"/>
      <c r="O221" s="82"/>
      <c r="P221" s="82"/>
      <c r="Q221" s="82"/>
      <c r="R221" s="79"/>
      <c r="S221" s="79"/>
      <c r="T221" s="79"/>
      <c r="U221" s="79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80"/>
      <c r="BQ221" s="80"/>
      <c r="BR221" s="80"/>
      <c r="BS221" s="80"/>
      <c r="BT221" s="80"/>
      <c r="BU221" s="80"/>
      <c r="BV221" s="80"/>
      <c r="BW221" s="77"/>
      <c r="BX221" s="57"/>
      <c r="CK221" s="92"/>
      <c r="CL221" s="92"/>
      <c r="CM221" s="92"/>
      <c r="CN221" s="92"/>
      <c r="CO221" s="92"/>
      <c r="CP221" s="92"/>
    </row>
    <row r="222" spans="1:94" s="72" customFormat="1" ht="16" customHeight="1" x14ac:dyDescent="0.25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82"/>
      <c r="L222" s="82"/>
      <c r="M222" s="82"/>
      <c r="N222" s="82"/>
      <c r="O222" s="82"/>
      <c r="P222" s="82"/>
      <c r="Q222" s="82"/>
      <c r="R222" s="79"/>
      <c r="S222" s="79"/>
      <c r="T222" s="79"/>
      <c r="U222" s="79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80"/>
      <c r="BQ222" s="80"/>
      <c r="BR222" s="80"/>
      <c r="BS222" s="80"/>
      <c r="BT222" s="80"/>
      <c r="BU222" s="80"/>
      <c r="BV222" s="80"/>
      <c r="BW222" s="77"/>
      <c r="BX222" s="57"/>
      <c r="CK222" s="92"/>
      <c r="CL222" s="92"/>
      <c r="CM222" s="92"/>
      <c r="CN222" s="92"/>
      <c r="CO222" s="92"/>
      <c r="CP222" s="92"/>
    </row>
    <row r="223" spans="1:94" s="72" customFormat="1" ht="16" customHeight="1" x14ac:dyDescent="0.25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82"/>
      <c r="L223" s="82"/>
      <c r="M223" s="82"/>
      <c r="N223" s="82"/>
      <c r="O223" s="82"/>
      <c r="P223" s="82"/>
      <c r="Q223" s="82"/>
      <c r="R223" s="79"/>
      <c r="S223" s="79"/>
      <c r="T223" s="79"/>
      <c r="U223" s="79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80"/>
      <c r="BQ223" s="80"/>
      <c r="BR223" s="80"/>
      <c r="BS223" s="80"/>
      <c r="BT223" s="80"/>
      <c r="BU223" s="80"/>
      <c r="BV223" s="80"/>
      <c r="BW223" s="77"/>
      <c r="BX223" s="57"/>
      <c r="CK223" s="92"/>
      <c r="CL223" s="92"/>
      <c r="CM223" s="92"/>
      <c r="CN223" s="92"/>
      <c r="CO223" s="92"/>
      <c r="CP223" s="92"/>
    </row>
    <row r="224" spans="1:94" s="72" customFormat="1" ht="16" customHeight="1" x14ac:dyDescent="0.25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82"/>
      <c r="L224" s="82"/>
      <c r="M224" s="82"/>
      <c r="N224" s="82"/>
      <c r="O224" s="82"/>
      <c r="P224" s="82"/>
      <c r="Q224" s="82"/>
      <c r="R224" s="79"/>
      <c r="S224" s="79"/>
      <c r="T224" s="79"/>
      <c r="U224" s="79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80"/>
      <c r="BQ224" s="80"/>
      <c r="BR224" s="80"/>
      <c r="BS224" s="80"/>
      <c r="BT224" s="80"/>
      <c r="BU224" s="80"/>
      <c r="BV224" s="80"/>
      <c r="BW224" s="77"/>
      <c r="BX224" s="57"/>
      <c r="CK224" s="92"/>
      <c r="CL224" s="92"/>
      <c r="CM224" s="92"/>
      <c r="CN224" s="92"/>
      <c r="CO224" s="92"/>
      <c r="CP224" s="92"/>
    </row>
    <row r="225" spans="1:94" s="72" customFormat="1" ht="16" customHeight="1" x14ac:dyDescent="0.25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82"/>
      <c r="L225" s="82"/>
      <c r="M225" s="82"/>
      <c r="N225" s="82"/>
      <c r="O225" s="82"/>
      <c r="P225" s="82"/>
      <c r="Q225" s="82"/>
      <c r="R225" s="79"/>
      <c r="S225" s="79"/>
      <c r="T225" s="79"/>
      <c r="U225" s="79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80"/>
      <c r="BQ225" s="80"/>
      <c r="BR225" s="80"/>
      <c r="BS225" s="80"/>
      <c r="BT225" s="80"/>
      <c r="BU225" s="80"/>
      <c r="BV225" s="80"/>
      <c r="BW225" s="77"/>
      <c r="BX225" s="57"/>
      <c r="CK225" s="92"/>
      <c r="CL225" s="92"/>
      <c r="CM225" s="92"/>
      <c r="CN225" s="92"/>
      <c r="CO225" s="92"/>
      <c r="CP225" s="92"/>
    </row>
    <row r="226" spans="1:94" s="72" customFormat="1" ht="16" customHeight="1" x14ac:dyDescent="0.25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82"/>
      <c r="L226" s="82"/>
      <c r="M226" s="82"/>
      <c r="N226" s="82"/>
      <c r="O226" s="82"/>
      <c r="P226" s="82"/>
      <c r="Q226" s="82"/>
      <c r="R226" s="79"/>
      <c r="S226" s="79"/>
      <c r="T226" s="79"/>
      <c r="U226" s="79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80"/>
      <c r="BQ226" s="80"/>
      <c r="BR226" s="80"/>
      <c r="BS226" s="80"/>
      <c r="BT226" s="80"/>
      <c r="BU226" s="80"/>
      <c r="BV226" s="80"/>
      <c r="BW226" s="77"/>
      <c r="BX226" s="57"/>
      <c r="CK226" s="92"/>
      <c r="CL226" s="92"/>
      <c r="CM226" s="92"/>
      <c r="CN226" s="92"/>
      <c r="CO226" s="92"/>
      <c r="CP226" s="92"/>
    </row>
    <row r="227" spans="1:94" s="72" customFormat="1" ht="16" customHeight="1" x14ac:dyDescent="0.25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82"/>
      <c r="L227" s="82"/>
      <c r="M227" s="82"/>
      <c r="N227" s="82"/>
      <c r="O227" s="82"/>
      <c r="P227" s="82"/>
      <c r="Q227" s="82"/>
      <c r="R227" s="79"/>
      <c r="S227" s="79"/>
      <c r="T227" s="79"/>
      <c r="U227" s="79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80"/>
      <c r="BQ227" s="80"/>
      <c r="BR227" s="80"/>
      <c r="BS227" s="80"/>
      <c r="BT227" s="80"/>
      <c r="BU227" s="80"/>
      <c r="BV227" s="80"/>
      <c r="BW227" s="77"/>
      <c r="BX227" s="57"/>
      <c r="CK227" s="92"/>
      <c r="CL227" s="92"/>
      <c r="CM227" s="92"/>
      <c r="CN227" s="92"/>
      <c r="CO227" s="92"/>
      <c r="CP227" s="92"/>
    </row>
    <row r="228" spans="1:94" s="72" customFormat="1" ht="16" customHeight="1" x14ac:dyDescent="0.25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82"/>
      <c r="L228" s="82"/>
      <c r="M228" s="82"/>
      <c r="N228" s="82"/>
      <c r="O228" s="82"/>
      <c r="P228" s="82"/>
      <c r="Q228" s="82"/>
      <c r="R228" s="79"/>
      <c r="S228" s="79"/>
      <c r="T228" s="79"/>
      <c r="U228" s="79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80"/>
      <c r="BQ228" s="80"/>
      <c r="BR228" s="80"/>
      <c r="BS228" s="80"/>
      <c r="BT228" s="80"/>
      <c r="BU228" s="80"/>
      <c r="BV228" s="80"/>
      <c r="BW228" s="77"/>
      <c r="BX228" s="57"/>
      <c r="CK228" s="92"/>
      <c r="CL228" s="92"/>
      <c r="CM228" s="92"/>
      <c r="CN228" s="92"/>
      <c r="CO228" s="92"/>
      <c r="CP228" s="92"/>
    </row>
    <row r="229" spans="1:94" s="72" customFormat="1" ht="16" customHeight="1" x14ac:dyDescent="0.25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82"/>
      <c r="L229" s="82"/>
      <c r="M229" s="82"/>
      <c r="N229" s="82"/>
      <c r="O229" s="82"/>
      <c r="P229" s="82"/>
      <c r="Q229" s="82"/>
      <c r="R229" s="79"/>
      <c r="S229" s="79"/>
      <c r="T229" s="79"/>
      <c r="U229" s="79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80"/>
      <c r="BQ229" s="80"/>
      <c r="BR229" s="80"/>
      <c r="BS229" s="80"/>
      <c r="BT229" s="80"/>
      <c r="BU229" s="80"/>
      <c r="BV229" s="80"/>
      <c r="BW229" s="77"/>
      <c r="BX229" s="57"/>
      <c r="CK229" s="92"/>
      <c r="CL229" s="92"/>
      <c r="CM229" s="92"/>
      <c r="CN229" s="92"/>
      <c r="CO229" s="92"/>
      <c r="CP229" s="92"/>
    </row>
    <row r="230" spans="1:94" s="72" customFormat="1" ht="16" customHeight="1" x14ac:dyDescent="0.25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82"/>
      <c r="L230" s="82"/>
      <c r="M230" s="82"/>
      <c r="N230" s="82"/>
      <c r="O230" s="82"/>
      <c r="P230" s="82"/>
      <c r="Q230" s="82"/>
      <c r="R230" s="79"/>
      <c r="S230" s="79"/>
      <c r="T230" s="79"/>
      <c r="U230" s="79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80"/>
      <c r="BQ230" s="80"/>
      <c r="BR230" s="80"/>
      <c r="BS230" s="80"/>
      <c r="BT230" s="80"/>
      <c r="BU230" s="80"/>
      <c r="BV230" s="80"/>
      <c r="BW230" s="77"/>
      <c r="BX230" s="57"/>
      <c r="CK230" s="92"/>
      <c r="CL230" s="92"/>
      <c r="CM230" s="92"/>
      <c r="CN230" s="92"/>
      <c r="CO230" s="92"/>
      <c r="CP230" s="92"/>
    </row>
    <row r="231" spans="1:94" s="72" customFormat="1" ht="16" customHeight="1" x14ac:dyDescent="0.25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82"/>
      <c r="L231" s="82"/>
      <c r="M231" s="82"/>
      <c r="N231" s="82"/>
      <c r="O231" s="82"/>
      <c r="P231" s="82"/>
      <c r="Q231" s="82"/>
      <c r="R231" s="79"/>
      <c r="S231" s="79"/>
      <c r="T231" s="79"/>
      <c r="U231" s="79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80"/>
      <c r="BQ231" s="80"/>
      <c r="BR231" s="80"/>
      <c r="BS231" s="80"/>
      <c r="BT231" s="80"/>
      <c r="BU231" s="80"/>
      <c r="BV231" s="80"/>
      <c r="BW231" s="77"/>
      <c r="BX231" s="57"/>
      <c r="CK231" s="92"/>
      <c r="CL231" s="92"/>
      <c r="CM231" s="92"/>
      <c r="CN231" s="92"/>
      <c r="CO231" s="92"/>
      <c r="CP231" s="92"/>
    </row>
    <row r="232" spans="1:94" s="72" customFormat="1" ht="16" customHeight="1" x14ac:dyDescent="0.25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82"/>
      <c r="L232" s="82"/>
      <c r="M232" s="82"/>
      <c r="N232" s="82"/>
      <c r="O232" s="82"/>
      <c r="P232" s="82"/>
      <c r="Q232" s="82"/>
      <c r="R232" s="79"/>
      <c r="S232" s="79"/>
      <c r="T232" s="79"/>
      <c r="U232" s="79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80"/>
      <c r="BQ232" s="80"/>
      <c r="BR232" s="80"/>
      <c r="BS232" s="80"/>
      <c r="BT232" s="80"/>
      <c r="BU232" s="80"/>
      <c r="BV232" s="80"/>
      <c r="BW232" s="77"/>
      <c r="BX232" s="57"/>
      <c r="CK232" s="92"/>
      <c r="CL232" s="92"/>
      <c r="CM232" s="92"/>
      <c r="CN232" s="92"/>
      <c r="CO232" s="92"/>
      <c r="CP232" s="92"/>
    </row>
    <row r="233" spans="1:94" s="72" customFormat="1" ht="16" customHeight="1" x14ac:dyDescent="0.25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82"/>
      <c r="L233" s="82"/>
      <c r="M233" s="82"/>
      <c r="N233" s="82"/>
      <c r="O233" s="82"/>
      <c r="P233" s="82"/>
      <c r="Q233" s="82"/>
      <c r="R233" s="79"/>
      <c r="S233" s="79"/>
      <c r="T233" s="79"/>
      <c r="U233" s="79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80"/>
      <c r="BQ233" s="80"/>
      <c r="BR233" s="80"/>
      <c r="BS233" s="80"/>
      <c r="BT233" s="80"/>
      <c r="BU233" s="80"/>
      <c r="BV233" s="80"/>
      <c r="BW233" s="77"/>
      <c r="BX233" s="57"/>
      <c r="CK233" s="92"/>
      <c r="CL233" s="92"/>
      <c r="CM233" s="92"/>
      <c r="CN233" s="92"/>
      <c r="CO233" s="92"/>
      <c r="CP233" s="92"/>
    </row>
    <row r="234" spans="1:94" s="72" customFormat="1" ht="16" customHeight="1" x14ac:dyDescent="0.25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82"/>
      <c r="L234" s="82"/>
      <c r="M234" s="82"/>
      <c r="N234" s="82"/>
      <c r="O234" s="82"/>
      <c r="P234" s="82"/>
      <c r="Q234" s="82"/>
      <c r="R234" s="79"/>
      <c r="S234" s="79"/>
      <c r="T234" s="79"/>
      <c r="U234" s="79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80"/>
      <c r="BQ234" s="80"/>
      <c r="BR234" s="80"/>
      <c r="BS234" s="80"/>
      <c r="BT234" s="80"/>
      <c r="BU234" s="80"/>
      <c r="BV234" s="80"/>
      <c r="BW234" s="77"/>
      <c r="BX234" s="57"/>
      <c r="CK234" s="92"/>
      <c r="CL234" s="92"/>
      <c r="CM234" s="92"/>
      <c r="CN234" s="92"/>
      <c r="CO234" s="92"/>
      <c r="CP234" s="92"/>
    </row>
    <row r="235" spans="1:94" s="72" customFormat="1" ht="16" customHeight="1" x14ac:dyDescent="0.25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82"/>
      <c r="L235" s="82"/>
      <c r="M235" s="82"/>
      <c r="N235" s="82"/>
      <c r="O235" s="82"/>
      <c r="P235" s="82"/>
      <c r="Q235" s="82"/>
      <c r="R235" s="79"/>
      <c r="S235" s="79"/>
      <c r="T235" s="79"/>
      <c r="U235" s="79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80"/>
      <c r="BQ235" s="80"/>
      <c r="BR235" s="80"/>
      <c r="BS235" s="80"/>
      <c r="BT235" s="80"/>
      <c r="BU235" s="80"/>
      <c r="BV235" s="80"/>
      <c r="BW235" s="77"/>
      <c r="BX235" s="57"/>
      <c r="CK235" s="92"/>
      <c r="CL235" s="92"/>
      <c r="CM235" s="92"/>
      <c r="CN235" s="92"/>
      <c r="CO235" s="92"/>
      <c r="CP235" s="92"/>
    </row>
    <row r="236" spans="1:94" s="72" customFormat="1" ht="16" customHeight="1" x14ac:dyDescent="0.25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82"/>
      <c r="L236" s="82"/>
      <c r="M236" s="82"/>
      <c r="N236" s="82"/>
      <c r="O236" s="82"/>
      <c r="P236" s="82"/>
      <c r="Q236" s="82"/>
      <c r="R236" s="79"/>
      <c r="S236" s="79"/>
      <c r="T236" s="79"/>
      <c r="U236" s="79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0"/>
      <c r="BQ236" s="80"/>
      <c r="BR236" s="80"/>
      <c r="BS236" s="80"/>
      <c r="BT236" s="80"/>
      <c r="BU236" s="80"/>
      <c r="BV236" s="80"/>
      <c r="BW236" s="77"/>
      <c r="BX236" s="57"/>
      <c r="CK236" s="92"/>
      <c r="CL236" s="92"/>
      <c r="CM236" s="92"/>
      <c r="CN236" s="92"/>
      <c r="CO236" s="92"/>
      <c r="CP236" s="92"/>
    </row>
    <row r="237" spans="1:94" s="72" customFormat="1" ht="16" customHeight="1" x14ac:dyDescent="0.25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82"/>
      <c r="L237" s="82"/>
      <c r="M237" s="82"/>
      <c r="N237" s="82"/>
      <c r="O237" s="82"/>
      <c r="P237" s="82"/>
      <c r="Q237" s="82"/>
      <c r="R237" s="79"/>
      <c r="S237" s="79"/>
      <c r="T237" s="79"/>
      <c r="U237" s="79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0"/>
      <c r="BQ237" s="80"/>
      <c r="BR237" s="80"/>
      <c r="BS237" s="80"/>
      <c r="BT237" s="80"/>
      <c r="BU237" s="80"/>
      <c r="BV237" s="80"/>
      <c r="BW237" s="77"/>
      <c r="BX237" s="57"/>
      <c r="CK237" s="92"/>
      <c r="CL237" s="92"/>
      <c r="CM237" s="92"/>
      <c r="CN237" s="92"/>
      <c r="CO237" s="92"/>
      <c r="CP237" s="92"/>
    </row>
    <row r="238" spans="1:94" s="72" customFormat="1" ht="16" customHeight="1" x14ac:dyDescent="0.25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82"/>
      <c r="L238" s="82"/>
      <c r="M238" s="82"/>
      <c r="N238" s="82"/>
      <c r="O238" s="82"/>
      <c r="P238" s="82"/>
      <c r="Q238" s="82"/>
      <c r="R238" s="79"/>
      <c r="S238" s="79"/>
      <c r="T238" s="79"/>
      <c r="U238" s="79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0"/>
      <c r="BQ238" s="80"/>
      <c r="BR238" s="80"/>
      <c r="BS238" s="80"/>
      <c r="BT238" s="80"/>
      <c r="BU238" s="80"/>
      <c r="BV238" s="80"/>
      <c r="BW238" s="77"/>
      <c r="BX238" s="57"/>
      <c r="CK238" s="92"/>
      <c r="CL238" s="92"/>
      <c r="CM238" s="92"/>
      <c r="CN238" s="92"/>
      <c r="CO238" s="92"/>
      <c r="CP238" s="92"/>
    </row>
    <row r="239" spans="1:94" s="72" customFormat="1" ht="16" customHeight="1" x14ac:dyDescent="0.25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82"/>
      <c r="L239" s="82"/>
      <c r="M239" s="82"/>
      <c r="N239" s="82"/>
      <c r="O239" s="82"/>
      <c r="P239" s="82"/>
      <c r="Q239" s="82"/>
      <c r="R239" s="79"/>
      <c r="S239" s="79"/>
      <c r="T239" s="79"/>
      <c r="U239" s="79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0"/>
      <c r="BQ239" s="80"/>
      <c r="BR239" s="80"/>
      <c r="BS239" s="80"/>
      <c r="BT239" s="80"/>
      <c r="BU239" s="80"/>
      <c r="BV239" s="80"/>
      <c r="BW239" s="77"/>
      <c r="BX239" s="57"/>
      <c r="CK239" s="92"/>
      <c r="CL239" s="92"/>
      <c r="CM239" s="92"/>
      <c r="CN239" s="92"/>
      <c r="CO239" s="92"/>
      <c r="CP239" s="92"/>
    </row>
    <row r="240" spans="1:94" s="72" customFormat="1" ht="16" customHeight="1" x14ac:dyDescent="0.25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82"/>
      <c r="L240" s="82"/>
      <c r="M240" s="82"/>
      <c r="N240" s="82"/>
      <c r="O240" s="82"/>
      <c r="P240" s="82"/>
      <c r="Q240" s="82"/>
      <c r="R240" s="79"/>
      <c r="S240" s="79"/>
      <c r="T240" s="79"/>
      <c r="U240" s="79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0"/>
      <c r="BQ240" s="80"/>
      <c r="BR240" s="80"/>
      <c r="BS240" s="80"/>
      <c r="BT240" s="80"/>
      <c r="BU240" s="80"/>
      <c r="BV240" s="80"/>
      <c r="BW240" s="77"/>
      <c r="BX240" s="57"/>
      <c r="CK240" s="92"/>
      <c r="CL240" s="92"/>
      <c r="CM240" s="92"/>
      <c r="CN240" s="92"/>
      <c r="CO240" s="92"/>
      <c r="CP240" s="92"/>
    </row>
    <row r="241" spans="1:94" s="72" customFormat="1" ht="16" customHeight="1" x14ac:dyDescent="0.25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82"/>
      <c r="L241" s="82"/>
      <c r="M241" s="82"/>
      <c r="N241" s="82"/>
      <c r="O241" s="82"/>
      <c r="P241" s="82"/>
      <c r="Q241" s="82"/>
      <c r="R241" s="79"/>
      <c r="S241" s="79"/>
      <c r="T241" s="79"/>
      <c r="U241" s="79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0"/>
      <c r="BQ241" s="80"/>
      <c r="BR241" s="80"/>
      <c r="BS241" s="80"/>
      <c r="BT241" s="80"/>
      <c r="BU241" s="80"/>
      <c r="BV241" s="80"/>
      <c r="BW241" s="77"/>
      <c r="BX241" s="57"/>
      <c r="CK241" s="92"/>
      <c r="CL241" s="92"/>
      <c r="CM241" s="92"/>
      <c r="CN241" s="92"/>
      <c r="CO241" s="92"/>
      <c r="CP241" s="92"/>
    </row>
    <row r="242" spans="1:94" s="72" customFormat="1" ht="16" customHeight="1" x14ac:dyDescent="0.25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82"/>
      <c r="L242" s="82"/>
      <c r="M242" s="82"/>
      <c r="N242" s="82"/>
      <c r="O242" s="82"/>
      <c r="P242" s="82"/>
      <c r="Q242" s="82"/>
      <c r="R242" s="79"/>
      <c r="S242" s="79"/>
      <c r="T242" s="79"/>
      <c r="U242" s="79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0"/>
      <c r="BQ242" s="80"/>
      <c r="BR242" s="80"/>
      <c r="BS242" s="80"/>
      <c r="BT242" s="80"/>
      <c r="BU242" s="80"/>
      <c r="BV242" s="80"/>
      <c r="BW242" s="77"/>
      <c r="BX242" s="57"/>
      <c r="CK242" s="92"/>
      <c r="CL242" s="92"/>
      <c r="CM242" s="92"/>
      <c r="CN242" s="92"/>
      <c r="CO242" s="92"/>
      <c r="CP242" s="92"/>
    </row>
    <row r="243" spans="1:94" s="72" customFormat="1" ht="16" customHeight="1" x14ac:dyDescent="0.25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82"/>
      <c r="L243" s="82"/>
      <c r="M243" s="82"/>
      <c r="N243" s="82"/>
      <c r="O243" s="82"/>
      <c r="P243" s="82"/>
      <c r="Q243" s="82"/>
      <c r="R243" s="79"/>
      <c r="S243" s="79"/>
      <c r="T243" s="79"/>
      <c r="U243" s="79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80"/>
      <c r="BQ243" s="80"/>
      <c r="BR243" s="80"/>
      <c r="BS243" s="80"/>
      <c r="BT243" s="80"/>
      <c r="BU243" s="80"/>
      <c r="BV243" s="80"/>
      <c r="BW243" s="77"/>
      <c r="BX243" s="57"/>
      <c r="CK243" s="92"/>
      <c r="CL243" s="92"/>
      <c r="CM243" s="92"/>
      <c r="CN243" s="92"/>
      <c r="CO243" s="92"/>
      <c r="CP243" s="92"/>
    </row>
    <row r="244" spans="1:94" s="72" customFormat="1" ht="16" customHeight="1" x14ac:dyDescent="0.25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82"/>
      <c r="L244" s="82"/>
      <c r="M244" s="82"/>
      <c r="N244" s="82"/>
      <c r="O244" s="82"/>
      <c r="P244" s="82"/>
      <c r="Q244" s="82"/>
      <c r="R244" s="79"/>
      <c r="S244" s="79"/>
      <c r="T244" s="79"/>
      <c r="U244" s="79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80"/>
      <c r="BQ244" s="80"/>
      <c r="BR244" s="80"/>
      <c r="BS244" s="80"/>
      <c r="BT244" s="80"/>
      <c r="BU244" s="80"/>
      <c r="BV244" s="80"/>
      <c r="BW244" s="77"/>
      <c r="BX244" s="57"/>
      <c r="CK244" s="92"/>
      <c r="CL244" s="92"/>
      <c r="CM244" s="92"/>
      <c r="CN244" s="92"/>
      <c r="CO244" s="92"/>
      <c r="CP244" s="92"/>
    </row>
    <row r="245" spans="1:94" s="72" customFormat="1" ht="16" customHeight="1" x14ac:dyDescent="0.25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82"/>
      <c r="L245" s="82"/>
      <c r="M245" s="82"/>
      <c r="N245" s="82"/>
      <c r="O245" s="82"/>
      <c r="P245" s="82"/>
      <c r="Q245" s="82"/>
      <c r="R245" s="79"/>
      <c r="S245" s="79"/>
      <c r="T245" s="79"/>
      <c r="U245" s="79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80"/>
      <c r="BQ245" s="80"/>
      <c r="BR245" s="80"/>
      <c r="BS245" s="80"/>
      <c r="BT245" s="80"/>
      <c r="BU245" s="80"/>
      <c r="BV245" s="80"/>
      <c r="BW245" s="77"/>
      <c r="BX245" s="57"/>
      <c r="CK245" s="92"/>
      <c r="CL245" s="92"/>
      <c r="CM245" s="92"/>
      <c r="CN245" s="92"/>
      <c r="CO245" s="92"/>
      <c r="CP245" s="92"/>
    </row>
    <row r="246" spans="1:94" s="72" customFormat="1" ht="16" customHeight="1" x14ac:dyDescent="0.25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82"/>
      <c r="L246" s="82"/>
      <c r="M246" s="82"/>
      <c r="N246" s="82"/>
      <c r="O246" s="82"/>
      <c r="P246" s="82"/>
      <c r="Q246" s="82"/>
      <c r="R246" s="79"/>
      <c r="S246" s="79"/>
      <c r="T246" s="79"/>
      <c r="U246" s="79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80"/>
      <c r="BQ246" s="80"/>
      <c r="BR246" s="80"/>
      <c r="BS246" s="80"/>
      <c r="BT246" s="80"/>
      <c r="BU246" s="80"/>
      <c r="BV246" s="80"/>
      <c r="BW246" s="77"/>
      <c r="BX246" s="57"/>
      <c r="CK246" s="92"/>
      <c r="CL246" s="92"/>
      <c r="CM246" s="92"/>
      <c r="CN246" s="92"/>
      <c r="CO246" s="92"/>
      <c r="CP246" s="92"/>
    </row>
    <row r="247" spans="1:94" s="72" customFormat="1" ht="16" customHeight="1" x14ac:dyDescent="0.25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82"/>
      <c r="L247" s="82"/>
      <c r="M247" s="82"/>
      <c r="N247" s="82"/>
      <c r="O247" s="82"/>
      <c r="P247" s="82"/>
      <c r="Q247" s="82"/>
      <c r="R247" s="79"/>
      <c r="S247" s="79"/>
      <c r="T247" s="79"/>
      <c r="U247" s="79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80"/>
      <c r="BQ247" s="80"/>
      <c r="BR247" s="80"/>
      <c r="BS247" s="80"/>
      <c r="BT247" s="80"/>
      <c r="BU247" s="80"/>
      <c r="BV247" s="80"/>
      <c r="BW247" s="77"/>
      <c r="BX247" s="57"/>
      <c r="CK247" s="92"/>
      <c r="CL247" s="92"/>
      <c r="CM247" s="92"/>
      <c r="CN247" s="92"/>
      <c r="CO247" s="92"/>
      <c r="CP247" s="92"/>
    </row>
    <row r="248" spans="1:94" s="72" customFormat="1" ht="16" customHeight="1" x14ac:dyDescent="0.25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82"/>
      <c r="L248" s="82"/>
      <c r="M248" s="82"/>
      <c r="N248" s="82"/>
      <c r="O248" s="82"/>
      <c r="P248" s="82"/>
      <c r="Q248" s="82"/>
      <c r="R248" s="79"/>
      <c r="S248" s="79"/>
      <c r="T248" s="79"/>
      <c r="U248" s="79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80"/>
      <c r="BQ248" s="80"/>
      <c r="BR248" s="80"/>
      <c r="BS248" s="80"/>
      <c r="BT248" s="80"/>
      <c r="BU248" s="80"/>
      <c r="BV248" s="80"/>
      <c r="BW248" s="77"/>
      <c r="BX248" s="57"/>
      <c r="CK248" s="92"/>
      <c r="CL248" s="92"/>
      <c r="CM248" s="92"/>
      <c r="CN248" s="92"/>
      <c r="CO248" s="92"/>
      <c r="CP248" s="92"/>
    </row>
    <row r="249" spans="1:94" s="72" customFormat="1" ht="16" customHeight="1" x14ac:dyDescent="0.25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82"/>
      <c r="L249" s="82"/>
      <c r="M249" s="82"/>
      <c r="N249" s="82"/>
      <c r="O249" s="82"/>
      <c r="P249" s="82"/>
      <c r="Q249" s="82"/>
      <c r="R249" s="79"/>
      <c r="S249" s="79"/>
      <c r="T249" s="79"/>
      <c r="U249" s="79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80"/>
      <c r="BQ249" s="80"/>
      <c r="BR249" s="80"/>
      <c r="BS249" s="80"/>
      <c r="BT249" s="80"/>
      <c r="BU249" s="80"/>
      <c r="BV249" s="80"/>
      <c r="BW249" s="77"/>
      <c r="BX249" s="57"/>
      <c r="CK249" s="92"/>
      <c r="CL249" s="92"/>
      <c r="CM249" s="92"/>
      <c r="CN249" s="92"/>
      <c r="CO249" s="92"/>
      <c r="CP249" s="92"/>
    </row>
    <row r="250" spans="1:94" s="72" customFormat="1" ht="16" customHeight="1" x14ac:dyDescent="0.25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82"/>
      <c r="L250" s="82"/>
      <c r="M250" s="82"/>
      <c r="N250" s="82"/>
      <c r="O250" s="82"/>
      <c r="P250" s="82"/>
      <c r="Q250" s="82"/>
      <c r="R250" s="79"/>
      <c r="S250" s="79"/>
      <c r="T250" s="79"/>
      <c r="U250" s="79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80"/>
      <c r="BQ250" s="80"/>
      <c r="BR250" s="80"/>
      <c r="BS250" s="80"/>
      <c r="BT250" s="80"/>
      <c r="BU250" s="80"/>
      <c r="BV250" s="80"/>
      <c r="BW250" s="77"/>
      <c r="BX250" s="57"/>
      <c r="CK250" s="92"/>
      <c r="CL250" s="92"/>
      <c r="CM250" s="92"/>
      <c r="CN250" s="92"/>
      <c r="CO250" s="92"/>
      <c r="CP250" s="92"/>
    </row>
    <row r="251" spans="1:94" s="72" customFormat="1" ht="16" customHeight="1" x14ac:dyDescent="0.25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82"/>
      <c r="L251" s="82"/>
      <c r="M251" s="82"/>
      <c r="N251" s="82"/>
      <c r="O251" s="82"/>
      <c r="P251" s="82"/>
      <c r="Q251" s="82"/>
      <c r="R251" s="79"/>
      <c r="S251" s="79"/>
      <c r="T251" s="79"/>
      <c r="U251" s="79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80"/>
      <c r="BQ251" s="80"/>
      <c r="BR251" s="80"/>
      <c r="BS251" s="80"/>
      <c r="BT251" s="80"/>
      <c r="BU251" s="80"/>
      <c r="BV251" s="80"/>
      <c r="BW251" s="77"/>
      <c r="BX251" s="57"/>
      <c r="CK251" s="92"/>
      <c r="CL251" s="92"/>
      <c r="CM251" s="92"/>
      <c r="CN251" s="92"/>
      <c r="CO251" s="92"/>
      <c r="CP251" s="92"/>
    </row>
    <row r="252" spans="1:94" s="72" customFormat="1" ht="16" customHeight="1" x14ac:dyDescent="0.25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82"/>
      <c r="L252" s="82"/>
      <c r="M252" s="82"/>
      <c r="N252" s="82"/>
      <c r="O252" s="82"/>
      <c r="P252" s="82"/>
      <c r="Q252" s="82"/>
      <c r="R252" s="79"/>
      <c r="S252" s="79"/>
      <c r="T252" s="79"/>
      <c r="U252" s="79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80"/>
      <c r="BQ252" s="80"/>
      <c r="BR252" s="80"/>
      <c r="BS252" s="80"/>
      <c r="BT252" s="80"/>
      <c r="BU252" s="80"/>
      <c r="BV252" s="80"/>
      <c r="BW252" s="77"/>
      <c r="BX252" s="57"/>
      <c r="CK252" s="92"/>
      <c r="CL252" s="92"/>
      <c r="CM252" s="92"/>
      <c r="CN252" s="92"/>
      <c r="CO252" s="92"/>
      <c r="CP252" s="92"/>
    </row>
    <row r="253" spans="1:94" s="72" customFormat="1" ht="16" customHeight="1" x14ac:dyDescent="0.25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82"/>
      <c r="L253" s="82"/>
      <c r="M253" s="82"/>
      <c r="N253" s="82"/>
      <c r="O253" s="82"/>
      <c r="P253" s="82"/>
      <c r="Q253" s="82"/>
      <c r="R253" s="79"/>
      <c r="S253" s="79"/>
      <c r="T253" s="79"/>
      <c r="U253" s="79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80"/>
      <c r="BQ253" s="80"/>
      <c r="BR253" s="80"/>
      <c r="BS253" s="80"/>
      <c r="BT253" s="80"/>
      <c r="BU253" s="80"/>
      <c r="BV253" s="80"/>
      <c r="BW253" s="77"/>
      <c r="BX253" s="57"/>
      <c r="CK253" s="92"/>
      <c r="CL253" s="92"/>
      <c r="CM253" s="92"/>
      <c r="CN253" s="92"/>
      <c r="CO253" s="92"/>
      <c r="CP253" s="92"/>
    </row>
    <row r="254" spans="1:94" s="72" customFormat="1" ht="16" customHeight="1" x14ac:dyDescent="0.25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82"/>
      <c r="L254" s="82"/>
      <c r="M254" s="82"/>
      <c r="N254" s="82"/>
      <c r="O254" s="82"/>
      <c r="P254" s="82"/>
      <c r="Q254" s="82"/>
      <c r="R254" s="79"/>
      <c r="S254" s="79"/>
      <c r="T254" s="79"/>
      <c r="U254" s="79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80"/>
      <c r="BQ254" s="80"/>
      <c r="BR254" s="80"/>
      <c r="BS254" s="80"/>
      <c r="BT254" s="80"/>
      <c r="BU254" s="80"/>
      <c r="BV254" s="80"/>
      <c r="BW254" s="77"/>
      <c r="BX254" s="57"/>
      <c r="CK254" s="92"/>
      <c r="CL254" s="92"/>
      <c r="CM254" s="92"/>
      <c r="CN254" s="92"/>
      <c r="CO254" s="92"/>
      <c r="CP254" s="92"/>
    </row>
    <row r="255" spans="1:94" s="72" customFormat="1" ht="16" customHeight="1" x14ac:dyDescent="0.25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82"/>
      <c r="L255" s="82"/>
      <c r="M255" s="82"/>
      <c r="N255" s="82"/>
      <c r="O255" s="82"/>
      <c r="P255" s="82"/>
      <c r="Q255" s="82"/>
      <c r="R255" s="79"/>
      <c r="S255" s="79"/>
      <c r="T255" s="79"/>
      <c r="U255" s="79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80"/>
      <c r="BQ255" s="80"/>
      <c r="BR255" s="80"/>
      <c r="BS255" s="80"/>
      <c r="BT255" s="80"/>
      <c r="BU255" s="80"/>
      <c r="BV255" s="80"/>
      <c r="BW255" s="77"/>
      <c r="BX255" s="57"/>
      <c r="CK255" s="92"/>
      <c r="CL255" s="92"/>
      <c r="CM255" s="92"/>
      <c r="CN255" s="92"/>
      <c r="CO255" s="92"/>
      <c r="CP255" s="92"/>
    </row>
    <row r="256" spans="1:94" s="72" customFormat="1" ht="16" customHeight="1" x14ac:dyDescent="0.25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82"/>
      <c r="L256" s="82"/>
      <c r="M256" s="82"/>
      <c r="N256" s="82"/>
      <c r="O256" s="82"/>
      <c r="P256" s="82"/>
      <c r="Q256" s="82"/>
      <c r="R256" s="79"/>
      <c r="S256" s="79"/>
      <c r="T256" s="79"/>
      <c r="U256" s="79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80"/>
      <c r="BQ256" s="80"/>
      <c r="BR256" s="80"/>
      <c r="BS256" s="80"/>
      <c r="BT256" s="80"/>
      <c r="BU256" s="80"/>
      <c r="BV256" s="80"/>
      <c r="BW256" s="77"/>
      <c r="BX256" s="57"/>
      <c r="CK256" s="92"/>
      <c r="CL256" s="92"/>
      <c r="CM256" s="92"/>
      <c r="CN256" s="92"/>
      <c r="CO256" s="92"/>
      <c r="CP256" s="92"/>
    </row>
    <row r="257" spans="1:94" s="72" customFormat="1" ht="16" customHeight="1" x14ac:dyDescent="0.25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82"/>
      <c r="L257" s="82"/>
      <c r="M257" s="82"/>
      <c r="N257" s="82"/>
      <c r="O257" s="82"/>
      <c r="P257" s="82"/>
      <c r="Q257" s="82"/>
      <c r="R257" s="79"/>
      <c r="S257" s="79"/>
      <c r="T257" s="79"/>
      <c r="U257" s="79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80"/>
      <c r="BQ257" s="80"/>
      <c r="BR257" s="80"/>
      <c r="BS257" s="80"/>
      <c r="BT257" s="80"/>
      <c r="BU257" s="80"/>
      <c r="BV257" s="80"/>
      <c r="BW257" s="77"/>
      <c r="BX257" s="57"/>
      <c r="CK257" s="92"/>
      <c r="CL257" s="92"/>
      <c r="CM257" s="92"/>
      <c r="CN257" s="92"/>
      <c r="CO257" s="92"/>
      <c r="CP257" s="92"/>
    </row>
    <row r="258" spans="1:94" s="72" customFormat="1" ht="16" customHeight="1" x14ac:dyDescent="0.25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82"/>
      <c r="L258" s="82"/>
      <c r="M258" s="82"/>
      <c r="N258" s="82"/>
      <c r="O258" s="82"/>
      <c r="P258" s="82"/>
      <c r="Q258" s="82"/>
      <c r="R258" s="79"/>
      <c r="S258" s="79"/>
      <c r="T258" s="79"/>
      <c r="U258" s="79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80"/>
      <c r="BQ258" s="80"/>
      <c r="BR258" s="80"/>
      <c r="BS258" s="80"/>
      <c r="BT258" s="80"/>
      <c r="BU258" s="80"/>
      <c r="BV258" s="80"/>
      <c r="BW258" s="77"/>
      <c r="BX258" s="57"/>
      <c r="CK258" s="92"/>
      <c r="CL258" s="92"/>
      <c r="CM258" s="92"/>
      <c r="CN258" s="92"/>
      <c r="CO258" s="92"/>
      <c r="CP258" s="92"/>
    </row>
    <row r="259" spans="1:94" s="72" customFormat="1" ht="16" customHeight="1" x14ac:dyDescent="0.25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82"/>
      <c r="L259" s="82"/>
      <c r="M259" s="82"/>
      <c r="N259" s="82"/>
      <c r="O259" s="82"/>
      <c r="P259" s="82"/>
      <c r="Q259" s="82"/>
      <c r="R259" s="79"/>
      <c r="S259" s="79"/>
      <c r="T259" s="79"/>
      <c r="U259" s="79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80"/>
      <c r="BQ259" s="80"/>
      <c r="BR259" s="80"/>
      <c r="BS259" s="80"/>
      <c r="BT259" s="80"/>
      <c r="BU259" s="80"/>
      <c r="BV259" s="80"/>
      <c r="BW259" s="77"/>
      <c r="BX259" s="57"/>
      <c r="CK259" s="92"/>
      <c r="CL259" s="92"/>
      <c r="CM259" s="92"/>
      <c r="CN259" s="92"/>
      <c r="CO259" s="92"/>
      <c r="CP259" s="92"/>
    </row>
    <row r="260" spans="1:94" s="72" customFormat="1" ht="16" customHeight="1" x14ac:dyDescent="0.25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82"/>
      <c r="L260" s="82"/>
      <c r="M260" s="82"/>
      <c r="N260" s="82"/>
      <c r="O260" s="82"/>
      <c r="P260" s="82"/>
      <c r="Q260" s="82"/>
      <c r="R260" s="79"/>
      <c r="S260" s="79"/>
      <c r="T260" s="79"/>
      <c r="U260" s="79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0"/>
      <c r="BQ260" s="80"/>
      <c r="BR260" s="80"/>
      <c r="BS260" s="80"/>
      <c r="BT260" s="80"/>
      <c r="BU260" s="80"/>
      <c r="BV260" s="80"/>
      <c r="BW260" s="77"/>
      <c r="BX260" s="57"/>
      <c r="CK260" s="92"/>
      <c r="CL260" s="92"/>
      <c r="CM260" s="92"/>
      <c r="CN260" s="92"/>
      <c r="CO260" s="92"/>
      <c r="CP260" s="92"/>
    </row>
    <row r="261" spans="1:94" s="72" customFormat="1" ht="16" customHeight="1" x14ac:dyDescent="0.25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82"/>
      <c r="L261" s="82"/>
      <c r="M261" s="82"/>
      <c r="N261" s="82"/>
      <c r="O261" s="82"/>
      <c r="P261" s="82"/>
      <c r="Q261" s="82"/>
      <c r="R261" s="79"/>
      <c r="S261" s="79"/>
      <c r="T261" s="79"/>
      <c r="U261" s="79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0"/>
      <c r="BQ261" s="80"/>
      <c r="BR261" s="80"/>
      <c r="BS261" s="80"/>
      <c r="BT261" s="80"/>
      <c r="BU261" s="80"/>
      <c r="BV261" s="80"/>
      <c r="BW261" s="77"/>
      <c r="BX261" s="57"/>
      <c r="CK261" s="92"/>
      <c r="CL261" s="92"/>
      <c r="CM261" s="92"/>
      <c r="CN261" s="92"/>
      <c r="CO261" s="92"/>
      <c r="CP261" s="92"/>
    </row>
    <row r="262" spans="1:94" s="72" customFormat="1" ht="16" customHeight="1" x14ac:dyDescent="0.25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82"/>
      <c r="L262" s="82"/>
      <c r="M262" s="82"/>
      <c r="N262" s="82"/>
      <c r="O262" s="82"/>
      <c r="P262" s="82"/>
      <c r="Q262" s="82"/>
      <c r="R262" s="79"/>
      <c r="S262" s="79"/>
      <c r="T262" s="79"/>
      <c r="U262" s="79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0"/>
      <c r="BQ262" s="80"/>
      <c r="BR262" s="80"/>
      <c r="BS262" s="80"/>
      <c r="BT262" s="80"/>
      <c r="BU262" s="80"/>
      <c r="BV262" s="80"/>
      <c r="BW262" s="77"/>
      <c r="BX262" s="57"/>
      <c r="CK262" s="92"/>
      <c r="CL262" s="92"/>
      <c r="CM262" s="92"/>
      <c r="CN262" s="92"/>
      <c r="CO262" s="92"/>
      <c r="CP262" s="92"/>
    </row>
    <row r="263" spans="1:94" s="72" customFormat="1" ht="16" customHeight="1" x14ac:dyDescent="0.25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82"/>
      <c r="L263" s="82"/>
      <c r="M263" s="82"/>
      <c r="N263" s="82"/>
      <c r="O263" s="82"/>
      <c r="P263" s="82"/>
      <c r="Q263" s="82"/>
      <c r="R263" s="79"/>
      <c r="S263" s="79"/>
      <c r="T263" s="79"/>
      <c r="U263" s="79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0"/>
      <c r="BQ263" s="80"/>
      <c r="BR263" s="80"/>
      <c r="BS263" s="80"/>
      <c r="BT263" s="80"/>
      <c r="BU263" s="80"/>
      <c r="BV263" s="80"/>
      <c r="BW263" s="77"/>
      <c r="BX263" s="57"/>
      <c r="CK263" s="92"/>
      <c r="CL263" s="92"/>
      <c r="CM263" s="92"/>
      <c r="CN263" s="92"/>
      <c r="CO263" s="92"/>
      <c r="CP263" s="92"/>
    </row>
    <row r="264" spans="1:94" s="72" customFormat="1" ht="16" customHeight="1" x14ac:dyDescent="0.25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82"/>
      <c r="L264" s="82"/>
      <c r="M264" s="82"/>
      <c r="N264" s="82"/>
      <c r="O264" s="82"/>
      <c r="P264" s="82"/>
      <c r="Q264" s="82"/>
      <c r="R264" s="79"/>
      <c r="S264" s="79"/>
      <c r="T264" s="79"/>
      <c r="U264" s="79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0"/>
      <c r="BQ264" s="80"/>
      <c r="BR264" s="80"/>
      <c r="BS264" s="80"/>
      <c r="BT264" s="80"/>
      <c r="BU264" s="80"/>
      <c r="BV264" s="80"/>
      <c r="BW264" s="77"/>
      <c r="BX264" s="57"/>
      <c r="CK264" s="92"/>
      <c r="CL264" s="92"/>
      <c r="CM264" s="92"/>
      <c r="CN264" s="92"/>
      <c r="CO264" s="92"/>
      <c r="CP264" s="92"/>
    </row>
    <row r="265" spans="1:94" s="72" customFormat="1" ht="16" customHeight="1" x14ac:dyDescent="0.25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82"/>
      <c r="L265" s="82"/>
      <c r="M265" s="82"/>
      <c r="N265" s="82"/>
      <c r="O265" s="82"/>
      <c r="P265" s="82"/>
      <c r="Q265" s="82"/>
      <c r="R265" s="79"/>
      <c r="S265" s="79"/>
      <c r="T265" s="79"/>
      <c r="U265" s="79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0"/>
      <c r="BQ265" s="80"/>
      <c r="BR265" s="80"/>
      <c r="BS265" s="80"/>
      <c r="BT265" s="80"/>
      <c r="BU265" s="80"/>
      <c r="BV265" s="80"/>
      <c r="BW265" s="77"/>
      <c r="BX265" s="57"/>
      <c r="CK265" s="92"/>
      <c r="CL265" s="92"/>
      <c r="CM265" s="92"/>
      <c r="CN265" s="92"/>
      <c r="CO265" s="92"/>
      <c r="CP265" s="92"/>
    </row>
    <row r="266" spans="1:94" s="72" customFormat="1" ht="16" customHeight="1" x14ac:dyDescent="0.25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82"/>
      <c r="L266" s="82"/>
      <c r="M266" s="82"/>
      <c r="N266" s="82"/>
      <c r="O266" s="82"/>
      <c r="P266" s="82"/>
      <c r="Q266" s="82"/>
      <c r="R266" s="79"/>
      <c r="S266" s="79"/>
      <c r="T266" s="79"/>
      <c r="U266" s="79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0"/>
      <c r="BQ266" s="80"/>
      <c r="BR266" s="80"/>
      <c r="BS266" s="80"/>
      <c r="BT266" s="80"/>
      <c r="BU266" s="80"/>
      <c r="BV266" s="80"/>
      <c r="BW266" s="77"/>
      <c r="BX266" s="57"/>
      <c r="CK266" s="92"/>
      <c r="CL266" s="92"/>
      <c r="CM266" s="92"/>
      <c r="CN266" s="92"/>
      <c r="CO266" s="92"/>
      <c r="CP266" s="92"/>
    </row>
    <row r="267" spans="1:94" s="72" customFormat="1" ht="16" customHeight="1" x14ac:dyDescent="0.25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82"/>
      <c r="L267" s="82"/>
      <c r="M267" s="82"/>
      <c r="N267" s="82"/>
      <c r="O267" s="82"/>
      <c r="P267" s="82"/>
      <c r="Q267" s="82"/>
      <c r="R267" s="79"/>
      <c r="S267" s="79"/>
      <c r="T267" s="79"/>
      <c r="U267" s="79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80"/>
      <c r="BQ267" s="80"/>
      <c r="BR267" s="80"/>
      <c r="BS267" s="80"/>
      <c r="BT267" s="80"/>
      <c r="BU267" s="80"/>
      <c r="BV267" s="80"/>
      <c r="BW267" s="77"/>
      <c r="BX267" s="57"/>
      <c r="CK267" s="92"/>
      <c r="CL267" s="92"/>
      <c r="CM267" s="92"/>
      <c r="CN267" s="92"/>
      <c r="CO267" s="92"/>
      <c r="CP267" s="92"/>
    </row>
    <row r="268" spans="1:94" s="72" customFormat="1" ht="16" customHeight="1" x14ac:dyDescent="0.25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82"/>
      <c r="L268" s="82"/>
      <c r="M268" s="82"/>
      <c r="N268" s="82"/>
      <c r="O268" s="82"/>
      <c r="P268" s="82"/>
      <c r="Q268" s="82"/>
      <c r="R268" s="79"/>
      <c r="S268" s="79"/>
      <c r="T268" s="79"/>
      <c r="U268" s="79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80"/>
      <c r="BQ268" s="80"/>
      <c r="BR268" s="80"/>
      <c r="BS268" s="80"/>
      <c r="BT268" s="80"/>
      <c r="BU268" s="80"/>
      <c r="BV268" s="80"/>
      <c r="BW268" s="77"/>
      <c r="BX268" s="57"/>
      <c r="CK268" s="92"/>
      <c r="CL268" s="92"/>
      <c r="CM268" s="92"/>
      <c r="CN268" s="92"/>
      <c r="CO268" s="92"/>
      <c r="CP268" s="92"/>
    </row>
    <row r="269" spans="1:94" s="72" customFormat="1" ht="16" customHeight="1" x14ac:dyDescent="0.25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82"/>
      <c r="L269" s="82"/>
      <c r="M269" s="82"/>
      <c r="N269" s="82"/>
      <c r="O269" s="82"/>
      <c r="P269" s="82"/>
      <c r="Q269" s="82"/>
      <c r="R269" s="79"/>
      <c r="S269" s="79"/>
      <c r="T269" s="79"/>
      <c r="U269" s="79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80"/>
      <c r="BQ269" s="80"/>
      <c r="BR269" s="80"/>
      <c r="BS269" s="80"/>
      <c r="BT269" s="80"/>
      <c r="BU269" s="80"/>
      <c r="BV269" s="80"/>
      <c r="BW269" s="77"/>
      <c r="BX269" s="57"/>
      <c r="CK269" s="92"/>
      <c r="CL269" s="92"/>
      <c r="CM269" s="92"/>
      <c r="CN269" s="92"/>
      <c r="CO269" s="92"/>
      <c r="CP269" s="92"/>
    </row>
    <row r="270" spans="1:94" s="72" customFormat="1" ht="16" customHeight="1" x14ac:dyDescent="0.25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82"/>
      <c r="L270" s="82"/>
      <c r="M270" s="82"/>
      <c r="N270" s="82"/>
      <c r="O270" s="82"/>
      <c r="P270" s="82"/>
      <c r="Q270" s="82"/>
      <c r="R270" s="79"/>
      <c r="S270" s="79"/>
      <c r="T270" s="79"/>
      <c r="U270" s="79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80"/>
      <c r="BQ270" s="80"/>
      <c r="BR270" s="80"/>
      <c r="BS270" s="80"/>
      <c r="BT270" s="80"/>
      <c r="BU270" s="80"/>
      <c r="BV270" s="80"/>
      <c r="BW270" s="77"/>
      <c r="BX270" s="57"/>
      <c r="CK270" s="92"/>
      <c r="CL270" s="92"/>
      <c r="CM270" s="92"/>
      <c r="CN270" s="92"/>
      <c r="CO270" s="92"/>
      <c r="CP270" s="92"/>
    </row>
    <row r="271" spans="1:94" s="72" customFormat="1" ht="16" customHeight="1" x14ac:dyDescent="0.25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82"/>
      <c r="L271" s="82"/>
      <c r="M271" s="82"/>
      <c r="N271" s="82"/>
      <c r="O271" s="82"/>
      <c r="P271" s="82"/>
      <c r="Q271" s="82"/>
      <c r="R271" s="79"/>
      <c r="S271" s="79"/>
      <c r="T271" s="79"/>
      <c r="U271" s="79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80"/>
      <c r="BQ271" s="80"/>
      <c r="BR271" s="80"/>
      <c r="BS271" s="80"/>
      <c r="BT271" s="80"/>
      <c r="BU271" s="80"/>
      <c r="BV271" s="80"/>
      <c r="BW271" s="77"/>
      <c r="BX271" s="57"/>
      <c r="CK271" s="92"/>
      <c r="CL271" s="92"/>
      <c r="CM271" s="92"/>
      <c r="CN271" s="92"/>
      <c r="CO271" s="92"/>
      <c r="CP271" s="92"/>
    </row>
    <row r="272" spans="1:94" s="72" customFormat="1" ht="16" customHeight="1" x14ac:dyDescent="0.25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82"/>
      <c r="L272" s="82"/>
      <c r="M272" s="82"/>
      <c r="N272" s="82"/>
      <c r="O272" s="82"/>
      <c r="P272" s="82"/>
      <c r="Q272" s="82"/>
      <c r="R272" s="79"/>
      <c r="S272" s="79"/>
      <c r="T272" s="79"/>
      <c r="U272" s="79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80"/>
      <c r="BQ272" s="80"/>
      <c r="BR272" s="80"/>
      <c r="BS272" s="80"/>
      <c r="BT272" s="80"/>
      <c r="BU272" s="80"/>
      <c r="BV272" s="80"/>
      <c r="BW272" s="77"/>
      <c r="BX272" s="57"/>
      <c r="CK272" s="92"/>
      <c r="CL272" s="92"/>
      <c r="CM272" s="92"/>
      <c r="CN272" s="92"/>
      <c r="CO272" s="92"/>
      <c r="CP272" s="92"/>
    </row>
    <row r="273" spans="1:94" s="72" customFormat="1" ht="16" customHeight="1" x14ac:dyDescent="0.25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82"/>
      <c r="L273" s="82"/>
      <c r="M273" s="82"/>
      <c r="N273" s="82"/>
      <c r="O273" s="82"/>
      <c r="P273" s="82"/>
      <c r="Q273" s="82"/>
      <c r="R273" s="79"/>
      <c r="S273" s="79"/>
      <c r="T273" s="79"/>
      <c r="U273" s="79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80"/>
      <c r="BQ273" s="80"/>
      <c r="BR273" s="80"/>
      <c r="BS273" s="80"/>
      <c r="BT273" s="80"/>
      <c r="BU273" s="80"/>
      <c r="BV273" s="80"/>
      <c r="BW273" s="77"/>
      <c r="BX273" s="57"/>
      <c r="CK273" s="92"/>
      <c r="CL273" s="92"/>
      <c r="CM273" s="92"/>
      <c r="CN273" s="92"/>
      <c r="CO273" s="92"/>
      <c r="CP273" s="92"/>
    </row>
    <row r="274" spans="1:94" s="72" customFormat="1" ht="16" customHeight="1" x14ac:dyDescent="0.25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82"/>
      <c r="L274" s="82"/>
      <c r="M274" s="82"/>
      <c r="N274" s="82"/>
      <c r="O274" s="82"/>
      <c r="P274" s="82"/>
      <c r="Q274" s="82"/>
      <c r="R274" s="79"/>
      <c r="S274" s="79"/>
      <c r="T274" s="79"/>
      <c r="U274" s="79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80"/>
      <c r="BQ274" s="80"/>
      <c r="BR274" s="80"/>
      <c r="BS274" s="80"/>
      <c r="BT274" s="80"/>
      <c r="BU274" s="80"/>
      <c r="BV274" s="80"/>
      <c r="BW274" s="77"/>
      <c r="BX274" s="57"/>
      <c r="CK274" s="92"/>
      <c r="CL274" s="92"/>
      <c r="CM274" s="92"/>
      <c r="CN274" s="92"/>
      <c r="CO274" s="92"/>
      <c r="CP274" s="92"/>
    </row>
    <row r="275" spans="1:94" s="72" customFormat="1" ht="16" customHeight="1" x14ac:dyDescent="0.25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82"/>
      <c r="L275" s="82"/>
      <c r="M275" s="82"/>
      <c r="N275" s="82"/>
      <c r="O275" s="82"/>
      <c r="P275" s="82"/>
      <c r="Q275" s="82"/>
      <c r="R275" s="79"/>
      <c r="S275" s="79"/>
      <c r="T275" s="79"/>
      <c r="U275" s="79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80"/>
      <c r="BQ275" s="80"/>
      <c r="BR275" s="80"/>
      <c r="BS275" s="80"/>
      <c r="BT275" s="80"/>
      <c r="BU275" s="80"/>
      <c r="BV275" s="80"/>
      <c r="BW275" s="77"/>
      <c r="BX275" s="57"/>
      <c r="CK275" s="92"/>
      <c r="CL275" s="92"/>
      <c r="CM275" s="92"/>
      <c r="CN275" s="92"/>
      <c r="CO275" s="92"/>
      <c r="CP275" s="92"/>
    </row>
    <row r="276" spans="1:94" s="72" customFormat="1" ht="16" customHeight="1" x14ac:dyDescent="0.25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82"/>
      <c r="L276" s="82"/>
      <c r="M276" s="82"/>
      <c r="N276" s="82"/>
      <c r="O276" s="82"/>
      <c r="P276" s="82"/>
      <c r="Q276" s="82"/>
      <c r="R276" s="79"/>
      <c r="S276" s="79"/>
      <c r="T276" s="79"/>
      <c r="U276" s="79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80"/>
      <c r="BQ276" s="80"/>
      <c r="BR276" s="80"/>
      <c r="BS276" s="80"/>
      <c r="BT276" s="80"/>
      <c r="BU276" s="80"/>
      <c r="BV276" s="80"/>
      <c r="BW276" s="77"/>
      <c r="BX276" s="57"/>
      <c r="CK276" s="92"/>
      <c r="CL276" s="92"/>
      <c r="CM276" s="92"/>
      <c r="CN276" s="92"/>
      <c r="CO276" s="92"/>
      <c r="CP276" s="92"/>
    </row>
    <row r="277" spans="1:94" s="72" customFormat="1" ht="16" customHeight="1" x14ac:dyDescent="0.25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82"/>
      <c r="L277" s="82"/>
      <c r="M277" s="82"/>
      <c r="N277" s="82"/>
      <c r="O277" s="82"/>
      <c r="P277" s="82"/>
      <c r="Q277" s="82"/>
      <c r="R277" s="79"/>
      <c r="S277" s="79"/>
      <c r="T277" s="79"/>
      <c r="U277" s="79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80"/>
      <c r="BQ277" s="80"/>
      <c r="BR277" s="80"/>
      <c r="BS277" s="80"/>
      <c r="BT277" s="80"/>
      <c r="BU277" s="80"/>
      <c r="BV277" s="80"/>
      <c r="BW277" s="77"/>
      <c r="BX277" s="57"/>
      <c r="CK277" s="92"/>
      <c r="CL277" s="92"/>
      <c r="CM277" s="92"/>
      <c r="CN277" s="92"/>
      <c r="CO277" s="92"/>
      <c r="CP277" s="92"/>
    </row>
    <row r="278" spans="1:94" s="72" customFormat="1" ht="16" customHeight="1" x14ac:dyDescent="0.25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82"/>
      <c r="L278" s="82"/>
      <c r="M278" s="82"/>
      <c r="N278" s="82"/>
      <c r="O278" s="82"/>
      <c r="P278" s="82"/>
      <c r="Q278" s="82"/>
      <c r="R278" s="79"/>
      <c r="S278" s="79"/>
      <c r="T278" s="79"/>
      <c r="U278" s="79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80"/>
      <c r="BQ278" s="80"/>
      <c r="BR278" s="80"/>
      <c r="BS278" s="80"/>
      <c r="BT278" s="80"/>
      <c r="BU278" s="80"/>
      <c r="BV278" s="80"/>
      <c r="BW278" s="77"/>
      <c r="BX278" s="57"/>
      <c r="CK278" s="92"/>
      <c r="CL278" s="92"/>
      <c r="CM278" s="92"/>
      <c r="CN278" s="92"/>
      <c r="CO278" s="92"/>
      <c r="CP278" s="92"/>
    </row>
    <row r="279" spans="1:94" s="72" customFormat="1" ht="16" customHeight="1" x14ac:dyDescent="0.25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82"/>
      <c r="L279" s="82"/>
      <c r="M279" s="82"/>
      <c r="N279" s="82"/>
      <c r="O279" s="82"/>
      <c r="P279" s="82"/>
      <c r="Q279" s="82"/>
      <c r="R279" s="79"/>
      <c r="S279" s="79"/>
      <c r="T279" s="79"/>
      <c r="U279" s="79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80"/>
      <c r="BQ279" s="80"/>
      <c r="BR279" s="80"/>
      <c r="BS279" s="80"/>
      <c r="BT279" s="80"/>
      <c r="BU279" s="80"/>
      <c r="BV279" s="80"/>
      <c r="BW279" s="77"/>
      <c r="BX279" s="57"/>
      <c r="CK279" s="92"/>
      <c r="CL279" s="92"/>
      <c r="CM279" s="92"/>
      <c r="CN279" s="92"/>
      <c r="CO279" s="92"/>
      <c r="CP279" s="92"/>
    </row>
    <row r="280" spans="1:94" s="72" customFormat="1" ht="16" customHeight="1" x14ac:dyDescent="0.25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82"/>
      <c r="L280" s="82"/>
      <c r="M280" s="82"/>
      <c r="N280" s="82"/>
      <c r="O280" s="82"/>
      <c r="P280" s="82"/>
      <c r="Q280" s="82"/>
      <c r="R280" s="79"/>
      <c r="S280" s="79"/>
      <c r="T280" s="79"/>
      <c r="U280" s="79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80"/>
      <c r="BQ280" s="80"/>
      <c r="BR280" s="80"/>
      <c r="BS280" s="80"/>
      <c r="BT280" s="80"/>
      <c r="BU280" s="80"/>
      <c r="BV280" s="80"/>
      <c r="BW280" s="77"/>
      <c r="BX280" s="57"/>
      <c r="CK280" s="92"/>
      <c r="CL280" s="92"/>
      <c r="CM280" s="92"/>
      <c r="CN280" s="92"/>
      <c r="CO280" s="92"/>
      <c r="CP280" s="92"/>
    </row>
    <row r="281" spans="1:94" s="72" customFormat="1" ht="16" customHeight="1" x14ac:dyDescent="0.25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82"/>
      <c r="L281" s="82"/>
      <c r="M281" s="82"/>
      <c r="N281" s="82"/>
      <c r="O281" s="82"/>
      <c r="P281" s="82"/>
      <c r="Q281" s="82"/>
      <c r="R281" s="79"/>
      <c r="S281" s="79"/>
      <c r="T281" s="79"/>
      <c r="U281" s="79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80"/>
      <c r="BQ281" s="80"/>
      <c r="BR281" s="80"/>
      <c r="BS281" s="80"/>
      <c r="BT281" s="80"/>
      <c r="BU281" s="80"/>
      <c r="BV281" s="80"/>
      <c r="BW281" s="77"/>
      <c r="BX281" s="57"/>
      <c r="CK281" s="92"/>
      <c r="CL281" s="92"/>
      <c r="CM281" s="92"/>
      <c r="CN281" s="92"/>
      <c r="CO281" s="92"/>
      <c r="CP281" s="92"/>
    </row>
    <row r="282" spans="1:94" s="72" customFormat="1" ht="16" customHeight="1" x14ac:dyDescent="0.25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82"/>
      <c r="L282" s="82"/>
      <c r="M282" s="82"/>
      <c r="N282" s="82"/>
      <c r="O282" s="82"/>
      <c r="P282" s="82"/>
      <c r="Q282" s="82"/>
      <c r="R282" s="79"/>
      <c r="S282" s="79"/>
      <c r="T282" s="79"/>
      <c r="U282" s="79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80"/>
      <c r="BQ282" s="80"/>
      <c r="BR282" s="80"/>
      <c r="BS282" s="80"/>
      <c r="BT282" s="80"/>
      <c r="BU282" s="80"/>
      <c r="BV282" s="80"/>
      <c r="BW282" s="77"/>
      <c r="BX282" s="57"/>
      <c r="CK282" s="92"/>
      <c r="CL282" s="92"/>
      <c r="CM282" s="92"/>
      <c r="CN282" s="92"/>
      <c r="CO282" s="92"/>
      <c r="CP282" s="92"/>
    </row>
    <row r="283" spans="1:94" s="72" customFormat="1" ht="16" customHeight="1" x14ac:dyDescent="0.25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82"/>
      <c r="L283" s="82"/>
      <c r="M283" s="82"/>
      <c r="N283" s="82"/>
      <c r="O283" s="82"/>
      <c r="P283" s="82"/>
      <c r="Q283" s="82"/>
      <c r="R283" s="79"/>
      <c r="S283" s="79"/>
      <c r="T283" s="79"/>
      <c r="U283" s="79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80"/>
      <c r="BQ283" s="80"/>
      <c r="BR283" s="80"/>
      <c r="BS283" s="80"/>
      <c r="BT283" s="80"/>
      <c r="BU283" s="80"/>
      <c r="BV283" s="80"/>
      <c r="BW283" s="77"/>
      <c r="BX283" s="57"/>
      <c r="CK283" s="92"/>
      <c r="CL283" s="92"/>
      <c r="CM283" s="92"/>
      <c r="CN283" s="92"/>
      <c r="CO283" s="92"/>
      <c r="CP283" s="92"/>
    </row>
    <row r="284" spans="1:94" s="72" customFormat="1" ht="16" customHeight="1" x14ac:dyDescent="0.25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82"/>
      <c r="L284" s="82"/>
      <c r="M284" s="82"/>
      <c r="N284" s="82"/>
      <c r="O284" s="82"/>
      <c r="P284" s="82"/>
      <c r="Q284" s="82"/>
      <c r="R284" s="79"/>
      <c r="S284" s="79"/>
      <c r="T284" s="79"/>
      <c r="U284" s="79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1"/>
      <c r="BO284" s="81"/>
      <c r="BP284" s="80"/>
      <c r="BQ284" s="80"/>
      <c r="BR284" s="80"/>
      <c r="BS284" s="80"/>
      <c r="BT284" s="80"/>
      <c r="BU284" s="80"/>
      <c r="BV284" s="80"/>
      <c r="BW284" s="77"/>
      <c r="BX284" s="57"/>
      <c r="CK284" s="92"/>
      <c r="CL284" s="92"/>
      <c r="CM284" s="92"/>
      <c r="CN284" s="92"/>
      <c r="CO284" s="92"/>
      <c r="CP284" s="92"/>
    </row>
    <row r="285" spans="1:94" s="72" customFormat="1" ht="16" customHeight="1" x14ac:dyDescent="0.25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82"/>
      <c r="L285" s="82"/>
      <c r="M285" s="82"/>
      <c r="N285" s="82"/>
      <c r="O285" s="82"/>
      <c r="P285" s="82"/>
      <c r="Q285" s="82"/>
      <c r="R285" s="79"/>
      <c r="S285" s="79"/>
      <c r="T285" s="79"/>
      <c r="U285" s="79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1"/>
      <c r="BO285" s="81"/>
      <c r="BP285" s="80"/>
      <c r="BQ285" s="80"/>
      <c r="BR285" s="80"/>
      <c r="BS285" s="80"/>
      <c r="BT285" s="80"/>
      <c r="BU285" s="80"/>
      <c r="BV285" s="80"/>
      <c r="BW285" s="77"/>
      <c r="BX285" s="57"/>
      <c r="CK285" s="92"/>
      <c r="CL285" s="92"/>
      <c r="CM285" s="92"/>
      <c r="CN285" s="92"/>
      <c r="CO285" s="92"/>
      <c r="CP285" s="92"/>
    </row>
    <row r="286" spans="1:94" s="72" customFormat="1" ht="16" customHeight="1" x14ac:dyDescent="0.25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82"/>
      <c r="L286" s="82"/>
      <c r="M286" s="82"/>
      <c r="N286" s="82"/>
      <c r="O286" s="82"/>
      <c r="P286" s="82"/>
      <c r="Q286" s="82"/>
      <c r="R286" s="79"/>
      <c r="S286" s="79"/>
      <c r="T286" s="79"/>
      <c r="U286" s="79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1"/>
      <c r="BO286" s="81"/>
      <c r="BP286" s="80"/>
      <c r="BQ286" s="80"/>
      <c r="BR286" s="80"/>
      <c r="BS286" s="80"/>
      <c r="BT286" s="80"/>
      <c r="BU286" s="80"/>
      <c r="BV286" s="80"/>
      <c r="BW286" s="77"/>
      <c r="BX286" s="57"/>
      <c r="CK286" s="92"/>
      <c r="CL286" s="92"/>
      <c r="CM286" s="92"/>
      <c r="CN286" s="92"/>
      <c r="CO286" s="92"/>
      <c r="CP286" s="92"/>
    </row>
    <row r="287" spans="1:94" s="72" customFormat="1" ht="16" customHeight="1" x14ac:dyDescent="0.25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82"/>
      <c r="L287" s="82"/>
      <c r="M287" s="82"/>
      <c r="N287" s="82"/>
      <c r="O287" s="82"/>
      <c r="P287" s="82"/>
      <c r="Q287" s="82"/>
      <c r="R287" s="79"/>
      <c r="S287" s="79"/>
      <c r="T287" s="79"/>
      <c r="U287" s="79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0"/>
      <c r="BQ287" s="80"/>
      <c r="BR287" s="80"/>
      <c r="BS287" s="80"/>
      <c r="BT287" s="80"/>
      <c r="BU287" s="80"/>
      <c r="BV287" s="80"/>
      <c r="BW287" s="77"/>
      <c r="BX287" s="57"/>
      <c r="CK287" s="92"/>
      <c r="CL287" s="92"/>
      <c r="CM287" s="92"/>
      <c r="CN287" s="92"/>
      <c r="CO287" s="92"/>
      <c r="CP287" s="92"/>
    </row>
    <row r="288" spans="1:94" s="72" customFormat="1" ht="16" customHeight="1" x14ac:dyDescent="0.25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82"/>
      <c r="L288" s="82"/>
      <c r="M288" s="82"/>
      <c r="N288" s="82"/>
      <c r="O288" s="82"/>
      <c r="P288" s="82"/>
      <c r="Q288" s="82"/>
      <c r="R288" s="79"/>
      <c r="S288" s="79"/>
      <c r="T288" s="79"/>
      <c r="U288" s="79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1"/>
      <c r="BO288" s="81"/>
      <c r="BP288" s="80"/>
      <c r="BQ288" s="80"/>
      <c r="BR288" s="80"/>
      <c r="BS288" s="80"/>
      <c r="BT288" s="80"/>
      <c r="BU288" s="80"/>
      <c r="BV288" s="80"/>
      <c r="BW288" s="77"/>
      <c r="BX288" s="57"/>
      <c r="CK288" s="92"/>
      <c r="CL288" s="92"/>
      <c r="CM288" s="92"/>
      <c r="CN288" s="92"/>
      <c r="CO288" s="92"/>
      <c r="CP288" s="92"/>
    </row>
    <row r="289" spans="1:94" s="72" customFormat="1" ht="16" customHeight="1" x14ac:dyDescent="0.25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82"/>
      <c r="L289" s="82"/>
      <c r="M289" s="82"/>
      <c r="N289" s="82"/>
      <c r="O289" s="82"/>
      <c r="P289" s="82"/>
      <c r="Q289" s="82"/>
      <c r="R289" s="79"/>
      <c r="S289" s="79"/>
      <c r="T289" s="79"/>
      <c r="U289" s="79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1"/>
      <c r="BO289" s="81"/>
      <c r="BP289" s="80"/>
      <c r="BQ289" s="80"/>
      <c r="BR289" s="80"/>
      <c r="BS289" s="80"/>
      <c r="BT289" s="80"/>
      <c r="BU289" s="80"/>
      <c r="BV289" s="80"/>
      <c r="BW289" s="77"/>
      <c r="BX289" s="57"/>
      <c r="CK289" s="92"/>
      <c r="CL289" s="92"/>
      <c r="CM289" s="92"/>
      <c r="CN289" s="92"/>
      <c r="CO289" s="92"/>
      <c r="CP289" s="92"/>
    </row>
    <row r="290" spans="1:94" s="72" customFormat="1" ht="16" customHeight="1" x14ac:dyDescent="0.25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82"/>
      <c r="L290" s="82"/>
      <c r="M290" s="82"/>
      <c r="N290" s="82"/>
      <c r="O290" s="82"/>
      <c r="P290" s="82"/>
      <c r="Q290" s="82"/>
      <c r="R290" s="79"/>
      <c r="S290" s="79"/>
      <c r="T290" s="79"/>
      <c r="U290" s="79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1"/>
      <c r="BO290" s="81"/>
      <c r="BP290" s="80"/>
      <c r="BQ290" s="80"/>
      <c r="BR290" s="80"/>
      <c r="BS290" s="80"/>
      <c r="BT290" s="80"/>
      <c r="BU290" s="80"/>
      <c r="BV290" s="80"/>
      <c r="BW290" s="77"/>
      <c r="BX290" s="57"/>
      <c r="CK290" s="92"/>
      <c r="CL290" s="92"/>
      <c r="CM290" s="92"/>
      <c r="CN290" s="92"/>
      <c r="CO290" s="92"/>
      <c r="CP290" s="92"/>
    </row>
    <row r="291" spans="1:94" s="72" customFormat="1" ht="16" customHeight="1" x14ac:dyDescent="0.25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82"/>
      <c r="L291" s="82"/>
      <c r="M291" s="82"/>
      <c r="N291" s="82"/>
      <c r="O291" s="82"/>
      <c r="P291" s="82"/>
      <c r="Q291" s="82"/>
      <c r="R291" s="79"/>
      <c r="S291" s="79"/>
      <c r="T291" s="79"/>
      <c r="U291" s="79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80"/>
      <c r="BQ291" s="80"/>
      <c r="BR291" s="80"/>
      <c r="BS291" s="80"/>
      <c r="BT291" s="80"/>
      <c r="BU291" s="80"/>
      <c r="BV291" s="80"/>
      <c r="BW291" s="77"/>
      <c r="BX291" s="57"/>
      <c r="CK291" s="92"/>
      <c r="CL291" s="92"/>
      <c r="CM291" s="92"/>
      <c r="CN291" s="92"/>
      <c r="CO291" s="92"/>
      <c r="CP291" s="92"/>
    </row>
    <row r="292" spans="1:94" s="72" customFormat="1" ht="16" customHeight="1" x14ac:dyDescent="0.25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82"/>
      <c r="L292" s="82"/>
      <c r="M292" s="82"/>
      <c r="N292" s="82"/>
      <c r="O292" s="82"/>
      <c r="P292" s="82"/>
      <c r="Q292" s="82"/>
      <c r="R292" s="79"/>
      <c r="S292" s="79"/>
      <c r="T292" s="79"/>
      <c r="U292" s="79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80"/>
      <c r="BQ292" s="80"/>
      <c r="BR292" s="80"/>
      <c r="BS292" s="80"/>
      <c r="BT292" s="80"/>
      <c r="BU292" s="80"/>
      <c r="BV292" s="80"/>
      <c r="BW292" s="77"/>
      <c r="BX292" s="57"/>
      <c r="CK292" s="92"/>
      <c r="CL292" s="92"/>
      <c r="CM292" s="92"/>
      <c r="CN292" s="92"/>
      <c r="CO292" s="92"/>
      <c r="CP292" s="92"/>
    </row>
    <row r="293" spans="1:94" s="72" customFormat="1" ht="16" customHeight="1" x14ac:dyDescent="0.25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82"/>
      <c r="L293" s="82"/>
      <c r="M293" s="82"/>
      <c r="N293" s="82"/>
      <c r="O293" s="82"/>
      <c r="P293" s="82"/>
      <c r="Q293" s="82"/>
      <c r="R293" s="79"/>
      <c r="S293" s="79"/>
      <c r="T293" s="79"/>
      <c r="U293" s="79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80"/>
      <c r="BQ293" s="80"/>
      <c r="BR293" s="80"/>
      <c r="BS293" s="80"/>
      <c r="BT293" s="80"/>
      <c r="BU293" s="80"/>
      <c r="BV293" s="80"/>
      <c r="BW293" s="77"/>
      <c r="BX293" s="57"/>
      <c r="CK293" s="92"/>
      <c r="CL293" s="92"/>
      <c r="CM293" s="92"/>
      <c r="CN293" s="92"/>
      <c r="CO293" s="92"/>
      <c r="CP293" s="92"/>
    </row>
    <row r="294" spans="1:94" s="72" customFormat="1" ht="16" customHeight="1" x14ac:dyDescent="0.25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82"/>
      <c r="L294" s="82"/>
      <c r="M294" s="82"/>
      <c r="N294" s="82"/>
      <c r="O294" s="82"/>
      <c r="P294" s="82"/>
      <c r="Q294" s="82"/>
      <c r="R294" s="79"/>
      <c r="S294" s="79"/>
      <c r="T294" s="79"/>
      <c r="U294" s="79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80"/>
      <c r="BQ294" s="80"/>
      <c r="BR294" s="80"/>
      <c r="BS294" s="80"/>
      <c r="BT294" s="80"/>
      <c r="BU294" s="80"/>
      <c r="BV294" s="80"/>
      <c r="BW294" s="77"/>
      <c r="BX294" s="57"/>
      <c r="CK294" s="92"/>
      <c r="CL294" s="92"/>
      <c r="CM294" s="92"/>
      <c r="CN294" s="92"/>
      <c r="CO294" s="92"/>
      <c r="CP294" s="92"/>
    </row>
    <row r="295" spans="1:94" s="72" customFormat="1" ht="16" customHeight="1" x14ac:dyDescent="0.25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82"/>
      <c r="L295" s="82"/>
      <c r="M295" s="82"/>
      <c r="N295" s="82"/>
      <c r="O295" s="82"/>
      <c r="P295" s="82"/>
      <c r="Q295" s="82"/>
      <c r="R295" s="79"/>
      <c r="S295" s="79"/>
      <c r="T295" s="79"/>
      <c r="U295" s="79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80"/>
      <c r="BQ295" s="80"/>
      <c r="BR295" s="80"/>
      <c r="BS295" s="80"/>
      <c r="BT295" s="80"/>
      <c r="BU295" s="80"/>
      <c r="BV295" s="80"/>
      <c r="BW295" s="77"/>
      <c r="BX295" s="57"/>
      <c r="CK295" s="92"/>
      <c r="CL295" s="92"/>
      <c r="CM295" s="92"/>
      <c r="CN295" s="92"/>
      <c r="CO295" s="92"/>
      <c r="CP295" s="92"/>
    </row>
    <row r="296" spans="1:94" s="72" customFormat="1" ht="16" customHeight="1" x14ac:dyDescent="0.25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82"/>
      <c r="L296" s="82"/>
      <c r="M296" s="82"/>
      <c r="N296" s="82"/>
      <c r="O296" s="82"/>
      <c r="P296" s="82"/>
      <c r="Q296" s="82"/>
      <c r="R296" s="79"/>
      <c r="S296" s="79"/>
      <c r="T296" s="79"/>
      <c r="U296" s="79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80"/>
      <c r="BQ296" s="80"/>
      <c r="BR296" s="80"/>
      <c r="BS296" s="80"/>
      <c r="BT296" s="80"/>
      <c r="BU296" s="80"/>
      <c r="BV296" s="80"/>
      <c r="BW296" s="77"/>
      <c r="BX296" s="57"/>
      <c r="CK296" s="92"/>
      <c r="CL296" s="92"/>
      <c r="CM296" s="92"/>
      <c r="CN296" s="92"/>
      <c r="CO296" s="92"/>
      <c r="CP296" s="92"/>
    </row>
    <row r="297" spans="1:94" s="72" customFormat="1" ht="16" customHeight="1" x14ac:dyDescent="0.25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82"/>
      <c r="L297" s="82"/>
      <c r="M297" s="82"/>
      <c r="N297" s="82"/>
      <c r="O297" s="82"/>
      <c r="P297" s="82"/>
      <c r="Q297" s="82"/>
      <c r="R297" s="79"/>
      <c r="S297" s="79"/>
      <c r="T297" s="79"/>
      <c r="U297" s="79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80"/>
      <c r="BQ297" s="80"/>
      <c r="BR297" s="80"/>
      <c r="BS297" s="80"/>
      <c r="BT297" s="80"/>
      <c r="BU297" s="80"/>
      <c r="BV297" s="80"/>
      <c r="BW297" s="77"/>
      <c r="BX297" s="57"/>
      <c r="CK297" s="92"/>
      <c r="CL297" s="92"/>
      <c r="CM297" s="92"/>
      <c r="CN297" s="92"/>
      <c r="CO297" s="92"/>
      <c r="CP297" s="92"/>
    </row>
    <row r="298" spans="1:94" s="72" customFormat="1" ht="16" customHeight="1" x14ac:dyDescent="0.25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82"/>
      <c r="L298" s="82"/>
      <c r="M298" s="82"/>
      <c r="N298" s="82"/>
      <c r="O298" s="82"/>
      <c r="P298" s="82"/>
      <c r="Q298" s="82"/>
      <c r="R298" s="79"/>
      <c r="S298" s="79"/>
      <c r="T298" s="79"/>
      <c r="U298" s="79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80"/>
      <c r="BQ298" s="80"/>
      <c r="BR298" s="80"/>
      <c r="BS298" s="80"/>
      <c r="BT298" s="80"/>
      <c r="BU298" s="80"/>
      <c r="BV298" s="80"/>
      <c r="BW298" s="77"/>
      <c r="BX298" s="57"/>
      <c r="CK298" s="92"/>
      <c r="CL298" s="92"/>
      <c r="CM298" s="92"/>
      <c r="CN298" s="92"/>
      <c r="CO298" s="92"/>
      <c r="CP298" s="92"/>
    </row>
    <row r="299" spans="1:94" s="72" customFormat="1" ht="16" customHeight="1" x14ac:dyDescent="0.25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82"/>
      <c r="L299" s="82"/>
      <c r="M299" s="82"/>
      <c r="N299" s="82"/>
      <c r="O299" s="82"/>
      <c r="P299" s="82"/>
      <c r="Q299" s="82"/>
      <c r="R299" s="79"/>
      <c r="S299" s="79"/>
      <c r="T299" s="79"/>
      <c r="U299" s="79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80"/>
      <c r="BQ299" s="80"/>
      <c r="BR299" s="80"/>
      <c r="BS299" s="80"/>
      <c r="BT299" s="80"/>
      <c r="BU299" s="80"/>
      <c r="BV299" s="80"/>
      <c r="BW299" s="77"/>
      <c r="BX299" s="57"/>
      <c r="CK299" s="92"/>
      <c r="CL299" s="92"/>
      <c r="CM299" s="92"/>
      <c r="CN299" s="92"/>
      <c r="CO299" s="92"/>
      <c r="CP299" s="92"/>
    </row>
    <row r="300" spans="1:94" s="72" customFormat="1" ht="16" customHeight="1" x14ac:dyDescent="0.25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82"/>
      <c r="L300" s="82"/>
      <c r="M300" s="82"/>
      <c r="N300" s="82"/>
      <c r="O300" s="82"/>
      <c r="P300" s="82"/>
      <c r="Q300" s="82"/>
      <c r="R300" s="79"/>
      <c r="S300" s="79"/>
      <c r="T300" s="79"/>
      <c r="U300" s="79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80"/>
      <c r="BQ300" s="80"/>
      <c r="BR300" s="80"/>
      <c r="BS300" s="80"/>
      <c r="BT300" s="80"/>
      <c r="BU300" s="80"/>
      <c r="BV300" s="80"/>
      <c r="BW300" s="77"/>
      <c r="BX300" s="57"/>
      <c r="CK300" s="92"/>
      <c r="CL300" s="92"/>
      <c r="CM300" s="92"/>
      <c r="CN300" s="92"/>
      <c r="CO300" s="92"/>
      <c r="CP300" s="92"/>
    </row>
    <row r="301" spans="1:94" s="72" customFormat="1" ht="16" customHeight="1" x14ac:dyDescent="0.25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82"/>
      <c r="L301" s="82"/>
      <c r="M301" s="82"/>
      <c r="N301" s="82"/>
      <c r="O301" s="82"/>
      <c r="P301" s="82"/>
      <c r="Q301" s="82"/>
      <c r="R301" s="79"/>
      <c r="S301" s="79"/>
      <c r="T301" s="79"/>
      <c r="U301" s="79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80"/>
      <c r="BQ301" s="80"/>
      <c r="BR301" s="80"/>
      <c r="BS301" s="80"/>
      <c r="BT301" s="80"/>
      <c r="BU301" s="80"/>
      <c r="BV301" s="80"/>
      <c r="BW301" s="77"/>
      <c r="BX301" s="57"/>
      <c r="CK301" s="92"/>
      <c r="CL301" s="92"/>
      <c r="CM301" s="92"/>
      <c r="CN301" s="92"/>
      <c r="CO301" s="92"/>
      <c r="CP301" s="92"/>
    </row>
    <row r="302" spans="1:94" s="72" customFormat="1" ht="16" customHeight="1" x14ac:dyDescent="0.25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82"/>
      <c r="L302" s="82"/>
      <c r="M302" s="82"/>
      <c r="N302" s="82"/>
      <c r="O302" s="82"/>
      <c r="P302" s="82"/>
      <c r="Q302" s="82"/>
      <c r="R302" s="79"/>
      <c r="S302" s="79"/>
      <c r="T302" s="79"/>
      <c r="U302" s="79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80"/>
      <c r="BQ302" s="80"/>
      <c r="BR302" s="80"/>
      <c r="BS302" s="80"/>
      <c r="BT302" s="80"/>
      <c r="BU302" s="80"/>
      <c r="BV302" s="80"/>
      <c r="BW302" s="77"/>
      <c r="BX302" s="57"/>
      <c r="CK302" s="92"/>
      <c r="CL302" s="92"/>
      <c r="CM302" s="92"/>
      <c r="CN302" s="92"/>
      <c r="CO302" s="92"/>
      <c r="CP302" s="92"/>
    </row>
    <row r="303" spans="1:94" s="72" customFormat="1" ht="16" customHeight="1" x14ac:dyDescent="0.25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82"/>
      <c r="L303" s="82"/>
      <c r="M303" s="82"/>
      <c r="N303" s="82"/>
      <c r="O303" s="82"/>
      <c r="P303" s="82"/>
      <c r="Q303" s="82"/>
      <c r="R303" s="79"/>
      <c r="S303" s="79"/>
      <c r="T303" s="79"/>
      <c r="U303" s="79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80"/>
      <c r="BQ303" s="80"/>
      <c r="BR303" s="80"/>
      <c r="BS303" s="80"/>
      <c r="BT303" s="80"/>
      <c r="BU303" s="80"/>
      <c r="BV303" s="80"/>
      <c r="BW303" s="77"/>
      <c r="BX303" s="57"/>
      <c r="CK303" s="92"/>
      <c r="CL303" s="92"/>
      <c r="CM303" s="92"/>
      <c r="CN303" s="92"/>
      <c r="CO303" s="92"/>
      <c r="CP303" s="92"/>
    </row>
    <row r="304" spans="1:94" s="72" customFormat="1" ht="16" customHeight="1" x14ac:dyDescent="0.25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82"/>
      <c r="L304" s="82"/>
      <c r="M304" s="82"/>
      <c r="N304" s="82"/>
      <c r="O304" s="82"/>
      <c r="P304" s="82"/>
      <c r="Q304" s="82"/>
      <c r="R304" s="79"/>
      <c r="S304" s="79"/>
      <c r="T304" s="79"/>
      <c r="U304" s="79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80"/>
      <c r="BQ304" s="80"/>
      <c r="BR304" s="80"/>
      <c r="BS304" s="80"/>
      <c r="BT304" s="80"/>
      <c r="BU304" s="80"/>
      <c r="BV304" s="80"/>
      <c r="BW304" s="77"/>
      <c r="BX304" s="57"/>
      <c r="CK304" s="92"/>
      <c r="CL304" s="92"/>
      <c r="CM304" s="92"/>
      <c r="CN304" s="92"/>
      <c r="CO304" s="92"/>
      <c r="CP304" s="92"/>
    </row>
    <row r="305" spans="1:94" s="72" customFormat="1" ht="16" customHeight="1" x14ac:dyDescent="0.25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82"/>
      <c r="L305" s="82"/>
      <c r="M305" s="82"/>
      <c r="N305" s="82"/>
      <c r="O305" s="82"/>
      <c r="P305" s="82"/>
      <c r="Q305" s="82"/>
      <c r="R305" s="79"/>
      <c r="S305" s="79"/>
      <c r="T305" s="79"/>
      <c r="U305" s="79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80"/>
      <c r="BQ305" s="80"/>
      <c r="BR305" s="80"/>
      <c r="BS305" s="80"/>
      <c r="BT305" s="80"/>
      <c r="BU305" s="80"/>
      <c r="BV305" s="80"/>
      <c r="BW305" s="77"/>
      <c r="BX305" s="57"/>
      <c r="CK305" s="92"/>
      <c r="CL305" s="92"/>
      <c r="CM305" s="92"/>
      <c r="CN305" s="92"/>
      <c r="CO305" s="92"/>
      <c r="CP305" s="92"/>
    </row>
    <row r="306" spans="1:94" s="72" customFormat="1" ht="16" customHeight="1" x14ac:dyDescent="0.25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82"/>
      <c r="L306" s="82"/>
      <c r="M306" s="82"/>
      <c r="N306" s="82"/>
      <c r="O306" s="82"/>
      <c r="P306" s="82"/>
      <c r="Q306" s="82"/>
      <c r="R306" s="79"/>
      <c r="S306" s="79"/>
      <c r="T306" s="79"/>
      <c r="U306" s="79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80"/>
      <c r="BQ306" s="80"/>
      <c r="BR306" s="80"/>
      <c r="BS306" s="80"/>
      <c r="BT306" s="80"/>
      <c r="BU306" s="80"/>
      <c r="BV306" s="80"/>
      <c r="BW306" s="77"/>
      <c r="BX306" s="57"/>
      <c r="CK306" s="92"/>
      <c r="CL306" s="92"/>
      <c r="CM306" s="92"/>
      <c r="CN306" s="92"/>
      <c r="CO306" s="92"/>
      <c r="CP306" s="92"/>
    </row>
    <row r="307" spans="1:94" s="72" customFormat="1" ht="16" customHeight="1" x14ac:dyDescent="0.25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82"/>
      <c r="L307" s="82"/>
      <c r="M307" s="82"/>
      <c r="N307" s="82"/>
      <c r="O307" s="82"/>
      <c r="P307" s="82"/>
      <c r="Q307" s="82"/>
      <c r="R307" s="79"/>
      <c r="S307" s="79"/>
      <c r="T307" s="79"/>
      <c r="U307" s="79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80"/>
      <c r="BQ307" s="80"/>
      <c r="BR307" s="80"/>
      <c r="BS307" s="80"/>
      <c r="BT307" s="80"/>
      <c r="BU307" s="80"/>
      <c r="BV307" s="80"/>
      <c r="BW307" s="77"/>
      <c r="BX307" s="57"/>
      <c r="CK307" s="92"/>
      <c r="CL307" s="92"/>
      <c r="CM307" s="92"/>
      <c r="CN307" s="92"/>
      <c r="CO307" s="92"/>
      <c r="CP307" s="92"/>
    </row>
    <row r="308" spans="1:94" s="72" customFormat="1" ht="16" customHeight="1" x14ac:dyDescent="0.25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82"/>
      <c r="L308" s="82"/>
      <c r="M308" s="82"/>
      <c r="N308" s="82"/>
      <c r="O308" s="82"/>
      <c r="P308" s="82"/>
      <c r="Q308" s="82"/>
      <c r="R308" s="79"/>
      <c r="S308" s="79"/>
      <c r="T308" s="79"/>
      <c r="U308" s="79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1"/>
      <c r="BO308" s="81"/>
      <c r="BP308" s="80"/>
      <c r="BQ308" s="80"/>
      <c r="BR308" s="80"/>
      <c r="BS308" s="80"/>
      <c r="BT308" s="80"/>
      <c r="BU308" s="80"/>
      <c r="BV308" s="80"/>
      <c r="BW308" s="77"/>
      <c r="BX308" s="57"/>
      <c r="CK308" s="92"/>
      <c r="CL308" s="92"/>
      <c r="CM308" s="92"/>
      <c r="CN308" s="92"/>
      <c r="CO308" s="92"/>
      <c r="CP308" s="92"/>
    </row>
    <row r="309" spans="1:94" s="72" customFormat="1" ht="16" customHeight="1" x14ac:dyDescent="0.25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82"/>
      <c r="L309" s="82"/>
      <c r="M309" s="82"/>
      <c r="N309" s="82"/>
      <c r="O309" s="82"/>
      <c r="P309" s="82"/>
      <c r="Q309" s="82"/>
      <c r="R309" s="79"/>
      <c r="S309" s="79"/>
      <c r="T309" s="79"/>
      <c r="U309" s="79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0"/>
      <c r="BQ309" s="80"/>
      <c r="BR309" s="80"/>
      <c r="BS309" s="80"/>
      <c r="BT309" s="80"/>
      <c r="BU309" s="80"/>
      <c r="BV309" s="80"/>
      <c r="BW309" s="77"/>
      <c r="BX309" s="57"/>
      <c r="CK309" s="92"/>
      <c r="CL309" s="92"/>
      <c r="CM309" s="92"/>
      <c r="CN309" s="92"/>
      <c r="CO309" s="92"/>
      <c r="CP309" s="92"/>
    </row>
    <row r="310" spans="1:94" s="72" customFormat="1" ht="16" customHeight="1" x14ac:dyDescent="0.25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82"/>
      <c r="L310" s="82"/>
      <c r="M310" s="82"/>
      <c r="N310" s="82"/>
      <c r="O310" s="82"/>
      <c r="P310" s="82"/>
      <c r="Q310" s="82"/>
      <c r="R310" s="79"/>
      <c r="S310" s="79"/>
      <c r="T310" s="79"/>
      <c r="U310" s="79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1"/>
      <c r="BO310" s="81"/>
      <c r="BP310" s="80"/>
      <c r="BQ310" s="80"/>
      <c r="BR310" s="80"/>
      <c r="BS310" s="80"/>
      <c r="BT310" s="80"/>
      <c r="BU310" s="80"/>
      <c r="BV310" s="80"/>
      <c r="BW310" s="77"/>
      <c r="BX310" s="57"/>
      <c r="CK310" s="92"/>
      <c r="CL310" s="92"/>
      <c r="CM310" s="92"/>
      <c r="CN310" s="92"/>
      <c r="CO310" s="92"/>
      <c r="CP310" s="92"/>
    </row>
    <row r="311" spans="1:94" s="72" customFormat="1" ht="16" customHeight="1" x14ac:dyDescent="0.25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82"/>
      <c r="L311" s="82"/>
      <c r="M311" s="82"/>
      <c r="N311" s="82"/>
      <c r="O311" s="82"/>
      <c r="P311" s="82"/>
      <c r="Q311" s="82"/>
      <c r="R311" s="79"/>
      <c r="S311" s="79"/>
      <c r="T311" s="79"/>
      <c r="U311" s="79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1"/>
      <c r="BO311" s="81"/>
      <c r="BP311" s="80"/>
      <c r="BQ311" s="80"/>
      <c r="BR311" s="80"/>
      <c r="BS311" s="80"/>
      <c r="BT311" s="80"/>
      <c r="BU311" s="80"/>
      <c r="BV311" s="80"/>
      <c r="BW311" s="77"/>
      <c r="BX311" s="57"/>
      <c r="CK311" s="92"/>
      <c r="CL311" s="92"/>
      <c r="CM311" s="92"/>
      <c r="CN311" s="92"/>
      <c r="CO311" s="92"/>
      <c r="CP311" s="92"/>
    </row>
    <row r="312" spans="1:94" s="72" customFormat="1" ht="16" customHeight="1" x14ac:dyDescent="0.25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82"/>
      <c r="L312" s="82"/>
      <c r="M312" s="82"/>
      <c r="N312" s="82"/>
      <c r="O312" s="82"/>
      <c r="P312" s="82"/>
      <c r="Q312" s="82"/>
      <c r="R312" s="79"/>
      <c r="S312" s="79"/>
      <c r="T312" s="79"/>
      <c r="U312" s="79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1"/>
      <c r="BO312" s="81"/>
      <c r="BP312" s="80"/>
      <c r="BQ312" s="80"/>
      <c r="BR312" s="80"/>
      <c r="BS312" s="80"/>
      <c r="BT312" s="80"/>
      <c r="BU312" s="80"/>
      <c r="BV312" s="80"/>
      <c r="BW312" s="77"/>
      <c r="BX312" s="57"/>
      <c r="CK312" s="92"/>
      <c r="CL312" s="92"/>
      <c r="CM312" s="92"/>
      <c r="CN312" s="92"/>
      <c r="CO312" s="92"/>
      <c r="CP312" s="92"/>
    </row>
    <row r="313" spans="1:94" s="72" customFormat="1" ht="16" customHeight="1" x14ac:dyDescent="0.25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82"/>
      <c r="L313" s="82"/>
      <c r="M313" s="82"/>
      <c r="N313" s="82"/>
      <c r="O313" s="82"/>
      <c r="P313" s="82"/>
      <c r="Q313" s="82"/>
      <c r="R313" s="79"/>
      <c r="S313" s="79"/>
      <c r="T313" s="79"/>
      <c r="U313" s="79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1"/>
      <c r="BO313" s="81"/>
      <c r="BP313" s="80"/>
      <c r="BQ313" s="80"/>
      <c r="BR313" s="80"/>
      <c r="BS313" s="80"/>
      <c r="BT313" s="80"/>
      <c r="BU313" s="80"/>
      <c r="BV313" s="80"/>
      <c r="BW313" s="77"/>
      <c r="BX313" s="57"/>
      <c r="CK313" s="92"/>
      <c r="CL313" s="92"/>
      <c r="CM313" s="92"/>
      <c r="CN313" s="92"/>
      <c r="CO313" s="92"/>
      <c r="CP313" s="92"/>
    </row>
    <row r="314" spans="1:94" s="72" customFormat="1" ht="16" customHeight="1" x14ac:dyDescent="0.25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82"/>
      <c r="L314" s="82"/>
      <c r="M314" s="82"/>
      <c r="N314" s="82"/>
      <c r="O314" s="82"/>
      <c r="P314" s="82"/>
      <c r="Q314" s="82"/>
      <c r="R314" s="79"/>
      <c r="S314" s="79"/>
      <c r="T314" s="79"/>
      <c r="U314" s="79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1"/>
      <c r="BO314" s="81"/>
      <c r="BP314" s="80"/>
      <c r="BQ314" s="80"/>
      <c r="BR314" s="80"/>
      <c r="BS314" s="80"/>
      <c r="BT314" s="80"/>
      <c r="BU314" s="80"/>
      <c r="BV314" s="80"/>
      <c r="BW314" s="77"/>
      <c r="BX314" s="57"/>
      <c r="CK314" s="92"/>
      <c r="CL314" s="92"/>
      <c r="CM314" s="92"/>
      <c r="CN314" s="92"/>
      <c r="CO314" s="92"/>
      <c r="CP314" s="92"/>
    </row>
    <row r="315" spans="1:94" s="72" customFormat="1" ht="16" customHeight="1" x14ac:dyDescent="0.25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82"/>
      <c r="L315" s="82"/>
      <c r="M315" s="82"/>
      <c r="N315" s="82"/>
      <c r="O315" s="82"/>
      <c r="P315" s="82"/>
      <c r="Q315" s="82"/>
      <c r="R315" s="79"/>
      <c r="S315" s="79"/>
      <c r="T315" s="79"/>
      <c r="U315" s="79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80"/>
      <c r="BQ315" s="80"/>
      <c r="BR315" s="80"/>
      <c r="BS315" s="80"/>
      <c r="BT315" s="80"/>
      <c r="BU315" s="80"/>
      <c r="BV315" s="80"/>
      <c r="BW315" s="77"/>
      <c r="BX315" s="57"/>
      <c r="CK315" s="92"/>
      <c r="CL315" s="92"/>
      <c r="CM315" s="92"/>
      <c r="CN315" s="92"/>
      <c r="CO315" s="92"/>
      <c r="CP315" s="92"/>
    </row>
    <row r="316" spans="1:94" s="72" customFormat="1" ht="16" customHeight="1" x14ac:dyDescent="0.25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82"/>
      <c r="L316" s="82"/>
      <c r="M316" s="82"/>
      <c r="N316" s="82"/>
      <c r="O316" s="82"/>
      <c r="P316" s="82"/>
      <c r="Q316" s="82"/>
      <c r="R316" s="79"/>
      <c r="S316" s="79"/>
      <c r="T316" s="79"/>
      <c r="U316" s="79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80"/>
      <c r="BQ316" s="80"/>
      <c r="BR316" s="80"/>
      <c r="BS316" s="80"/>
      <c r="BT316" s="80"/>
      <c r="BU316" s="80"/>
      <c r="BV316" s="80"/>
      <c r="BW316" s="77"/>
      <c r="BX316" s="57"/>
      <c r="CK316" s="92"/>
      <c r="CL316" s="92"/>
      <c r="CM316" s="92"/>
      <c r="CN316" s="92"/>
      <c r="CO316" s="92"/>
      <c r="CP316" s="92"/>
    </row>
    <row r="317" spans="1:94" s="72" customFormat="1" ht="16" customHeight="1" x14ac:dyDescent="0.25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82"/>
      <c r="L317" s="82"/>
      <c r="M317" s="82"/>
      <c r="N317" s="82"/>
      <c r="O317" s="82"/>
      <c r="P317" s="82"/>
      <c r="Q317" s="82"/>
      <c r="R317" s="79"/>
      <c r="S317" s="79"/>
      <c r="T317" s="79"/>
      <c r="U317" s="79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80"/>
      <c r="BQ317" s="80"/>
      <c r="BR317" s="80"/>
      <c r="BS317" s="80"/>
      <c r="BT317" s="80"/>
      <c r="BU317" s="80"/>
      <c r="BV317" s="80"/>
      <c r="BW317" s="77"/>
      <c r="BX317" s="57"/>
      <c r="CK317" s="92"/>
      <c r="CL317" s="92"/>
      <c r="CM317" s="92"/>
      <c r="CN317" s="92"/>
      <c r="CO317" s="92"/>
      <c r="CP317" s="92"/>
    </row>
    <row r="318" spans="1:94" s="72" customFormat="1" ht="16" customHeight="1" x14ac:dyDescent="0.25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82"/>
      <c r="L318" s="82"/>
      <c r="M318" s="82"/>
      <c r="N318" s="82"/>
      <c r="O318" s="82"/>
      <c r="P318" s="82"/>
      <c r="Q318" s="82"/>
      <c r="R318" s="79"/>
      <c r="S318" s="79"/>
      <c r="T318" s="79"/>
      <c r="U318" s="79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80"/>
      <c r="BQ318" s="80"/>
      <c r="BR318" s="80"/>
      <c r="BS318" s="80"/>
      <c r="BT318" s="80"/>
      <c r="BU318" s="80"/>
      <c r="BV318" s="80"/>
      <c r="BW318" s="77"/>
      <c r="BX318" s="57"/>
      <c r="CK318" s="92"/>
      <c r="CL318" s="92"/>
      <c r="CM318" s="92"/>
      <c r="CN318" s="92"/>
      <c r="CO318" s="92"/>
      <c r="CP318" s="92"/>
    </row>
    <row r="319" spans="1:94" s="72" customFormat="1" ht="16" customHeight="1" x14ac:dyDescent="0.25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82"/>
      <c r="L319" s="82"/>
      <c r="M319" s="82"/>
      <c r="N319" s="82"/>
      <c r="O319" s="82"/>
      <c r="P319" s="82"/>
      <c r="Q319" s="82"/>
      <c r="R319" s="79"/>
      <c r="S319" s="79"/>
      <c r="T319" s="79"/>
      <c r="U319" s="79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80"/>
      <c r="BQ319" s="80"/>
      <c r="BR319" s="80"/>
      <c r="BS319" s="80"/>
      <c r="BT319" s="80"/>
      <c r="BU319" s="80"/>
      <c r="BV319" s="80"/>
      <c r="BW319" s="77"/>
      <c r="BX319" s="57"/>
      <c r="CK319" s="92"/>
      <c r="CL319" s="92"/>
      <c r="CM319" s="92"/>
      <c r="CN319" s="92"/>
      <c r="CO319" s="92"/>
      <c r="CP319" s="92"/>
    </row>
    <row r="320" spans="1:94" s="72" customFormat="1" ht="16" customHeight="1" x14ac:dyDescent="0.25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82"/>
      <c r="L320" s="82"/>
      <c r="M320" s="82"/>
      <c r="N320" s="82"/>
      <c r="O320" s="82"/>
      <c r="P320" s="82"/>
      <c r="Q320" s="82"/>
      <c r="R320" s="79"/>
      <c r="S320" s="79"/>
      <c r="T320" s="79"/>
      <c r="U320" s="79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80"/>
      <c r="BQ320" s="80"/>
      <c r="BR320" s="80"/>
      <c r="BS320" s="80"/>
      <c r="BT320" s="80"/>
      <c r="BU320" s="80"/>
      <c r="BV320" s="80"/>
      <c r="BW320" s="77"/>
      <c r="BX320" s="57"/>
      <c r="CK320" s="92"/>
      <c r="CL320" s="92"/>
      <c r="CM320" s="92"/>
      <c r="CN320" s="92"/>
      <c r="CO320" s="92"/>
      <c r="CP320" s="92"/>
    </row>
    <row r="321" spans="1:94" s="72" customFormat="1" ht="16" customHeight="1" x14ac:dyDescent="0.25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82"/>
      <c r="L321" s="82"/>
      <c r="M321" s="82"/>
      <c r="N321" s="82"/>
      <c r="O321" s="82"/>
      <c r="P321" s="82"/>
      <c r="Q321" s="82"/>
      <c r="R321" s="79"/>
      <c r="S321" s="79"/>
      <c r="T321" s="79"/>
      <c r="U321" s="79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80"/>
      <c r="BQ321" s="80"/>
      <c r="BR321" s="80"/>
      <c r="BS321" s="80"/>
      <c r="BT321" s="80"/>
      <c r="BU321" s="80"/>
      <c r="BV321" s="80"/>
      <c r="BW321" s="77"/>
      <c r="BX321" s="57"/>
      <c r="CK321" s="92"/>
      <c r="CL321" s="92"/>
      <c r="CM321" s="92"/>
      <c r="CN321" s="92"/>
      <c r="CO321" s="92"/>
      <c r="CP321" s="92"/>
    </row>
    <row r="322" spans="1:94" s="72" customFormat="1" ht="16" customHeight="1" x14ac:dyDescent="0.25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82"/>
      <c r="L322" s="82"/>
      <c r="M322" s="82"/>
      <c r="N322" s="82"/>
      <c r="O322" s="82"/>
      <c r="P322" s="82"/>
      <c r="Q322" s="82"/>
      <c r="R322" s="79"/>
      <c r="S322" s="79"/>
      <c r="T322" s="79"/>
      <c r="U322" s="79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80"/>
      <c r="BQ322" s="80"/>
      <c r="BR322" s="80"/>
      <c r="BS322" s="80"/>
      <c r="BT322" s="80"/>
      <c r="BU322" s="80"/>
      <c r="BV322" s="80"/>
      <c r="BW322" s="77"/>
      <c r="BX322" s="57"/>
      <c r="CK322" s="92"/>
      <c r="CL322" s="92"/>
      <c r="CM322" s="92"/>
      <c r="CN322" s="92"/>
      <c r="CO322" s="92"/>
      <c r="CP322" s="92"/>
    </row>
    <row r="323" spans="1:94" s="72" customFormat="1" ht="16" customHeight="1" x14ac:dyDescent="0.25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82"/>
      <c r="L323" s="82"/>
      <c r="M323" s="82"/>
      <c r="N323" s="82"/>
      <c r="O323" s="82"/>
      <c r="P323" s="82"/>
      <c r="Q323" s="82"/>
      <c r="R323" s="79"/>
      <c r="S323" s="79"/>
      <c r="T323" s="79"/>
      <c r="U323" s="79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80"/>
      <c r="BQ323" s="80"/>
      <c r="BR323" s="80"/>
      <c r="BS323" s="80"/>
      <c r="BT323" s="80"/>
      <c r="BU323" s="80"/>
      <c r="BV323" s="80"/>
      <c r="BW323" s="77"/>
      <c r="BX323" s="57"/>
      <c r="CK323" s="92"/>
      <c r="CL323" s="92"/>
      <c r="CM323" s="92"/>
      <c r="CN323" s="92"/>
      <c r="CO323" s="92"/>
      <c r="CP323" s="92"/>
    </row>
    <row r="324" spans="1:94" s="72" customFormat="1" ht="16" customHeight="1" x14ac:dyDescent="0.25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82"/>
      <c r="L324" s="82"/>
      <c r="M324" s="82"/>
      <c r="N324" s="82"/>
      <c r="O324" s="82"/>
      <c r="P324" s="82"/>
      <c r="Q324" s="82"/>
      <c r="R324" s="79"/>
      <c r="S324" s="79"/>
      <c r="T324" s="79"/>
      <c r="U324" s="79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80"/>
      <c r="BQ324" s="80"/>
      <c r="BR324" s="80"/>
      <c r="BS324" s="80"/>
      <c r="BT324" s="80"/>
      <c r="BU324" s="80"/>
      <c r="BV324" s="80"/>
      <c r="BW324" s="77"/>
      <c r="BX324" s="57"/>
      <c r="CK324" s="92"/>
      <c r="CL324" s="92"/>
      <c r="CM324" s="92"/>
      <c r="CN324" s="92"/>
      <c r="CO324" s="92"/>
      <c r="CP324" s="92"/>
    </row>
    <row r="325" spans="1:94" s="72" customFormat="1" ht="16" customHeight="1" x14ac:dyDescent="0.25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82"/>
      <c r="L325" s="82"/>
      <c r="M325" s="82"/>
      <c r="N325" s="82"/>
      <c r="O325" s="82"/>
      <c r="P325" s="82"/>
      <c r="Q325" s="82"/>
      <c r="R325" s="79"/>
      <c r="S325" s="79"/>
      <c r="T325" s="79"/>
      <c r="U325" s="79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80"/>
      <c r="BQ325" s="80"/>
      <c r="BR325" s="80"/>
      <c r="BS325" s="80"/>
      <c r="BT325" s="80"/>
      <c r="BU325" s="80"/>
      <c r="BV325" s="80"/>
      <c r="BW325" s="77"/>
      <c r="BX325" s="57"/>
      <c r="CK325" s="92"/>
      <c r="CL325" s="92"/>
      <c r="CM325" s="92"/>
      <c r="CN325" s="92"/>
      <c r="CO325" s="92"/>
      <c r="CP325" s="92"/>
    </row>
    <row r="326" spans="1:94" s="72" customFormat="1" ht="16" customHeight="1" x14ac:dyDescent="0.25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82"/>
      <c r="L326" s="82"/>
      <c r="M326" s="82"/>
      <c r="N326" s="82"/>
      <c r="O326" s="82"/>
      <c r="P326" s="82"/>
      <c r="Q326" s="82"/>
      <c r="R326" s="79"/>
      <c r="S326" s="79"/>
      <c r="T326" s="79"/>
      <c r="U326" s="79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80"/>
      <c r="BQ326" s="80"/>
      <c r="BR326" s="80"/>
      <c r="BS326" s="80"/>
      <c r="BT326" s="80"/>
      <c r="BU326" s="80"/>
      <c r="BV326" s="80"/>
      <c r="BW326" s="77"/>
      <c r="BX326" s="57"/>
      <c r="CK326" s="92"/>
      <c r="CL326" s="92"/>
      <c r="CM326" s="92"/>
      <c r="CN326" s="92"/>
      <c r="CO326" s="92"/>
      <c r="CP326" s="92"/>
    </row>
    <row r="327" spans="1:94" s="72" customFormat="1" ht="16" customHeight="1" x14ac:dyDescent="0.25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82"/>
      <c r="L327" s="82"/>
      <c r="M327" s="82"/>
      <c r="N327" s="82"/>
      <c r="O327" s="82"/>
      <c r="P327" s="82"/>
      <c r="Q327" s="82"/>
      <c r="R327" s="79"/>
      <c r="S327" s="79"/>
      <c r="T327" s="79"/>
      <c r="U327" s="79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80"/>
      <c r="BQ327" s="80"/>
      <c r="BR327" s="80"/>
      <c r="BS327" s="80"/>
      <c r="BT327" s="80"/>
      <c r="BU327" s="80"/>
      <c r="BV327" s="80"/>
      <c r="BW327" s="77"/>
      <c r="BX327" s="57"/>
      <c r="CK327" s="92"/>
      <c r="CL327" s="92"/>
      <c r="CM327" s="92"/>
      <c r="CN327" s="92"/>
      <c r="CO327" s="92"/>
      <c r="CP327" s="92"/>
    </row>
    <row r="328" spans="1:94" s="72" customFormat="1" ht="16" customHeight="1" x14ac:dyDescent="0.25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82"/>
      <c r="L328" s="82"/>
      <c r="M328" s="82"/>
      <c r="N328" s="82"/>
      <c r="O328" s="82"/>
      <c r="P328" s="82"/>
      <c r="Q328" s="82"/>
      <c r="R328" s="79"/>
      <c r="S328" s="79"/>
      <c r="T328" s="79"/>
      <c r="U328" s="79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80"/>
      <c r="BQ328" s="80"/>
      <c r="BR328" s="80"/>
      <c r="BS328" s="80"/>
      <c r="BT328" s="80"/>
      <c r="BU328" s="80"/>
      <c r="BV328" s="80"/>
      <c r="BW328" s="77"/>
      <c r="BX328" s="57"/>
      <c r="CK328" s="92"/>
      <c r="CL328" s="92"/>
      <c r="CM328" s="92"/>
      <c r="CN328" s="92"/>
      <c r="CO328" s="92"/>
      <c r="CP328" s="92"/>
    </row>
    <row r="329" spans="1:94" s="72" customFormat="1" ht="16" customHeight="1" x14ac:dyDescent="0.25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82"/>
      <c r="L329" s="82"/>
      <c r="M329" s="82"/>
      <c r="N329" s="82"/>
      <c r="O329" s="82"/>
      <c r="P329" s="82"/>
      <c r="Q329" s="82"/>
      <c r="R329" s="79"/>
      <c r="S329" s="79"/>
      <c r="T329" s="79"/>
      <c r="U329" s="79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80"/>
      <c r="BQ329" s="80"/>
      <c r="BR329" s="80"/>
      <c r="BS329" s="80"/>
      <c r="BT329" s="80"/>
      <c r="BU329" s="80"/>
      <c r="BV329" s="80"/>
      <c r="BW329" s="77"/>
      <c r="BX329" s="57"/>
      <c r="CK329" s="92"/>
      <c r="CL329" s="92"/>
      <c r="CM329" s="92"/>
      <c r="CN329" s="92"/>
      <c r="CO329" s="92"/>
      <c r="CP329" s="92"/>
    </row>
    <row r="330" spans="1:94" s="72" customFormat="1" ht="16" customHeight="1" x14ac:dyDescent="0.25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82"/>
      <c r="L330" s="82"/>
      <c r="M330" s="82"/>
      <c r="N330" s="82"/>
      <c r="O330" s="82"/>
      <c r="P330" s="82"/>
      <c r="Q330" s="82"/>
      <c r="R330" s="79"/>
      <c r="S330" s="79"/>
      <c r="T330" s="79"/>
      <c r="U330" s="79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80"/>
      <c r="BQ330" s="80"/>
      <c r="BR330" s="80"/>
      <c r="BS330" s="80"/>
      <c r="BT330" s="80"/>
      <c r="BU330" s="80"/>
      <c r="BV330" s="80"/>
      <c r="BW330" s="77"/>
      <c r="BX330" s="57"/>
      <c r="CK330" s="92"/>
      <c r="CL330" s="92"/>
      <c r="CM330" s="92"/>
      <c r="CN330" s="92"/>
      <c r="CO330" s="92"/>
      <c r="CP330" s="92"/>
    </row>
    <row r="331" spans="1:94" s="72" customFormat="1" ht="16" customHeight="1" x14ac:dyDescent="0.25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82"/>
      <c r="L331" s="82"/>
      <c r="M331" s="82"/>
      <c r="N331" s="82"/>
      <c r="O331" s="82"/>
      <c r="P331" s="82"/>
      <c r="Q331" s="82"/>
      <c r="R331" s="79"/>
      <c r="S331" s="79"/>
      <c r="T331" s="79"/>
      <c r="U331" s="79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80"/>
      <c r="BQ331" s="80"/>
      <c r="BR331" s="80"/>
      <c r="BS331" s="80"/>
      <c r="BT331" s="80"/>
      <c r="BU331" s="80"/>
      <c r="BV331" s="80"/>
      <c r="BW331" s="77"/>
      <c r="BX331" s="57"/>
      <c r="CK331" s="92"/>
      <c r="CL331" s="92"/>
      <c r="CM331" s="92"/>
      <c r="CN331" s="92"/>
      <c r="CO331" s="92"/>
      <c r="CP331" s="92"/>
    </row>
    <row r="332" spans="1:94" s="72" customFormat="1" ht="16" customHeight="1" x14ac:dyDescent="0.25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82"/>
      <c r="L332" s="82"/>
      <c r="M332" s="82"/>
      <c r="N332" s="82"/>
      <c r="O332" s="82"/>
      <c r="P332" s="82"/>
      <c r="Q332" s="82"/>
      <c r="R332" s="79"/>
      <c r="S332" s="79"/>
      <c r="T332" s="79"/>
      <c r="U332" s="79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1"/>
      <c r="BO332" s="81"/>
      <c r="BP332" s="80"/>
      <c r="BQ332" s="80"/>
      <c r="BR332" s="80"/>
      <c r="BS332" s="80"/>
      <c r="BT332" s="80"/>
      <c r="BU332" s="80"/>
      <c r="BV332" s="80"/>
      <c r="BW332" s="77"/>
      <c r="BX332" s="57"/>
      <c r="CK332" s="92"/>
      <c r="CL332" s="92"/>
      <c r="CM332" s="92"/>
      <c r="CN332" s="92"/>
      <c r="CO332" s="92"/>
      <c r="CP332" s="92"/>
    </row>
    <row r="333" spans="1:94" s="72" customFormat="1" ht="16" customHeight="1" x14ac:dyDescent="0.25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82"/>
      <c r="L333" s="82"/>
      <c r="M333" s="82"/>
      <c r="N333" s="82"/>
      <c r="O333" s="82"/>
      <c r="P333" s="82"/>
      <c r="Q333" s="82"/>
      <c r="R333" s="79"/>
      <c r="S333" s="79"/>
      <c r="T333" s="79"/>
      <c r="U333" s="79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1"/>
      <c r="BO333" s="81"/>
      <c r="BP333" s="80"/>
      <c r="BQ333" s="80"/>
      <c r="BR333" s="80"/>
      <c r="BS333" s="80"/>
      <c r="BT333" s="80"/>
      <c r="BU333" s="80"/>
      <c r="BV333" s="80"/>
      <c r="BW333" s="77"/>
      <c r="BX333" s="57"/>
      <c r="CK333" s="92"/>
      <c r="CL333" s="92"/>
      <c r="CM333" s="92"/>
      <c r="CN333" s="92"/>
      <c r="CO333" s="92"/>
      <c r="CP333" s="92"/>
    </row>
    <row r="334" spans="1:94" s="72" customFormat="1" ht="16" customHeight="1" x14ac:dyDescent="0.25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82"/>
      <c r="L334" s="82"/>
      <c r="M334" s="82"/>
      <c r="N334" s="82"/>
      <c r="O334" s="82"/>
      <c r="P334" s="82"/>
      <c r="Q334" s="82"/>
      <c r="R334" s="79"/>
      <c r="S334" s="79"/>
      <c r="T334" s="79"/>
      <c r="U334" s="79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1"/>
      <c r="BO334" s="81"/>
      <c r="BP334" s="80"/>
      <c r="BQ334" s="80"/>
      <c r="BR334" s="80"/>
      <c r="BS334" s="80"/>
      <c r="BT334" s="80"/>
      <c r="BU334" s="80"/>
      <c r="BV334" s="80"/>
      <c r="BW334" s="77"/>
      <c r="BX334" s="57"/>
      <c r="CK334" s="92"/>
      <c r="CL334" s="92"/>
      <c r="CM334" s="92"/>
      <c r="CN334" s="92"/>
      <c r="CO334" s="92"/>
      <c r="CP334" s="92"/>
    </row>
    <row r="335" spans="1:94" s="72" customFormat="1" ht="16" customHeight="1" x14ac:dyDescent="0.25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82"/>
      <c r="L335" s="82"/>
      <c r="M335" s="82"/>
      <c r="N335" s="82"/>
      <c r="O335" s="82"/>
      <c r="P335" s="82"/>
      <c r="Q335" s="82"/>
      <c r="R335" s="79"/>
      <c r="S335" s="79"/>
      <c r="T335" s="79"/>
      <c r="U335" s="79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1"/>
      <c r="BO335" s="81"/>
      <c r="BP335" s="80"/>
      <c r="BQ335" s="80"/>
      <c r="BR335" s="80"/>
      <c r="BS335" s="80"/>
      <c r="BT335" s="80"/>
      <c r="BU335" s="80"/>
      <c r="BV335" s="80"/>
      <c r="BW335" s="77"/>
      <c r="BX335" s="57"/>
      <c r="CK335" s="92"/>
      <c r="CL335" s="92"/>
      <c r="CM335" s="92"/>
      <c r="CN335" s="92"/>
      <c r="CO335" s="92"/>
      <c r="CP335" s="92"/>
    </row>
    <row r="336" spans="1:94" s="72" customFormat="1" ht="16" customHeight="1" x14ac:dyDescent="0.25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82"/>
      <c r="L336" s="82"/>
      <c r="M336" s="82"/>
      <c r="N336" s="82"/>
      <c r="O336" s="82"/>
      <c r="P336" s="82"/>
      <c r="Q336" s="82"/>
      <c r="R336" s="79"/>
      <c r="S336" s="79"/>
      <c r="T336" s="79"/>
      <c r="U336" s="79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1"/>
      <c r="BO336" s="81"/>
      <c r="BP336" s="80"/>
      <c r="BQ336" s="80"/>
      <c r="BR336" s="80"/>
      <c r="BS336" s="80"/>
      <c r="BT336" s="80"/>
      <c r="BU336" s="80"/>
      <c r="BV336" s="80"/>
      <c r="BW336" s="77"/>
      <c r="BX336" s="57"/>
      <c r="CK336" s="92"/>
      <c r="CL336" s="92"/>
      <c r="CM336" s="92"/>
      <c r="CN336" s="92"/>
      <c r="CO336" s="92"/>
      <c r="CP336" s="92"/>
    </row>
    <row r="337" spans="1:94" s="72" customFormat="1" ht="16" customHeight="1" x14ac:dyDescent="0.25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82"/>
      <c r="L337" s="82"/>
      <c r="M337" s="82"/>
      <c r="N337" s="82"/>
      <c r="O337" s="82"/>
      <c r="P337" s="82"/>
      <c r="Q337" s="82"/>
      <c r="R337" s="79"/>
      <c r="S337" s="79"/>
      <c r="T337" s="79"/>
      <c r="U337" s="79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1"/>
      <c r="BO337" s="81"/>
      <c r="BP337" s="80"/>
      <c r="BQ337" s="80"/>
      <c r="BR337" s="80"/>
      <c r="BS337" s="80"/>
      <c r="BT337" s="80"/>
      <c r="BU337" s="80"/>
      <c r="BV337" s="80"/>
      <c r="BW337" s="77"/>
      <c r="BX337" s="57"/>
      <c r="CK337" s="92"/>
      <c r="CL337" s="92"/>
      <c r="CM337" s="92"/>
      <c r="CN337" s="92"/>
      <c r="CO337" s="92"/>
      <c r="CP337" s="92"/>
    </row>
    <row r="338" spans="1:94" s="72" customFormat="1" ht="16" customHeight="1" x14ac:dyDescent="0.25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82"/>
      <c r="L338" s="82"/>
      <c r="M338" s="82"/>
      <c r="N338" s="82"/>
      <c r="O338" s="82"/>
      <c r="P338" s="82"/>
      <c r="Q338" s="82"/>
      <c r="R338" s="79"/>
      <c r="S338" s="79"/>
      <c r="T338" s="79"/>
      <c r="U338" s="79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1"/>
      <c r="BO338" s="81"/>
      <c r="BP338" s="80"/>
      <c r="BQ338" s="80"/>
      <c r="BR338" s="80"/>
      <c r="BS338" s="80"/>
      <c r="BT338" s="80"/>
      <c r="BU338" s="80"/>
      <c r="BV338" s="80"/>
      <c r="BW338" s="77"/>
      <c r="BX338" s="57"/>
      <c r="CK338" s="92"/>
      <c r="CL338" s="92"/>
      <c r="CM338" s="92"/>
      <c r="CN338" s="92"/>
      <c r="CO338" s="92"/>
      <c r="CP338" s="92"/>
    </row>
    <row r="339" spans="1:94" s="72" customFormat="1" ht="16" customHeight="1" x14ac:dyDescent="0.25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82"/>
      <c r="L339" s="82"/>
      <c r="M339" s="82"/>
      <c r="N339" s="82"/>
      <c r="O339" s="82"/>
      <c r="P339" s="82"/>
      <c r="Q339" s="82"/>
      <c r="R339" s="79"/>
      <c r="S339" s="79"/>
      <c r="T339" s="79"/>
      <c r="U339" s="79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80"/>
      <c r="BQ339" s="80"/>
      <c r="BR339" s="80"/>
      <c r="BS339" s="80"/>
      <c r="BT339" s="80"/>
      <c r="BU339" s="80"/>
      <c r="BV339" s="80"/>
      <c r="BW339" s="77"/>
      <c r="BX339" s="57"/>
      <c r="CK339" s="92"/>
      <c r="CL339" s="92"/>
      <c r="CM339" s="92"/>
      <c r="CN339" s="92"/>
      <c r="CO339" s="92"/>
      <c r="CP339" s="92"/>
    </row>
    <row r="340" spans="1:94" s="72" customFormat="1" ht="16" customHeight="1" x14ac:dyDescent="0.25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82"/>
      <c r="L340" s="82"/>
      <c r="M340" s="82"/>
      <c r="N340" s="82"/>
      <c r="O340" s="82"/>
      <c r="P340" s="82"/>
      <c r="Q340" s="82"/>
      <c r="R340" s="79"/>
      <c r="S340" s="79"/>
      <c r="T340" s="79"/>
      <c r="U340" s="79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80"/>
      <c r="BQ340" s="80"/>
      <c r="BR340" s="80"/>
      <c r="BS340" s="80"/>
      <c r="BT340" s="80"/>
      <c r="BU340" s="80"/>
      <c r="BV340" s="80"/>
      <c r="BW340" s="77"/>
      <c r="BX340" s="57"/>
      <c r="CK340" s="92"/>
      <c r="CL340" s="92"/>
      <c r="CM340" s="92"/>
      <c r="CN340" s="92"/>
      <c r="CO340" s="92"/>
      <c r="CP340" s="92"/>
    </row>
    <row r="341" spans="1:94" s="72" customFormat="1" ht="16" customHeight="1" x14ac:dyDescent="0.25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82"/>
      <c r="L341" s="82"/>
      <c r="M341" s="82"/>
      <c r="N341" s="82"/>
      <c r="O341" s="82"/>
      <c r="P341" s="82"/>
      <c r="Q341" s="82"/>
      <c r="R341" s="79"/>
      <c r="S341" s="79"/>
      <c r="T341" s="79"/>
      <c r="U341" s="79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80"/>
      <c r="BQ341" s="80"/>
      <c r="BR341" s="80"/>
      <c r="BS341" s="80"/>
      <c r="BT341" s="80"/>
      <c r="BU341" s="80"/>
      <c r="BV341" s="80"/>
      <c r="BW341" s="77"/>
      <c r="BX341" s="57"/>
      <c r="CK341" s="92"/>
      <c r="CL341" s="92"/>
      <c r="CM341" s="92"/>
      <c r="CN341" s="92"/>
      <c r="CO341" s="92"/>
      <c r="CP341" s="92"/>
    </row>
    <row r="342" spans="1:94" s="72" customFormat="1" ht="16" customHeight="1" x14ac:dyDescent="0.25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82"/>
      <c r="L342" s="82"/>
      <c r="M342" s="82"/>
      <c r="N342" s="82"/>
      <c r="O342" s="82"/>
      <c r="P342" s="82"/>
      <c r="Q342" s="82"/>
      <c r="R342" s="79"/>
      <c r="S342" s="79"/>
      <c r="T342" s="79"/>
      <c r="U342" s="79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80"/>
      <c r="BQ342" s="80"/>
      <c r="BR342" s="80"/>
      <c r="BS342" s="80"/>
      <c r="BT342" s="80"/>
      <c r="BU342" s="80"/>
      <c r="BV342" s="80"/>
      <c r="BW342" s="77"/>
      <c r="BX342" s="57"/>
      <c r="CK342" s="92"/>
      <c r="CL342" s="92"/>
      <c r="CM342" s="92"/>
      <c r="CN342" s="92"/>
      <c r="CO342" s="92"/>
      <c r="CP342" s="92"/>
    </row>
    <row r="343" spans="1:94" s="72" customFormat="1" ht="16" customHeight="1" x14ac:dyDescent="0.25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82"/>
      <c r="L343" s="82"/>
      <c r="M343" s="82"/>
      <c r="N343" s="82"/>
      <c r="O343" s="82"/>
      <c r="P343" s="82"/>
      <c r="Q343" s="82"/>
      <c r="R343" s="79"/>
      <c r="S343" s="79"/>
      <c r="T343" s="79"/>
      <c r="U343" s="79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80"/>
      <c r="BQ343" s="80"/>
      <c r="BR343" s="80"/>
      <c r="BS343" s="80"/>
      <c r="BT343" s="80"/>
      <c r="BU343" s="80"/>
      <c r="BV343" s="80"/>
      <c r="BW343" s="77"/>
      <c r="BX343" s="57"/>
      <c r="CK343" s="92"/>
      <c r="CL343" s="92"/>
      <c r="CM343" s="92"/>
      <c r="CN343" s="92"/>
      <c r="CO343" s="92"/>
      <c r="CP343" s="92"/>
    </row>
    <row r="344" spans="1:94" s="72" customFormat="1" ht="16" customHeight="1" x14ac:dyDescent="0.25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82"/>
      <c r="L344" s="82"/>
      <c r="M344" s="82"/>
      <c r="N344" s="82"/>
      <c r="O344" s="82"/>
      <c r="P344" s="82"/>
      <c r="Q344" s="82"/>
      <c r="R344" s="79"/>
      <c r="S344" s="79"/>
      <c r="T344" s="79"/>
      <c r="U344" s="79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80"/>
      <c r="BQ344" s="80"/>
      <c r="BR344" s="80"/>
      <c r="BS344" s="80"/>
      <c r="BT344" s="80"/>
      <c r="BU344" s="80"/>
      <c r="BV344" s="80"/>
      <c r="BW344" s="77"/>
      <c r="BX344" s="57"/>
      <c r="CK344" s="92"/>
      <c r="CL344" s="92"/>
      <c r="CM344" s="92"/>
      <c r="CN344" s="92"/>
      <c r="CO344" s="92"/>
      <c r="CP344" s="92"/>
    </row>
    <row r="345" spans="1:94" s="72" customFormat="1" ht="16" customHeight="1" x14ac:dyDescent="0.25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82"/>
      <c r="L345" s="82"/>
      <c r="M345" s="82"/>
      <c r="N345" s="82"/>
      <c r="O345" s="82"/>
      <c r="P345" s="82"/>
      <c r="Q345" s="82"/>
      <c r="R345" s="79"/>
      <c r="S345" s="79"/>
      <c r="T345" s="79"/>
      <c r="U345" s="79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80"/>
      <c r="BQ345" s="80"/>
      <c r="BR345" s="80"/>
      <c r="BS345" s="80"/>
      <c r="BT345" s="80"/>
      <c r="BU345" s="80"/>
      <c r="BV345" s="80"/>
      <c r="BW345" s="77"/>
      <c r="BX345" s="57"/>
      <c r="CK345" s="92"/>
      <c r="CL345" s="92"/>
      <c r="CM345" s="92"/>
      <c r="CN345" s="92"/>
      <c r="CO345" s="92"/>
      <c r="CP345" s="92"/>
    </row>
    <row r="346" spans="1:94" s="72" customFormat="1" ht="16" customHeight="1" x14ac:dyDescent="0.25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82"/>
      <c r="L346" s="82"/>
      <c r="M346" s="82"/>
      <c r="N346" s="82"/>
      <c r="O346" s="82"/>
      <c r="P346" s="82"/>
      <c r="Q346" s="82"/>
      <c r="R346" s="79"/>
      <c r="S346" s="79"/>
      <c r="T346" s="79"/>
      <c r="U346" s="79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80"/>
      <c r="BQ346" s="80"/>
      <c r="BR346" s="80"/>
      <c r="BS346" s="80"/>
      <c r="BT346" s="80"/>
      <c r="BU346" s="80"/>
      <c r="BV346" s="80"/>
      <c r="BW346" s="77"/>
      <c r="BX346" s="57"/>
      <c r="CK346" s="92"/>
      <c r="CL346" s="92"/>
      <c r="CM346" s="92"/>
      <c r="CN346" s="92"/>
      <c r="CO346" s="92"/>
      <c r="CP346" s="92"/>
    </row>
    <row r="347" spans="1:94" s="72" customFormat="1" ht="16" customHeight="1" x14ac:dyDescent="0.25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82"/>
      <c r="L347" s="82"/>
      <c r="M347" s="82"/>
      <c r="N347" s="82"/>
      <c r="O347" s="82"/>
      <c r="P347" s="82"/>
      <c r="Q347" s="82"/>
      <c r="R347" s="79"/>
      <c r="S347" s="79"/>
      <c r="T347" s="79"/>
      <c r="U347" s="79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80"/>
      <c r="BQ347" s="80"/>
      <c r="BR347" s="80"/>
      <c r="BS347" s="80"/>
      <c r="BT347" s="80"/>
      <c r="BU347" s="80"/>
      <c r="BV347" s="80"/>
      <c r="BW347" s="77"/>
      <c r="BX347" s="57"/>
      <c r="CK347" s="92"/>
      <c r="CL347" s="92"/>
      <c r="CM347" s="92"/>
      <c r="CN347" s="92"/>
      <c r="CO347" s="92"/>
      <c r="CP347" s="92"/>
    </row>
    <row r="348" spans="1:94" s="72" customFormat="1" ht="16" customHeight="1" x14ac:dyDescent="0.25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82"/>
      <c r="L348" s="82"/>
      <c r="M348" s="82"/>
      <c r="N348" s="82"/>
      <c r="O348" s="82"/>
      <c r="P348" s="82"/>
      <c r="Q348" s="82"/>
      <c r="R348" s="79"/>
      <c r="S348" s="79"/>
      <c r="T348" s="79"/>
      <c r="U348" s="79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80"/>
      <c r="BQ348" s="80"/>
      <c r="BR348" s="80"/>
      <c r="BS348" s="80"/>
      <c r="BT348" s="80"/>
      <c r="BU348" s="80"/>
      <c r="BV348" s="80"/>
      <c r="BW348" s="77"/>
      <c r="BX348" s="57"/>
      <c r="CK348" s="92"/>
      <c r="CL348" s="92"/>
      <c r="CM348" s="92"/>
      <c r="CN348" s="92"/>
      <c r="CO348" s="92"/>
      <c r="CP348" s="92"/>
    </row>
    <row r="349" spans="1:94" s="72" customFormat="1" ht="16" customHeight="1" x14ac:dyDescent="0.25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82"/>
      <c r="L349" s="82"/>
      <c r="M349" s="82"/>
      <c r="N349" s="82"/>
      <c r="O349" s="82"/>
      <c r="P349" s="82"/>
      <c r="Q349" s="82"/>
      <c r="R349" s="79"/>
      <c r="S349" s="79"/>
      <c r="T349" s="79"/>
      <c r="U349" s="79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80"/>
      <c r="BQ349" s="80"/>
      <c r="BR349" s="80"/>
      <c r="BS349" s="80"/>
      <c r="BT349" s="80"/>
      <c r="BU349" s="80"/>
      <c r="BV349" s="80"/>
      <c r="BW349" s="77"/>
      <c r="BX349" s="57"/>
      <c r="CK349" s="92"/>
      <c r="CL349" s="92"/>
      <c r="CM349" s="92"/>
      <c r="CN349" s="92"/>
      <c r="CO349" s="92"/>
      <c r="CP349" s="92"/>
    </row>
    <row r="350" spans="1:94" s="72" customFormat="1" ht="16" customHeight="1" x14ac:dyDescent="0.25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82"/>
      <c r="L350" s="82"/>
      <c r="M350" s="82"/>
      <c r="N350" s="82"/>
      <c r="O350" s="82"/>
      <c r="P350" s="82"/>
      <c r="Q350" s="82"/>
      <c r="R350" s="79"/>
      <c r="S350" s="79"/>
      <c r="T350" s="79"/>
      <c r="U350" s="79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80"/>
      <c r="BQ350" s="80"/>
      <c r="BR350" s="80"/>
      <c r="BS350" s="80"/>
      <c r="BT350" s="80"/>
      <c r="BU350" s="80"/>
      <c r="BV350" s="80"/>
      <c r="BW350" s="77"/>
      <c r="BX350" s="57"/>
      <c r="CK350" s="92"/>
      <c r="CL350" s="92"/>
      <c r="CM350" s="92"/>
      <c r="CN350" s="92"/>
      <c r="CO350" s="92"/>
      <c r="CP350" s="92"/>
    </row>
    <row r="351" spans="1:94" s="72" customFormat="1" ht="16" customHeight="1" x14ac:dyDescent="0.25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82"/>
      <c r="L351" s="82"/>
      <c r="M351" s="82"/>
      <c r="N351" s="82"/>
      <c r="O351" s="82"/>
      <c r="P351" s="82"/>
      <c r="Q351" s="82"/>
      <c r="R351" s="79"/>
      <c r="S351" s="79"/>
      <c r="T351" s="79"/>
      <c r="U351" s="79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80"/>
      <c r="BQ351" s="80"/>
      <c r="BR351" s="80"/>
      <c r="BS351" s="80"/>
      <c r="BT351" s="80"/>
      <c r="BU351" s="80"/>
      <c r="BV351" s="80"/>
      <c r="BW351" s="77"/>
      <c r="BX351" s="57"/>
      <c r="CK351" s="92"/>
      <c r="CL351" s="92"/>
      <c r="CM351" s="92"/>
      <c r="CN351" s="92"/>
      <c r="CO351" s="92"/>
      <c r="CP351" s="92"/>
    </row>
    <row r="352" spans="1:94" s="72" customFormat="1" ht="16" customHeight="1" x14ac:dyDescent="0.25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82"/>
      <c r="L352" s="82"/>
      <c r="M352" s="82"/>
      <c r="N352" s="82"/>
      <c r="O352" s="82"/>
      <c r="P352" s="82"/>
      <c r="Q352" s="82"/>
      <c r="R352" s="79"/>
      <c r="S352" s="79"/>
      <c r="T352" s="79"/>
      <c r="U352" s="79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80"/>
      <c r="BQ352" s="80"/>
      <c r="BR352" s="80"/>
      <c r="BS352" s="80"/>
      <c r="BT352" s="80"/>
      <c r="BU352" s="80"/>
      <c r="BV352" s="80"/>
      <c r="BW352" s="77"/>
      <c r="BX352" s="57"/>
      <c r="CK352" s="92"/>
      <c r="CL352" s="92"/>
      <c r="CM352" s="92"/>
      <c r="CN352" s="92"/>
      <c r="CO352" s="92"/>
      <c r="CP352" s="92"/>
    </row>
    <row r="353" spans="1:94" s="72" customFormat="1" ht="16" customHeight="1" x14ac:dyDescent="0.25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82"/>
      <c r="L353" s="82"/>
      <c r="M353" s="82"/>
      <c r="N353" s="82"/>
      <c r="O353" s="82"/>
      <c r="P353" s="82"/>
      <c r="Q353" s="82"/>
      <c r="R353" s="79"/>
      <c r="S353" s="79"/>
      <c r="T353" s="79"/>
      <c r="U353" s="79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80"/>
      <c r="BQ353" s="80"/>
      <c r="BR353" s="80"/>
      <c r="BS353" s="80"/>
      <c r="BT353" s="80"/>
      <c r="BU353" s="80"/>
      <c r="BV353" s="80"/>
      <c r="BW353" s="77"/>
      <c r="BX353" s="57"/>
      <c r="CK353" s="92"/>
      <c r="CL353" s="92"/>
      <c r="CM353" s="92"/>
      <c r="CN353" s="92"/>
      <c r="CO353" s="92"/>
      <c r="CP353" s="92"/>
    </row>
    <row r="354" spans="1:94" s="72" customFormat="1" ht="16" customHeight="1" x14ac:dyDescent="0.25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82"/>
      <c r="L354" s="82"/>
      <c r="M354" s="82"/>
      <c r="N354" s="82"/>
      <c r="O354" s="82"/>
      <c r="P354" s="82"/>
      <c r="Q354" s="82"/>
      <c r="R354" s="79"/>
      <c r="S354" s="79"/>
      <c r="T354" s="79"/>
      <c r="U354" s="79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80"/>
      <c r="BQ354" s="80"/>
      <c r="BR354" s="80"/>
      <c r="BS354" s="80"/>
      <c r="BT354" s="80"/>
      <c r="BU354" s="80"/>
      <c r="BV354" s="80"/>
      <c r="BW354" s="77"/>
      <c r="BX354" s="57"/>
      <c r="CK354" s="92"/>
      <c r="CL354" s="92"/>
      <c r="CM354" s="92"/>
      <c r="CN354" s="92"/>
      <c r="CO354" s="92"/>
      <c r="CP354" s="92"/>
    </row>
    <row r="355" spans="1:94" s="72" customFormat="1" ht="16" customHeight="1" x14ac:dyDescent="0.25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82"/>
      <c r="L355" s="82"/>
      <c r="M355" s="82"/>
      <c r="N355" s="82"/>
      <c r="O355" s="82"/>
      <c r="P355" s="82"/>
      <c r="Q355" s="82"/>
      <c r="R355" s="79"/>
      <c r="S355" s="79"/>
      <c r="T355" s="79"/>
      <c r="U355" s="79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80"/>
      <c r="BQ355" s="80"/>
      <c r="BR355" s="80"/>
      <c r="BS355" s="80"/>
      <c r="BT355" s="80"/>
      <c r="BU355" s="80"/>
      <c r="BV355" s="80"/>
      <c r="BW355" s="77"/>
      <c r="BX355" s="57"/>
      <c r="CK355" s="92"/>
      <c r="CL355" s="92"/>
      <c r="CM355" s="92"/>
      <c r="CN355" s="92"/>
      <c r="CO355" s="92"/>
      <c r="CP355" s="92"/>
    </row>
    <row r="356" spans="1:94" s="72" customFormat="1" ht="16" customHeight="1" x14ac:dyDescent="0.25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82"/>
      <c r="L356" s="82"/>
      <c r="M356" s="82"/>
      <c r="N356" s="82"/>
      <c r="O356" s="82"/>
      <c r="P356" s="82"/>
      <c r="Q356" s="82"/>
      <c r="R356" s="79"/>
      <c r="S356" s="79"/>
      <c r="T356" s="79"/>
      <c r="U356" s="79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1"/>
      <c r="BO356" s="81"/>
      <c r="BP356" s="80"/>
      <c r="BQ356" s="80"/>
      <c r="BR356" s="80"/>
      <c r="BS356" s="80"/>
      <c r="BT356" s="80"/>
      <c r="BU356" s="80"/>
      <c r="BV356" s="80"/>
      <c r="BW356" s="77"/>
      <c r="BX356" s="57"/>
      <c r="CK356" s="92"/>
      <c r="CL356" s="92"/>
      <c r="CM356" s="92"/>
      <c r="CN356" s="92"/>
      <c r="CO356" s="92"/>
      <c r="CP356" s="92"/>
    </row>
    <row r="357" spans="1:94" s="72" customFormat="1" ht="16" customHeight="1" x14ac:dyDescent="0.25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82"/>
      <c r="L357" s="82"/>
      <c r="M357" s="82"/>
      <c r="N357" s="82"/>
      <c r="O357" s="82"/>
      <c r="P357" s="82"/>
      <c r="Q357" s="82"/>
      <c r="R357" s="79"/>
      <c r="S357" s="79"/>
      <c r="T357" s="79"/>
      <c r="U357" s="79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1"/>
      <c r="BO357" s="81"/>
      <c r="BP357" s="80"/>
      <c r="BQ357" s="80"/>
      <c r="BR357" s="80"/>
      <c r="BS357" s="80"/>
      <c r="BT357" s="80"/>
      <c r="BU357" s="80"/>
      <c r="BV357" s="80"/>
      <c r="BW357" s="77"/>
      <c r="BX357" s="57"/>
      <c r="CK357" s="92"/>
      <c r="CL357" s="92"/>
      <c r="CM357" s="92"/>
      <c r="CN357" s="92"/>
      <c r="CO357" s="92"/>
      <c r="CP357" s="92"/>
    </row>
    <row r="358" spans="1:94" s="72" customFormat="1" ht="16" customHeight="1" x14ac:dyDescent="0.25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82"/>
      <c r="L358" s="82"/>
      <c r="M358" s="82"/>
      <c r="N358" s="82"/>
      <c r="O358" s="82"/>
      <c r="P358" s="82"/>
      <c r="Q358" s="82"/>
      <c r="R358" s="79"/>
      <c r="S358" s="79"/>
      <c r="T358" s="79"/>
      <c r="U358" s="79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1"/>
      <c r="BO358" s="81"/>
      <c r="BP358" s="80"/>
      <c r="BQ358" s="80"/>
      <c r="BR358" s="80"/>
      <c r="BS358" s="80"/>
      <c r="BT358" s="80"/>
      <c r="BU358" s="80"/>
      <c r="BV358" s="80"/>
      <c r="BW358" s="77"/>
      <c r="BX358" s="57"/>
      <c r="CK358" s="92"/>
      <c r="CL358" s="92"/>
      <c r="CM358" s="92"/>
      <c r="CN358" s="92"/>
      <c r="CO358" s="92"/>
      <c r="CP358" s="92"/>
    </row>
    <row r="359" spans="1:94" s="72" customFormat="1" ht="16" customHeight="1" x14ac:dyDescent="0.25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82"/>
      <c r="L359" s="82"/>
      <c r="M359" s="82"/>
      <c r="N359" s="82"/>
      <c r="O359" s="82"/>
      <c r="P359" s="82"/>
      <c r="Q359" s="82"/>
      <c r="R359" s="79"/>
      <c r="S359" s="79"/>
      <c r="T359" s="79"/>
      <c r="U359" s="79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1"/>
      <c r="BO359" s="81"/>
      <c r="BP359" s="80"/>
      <c r="BQ359" s="80"/>
      <c r="BR359" s="80"/>
      <c r="BS359" s="80"/>
      <c r="BT359" s="80"/>
      <c r="BU359" s="80"/>
      <c r="BV359" s="80"/>
      <c r="BW359" s="77"/>
      <c r="BX359" s="57"/>
      <c r="CK359" s="92"/>
      <c r="CL359" s="92"/>
      <c r="CM359" s="92"/>
      <c r="CN359" s="92"/>
      <c r="CO359" s="92"/>
      <c r="CP359" s="92"/>
    </row>
    <row r="360" spans="1:94" s="72" customFormat="1" ht="16" customHeight="1" x14ac:dyDescent="0.25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82"/>
      <c r="L360" s="82"/>
      <c r="M360" s="82"/>
      <c r="N360" s="82"/>
      <c r="O360" s="82"/>
      <c r="P360" s="82"/>
      <c r="Q360" s="82"/>
      <c r="R360" s="79"/>
      <c r="S360" s="79"/>
      <c r="T360" s="79"/>
      <c r="U360" s="79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1"/>
      <c r="BO360" s="81"/>
      <c r="BP360" s="80"/>
      <c r="BQ360" s="80"/>
      <c r="BR360" s="80"/>
      <c r="BS360" s="80"/>
      <c r="BT360" s="80"/>
      <c r="BU360" s="80"/>
      <c r="BV360" s="80"/>
      <c r="BW360" s="77"/>
      <c r="BX360" s="57"/>
      <c r="CK360" s="92"/>
      <c r="CL360" s="92"/>
      <c r="CM360" s="92"/>
      <c r="CN360" s="92"/>
      <c r="CO360" s="92"/>
      <c r="CP360" s="92"/>
    </row>
    <row r="361" spans="1:94" s="72" customFormat="1" ht="16" customHeight="1" x14ac:dyDescent="0.25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82"/>
      <c r="L361" s="82"/>
      <c r="M361" s="82"/>
      <c r="N361" s="82"/>
      <c r="O361" s="82"/>
      <c r="P361" s="82"/>
      <c r="Q361" s="82"/>
      <c r="R361" s="79"/>
      <c r="S361" s="79"/>
      <c r="T361" s="79"/>
      <c r="U361" s="79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1"/>
      <c r="BO361" s="81"/>
      <c r="BP361" s="80"/>
      <c r="BQ361" s="80"/>
      <c r="BR361" s="80"/>
      <c r="BS361" s="80"/>
      <c r="BT361" s="80"/>
      <c r="BU361" s="80"/>
      <c r="BV361" s="80"/>
      <c r="BW361" s="77"/>
      <c r="BX361" s="57"/>
      <c r="CK361" s="92"/>
      <c r="CL361" s="92"/>
      <c r="CM361" s="92"/>
      <c r="CN361" s="92"/>
      <c r="CO361" s="92"/>
      <c r="CP361" s="92"/>
    </row>
    <row r="362" spans="1:94" s="72" customFormat="1" ht="16" customHeight="1" x14ac:dyDescent="0.25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82"/>
      <c r="L362" s="82"/>
      <c r="M362" s="82"/>
      <c r="N362" s="82"/>
      <c r="O362" s="82"/>
      <c r="P362" s="82"/>
      <c r="Q362" s="82"/>
      <c r="R362" s="79"/>
      <c r="S362" s="79"/>
      <c r="T362" s="79"/>
      <c r="U362" s="79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1"/>
      <c r="BO362" s="81"/>
      <c r="BP362" s="80"/>
      <c r="BQ362" s="80"/>
      <c r="BR362" s="80"/>
      <c r="BS362" s="80"/>
      <c r="BT362" s="80"/>
      <c r="BU362" s="80"/>
      <c r="BV362" s="80"/>
      <c r="BW362" s="77"/>
      <c r="BX362" s="57"/>
      <c r="CK362" s="92"/>
      <c r="CL362" s="92"/>
      <c r="CM362" s="92"/>
      <c r="CN362" s="92"/>
      <c r="CO362" s="92"/>
      <c r="CP362" s="92"/>
    </row>
    <row r="363" spans="1:94" s="72" customFormat="1" ht="16" customHeight="1" x14ac:dyDescent="0.25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82"/>
      <c r="L363" s="82"/>
      <c r="M363" s="82"/>
      <c r="N363" s="82"/>
      <c r="O363" s="82"/>
      <c r="P363" s="82"/>
      <c r="Q363" s="82"/>
      <c r="R363" s="79"/>
      <c r="S363" s="79"/>
      <c r="T363" s="79"/>
      <c r="U363" s="79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80"/>
      <c r="BQ363" s="80"/>
      <c r="BR363" s="80"/>
      <c r="BS363" s="80"/>
      <c r="BT363" s="80"/>
      <c r="BU363" s="80"/>
      <c r="BV363" s="80"/>
      <c r="BW363" s="77"/>
      <c r="BX363" s="57"/>
      <c r="CK363" s="92"/>
      <c r="CL363" s="92"/>
      <c r="CM363" s="92"/>
      <c r="CN363" s="92"/>
      <c r="CO363" s="92"/>
      <c r="CP363" s="92"/>
    </row>
    <row r="364" spans="1:94" s="72" customFormat="1" ht="16" customHeight="1" x14ac:dyDescent="0.25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82"/>
      <c r="L364" s="82"/>
      <c r="M364" s="82"/>
      <c r="N364" s="82"/>
      <c r="O364" s="82"/>
      <c r="P364" s="82"/>
      <c r="Q364" s="82"/>
      <c r="R364" s="79"/>
      <c r="S364" s="79"/>
      <c r="T364" s="79"/>
      <c r="U364" s="79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80"/>
      <c r="BQ364" s="80"/>
      <c r="BR364" s="80"/>
      <c r="BS364" s="80"/>
      <c r="BT364" s="80"/>
      <c r="BU364" s="80"/>
      <c r="BV364" s="80"/>
      <c r="BW364" s="77"/>
      <c r="BX364" s="57"/>
      <c r="CK364" s="92"/>
      <c r="CL364" s="92"/>
      <c r="CM364" s="92"/>
      <c r="CN364" s="92"/>
      <c r="CO364" s="92"/>
      <c r="CP364" s="92"/>
    </row>
    <row r="365" spans="1:94" s="72" customFormat="1" ht="16" customHeight="1" x14ac:dyDescent="0.25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82"/>
      <c r="L365" s="82"/>
      <c r="M365" s="82"/>
      <c r="N365" s="82"/>
      <c r="O365" s="82"/>
      <c r="P365" s="82"/>
      <c r="Q365" s="82"/>
      <c r="R365" s="79"/>
      <c r="S365" s="79"/>
      <c r="T365" s="79"/>
      <c r="U365" s="79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80"/>
      <c r="BQ365" s="80"/>
      <c r="BR365" s="80"/>
      <c r="BS365" s="80"/>
      <c r="BT365" s="80"/>
      <c r="BU365" s="80"/>
      <c r="BV365" s="80"/>
      <c r="BW365" s="77"/>
      <c r="BX365" s="57"/>
      <c r="CK365" s="92"/>
      <c r="CL365" s="92"/>
      <c r="CM365" s="92"/>
      <c r="CN365" s="92"/>
      <c r="CO365" s="92"/>
      <c r="CP365" s="92"/>
    </row>
    <row r="366" spans="1:94" s="72" customFormat="1" ht="16" customHeight="1" x14ac:dyDescent="0.25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82"/>
      <c r="L366" s="82"/>
      <c r="M366" s="82"/>
      <c r="N366" s="82"/>
      <c r="O366" s="82"/>
      <c r="P366" s="82"/>
      <c r="Q366" s="82"/>
      <c r="R366" s="79"/>
      <c r="S366" s="79"/>
      <c r="T366" s="79"/>
      <c r="U366" s="79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80"/>
      <c r="BQ366" s="80"/>
      <c r="BR366" s="80"/>
      <c r="BS366" s="80"/>
      <c r="BT366" s="80"/>
      <c r="BU366" s="80"/>
      <c r="BV366" s="80"/>
      <c r="BW366" s="77"/>
      <c r="BX366" s="57"/>
      <c r="CK366" s="92"/>
      <c r="CL366" s="92"/>
      <c r="CM366" s="92"/>
      <c r="CN366" s="92"/>
      <c r="CO366" s="92"/>
      <c r="CP366" s="92"/>
    </row>
    <row r="367" spans="1:94" s="72" customFormat="1" ht="16" customHeight="1" x14ac:dyDescent="0.25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82"/>
      <c r="L367" s="82"/>
      <c r="M367" s="82"/>
      <c r="N367" s="82"/>
      <c r="O367" s="82"/>
      <c r="P367" s="82"/>
      <c r="Q367" s="82"/>
      <c r="R367" s="79"/>
      <c r="S367" s="79"/>
      <c r="T367" s="79"/>
      <c r="U367" s="79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80"/>
      <c r="BQ367" s="80"/>
      <c r="BR367" s="80"/>
      <c r="BS367" s="80"/>
      <c r="BT367" s="80"/>
      <c r="BU367" s="80"/>
      <c r="BV367" s="80"/>
      <c r="BW367" s="77"/>
      <c r="BX367" s="57"/>
      <c r="CK367" s="92"/>
      <c r="CL367" s="92"/>
      <c r="CM367" s="92"/>
      <c r="CN367" s="92"/>
      <c r="CO367" s="92"/>
      <c r="CP367" s="92"/>
    </row>
    <row r="368" spans="1:94" s="72" customFormat="1" ht="16" customHeigh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82"/>
      <c r="L368" s="82"/>
      <c r="M368" s="82"/>
      <c r="N368" s="82"/>
      <c r="O368" s="82"/>
      <c r="P368" s="82"/>
      <c r="Q368" s="82"/>
      <c r="R368" s="79"/>
      <c r="S368" s="79"/>
      <c r="T368" s="79"/>
      <c r="U368" s="79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80"/>
      <c r="BQ368" s="80"/>
      <c r="BR368" s="80"/>
      <c r="BS368" s="80"/>
      <c r="BT368" s="80"/>
      <c r="BU368" s="80"/>
      <c r="BV368" s="80"/>
      <c r="BW368" s="77"/>
      <c r="BX368" s="57"/>
      <c r="CK368" s="92"/>
      <c r="CL368" s="92"/>
      <c r="CM368" s="92"/>
      <c r="CN368" s="92"/>
      <c r="CO368" s="92"/>
      <c r="CP368" s="92"/>
    </row>
    <row r="369" spans="1:94" s="72" customFormat="1" ht="16" customHeight="1" x14ac:dyDescent="0.25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82"/>
      <c r="L369" s="82"/>
      <c r="M369" s="82"/>
      <c r="N369" s="82"/>
      <c r="O369" s="82"/>
      <c r="P369" s="82"/>
      <c r="Q369" s="82"/>
      <c r="R369" s="79"/>
      <c r="S369" s="79"/>
      <c r="T369" s="79"/>
      <c r="U369" s="79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80"/>
      <c r="BQ369" s="80"/>
      <c r="BR369" s="80"/>
      <c r="BS369" s="80"/>
      <c r="BT369" s="80"/>
      <c r="BU369" s="80"/>
      <c r="BV369" s="80"/>
      <c r="BW369" s="77"/>
      <c r="BX369" s="57"/>
      <c r="CK369" s="92"/>
      <c r="CL369" s="92"/>
      <c r="CM369" s="92"/>
      <c r="CN369" s="92"/>
      <c r="CO369" s="92"/>
      <c r="CP369" s="92"/>
    </row>
    <row r="370" spans="1:94" s="72" customFormat="1" ht="16" customHeigh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82"/>
      <c r="L370" s="82"/>
      <c r="M370" s="82"/>
      <c r="N370" s="82"/>
      <c r="O370" s="82"/>
      <c r="P370" s="82"/>
      <c r="Q370" s="82"/>
      <c r="R370" s="79"/>
      <c r="S370" s="79"/>
      <c r="T370" s="79"/>
      <c r="U370" s="79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80"/>
      <c r="BQ370" s="80"/>
      <c r="BR370" s="80"/>
      <c r="BS370" s="80"/>
      <c r="BT370" s="80"/>
      <c r="BU370" s="80"/>
      <c r="BV370" s="80"/>
      <c r="BW370" s="77"/>
      <c r="BX370" s="57"/>
      <c r="CK370" s="92"/>
      <c r="CL370" s="92"/>
      <c r="CM370" s="92"/>
      <c r="CN370" s="92"/>
      <c r="CO370" s="92"/>
      <c r="CP370" s="92"/>
    </row>
    <row r="371" spans="1:94" s="72" customFormat="1" ht="16" customHeight="1" x14ac:dyDescent="0.25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82"/>
      <c r="L371" s="82"/>
      <c r="M371" s="82"/>
      <c r="N371" s="82"/>
      <c r="O371" s="82"/>
      <c r="P371" s="82"/>
      <c r="Q371" s="82"/>
      <c r="R371" s="79"/>
      <c r="S371" s="79"/>
      <c r="T371" s="79"/>
      <c r="U371" s="79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80"/>
      <c r="BQ371" s="80"/>
      <c r="BR371" s="80"/>
      <c r="BS371" s="80"/>
      <c r="BT371" s="80"/>
      <c r="BU371" s="80"/>
      <c r="BV371" s="80"/>
      <c r="BW371" s="77"/>
      <c r="BX371" s="57"/>
      <c r="CK371" s="92"/>
      <c r="CL371" s="92"/>
      <c r="CM371" s="92"/>
      <c r="CN371" s="92"/>
      <c r="CO371" s="92"/>
      <c r="CP371" s="92"/>
    </row>
    <row r="372" spans="1:94" s="72" customFormat="1" ht="16" customHeight="1" x14ac:dyDescent="0.25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82"/>
      <c r="L372" s="82"/>
      <c r="M372" s="82"/>
      <c r="N372" s="82"/>
      <c r="O372" s="82"/>
      <c r="P372" s="82"/>
      <c r="Q372" s="82"/>
      <c r="R372" s="79"/>
      <c r="S372" s="79"/>
      <c r="T372" s="79"/>
      <c r="U372" s="79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80"/>
      <c r="BQ372" s="80"/>
      <c r="BR372" s="80"/>
      <c r="BS372" s="80"/>
      <c r="BT372" s="80"/>
      <c r="BU372" s="80"/>
      <c r="BV372" s="80"/>
      <c r="BW372" s="77"/>
      <c r="BX372" s="57"/>
      <c r="CK372" s="92"/>
      <c r="CL372" s="92"/>
      <c r="CM372" s="92"/>
      <c r="CN372" s="92"/>
      <c r="CO372" s="92"/>
      <c r="CP372" s="92"/>
    </row>
    <row r="373" spans="1:94" s="72" customFormat="1" ht="16" customHeight="1" x14ac:dyDescent="0.25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82"/>
      <c r="L373" s="82"/>
      <c r="M373" s="82"/>
      <c r="N373" s="82"/>
      <c r="O373" s="82"/>
      <c r="P373" s="82"/>
      <c r="Q373" s="82"/>
      <c r="R373" s="79"/>
      <c r="S373" s="79"/>
      <c r="T373" s="79"/>
      <c r="U373" s="79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80"/>
      <c r="BQ373" s="80"/>
      <c r="BR373" s="80"/>
      <c r="BS373" s="80"/>
      <c r="BT373" s="80"/>
      <c r="BU373" s="80"/>
      <c r="BV373" s="80"/>
      <c r="BW373" s="77"/>
      <c r="BX373" s="57"/>
      <c r="CK373" s="92"/>
      <c r="CL373" s="92"/>
      <c r="CM373" s="92"/>
      <c r="CN373" s="92"/>
      <c r="CO373" s="92"/>
      <c r="CP373" s="92"/>
    </row>
    <row r="374" spans="1:94" s="72" customFormat="1" ht="16" customHeight="1" x14ac:dyDescent="0.25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82"/>
      <c r="L374" s="82"/>
      <c r="M374" s="82"/>
      <c r="N374" s="82"/>
      <c r="O374" s="82"/>
      <c r="P374" s="82"/>
      <c r="Q374" s="82"/>
      <c r="R374" s="79"/>
      <c r="S374" s="79"/>
      <c r="T374" s="79"/>
      <c r="U374" s="79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80"/>
      <c r="BQ374" s="80"/>
      <c r="BR374" s="80"/>
      <c r="BS374" s="80"/>
      <c r="BT374" s="80"/>
      <c r="BU374" s="80"/>
      <c r="BV374" s="80"/>
      <c r="BW374" s="77"/>
      <c r="BX374" s="57"/>
      <c r="CK374" s="92"/>
      <c r="CL374" s="92"/>
      <c r="CM374" s="92"/>
      <c r="CN374" s="92"/>
      <c r="CO374" s="92"/>
      <c r="CP374" s="92"/>
    </row>
    <row r="375" spans="1:94" s="72" customFormat="1" ht="16" customHeight="1" x14ac:dyDescent="0.25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82"/>
      <c r="L375" s="82"/>
      <c r="M375" s="82"/>
      <c r="N375" s="82"/>
      <c r="O375" s="82"/>
      <c r="P375" s="82"/>
      <c r="Q375" s="82"/>
      <c r="R375" s="79"/>
      <c r="S375" s="79"/>
      <c r="T375" s="79"/>
      <c r="U375" s="79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80"/>
      <c r="BQ375" s="80"/>
      <c r="BR375" s="80"/>
      <c r="BS375" s="80"/>
      <c r="BT375" s="80"/>
      <c r="BU375" s="80"/>
      <c r="BV375" s="80"/>
      <c r="BW375" s="77"/>
      <c r="BX375" s="57"/>
      <c r="CK375" s="92"/>
      <c r="CL375" s="92"/>
      <c r="CM375" s="92"/>
      <c r="CN375" s="92"/>
      <c r="CO375" s="92"/>
      <c r="CP375" s="92"/>
    </row>
    <row r="376" spans="1:94" s="72" customFormat="1" ht="16" customHeight="1" x14ac:dyDescent="0.25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82"/>
      <c r="L376" s="82"/>
      <c r="M376" s="82"/>
      <c r="N376" s="82"/>
      <c r="O376" s="82"/>
      <c r="P376" s="82"/>
      <c r="Q376" s="82"/>
      <c r="R376" s="79"/>
      <c r="S376" s="79"/>
      <c r="T376" s="79"/>
      <c r="U376" s="79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80"/>
      <c r="BQ376" s="80"/>
      <c r="BR376" s="80"/>
      <c r="BS376" s="80"/>
      <c r="BT376" s="80"/>
      <c r="BU376" s="80"/>
      <c r="BV376" s="80"/>
      <c r="BW376" s="77"/>
      <c r="BX376" s="57"/>
      <c r="CK376" s="92"/>
      <c r="CL376" s="92"/>
      <c r="CM376" s="92"/>
      <c r="CN376" s="92"/>
      <c r="CO376" s="92"/>
      <c r="CP376" s="92"/>
    </row>
    <row r="377" spans="1:94" s="72" customFormat="1" ht="16" customHeight="1" x14ac:dyDescent="0.25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82"/>
      <c r="L377" s="82"/>
      <c r="M377" s="82"/>
      <c r="N377" s="82"/>
      <c r="O377" s="82"/>
      <c r="P377" s="82"/>
      <c r="Q377" s="82"/>
      <c r="R377" s="79"/>
      <c r="S377" s="79"/>
      <c r="T377" s="79"/>
      <c r="U377" s="79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80"/>
      <c r="BQ377" s="80"/>
      <c r="BR377" s="80"/>
      <c r="BS377" s="80"/>
      <c r="BT377" s="80"/>
      <c r="BU377" s="80"/>
      <c r="BV377" s="80"/>
      <c r="BW377" s="77"/>
      <c r="BX377" s="57"/>
      <c r="CK377" s="92"/>
      <c r="CL377" s="92"/>
      <c r="CM377" s="92"/>
      <c r="CN377" s="92"/>
      <c r="CO377" s="92"/>
      <c r="CP377" s="92"/>
    </row>
    <row r="378" spans="1:94" s="72" customFormat="1" ht="16" customHeight="1" x14ac:dyDescent="0.25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82"/>
      <c r="L378" s="82"/>
      <c r="M378" s="82"/>
      <c r="N378" s="82"/>
      <c r="O378" s="82"/>
      <c r="P378" s="82"/>
      <c r="Q378" s="82"/>
      <c r="R378" s="79"/>
      <c r="S378" s="79"/>
      <c r="T378" s="79"/>
      <c r="U378" s="79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80"/>
      <c r="BQ378" s="80"/>
      <c r="BR378" s="80"/>
      <c r="BS378" s="80"/>
      <c r="BT378" s="80"/>
      <c r="BU378" s="80"/>
      <c r="BV378" s="80"/>
      <c r="BW378" s="77"/>
      <c r="BX378" s="57"/>
      <c r="CK378" s="92"/>
      <c r="CL378" s="92"/>
      <c r="CM378" s="92"/>
      <c r="CN378" s="92"/>
      <c r="CO378" s="92"/>
      <c r="CP378" s="92"/>
    </row>
    <row r="379" spans="1:94" s="72" customFormat="1" ht="16" customHeight="1" x14ac:dyDescent="0.25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82"/>
      <c r="L379" s="82"/>
      <c r="M379" s="82"/>
      <c r="N379" s="82"/>
      <c r="O379" s="82"/>
      <c r="P379" s="82"/>
      <c r="Q379" s="82"/>
      <c r="R379" s="79"/>
      <c r="S379" s="79"/>
      <c r="T379" s="79"/>
      <c r="U379" s="79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80"/>
      <c r="BQ379" s="80"/>
      <c r="BR379" s="80"/>
      <c r="BS379" s="80"/>
      <c r="BT379" s="80"/>
      <c r="BU379" s="80"/>
      <c r="BV379" s="80"/>
      <c r="BW379" s="77"/>
      <c r="BX379" s="57"/>
      <c r="CK379" s="92"/>
      <c r="CL379" s="92"/>
      <c r="CM379" s="92"/>
      <c r="CN379" s="92"/>
      <c r="CO379" s="92"/>
      <c r="CP379" s="92"/>
    </row>
    <row r="380" spans="1:94" s="72" customFormat="1" ht="16" customHeight="1" x14ac:dyDescent="0.25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82"/>
      <c r="L380" s="82"/>
      <c r="M380" s="82"/>
      <c r="N380" s="82"/>
      <c r="O380" s="82"/>
      <c r="P380" s="82"/>
      <c r="Q380" s="82"/>
      <c r="R380" s="79"/>
      <c r="S380" s="79"/>
      <c r="T380" s="79"/>
      <c r="U380" s="79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1"/>
      <c r="BO380" s="81"/>
      <c r="BP380" s="80"/>
      <c r="BQ380" s="80"/>
      <c r="BR380" s="80"/>
      <c r="BS380" s="80"/>
      <c r="BT380" s="80"/>
      <c r="BU380" s="80"/>
      <c r="BV380" s="80"/>
      <c r="BW380" s="77"/>
      <c r="BX380" s="57"/>
      <c r="CK380" s="92"/>
      <c r="CL380" s="92"/>
      <c r="CM380" s="92"/>
      <c r="CN380" s="92"/>
      <c r="CO380" s="92"/>
      <c r="CP380" s="92"/>
    </row>
    <row r="381" spans="1:94" s="72" customFormat="1" ht="16" customHeight="1" x14ac:dyDescent="0.25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82"/>
      <c r="L381" s="82"/>
      <c r="M381" s="82"/>
      <c r="N381" s="82"/>
      <c r="O381" s="82"/>
      <c r="P381" s="82"/>
      <c r="Q381" s="82"/>
      <c r="R381" s="79"/>
      <c r="S381" s="79"/>
      <c r="T381" s="79"/>
      <c r="U381" s="79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1"/>
      <c r="BO381" s="81"/>
      <c r="BP381" s="80"/>
      <c r="BQ381" s="80"/>
      <c r="BR381" s="80"/>
      <c r="BS381" s="80"/>
      <c r="BT381" s="80"/>
      <c r="BU381" s="80"/>
      <c r="BV381" s="80"/>
      <c r="BW381" s="77"/>
      <c r="BX381" s="57"/>
      <c r="CK381" s="92"/>
      <c r="CL381" s="92"/>
      <c r="CM381" s="92"/>
      <c r="CN381" s="92"/>
      <c r="CO381" s="92"/>
      <c r="CP381" s="92"/>
    </row>
    <row r="382" spans="1:94" s="72" customFormat="1" ht="16" customHeight="1" x14ac:dyDescent="0.25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82"/>
      <c r="L382" s="82"/>
      <c r="M382" s="82"/>
      <c r="N382" s="82"/>
      <c r="O382" s="82"/>
      <c r="P382" s="82"/>
      <c r="Q382" s="82"/>
      <c r="R382" s="79"/>
      <c r="S382" s="79"/>
      <c r="T382" s="79"/>
      <c r="U382" s="79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1"/>
      <c r="BO382" s="81"/>
      <c r="BP382" s="80"/>
      <c r="BQ382" s="80"/>
      <c r="BR382" s="80"/>
      <c r="BS382" s="80"/>
      <c r="BT382" s="80"/>
      <c r="BU382" s="80"/>
      <c r="BV382" s="80"/>
      <c r="BW382" s="77"/>
      <c r="BX382" s="57"/>
      <c r="CK382" s="92"/>
      <c r="CL382" s="92"/>
      <c r="CM382" s="92"/>
      <c r="CN382" s="92"/>
      <c r="CO382" s="92"/>
      <c r="CP382" s="92"/>
    </row>
    <row r="383" spans="1:94" s="72" customFormat="1" ht="16" customHeight="1" x14ac:dyDescent="0.25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82"/>
      <c r="L383" s="82"/>
      <c r="M383" s="82"/>
      <c r="N383" s="82"/>
      <c r="O383" s="82"/>
      <c r="P383" s="82"/>
      <c r="Q383" s="82"/>
      <c r="R383" s="79"/>
      <c r="S383" s="79"/>
      <c r="T383" s="79"/>
      <c r="U383" s="79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1"/>
      <c r="BO383" s="81"/>
      <c r="BP383" s="80"/>
      <c r="BQ383" s="80"/>
      <c r="BR383" s="80"/>
      <c r="BS383" s="80"/>
      <c r="BT383" s="80"/>
      <c r="BU383" s="80"/>
      <c r="BV383" s="80"/>
      <c r="BW383" s="77"/>
      <c r="BX383" s="57"/>
      <c r="CK383" s="92"/>
      <c r="CL383" s="92"/>
      <c r="CM383" s="92"/>
      <c r="CN383" s="92"/>
      <c r="CO383" s="92"/>
      <c r="CP383" s="92"/>
    </row>
    <row r="384" spans="1:94" s="72" customFormat="1" ht="16" customHeight="1" x14ac:dyDescent="0.25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82"/>
      <c r="L384" s="82"/>
      <c r="M384" s="82"/>
      <c r="N384" s="82"/>
      <c r="O384" s="82"/>
      <c r="P384" s="82"/>
      <c r="Q384" s="82"/>
      <c r="R384" s="79"/>
      <c r="S384" s="79"/>
      <c r="T384" s="79"/>
      <c r="U384" s="79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1"/>
      <c r="BO384" s="81"/>
      <c r="BP384" s="80"/>
      <c r="BQ384" s="80"/>
      <c r="BR384" s="80"/>
      <c r="BS384" s="80"/>
      <c r="BT384" s="80"/>
      <c r="BU384" s="80"/>
      <c r="BV384" s="80"/>
      <c r="BW384" s="77"/>
      <c r="BX384" s="57"/>
      <c r="CK384" s="92"/>
      <c r="CL384" s="92"/>
      <c r="CM384" s="92"/>
      <c r="CN384" s="92"/>
      <c r="CO384" s="92"/>
      <c r="CP384" s="92"/>
    </row>
    <row r="385" spans="1:94" s="72" customFormat="1" ht="16" customHeight="1" x14ac:dyDescent="0.25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82"/>
      <c r="L385" s="82"/>
      <c r="M385" s="82"/>
      <c r="N385" s="82"/>
      <c r="O385" s="82"/>
      <c r="P385" s="82"/>
      <c r="Q385" s="82"/>
      <c r="R385" s="79"/>
      <c r="S385" s="79"/>
      <c r="T385" s="79"/>
      <c r="U385" s="79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1"/>
      <c r="BO385" s="81"/>
      <c r="BP385" s="80"/>
      <c r="BQ385" s="80"/>
      <c r="BR385" s="80"/>
      <c r="BS385" s="80"/>
      <c r="BT385" s="80"/>
      <c r="BU385" s="80"/>
      <c r="BV385" s="80"/>
      <c r="BW385" s="77"/>
      <c r="BX385" s="57"/>
      <c r="CK385" s="92"/>
      <c r="CL385" s="92"/>
      <c r="CM385" s="92"/>
      <c r="CN385" s="92"/>
      <c r="CO385" s="92"/>
      <c r="CP385" s="92"/>
    </row>
    <row r="386" spans="1:94" s="72" customFormat="1" ht="16" customHeight="1" x14ac:dyDescent="0.25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82"/>
      <c r="L386" s="82"/>
      <c r="M386" s="82"/>
      <c r="N386" s="82"/>
      <c r="O386" s="82"/>
      <c r="P386" s="82"/>
      <c r="Q386" s="82"/>
      <c r="R386" s="79"/>
      <c r="S386" s="79"/>
      <c r="T386" s="79"/>
      <c r="U386" s="79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1"/>
      <c r="BO386" s="81"/>
      <c r="BP386" s="80"/>
      <c r="BQ386" s="80"/>
      <c r="BR386" s="80"/>
      <c r="BS386" s="80"/>
      <c r="BT386" s="80"/>
      <c r="BU386" s="80"/>
      <c r="BV386" s="80"/>
      <c r="BW386" s="77"/>
      <c r="BX386" s="57"/>
      <c r="CK386" s="92"/>
      <c r="CL386" s="92"/>
      <c r="CM386" s="92"/>
      <c r="CN386" s="92"/>
      <c r="CO386" s="92"/>
      <c r="CP386" s="92"/>
    </row>
    <row r="387" spans="1:94" s="72" customFormat="1" ht="16" customHeight="1" x14ac:dyDescent="0.25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82"/>
      <c r="L387" s="82"/>
      <c r="M387" s="82"/>
      <c r="N387" s="82"/>
      <c r="O387" s="82"/>
      <c r="P387" s="82"/>
      <c r="Q387" s="82"/>
      <c r="R387" s="79"/>
      <c r="S387" s="79"/>
      <c r="T387" s="79"/>
      <c r="U387" s="79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80"/>
      <c r="BQ387" s="80"/>
      <c r="BR387" s="80"/>
      <c r="BS387" s="80"/>
      <c r="BT387" s="80"/>
      <c r="BU387" s="80"/>
      <c r="BV387" s="80"/>
      <c r="BW387" s="77"/>
      <c r="BX387" s="57"/>
      <c r="CK387" s="92"/>
      <c r="CL387" s="92"/>
      <c r="CM387" s="92"/>
      <c r="CN387" s="92"/>
      <c r="CO387" s="92"/>
      <c r="CP387" s="92"/>
    </row>
    <row r="388" spans="1:94" s="72" customFormat="1" ht="16" customHeight="1" x14ac:dyDescent="0.25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82"/>
      <c r="L388" s="82"/>
      <c r="M388" s="82"/>
      <c r="N388" s="82"/>
      <c r="O388" s="82"/>
      <c r="P388" s="82"/>
      <c r="Q388" s="82"/>
      <c r="R388" s="79"/>
      <c r="S388" s="79"/>
      <c r="T388" s="79"/>
      <c r="U388" s="79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80"/>
      <c r="BQ388" s="80"/>
      <c r="BR388" s="80"/>
      <c r="BS388" s="80"/>
      <c r="BT388" s="80"/>
      <c r="BU388" s="80"/>
      <c r="BV388" s="80"/>
      <c r="BW388" s="77"/>
      <c r="BX388" s="57"/>
      <c r="CK388" s="92"/>
      <c r="CL388" s="92"/>
      <c r="CM388" s="92"/>
      <c r="CN388" s="92"/>
      <c r="CO388" s="92"/>
      <c r="CP388" s="92"/>
    </row>
    <row r="389" spans="1:94" s="72" customFormat="1" ht="16" customHeight="1" x14ac:dyDescent="0.25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82"/>
      <c r="L389" s="82"/>
      <c r="M389" s="82"/>
      <c r="N389" s="82"/>
      <c r="O389" s="82"/>
      <c r="P389" s="82"/>
      <c r="Q389" s="82"/>
      <c r="R389" s="79"/>
      <c r="S389" s="79"/>
      <c r="T389" s="79"/>
      <c r="U389" s="79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80"/>
      <c r="BQ389" s="80"/>
      <c r="BR389" s="80"/>
      <c r="BS389" s="80"/>
      <c r="BT389" s="80"/>
      <c r="BU389" s="80"/>
      <c r="BV389" s="80"/>
      <c r="BW389" s="77"/>
      <c r="BX389" s="57"/>
      <c r="CK389" s="92"/>
      <c r="CL389" s="92"/>
      <c r="CM389" s="92"/>
      <c r="CN389" s="92"/>
      <c r="CO389" s="92"/>
      <c r="CP389" s="92"/>
    </row>
    <row r="390" spans="1:94" s="72" customFormat="1" ht="16" customHeight="1" x14ac:dyDescent="0.25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82"/>
      <c r="L390" s="82"/>
      <c r="M390" s="82"/>
      <c r="N390" s="82"/>
      <c r="O390" s="82"/>
      <c r="P390" s="82"/>
      <c r="Q390" s="82"/>
      <c r="R390" s="79"/>
      <c r="S390" s="79"/>
      <c r="T390" s="79"/>
      <c r="U390" s="79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80"/>
      <c r="BQ390" s="80"/>
      <c r="BR390" s="80"/>
      <c r="BS390" s="80"/>
      <c r="BT390" s="80"/>
      <c r="BU390" s="80"/>
      <c r="BV390" s="80"/>
      <c r="BW390" s="77"/>
      <c r="BX390" s="57"/>
      <c r="CK390" s="92"/>
      <c r="CL390" s="92"/>
      <c r="CM390" s="92"/>
      <c r="CN390" s="92"/>
      <c r="CO390" s="92"/>
      <c r="CP390" s="92"/>
    </row>
    <row r="391" spans="1:94" s="72" customFormat="1" ht="16" customHeight="1" x14ac:dyDescent="0.25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82"/>
      <c r="L391" s="82"/>
      <c r="M391" s="82"/>
      <c r="N391" s="82"/>
      <c r="O391" s="82"/>
      <c r="P391" s="82"/>
      <c r="Q391" s="82"/>
      <c r="R391" s="79"/>
      <c r="S391" s="79"/>
      <c r="T391" s="79"/>
      <c r="U391" s="79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80"/>
      <c r="BQ391" s="80"/>
      <c r="BR391" s="80"/>
      <c r="BS391" s="80"/>
      <c r="BT391" s="80"/>
      <c r="BU391" s="80"/>
      <c r="BV391" s="80"/>
      <c r="BW391" s="77"/>
      <c r="BX391" s="57"/>
      <c r="CK391" s="92"/>
      <c r="CL391" s="92"/>
      <c r="CM391" s="92"/>
      <c r="CN391" s="92"/>
      <c r="CO391" s="92"/>
      <c r="CP391" s="92"/>
    </row>
    <row r="392" spans="1:94" s="72" customFormat="1" ht="16" customHeight="1" x14ac:dyDescent="0.25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82"/>
      <c r="L392" s="82"/>
      <c r="M392" s="82"/>
      <c r="N392" s="82"/>
      <c r="O392" s="82"/>
      <c r="P392" s="82"/>
      <c r="Q392" s="82"/>
      <c r="R392" s="79"/>
      <c r="S392" s="79"/>
      <c r="T392" s="79"/>
      <c r="U392" s="79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80"/>
      <c r="BQ392" s="80"/>
      <c r="BR392" s="80"/>
      <c r="BS392" s="80"/>
      <c r="BT392" s="80"/>
      <c r="BU392" s="80"/>
      <c r="BV392" s="80"/>
      <c r="BW392" s="77"/>
      <c r="BX392" s="57"/>
      <c r="CK392" s="92"/>
      <c r="CL392" s="92"/>
      <c r="CM392" s="92"/>
      <c r="CN392" s="92"/>
      <c r="CO392" s="92"/>
      <c r="CP392" s="92"/>
    </row>
    <row r="393" spans="1:94" s="72" customFormat="1" ht="16" customHeight="1" x14ac:dyDescent="0.25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82"/>
      <c r="L393" s="82"/>
      <c r="M393" s="82"/>
      <c r="N393" s="82"/>
      <c r="O393" s="82"/>
      <c r="P393" s="82"/>
      <c r="Q393" s="82"/>
      <c r="R393" s="79"/>
      <c r="S393" s="79"/>
      <c r="T393" s="79"/>
      <c r="U393" s="79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80"/>
      <c r="BQ393" s="80"/>
      <c r="BR393" s="80"/>
      <c r="BS393" s="80"/>
      <c r="BT393" s="80"/>
      <c r="BU393" s="80"/>
      <c r="BV393" s="80"/>
      <c r="BW393" s="77"/>
      <c r="BX393" s="57"/>
      <c r="CK393" s="92"/>
      <c r="CL393" s="92"/>
      <c r="CM393" s="92"/>
      <c r="CN393" s="92"/>
      <c r="CO393" s="92"/>
      <c r="CP393" s="92"/>
    </row>
    <row r="394" spans="1:94" s="72" customFormat="1" ht="16" customHeight="1" x14ac:dyDescent="0.25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82"/>
      <c r="L394" s="82"/>
      <c r="M394" s="82"/>
      <c r="N394" s="82"/>
      <c r="O394" s="82"/>
      <c r="P394" s="82"/>
      <c r="Q394" s="82"/>
      <c r="R394" s="79"/>
      <c r="S394" s="79"/>
      <c r="T394" s="79"/>
      <c r="U394" s="79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80"/>
      <c r="BQ394" s="80"/>
      <c r="BR394" s="80"/>
      <c r="BS394" s="80"/>
      <c r="BT394" s="80"/>
      <c r="BU394" s="80"/>
      <c r="BV394" s="80"/>
      <c r="BW394" s="77"/>
      <c r="BX394" s="57"/>
      <c r="CK394" s="92"/>
      <c r="CL394" s="92"/>
      <c r="CM394" s="92"/>
      <c r="CN394" s="92"/>
      <c r="CO394" s="92"/>
      <c r="CP394" s="92"/>
    </row>
    <row r="395" spans="1:94" s="72" customFormat="1" ht="16" customHeight="1" x14ac:dyDescent="0.25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82"/>
      <c r="L395" s="82"/>
      <c r="M395" s="82"/>
      <c r="N395" s="82"/>
      <c r="O395" s="82"/>
      <c r="P395" s="82"/>
      <c r="Q395" s="82"/>
      <c r="R395" s="79"/>
      <c r="S395" s="79"/>
      <c r="T395" s="79"/>
      <c r="U395" s="79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80"/>
      <c r="BQ395" s="80"/>
      <c r="BR395" s="80"/>
      <c r="BS395" s="80"/>
      <c r="BT395" s="80"/>
      <c r="BU395" s="80"/>
      <c r="BV395" s="80"/>
      <c r="BW395" s="77"/>
      <c r="BX395" s="57"/>
      <c r="CK395" s="92"/>
      <c r="CL395" s="92"/>
      <c r="CM395" s="92"/>
      <c r="CN395" s="92"/>
      <c r="CO395" s="92"/>
      <c r="CP395" s="92"/>
    </row>
    <row r="396" spans="1:94" s="72" customFormat="1" ht="16" customHeight="1" x14ac:dyDescent="0.25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82"/>
      <c r="L396" s="82"/>
      <c r="M396" s="82"/>
      <c r="N396" s="82"/>
      <c r="O396" s="82"/>
      <c r="P396" s="82"/>
      <c r="Q396" s="82"/>
      <c r="R396" s="79"/>
      <c r="S396" s="79"/>
      <c r="T396" s="79"/>
      <c r="U396" s="79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80"/>
      <c r="BQ396" s="80"/>
      <c r="BR396" s="80"/>
      <c r="BS396" s="80"/>
      <c r="BT396" s="80"/>
      <c r="BU396" s="80"/>
      <c r="BV396" s="80"/>
      <c r="BW396" s="77"/>
      <c r="BX396" s="57"/>
      <c r="CK396" s="92"/>
      <c r="CL396" s="92"/>
      <c r="CM396" s="92"/>
      <c r="CN396" s="92"/>
      <c r="CO396" s="92"/>
      <c r="CP396" s="92"/>
    </row>
    <row r="397" spans="1:94" s="72" customFormat="1" ht="16" customHeight="1" x14ac:dyDescent="0.25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82"/>
      <c r="L397" s="82"/>
      <c r="M397" s="82"/>
      <c r="N397" s="82"/>
      <c r="O397" s="82"/>
      <c r="P397" s="82"/>
      <c r="Q397" s="82"/>
      <c r="R397" s="79"/>
      <c r="S397" s="79"/>
      <c r="T397" s="79"/>
      <c r="U397" s="79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80"/>
      <c r="BQ397" s="80"/>
      <c r="BR397" s="80"/>
      <c r="BS397" s="80"/>
      <c r="BT397" s="80"/>
      <c r="BU397" s="80"/>
      <c r="BV397" s="80"/>
      <c r="BW397" s="77"/>
      <c r="BX397" s="57"/>
      <c r="CK397" s="92"/>
      <c r="CL397" s="92"/>
      <c r="CM397" s="92"/>
      <c r="CN397" s="92"/>
      <c r="CO397" s="92"/>
      <c r="CP397" s="92"/>
    </row>
    <row r="398" spans="1:94" s="72" customFormat="1" ht="16" customHeight="1" x14ac:dyDescent="0.25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82"/>
      <c r="L398" s="82"/>
      <c r="M398" s="82"/>
      <c r="N398" s="82"/>
      <c r="O398" s="82"/>
      <c r="P398" s="82"/>
      <c r="Q398" s="82"/>
      <c r="R398" s="79"/>
      <c r="S398" s="79"/>
      <c r="T398" s="79"/>
      <c r="U398" s="79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80"/>
      <c r="BQ398" s="80"/>
      <c r="BR398" s="80"/>
      <c r="BS398" s="80"/>
      <c r="BT398" s="80"/>
      <c r="BU398" s="80"/>
      <c r="BV398" s="80"/>
      <c r="BW398" s="77"/>
      <c r="BX398" s="57"/>
      <c r="CK398" s="92"/>
      <c r="CL398" s="92"/>
      <c r="CM398" s="92"/>
      <c r="CN398" s="92"/>
      <c r="CO398" s="92"/>
      <c r="CP398" s="92"/>
    </row>
    <row r="399" spans="1:94" s="72" customFormat="1" ht="16" customHeight="1" x14ac:dyDescent="0.25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82"/>
      <c r="L399" s="82"/>
      <c r="M399" s="82"/>
      <c r="N399" s="82"/>
      <c r="O399" s="82"/>
      <c r="P399" s="82"/>
      <c r="Q399" s="82"/>
      <c r="R399" s="79"/>
      <c r="S399" s="79"/>
      <c r="T399" s="79"/>
      <c r="U399" s="79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80"/>
      <c r="BQ399" s="80"/>
      <c r="BR399" s="80"/>
      <c r="BS399" s="80"/>
      <c r="BT399" s="80"/>
      <c r="BU399" s="80"/>
      <c r="BV399" s="80"/>
      <c r="BW399" s="77"/>
      <c r="BX399" s="57"/>
      <c r="CK399" s="92"/>
      <c r="CL399" s="92"/>
      <c r="CM399" s="92"/>
      <c r="CN399" s="92"/>
      <c r="CO399" s="92"/>
      <c r="CP399" s="92"/>
    </row>
    <row r="400" spans="1:94" s="72" customFormat="1" ht="16" customHeight="1" x14ac:dyDescent="0.25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82"/>
      <c r="L400" s="82"/>
      <c r="M400" s="82"/>
      <c r="N400" s="82"/>
      <c r="O400" s="82"/>
      <c r="P400" s="82"/>
      <c r="Q400" s="82"/>
      <c r="R400" s="79"/>
      <c r="S400" s="79"/>
      <c r="T400" s="79"/>
      <c r="U400" s="79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80"/>
      <c r="BQ400" s="80"/>
      <c r="BR400" s="80"/>
      <c r="BS400" s="80"/>
      <c r="BT400" s="80"/>
      <c r="BU400" s="80"/>
      <c r="BV400" s="80"/>
      <c r="BW400" s="77"/>
      <c r="BX400" s="57"/>
      <c r="CK400" s="92"/>
      <c r="CL400" s="92"/>
      <c r="CM400" s="92"/>
      <c r="CN400" s="92"/>
      <c r="CO400" s="92"/>
      <c r="CP400" s="92"/>
    </row>
    <row r="401" spans="1:94" s="72" customFormat="1" ht="16" customHeight="1" x14ac:dyDescent="0.25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82"/>
      <c r="L401" s="82"/>
      <c r="M401" s="82"/>
      <c r="N401" s="82"/>
      <c r="O401" s="82"/>
      <c r="P401" s="82"/>
      <c r="Q401" s="82"/>
      <c r="R401" s="79"/>
      <c r="S401" s="79"/>
      <c r="T401" s="79"/>
      <c r="U401" s="79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80"/>
      <c r="BQ401" s="80"/>
      <c r="BR401" s="80"/>
      <c r="BS401" s="80"/>
      <c r="BT401" s="80"/>
      <c r="BU401" s="80"/>
      <c r="BV401" s="80"/>
      <c r="BW401" s="77"/>
      <c r="BX401" s="57"/>
      <c r="CK401" s="92"/>
      <c r="CL401" s="92"/>
      <c r="CM401" s="92"/>
      <c r="CN401" s="92"/>
      <c r="CO401" s="92"/>
      <c r="CP401" s="92"/>
    </row>
    <row r="402" spans="1:94" s="72" customFormat="1" ht="16" customHeight="1" x14ac:dyDescent="0.25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82"/>
      <c r="L402" s="82"/>
      <c r="M402" s="82"/>
      <c r="N402" s="82"/>
      <c r="O402" s="82"/>
      <c r="P402" s="82"/>
      <c r="Q402" s="82"/>
      <c r="R402" s="79"/>
      <c r="S402" s="79"/>
      <c r="T402" s="79"/>
      <c r="U402" s="79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80"/>
      <c r="BQ402" s="80"/>
      <c r="BR402" s="80"/>
      <c r="BS402" s="80"/>
      <c r="BT402" s="80"/>
      <c r="BU402" s="80"/>
      <c r="BV402" s="80"/>
      <c r="BW402" s="77"/>
      <c r="BX402" s="57"/>
      <c r="CK402" s="92"/>
      <c r="CL402" s="92"/>
      <c r="CM402" s="92"/>
      <c r="CN402" s="92"/>
      <c r="CO402" s="92"/>
      <c r="CP402" s="92"/>
    </row>
    <row r="403" spans="1:94" s="72" customFormat="1" ht="16" customHeight="1" x14ac:dyDescent="0.25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82"/>
      <c r="L403" s="82"/>
      <c r="M403" s="82"/>
      <c r="N403" s="82"/>
      <c r="O403" s="82"/>
      <c r="P403" s="82"/>
      <c r="Q403" s="82"/>
      <c r="R403" s="79"/>
      <c r="S403" s="79"/>
      <c r="T403" s="79"/>
      <c r="U403" s="79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80"/>
      <c r="BQ403" s="80"/>
      <c r="BR403" s="80"/>
      <c r="BS403" s="80"/>
      <c r="BT403" s="80"/>
      <c r="BU403" s="80"/>
      <c r="BV403" s="80"/>
      <c r="BW403" s="77"/>
      <c r="BX403" s="57"/>
      <c r="CK403" s="92"/>
      <c r="CL403" s="92"/>
      <c r="CM403" s="92"/>
      <c r="CN403" s="92"/>
      <c r="CO403" s="92"/>
      <c r="CP403" s="92"/>
    </row>
    <row r="404" spans="1:94" s="72" customFormat="1" ht="16" customHeight="1" x14ac:dyDescent="0.25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82"/>
      <c r="L404" s="82"/>
      <c r="M404" s="82"/>
      <c r="N404" s="82"/>
      <c r="O404" s="82"/>
      <c r="P404" s="82"/>
      <c r="Q404" s="82"/>
      <c r="R404" s="79"/>
      <c r="S404" s="79"/>
      <c r="T404" s="79"/>
      <c r="U404" s="79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1"/>
      <c r="BO404" s="81"/>
      <c r="BP404" s="80"/>
      <c r="BQ404" s="80"/>
      <c r="BR404" s="80"/>
      <c r="BS404" s="80"/>
      <c r="BT404" s="80"/>
      <c r="BU404" s="80"/>
      <c r="BV404" s="80"/>
      <c r="BW404" s="77"/>
      <c r="BX404" s="57"/>
      <c r="CK404" s="92"/>
      <c r="CL404" s="92"/>
      <c r="CM404" s="92"/>
      <c r="CN404" s="92"/>
      <c r="CO404" s="92"/>
      <c r="CP404" s="92"/>
    </row>
    <row r="405" spans="1:94" s="72" customFormat="1" ht="16" customHeight="1" x14ac:dyDescent="0.25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82"/>
      <c r="L405" s="82"/>
      <c r="M405" s="82"/>
      <c r="N405" s="82"/>
      <c r="O405" s="82"/>
      <c r="P405" s="82"/>
      <c r="Q405" s="82"/>
      <c r="R405" s="79"/>
      <c r="S405" s="79"/>
      <c r="T405" s="79"/>
      <c r="U405" s="79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1"/>
      <c r="BO405" s="81"/>
      <c r="BP405" s="80"/>
      <c r="BQ405" s="80"/>
      <c r="BR405" s="80"/>
      <c r="BS405" s="80"/>
      <c r="BT405" s="80"/>
      <c r="BU405" s="80"/>
      <c r="BV405" s="80"/>
      <c r="BW405" s="77"/>
      <c r="BX405" s="57"/>
      <c r="CK405" s="92"/>
      <c r="CL405" s="92"/>
      <c r="CM405" s="92"/>
      <c r="CN405" s="92"/>
      <c r="CO405" s="92"/>
      <c r="CP405" s="92"/>
    </row>
    <row r="406" spans="1:94" s="72" customFormat="1" ht="16" customHeight="1" x14ac:dyDescent="0.25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82"/>
      <c r="L406" s="82"/>
      <c r="M406" s="82"/>
      <c r="N406" s="82"/>
      <c r="O406" s="82"/>
      <c r="P406" s="82"/>
      <c r="Q406" s="82"/>
      <c r="R406" s="79"/>
      <c r="S406" s="79"/>
      <c r="T406" s="79"/>
      <c r="U406" s="79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1"/>
      <c r="BO406" s="81"/>
      <c r="BP406" s="80"/>
      <c r="BQ406" s="80"/>
      <c r="BR406" s="80"/>
      <c r="BS406" s="80"/>
      <c r="BT406" s="80"/>
      <c r="BU406" s="80"/>
      <c r="BV406" s="80"/>
      <c r="BW406" s="77"/>
      <c r="BX406" s="57"/>
      <c r="CK406" s="92"/>
      <c r="CL406" s="92"/>
      <c r="CM406" s="92"/>
      <c r="CN406" s="92"/>
      <c r="CO406" s="92"/>
      <c r="CP406" s="92"/>
    </row>
    <row r="407" spans="1:94" s="72" customFormat="1" ht="16" customHeight="1" x14ac:dyDescent="0.25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82"/>
      <c r="L407" s="82"/>
      <c r="M407" s="82"/>
      <c r="N407" s="82"/>
      <c r="O407" s="82"/>
      <c r="P407" s="82"/>
      <c r="Q407" s="82"/>
      <c r="R407" s="79"/>
      <c r="S407" s="79"/>
      <c r="T407" s="79"/>
      <c r="U407" s="79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1"/>
      <c r="BO407" s="81"/>
      <c r="BP407" s="80"/>
      <c r="BQ407" s="80"/>
      <c r="BR407" s="80"/>
      <c r="BS407" s="80"/>
      <c r="BT407" s="80"/>
      <c r="BU407" s="80"/>
      <c r="BV407" s="80"/>
      <c r="BW407" s="77"/>
      <c r="BX407" s="57"/>
      <c r="CK407" s="92"/>
      <c r="CL407" s="92"/>
      <c r="CM407" s="92"/>
      <c r="CN407" s="92"/>
      <c r="CO407" s="92"/>
      <c r="CP407" s="92"/>
    </row>
    <row r="408" spans="1:94" s="72" customFormat="1" ht="16" customHeight="1" x14ac:dyDescent="0.25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82"/>
      <c r="L408" s="82"/>
      <c r="M408" s="82"/>
      <c r="N408" s="82"/>
      <c r="O408" s="82"/>
      <c r="P408" s="82"/>
      <c r="Q408" s="82"/>
      <c r="R408" s="79"/>
      <c r="S408" s="79"/>
      <c r="T408" s="79"/>
      <c r="U408" s="79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1"/>
      <c r="BO408" s="81"/>
      <c r="BP408" s="80"/>
      <c r="BQ408" s="80"/>
      <c r="BR408" s="80"/>
      <c r="BS408" s="80"/>
      <c r="BT408" s="80"/>
      <c r="BU408" s="80"/>
      <c r="BV408" s="80"/>
      <c r="BW408" s="77"/>
      <c r="BX408" s="57"/>
      <c r="CK408" s="92"/>
      <c r="CL408" s="92"/>
      <c r="CM408" s="92"/>
      <c r="CN408" s="92"/>
      <c r="CO408" s="92"/>
      <c r="CP408" s="92"/>
    </row>
    <row r="409" spans="1:94" s="72" customFormat="1" ht="16" customHeight="1" x14ac:dyDescent="0.25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82"/>
      <c r="L409" s="82"/>
      <c r="M409" s="82"/>
      <c r="N409" s="82"/>
      <c r="O409" s="82"/>
      <c r="P409" s="82"/>
      <c r="Q409" s="82"/>
      <c r="R409" s="79"/>
      <c r="S409" s="79"/>
      <c r="T409" s="79"/>
      <c r="U409" s="79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1"/>
      <c r="BO409" s="81"/>
      <c r="BP409" s="80"/>
      <c r="BQ409" s="80"/>
      <c r="BR409" s="80"/>
      <c r="BS409" s="80"/>
      <c r="BT409" s="80"/>
      <c r="BU409" s="80"/>
      <c r="BV409" s="80"/>
      <c r="BW409" s="77"/>
      <c r="BX409" s="57"/>
      <c r="CK409" s="92"/>
      <c r="CL409" s="92"/>
      <c r="CM409" s="92"/>
      <c r="CN409" s="92"/>
      <c r="CO409" s="92"/>
      <c r="CP409" s="92"/>
    </row>
    <row r="410" spans="1:94" s="72" customFormat="1" ht="16" customHeight="1" x14ac:dyDescent="0.25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82"/>
      <c r="L410" s="82"/>
      <c r="M410" s="82"/>
      <c r="N410" s="82"/>
      <c r="O410" s="82"/>
      <c r="P410" s="82"/>
      <c r="Q410" s="82"/>
      <c r="R410" s="79"/>
      <c r="S410" s="79"/>
      <c r="T410" s="79"/>
      <c r="U410" s="79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1"/>
      <c r="BO410" s="81"/>
      <c r="BP410" s="80"/>
      <c r="BQ410" s="80"/>
      <c r="BR410" s="80"/>
      <c r="BS410" s="80"/>
      <c r="BT410" s="80"/>
      <c r="BU410" s="80"/>
      <c r="BV410" s="80"/>
      <c r="BW410" s="77"/>
      <c r="BX410" s="57"/>
      <c r="CK410" s="92"/>
      <c r="CL410" s="92"/>
      <c r="CM410" s="92"/>
      <c r="CN410" s="92"/>
      <c r="CO410" s="92"/>
      <c r="CP410" s="92"/>
    </row>
    <row r="411" spans="1:94" s="72" customFormat="1" ht="16" customHeight="1" x14ac:dyDescent="0.25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82"/>
      <c r="L411" s="82"/>
      <c r="M411" s="82"/>
      <c r="N411" s="82"/>
      <c r="O411" s="82"/>
      <c r="P411" s="82"/>
      <c r="Q411" s="82"/>
      <c r="R411" s="79"/>
      <c r="S411" s="79"/>
      <c r="T411" s="79"/>
      <c r="U411" s="79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80"/>
      <c r="BQ411" s="80"/>
      <c r="BR411" s="80"/>
      <c r="BS411" s="80"/>
      <c r="BT411" s="80"/>
      <c r="BU411" s="80"/>
      <c r="BV411" s="80"/>
      <c r="BW411" s="77"/>
      <c r="BX411" s="57"/>
      <c r="CK411" s="92"/>
      <c r="CL411" s="92"/>
      <c r="CM411" s="92"/>
      <c r="CN411" s="92"/>
      <c r="CO411" s="92"/>
      <c r="CP411" s="92"/>
    </row>
    <row r="412" spans="1:94" s="72" customFormat="1" ht="16" customHeight="1" x14ac:dyDescent="0.25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82"/>
      <c r="L412" s="82"/>
      <c r="M412" s="82"/>
      <c r="N412" s="82"/>
      <c r="O412" s="82"/>
      <c r="P412" s="82"/>
      <c r="Q412" s="82"/>
      <c r="R412" s="79"/>
      <c r="S412" s="79"/>
      <c r="T412" s="79"/>
      <c r="U412" s="79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80"/>
      <c r="BQ412" s="80"/>
      <c r="BR412" s="80"/>
      <c r="BS412" s="80"/>
      <c r="BT412" s="80"/>
      <c r="BU412" s="80"/>
      <c r="BV412" s="80"/>
      <c r="BW412" s="77"/>
      <c r="BX412" s="57"/>
      <c r="CK412" s="92"/>
      <c r="CL412" s="92"/>
      <c r="CM412" s="92"/>
      <c r="CN412" s="92"/>
      <c r="CO412" s="92"/>
      <c r="CP412" s="92"/>
    </row>
    <row r="413" spans="1:94" s="72" customFormat="1" ht="16" customHeight="1" x14ac:dyDescent="0.25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82"/>
      <c r="L413" s="82"/>
      <c r="M413" s="82"/>
      <c r="N413" s="82"/>
      <c r="O413" s="82"/>
      <c r="P413" s="82"/>
      <c r="Q413" s="82"/>
      <c r="R413" s="79"/>
      <c r="S413" s="79"/>
      <c r="T413" s="79"/>
      <c r="U413" s="79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80"/>
      <c r="BQ413" s="80"/>
      <c r="BR413" s="80"/>
      <c r="BS413" s="80"/>
      <c r="BT413" s="80"/>
      <c r="BU413" s="80"/>
      <c r="BV413" s="80"/>
      <c r="BW413" s="77"/>
      <c r="BX413" s="57"/>
      <c r="CK413" s="92"/>
      <c r="CL413" s="92"/>
      <c r="CM413" s="92"/>
      <c r="CN413" s="92"/>
      <c r="CO413" s="92"/>
      <c r="CP413" s="92"/>
    </row>
    <row r="414" spans="1:94" s="72" customFormat="1" ht="16" customHeight="1" x14ac:dyDescent="0.25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82"/>
      <c r="L414" s="82"/>
      <c r="M414" s="82"/>
      <c r="N414" s="82"/>
      <c r="O414" s="82"/>
      <c r="P414" s="82"/>
      <c r="Q414" s="82"/>
      <c r="R414" s="79"/>
      <c r="S414" s="79"/>
      <c r="T414" s="79"/>
      <c r="U414" s="79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80"/>
      <c r="BQ414" s="80"/>
      <c r="BR414" s="80"/>
      <c r="BS414" s="80"/>
      <c r="BT414" s="80"/>
      <c r="BU414" s="80"/>
      <c r="BV414" s="80"/>
      <c r="BW414" s="77"/>
      <c r="BX414" s="57"/>
      <c r="CK414" s="92"/>
      <c r="CL414" s="92"/>
      <c r="CM414" s="92"/>
      <c r="CN414" s="92"/>
      <c r="CO414" s="92"/>
      <c r="CP414" s="92"/>
    </row>
    <row r="415" spans="1:94" s="72" customFormat="1" ht="16" customHeight="1" x14ac:dyDescent="0.25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82"/>
      <c r="L415" s="82"/>
      <c r="M415" s="82"/>
      <c r="N415" s="82"/>
      <c r="O415" s="82"/>
      <c r="P415" s="82"/>
      <c r="Q415" s="82"/>
      <c r="R415" s="79"/>
      <c r="S415" s="79"/>
      <c r="T415" s="79"/>
      <c r="U415" s="79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80"/>
      <c r="BQ415" s="80"/>
      <c r="BR415" s="80"/>
      <c r="BS415" s="80"/>
      <c r="BT415" s="80"/>
      <c r="BU415" s="80"/>
      <c r="BV415" s="80"/>
      <c r="BW415" s="77"/>
      <c r="BX415" s="57"/>
      <c r="CK415" s="92"/>
      <c r="CL415" s="92"/>
      <c r="CM415" s="92"/>
      <c r="CN415" s="92"/>
      <c r="CO415" s="92"/>
      <c r="CP415" s="92"/>
    </row>
    <row r="416" spans="1:94" s="72" customFormat="1" ht="16" customHeight="1" x14ac:dyDescent="0.25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82"/>
      <c r="L416" s="82"/>
      <c r="M416" s="82"/>
      <c r="N416" s="82"/>
      <c r="O416" s="82"/>
      <c r="P416" s="82"/>
      <c r="Q416" s="82"/>
      <c r="R416" s="79"/>
      <c r="S416" s="79"/>
      <c r="T416" s="79"/>
      <c r="U416" s="79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80"/>
      <c r="BQ416" s="80"/>
      <c r="BR416" s="80"/>
      <c r="BS416" s="80"/>
      <c r="BT416" s="80"/>
      <c r="BU416" s="80"/>
      <c r="BV416" s="80"/>
      <c r="BW416" s="77"/>
      <c r="BX416" s="57"/>
      <c r="CK416" s="92"/>
      <c r="CL416" s="92"/>
      <c r="CM416" s="92"/>
      <c r="CN416" s="92"/>
      <c r="CO416" s="92"/>
      <c r="CP416" s="92"/>
    </row>
    <row r="417" spans="1:94" s="72" customFormat="1" ht="16" customHeight="1" x14ac:dyDescent="0.25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82"/>
      <c r="L417" s="82"/>
      <c r="M417" s="82"/>
      <c r="N417" s="82"/>
      <c r="O417" s="82"/>
      <c r="P417" s="82"/>
      <c r="Q417" s="82"/>
      <c r="R417" s="79"/>
      <c r="S417" s="79"/>
      <c r="T417" s="79"/>
      <c r="U417" s="79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80"/>
      <c r="BQ417" s="80"/>
      <c r="BR417" s="80"/>
      <c r="BS417" s="80"/>
      <c r="BT417" s="80"/>
      <c r="BU417" s="80"/>
      <c r="BV417" s="80"/>
      <c r="BW417" s="77"/>
      <c r="BX417" s="57"/>
      <c r="CK417" s="92"/>
      <c r="CL417" s="92"/>
      <c r="CM417" s="92"/>
      <c r="CN417" s="92"/>
      <c r="CO417" s="92"/>
      <c r="CP417" s="92"/>
    </row>
    <row r="418" spans="1:94" s="72" customFormat="1" ht="16" customHeight="1" x14ac:dyDescent="0.25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82"/>
      <c r="L418" s="82"/>
      <c r="M418" s="82"/>
      <c r="N418" s="82"/>
      <c r="O418" s="82"/>
      <c r="P418" s="82"/>
      <c r="Q418" s="82"/>
      <c r="R418" s="79"/>
      <c r="S418" s="79"/>
      <c r="T418" s="79"/>
      <c r="U418" s="79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80"/>
      <c r="BQ418" s="80"/>
      <c r="BR418" s="80"/>
      <c r="BS418" s="80"/>
      <c r="BT418" s="80"/>
      <c r="BU418" s="80"/>
      <c r="BV418" s="80"/>
      <c r="BW418" s="77"/>
      <c r="BX418" s="57"/>
      <c r="CK418" s="92"/>
      <c r="CL418" s="92"/>
      <c r="CM418" s="92"/>
      <c r="CN418" s="92"/>
      <c r="CO418" s="92"/>
      <c r="CP418" s="92"/>
    </row>
    <row r="419" spans="1:94" s="72" customFormat="1" ht="16" customHeight="1" x14ac:dyDescent="0.25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82"/>
      <c r="L419" s="82"/>
      <c r="M419" s="82"/>
      <c r="N419" s="82"/>
      <c r="O419" s="82"/>
      <c r="P419" s="82"/>
      <c r="Q419" s="82"/>
      <c r="R419" s="79"/>
      <c r="S419" s="79"/>
      <c r="T419" s="79"/>
      <c r="U419" s="79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80"/>
      <c r="BQ419" s="80"/>
      <c r="BR419" s="80"/>
      <c r="BS419" s="80"/>
      <c r="BT419" s="80"/>
      <c r="BU419" s="80"/>
      <c r="BV419" s="80"/>
      <c r="BW419" s="77"/>
      <c r="BX419" s="57"/>
      <c r="CK419" s="92"/>
      <c r="CL419" s="92"/>
      <c r="CM419" s="92"/>
      <c r="CN419" s="92"/>
      <c r="CO419" s="92"/>
      <c r="CP419" s="92"/>
    </row>
    <row r="420" spans="1:94" s="72" customFormat="1" ht="16" customHeight="1" x14ac:dyDescent="0.25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82"/>
      <c r="L420" s="82"/>
      <c r="M420" s="82"/>
      <c r="N420" s="82"/>
      <c r="O420" s="82"/>
      <c r="P420" s="82"/>
      <c r="Q420" s="82"/>
      <c r="R420" s="79"/>
      <c r="S420" s="79"/>
      <c r="T420" s="79"/>
      <c r="U420" s="79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80"/>
      <c r="BQ420" s="80"/>
      <c r="BR420" s="80"/>
      <c r="BS420" s="80"/>
      <c r="BT420" s="80"/>
      <c r="BU420" s="80"/>
      <c r="BV420" s="80"/>
      <c r="BW420" s="77"/>
      <c r="BX420" s="57"/>
      <c r="CK420" s="92"/>
      <c r="CL420" s="92"/>
      <c r="CM420" s="92"/>
      <c r="CN420" s="92"/>
      <c r="CO420" s="92"/>
      <c r="CP420" s="92"/>
    </row>
    <row r="421" spans="1:94" s="72" customFormat="1" ht="16" customHeight="1" x14ac:dyDescent="0.25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82"/>
      <c r="L421" s="82"/>
      <c r="M421" s="82"/>
      <c r="N421" s="82"/>
      <c r="O421" s="82"/>
      <c r="P421" s="82"/>
      <c r="Q421" s="82"/>
      <c r="R421" s="79"/>
      <c r="S421" s="79"/>
      <c r="T421" s="79"/>
      <c r="U421" s="79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80"/>
      <c r="BQ421" s="80"/>
      <c r="BR421" s="80"/>
      <c r="BS421" s="80"/>
      <c r="BT421" s="80"/>
      <c r="BU421" s="80"/>
      <c r="BV421" s="80"/>
      <c r="BW421" s="77"/>
      <c r="BX421" s="57"/>
      <c r="CK421" s="92"/>
      <c r="CL421" s="92"/>
      <c r="CM421" s="92"/>
      <c r="CN421" s="92"/>
      <c r="CO421" s="92"/>
      <c r="CP421" s="92"/>
    </row>
    <row r="422" spans="1:94" s="72" customFormat="1" ht="16" customHeight="1" x14ac:dyDescent="0.25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82"/>
      <c r="L422" s="82"/>
      <c r="M422" s="82"/>
      <c r="N422" s="82"/>
      <c r="O422" s="82"/>
      <c r="P422" s="82"/>
      <c r="Q422" s="82"/>
      <c r="R422" s="79"/>
      <c r="S422" s="79"/>
      <c r="T422" s="79"/>
      <c r="U422" s="79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80"/>
      <c r="BQ422" s="80"/>
      <c r="BR422" s="80"/>
      <c r="BS422" s="80"/>
      <c r="BT422" s="80"/>
      <c r="BU422" s="80"/>
      <c r="BV422" s="80"/>
      <c r="BW422" s="77"/>
      <c r="BX422" s="57"/>
      <c r="CK422" s="92"/>
      <c r="CL422" s="92"/>
      <c r="CM422" s="92"/>
      <c r="CN422" s="92"/>
      <c r="CO422" s="92"/>
      <c r="CP422" s="92"/>
    </row>
    <row r="423" spans="1:94" s="72" customFormat="1" ht="16" customHeight="1" x14ac:dyDescent="0.25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82"/>
      <c r="L423" s="82"/>
      <c r="M423" s="82"/>
      <c r="N423" s="82"/>
      <c r="O423" s="82"/>
      <c r="P423" s="82"/>
      <c r="Q423" s="82"/>
      <c r="R423" s="79"/>
      <c r="S423" s="79"/>
      <c r="T423" s="79"/>
      <c r="U423" s="79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80"/>
      <c r="BQ423" s="80"/>
      <c r="BR423" s="80"/>
      <c r="BS423" s="80"/>
      <c r="BT423" s="80"/>
      <c r="BU423" s="80"/>
      <c r="BV423" s="80"/>
      <c r="BW423" s="77"/>
      <c r="BX423" s="57"/>
      <c r="CK423" s="92"/>
      <c r="CL423" s="92"/>
      <c r="CM423" s="92"/>
      <c r="CN423" s="92"/>
      <c r="CO423" s="92"/>
      <c r="CP423" s="92"/>
    </row>
    <row r="424" spans="1:94" s="72" customFormat="1" ht="16" customHeight="1" x14ac:dyDescent="0.25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82"/>
      <c r="L424" s="82"/>
      <c r="M424" s="82"/>
      <c r="N424" s="82"/>
      <c r="O424" s="82"/>
      <c r="P424" s="82"/>
      <c r="Q424" s="82"/>
      <c r="R424" s="79"/>
      <c r="S424" s="79"/>
      <c r="T424" s="79"/>
      <c r="U424" s="79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80"/>
      <c r="BQ424" s="80"/>
      <c r="BR424" s="80"/>
      <c r="BS424" s="80"/>
      <c r="BT424" s="80"/>
      <c r="BU424" s="80"/>
      <c r="BV424" s="80"/>
      <c r="BW424" s="77"/>
      <c r="BX424" s="57"/>
      <c r="CK424" s="92"/>
      <c r="CL424" s="92"/>
      <c r="CM424" s="92"/>
      <c r="CN424" s="92"/>
      <c r="CO424" s="92"/>
      <c r="CP424" s="92"/>
    </row>
    <row r="425" spans="1:94" s="72" customFormat="1" ht="16" customHeight="1" x14ac:dyDescent="0.25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82"/>
      <c r="L425" s="82"/>
      <c r="M425" s="82"/>
      <c r="N425" s="82"/>
      <c r="O425" s="82"/>
      <c r="P425" s="82"/>
      <c r="Q425" s="82"/>
      <c r="R425" s="79"/>
      <c r="S425" s="79"/>
      <c r="T425" s="79"/>
      <c r="U425" s="79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80"/>
      <c r="BQ425" s="80"/>
      <c r="BR425" s="80"/>
      <c r="BS425" s="80"/>
      <c r="BT425" s="80"/>
      <c r="BU425" s="80"/>
      <c r="BV425" s="80"/>
      <c r="BW425" s="77"/>
      <c r="BX425" s="57"/>
      <c r="CK425" s="92"/>
      <c r="CL425" s="92"/>
      <c r="CM425" s="92"/>
      <c r="CN425" s="92"/>
      <c r="CO425" s="92"/>
      <c r="CP425" s="92"/>
    </row>
    <row r="426" spans="1:94" s="72" customFormat="1" ht="16" customHeight="1" x14ac:dyDescent="0.25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82"/>
      <c r="L426" s="82"/>
      <c r="M426" s="82"/>
      <c r="N426" s="82"/>
      <c r="O426" s="82"/>
      <c r="P426" s="82"/>
      <c r="Q426" s="82"/>
      <c r="R426" s="79"/>
      <c r="S426" s="79"/>
      <c r="T426" s="79"/>
      <c r="U426" s="79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80"/>
      <c r="BQ426" s="80"/>
      <c r="BR426" s="80"/>
      <c r="BS426" s="80"/>
      <c r="BT426" s="80"/>
      <c r="BU426" s="80"/>
      <c r="BV426" s="80"/>
      <c r="BW426" s="77"/>
      <c r="BX426" s="57"/>
      <c r="CK426" s="92"/>
      <c r="CL426" s="92"/>
      <c r="CM426" s="92"/>
      <c r="CN426" s="92"/>
      <c r="CO426" s="92"/>
      <c r="CP426" s="92"/>
    </row>
    <row r="427" spans="1:94" s="72" customFormat="1" ht="16" customHeight="1" x14ac:dyDescent="0.25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82"/>
      <c r="L427" s="82"/>
      <c r="M427" s="82"/>
      <c r="N427" s="82"/>
      <c r="O427" s="82"/>
      <c r="P427" s="82"/>
      <c r="Q427" s="82"/>
      <c r="R427" s="79"/>
      <c r="S427" s="79"/>
      <c r="T427" s="79"/>
      <c r="U427" s="79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80"/>
      <c r="BQ427" s="80"/>
      <c r="BR427" s="80"/>
      <c r="BS427" s="80"/>
      <c r="BT427" s="80"/>
      <c r="BU427" s="80"/>
      <c r="BV427" s="80"/>
      <c r="BW427" s="77"/>
      <c r="BX427" s="57"/>
      <c r="CK427" s="92"/>
      <c r="CL427" s="92"/>
      <c r="CM427" s="92"/>
      <c r="CN427" s="92"/>
      <c r="CO427" s="92"/>
      <c r="CP427" s="92"/>
    </row>
    <row r="428" spans="1:94" s="72" customFormat="1" ht="16" customHeight="1" x14ac:dyDescent="0.25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82"/>
      <c r="L428" s="82"/>
      <c r="M428" s="82"/>
      <c r="N428" s="82"/>
      <c r="O428" s="82"/>
      <c r="P428" s="82"/>
      <c r="Q428" s="82"/>
      <c r="R428" s="79"/>
      <c r="S428" s="79"/>
      <c r="T428" s="79"/>
      <c r="U428" s="79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1"/>
      <c r="BO428" s="81"/>
      <c r="BP428" s="80"/>
      <c r="BQ428" s="80"/>
      <c r="BR428" s="80"/>
      <c r="BS428" s="80"/>
      <c r="BT428" s="80"/>
      <c r="BU428" s="80"/>
      <c r="BV428" s="80"/>
      <c r="BW428" s="77"/>
      <c r="BX428" s="57"/>
      <c r="CK428" s="92"/>
      <c r="CL428" s="92"/>
      <c r="CM428" s="92"/>
      <c r="CN428" s="92"/>
      <c r="CO428" s="92"/>
      <c r="CP428" s="92"/>
    </row>
    <row r="429" spans="1:94" s="72" customFormat="1" ht="16" customHeight="1" x14ac:dyDescent="0.25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82"/>
      <c r="L429" s="82"/>
      <c r="M429" s="82"/>
      <c r="N429" s="82"/>
      <c r="O429" s="82"/>
      <c r="P429" s="82"/>
      <c r="Q429" s="82"/>
      <c r="R429" s="79"/>
      <c r="S429" s="79"/>
      <c r="T429" s="79"/>
      <c r="U429" s="79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1"/>
      <c r="BO429" s="81"/>
      <c r="BP429" s="80"/>
      <c r="BQ429" s="80"/>
      <c r="BR429" s="80"/>
      <c r="BS429" s="80"/>
      <c r="BT429" s="80"/>
      <c r="BU429" s="80"/>
      <c r="BV429" s="80"/>
      <c r="BW429" s="77"/>
      <c r="BX429" s="57"/>
      <c r="CK429" s="92"/>
      <c r="CL429" s="92"/>
      <c r="CM429" s="92"/>
      <c r="CN429" s="92"/>
      <c r="CO429" s="92"/>
      <c r="CP429" s="92"/>
    </row>
    <row r="430" spans="1:94" s="72" customFormat="1" ht="16" customHeight="1" x14ac:dyDescent="0.25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82"/>
      <c r="L430" s="82"/>
      <c r="M430" s="82"/>
      <c r="N430" s="82"/>
      <c r="O430" s="82"/>
      <c r="P430" s="82"/>
      <c r="Q430" s="82"/>
      <c r="R430" s="79"/>
      <c r="S430" s="79"/>
      <c r="T430" s="79"/>
      <c r="U430" s="79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1"/>
      <c r="BO430" s="81"/>
      <c r="BP430" s="80"/>
      <c r="BQ430" s="80"/>
      <c r="BR430" s="80"/>
      <c r="BS430" s="80"/>
      <c r="BT430" s="80"/>
      <c r="BU430" s="80"/>
      <c r="BV430" s="80"/>
      <c r="BW430" s="77"/>
      <c r="BX430" s="57"/>
      <c r="CK430" s="92"/>
      <c r="CL430" s="92"/>
      <c r="CM430" s="92"/>
      <c r="CN430" s="92"/>
      <c r="CO430" s="92"/>
      <c r="CP430" s="92"/>
    </row>
    <row r="431" spans="1:94" s="72" customFormat="1" ht="16" customHeight="1" x14ac:dyDescent="0.25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82"/>
      <c r="L431" s="82"/>
      <c r="M431" s="82"/>
      <c r="N431" s="82"/>
      <c r="O431" s="82"/>
      <c r="P431" s="82"/>
      <c r="Q431" s="82"/>
      <c r="R431" s="79"/>
      <c r="S431" s="79"/>
      <c r="T431" s="79"/>
      <c r="U431" s="79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1"/>
      <c r="BO431" s="81"/>
      <c r="BP431" s="80"/>
      <c r="BQ431" s="80"/>
      <c r="BR431" s="80"/>
      <c r="BS431" s="80"/>
      <c r="BT431" s="80"/>
      <c r="BU431" s="80"/>
      <c r="BV431" s="80"/>
      <c r="BW431" s="77"/>
      <c r="BX431" s="57"/>
      <c r="CK431" s="92"/>
      <c r="CL431" s="92"/>
      <c r="CM431" s="92"/>
      <c r="CN431" s="92"/>
      <c r="CO431" s="92"/>
      <c r="CP431" s="92"/>
    </row>
    <row r="432" spans="1:94" s="72" customFormat="1" ht="16" customHeight="1" x14ac:dyDescent="0.25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82"/>
      <c r="L432" s="82"/>
      <c r="M432" s="82"/>
      <c r="N432" s="82"/>
      <c r="O432" s="82"/>
      <c r="P432" s="82"/>
      <c r="Q432" s="82"/>
      <c r="R432" s="79"/>
      <c r="S432" s="79"/>
      <c r="T432" s="79"/>
      <c r="U432" s="79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1"/>
      <c r="BO432" s="81"/>
      <c r="BP432" s="80"/>
      <c r="BQ432" s="80"/>
      <c r="BR432" s="80"/>
      <c r="BS432" s="80"/>
      <c r="BT432" s="80"/>
      <c r="BU432" s="80"/>
      <c r="BV432" s="80"/>
      <c r="BW432" s="77"/>
      <c r="BX432" s="57"/>
      <c r="CK432" s="92"/>
      <c r="CL432" s="92"/>
      <c r="CM432" s="92"/>
      <c r="CN432" s="92"/>
      <c r="CO432" s="92"/>
      <c r="CP432" s="92"/>
    </row>
    <row r="433" spans="1:94" s="72" customFormat="1" ht="16" customHeight="1" x14ac:dyDescent="0.25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82"/>
      <c r="L433" s="82"/>
      <c r="M433" s="82"/>
      <c r="N433" s="82"/>
      <c r="O433" s="82"/>
      <c r="P433" s="82"/>
      <c r="Q433" s="82"/>
      <c r="R433" s="79"/>
      <c r="S433" s="79"/>
      <c r="T433" s="79"/>
      <c r="U433" s="79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1"/>
      <c r="BO433" s="81"/>
      <c r="BP433" s="80"/>
      <c r="BQ433" s="80"/>
      <c r="BR433" s="80"/>
      <c r="BS433" s="80"/>
      <c r="BT433" s="80"/>
      <c r="BU433" s="80"/>
      <c r="BV433" s="80"/>
      <c r="BW433" s="77"/>
      <c r="BX433" s="57"/>
      <c r="CK433" s="92"/>
      <c r="CL433" s="92"/>
      <c r="CM433" s="92"/>
      <c r="CN433" s="92"/>
      <c r="CO433" s="92"/>
      <c r="CP433" s="92"/>
    </row>
    <row r="434" spans="1:94" s="72" customFormat="1" ht="16" customHeight="1" x14ac:dyDescent="0.25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82"/>
      <c r="L434" s="82"/>
      <c r="M434" s="82"/>
      <c r="N434" s="82"/>
      <c r="O434" s="82"/>
      <c r="P434" s="82"/>
      <c r="Q434" s="82"/>
      <c r="R434" s="79"/>
      <c r="S434" s="79"/>
      <c r="T434" s="79"/>
      <c r="U434" s="79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1"/>
      <c r="BO434" s="81"/>
      <c r="BP434" s="80"/>
      <c r="BQ434" s="80"/>
      <c r="BR434" s="80"/>
      <c r="BS434" s="80"/>
      <c r="BT434" s="80"/>
      <c r="BU434" s="80"/>
      <c r="BV434" s="80"/>
      <c r="BW434" s="77"/>
      <c r="BX434" s="57"/>
      <c r="CK434" s="92"/>
      <c r="CL434" s="92"/>
      <c r="CM434" s="92"/>
      <c r="CN434" s="92"/>
      <c r="CO434" s="92"/>
      <c r="CP434" s="92"/>
    </row>
    <row r="435" spans="1:94" s="72" customFormat="1" ht="16" customHeight="1" x14ac:dyDescent="0.25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82"/>
      <c r="L435" s="82"/>
      <c r="M435" s="82"/>
      <c r="N435" s="82"/>
      <c r="O435" s="82"/>
      <c r="P435" s="82"/>
      <c r="Q435" s="82"/>
      <c r="R435" s="79"/>
      <c r="S435" s="79"/>
      <c r="T435" s="79"/>
      <c r="U435" s="79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80"/>
      <c r="BQ435" s="80"/>
      <c r="BR435" s="80"/>
      <c r="BS435" s="80"/>
      <c r="BT435" s="80"/>
      <c r="BU435" s="80"/>
      <c r="BV435" s="80"/>
      <c r="BW435" s="77"/>
      <c r="BX435" s="57"/>
      <c r="CK435" s="92"/>
      <c r="CL435" s="92"/>
      <c r="CM435" s="92"/>
      <c r="CN435" s="92"/>
      <c r="CO435" s="92"/>
      <c r="CP435" s="92"/>
    </row>
    <row r="436" spans="1:94" s="72" customFormat="1" ht="16" customHeight="1" x14ac:dyDescent="0.25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82"/>
      <c r="L436" s="82"/>
      <c r="M436" s="82"/>
      <c r="N436" s="82"/>
      <c r="O436" s="82"/>
      <c r="P436" s="82"/>
      <c r="Q436" s="82"/>
      <c r="R436" s="79"/>
      <c r="S436" s="79"/>
      <c r="T436" s="79"/>
      <c r="U436" s="79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80"/>
      <c r="BQ436" s="80"/>
      <c r="BR436" s="80"/>
      <c r="BS436" s="80"/>
      <c r="BT436" s="80"/>
      <c r="BU436" s="80"/>
      <c r="BV436" s="80"/>
      <c r="BW436" s="77"/>
      <c r="BX436" s="57"/>
      <c r="CK436" s="92"/>
      <c r="CL436" s="92"/>
      <c r="CM436" s="92"/>
      <c r="CN436" s="92"/>
      <c r="CO436" s="92"/>
      <c r="CP436" s="92"/>
    </row>
    <row r="437" spans="1:94" s="72" customFormat="1" ht="16" customHeight="1" x14ac:dyDescent="0.25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82"/>
      <c r="L437" s="82"/>
      <c r="M437" s="82"/>
      <c r="N437" s="82"/>
      <c r="O437" s="82"/>
      <c r="P437" s="82"/>
      <c r="Q437" s="82"/>
      <c r="R437" s="79"/>
      <c r="S437" s="79"/>
      <c r="T437" s="79"/>
      <c r="U437" s="79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80"/>
      <c r="BQ437" s="80"/>
      <c r="BR437" s="80"/>
      <c r="BS437" s="80"/>
      <c r="BT437" s="80"/>
      <c r="BU437" s="80"/>
      <c r="BV437" s="80"/>
      <c r="BW437" s="77"/>
      <c r="BX437" s="57"/>
      <c r="CK437" s="92"/>
      <c r="CL437" s="92"/>
      <c r="CM437" s="92"/>
      <c r="CN437" s="92"/>
      <c r="CO437" s="92"/>
      <c r="CP437" s="92"/>
    </row>
    <row r="438" spans="1:94" s="72" customFormat="1" ht="16" customHeight="1" x14ac:dyDescent="0.25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82"/>
      <c r="L438" s="82"/>
      <c r="M438" s="82"/>
      <c r="N438" s="82"/>
      <c r="O438" s="82"/>
      <c r="P438" s="82"/>
      <c r="Q438" s="82"/>
      <c r="R438" s="79"/>
      <c r="S438" s="79"/>
      <c r="T438" s="79"/>
      <c r="U438" s="79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80"/>
      <c r="BQ438" s="80"/>
      <c r="BR438" s="80"/>
      <c r="BS438" s="80"/>
      <c r="BT438" s="80"/>
      <c r="BU438" s="80"/>
      <c r="BV438" s="80"/>
      <c r="BW438" s="77"/>
      <c r="BX438" s="57"/>
      <c r="CK438" s="92"/>
      <c r="CL438" s="92"/>
      <c r="CM438" s="92"/>
      <c r="CN438" s="92"/>
      <c r="CO438" s="92"/>
      <c r="CP438" s="92"/>
    </row>
    <row r="439" spans="1:94" s="72" customFormat="1" ht="16" customHeight="1" x14ac:dyDescent="0.25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82"/>
      <c r="L439" s="82"/>
      <c r="M439" s="82"/>
      <c r="N439" s="82"/>
      <c r="O439" s="82"/>
      <c r="P439" s="82"/>
      <c r="Q439" s="82"/>
      <c r="R439" s="79"/>
      <c r="S439" s="79"/>
      <c r="T439" s="79"/>
      <c r="U439" s="79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80"/>
      <c r="BQ439" s="80"/>
      <c r="BR439" s="80"/>
      <c r="BS439" s="80"/>
      <c r="BT439" s="80"/>
      <c r="BU439" s="80"/>
      <c r="BV439" s="80"/>
      <c r="BW439" s="77"/>
      <c r="BX439" s="57"/>
      <c r="CK439" s="92"/>
      <c r="CL439" s="92"/>
      <c r="CM439" s="92"/>
      <c r="CN439" s="92"/>
      <c r="CO439" s="92"/>
      <c r="CP439" s="92"/>
    </row>
    <row r="440" spans="1:94" s="72" customFormat="1" ht="16" customHeight="1" x14ac:dyDescent="0.25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82"/>
      <c r="L440" s="82"/>
      <c r="M440" s="82"/>
      <c r="N440" s="82"/>
      <c r="O440" s="82"/>
      <c r="P440" s="82"/>
      <c r="Q440" s="82"/>
      <c r="R440" s="79"/>
      <c r="S440" s="79"/>
      <c r="T440" s="79"/>
      <c r="U440" s="79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80"/>
      <c r="BQ440" s="80"/>
      <c r="BR440" s="80"/>
      <c r="BS440" s="80"/>
      <c r="BT440" s="80"/>
      <c r="BU440" s="80"/>
      <c r="BV440" s="80"/>
      <c r="BW440" s="77"/>
      <c r="BX440" s="57"/>
      <c r="CK440" s="92"/>
      <c r="CL440" s="92"/>
      <c r="CM440" s="92"/>
      <c r="CN440" s="92"/>
      <c r="CO440" s="92"/>
      <c r="CP440" s="92"/>
    </row>
    <row r="441" spans="1:94" s="72" customFormat="1" ht="16" customHeight="1" x14ac:dyDescent="0.25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82"/>
      <c r="L441" s="82"/>
      <c r="M441" s="82"/>
      <c r="N441" s="82"/>
      <c r="O441" s="82"/>
      <c r="P441" s="82"/>
      <c r="Q441" s="82"/>
      <c r="R441" s="79"/>
      <c r="S441" s="79"/>
      <c r="T441" s="79"/>
      <c r="U441" s="79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80"/>
      <c r="BQ441" s="80"/>
      <c r="BR441" s="80"/>
      <c r="BS441" s="80"/>
      <c r="BT441" s="80"/>
      <c r="BU441" s="80"/>
      <c r="BV441" s="80"/>
      <c r="BW441" s="77"/>
      <c r="BX441" s="57"/>
      <c r="CK441" s="92"/>
      <c r="CL441" s="92"/>
      <c r="CM441" s="92"/>
      <c r="CN441" s="92"/>
      <c r="CO441" s="92"/>
      <c r="CP441" s="92"/>
    </row>
    <row r="442" spans="1:94" s="72" customFormat="1" ht="16" customHeight="1" x14ac:dyDescent="0.25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82"/>
      <c r="L442" s="82"/>
      <c r="M442" s="82"/>
      <c r="N442" s="82"/>
      <c r="O442" s="82"/>
      <c r="P442" s="82"/>
      <c r="Q442" s="82"/>
      <c r="R442" s="79"/>
      <c r="S442" s="79"/>
      <c r="T442" s="79"/>
      <c r="U442" s="79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80"/>
      <c r="BQ442" s="80"/>
      <c r="BR442" s="80"/>
      <c r="BS442" s="80"/>
      <c r="BT442" s="80"/>
      <c r="BU442" s="80"/>
      <c r="BV442" s="80"/>
      <c r="BW442" s="77"/>
      <c r="BX442" s="57"/>
      <c r="CK442" s="92"/>
      <c r="CL442" s="92"/>
      <c r="CM442" s="92"/>
      <c r="CN442" s="92"/>
      <c r="CO442" s="92"/>
      <c r="CP442" s="92"/>
    </row>
    <row r="443" spans="1:94" s="72" customFormat="1" ht="16" customHeight="1" x14ac:dyDescent="0.25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82"/>
      <c r="L443" s="82"/>
      <c r="M443" s="82"/>
      <c r="N443" s="82"/>
      <c r="O443" s="82"/>
      <c r="P443" s="82"/>
      <c r="Q443" s="82"/>
      <c r="R443" s="79"/>
      <c r="S443" s="79"/>
      <c r="T443" s="79"/>
      <c r="U443" s="79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80"/>
      <c r="BQ443" s="80"/>
      <c r="BR443" s="80"/>
      <c r="BS443" s="80"/>
      <c r="BT443" s="80"/>
      <c r="BU443" s="80"/>
      <c r="BV443" s="80"/>
      <c r="BW443" s="77"/>
      <c r="BX443" s="57"/>
      <c r="CK443" s="92"/>
      <c r="CL443" s="92"/>
      <c r="CM443" s="92"/>
      <c r="CN443" s="92"/>
      <c r="CO443" s="92"/>
      <c r="CP443" s="92"/>
    </row>
    <row r="444" spans="1:94" s="72" customFormat="1" ht="16" customHeight="1" x14ac:dyDescent="0.25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82"/>
      <c r="L444" s="82"/>
      <c r="M444" s="82"/>
      <c r="N444" s="82"/>
      <c r="O444" s="82"/>
      <c r="P444" s="82"/>
      <c r="Q444" s="82"/>
      <c r="R444" s="79"/>
      <c r="S444" s="79"/>
      <c r="T444" s="79"/>
      <c r="U444" s="79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80"/>
      <c r="BQ444" s="80"/>
      <c r="BR444" s="80"/>
      <c r="BS444" s="80"/>
      <c r="BT444" s="80"/>
      <c r="BU444" s="80"/>
      <c r="BV444" s="80"/>
      <c r="BW444" s="77"/>
      <c r="BX444" s="57"/>
      <c r="CK444" s="92"/>
      <c r="CL444" s="92"/>
      <c r="CM444" s="92"/>
      <c r="CN444" s="92"/>
      <c r="CO444" s="92"/>
      <c r="CP444" s="92"/>
    </row>
    <row r="445" spans="1:94" s="72" customFormat="1" ht="16" customHeight="1" x14ac:dyDescent="0.25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82"/>
      <c r="L445" s="82"/>
      <c r="M445" s="82"/>
      <c r="N445" s="82"/>
      <c r="O445" s="82"/>
      <c r="P445" s="82"/>
      <c r="Q445" s="82"/>
      <c r="R445" s="79"/>
      <c r="S445" s="79"/>
      <c r="T445" s="79"/>
      <c r="U445" s="79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80"/>
      <c r="BQ445" s="80"/>
      <c r="BR445" s="80"/>
      <c r="BS445" s="80"/>
      <c r="BT445" s="80"/>
      <c r="BU445" s="80"/>
      <c r="BV445" s="80"/>
      <c r="BW445" s="77"/>
      <c r="BX445" s="57"/>
      <c r="CK445" s="92"/>
      <c r="CL445" s="92"/>
      <c r="CM445" s="92"/>
      <c r="CN445" s="92"/>
      <c r="CO445" s="92"/>
      <c r="CP445" s="92"/>
    </row>
    <row r="446" spans="1:94" s="72" customFormat="1" ht="16" customHeight="1" x14ac:dyDescent="0.25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82"/>
      <c r="L446" s="82"/>
      <c r="M446" s="82"/>
      <c r="N446" s="82"/>
      <c r="O446" s="82"/>
      <c r="P446" s="82"/>
      <c r="Q446" s="82"/>
      <c r="R446" s="79"/>
      <c r="S446" s="79"/>
      <c r="T446" s="79"/>
      <c r="U446" s="79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80"/>
      <c r="BQ446" s="80"/>
      <c r="BR446" s="80"/>
      <c r="BS446" s="80"/>
      <c r="BT446" s="80"/>
      <c r="BU446" s="80"/>
      <c r="BV446" s="80"/>
      <c r="BW446" s="77"/>
      <c r="BX446" s="57"/>
      <c r="CK446" s="92"/>
      <c r="CL446" s="92"/>
      <c r="CM446" s="92"/>
      <c r="CN446" s="92"/>
      <c r="CO446" s="92"/>
      <c r="CP446" s="92"/>
    </row>
    <row r="447" spans="1:94" s="72" customFormat="1" ht="16" customHeight="1" x14ac:dyDescent="0.25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82"/>
      <c r="L447" s="82"/>
      <c r="M447" s="82"/>
      <c r="N447" s="82"/>
      <c r="O447" s="82"/>
      <c r="P447" s="82"/>
      <c r="Q447" s="82"/>
      <c r="R447" s="79"/>
      <c r="S447" s="79"/>
      <c r="T447" s="79"/>
      <c r="U447" s="79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80"/>
      <c r="BQ447" s="80"/>
      <c r="BR447" s="80"/>
      <c r="BS447" s="80"/>
      <c r="BT447" s="80"/>
      <c r="BU447" s="80"/>
      <c r="BV447" s="80"/>
      <c r="BW447" s="77"/>
      <c r="BX447" s="57"/>
      <c r="CK447" s="92"/>
      <c r="CL447" s="92"/>
      <c r="CM447" s="92"/>
      <c r="CN447" s="92"/>
      <c r="CO447" s="92"/>
      <c r="CP447" s="92"/>
    </row>
    <row r="448" spans="1:94" s="72" customFormat="1" ht="16" customHeight="1" x14ac:dyDescent="0.25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82"/>
      <c r="L448" s="82"/>
      <c r="M448" s="82"/>
      <c r="N448" s="82"/>
      <c r="O448" s="82"/>
      <c r="P448" s="82"/>
      <c r="Q448" s="82"/>
      <c r="R448" s="79"/>
      <c r="S448" s="79"/>
      <c r="T448" s="79"/>
      <c r="U448" s="79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80"/>
      <c r="BQ448" s="80"/>
      <c r="BR448" s="80"/>
      <c r="BS448" s="80"/>
      <c r="BT448" s="80"/>
      <c r="BU448" s="80"/>
      <c r="BV448" s="80"/>
      <c r="BW448" s="77"/>
      <c r="BX448" s="57"/>
      <c r="CK448" s="92"/>
      <c r="CL448" s="92"/>
      <c r="CM448" s="92"/>
      <c r="CN448" s="92"/>
      <c r="CO448" s="92"/>
      <c r="CP448" s="92"/>
    </row>
    <row r="449" spans="1:94" s="72" customFormat="1" ht="16" customHeight="1" x14ac:dyDescent="0.25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82"/>
      <c r="L449" s="82"/>
      <c r="M449" s="82"/>
      <c r="N449" s="82"/>
      <c r="O449" s="82"/>
      <c r="P449" s="82"/>
      <c r="Q449" s="82"/>
      <c r="R449" s="79"/>
      <c r="S449" s="79"/>
      <c r="T449" s="79"/>
      <c r="U449" s="79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80"/>
      <c r="BQ449" s="80"/>
      <c r="BR449" s="80"/>
      <c r="BS449" s="80"/>
      <c r="BT449" s="80"/>
      <c r="BU449" s="80"/>
      <c r="BV449" s="80"/>
      <c r="BW449" s="77"/>
      <c r="BX449" s="57"/>
      <c r="CK449" s="92"/>
      <c r="CL449" s="92"/>
      <c r="CM449" s="92"/>
      <c r="CN449" s="92"/>
      <c r="CO449" s="92"/>
      <c r="CP449" s="92"/>
    </row>
    <row r="450" spans="1:94" s="72" customFormat="1" ht="16" customHeight="1" x14ac:dyDescent="0.25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82"/>
      <c r="L450" s="82"/>
      <c r="M450" s="82"/>
      <c r="N450" s="82"/>
      <c r="O450" s="82"/>
      <c r="P450" s="82"/>
      <c r="Q450" s="82"/>
      <c r="R450" s="79"/>
      <c r="S450" s="79"/>
      <c r="T450" s="79"/>
      <c r="U450" s="79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80"/>
      <c r="BQ450" s="80"/>
      <c r="BR450" s="80"/>
      <c r="BS450" s="80"/>
      <c r="BT450" s="80"/>
      <c r="BU450" s="80"/>
      <c r="BV450" s="80"/>
      <c r="BW450" s="77"/>
      <c r="BX450" s="57"/>
      <c r="CK450" s="92"/>
      <c r="CL450" s="92"/>
      <c r="CM450" s="92"/>
      <c r="CN450" s="92"/>
      <c r="CO450" s="92"/>
      <c r="CP450" s="92"/>
    </row>
    <row r="451" spans="1:94" s="72" customFormat="1" ht="16" customHeight="1" x14ac:dyDescent="0.25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82"/>
      <c r="L451" s="82"/>
      <c r="M451" s="82"/>
      <c r="N451" s="82"/>
      <c r="O451" s="82"/>
      <c r="P451" s="82"/>
      <c r="Q451" s="82"/>
      <c r="R451" s="79"/>
      <c r="S451" s="79"/>
      <c r="T451" s="79"/>
      <c r="U451" s="79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80"/>
      <c r="BQ451" s="80"/>
      <c r="BR451" s="80"/>
      <c r="BS451" s="80"/>
      <c r="BT451" s="80"/>
      <c r="BU451" s="80"/>
      <c r="BV451" s="80"/>
      <c r="BW451" s="77"/>
      <c r="BX451" s="57"/>
      <c r="CK451" s="92"/>
      <c r="CL451" s="92"/>
      <c r="CM451" s="92"/>
      <c r="CN451" s="92"/>
      <c r="CO451" s="92"/>
      <c r="CP451" s="92"/>
    </row>
    <row r="452" spans="1:94" s="72" customFormat="1" ht="16" customHeight="1" x14ac:dyDescent="0.25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82"/>
      <c r="L452" s="82"/>
      <c r="M452" s="82"/>
      <c r="N452" s="82"/>
      <c r="O452" s="82"/>
      <c r="P452" s="82"/>
      <c r="Q452" s="82"/>
      <c r="R452" s="79"/>
      <c r="S452" s="79"/>
      <c r="T452" s="79"/>
      <c r="U452" s="79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1"/>
      <c r="BO452" s="81"/>
      <c r="BP452" s="80"/>
      <c r="BQ452" s="80"/>
      <c r="BR452" s="80"/>
      <c r="BS452" s="80"/>
      <c r="BT452" s="80"/>
      <c r="BU452" s="80"/>
      <c r="BV452" s="80"/>
      <c r="BW452" s="77"/>
      <c r="BX452" s="57"/>
      <c r="CK452" s="92"/>
      <c r="CL452" s="92"/>
      <c r="CM452" s="92"/>
      <c r="CN452" s="92"/>
      <c r="CO452" s="92"/>
      <c r="CP452" s="92"/>
    </row>
    <row r="453" spans="1:94" s="72" customFormat="1" ht="16" customHeight="1" x14ac:dyDescent="0.25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82"/>
      <c r="L453" s="82"/>
      <c r="M453" s="82"/>
      <c r="N453" s="82"/>
      <c r="O453" s="82"/>
      <c r="P453" s="82"/>
      <c r="Q453" s="82"/>
      <c r="R453" s="79"/>
      <c r="S453" s="79"/>
      <c r="T453" s="79"/>
      <c r="U453" s="79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1"/>
      <c r="BO453" s="81"/>
      <c r="BP453" s="80"/>
      <c r="BQ453" s="80"/>
      <c r="BR453" s="80"/>
      <c r="BS453" s="80"/>
      <c r="BT453" s="80"/>
      <c r="BU453" s="80"/>
      <c r="BV453" s="80"/>
      <c r="BW453" s="77"/>
      <c r="BX453" s="57"/>
      <c r="CK453" s="92"/>
      <c r="CL453" s="92"/>
      <c r="CM453" s="92"/>
      <c r="CN453" s="92"/>
      <c r="CO453" s="92"/>
      <c r="CP453" s="92"/>
    </row>
    <row r="454" spans="1:94" s="72" customFormat="1" ht="16" customHeight="1" x14ac:dyDescent="0.25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82"/>
      <c r="L454" s="82"/>
      <c r="M454" s="82"/>
      <c r="N454" s="82"/>
      <c r="O454" s="82"/>
      <c r="P454" s="82"/>
      <c r="Q454" s="82"/>
      <c r="R454" s="79"/>
      <c r="S454" s="79"/>
      <c r="T454" s="79"/>
      <c r="U454" s="79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1"/>
      <c r="BO454" s="81"/>
      <c r="BP454" s="80"/>
      <c r="BQ454" s="80"/>
      <c r="BR454" s="80"/>
      <c r="BS454" s="80"/>
      <c r="BT454" s="80"/>
      <c r="BU454" s="80"/>
      <c r="BV454" s="80"/>
      <c r="BW454" s="77"/>
      <c r="BX454" s="57"/>
      <c r="CK454" s="92"/>
      <c r="CL454" s="92"/>
      <c r="CM454" s="92"/>
      <c r="CN454" s="92"/>
      <c r="CO454" s="92"/>
      <c r="CP454" s="92"/>
    </row>
    <row r="455" spans="1:94" s="72" customFormat="1" ht="16" customHeight="1" x14ac:dyDescent="0.25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82"/>
      <c r="L455" s="82"/>
      <c r="M455" s="82"/>
      <c r="N455" s="82"/>
      <c r="O455" s="82"/>
      <c r="P455" s="82"/>
      <c r="Q455" s="82"/>
      <c r="R455" s="79"/>
      <c r="S455" s="79"/>
      <c r="T455" s="79"/>
      <c r="U455" s="79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1"/>
      <c r="BO455" s="81"/>
      <c r="BP455" s="80"/>
      <c r="BQ455" s="80"/>
      <c r="BR455" s="80"/>
      <c r="BS455" s="80"/>
      <c r="BT455" s="80"/>
      <c r="BU455" s="80"/>
      <c r="BV455" s="80"/>
      <c r="BW455" s="77"/>
      <c r="BX455" s="57"/>
      <c r="CK455" s="92"/>
      <c r="CL455" s="92"/>
      <c r="CM455" s="92"/>
      <c r="CN455" s="92"/>
      <c r="CO455" s="92"/>
      <c r="CP455" s="92"/>
    </row>
    <row r="456" spans="1:94" s="72" customFormat="1" ht="16" customHeight="1" x14ac:dyDescent="0.25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82"/>
      <c r="L456" s="82"/>
      <c r="M456" s="82"/>
      <c r="N456" s="82"/>
      <c r="O456" s="82"/>
      <c r="P456" s="82"/>
      <c r="Q456" s="82"/>
      <c r="R456" s="79"/>
      <c r="S456" s="79"/>
      <c r="T456" s="79"/>
      <c r="U456" s="79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1"/>
      <c r="BO456" s="81"/>
      <c r="BP456" s="80"/>
      <c r="BQ456" s="80"/>
      <c r="BR456" s="80"/>
      <c r="BS456" s="80"/>
      <c r="BT456" s="80"/>
      <c r="BU456" s="80"/>
      <c r="BV456" s="80"/>
      <c r="BW456" s="77"/>
      <c r="BX456" s="57"/>
      <c r="CK456" s="92"/>
      <c r="CL456" s="92"/>
      <c r="CM456" s="92"/>
      <c r="CN456" s="92"/>
      <c r="CO456" s="92"/>
      <c r="CP456" s="92"/>
    </row>
    <row r="457" spans="1:94" s="72" customFormat="1" ht="16" customHeight="1" x14ac:dyDescent="0.25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82"/>
      <c r="L457" s="82"/>
      <c r="M457" s="82"/>
      <c r="N457" s="82"/>
      <c r="O457" s="82"/>
      <c r="P457" s="82"/>
      <c r="Q457" s="82"/>
      <c r="R457" s="79"/>
      <c r="S457" s="79"/>
      <c r="T457" s="79"/>
      <c r="U457" s="79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1"/>
      <c r="BO457" s="81"/>
      <c r="BP457" s="80"/>
      <c r="BQ457" s="80"/>
      <c r="BR457" s="80"/>
      <c r="BS457" s="80"/>
      <c r="BT457" s="80"/>
      <c r="BU457" s="80"/>
      <c r="BV457" s="80"/>
      <c r="BW457" s="77"/>
      <c r="BX457" s="57"/>
      <c r="CK457" s="92"/>
      <c r="CL457" s="92"/>
      <c r="CM457" s="92"/>
      <c r="CN457" s="92"/>
      <c r="CO457" s="92"/>
      <c r="CP457" s="92"/>
    </row>
    <row r="458" spans="1:94" s="72" customFormat="1" ht="16" customHeight="1" x14ac:dyDescent="0.25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82"/>
      <c r="L458" s="82"/>
      <c r="M458" s="82"/>
      <c r="N458" s="82"/>
      <c r="O458" s="82"/>
      <c r="P458" s="82"/>
      <c r="Q458" s="82"/>
      <c r="R458" s="79"/>
      <c r="S458" s="79"/>
      <c r="T458" s="79"/>
      <c r="U458" s="79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1"/>
      <c r="BO458" s="81"/>
      <c r="BP458" s="80"/>
      <c r="BQ458" s="80"/>
      <c r="BR458" s="80"/>
      <c r="BS458" s="80"/>
      <c r="BT458" s="80"/>
      <c r="BU458" s="80"/>
      <c r="BV458" s="80"/>
      <c r="BW458" s="77"/>
      <c r="BX458" s="57"/>
      <c r="CK458" s="92"/>
      <c r="CL458" s="92"/>
      <c r="CM458" s="92"/>
      <c r="CN458" s="92"/>
      <c r="CO458" s="92"/>
      <c r="CP458" s="92"/>
    </row>
    <row r="459" spans="1:94" s="72" customFormat="1" ht="16" customHeight="1" x14ac:dyDescent="0.25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82"/>
      <c r="L459" s="82"/>
      <c r="M459" s="82"/>
      <c r="N459" s="82"/>
      <c r="O459" s="82"/>
      <c r="P459" s="82"/>
      <c r="Q459" s="82"/>
      <c r="R459" s="79"/>
      <c r="S459" s="79"/>
      <c r="T459" s="79"/>
      <c r="U459" s="79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80"/>
      <c r="BQ459" s="80"/>
      <c r="BR459" s="80"/>
      <c r="BS459" s="80"/>
      <c r="BT459" s="80"/>
      <c r="BU459" s="80"/>
      <c r="BV459" s="80"/>
      <c r="BW459" s="77"/>
      <c r="BX459" s="57"/>
      <c r="CK459" s="92"/>
      <c r="CL459" s="92"/>
      <c r="CM459" s="92"/>
      <c r="CN459" s="92"/>
      <c r="CO459" s="92"/>
      <c r="CP459" s="92"/>
    </row>
    <row r="460" spans="1:94" s="72" customFormat="1" ht="16" customHeight="1" x14ac:dyDescent="0.25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82"/>
      <c r="L460" s="82"/>
      <c r="M460" s="82"/>
      <c r="N460" s="82"/>
      <c r="O460" s="82"/>
      <c r="P460" s="82"/>
      <c r="Q460" s="82"/>
      <c r="R460" s="79"/>
      <c r="S460" s="79"/>
      <c r="T460" s="79"/>
      <c r="U460" s="79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80"/>
      <c r="BQ460" s="80"/>
      <c r="BR460" s="80"/>
      <c r="BS460" s="80"/>
      <c r="BT460" s="80"/>
      <c r="BU460" s="80"/>
      <c r="BV460" s="80"/>
      <c r="BW460" s="77"/>
      <c r="BX460" s="57"/>
      <c r="CK460" s="92"/>
      <c r="CL460" s="92"/>
      <c r="CM460" s="92"/>
      <c r="CN460" s="92"/>
      <c r="CO460" s="92"/>
      <c r="CP460" s="92"/>
    </row>
    <row r="461" spans="1:94" s="72" customFormat="1" ht="16" customHeight="1" x14ac:dyDescent="0.25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82"/>
      <c r="L461" s="82"/>
      <c r="M461" s="82"/>
      <c r="N461" s="82"/>
      <c r="O461" s="82"/>
      <c r="P461" s="82"/>
      <c r="Q461" s="82"/>
      <c r="R461" s="79"/>
      <c r="S461" s="79"/>
      <c r="T461" s="79"/>
      <c r="U461" s="79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80"/>
      <c r="BQ461" s="80"/>
      <c r="BR461" s="80"/>
      <c r="BS461" s="80"/>
      <c r="BT461" s="80"/>
      <c r="BU461" s="80"/>
      <c r="BV461" s="80"/>
      <c r="BW461" s="77"/>
      <c r="BX461" s="57"/>
      <c r="CK461" s="92"/>
      <c r="CL461" s="92"/>
      <c r="CM461" s="92"/>
      <c r="CN461" s="92"/>
      <c r="CO461" s="92"/>
      <c r="CP461" s="92"/>
    </row>
    <row r="462" spans="1:94" s="72" customFormat="1" ht="16" customHeight="1" x14ac:dyDescent="0.25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82"/>
      <c r="L462" s="82"/>
      <c r="M462" s="82"/>
      <c r="N462" s="82"/>
      <c r="O462" s="82"/>
      <c r="P462" s="82"/>
      <c r="Q462" s="82"/>
      <c r="R462" s="79"/>
      <c r="S462" s="79"/>
      <c r="T462" s="79"/>
      <c r="U462" s="79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80"/>
      <c r="BQ462" s="80"/>
      <c r="BR462" s="80"/>
      <c r="BS462" s="80"/>
      <c r="BT462" s="80"/>
      <c r="BU462" s="80"/>
      <c r="BV462" s="80"/>
      <c r="BW462" s="77"/>
      <c r="BX462" s="57"/>
      <c r="CK462" s="92"/>
      <c r="CL462" s="92"/>
      <c r="CM462" s="92"/>
      <c r="CN462" s="92"/>
      <c r="CO462" s="92"/>
      <c r="CP462" s="92"/>
    </row>
    <row r="463" spans="1:94" s="72" customFormat="1" ht="16" customHeight="1" x14ac:dyDescent="0.25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82"/>
      <c r="L463" s="82"/>
      <c r="M463" s="82"/>
      <c r="N463" s="82"/>
      <c r="O463" s="82"/>
      <c r="P463" s="82"/>
      <c r="Q463" s="82"/>
      <c r="R463" s="79"/>
      <c r="S463" s="79"/>
      <c r="T463" s="79"/>
      <c r="U463" s="79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80"/>
      <c r="BQ463" s="80"/>
      <c r="BR463" s="80"/>
      <c r="BS463" s="80"/>
      <c r="BT463" s="80"/>
      <c r="BU463" s="80"/>
      <c r="BV463" s="80"/>
      <c r="BW463" s="77"/>
      <c r="BX463" s="57"/>
      <c r="CK463" s="92"/>
      <c r="CL463" s="92"/>
      <c r="CM463" s="92"/>
      <c r="CN463" s="92"/>
      <c r="CO463" s="92"/>
      <c r="CP463" s="92"/>
    </row>
    <row r="464" spans="1:94" s="72" customFormat="1" ht="16" customHeight="1" x14ac:dyDescent="0.25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82"/>
      <c r="L464" s="82"/>
      <c r="M464" s="82"/>
      <c r="N464" s="82"/>
      <c r="O464" s="82"/>
      <c r="P464" s="82"/>
      <c r="Q464" s="82"/>
      <c r="R464" s="79"/>
      <c r="S464" s="79"/>
      <c r="T464" s="79"/>
      <c r="U464" s="79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80"/>
      <c r="BQ464" s="80"/>
      <c r="BR464" s="80"/>
      <c r="BS464" s="80"/>
      <c r="BT464" s="80"/>
      <c r="BU464" s="80"/>
      <c r="BV464" s="80"/>
      <c r="BW464" s="77"/>
      <c r="BX464" s="57"/>
      <c r="CK464" s="92"/>
      <c r="CL464" s="92"/>
      <c r="CM464" s="92"/>
      <c r="CN464" s="92"/>
      <c r="CO464" s="92"/>
      <c r="CP464" s="92"/>
    </row>
    <row r="465" spans="1:94" s="72" customFormat="1" ht="16" customHeight="1" x14ac:dyDescent="0.25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82"/>
      <c r="L465" s="82"/>
      <c r="M465" s="82"/>
      <c r="N465" s="82"/>
      <c r="O465" s="82"/>
      <c r="P465" s="82"/>
      <c r="Q465" s="82"/>
      <c r="R465" s="79"/>
      <c r="S465" s="79"/>
      <c r="T465" s="79"/>
      <c r="U465" s="79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80"/>
      <c r="BQ465" s="80"/>
      <c r="BR465" s="80"/>
      <c r="BS465" s="80"/>
      <c r="BT465" s="80"/>
      <c r="BU465" s="80"/>
      <c r="BV465" s="80"/>
      <c r="BW465" s="77"/>
      <c r="BX465" s="57"/>
      <c r="CK465" s="92"/>
      <c r="CL465" s="92"/>
      <c r="CM465" s="92"/>
      <c r="CN465" s="92"/>
      <c r="CO465" s="92"/>
      <c r="CP465" s="92"/>
    </row>
    <row r="466" spans="1:94" s="72" customFormat="1" ht="16" customHeight="1" x14ac:dyDescent="0.25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82"/>
      <c r="L466" s="82"/>
      <c r="M466" s="82"/>
      <c r="N466" s="82"/>
      <c r="O466" s="82"/>
      <c r="P466" s="82"/>
      <c r="Q466" s="82"/>
      <c r="R466" s="79"/>
      <c r="S466" s="79"/>
      <c r="T466" s="79"/>
      <c r="U466" s="79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80"/>
      <c r="BQ466" s="80"/>
      <c r="BR466" s="80"/>
      <c r="BS466" s="80"/>
      <c r="BT466" s="80"/>
      <c r="BU466" s="80"/>
      <c r="BV466" s="80"/>
      <c r="BW466" s="77"/>
      <c r="BX466" s="57"/>
      <c r="CK466" s="92"/>
      <c r="CL466" s="92"/>
      <c r="CM466" s="92"/>
      <c r="CN466" s="92"/>
      <c r="CO466" s="92"/>
      <c r="CP466" s="92"/>
    </row>
    <row r="467" spans="1:94" s="72" customFormat="1" ht="16" customHeight="1" x14ac:dyDescent="0.25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82"/>
      <c r="L467" s="82"/>
      <c r="M467" s="82"/>
      <c r="N467" s="82"/>
      <c r="O467" s="82"/>
      <c r="P467" s="82"/>
      <c r="Q467" s="82"/>
      <c r="R467" s="79"/>
      <c r="S467" s="79"/>
      <c r="T467" s="79"/>
      <c r="U467" s="79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80"/>
      <c r="BQ467" s="80"/>
      <c r="BR467" s="80"/>
      <c r="BS467" s="80"/>
      <c r="BT467" s="80"/>
      <c r="BU467" s="80"/>
      <c r="BV467" s="80"/>
      <c r="BW467" s="77"/>
      <c r="BX467" s="57"/>
      <c r="CK467" s="92"/>
      <c r="CL467" s="92"/>
      <c r="CM467" s="92"/>
      <c r="CN467" s="92"/>
      <c r="CO467" s="92"/>
      <c r="CP467" s="92"/>
    </row>
    <row r="468" spans="1:94" s="72" customFormat="1" ht="16" customHeight="1" x14ac:dyDescent="0.25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82"/>
      <c r="L468" s="82"/>
      <c r="M468" s="82"/>
      <c r="N468" s="82"/>
      <c r="O468" s="82"/>
      <c r="P468" s="82"/>
      <c r="Q468" s="82"/>
      <c r="R468" s="79"/>
      <c r="S468" s="79"/>
      <c r="T468" s="79"/>
      <c r="U468" s="79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80"/>
      <c r="BQ468" s="80"/>
      <c r="BR468" s="80"/>
      <c r="BS468" s="80"/>
      <c r="BT468" s="80"/>
      <c r="BU468" s="80"/>
      <c r="BV468" s="80"/>
      <c r="BW468" s="77"/>
      <c r="BX468" s="57"/>
      <c r="CK468" s="92"/>
      <c r="CL468" s="92"/>
      <c r="CM468" s="92"/>
      <c r="CN468" s="92"/>
      <c r="CO468" s="92"/>
      <c r="CP468" s="92"/>
    </row>
    <row r="469" spans="1:94" s="72" customFormat="1" ht="16" customHeight="1" x14ac:dyDescent="0.25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82"/>
      <c r="L469" s="82"/>
      <c r="M469" s="82"/>
      <c r="N469" s="82"/>
      <c r="O469" s="82"/>
      <c r="P469" s="82"/>
      <c r="Q469" s="82"/>
      <c r="R469" s="79"/>
      <c r="S469" s="79"/>
      <c r="T469" s="79"/>
      <c r="U469" s="79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80"/>
      <c r="BQ469" s="80"/>
      <c r="BR469" s="80"/>
      <c r="BS469" s="80"/>
      <c r="BT469" s="80"/>
      <c r="BU469" s="80"/>
      <c r="BV469" s="80"/>
      <c r="BW469" s="77"/>
      <c r="BX469" s="57"/>
      <c r="CK469" s="92"/>
      <c r="CL469" s="92"/>
      <c r="CM469" s="92"/>
      <c r="CN469" s="92"/>
      <c r="CO469" s="92"/>
      <c r="CP469" s="92"/>
    </row>
    <row r="470" spans="1:94" s="72" customFormat="1" ht="16" customHeight="1" x14ac:dyDescent="0.25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82"/>
      <c r="L470" s="82"/>
      <c r="M470" s="82"/>
      <c r="N470" s="82"/>
      <c r="O470" s="82"/>
      <c r="P470" s="82"/>
      <c r="Q470" s="82"/>
      <c r="R470" s="79"/>
      <c r="S470" s="79"/>
      <c r="T470" s="79"/>
      <c r="U470" s="79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80"/>
      <c r="BQ470" s="80"/>
      <c r="BR470" s="80"/>
      <c r="BS470" s="80"/>
      <c r="BT470" s="80"/>
      <c r="BU470" s="80"/>
      <c r="BV470" s="80"/>
      <c r="BW470" s="77"/>
      <c r="BX470" s="57"/>
      <c r="CK470" s="92"/>
      <c r="CL470" s="92"/>
      <c r="CM470" s="92"/>
      <c r="CN470" s="92"/>
      <c r="CO470" s="92"/>
      <c r="CP470" s="92"/>
    </row>
    <row r="471" spans="1:94" s="72" customFormat="1" ht="16" customHeight="1" x14ac:dyDescent="0.25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82"/>
      <c r="L471" s="82"/>
      <c r="M471" s="82"/>
      <c r="N471" s="82"/>
      <c r="O471" s="82"/>
      <c r="P471" s="82"/>
      <c r="Q471" s="82"/>
      <c r="R471" s="79"/>
      <c r="S471" s="79"/>
      <c r="T471" s="79"/>
      <c r="U471" s="79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80"/>
      <c r="BQ471" s="80"/>
      <c r="BR471" s="80"/>
      <c r="BS471" s="80"/>
      <c r="BT471" s="80"/>
      <c r="BU471" s="80"/>
      <c r="BV471" s="80"/>
      <c r="BW471" s="77"/>
      <c r="BX471" s="57"/>
      <c r="CK471" s="92"/>
      <c r="CL471" s="92"/>
      <c r="CM471" s="92"/>
      <c r="CN471" s="92"/>
      <c r="CO471" s="92"/>
      <c r="CP471" s="92"/>
    </row>
    <row r="472" spans="1:94" s="72" customFormat="1" ht="16" customHeight="1" x14ac:dyDescent="0.25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82"/>
      <c r="L472" s="82"/>
      <c r="M472" s="82"/>
      <c r="N472" s="82"/>
      <c r="O472" s="82"/>
      <c r="P472" s="82"/>
      <c r="Q472" s="82"/>
      <c r="R472" s="79"/>
      <c r="S472" s="79"/>
      <c r="T472" s="79"/>
      <c r="U472" s="79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80"/>
      <c r="BQ472" s="80"/>
      <c r="BR472" s="80"/>
      <c r="BS472" s="80"/>
      <c r="BT472" s="80"/>
      <c r="BU472" s="80"/>
      <c r="BV472" s="80"/>
      <c r="BW472" s="77"/>
      <c r="BX472" s="57"/>
      <c r="CK472" s="92"/>
      <c r="CL472" s="92"/>
      <c r="CM472" s="92"/>
      <c r="CN472" s="92"/>
      <c r="CO472" s="92"/>
      <c r="CP472" s="92"/>
    </row>
    <row r="473" spans="1:94" s="72" customFormat="1" ht="16" customHeight="1" x14ac:dyDescent="0.25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82"/>
      <c r="L473" s="82"/>
      <c r="M473" s="82"/>
      <c r="N473" s="82"/>
      <c r="O473" s="82"/>
      <c r="P473" s="82"/>
      <c r="Q473" s="82"/>
      <c r="R473" s="79"/>
      <c r="S473" s="79"/>
      <c r="T473" s="79"/>
      <c r="U473" s="79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80"/>
      <c r="BQ473" s="80"/>
      <c r="BR473" s="80"/>
      <c r="BS473" s="80"/>
      <c r="BT473" s="80"/>
      <c r="BU473" s="80"/>
      <c r="BV473" s="80"/>
      <c r="BW473" s="77"/>
      <c r="BX473" s="57"/>
      <c r="CK473" s="92"/>
      <c r="CL473" s="92"/>
      <c r="CM473" s="92"/>
      <c r="CN473" s="92"/>
      <c r="CO473" s="92"/>
      <c r="CP473" s="92"/>
    </row>
    <row r="474" spans="1:94" s="72" customFormat="1" ht="16" customHeight="1" x14ac:dyDescent="0.25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82"/>
      <c r="L474" s="82"/>
      <c r="M474" s="82"/>
      <c r="N474" s="82"/>
      <c r="O474" s="82"/>
      <c r="P474" s="82"/>
      <c r="Q474" s="82"/>
      <c r="R474" s="79"/>
      <c r="S474" s="79"/>
      <c r="T474" s="79"/>
      <c r="U474" s="79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80"/>
      <c r="BQ474" s="80"/>
      <c r="BR474" s="80"/>
      <c r="BS474" s="80"/>
      <c r="BT474" s="80"/>
      <c r="BU474" s="80"/>
      <c r="BV474" s="80"/>
      <c r="BW474" s="77"/>
      <c r="BX474" s="57"/>
      <c r="CK474" s="92"/>
      <c r="CL474" s="92"/>
      <c r="CM474" s="92"/>
      <c r="CN474" s="92"/>
      <c r="CO474" s="92"/>
      <c r="CP474" s="92"/>
    </row>
    <row r="475" spans="1:94" s="72" customFormat="1" ht="16" customHeight="1" x14ac:dyDescent="0.25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82"/>
      <c r="L475" s="82"/>
      <c r="M475" s="82"/>
      <c r="N475" s="82"/>
      <c r="O475" s="82"/>
      <c r="P475" s="82"/>
      <c r="Q475" s="82"/>
      <c r="R475" s="79"/>
      <c r="S475" s="79"/>
      <c r="T475" s="79"/>
      <c r="U475" s="79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80"/>
      <c r="BQ475" s="80"/>
      <c r="BR475" s="80"/>
      <c r="BS475" s="80"/>
      <c r="BT475" s="80"/>
      <c r="BU475" s="80"/>
      <c r="BV475" s="80"/>
      <c r="BW475" s="77"/>
      <c r="BX475" s="57"/>
      <c r="CK475" s="92"/>
      <c r="CL475" s="92"/>
      <c r="CM475" s="92"/>
      <c r="CN475" s="92"/>
      <c r="CO475" s="92"/>
      <c r="CP475" s="92"/>
    </row>
    <row r="476" spans="1:94" s="72" customFormat="1" ht="16" customHeight="1" x14ac:dyDescent="0.25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82"/>
      <c r="L476" s="82"/>
      <c r="M476" s="82"/>
      <c r="N476" s="82"/>
      <c r="O476" s="82"/>
      <c r="P476" s="82"/>
      <c r="Q476" s="82"/>
      <c r="R476" s="79"/>
      <c r="S476" s="79"/>
      <c r="T476" s="79"/>
      <c r="U476" s="79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1"/>
      <c r="BO476" s="81"/>
      <c r="BP476" s="80"/>
      <c r="BQ476" s="80"/>
      <c r="BR476" s="80"/>
      <c r="BS476" s="80"/>
      <c r="BT476" s="80"/>
      <c r="BU476" s="80"/>
      <c r="BV476" s="80"/>
      <c r="BW476" s="77"/>
      <c r="BX476" s="57"/>
      <c r="CK476" s="92"/>
      <c r="CL476" s="92"/>
      <c r="CM476" s="92"/>
      <c r="CN476" s="92"/>
      <c r="CO476" s="92"/>
      <c r="CP476" s="92"/>
    </row>
    <row r="477" spans="1:94" s="72" customFormat="1" ht="16" customHeight="1" x14ac:dyDescent="0.25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82"/>
      <c r="L477" s="82"/>
      <c r="M477" s="82"/>
      <c r="N477" s="82"/>
      <c r="O477" s="82"/>
      <c r="P477" s="82"/>
      <c r="Q477" s="82"/>
      <c r="R477" s="79"/>
      <c r="S477" s="79"/>
      <c r="T477" s="79"/>
      <c r="U477" s="79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1"/>
      <c r="BO477" s="81"/>
      <c r="BP477" s="80"/>
      <c r="BQ477" s="80"/>
      <c r="BR477" s="80"/>
      <c r="BS477" s="80"/>
      <c r="BT477" s="80"/>
      <c r="BU477" s="80"/>
      <c r="BV477" s="80"/>
      <c r="BW477" s="77"/>
      <c r="BX477" s="57"/>
      <c r="CK477" s="92"/>
      <c r="CL477" s="92"/>
      <c r="CM477" s="92"/>
      <c r="CN477" s="92"/>
      <c r="CO477" s="92"/>
      <c r="CP477" s="92"/>
    </row>
    <row r="478" spans="1:94" s="72" customFormat="1" ht="16" customHeight="1" x14ac:dyDescent="0.25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82"/>
      <c r="L478" s="82"/>
      <c r="M478" s="82"/>
      <c r="N478" s="82"/>
      <c r="O478" s="82"/>
      <c r="P478" s="82"/>
      <c r="Q478" s="82"/>
      <c r="R478" s="79"/>
      <c r="S478" s="79"/>
      <c r="T478" s="79"/>
      <c r="U478" s="79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1"/>
      <c r="BO478" s="81"/>
      <c r="BP478" s="80"/>
      <c r="BQ478" s="80"/>
      <c r="BR478" s="80"/>
      <c r="BS478" s="80"/>
      <c r="BT478" s="80"/>
      <c r="BU478" s="80"/>
      <c r="BV478" s="80"/>
      <c r="BW478" s="77"/>
      <c r="BX478" s="57"/>
      <c r="CK478" s="92"/>
      <c r="CL478" s="92"/>
      <c r="CM478" s="92"/>
      <c r="CN478" s="92"/>
      <c r="CO478" s="92"/>
      <c r="CP478" s="92"/>
    </row>
    <row r="479" spans="1:94" s="72" customFormat="1" ht="16" customHeight="1" x14ac:dyDescent="0.25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82"/>
      <c r="L479" s="82"/>
      <c r="M479" s="82"/>
      <c r="N479" s="82"/>
      <c r="O479" s="82"/>
      <c r="P479" s="82"/>
      <c r="Q479" s="82"/>
      <c r="R479" s="79"/>
      <c r="S479" s="79"/>
      <c r="T479" s="79"/>
      <c r="U479" s="79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1"/>
      <c r="BO479" s="81"/>
      <c r="BP479" s="80"/>
      <c r="BQ479" s="80"/>
      <c r="BR479" s="80"/>
      <c r="BS479" s="80"/>
      <c r="BT479" s="80"/>
      <c r="BU479" s="80"/>
      <c r="BV479" s="80"/>
      <c r="BW479" s="77"/>
      <c r="BX479" s="57"/>
      <c r="CK479" s="92"/>
      <c r="CL479" s="92"/>
      <c r="CM479" s="92"/>
      <c r="CN479" s="92"/>
      <c r="CO479" s="92"/>
      <c r="CP479" s="92"/>
    </row>
    <row r="480" spans="1:94" s="72" customFormat="1" ht="16" customHeight="1" x14ac:dyDescent="0.25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82"/>
      <c r="L480" s="82"/>
      <c r="M480" s="82"/>
      <c r="N480" s="82"/>
      <c r="O480" s="82"/>
      <c r="P480" s="82"/>
      <c r="Q480" s="82"/>
      <c r="R480" s="79"/>
      <c r="S480" s="79"/>
      <c r="T480" s="79"/>
      <c r="U480" s="79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1"/>
      <c r="BO480" s="81"/>
      <c r="BP480" s="80"/>
      <c r="BQ480" s="80"/>
      <c r="BR480" s="80"/>
      <c r="BS480" s="80"/>
      <c r="BT480" s="80"/>
      <c r="BU480" s="80"/>
      <c r="BV480" s="80"/>
      <c r="BW480" s="77"/>
      <c r="BX480" s="57"/>
      <c r="CK480" s="92"/>
      <c r="CL480" s="92"/>
      <c r="CM480" s="92"/>
      <c r="CN480" s="92"/>
      <c r="CO480" s="92"/>
      <c r="CP480" s="92"/>
    </row>
    <row r="481" spans="1:94" s="72" customFormat="1" ht="16" customHeight="1" x14ac:dyDescent="0.25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82"/>
      <c r="L481" s="82"/>
      <c r="M481" s="82"/>
      <c r="N481" s="82"/>
      <c r="O481" s="82"/>
      <c r="P481" s="82"/>
      <c r="Q481" s="82"/>
      <c r="R481" s="79"/>
      <c r="S481" s="79"/>
      <c r="T481" s="79"/>
      <c r="U481" s="79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1"/>
      <c r="BO481" s="81"/>
      <c r="BP481" s="80"/>
      <c r="BQ481" s="80"/>
      <c r="BR481" s="80"/>
      <c r="BS481" s="80"/>
      <c r="BT481" s="80"/>
      <c r="BU481" s="80"/>
      <c r="BV481" s="80"/>
      <c r="BW481" s="77"/>
      <c r="BX481" s="57"/>
      <c r="CK481" s="92"/>
      <c r="CL481" s="92"/>
      <c r="CM481" s="92"/>
      <c r="CN481" s="92"/>
      <c r="CO481" s="92"/>
      <c r="CP481" s="92"/>
    </row>
    <row r="482" spans="1:94" s="72" customFormat="1" ht="16" customHeight="1" x14ac:dyDescent="0.25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82"/>
      <c r="L482" s="82"/>
      <c r="M482" s="82"/>
      <c r="N482" s="82"/>
      <c r="O482" s="82"/>
      <c r="P482" s="82"/>
      <c r="Q482" s="82"/>
      <c r="R482" s="79"/>
      <c r="S482" s="79"/>
      <c r="T482" s="79"/>
      <c r="U482" s="79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1"/>
      <c r="BO482" s="81"/>
      <c r="BP482" s="80"/>
      <c r="BQ482" s="80"/>
      <c r="BR482" s="80"/>
      <c r="BS482" s="80"/>
      <c r="BT482" s="80"/>
      <c r="BU482" s="80"/>
      <c r="BV482" s="80"/>
      <c r="BW482" s="77"/>
      <c r="BX482" s="57"/>
      <c r="CK482" s="92"/>
      <c r="CL482" s="92"/>
      <c r="CM482" s="92"/>
      <c r="CN482" s="92"/>
      <c r="CO482" s="92"/>
      <c r="CP482" s="92"/>
    </row>
    <row r="483" spans="1:94" s="72" customFormat="1" ht="16" customHeight="1" x14ac:dyDescent="0.25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82"/>
      <c r="L483" s="82"/>
      <c r="M483" s="82"/>
      <c r="N483" s="82"/>
      <c r="O483" s="82"/>
      <c r="P483" s="82"/>
      <c r="Q483" s="82"/>
      <c r="R483" s="79"/>
      <c r="S483" s="79"/>
      <c r="T483" s="79"/>
      <c r="U483" s="79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80"/>
      <c r="BQ483" s="80"/>
      <c r="BR483" s="80"/>
      <c r="BS483" s="80"/>
      <c r="BT483" s="80"/>
      <c r="BU483" s="80"/>
      <c r="BV483" s="80"/>
      <c r="BW483" s="77"/>
      <c r="BX483" s="57"/>
      <c r="CK483" s="92"/>
      <c r="CL483" s="92"/>
      <c r="CM483" s="92"/>
      <c r="CN483" s="92"/>
      <c r="CO483" s="92"/>
      <c r="CP483" s="92"/>
    </row>
    <row r="484" spans="1:94" s="72" customFormat="1" ht="16" customHeight="1" x14ac:dyDescent="0.25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82"/>
      <c r="L484" s="82"/>
      <c r="M484" s="82"/>
      <c r="N484" s="82"/>
      <c r="O484" s="82"/>
      <c r="P484" s="82"/>
      <c r="Q484" s="82"/>
      <c r="R484" s="79"/>
      <c r="S484" s="79"/>
      <c r="T484" s="79"/>
      <c r="U484" s="79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80"/>
      <c r="BQ484" s="80"/>
      <c r="BR484" s="80"/>
      <c r="BS484" s="80"/>
      <c r="BT484" s="80"/>
      <c r="BU484" s="80"/>
      <c r="BV484" s="80"/>
      <c r="BW484" s="77"/>
      <c r="BX484" s="57"/>
      <c r="CK484" s="92"/>
      <c r="CL484" s="92"/>
      <c r="CM484" s="92"/>
      <c r="CN484" s="92"/>
      <c r="CO484" s="92"/>
      <c r="CP484" s="92"/>
    </row>
    <row r="485" spans="1:94" s="72" customFormat="1" ht="16" customHeight="1" x14ac:dyDescent="0.25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82"/>
      <c r="L485" s="82"/>
      <c r="M485" s="82"/>
      <c r="N485" s="82"/>
      <c r="O485" s="82"/>
      <c r="P485" s="82"/>
      <c r="Q485" s="82"/>
      <c r="R485" s="79"/>
      <c r="S485" s="79"/>
      <c r="T485" s="79"/>
      <c r="U485" s="79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80"/>
      <c r="BQ485" s="80"/>
      <c r="BR485" s="80"/>
      <c r="BS485" s="80"/>
      <c r="BT485" s="80"/>
      <c r="BU485" s="80"/>
      <c r="BV485" s="80"/>
      <c r="BW485" s="77"/>
      <c r="BX485" s="57"/>
      <c r="CK485" s="92"/>
      <c r="CL485" s="92"/>
      <c r="CM485" s="92"/>
      <c r="CN485" s="92"/>
      <c r="CO485" s="92"/>
      <c r="CP485" s="92"/>
    </row>
    <row r="486" spans="1:94" s="72" customFormat="1" ht="16" customHeight="1" x14ac:dyDescent="0.25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82"/>
      <c r="L486" s="82"/>
      <c r="M486" s="82"/>
      <c r="N486" s="82"/>
      <c r="O486" s="82"/>
      <c r="P486" s="82"/>
      <c r="Q486" s="82"/>
      <c r="R486" s="79"/>
      <c r="S486" s="79"/>
      <c r="T486" s="79"/>
      <c r="U486" s="79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80"/>
      <c r="BQ486" s="80"/>
      <c r="BR486" s="80"/>
      <c r="BS486" s="80"/>
      <c r="BT486" s="80"/>
      <c r="BU486" s="80"/>
      <c r="BV486" s="80"/>
      <c r="BW486" s="77"/>
      <c r="BX486" s="57"/>
      <c r="CK486" s="92"/>
      <c r="CL486" s="92"/>
      <c r="CM486" s="92"/>
      <c r="CN486" s="92"/>
      <c r="CO486" s="92"/>
      <c r="CP486" s="92"/>
    </row>
    <row r="487" spans="1:94" s="72" customFormat="1" ht="16" customHeight="1" x14ac:dyDescent="0.25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82"/>
      <c r="L487" s="82"/>
      <c r="M487" s="82"/>
      <c r="N487" s="82"/>
      <c r="O487" s="82"/>
      <c r="P487" s="82"/>
      <c r="Q487" s="82"/>
      <c r="R487" s="79"/>
      <c r="S487" s="79"/>
      <c r="T487" s="79"/>
      <c r="U487" s="79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80"/>
      <c r="BQ487" s="80"/>
      <c r="BR487" s="80"/>
      <c r="BS487" s="80"/>
      <c r="BT487" s="80"/>
      <c r="BU487" s="80"/>
      <c r="BV487" s="80"/>
      <c r="BW487" s="77"/>
      <c r="BX487" s="57"/>
      <c r="CK487" s="92"/>
      <c r="CL487" s="92"/>
      <c r="CM487" s="92"/>
      <c r="CN487" s="92"/>
      <c r="CO487" s="92"/>
      <c r="CP487" s="92"/>
    </row>
    <row r="488" spans="1:94" s="72" customFormat="1" ht="16" customHeight="1" x14ac:dyDescent="0.25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82"/>
      <c r="L488" s="82"/>
      <c r="M488" s="82"/>
      <c r="N488" s="82"/>
      <c r="O488" s="82"/>
      <c r="P488" s="82"/>
      <c r="Q488" s="82"/>
      <c r="R488" s="79"/>
      <c r="S488" s="79"/>
      <c r="T488" s="79"/>
      <c r="U488" s="79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80"/>
      <c r="BQ488" s="80"/>
      <c r="BR488" s="80"/>
      <c r="BS488" s="80"/>
      <c r="BT488" s="80"/>
      <c r="BU488" s="80"/>
      <c r="BV488" s="80"/>
      <c r="BW488" s="77"/>
      <c r="BX488" s="57"/>
      <c r="CK488" s="92"/>
      <c r="CL488" s="92"/>
      <c r="CM488" s="92"/>
      <c r="CN488" s="92"/>
      <c r="CO488" s="92"/>
      <c r="CP488" s="92"/>
    </row>
    <row r="489" spans="1:94" s="72" customFormat="1" ht="16" customHeight="1" x14ac:dyDescent="0.25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82"/>
      <c r="L489" s="82"/>
      <c r="M489" s="82"/>
      <c r="N489" s="82"/>
      <c r="O489" s="82"/>
      <c r="P489" s="82"/>
      <c r="Q489" s="82"/>
      <c r="R489" s="79"/>
      <c r="S489" s="79"/>
      <c r="T489" s="79"/>
      <c r="U489" s="79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80"/>
      <c r="BQ489" s="80"/>
      <c r="BR489" s="80"/>
      <c r="BS489" s="80"/>
      <c r="BT489" s="80"/>
      <c r="BU489" s="80"/>
      <c r="BV489" s="80"/>
      <c r="BW489" s="77"/>
      <c r="BX489" s="57"/>
      <c r="CK489" s="92"/>
      <c r="CL489" s="92"/>
      <c r="CM489" s="92"/>
      <c r="CN489" s="92"/>
      <c r="CO489" s="92"/>
      <c r="CP489" s="92"/>
    </row>
    <row r="490" spans="1:94" s="72" customFormat="1" ht="16" customHeight="1" x14ac:dyDescent="0.25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82"/>
      <c r="L490" s="82"/>
      <c r="M490" s="82"/>
      <c r="N490" s="82"/>
      <c r="O490" s="82"/>
      <c r="P490" s="82"/>
      <c r="Q490" s="82"/>
      <c r="R490" s="79"/>
      <c r="S490" s="79"/>
      <c r="T490" s="79"/>
      <c r="U490" s="79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80"/>
      <c r="BQ490" s="80"/>
      <c r="BR490" s="80"/>
      <c r="BS490" s="80"/>
      <c r="BT490" s="80"/>
      <c r="BU490" s="80"/>
      <c r="BV490" s="80"/>
      <c r="BW490" s="77"/>
      <c r="BX490" s="57"/>
      <c r="CK490" s="92"/>
      <c r="CL490" s="92"/>
      <c r="CM490" s="92"/>
      <c r="CN490" s="92"/>
      <c r="CO490" s="92"/>
      <c r="CP490" s="92"/>
    </row>
    <row r="491" spans="1:94" s="72" customFormat="1" ht="16" customHeight="1" x14ac:dyDescent="0.25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82"/>
      <c r="L491" s="82"/>
      <c r="M491" s="82"/>
      <c r="N491" s="82"/>
      <c r="O491" s="82"/>
      <c r="P491" s="82"/>
      <c r="Q491" s="82"/>
      <c r="R491" s="79"/>
      <c r="S491" s="79"/>
      <c r="T491" s="79"/>
      <c r="U491" s="79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80"/>
      <c r="BQ491" s="80"/>
      <c r="BR491" s="80"/>
      <c r="BS491" s="80"/>
      <c r="BT491" s="80"/>
      <c r="BU491" s="80"/>
      <c r="BV491" s="80"/>
      <c r="BW491" s="77"/>
      <c r="BX491" s="57"/>
      <c r="CK491" s="92"/>
      <c r="CL491" s="92"/>
      <c r="CM491" s="92"/>
      <c r="CN491" s="92"/>
      <c r="CO491" s="92"/>
      <c r="CP491" s="92"/>
    </row>
    <row r="492" spans="1:94" s="72" customFormat="1" ht="16" customHeight="1" x14ac:dyDescent="0.25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82"/>
      <c r="L492" s="82"/>
      <c r="M492" s="82"/>
      <c r="N492" s="82"/>
      <c r="O492" s="82"/>
      <c r="P492" s="82"/>
      <c r="Q492" s="82"/>
      <c r="R492" s="79"/>
      <c r="S492" s="79"/>
      <c r="T492" s="79"/>
      <c r="U492" s="79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80"/>
      <c r="BQ492" s="80"/>
      <c r="BR492" s="80"/>
      <c r="BS492" s="80"/>
      <c r="BT492" s="80"/>
      <c r="BU492" s="80"/>
      <c r="BV492" s="80"/>
      <c r="BW492" s="77"/>
      <c r="BX492" s="57"/>
      <c r="CK492" s="92"/>
      <c r="CL492" s="92"/>
      <c r="CM492" s="92"/>
      <c r="CN492" s="92"/>
      <c r="CO492" s="92"/>
      <c r="CP492" s="92"/>
    </row>
    <row r="493" spans="1:94" s="72" customFormat="1" ht="16" customHeight="1" x14ac:dyDescent="0.25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82"/>
      <c r="L493" s="82"/>
      <c r="M493" s="82"/>
      <c r="N493" s="82"/>
      <c r="O493" s="82"/>
      <c r="P493" s="82"/>
      <c r="Q493" s="82"/>
      <c r="R493" s="79"/>
      <c r="S493" s="79"/>
      <c r="T493" s="79"/>
      <c r="U493" s="79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80"/>
      <c r="BQ493" s="80"/>
      <c r="BR493" s="80"/>
      <c r="BS493" s="80"/>
      <c r="BT493" s="80"/>
      <c r="BU493" s="80"/>
      <c r="BV493" s="80"/>
      <c r="BW493" s="77"/>
      <c r="BX493" s="57"/>
      <c r="CK493" s="92"/>
      <c r="CL493" s="92"/>
      <c r="CM493" s="92"/>
      <c r="CN493" s="92"/>
      <c r="CO493" s="92"/>
      <c r="CP493" s="92"/>
    </row>
    <row r="494" spans="1:94" s="72" customFormat="1" ht="16" customHeight="1" x14ac:dyDescent="0.25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82"/>
      <c r="L494" s="82"/>
      <c r="M494" s="82"/>
      <c r="N494" s="82"/>
      <c r="O494" s="82"/>
      <c r="P494" s="82"/>
      <c r="Q494" s="82"/>
      <c r="R494" s="79"/>
      <c r="S494" s="79"/>
      <c r="T494" s="79"/>
      <c r="U494" s="79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80"/>
      <c r="BQ494" s="80"/>
      <c r="BR494" s="80"/>
      <c r="BS494" s="80"/>
      <c r="BT494" s="80"/>
      <c r="BU494" s="80"/>
      <c r="BV494" s="80"/>
      <c r="BW494" s="77"/>
      <c r="BX494" s="57"/>
      <c r="CK494" s="92"/>
      <c r="CL494" s="92"/>
      <c r="CM494" s="92"/>
      <c r="CN494" s="92"/>
      <c r="CO494" s="92"/>
      <c r="CP494" s="92"/>
    </row>
    <row r="495" spans="1:94" s="72" customFormat="1" ht="16" customHeight="1" x14ac:dyDescent="0.25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82"/>
      <c r="L495" s="82"/>
      <c r="M495" s="82"/>
      <c r="N495" s="82"/>
      <c r="O495" s="82"/>
      <c r="P495" s="82"/>
      <c r="Q495" s="82"/>
      <c r="R495" s="79"/>
      <c r="S495" s="79"/>
      <c r="T495" s="79"/>
      <c r="U495" s="79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80"/>
      <c r="BQ495" s="80"/>
      <c r="BR495" s="80"/>
      <c r="BS495" s="80"/>
      <c r="BT495" s="80"/>
      <c r="BU495" s="80"/>
      <c r="BV495" s="80"/>
      <c r="BW495" s="77"/>
      <c r="BX495" s="57"/>
      <c r="CK495" s="92"/>
      <c r="CL495" s="92"/>
      <c r="CM495" s="92"/>
      <c r="CN495" s="92"/>
      <c r="CO495" s="92"/>
      <c r="CP495" s="92"/>
    </row>
    <row r="496" spans="1:94" s="72" customFormat="1" ht="16" customHeight="1" x14ac:dyDescent="0.25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82"/>
      <c r="L496" s="82"/>
      <c r="M496" s="82"/>
      <c r="N496" s="82"/>
      <c r="O496" s="82"/>
      <c r="P496" s="82"/>
      <c r="Q496" s="82"/>
      <c r="R496" s="79"/>
      <c r="S496" s="79"/>
      <c r="T496" s="79"/>
      <c r="U496" s="79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80"/>
      <c r="BQ496" s="80"/>
      <c r="BR496" s="80"/>
      <c r="BS496" s="80"/>
      <c r="BT496" s="80"/>
      <c r="BU496" s="80"/>
      <c r="BV496" s="80"/>
      <c r="BW496" s="77"/>
      <c r="BX496" s="57"/>
      <c r="CK496" s="92"/>
      <c r="CL496" s="92"/>
      <c r="CM496" s="92"/>
      <c r="CN496" s="92"/>
      <c r="CO496" s="92"/>
      <c r="CP496" s="92"/>
    </row>
    <row r="497" spans="1:94" s="72" customFormat="1" ht="16" customHeight="1" x14ac:dyDescent="0.25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82"/>
      <c r="L497" s="82"/>
      <c r="M497" s="82"/>
      <c r="N497" s="82"/>
      <c r="O497" s="82"/>
      <c r="P497" s="82"/>
      <c r="Q497" s="82"/>
      <c r="R497" s="79"/>
      <c r="S497" s="79"/>
      <c r="T497" s="79"/>
      <c r="U497" s="79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80"/>
      <c r="BQ497" s="80"/>
      <c r="BR497" s="80"/>
      <c r="BS497" s="80"/>
      <c r="BT497" s="80"/>
      <c r="BU497" s="80"/>
      <c r="BV497" s="80"/>
      <c r="BW497" s="77"/>
      <c r="BX497" s="57"/>
      <c r="CK497" s="92"/>
      <c r="CL497" s="92"/>
      <c r="CM497" s="92"/>
      <c r="CN497" s="92"/>
      <c r="CO497" s="92"/>
      <c r="CP497" s="92"/>
    </row>
    <row r="498" spans="1:94" s="72" customFormat="1" ht="16" customHeight="1" x14ac:dyDescent="0.25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82"/>
      <c r="L498" s="82"/>
      <c r="M498" s="82"/>
      <c r="N498" s="82"/>
      <c r="O498" s="82"/>
      <c r="P498" s="82"/>
      <c r="Q498" s="82"/>
      <c r="R498" s="79"/>
      <c r="S498" s="79"/>
      <c r="T498" s="79"/>
      <c r="U498" s="79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80"/>
      <c r="BQ498" s="80"/>
      <c r="BR498" s="80"/>
      <c r="BS498" s="80"/>
      <c r="BT498" s="80"/>
      <c r="BU498" s="80"/>
      <c r="BV498" s="80"/>
      <c r="BW498" s="77"/>
      <c r="BX498" s="57"/>
      <c r="CK498" s="92"/>
      <c r="CL498" s="92"/>
      <c r="CM498" s="92"/>
      <c r="CN498" s="92"/>
      <c r="CO498" s="92"/>
      <c r="CP498" s="92"/>
    </row>
    <row r="499" spans="1:94" s="72" customFormat="1" ht="16" customHeight="1" x14ac:dyDescent="0.25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82"/>
      <c r="L499" s="82"/>
      <c r="M499" s="82"/>
      <c r="N499" s="82"/>
      <c r="O499" s="82"/>
      <c r="P499" s="82"/>
      <c r="Q499" s="82"/>
      <c r="R499" s="79"/>
      <c r="S499" s="79"/>
      <c r="T499" s="79"/>
      <c r="U499" s="79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80"/>
      <c r="BQ499" s="80"/>
      <c r="BR499" s="80"/>
      <c r="BS499" s="80"/>
      <c r="BT499" s="80"/>
      <c r="BU499" s="80"/>
      <c r="BV499" s="80"/>
      <c r="BW499" s="77"/>
      <c r="BX499" s="57"/>
      <c r="CK499" s="92"/>
      <c r="CL499" s="92"/>
      <c r="CM499" s="92"/>
      <c r="CN499" s="92"/>
      <c r="CO499" s="92"/>
      <c r="CP499" s="92"/>
    </row>
    <row r="500" spans="1:94" s="72" customFormat="1" ht="16" customHeight="1" x14ac:dyDescent="0.25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82"/>
      <c r="L500" s="82"/>
      <c r="M500" s="82"/>
      <c r="N500" s="82"/>
      <c r="O500" s="82"/>
      <c r="P500" s="82"/>
      <c r="Q500" s="82"/>
      <c r="R500" s="79"/>
      <c r="S500" s="79"/>
      <c r="T500" s="79"/>
      <c r="U500" s="79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1"/>
      <c r="BO500" s="81"/>
      <c r="BP500" s="80"/>
      <c r="BQ500" s="80"/>
      <c r="BR500" s="80"/>
      <c r="BS500" s="80"/>
      <c r="BT500" s="80"/>
      <c r="BU500" s="80"/>
      <c r="BV500" s="80"/>
      <c r="BW500" s="77"/>
      <c r="BX500" s="57"/>
      <c r="CK500" s="92"/>
      <c r="CL500" s="92"/>
      <c r="CM500" s="92"/>
      <c r="CN500" s="92"/>
      <c r="CO500" s="92"/>
      <c r="CP500" s="92"/>
    </row>
    <row r="501" spans="1:94" s="72" customFormat="1" ht="16" customHeight="1" x14ac:dyDescent="0.25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82"/>
      <c r="L501" s="82"/>
      <c r="M501" s="82"/>
      <c r="N501" s="82"/>
      <c r="O501" s="82"/>
      <c r="P501" s="82"/>
      <c r="Q501" s="82"/>
      <c r="R501" s="79"/>
      <c r="S501" s="79"/>
      <c r="T501" s="79"/>
      <c r="U501" s="79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1"/>
      <c r="BO501" s="81"/>
      <c r="BP501" s="80"/>
      <c r="BQ501" s="80"/>
      <c r="BR501" s="80"/>
      <c r="BS501" s="80"/>
      <c r="BT501" s="80"/>
      <c r="BU501" s="80"/>
      <c r="BV501" s="80"/>
      <c r="BW501" s="77"/>
      <c r="BX501" s="57"/>
      <c r="CK501" s="92"/>
      <c r="CL501" s="92"/>
      <c r="CM501" s="92"/>
      <c r="CN501" s="92"/>
      <c r="CO501" s="92"/>
      <c r="CP501" s="92"/>
    </row>
    <row r="502" spans="1:94" s="72" customFormat="1" ht="16" customHeight="1" x14ac:dyDescent="0.25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82"/>
      <c r="L502" s="82"/>
      <c r="M502" s="82"/>
      <c r="N502" s="82"/>
      <c r="O502" s="82"/>
      <c r="P502" s="82"/>
      <c r="Q502" s="82"/>
      <c r="R502" s="79"/>
      <c r="S502" s="79"/>
      <c r="T502" s="79"/>
      <c r="U502" s="79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1"/>
      <c r="BO502" s="81"/>
      <c r="BP502" s="80"/>
      <c r="BQ502" s="80"/>
      <c r="BR502" s="80"/>
      <c r="BS502" s="80"/>
      <c r="BT502" s="80"/>
      <c r="BU502" s="80"/>
      <c r="BV502" s="80"/>
      <c r="BW502" s="77"/>
      <c r="BX502" s="57"/>
      <c r="CK502" s="92"/>
      <c r="CL502" s="92"/>
      <c r="CM502" s="92"/>
      <c r="CN502" s="92"/>
      <c r="CO502" s="92"/>
      <c r="CP502" s="92"/>
    </row>
    <row r="503" spans="1:94" s="72" customFormat="1" ht="16" customHeight="1" x14ac:dyDescent="0.25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82"/>
      <c r="L503" s="82"/>
      <c r="M503" s="82"/>
      <c r="N503" s="82"/>
      <c r="O503" s="82"/>
      <c r="P503" s="82"/>
      <c r="Q503" s="82"/>
      <c r="R503" s="79"/>
      <c r="S503" s="79"/>
      <c r="T503" s="79"/>
      <c r="U503" s="79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1"/>
      <c r="BO503" s="81"/>
      <c r="BP503" s="80"/>
      <c r="BQ503" s="80"/>
      <c r="BR503" s="80"/>
      <c r="BS503" s="80"/>
      <c r="BT503" s="80"/>
      <c r="BU503" s="80"/>
      <c r="BV503" s="80"/>
      <c r="BW503" s="77"/>
      <c r="BX503" s="57"/>
      <c r="CK503" s="92"/>
      <c r="CL503" s="92"/>
      <c r="CM503" s="92"/>
      <c r="CN503" s="92"/>
      <c r="CO503" s="92"/>
      <c r="CP503" s="92"/>
    </row>
    <row r="504" spans="1:94" s="72" customFormat="1" ht="16" customHeight="1" x14ac:dyDescent="0.25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82"/>
      <c r="L504" s="82"/>
      <c r="M504" s="82"/>
      <c r="N504" s="82"/>
      <c r="O504" s="82"/>
      <c r="P504" s="82"/>
      <c r="Q504" s="82"/>
      <c r="R504" s="79"/>
      <c r="S504" s="79"/>
      <c r="T504" s="79"/>
      <c r="U504" s="79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1"/>
      <c r="BO504" s="81"/>
      <c r="BP504" s="80"/>
      <c r="BQ504" s="80"/>
      <c r="BR504" s="80"/>
      <c r="BS504" s="80"/>
      <c r="BT504" s="80"/>
      <c r="BU504" s="80"/>
      <c r="BV504" s="80"/>
      <c r="BW504" s="77"/>
      <c r="BX504" s="57"/>
      <c r="CK504" s="92"/>
      <c r="CL504" s="92"/>
      <c r="CM504" s="92"/>
      <c r="CN504" s="92"/>
      <c r="CO504" s="92"/>
      <c r="CP504" s="92"/>
    </row>
    <row r="505" spans="1:94" s="72" customFormat="1" ht="16" customHeight="1" x14ac:dyDescent="0.25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82"/>
      <c r="L505" s="82"/>
      <c r="M505" s="82"/>
      <c r="N505" s="82"/>
      <c r="O505" s="82"/>
      <c r="P505" s="82"/>
      <c r="Q505" s="82"/>
      <c r="R505" s="79"/>
      <c r="S505" s="79"/>
      <c r="T505" s="79"/>
      <c r="U505" s="79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1"/>
      <c r="BO505" s="81"/>
      <c r="BP505" s="80"/>
      <c r="BQ505" s="80"/>
      <c r="BR505" s="80"/>
      <c r="BS505" s="80"/>
      <c r="BT505" s="80"/>
      <c r="BU505" s="80"/>
      <c r="BV505" s="80"/>
      <c r="BW505" s="77"/>
      <c r="BX505" s="57"/>
      <c r="CK505" s="92"/>
      <c r="CL505" s="92"/>
      <c r="CM505" s="92"/>
      <c r="CN505" s="92"/>
      <c r="CO505" s="92"/>
      <c r="CP505" s="92"/>
    </row>
    <row r="506" spans="1:94" s="72" customFormat="1" ht="16" customHeight="1" x14ac:dyDescent="0.25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82"/>
      <c r="L506" s="82"/>
      <c r="M506" s="82"/>
      <c r="N506" s="82"/>
      <c r="O506" s="82"/>
      <c r="P506" s="82"/>
      <c r="Q506" s="82"/>
      <c r="R506" s="79"/>
      <c r="S506" s="79"/>
      <c r="T506" s="79"/>
      <c r="U506" s="79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1"/>
      <c r="BO506" s="81"/>
      <c r="BP506" s="80"/>
      <c r="BQ506" s="80"/>
      <c r="BR506" s="80"/>
      <c r="BS506" s="80"/>
      <c r="BT506" s="80"/>
      <c r="BU506" s="80"/>
      <c r="BV506" s="80"/>
      <c r="BW506" s="77"/>
      <c r="BX506" s="57"/>
      <c r="CK506" s="92"/>
      <c r="CL506" s="92"/>
      <c r="CM506" s="92"/>
      <c r="CN506" s="92"/>
      <c r="CO506" s="92"/>
      <c r="CP506" s="92"/>
    </row>
    <row r="507" spans="1:94" s="72" customFormat="1" ht="16" customHeight="1" x14ac:dyDescent="0.25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82"/>
      <c r="L507" s="82"/>
      <c r="M507" s="82"/>
      <c r="N507" s="82"/>
      <c r="O507" s="82"/>
      <c r="P507" s="82"/>
      <c r="Q507" s="82"/>
      <c r="R507" s="79"/>
      <c r="S507" s="79"/>
      <c r="T507" s="79"/>
      <c r="U507" s="79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80"/>
      <c r="BQ507" s="80"/>
      <c r="BR507" s="80"/>
      <c r="BS507" s="80"/>
      <c r="BT507" s="80"/>
      <c r="BU507" s="80"/>
      <c r="BV507" s="80"/>
      <c r="BW507" s="77"/>
      <c r="BX507" s="57"/>
      <c r="CK507" s="92"/>
      <c r="CL507" s="92"/>
      <c r="CM507" s="92"/>
      <c r="CN507" s="92"/>
      <c r="CO507" s="92"/>
      <c r="CP507" s="92"/>
    </row>
    <row r="508" spans="1:94" s="72" customFormat="1" ht="16" customHeight="1" x14ac:dyDescent="0.25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82"/>
      <c r="L508" s="82"/>
      <c r="M508" s="82"/>
      <c r="N508" s="82"/>
      <c r="O508" s="82"/>
      <c r="P508" s="82"/>
      <c r="Q508" s="82"/>
      <c r="R508" s="79"/>
      <c r="S508" s="79"/>
      <c r="T508" s="79"/>
      <c r="U508" s="79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80"/>
      <c r="BQ508" s="80"/>
      <c r="BR508" s="80"/>
      <c r="BS508" s="80"/>
      <c r="BT508" s="80"/>
      <c r="BU508" s="80"/>
      <c r="BV508" s="80"/>
      <c r="BW508" s="77"/>
      <c r="BX508" s="57"/>
      <c r="CK508" s="92"/>
      <c r="CL508" s="92"/>
      <c r="CM508" s="92"/>
      <c r="CN508" s="92"/>
      <c r="CO508" s="92"/>
      <c r="CP508" s="92"/>
    </row>
    <row r="509" spans="1:94" s="72" customFormat="1" ht="16" customHeight="1" x14ac:dyDescent="0.25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82"/>
      <c r="L509" s="82"/>
      <c r="M509" s="82"/>
      <c r="N509" s="82"/>
      <c r="O509" s="82"/>
      <c r="P509" s="82"/>
      <c r="Q509" s="82"/>
      <c r="R509" s="79"/>
      <c r="S509" s="79"/>
      <c r="T509" s="79"/>
      <c r="U509" s="79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80"/>
      <c r="BQ509" s="80"/>
      <c r="BR509" s="80"/>
      <c r="BS509" s="80"/>
      <c r="BT509" s="80"/>
      <c r="BU509" s="80"/>
      <c r="BV509" s="80"/>
      <c r="BW509" s="77"/>
      <c r="BX509" s="57"/>
      <c r="CK509" s="92"/>
      <c r="CL509" s="92"/>
      <c r="CM509" s="92"/>
      <c r="CN509" s="92"/>
      <c r="CO509" s="92"/>
      <c r="CP509" s="92"/>
    </row>
    <row r="510" spans="1:94" s="72" customFormat="1" ht="16" customHeight="1" x14ac:dyDescent="0.25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82"/>
      <c r="L510" s="82"/>
      <c r="M510" s="82"/>
      <c r="N510" s="82"/>
      <c r="O510" s="82"/>
      <c r="P510" s="82"/>
      <c r="Q510" s="82"/>
      <c r="R510" s="79"/>
      <c r="S510" s="79"/>
      <c r="T510" s="79"/>
      <c r="U510" s="79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80"/>
      <c r="BQ510" s="80"/>
      <c r="BR510" s="80"/>
      <c r="BS510" s="80"/>
      <c r="BT510" s="80"/>
      <c r="BU510" s="80"/>
      <c r="BV510" s="80"/>
      <c r="BW510" s="77"/>
      <c r="BX510" s="57"/>
      <c r="CK510" s="92"/>
      <c r="CL510" s="92"/>
      <c r="CM510" s="92"/>
      <c r="CN510" s="92"/>
      <c r="CO510" s="92"/>
      <c r="CP510" s="92"/>
    </row>
    <row r="511" spans="1:94" s="72" customFormat="1" ht="16" customHeight="1" x14ac:dyDescent="0.25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82"/>
      <c r="L511" s="82"/>
      <c r="M511" s="82"/>
      <c r="N511" s="82"/>
      <c r="O511" s="82"/>
      <c r="P511" s="82"/>
      <c r="Q511" s="82"/>
      <c r="R511" s="79"/>
      <c r="S511" s="79"/>
      <c r="T511" s="79"/>
      <c r="U511" s="79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80"/>
      <c r="BQ511" s="80"/>
      <c r="BR511" s="80"/>
      <c r="BS511" s="80"/>
      <c r="BT511" s="80"/>
      <c r="BU511" s="80"/>
      <c r="BV511" s="80"/>
      <c r="BW511" s="77"/>
      <c r="BX511" s="57"/>
      <c r="CK511" s="92"/>
      <c r="CL511" s="92"/>
      <c r="CM511" s="92"/>
      <c r="CN511" s="92"/>
      <c r="CO511" s="92"/>
      <c r="CP511" s="92"/>
    </row>
    <row r="512" spans="1:94" s="72" customFormat="1" ht="16" customHeight="1" x14ac:dyDescent="0.25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82"/>
      <c r="L512" s="82"/>
      <c r="M512" s="82"/>
      <c r="N512" s="82"/>
      <c r="O512" s="82"/>
      <c r="P512" s="82"/>
      <c r="Q512" s="82"/>
      <c r="R512" s="79"/>
      <c r="S512" s="79"/>
      <c r="T512" s="79"/>
      <c r="U512" s="79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80"/>
      <c r="BQ512" s="80"/>
      <c r="BR512" s="80"/>
      <c r="BS512" s="80"/>
      <c r="BT512" s="80"/>
      <c r="BU512" s="80"/>
      <c r="BV512" s="80"/>
      <c r="BW512" s="77"/>
      <c r="BX512" s="57"/>
      <c r="CK512" s="92"/>
      <c r="CL512" s="92"/>
      <c r="CM512" s="92"/>
      <c r="CN512" s="92"/>
      <c r="CO512" s="92"/>
      <c r="CP512" s="92"/>
    </row>
    <row r="513" spans="1:94" s="72" customFormat="1" ht="16" customHeight="1" x14ac:dyDescent="0.25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82"/>
      <c r="L513" s="82"/>
      <c r="M513" s="82"/>
      <c r="N513" s="82"/>
      <c r="O513" s="82"/>
      <c r="P513" s="82"/>
      <c r="Q513" s="82"/>
      <c r="R513" s="79"/>
      <c r="S513" s="79"/>
      <c r="T513" s="79"/>
      <c r="U513" s="79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80"/>
      <c r="BQ513" s="80"/>
      <c r="BR513" s="80"/>
      <c r="BS513" s="80"/>
      <c r="BT513" s="80"/>
      <c r="BU513" s="80"/>
      <c r="BV513" s="80"/>
      <c r="BW513" s="77"/>
      <c r="BX513" s="57"/>
      <c r="CK513" s="92"/>
      <c r="CL513" s="92"/>
      <c r="CM513" s="92"/>
      <c r="CN513" s="92"/>
      <c r="CO513" s="92"/>
      <c r="CP513" s="92"/>
    </row>
    <row r="514" spans="1:94" s="72" customFormat="1" ht="16" customHeight="1" x14ac:dyDescent="0.25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82"/>
      <c r="L514" s="82"/>
      <c r="M514" s="82"/>
      <c r="N514" s="82"/>
      <c r="O514" s="82"/>
      <c r="P514" s="82"/>
      <c r="Q514" s="82"/>
      <c r="R514" s="79"/>
      <c r="S514" s="79"/>
      <c r="T514" s="79"/>
      <c r="U514" s="79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80"/>
      <c r="BQ514" s="80"/>
      <c r="BR514" s="80"/>
      <c r="BS514" s="80"/>
      <c r="BT514" s="80"/>
      <c r="BU514" s="80"/>
      <c r="BV514" s="80"/>
      <c r="BW514" s="77"/>
      <c r="BX514" s="57"/>
      <c r="CK514" s="92"/>
      <c r="CL514" s="92"/>
      <c r="CM514" s="92"/>
      <c r="CN514" s="92"/>
      <c r="CO514" s="92"/>
      <c r="CP514" s="92"/>
    </row>
    <row r="515" spans="1:94" s="72" customFormat="1" ht="16" customHeight="1" x14ac:dyDescent="0.25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82"/>
      <c r="L515" s="82"/>
      <c r="M515" s="82"/>
      <c r="N515" s="82"/>
      <c r="O515" s="82"/>
      <c r="P515" s="82"/>
      <c r="Q515" s="82"/>
      <c r="R515" s="79"/>
      <c r="S515" s="79"/>
      <c r="T515" s="79"/>
      <c r="U515" s="79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80"/>
      <c r="BQ515" s="80"/>
      <c r="BR515" s="80"/>
      <c r="BS515" s="80"/>
      <c r="BT515" s="80"/>
      <c r="BU515" s="80"/>
      <c r="BV515" s="80"/>
      <c r="BW515" s="77"/>
      <c r="BX515" s="57"/>
      <c r="CK515" s="92"/>
      <c r="CL515" s="92"/>
      <c r="CM515" s="92"/>
      <c r="CN515" s="92"/>
      <c r="CO515" s="92"/>
      <c r="CP515" s="92"/>
    </row>
    <row r="516" spans="1:94" s="72" customFormat="1" ht="16" customHeight="1" x14ac:dyDescent="0.25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82"/>
      <c r="L516" s="82"/>
      <c r="M516" s="82"/>
      <c r="N516" s="82"/>
      <c r="O516" s="82"/>
      <c r="P516" s="82"/>
      <c r="Q516" s="82"/>
      <c r="R516" s="79"/>
      <c r="S516" s="79"/>
      <c r="T516" s="79"/>
      <c r="U516" s="79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80"/>
      <c r="BQ516" s="80"/>
      <c r="BR516" s="80"/>
      <c r="BS516" s="80"/>
      <c r="BT516" s="80"/>
      <c r="BU516" s="80"/>
      <c r="BV516" s="80"/>
      <c r="BW516" s="77"/>
      <c r="BX516" s="57"/>
      <c r="CK516" s="92"/>
      <c r="CL516" s="92"/>
      <c r="CM516" s="92"/>
      <c r="CN516" s="92"/>
      <c r="CO516" s="92"/>
      <c r="CP516" s="92"/>
    </row>
    <row r="517" spans="1:94" s="72" customFormat="1" ht="16" customHeight="1" x14ac:dyDescent="0.25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82"/>
      <c r="L517" s="82"/>
      <c r="M517" s="82"/>
      <c r="N517" s="82"/>
      <c r="O517" s="82"/>
      <c r="P517" s="82"/>
      <c r="Q517" s="82"/>
      <c r="R517" s="79"/>
      <c r="S517" s="79"/>
      <c r="T517" s="79"/>
      <c r="U517" s="79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80"/>
      <c r="BQ517" s="80"/>
      <c r="BR517" s="80"/>
      <c r="BS517" s="80"/>
      <c r="BT517" s="80"/>
      <c r="BU517" s="80"/>
      <c r="BV517" s="80"/>
      <c r="BW517" s="77"/>
      <c r="BX517" s="57"/>
      <c r="CK517" s="92"/>
      <c r="CL517" s="92"/>
      <c r="CM517" s="92"/>
      <c r="CN517" s="92"/>
      <c r="CO517" s="92"/>
      <c r="CP517" s="92"/>
    </row>
    <row r="518" spans="1:94" s="72" customFormat="1" ht="16" customHeight="1" x14ac:dyDescent="0.25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82"/>
      <c r="L518" s="82"/>
      <c r="M518" s="82"/>
      <c r="N518" s="82"/>
      <c r="O518" s="82"/>
      <c r="P518" s="82"/>
      <c r="Q518" s="82"/>
      <c r="R518" s="79"/>
      <c r="S518" s="79"/>
      <c r="T518" s="79"/>
      <c r="U518" s="79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80"/>
      <c r="BQ518" s="80"/>
      <c r="BR518" s="80"/>
      <c r="BS518" s="80"/>
      <c r="BT518" s="80"/>
      <c r="BU518" s="80"/>
      <c r="BV518" s="80"/>
      <c r="BW518" s="77"/>
      <c r="BX518" s="57"/>
      <c r="CK518" s="92"/>
      <c r="CL518" s="92"/>
      <c r="CM518" s="92"/>
      <c r="CN518" s="92"/>
      <c r="CO518" s="92"/>
      <c r="CP518" s="92"/>
    </row>
    <row r="519" spans="1:94" s="72" customFormat="1" ht="16" customHeight="1" x14ac:dyDescent="0.25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82"/>
      <c r="L519" s="82"/>
      <c r="M519" s="82"/>
      <c r="N519" s="82"/>
      <c r="O519" s="82"/>
      <c r="P519" s="82"/>
      <c r="Q519" s="82"/>
      <c r="R519" s="79"/>
      <c r="S519" s="79"/>
      <c r="T519" s="79"/>
      <c r="U519" s="79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80"/>
      <c r="BQ519" s="80"/>
      <c r="BR519" s="80"/>
      <c r="BS519" s="80"/>
      <c r="BT519" s="80"/>
      <c r="BU519" s="80"/>
      <c r="BV519" s="80"/>
      <c r="BW519" s="77"/>
      <c r="BX519" s="57"/>
      <c r="CK519" s="92"/>
      <c r="CL519" s="92"/>
      <c r="CM519" s="92"/>
      <c r="CN519" s="92"/>
      <c r="CO519" s="92"/>
      <c r="CP519" s="92"/>
    </row>
    <row r="520" spans="1:94" s="72" customFormat="1" ht="16" customHeight="1" x14ac:dyDescent="0.25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82"/>
      <c r="L520" s="82"/>
      <c r="M520" s="82"/>
      <c r="N520" s="82"/>
      <c r="O520" s="82"/>
      <c r="P520" s="82"/>
      <c r="Q520" s="82"/>
      <c r="R520" s="79"/>
      <c r="S520" s="79"/>
      <c r="T520" s="79"/>
      <c r="U520" s="79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80"/>
      <c r="BQ520" s="80"/>
      <c r="BR520" s="80"/>
      <c r="BS520" s="80"/>
      <c r="BT520" s="80"/>
      <c r="BU520" s="80"/>
      <c r="BV520" s="80"/>
      <c r="BW520" s="77"/>
      <c r="BX520" s="57"/>
      <c r="CK520" s="92"/>
      <c r="CL520" s="92"/>
      <c r="CM520" s="92"/>
      <c r="CN520" s="92"/>
      <c r="CO520" s="92"/>
      <c r="CP520" s="92"/>
    </row>
    <row r="521" spans="1:94" s="72" customFormat="1" ht="16" customHeight="1" x14ac:dyDescent="0.25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82"/>
      <c r="L521" s="82"/>
      <c r="M521" s="82"/>
      <c r="N521" s="82"/>
      <c r="O521" s="82"/>
      <c r="P521" s="82"/>
      <c r="Q521" s="82"/>
      <c r="R521" s="79"/>
      <c r="S521" s="79"/>
      <c r="T521" s="79"/>
      <c r="U521" s="79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80"/>
      <c r="BQ521" s="80"/>
      <c r="BR521" s="80"/>
      <c r="BS521" s="80"/>
      <c r="BT521" s="80"/>
      <c r="BU521" s="80"/>
      <c r="BV521" s="80"/>
      <c r="BW521" s="77"/>
      <c r="BX521" s="57"/>
      <c r="CK521" s="92"/>
      <c r="CL521" s="92"/>
      <c r="CM521" s="92"/>
      <c r="CN521" s="92"/>
      <c r="CO521" s="92"/>
      <c r="CP521" s="92"/>
    </row>
    <row r="522" spans="1:94" s="72" customFormat="1" ht="16" customHeight="1" x14ac:dyDescent="0.25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82"/>
      <c r="L522" s="82"/>
      <c r="M522" s="82"/>
      <c r="N522" s="82"/>
      <c r="O522" s="82"/>
      <c r="P522" s="82"/>
      <c r="Q522" s="82"/>
      <c r="R522" s="79"/>
      <c r="S522" s="79"/>
      <c r="T522" s="79"/>
      <c r="U522" s="79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80"/>
      <c r="BQ522" s="80"/>
      <c r="BR522" s="80"/>
      <c r="BS522" s="80"/>
      <c r="BT522" s="80"/>
      <c r="BU522" s="80"/>
      <c r="BV522" s="80"/>
      <c r="BW522" s="77"/>
      <c r="BX522" s="57"/>
      <c r="CK522" s="92"/>
      <c r="CL522" s="92"/>
      <c r="CM522" s="92"/>
      <c r="CN522" s="92"/>
      <c r="CO522" s="92"/>
      <c r="CP522" s="92"/>
    </row>
    <row r="523" spans="1:94" s="72" customFormat="1" ht="16" customHeight="1" x14ac:dyDescent="0.25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82"/>
      <c r="L523" s="82"/>
      <c r="M523" s="82"/>
      <c r="N523" s="82"/>
      <c r="O523" s="82"/>
      <c r="P523" s="82"/>
      <c r="Q523" s="82"/>
      <c r="R523" s="79"/>
      <c r="S523" s="79"/>
      <c r="T523" s="79"/>
      <c r="U523" s="79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80"/>
      <c r="BQ523" s="80"/>
      <c r="BR523" s="80"/>
      <c r="BS523" s="80"/>
      <c r="BT523" s="80"/>
      <c r="BU523" s="80"/>
      <c r="BV523" s="80"/>
      <c r="BW523" s="77"/>
      <c r="BX523" s="57"/>
      <c r="CK523" s="92"/>
      <c r="CL523" s="92"/>
      <c r="CM523" s="92"/>
      <c r="CN523" s="92"/>
      <c r="CO523" s="92"/>
      <c r="CP523" s="92"/>
    </row>
    <row r="524" spans="1:94" s="72" customFormat="1" ht="16" customHeight="1" x14ac:dyDescent="0.25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82"/>
      <c r="L524" s="82"/>
      <c r="M524" s="82"/>
      <c r="N524" s="82"/>
      <c r="O524" s="82"/>
      <c r="P524" s="82"/>
      <c r="Q524" s="82"/>
      <c r="R524" s="79"/>
      <c r="S524" s="79"/>
      <c r="T524" s="79"/>
      <c r="U524" s="79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1"/>
      <c r="BO524" s="81"/>
      <c r="BP524" s="80"/>
      <c r="BQ524" s="80"/>
      <c r="BR524" s="80"/>
      <c r="BS524" s="80"/>
      <c r="BT524" s="80"/>
      <c r="BU524" s="80"/>
      <c r="BV524" s="80"/>
      <c r="BW524" s="77"/>
      <c r="BX524" s="57"/>
      <c r="CK524" s="92"/>
      <c r="CL524" s="92"/>
      <c r="CM524" s="92"/>
      <c r="CN524" s="92"/>
      <c r="CO524" s="92"/>
      <c r="CP524" s="92"/>
    </row>
    <row r="525" spans="1:94" s="72" customFormat="1" ht="16" customHeight="1" x14ac:dyDescent="0.25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82"/>
      <c r="L525" s="82"/>
      <c r="M525" s="82"/>
      <c r="N525" s="82"/>
      <c r="O525" s="82"/>
      <c r="P525" s="82"/>
      <c r="Q525" s="82"/>
      <c r="R525" s="79"/>
      <c r="S525" s="79"/>
      <c r="T525" s="79"/>
      <c r="U525" s="79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1"/>
      <c r="BO525" s="81"/>
      <c r="BP525" s="80"/>
      <c r="BQ525" s="80"/>
      <c r="BR525" s="80"/>
      <c r="BS525" s="80"/>
      <c r="BT525" s="80"/>
      <c r="BU525" s="80"/>
      <c r="BV525" s="80"/>
      <c r="BW525" s="77"/>
      <c r="BX525" s="57"/>
      <c r="CK525" s="92"/>
      <c r="CL525" s="92"/>
      <c r="CM525" s="92"/>
      <c r="CN525" s="92"/>
      <c r="CO525" s="92"/>
      <c r="CP525" s="92"/>
    </row>
    <row r="526" spans="1:94" s="72" customFormat="1" ht="16" customHeight="1" x14ac:dyDescent="0.25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82"/>
      <c r="L526" s="82"/>
      <c r="M526" s="82"/>
      <c r="N526" s="82"/>
      <c r="O526" s="82"/>
      <c r="P526" s="82"/>
      <c r="Q526" s="82"/>
      <c r="R526" s="79"/>
      <c r="S526" s="79"/>
      <c r="T526" s="79"/>
      <c r="U526" s="79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1"/>
      <c r="BO526" s="81"/>
      <c r="BP526" s="80"/>
      <c r="BQ526" s="80"/>
      <c r="BR526" s="80"/>
      <c r="BS526" s="80"/>
      <c r="BT526" s="80"/>
      <c r="BU526" s="80"/>
      <c r="BV526" s="80"/>
      <c r="BW526" s="77"/>
      <c r="BX526" s="57"/>
      <c r="CK526" s="92"/>
      <c r="CL526" s="92"/>
      <c r="CM526" s="92"/>
      <c r="CN526" s="92"/>
      <c r="CO526" s="92"/>
      <c r="CP526" s="92"/>
    </row>
    <row r="527" spans="1:94" s="72" customFormat="1" ht="16" customHeight="1" x14ac:dyDescent="0.25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82"/>
      <c r="L527" s="82"/>
      <c r="M527" s="82"/>
      <c r="N527" s="82"/>
      <c r="O527" s="82"/>
      <c r="P527" s="82"/>
      <c r="Q527" s="82"/>
      <c r="R527" s="79"/>
      <c r="S527" s="79"/>
      <c r="T527" s="79"/>
      <c r="U527" s="79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1"/>
      <c r="BO527" s="81"/>
      <c r="BP527" s="80"/>
      <c r="BQ527" s="80"/>
      <c r="BR527" s="80"/>
      <c r="BS527" s="80"/>
      <c r="BT527" s="80"/>
      <c r="BU527" s="80"/>
      <c r="BV527" s="80"/>
      <c r="BW527" s="77"/>
      <c r="BX527" s="57"/>
      <c r="CK527" s="92"/>
      <c r="CL527" s="92"/>
      <c r="CM527" s="92"/>
      <c r="CN527" s="92"/>
      <c r="CO527" s="92"/>
      <c r="CP527" s="92"/>
    </row>
    <row r="528" spans="1:94" s="72" customFormat="1" ht="16" customHeight="1" x14ac:dyDescent="0.25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82"/>
      <c r="L528" s="82"/>
      <c r="M528" s="82"/>
      <c r="N528" s="82"/>
      <c r="O528" s="82"/>
      <c r="P528" s="82"/>
      <c r="Q528" s="82"/>
      <c r="R528" s="79"/>
      <c r="S528" s="79"/>
      <c r="T528" s="79"/>
      <c r="U528" s="79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1"/>
      <c r="BO528" s="81"/>
      <c r="BP528" s="80"/>
      <c r="BQ528" s="80"/>
      <c r="BR528" s="80"/>
      <c r="BS528" s="80"/>
      <c r="BT528" s="80"/>
      <c r="BU528" s="80"/>
      <c r="BV528" s="80"/>
      <c r="BW528" s="77"/>
      <c r="BX528" s="57"/>
      <c r="CK528" s="92"/>
      <c r="CL528" s="92"/>
      <c r="CM528" s="92"/>
      <c r="CN528" s="92"/>
      <c r="CO528" s="92"/>
      <c r="CP528" s="92"/>
    </row>
    <row r="529" spans="1:94" s="72" customFormat="1" ht="16" customHeight="1" x14ac:dyDescent="0.25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82"/>
      <c r="L529" s="82"/>
      <c r="M529" s="82"/>
      <c r="N529" s="82"/>
      <c r="O529" s="82"/>
      <c r="P529" s="82"/>
      <c r="Q529" s="82"/>
      <c r="R529" s="79"/>
      <c r="S529" s="79"/>
      <c r="T529" s="79"/>
      <c r="U529" s="79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1"/>
      <c r="BO529" s="81"/>
      <c r="BP529" s="80"/>
      <c r="BQ529" s="80"/>
      <c r="BR529" s="80"/>
      <c r="BS529" s="80"/>
      <c r="BT529" s="80"/>
      <c r="BU529" s="80"/>
      <c r="BV529" s="80"/>
      <c r="BW529" s="77"/>
      <c r="BX529" s="57"/>
      <c r="CK529" s="92"/>
      <c r="CL529" s="92"/>
      <c r="CM529" s="92"/>
      <c r="CN529" s="92"/>
      <c r="CO529" s="92"/>
      <c r="CP529" s="92"/>
    </row>
    <row r="530" spans="1:94" s="72" customFormat="1" ht="16" customHeight="1" x14ac:dyDescent="0.25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82"/>
      <c r="L530" s="82"/>
      <c r="M530" s="82"/>
      <c r="N530" s="82"/>
      <c r="O530" s="82"/>
      <c r="P530" s="82"/>
      <c r="Q530" s="82"/>
      <c r="R530" s="79"/>
      <c r="S530" s="79"/>
      <c r="T530" s="79"/>
      <c r="U530" s="79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1"/>
      <c r="BO530" s="81"/>
      <c r="BP530" s="80"/>
      <c r="BQ530" s="80"/>
      <c r="BR530" s="80"/>
      <c r="BS530" s="80"/>
      <c r="BT530" s="80"/>
      <c r="BU530" s="80"/>
      <c r="BV530" s="80"/>
      <c r="BW530" s="77"/>
      <c r="BX530" s="57"/>
      <c r="CK530" s="92"/>
      <c r="CL530" s="92"/>
      <c r="CM530" s="92"/>
      <c r="CN530" s="92"/>
      <c r="CO530" s="92"/>
      <c r="CP530" s="92"/>
    </row>
    <row r="531" spans="1:94" s="72" customFormat="1" ht="16" customHeight="1" x14ac:dyDescent="0.25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82"/>
      <c r="L531" s="82"/>
      <c r="M531" s="82"/>
      <c r="N531" s="82"/>
      <c r="O531" s="82"/>
      <c r="P531" s="82"/>
      <c r="Q531" s="82"/>
      <c r="R531" s="79"/>
      <c r="S531" s="79"/>
      <c r="T531" s="79"/>
      <c r="U531" s="79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80"/>
      <c r="BQ531" s="80"/>
      <c r="BR531" s="80"/>
      <c r="BS531" s="80"/>
      <c r="BT531" s="80"/>
      <c r="BU531" s="80"/>
      <c r="BV531" s="80"/>
      <c r="BW531" s="77"/>
      <c r="BX531" s="57"/>
      <c r="CK531" s="92"/>
      <c r="CL531" s="92"/>
      <c r="CM531" s="92"/>
      <c r="CN531" s="92"/>
      <c r="CO531" s="92"/>
      <c r="CP531" s="92"/>
    </row>
    <row r="532" spans="1:94" s="72" customFormat="1" ht="16" customHeight="1" x14ac:dyDescent="0.25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82"/>
      <c r="L532" s="82"/>
      <c r="M532" s="82"/>
      <c r="N532" s="82"/>
      <c r="O532" s="82"/>
      <c r="P532" s="82"/>
      <c r="Q532" s="82"/>
      <c r="R532" s="79"/>
      <c r="S532" s="79"/>
      <c r="T532" s="79"/>
      <c r="U532" s="79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80"/>
      <c r="BQ532" s="80"/>
      <c r="BR532" s="80"/>
      <c r="BS532" s="80"/>
      <c r="BT532" s="80"/>
      <c r="BU532" s="80"/>
      <c r="BV532" s="80"/>
      <c r="BW532" s="77"/>
      <c r="BX532" s="57"/>
      <c r="CK532" s="92"/>
      <c r="CL532" s="92"/>
      <c r="CM532" s="92"/>
      <c r="CN532" s="92"/>
      <c r="CO532" s="92"/>
      <c r="CP532" s="92"/>
    </row>
    <row r="533" spans="1:94" s="72" customFormat="1" ht="16" customHeight="1" x14ac:dyDescent="0.25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82"/>
      <c r="L533" s="82"/>
      <c r="M533" s="82"/>
      <c r="N533" s="82"/>
      <c r="O533" s="82"/>
      <c r="P533" s="82"/>
      <c r="Q533" s="82"/>
      <c r="R533" s="79"/>
      <c r="S533" s="79"/>
      <c r="T533" s="79"/>
      <c r="U533" s="79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80"/>
      <c r="BQ533" s="80"/>
      <c r="BR533" s="80"/>
      <c r="BS533" s="80"/>
      <c r="BT533" s="80"/>
      <c r="BU533" s="80"/>
      <c r="BV533" s="80"/>
      <c r="BW533" s="77"/>
      <c r="BX533" s="57"/>
      <c r="CK533" s="92"/>
      <c r="CL533" s="92"/>
      <c r="CM533" s="92"/>
      <c r="CN533" s="92"/>
      <c r="CO533" s="92"/>
      <c r="CP533" s="92"/>
    </row>
    <row r="534" spans="1:94" s="72" customFormat="1" ht="16" customHeight="1" x14ac:dyDescent="0.25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82"/>
      <c r="L534" s="82"/>
      <c r="M534" s="82"/>
      <c r="N534" s="82"/>
      <c r="O534" s="82"/>
      <c r="P534" s="82"/>
      <c r="Q534" s="82"/>
      <c r="R534" s="79"/>
      <c r="S534" s="79"/>
      <c r="T534" s="79"/>
      <c r="U534" s="79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80"/>
      <c r="BQ534" s="80"/>
      <c r="BR534" s="80"/>
      <c r="BS534" s="80"/>
      <c r="BT534" s="80"/>
      <c r="BU534" s="80"/>
      <c r="BV534" s="80"/>
      <c r="BW534" s="77"/>
      <c r="BX534" s="57"/>
      <c r="CK534" s="92"/>
      <c r="CL534" s="92"/>
      <c r="CM534" s="92"/>
      <c r="CN534" s="92"/>
      <c r="CO534" s="92"/>
      <c r="CP534" s="92"/>
    </row>
    <row r="535" spans="1:94" s="72" customFormat="1" ht="16" customHeight="1" x14ac:dyDescent="0.25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82"/>
      <c r="L535" s="82"/>
      <c r="M535" s="82"/>
      <c r="N535" s="82"/>
      <c r="O535" s="82"/>
      <c r="P535" s="82"/>
      <c r="Q535" s="82"/>
      <c r="R535" s="79"/>
      <c r="S535" s="79"/>
      <c r="T535" s="79"/>
      <c r="U535" s="79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80"/>
      <c r="BQ535" s="80"/>
      <c r="BR535" s="80"/>
      <c r="BS535" s="80"/>
      <c r="BT535" s="80"/>
      <c r="BU535" s="80"/>
      <c r="BV535" s="80"/>
      <c r="BW535" s="77"/>
      <c r="BX535" s="57"/>
      <c r="CK535" s="92"/>
      <c r="CL535" s="92"/>
      <c r="CM535" s="92"/>
      <c r="CN535" s="92"/>
      <c r="CO535" s="92"/>
      <c r="CP535" s="92"/>
    </row>
    <row r="536" spans="1:94" s="72" customFormat="1" ht="16" customHeight="1" x14ac:dyDescent="0.25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82"/>
      <c r="L536" s="82"/>
      <c r="M536" s="82"/>
      <c r="N536" s="82"/>
      <c r="O536" s="82"/>
      <c r="P536" s="82"/>
      <c r="Q536" s="82"/>
      <c r="R536" s="79"/>
      <c r="S536" s="79"/>
      <c r="T536" s="79"/>
      <c r="U536" s="79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80"/>
      <c r="BQ536" s="80"/>
      <c r="BR536" s="80"/>
      <c r="BS536" s="80"/>
      <c r="BT536" s="80"/>
      <c r="BU536" s="80"/>
      <c r="BV536" s="80"/>
      <c r="BW536" s="77"/>
      <c r="BX536" s="57"/>
      <c r="CK536" s="92"/>
      <c r="CL536" s="92"/>
      <c r="CM536" s="92"/>
      <c r="CN536" s="92"/>
      <c r="CO536" s="92"/>
      <c r="CP536" s="92"/>
    </row>
    <row r="537" spans="1:94" s="72" customFormat="1" ht="16" customHeight="1" x14ac:dyDescent="0.25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82"/>
      <c r="L537" s="82"/>
      <c r="M537" s="82"/>
      <c r="N537" s="82"/>
      <c r="O537" s="82"/>
      <c r="P537" s="82"/>
      <c r="Q537" s="82"/>
      <c r="R537" s="79"/>
      <c r="S537" s="79"/>
      <c r="T537" s="79"/>
      <c r="U537" s="79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80"/>
      <c r="BQ537" s="80"/>
      <c r="BR537" s="80"/>
      <c r="BS537" s="80"/>
      <c r="BT537" s="80"/>
      <c r="BU537" s="80"/>
      <c r="BV537" s="80"/>
      <c r="BW537" s="77"/>
      <c r="BX537" s="57"/>
      <c r="CK537" s="92"/>
      <c r="CL537" s="92"/>
      <c r="CM537" s="92"/>
      <c r="CN537" s="92"/>
      <c r="CO537" s="92"/>
      <c r="CP537" s="92"/>
    </row>
    <row r="538" spans="1:94" s="72" customFormat="1" ht="16" customHeight="1" x14ac:dyDescent="0.25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82"/>
      <c r="L538" s="82"/>
      <c r="M538" s="82"/>
      <c r="N538" s="82"/>
      <c r="O538" s="82"/>
      <c r="P538" s="82"/>
      <c r="Q538" s="82"/>
      <c r="R538" s="79"/>
      <c r="S538" s="79"/>
      <c r="T538" s="79"/>
      <c r="U538" s="79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80"/>
      <c r="BQ538" s="80"/>
      <c r="BR538" s="80"/>
      <c r="BS538" s="80"/>
      <c r="BT538" s="80"/>
      <c r="BU538" s="80"/>
      <c r="BV538" s="80"/>
      <c r="BW538" s="77"/>
      <c r="BX538" s="57"/>
      <c r="CK538" s="92"/>
      <c r="CL538" s="92"/>
      <c r="CM538" s="92"/>
      <c r="CN538" s="92"/>
      <c r="CO538" s="92"/>
      <c r="CP538" s="92"/>
    </row>
    <row r="539" spans="1:94" s="72" customFormat="1" ht="16" customHeight="1" x14ac:dyDescent="0.25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82"/>
      <c r="L539" s="82"/>
      <c r="M539" s="82"/>
      <c r="N539" s="82"/>
      <c r="O539" s="82"/>
      <c r="P539" s="82"/>
      <c r="Q539" s="82"/>
      <c r="R539" s="79"/>
      <c r="S539" s="79"/>
      <c r="T539" s="79"/>
      <c r="U539" s="79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80"/>
      <c r="BQ539" s="80"/>
      <c r="BR539" s="80"/>
      <c r="BS539" s="80"/>
      <c r="BT539" s="80"/>
      <c r="BU539" s="80"/>
      <c r="BV539" s="80"/>
      <c r="BW539" s="77"/>
      <c r="BX539" s="57"/>
      <c r="CK539" s="92"/>
      <c r="CL539" s="92"/>
      <c r="CM539" s="92"/>
      <c r="CN539" s="92"/>
      <c r="CO539" s="92"/>
      <c r="CP539" s="92"/>
    </row>
    <row r="540" spans="1:94" s="72" customFormat="1" ht="16" customHeight="1" x14ac:dyDescent="0.25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82"/>
      <c r="L540" s="82"/>
      <c r="M540" s="82"/>
      <c r="N540" s="82"/>
      <c r="O540" s="82"/>
      <c r="P540" s="82"/>
      <c r="Q540" s="82"/>
      <c r="R540" s="79"/>
      <c r="S540" s="79"/>
      <c r="T540" s="79"/>
      <c r="U540" s="79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80"/>
      <c r="BQ540" s="80"/>
      <c r="BR540" s="80"/>
      <c r="BS540" s="80"/>
      <c r="BT540" s="80"/>
      <c r="BU540" s="80"/>
      <c r="BV540" s="80"/>
      <c r="BW540" s="77"/>
      <c r="BX540" s="57"/>
      <c r="CK540" s="92"/>
      <c r="CL540" s="92"/>
      <c r="CM540" s="92"/>
      <c r="CN540" s="92"/>
      <c r="CO540" s="92"/>
      <c r="CP540" s="92"/>
    </row>
    <row r="541" spans="1:94" s="72" customFormat="1" ht="16" customHeight="1" x14ac:dyDescent="0.25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82"/>
      <c r="L541" s="82"/>
      <c r="M541" s="82"/>
      <c r="N541" s="82"/>
      <c r="O541" s="82"/>
      <c r="P541" s="82"/>
      <c r="Q541" s="82"/>
      <c r="R541" s="79"/>
      <c r="S541" s="79"/>
      <c r="T541" s="79"/>
      <c r="U541" s="79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80"/>
      <c r="BQ541" s="80"/>
      <c r="BR541" s="80"/>
      <c r="BS541" s="80"/>
      <c r="BT541" s="80"/>
      <c r="BU541" s="80"/>
      <c r="BV541" s="80"/>
      <c r="BW541" s="77"/>
      <c r="BX541" s="57"/>
      <c r="CK541" s="92"/>
      <c r="CL541" s="92"/>
      <c r="CM541" s="92"/>
      <c r="CN541" s="92"/>
      <c r="CO541" s="92"/>
      <c r="CP541" s="92"/>
    </row>
    <row r="542" spans="1:94" s="72" customFormat="1" ht="16" customHeight="1" x14ac:dyDescent="0.25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82"/>
      <c r="L542" s="82"/>
      <c r="M542" s="82"/>
      <c r="N542" s="82"/>
      <c r="O542" s="82"/>
      <c r="P542" s="82"/>
      <c r="Q542" s="82"/>
      <c r="R542" s="79"/>
      <c r="S542" s="79"/>
      <c r="T542" s="79"/>
      <c r="U542" s="79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80"/>
      <c r="BQ542" s="80"/>
      <c r="BR542" s="80"/>
      <c r="BS542" s="80"/>
      <c r="BT542" s="80"/>
      <c r="BU542" s="80"/>
      <c r="BV542" s="80"/>
      <c r="BW542" s="77"/>
      <c r="BX542" s="57"/>
      <c r="CK542" s="92"/>
      <c r="CL542" s="92"/>
      <c r="CM542" s="92"/>
      <c r="CN542" s="92"/>
      <c r="CO542" s="92"/>
      <c r="CP542" s="92"/>
    </row>
    <row r="543" spans="1:94" s="72" customFormat="1" ht="16" customHeight="1" x14ac:dyDescent="0.25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82"/>
      <c r="L543" s="82"/>
      <c r="M543" s="82"/>
      <c r="N543" s="82"/>
      <c r="O543" s="82"/>
      <c r="P543" s="82"/>
      <c r="Q543" s="82"/>
      <c r="R543" s="79"/>
      <c r="S543" s="79"/>
      <c r="T543" s="79"/>
      <c r="U543" s="79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80"/>
      <c r="BQ543" s="80"/>
      <c r="BR543" s="80"/>
      <c r="BS543" s="80"/>
      <c r="BT543" s="80"/>
      <c r="BU543" s="80"/>
      <c r="BV543" s="80"/>
      <c r="BW543" s="77"/>
      <c r="BX543" s="57"/>
      <c r="CK543" s="92"/>
      <c r="CL543" s="92"/>
      <c r="CM543" s="92"/>
      <c r="CN543" s="92"/>
      <c r="CO543" s="92"/>
      <c r="CP543" s="92"/>
    </row>
    <row r="544" spans="1:94" s="72" customFormat="1" ht="16" customHeight="1" x14ac:dyDescent="0.25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82"/>
      <c r="L544" s="82"/>
      <c r="M544" s="82"/>
      <c r="N544" s="82"/>
      <c r="O544" s="82"/>
      <c r="P544" s="82"/>
      <c r="Q544" s="82"/>
      <c r="R544" s="79"/>
      <c r="S544" s="79"/>
      <c r="T544" s="79"/>
      <c r="U544" s="79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80"/>
      <c r="BQ544" s="80"/>
      <c r="BR544" s="80"/>
      <c r="BS544" s="80"/>
      <c r="BT544" s="80"/>
      <c r="BU544" s="80"/>
      <c r="BV544" s="80"/>
      <c r="BW544" s="77"/>
      <c r="BX544" s="57"/>
      <c r="CK544" s="92"/>
      <c r="CL544" s="92"/>
      <c r="CM544" s="92"/>
      <c r="CN544" s="92"/>
      <c r="CO544" s="92"/>
      <c r="CP544" s="92"/>
    </row>
    <row r="545" spans="1:94" s="72" customFormat="1" ht="16" customHeight="1" x14ac:dyDescent="0.25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82"/>
      <c r="L545" s="82"/>
      <c r="M545" s="82"/>
      <c r="N545" s="82"/>
      <c r="O545" s="82"/>
      <c r="P545" s="82"/>
      <c r="Q545" s="82"/>
      <c r="R545" s="79"/>
      <c r="S545" s="79"/>
      <c r="T545" s="79"/>
      <c r="U545" s="79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80"/>
      <c r="BQ545" s="80"/>
      <c r="BR545" s="80"/>
      <c r="BS545" s="80"/>
      <c r="BT545" s="80"/>
      <c r="BU545" s="80"/>
      <c r="BV545" s="80"/>
      <c r="BW545" s="77"/>
      <c r="BX545" s="57"/>
      <c r="CK545" s="92"/>
      <c r="CL545" s="92"/>
      <c r="CM545" s="92"/>
      <c r="CN545" s="92"/>
      <c r="CO545" s="92"/>
      <c r="CP545" s="92"/>
    </row>
    <row r="546" spans="1:94" s="72" customFormat="1" ht="16" customHeight="1" x14ac:dyDescent="0.25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82"/>
      <c r="L546" s="82"/>
      <c r="M546" s="82"/>
      <c r="N546" s="82"/>
      <c r="O546" s="82"/>
      <c r="P546" s="82"/>
      <c r="Q546" s="82"/>
      <c r="R546" s="79"/>
      <c r="S546" s="79"/>
      <c r="T546" s="79"/>
      <c r="U546" s="79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80"/>
      <c r="BQ546" s="80"/>
      <c r="BR546" s="80"/>
      <c r="BS546" s="80"/>
      <c r="BT546" s="80"/>
      <c r="BU546" s="80"/>
      <c r="BV546" s="80"/>
      <c r="BW546" s="77"/>
      <c r="BX546" s="57"/>
      <c r="CK546" s="92"/>
      <c r="CL546" s="92"/>
      <c r="CM546" s="92"/>
      <c r="CN546" s="92"/>
      <c r="CO546" s="92"/>
      <c r="CP546" s="92"/>
    </row>
    <row r="547" spans="1:94" s="72" customFormat="1" ht="16" customHeight="1" x14ac:dyDescent="0.25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82"/>
      <c r="L547" s="82"/>
      <c r="M547" s="82"/>
      <c r="N547" s="82"/>
      <c r="O547" s="82"/>
      <c r="P547" s="82"/>
      <c r="Q547" s="82"/>
      <c r="R547" s="79"/>
      <c r="S547" s="79"/>
      <c r="T547" s="79"/>
      <c r="U547" s="79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80"/>
      <c r="BQ547" s="80"/>
      <c r="BR547" s="80"/>
      <c r="BS547" s="80"/>
      <c r="BT547" s="80"/>
      <c r="BU547" s="80"/>
      <c r="BV547" s="80"/>
      <c r="BW547" s="77"/>
      <c r="BX547" s="57"/>
      <c r="CK547" s="92"/>
      <c r="CL547" s="92"/>
      <c r="CM547" s="92"/>
      <c r="CN547" s="92"/>
      <c r="CO547" s="92"/>
      <c r="CP547" s="92"/>
    </row>
    <row r="548" spans="1:94" s="72" customFormat="1" ht="16" customHeight="1" x14ac:dyDescent="0.25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82"/>
      <c r="L548" s="82"/>
      <c r="M548" s="82"/>
      <c r="N548" s="82"/>
      <c r="O548" s="82"/>
      <c r="P548" s="82"/>
      <c r="Q548" s="82"/>
      <c r="R548" s="79"/>
      <c r="S548" s="79"/>
      <c r="T548" s="79"/>
      <c r="U548" s="79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1"/>
      <c r="BO548" s="81"/>
      <c r="BP548" s="80"/>
      <c r="BQ548" s="80"/>
      <c r="BR548" s="80"/>
      <c r="BS548" s="80"/>
      <c r="BT548" s="80"/>
      <c r="BU548" s="80"/>
      <c r="BV548" s="80"/>
      <c r="BW548" s="77"/>
      <c r="BX548" s="57"/>
      <c r="CK548" s="92"/>
      <c r="CL548" s="92"/>
      <c r="CM548" s="92"/>
      <c r="CN548" s="92"/>
      <c r="CO548" s="92"/>
      <c r="CP548" s="92"/>
    </row>
    <row r="549" spans="1:94" s="72" customFormat="1" ht="16" customHeight="1" x14ac:dyDescent="0.25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82"/>
      <c r="L549" s="82"/>
      <c r="M549" s="82"/>
      <c r="N549" s="82"/>
      <c r="O549" s="82"/>
      <c r="P549" s="82"/>
      <c r="Q549" s="82"/>
      <c r="R549" s="79"/>
      <c r="S549" s="79"/>
      <c r="T549" s="79"/>
      <c r="U549" s="79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1"/>
      <c r="BO549" s="81"/>
      <c r="BP549" s="80"/>
      <c r="BQ549" s="80"/>
      <c r="BR549" s="80"/>
      <c r="BS549" s="80"/>
      <c r="BT549" s="80"/>
      <c r="BU549" s="80"/>
      <c r="BV549" s="80"/>
      <c r="BW549" s="77"/>
      <c r="BX549" s="57"/>
      <c r="CK549" s="92"/>
      <c r="CL549" s="92"/>
      <c r="CM549" s="92"/>
      <c r="CN549" s="92"/>
      <c r="CO549" s="92"/>
      <c r="CP549" s="92"/>
    </row>
    <row r="550" spans="1:94" s="72" customFormat="1" ht="16" customHeight="1" x14ac:dyDescent="0.25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82"/>
      <c r="L550" s="82"/>
      <c r="M550" s="82"/>
      <c r="N550" s="82"/>
      <c r="O550" s="82"/>
      <c r="P550" s="82"/>
      <c r="Q550" s="82"/>
      <c r="R550" s="79"/>
      <c r="S550" s="79"/>
      <c r="T550" s="79"/>
      <c r="U550" s="79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1"/>
      <c r="BO550" s="81"/>
      <c r="BP550" s="80"/>
      <c r="BQ550" s="80"/>
      <c r="BR550" s="80"/>
      <c r="BS550" s="80"/>
      <c r="BT550" s="80"/>
      <c r="BU550" s="80"/>
      <c r="BV550" s="80"/>
      <c r="BW550" s="77"/>
      <c r="BX550" s="57"/>
      <c r="CK550" s="92"/>
      <c r="CL550" s="92"/>
      <c r="CM550" s="92"/>
      <c r="CN550" s="92"/>
      <c r="CO550" s="92"/>
      <c r="CP550" s="92"/>
    </row>
    <row r="551" spans="1:94" s="72" customFormat="1" ht="16" customHeight="1" x14ac:dyDescent="0.25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82"/>
      <c r="L551" s="82"/>
      <c r="M551" s="82"/>
      <c r="N551" s="82"/>
      <c r="O551" s="82"/>
      <c r="P551" s="82"/>
      <c r="Q551" s="82"/>
      <c r="R551" s="79"/>
      <c r="S551" s="79"/>
      <c r="T551" s="79"/>
      <c r="U551" s="79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1"/>
      <c r="BO551" s="81"/>
      <c r="BP551" s="80"/>
      <c r="BQ551" s="80"/>
      <c r="BR551" s="80"/>
      <c r="BS551" s="80"/>
      <c r="BT551" s="80"/>
      <c r="BU551" s="80"/>
      <c r="BV551" s="80"/>
      <c r="BW551" s="77"/>
      <c r="BX551" s="57"/>
      <c r="CK551" s="92"/>
      <c r="CL551" s="92"/>
      <c r="CM551" s="92"/>
      <c r="CN551" s="92"/>
      <c r="CO551" s="92"/>
      <c r="CP551" s="92"/>
    </row>
    <row r="552" spans="1:94" s="72" customFormat="1" ht="16" customHeight="1" x14ac:dyDescent="0.25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82"/>
      <c r="L552" s="82"/>
      <c r="M552" s="82"/>
      <c r="N552" s="82"/>
      <c r="O552" s="82"/>
      <c r="P552" s="82"/>
      <c r="Q552" s="82"/>
      <c r="R552" s="79"/>
      <c r="S552" s="79"/>
      <c r="T552" s="79"/>
      <c r="U552" s="79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1"/>
      <c r="BO552" s="81"/>
      <c r="BP552" s="80"/>
      <c r="BQ552" s="80"/>
      <c r="BR552" s="80"/>
      <c r="BS552" s="80"/>
      <c r="BT552" s="80"/>
      <c r="BU552" s="80"/>
      <c r="BV552" s="80"/>
      <c r="BW552" s="77"/>
      <c r="BX552" s="57"/>
      <c r="CK552" s="92"/>
      <c r="CL552" s="92"/>
      <c r="CM552" s="92"/>
      <c r="CN552" s="92"/>
      <c r="CO552" s="92"/>
      <c r="CP552" s="92"/>
    </row>
    <row r="553" spans="1:94" s="72" customFormat="1" ht="16" customHeight="1" x14ac:dyDescent="0.25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82"/>
      <c r="L553" s="82"/>
      <c r="M553" s="82"/>
      <c r="N553" s="82"/>
      <c r="O553" s="82"/>
      <c r="P553" s="82"/>
      <c r="Q553" s="82"/>
      <c r="R553" s="79"/>
      <c r="S553" s="79"/>
      <c r="T553" s="79"/>
      <c r="U553" s="79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1"/>
      <c r="BO553" s="81"/>
      <c r="BP553" s="80"/>
      <c r="BQ553" s="80"/>
      <c r="BR553" s="80"/>
      <c r="BS553" s="80"/>
      <c r="BT553" s="80"/>
      <c r="BU553" s="80"/>
      <c r="BV553" s="80"/>
      <c r="BW553" s="77"/>
      <c r="BX553" s="57"/>
      <c r="CK553" s="92"/>
      <c r="CL553" s="92"/>
      <c r="CM553" s="92"/>
      <c r="CN553" s="92"/>
      <c r="CO553" s="92"/>
      <c r="CP553" s="92"/>
    </row>
    <row r="554" spans="1:94" s="72" customFormat="1" ht="16" customHeight="1" x14ac:dyDescent="0.25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82"/>
      <c r="L554" s="82"/>
      <c r="M554" s="82"/>
      <c r="N554" s="82"/>
      <c r="O554" s="82"/>
      <c r="P554" s="82"/>
      <c r="Q554" s="82"/>
      <c r="R554" s="79"/>
      <c r="S554" s="79"/>
      <c r="T554" s="79"/>
      <c r="U554" s="79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1"/>
      <c r="BO554" s="81"/>
      <c r="BP554" s="80"/>
      <c r="BQ554" s="80"/>
      <c r="BR554" s="80"/>
      <c r="BS554" s="80"/>
      <c r="BT554" s="80"/>
      <c r="BU554" s="80"/>
      <c r="BV554" s="80"/>
      <c r="BW554" s="77"/>
      <c r="BX554" s="57"/>
      <c r="CK554" s="92"/>
      <c r="CL554" s="92"/>
      <c r="CM554" s="92"/>
      <c r="CN554" s="92"/>
      <c r="CO554" s="92"/>
      <c r="CP554" s="92"/>
    </row>
    <row r="555" spans="1:94" s="72" customFormat="1" ht="16" customHeight="1" x14ac:dyDescent="0.25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82"/>
      <c r="L555" s="82"/>
      <c r="M555" s="82"/>
      <c r="N555" s="82"/>
      <c r="O555" s="82"/>
      <c r="P555" s="82"/>
      <c r="Q555" s="82"/>
      <c r="R555" s="79"/>
      <c r="S555" s="79"/>
      <c r="T555" s="79"/>
      <c r="U555" s="79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80"/>
      <c r="BQ555" s="80"/>
      <c r="BR555" s="80"/>
      <c r="BS555" s="80"/>
      <c r="BT555" s="80"/>
      <c r="BU555" s="80"/>
      <c r="BV555" s="80"/>
      <c r="BW555" s="77"/>
      <c r="BX555" s="57"/>
      <c r="CK555" s="92"/>
      <c r="CL555" s="92"/>
      <c r="CM555" s="92"/>
      <c r="CN555" s="92"/>
      <c r="CO555" s="92"/>
      <c r="CP555" s="92"/>
    </row>
    <row r="556" spans="1:94" s="72" customFormat="1" ht="16" customHeight="1" x14ac:dyDescent="0.25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82"/>
      <c r="L556" s="82"/>
      <c r="M556" s="82"/>
      <c r="N556" s="82"/>
      <c r="O556" s="82"/>
      <c r="P556" s="82"/>
      <c r="Q556" s="82"/>
      <c r="R556" s="79"/>
      <c r="S556" s="79"/>
      <c r="T556" s="79"/>
      <c r="U556" s="79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80"/>
      <c r="BQ556" s="80"/>
      <c r="BR556" s="80"/>
      <c r="BS556" s="80"/>
      <c r="BT556" s="80"/>
      <c r="BU556" s="80"/>
      <c r="BV556" s="80"/>
      <c r="BW556" s="77"/>
      <c r="BX556" s="57"/>
      <c r="CK556" s="92"/>
      <c r="CL556" s="92"/>
      <c r="CM556" s="92"/>
      <c r="CN556" s="92"/>
      <c r="CO556" s="92"/>
      <c r="CP556" s="92"/>
    </row>
    <row r="557" spans="1:94" s="72" customFormat="1" ht="16" customHeight="1" x14ac:dyDescent="0.25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82"/>
      <c r="L557" s="82"/>
      <c r="M557" s="82"/>
      <c r="N557" s="82"/>
      <c r="O557" s="82"/>
      <c r="P557" s="82"/>
      <c r="Q557" s="82"/>
      <c r="R557" s="79"/>
      <c r="S557" s="79"/>
      <c r="T557" s="79"/>
      <c r="U557" s="79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80"/>
      <c r="BQ557" s="80"/>
      <c r="BR557" s="80"/>
      <c r="BS557" s="80"/>
      <c r="BT557" s="80"/>
      <c r="BU557" s="80"/>
      <c r="BV557" s="80"/>
      <c r="BW557" s="77"/>
      <c r="BX557" s="57"/>
      <c r="CK557" s="92"/>
      <c r="CL557" s="92"/>
      <c r="CM557" s="92"/>
      <c r="CN557" s="92"/>
      <c r="CO557" s="92"/>
      <c r="CP557" s="92"/>
    </row>
    <row r="558" spans="1:94" s="72" customFormat="1" ht="16" customHeight="1" x14ac:dyDescent="0.25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82"/>
      <c r="L558" s="82"/>
      <c r="M558" s="82"/>
      <c r="N558" s="82"/>
      <c r="O558" s="82"/>
      <c r="P558" s="82"/>
      <c r="Q558" s="82"/>
      <c r="R558" s="79"/>
      <c r="S558" s="79"/>
      <c r="T558" s="79"/>
      <c r="U558" s="79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80"/>
      <c r="BQ558" s="80"/>
      <c r="BR558" s="80"/>
      <c r="BS558" s="80"/>
      <c r="BT558" s="80"/>
      <c r="BU558" s="80"/>
      <c r="BV558" s="80"/>
      <c r="BW558" s="77"/>
      <c r="BX558" s="57"/>
      <c r="CK558" s="92"/>
      <c r="CL558" s="92"/>
      <c r="CM558" s="92"/>
      <c r="CN558" s="92"/>
      <c r="CO558" s="92"/>
      <c r="CP558" s="92"/>
    </row>
    <row r="559" spans="1:94" s="72" customFormat="1" ht="16" customHeight="1" x14ac:dyDescent="0.25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82"/>
      <c r="L559" s="82"/>
      <c r="M559" s="82"/>
      <c r="N559" s="82"/>
      <c r="O559" s="82"/>
      <c r="P559" s="82"/>
      <c r="Q559" s="82"/>
      <c r="R559" s="79"/>
      <c r="S559" s="79"/>
      <c r="T559" s="79"/>
      <c r="U559" s="79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80"/>
      <c r="BQ559" s="80"/>
      <c r="BR559" s="80"/>
      <c r="BS559" s="80"/>
      <c r="BT559" s="80"/>
      <c r="BU559" s="80"/>
      <c r="BV559" s="80"/>
      <c r="BW559" s="77"/>
      <c r="BX559" s="57"/>
      <c r="CK559" s="92"/>
      <c r="CL559" s="92"/>
      <c r="CM559" s="92"/>
      <c r="CN559" s="92"/>
      <c r="CO559" s="92"/>
      <c r="CP559" s="92"/>
    </row>
    <row r="560" spans="1:94" s="72" customFormat="1" ht="16" customHeight="1" x14ac:dyDescent="0.25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82"/>
      <c r="L560" s="82"/>
      <c r="M560" s="82"/>
      <c r="N560" s="82"/>
      <c r="O560" s="82"/>
      <c r="P560" s="82"/>
      <c r="Q560" s="82"/>
      <c r="R560" s="79"/>
      <c r="S560" s="79"/>
      <c r="T560" s="79"/>
      <c r="U560" s="79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80"/>
      <c r="BQ560" s="80"/>
      <c r="BR560" s="80"/>
      <c r="BS560" s="80"/>
      <c r="BT560" s="80"/>
      <c r="BU560" s="80"/>
      <c r="BV560" s="80"/>
      <c r="BW560" s="77"/>
      <c r="BX560" s="57"/>
      <c r="CK560" s="92"/>
      <c r="CL560" s="92"/>
      <c r="CM560" s="92"/>
      <c r="CN560" s="92"/>
      <c r="CO560" s="92"/>
      <c r="CP560" s="92"/>
    </row>
    <row r="561" spans="1:94" s="72" customFormat="1" ht="16" customHeight="1" x14ac:dyDescent="0.25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82"/>
      <c r="L561" s="82"/>
      <c r="M561" s="82"/>
      <c r="N561" s="82"/>
      <c r="O561" s="82"/>
      <c r="P561" s="82"/>
      <c r="Q561" s="82"/>
      <c r="R561" s="79"/>
      <c r="S561" s="79"/>
      <c r="T561" s="79"/>
      <c r="U561" s="79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80"/>
      <c r="BQ561" s="80"/>
      <c r="BR561" s="80"/>
      <c r="BS561" s="80"/>
      <c r="BT561" s="80"/>
      <c r="BU561" s="80"/>
      <c r="BV561" s="80"/>
      <c r="BW561" s="77"/>
      <c r="BX561" s="57"/>
      <c r="CK561" s="92"/>
      <c r="CL561" s="92"/>
      <c r="CM561" s="92"/>
      <c r="CN561" s="92"/>
      <c r="CO561" s="92"/>
      <c r="CP561" s="92"/>
    </row>
    <row r="562" spans="1:94" s="72" customFormat="1" ht="16" customHeight="1" x14ac:dyDescent="0.25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82"/>
      <c r="L562" s="82"/>
      <c r="M562" s="82"/>
      <c r="N562" s="82"/>
      <c r="O562" s="82"/>
      <c r="P562" s="82"/>
      <c r="Q562" s="82"/>
      <c r="R562" s="79"/>
      <c r="S562" s="79"/>
      <c r="T562" s="79"/>
      <c r="U562" s="79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80"/>
      <c r="BQ562" s="80"/>
      <c r="BR562" s="80"/>
      <c r="BS562" s="80"/>
      <c r="BT562" s="80"/>
      <c r="BU562" s="80"/>
      <c r="BV562" s="80"/>
      <c r="BW562" s="77"/>
      <c r="BX562" s="57"/>
      <c r="CK562" s="92"/>
      <c r="CL562" s="92"/>
      <c r="CM562" s="92"/>
      <c r="CN562" s="92"/>
      <c r="CO562" s="92"/>
      <c r="CP562" s="92"/>
    </row>
    <row r="563" spans="1:94" s="72" customFormat="1" ht="16" customHeight="1" x14ac:dyDescent="0.25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82"/>
      <c r="L563" s="82"/>
      <c r="M563" s="82"/>
      <c r="N563" s="82"/>
      <c r="O563" s="82"/>
      <c r="P563" s="82"/>
      <c r="Q563" s="82"/>
      <c r="R563" s="79"/>
      <c r="S563" s="79"/>
      <c r="T563" s="79"/>
      <c r="U563" s="79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80"/>
      <c r="BQ563" s="80"/>
      <c r="BR563" s="80"/>
      <c r="BS563" s="80"/>
      <c r="BT563" s="80"/>
      <c r="BU563" s="80"/>
      <c r="BV563" s="80"/>
      <c r="BW563" s="77"/>
      <c r="BX563" s="57"/>
      <c r="CK563" s="92"/>
      <c r="CL563" s="92"/>
      <c r="CM563" s="92"/>
      <c r="CN563" s="92"/>
      <c r="CO563" s="92"/>
      <c r="CP563" s="92"/>
    </row>
    <row r="564" spans="1:94" s="72" customFormat="1" ht="16" customHeight="1" x14ac:dyDescent="0.25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82"/>
      <c r="L564" s="82"/>
      <c r="M564" s="82"/>
      <c r="N564" s="82"/>
      <c r="O564" s="82"/>
      <c r="P564" s="82"/>
      <c r="Q564" s="82"/>
      <c r="R564" s="79"/>
      <c r="S564" s="79"/>
      <c r="T564" s="79"/>
      <c r="U564" s="79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80"/>
      <c r="BQ564" s="80"/>
      <c r="BR564" s="80"/>
      <c r="BS564" s="80"/>
      <c r="BT564" s="80"/>
      <c r="BU564" s="80"/>
      <c r="BV564" s="80"/>
      <c r="BW564" s="77"/>
      <c r="BX564" s="57"/>
      <c r="CK564" s="92"/>
      <c r="CL564" s="92"/>
      <c r="CM564" s="92"/>
      <c r="CN564" s="92"/>
      <c r="CO564" s="92"/>
      <c r="CP564" s="92"/>
    </row>
    <row r="565" spans="1:94" s="72" customFormat="1" ht="16" customHeight="1" x14ac:dyDescent="0.25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82"/>
      <c r="L565" s="82"/>
      <c r="M565" s="82"/>
      <c r="N565" s="82"/>
      <c r="O565" s="82"/>
      <c r="P565" s="82"/>
      <c r="Q565" s="82"/>
      <c r="R565" s="79"/>
      <c r="S565" s="79"/>
      <c r="T565" s="79"/>
      <c r="U565" s="79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80"/>
      <c r="BQ565" s="80"/>
      <c r="BR565" s="80"/>
      <c r="BS565" s="80"/>
      <c r="BT565" s="80"/>
      <c r="BU565" s="80"/>
      <c r="BV565" s="80"/>
      <c r="BW565" s="77"/>
      <c r="BX565" s="57"/>
      <c r="CK565" s="92"/>
      <c r="CL565" s="92"/>
      <c r="CM565" s="92"/>
      <c r="CN565" s="92"/>
      <c r="CO565" s="92"/>
      <c r="CP565" s="92"/>
    </row>
    <row r="566" spans="1:94" s="72" customFormat="1" ht="16" customHeight="1" x14ac:dyDescent="0.25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82"/>
      <c r="L566" s="82"/>
      <c r="M566" s="82"/>
      <c r="N566" s="82"/>
      <c r="O566" s="82"/>
      <c r="P566" s="82"/>
      <c r="Q566" s="82"/>
      <c r="R566" s="79"/>
      <c r="S566" s="79"/>
      <c r="T566" s="79"/>
      <c r="U566" s="79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80"/>
      <c r="BQ566" s="80"/>
      <c r="BR566" s="80"/>
      <c r="BS566" s="80"/>
      <c r="BT566" s="80"/>
      <c r="BU566" s="80"/>
      <c r="BV566" s="80"/>
      <c r="BW566" s="77"/>
      <c r="BX566" s="57"/>
      <c r="CK566" s="92"/>
      <c r="CL566" s="92"/>
      <c r="CM566" s="92"/>
      <c r="CN566" s="92"/>
      <c r="CO566" s="92"/>
      <c r="CP566" s="92"/>
    </row>
    <row r="567" spans="1:94" s="72" customFormat="1" ht="16" customHeight="1" x14ac:dyDescent="0.25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82"/>
      <c r="L567" s="82"/>
      <c r="M567" s="82"/>
      <c r="N567" s="82"/>
      <c r="O567" s="82"/>
      <c r="P567" s="82"/>
      <c r="Q567" s="82"/>
      <c r="R567" s="79"/>
      <c r="S567" s="79"/>
      <c r="T567" s="79"/>
      <c r="U567" s="79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80"/>
      <c r="BQ567" s="80"/>
      <c r="BR567" s="80"/>
      <c r="BS567" s="80"/>
      <c r="BT567" s="80"/>
      <c r="BU567" s="80"/>
      <c r="BV567" s="80"/>
      <c r="BW567" s="77"/>
      <c r="BX567" s="57"/>
      <c r="CK567" s="92"/>
      <c r="CL567" s="92"/>
      <c r="CM567" s="92"/>
      <c r="CN567" s="92"/>
      <c r="CO567" s="92"/>
      <c r="CP567" s="92"/>
    </row>
    <row r="568" spans="1:94" s="72" customFormat="1" ht="16" customHeight="1" x14ac:dyDescent="0.25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82"/>
      <c r="L568" s="82"/>
      <c r="M568" s="82"/>
      <c r="N568" s="82"/>
      <c r="O568" s="82"/>
      <c r="P568" s="82"/>
      <c r="Q568" s="82"/>
      <c r="R568" s="79"/>
      <c r="S568" s="79"/>
      <c r="T568" s="79"/>
      <c r="U568" s="79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80"/>
      <c r="BQ568" s="80"/>
      <c r="BR568" s="80"/>
      <c r="BS568" s="80"/>
      <c r="BT568" s="80"/>
      <c r="BU568" s="80"/>
      <c r="BV568" s="80"/>
      <c r="BW568" s="77"/>
      <c r="BX568" s="57"/>
      <c r="CK568" s="92"/>
      <c r="CL568" s="92"/>
      <c r="CM568" s="92"/>
      <c r="CN568" s="92"/>
      <c r="CO568" s="92"/>
      <c r="CP568" s="92"/>
    </row>
    <row r="569" spans="1:94" s="72" customFormat="1" ht="16" customHeight="1" x14ac:dyDescent="0.25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82"/>
      <c r="L569" s="82"/>
      <c r="M569" s="82"/>
      <c r="N569" s="82"/>
      <c r="O569" s="82"/>
      <c r="P569" s="82"/>
      <c r="Q569" s="82"/>
      <c r="R569" s="79"/>
      <c r="S569" s="79"/>
      <c r="T569" s="79"/>
      <c r="U569" s="79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80"/>
      <c r="BQ569" s="80"/>
      <c r="BR569" s="80"/>
      <c r="BS569" s="80"/>
      <c r="BT569" s="80"/>
      <c r="BU569" s="80"/>
      <c r="BV569" s="80"/>
      <c r="BW569" s="77"/>
      <c r="BX569" s="57"/>
      <c r="CK569" s="92"/>
      <c r="CL569" s="92"/>
      <c r="CM569" s="92"/>
      <c r="CN569" s="92"/>
      <c r="CO569" s="92"/>
      <c r="CP569" s="92"/>
    </row>
    <row r="570" spans="1:94" s="72" customFormat="1" ht="16" customHeight="1" x14ac:dyDescent="0.25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82"/>
      <c r="L570" s="82"/>
      <c r="M570" s="82"/>
      <c r="N570" s="82"/>
      <c r="O570" s="82"/>
      <c r="P570" s="82"/>
      <c r="Q570" s="82"/>
      <c r="R570" s="79"/>
      <c r="S570" s="79"/>
      <c r="T570" s="79"/>
      <c r="U570" s="79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80"/>
      <c r="BQ570" s="80"/>
      <c r="BR570" s="80"/>
      <c r="BS570" s="80"/>
      <c r="BT570" s="80"/>
      <c r="BU570" s="80"/>
      <c r="BV570" s="80"/>
      <c r="BW570" s="77"/>
      <c r="BX570" s="57"/>
      <c r="CK570" s="92"/>
      <c r="CL570" s="92"/>
      <c r="CM570" s="92"/>
      <c r="CN570" s="92"/>
      <c r="CO570" s="92"/>
      <c r="CP570" s="92"/>
    </row>
    <row r="571" spans="1:94" s="72" customFormat="1" ht="16" customHeight="1" x14ac:dyDescent="0.25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82"/>
      <c r="L571" s="82"/>
      <c r="M571" s="82"/>
      <c r="N571" s="82"/>
      <c r="O571" s="82"/>
      <c r="P571" s="82"/>
      <c r="Q571" s="82"/>
      <c r="R571" s="79"/>
      <c r="S571" s="79"/>
      <c r="T571" s="79"/>
      <c r="U571" s="79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80"/>
      <c r="BQ571" s="80"/>
      <c r="BR571" s="80"/>
      <c r="BS571" s="80"/>
      <c r="BT571" s="80"/>
      <c r="BU571" s="80"/>
      <c r="BV571" s="80"/>
      <c r="BW571" s="77"/>
      <c r="BX571" s="57"/>
      <c r="CK571" s="92"/>
      <c r="CL571" s="92"/>
      <c r="CM571" s="92"/>
      <c r="CN571" s="92"/>
      <c r="CO571" s="92"/>
      <c r="CP571" s="92"/>
    </row>
    <row r="572" spans="1:94" s="72" customFormat="1" ht="16" customHeight="1" x14ac:dyDescent="0.25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82"/>
      <c r="L572" s="82"/>
      <c r="M572" s="82"/>
      <c r="N572" s="82"/>
      <c r="O572" s="82"/>
      <c r="P572" s="82"/>
      <c r="Q572" s="82"/>
      <c r="R572" s="79"/>
      <c r="S572" s="79"/>
      <c r="T572" s="79"/>
      <c r="U572" s="79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1"/>
      <c r="BO572" s="81"/>
      <c r="BP572" s="80"/>
      <c r="BQ572" s="80"/>
      <c r="BR572" s="80"/>
      <c r="BS572" s="80"/>
      <c r="BT572" s="80"/>
      <c r="BU572" s="80"/>
      <c r="BV572" s="80"/>
      <c r="BW572" s="77"/>
      <c r="BX572" s="57"/>
      <c r="CK572" s="92"/>
      <c r="CL572" s="92"/>
      <c r="CM572" s="92"/>
      <c r="CN572" s="92"/>
      <c r="CO572" s="92"/>
      <c r="CP572" s="92"/>
    </row>
    <row r="573" spans="1:94" s="72" customFormat="1" ht="16" customHeight="1" x14ac:dyDescent="0.25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82"/>
      <c r="L573" s="82"/>
      <c r="M573" s="82"/>
      <c r="N573" s="82"/>
      <c r="O573" s="82"/>
      <c r="P573" s="82"/>
      <c r="Q573" s="82"/>
      <c r="R573" s="79"/>
      <c r="S573" s="79"/>
      <c r="T573" s="79"/>
      <c r="U573" s="79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1"/>
      <c r="BO573" s="81"/>
      <c r="BP573" s="80"/>
      <c r="BQ573" s="80"/>
      <c r="BR573" s="80"/>
      <c r="BS573" s="80"/>
      <c r="BT573" s="80"/>
      <c r="BU573" s="80"/>
      <c r="BV573" s="80"/>
      <c r="BW573" s="77"/>
      <c r="BX573" s="57"/>
      <c r="CK573" s="92"/>
      <c r="CL573" s="92"/>
      <c r="CM573" s="92"/>
      <c r="CN573" s="92"/>
      <c r="CO573" s="92"/>
      <c r="CP573" s="92"/>
    </row>
    <row r="574" spans="1:94" s="72" customFormat="1" ht="16" customHeight="1" x14ac:dyDescent="0.25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82"/>
      <c r="L574" s="82"/>
      <c r="M574" s="82"/>
      <c r="N574" s="82"/>
      <c r="O574" s="82"/>
      <c r="P574" s="82"/>
      <c r="Q574" s="82"/>
      <c r="R574" s="79"/>
      <c r="S574" s="79"/>
      <c r="T574" s="79"/>
      <c r="U574" s="79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1"/>
      <c r="BO574" s="81"/>
      <c r="BP574" s="80"/>
      <c r="BQ574" s="80"/>
      <c r="BR574" s="80"/>
      <c r="BS574" s="80"/>
      <c r="BT574" s="80"/>
      <c r="BU574" s="80"/>
      <c r="BV574" s="80"/>
      <c r="BW574" s="77"/>
      <c r="BX574" s="57"/>
      <c r="CK574" s="92"/>
      <c r="CL574" s="92"/>
      <c r="CM574" s="92"/>
      <c r="CN574" s="92"/>
      <c r="CO574" s="92"/>
      <c r="CP574" s="92"/>
    </row>
    <row r="575" spans="1:94" s="72" customFormat="1" ht="16" customHeight="1" x14ac:dyDescent="0.25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82"/>
      <c r="L575" s="82"/>
      <c r="M575" s="82"/>
      <c r="N575" s="82"/>
      <c r="O575" s="82"/>
      <c r="P575" s="82"/>
      <c r="Q575" s="82"/>
      <c r="R575" s="79"/>
      <c r="S575" s="79"/>
      <c r="T575" s="79"/>
      <c r="U575" s="79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1"/>
      <c r="BO575" s="81"/>
      <c r="BP575" s="80"/>
      <c r="BQ575" s="80"/>
      <c r="BR575" s="80"/>
      <c r="BS575" s="80"/>
      <c r="BT575" s="80"/>
      <c r="BU575" s="80"/>
      <c r="BV575" s="80"/>
      <c r="BW575" s="77"/>
      <c r="BX575" s="57"/>
      <c r="CK575" s="92"/>
      <c r="CL575" s="92"/>
      <c r="CM575" s="92"/>
      <c r="CN575" s="92"/>
      <c r="CO575" s="92"/>
      <c r="CP575" s="92"/>
    </row>
    <row r="576" spans="1:94" s="72" customFormat="1" ht="16" customHeight="1" x14ac:dyDescent="0.25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82"/>
      <c r="L576" s="82"/>
      <c r="M576" s="82"/>
      <c r="N576" s="82"/>
      <c r="O576" s="82"/>
      <c r="P576" s="82"/>
      <c r="Q576" s="82"/>
      <c r="R576" s="79"/>
      <c r="S576" s="79"/>
      <c r="T576" s="79"/>
      <c r="U576" s="79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1"/>
      <c r="BO576" s="81"/>
      <c r="BP576" s="80"/>
      <c r="BQ576" s="80"/>
      <c r="BR576" s="80"/>
      <c r="BS576" s="80"/>
      <c r="BT576" s="80"/>
      <c r="BU576" s="80"/>
      <c r="BV576" s="80"/>
      <c r="BW576" s="77"/>
      <c r="BX576" s="57"/>
      <c r="CK576" s="92"/>
      <c r="CL576" s="92"/>
      <c r="CM576" s="92"/>
      <c r="CN576" s="92"/>
      <c r="CO576" s="92"/>
      <c r="CP576" s="92"/>
    </row>
    <row r="577" spans="1:94" s="72" customFormat="1" ht="16" customHeight="1" x14ac:dyDescent="0.25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82"/>
      <c r="L577" s="82"/>
      <c r="M577" s="82"/>
      <c r="N577" s="82"/>
      <c r="O577" s="82"/>
      <c r="P577" s="82"/>
      <c r="Q577" s="82"/>
      <c r="R577" s="79"/>
      <c r="S577" s="79"/>
      <c r="T577" s="79"/>
      <c r="U577" s="79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1"/>
      <c r="BO577" s="81"/>
      <c r="BP577" s="80"/>
      <c r="BQ577" s="80"/>
      <c r="BR577" s="80"/>
      <c r="BS577" s="80"/>
      <c r="BT577" s="80"/>
      <c r="BU577" s="80"/>
      <c r="BV577" s="80"/>
      <c r="BW577" s="77"/>
      <c r="BX577" s="57"/>
      <c r="CK577" s="92"/>
      <c r="CL577" s="92"/>
      <c r="CM577" s="92"/>
      <c r="CN577" s="92"/>
      <c r="CO577" s="92"/>
      <c r="CP577" s="92"/>
    </row>
    <row r="578" spans="1:94" s="72" customFormat="1" ht="16" customHeight="1" x14ac:dyDescent="0.25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82"/>
      <c r="L578" s="82"/>
      <c r="M578" s="82"/>
      <c r="N578" s="82"/>
      <c r="O578" s="82"/>
      <c r="P578" s="82"/>
      <c r="Q578" s="82"/>
      <c r="R578" s="79"/>
      <c r="S578" s="79"/>
      <c r="T578" s="79"/>
      <c r="U578" s="79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1"/>
      <c r="BO578" s="81"/>
      <c r="BP578" s="80"/>
      <c r="BQ578" s="80"/>
      <c r="BR578" s="80"/>
      <c r="BS578" s="80"/>
      <c r="BT578" s="80"/>
      <c r="BU578" s="80"/>
      <c r="BV578" s="80"/>
      <c r="BW578" s="77"/>
      <c r="BX578" s="57"/>
      <c r="CK578" s="92"/>
      <c r="CL578" s="92"/>
      <c r="CM578" s="92"/>
      <c r="CN578" s="92"/>
      <c r="CO578" s="92"/>
      <c r="CP578" s="92"/>
    </row>
    <row r="579" spans="1:94" s="72" customFormat="1" ht="16" customHeight="1" x14ac:dyDescent="0.25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82"/>
      <c r="L579" s="82"/>
      <c r="M579" s="82"/>
      <c r="N579" s="82"/>
      <c r="O579" s="82"/>
      <c r="P579" s="82"/>
      <c r="Q579" s="82"/>
      <c r="R579" s="79"/>
      <c r="S579" s="79"/>
      <c r="T579" s="79"/>
      <c r="U579" s="79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80"/>
      <c r="BQ579" s="80"/>
      <c r="BR579" s="80"/>
      <c r="BS579" s="80"/>
      <c r="BT579" s="80"/>
      <c r="BU579" s="80"/>
      <c r="BV579" s="80"/>
      <c r="BW579" s="77"/>
      <c r="BX579" s="57"/>
      <c r="CK579" s="92"/>
      <c r="CL579" s="92"/>
      <c r="CM579" s="92"/>
      <c r="CN579" s="92"/>
      <c r="CO579" s="92"/>
      <c r="CP579" s="92"/>
    </row>
    <row r="580" spans="1:94" s="72" customFormat="1" ht="16" customHeight="1" x14ac:dyDescent="0.25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82"/>
      <c r="L580" s="82"/>
      <c r="M580" s="82"/>
      <c r="N580" s="82"/>
      <c r="O580" s="82"/>
      <c r="P580" s="82"/>
      <c r="Q580" s="82"/>
      <c r="R580" s="79"/>
      <c r="S580" s="79"/>
      <c r="T580" s="79"/>
      <c r="U580" s="79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80"/>
      <c r="BQ580" s="80"/>
      <c r="BR580" s="80"/>
      <c r="BS580" s="80"/>
      <c r="BT580" s="80"/>
      <c r="BU580" s="80"/>
      <c r="BV580" s="80"/>
      <c r="BW580" s="77"/>
      <c r="BX580" s="57"/>
      <c r="CK580" s="92"/>
      <c r="CL580" s="92"/>
      <c r="CM580" s="92"/>
      <c r="CN580" s="92"/>
      <c r="CO580" s="92"/>
      <c r="CP580" s="92"/>
    </row>
    <row r="581" spans="1:94" s="72" customFormat="1" ht="16" customHeight="1" x14ac:dyDescent="0.25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82"/>
      <c r="L581" s="82"/>
      <c r="M581" s="82"/>
      <c r="N581" s="82"/>
      <c r="O581" s="82"/>
      <c r="P581" s="82"/>
      <c r="Q581" s="82"/>
      <c r="R581" s="79"/>
      <c r="S581" s="79"/>
      <c r="T581" s="79"/>
      <c r="U581" s="79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80"/>
      <c r="BQ581" s="80"/>
      <c r="BR581" s="80"/>
      <c r="BS581" s="80"/>
      <c r="BT581" s="80"/>
      <c r="BU581" s="80"/>
      <c r="BV581" s="80"/>
      <c r="BW581" s="77"/>
      <c r="BX581" s="57"/>
      <c r="CK581" s="92"/>
      <c r="CL581" s="92"/>
      <c r="CM581" s="92"/>
      <c r="CN581" s="92"/>
      <c r="CO581" s="92"/>
      <c r="CP581" s="92"/>
    </row>
    <row r="582" spans="1:94" s="72" customFormat="1" ht="16" customHeight="1" x14ac:dyDescent="0.25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82"/>
      <c r="L582" s="82"/>
      <c r="M582" s="82"/>
      <c r="N582" s="82"/>
      <c r="O582" s="82"/>
      <c r="P582" s="82"/>
      <c r="Q582" s="82"/>
      <c r="R582" s="79"/>
      <c r="S582" s="79"/>
      <c r="T582" s="79"/>
      <c r="U582" s="79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80"/>
      <c r="BQ582" s="80"/>
      <c r="BR582" s="80"/>
      <c r="BS582" s="80"/>
      <c r="BT582" s="80"/>
      <c r="BU582" s="80"/>
      <c r="BV582" s="80"/>
      <c r="BW582" s="77"/>
      <c r="BX582" s="57"/>
      <c r="CK582" s="92"/>
      <c r="CL582" s="92"/>
      <c r="CM582" s="92"/>
      <c r="CN582" s="92"/>
      <c r="CO582" s="92"/>
      <c r="CP582" s="92"/>
    </row>
    <row r="583" spans="1:94" s="72" customFormat="1" ht="16" customHeight="1" x14ac:dyDescent="0.25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82"/>
      <c r="L583" s="82"/>
      <c r="M583" s="82"/>
      <c r="N583" s="82"/>
      <c r="O583" s="82"/>
      <c r="P583" s="82"/>
      <c r="Q583" s="82"/>
      <c r="R583" s="79"/>
      <c r="S583" s="79"/>
      <c r="T583" s="79"/>
      <c r="U583" s="79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80"/>
      <c r="BQ583" s="80"/>
      <c r="BR583" s="80"/>
      <c r="BS583" s="80"/>
      <c r="BT583" s="80"/>
      <c r="BU583" s="80"/>
      <c r="BV583" s="80"/>
      <c r="BW583" s="77"/>
      <c r="BX583" s="57"/>
      <c r="CK583" s="92"/>
      <c r="CL583" s="92"/>
      <c r="CM583" s="92"/>
      <c r="CN583" s="92"/>
      <c r="CO583" s="92"/>
      <c r="CP583" s="92"/>
    </row>
    <row r="584" spans="1:94" s="72" customFormat="1" ht="16" customHeight="1" x14ac:dyDescent="0.25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82"/>
      <c r="L584" s="82"/>
      <c r="M584" s="82"/>
      <c r="N584" s="82"/>
      <c r="O584" s="82"/>
      <c r="P584" s="82"/>
      <c r="Q584" s="82"/>
      <c r="R584" s="79"/>
      <c r="S584" s="79"/>
      <c r="T584" s="79"/>
      <c r="U584" s="79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80"/>
      <c r="BQ584" s="80"/>
      <c r="BR584" s="80"/>
      <c r="BS584" s="80"/>
      <c r="BT584" s="80"/>
      <c r="BU584" s="80"/>
      <c r="BV584" s="80"/>
      <c r="BW584" s="77"/>
      <c r="BX584" s="57"/>
      <c r="CK584" s="92"/>
      <c r="CL584" s="92"/>
      <c r="CM584" s="92"/>
      <c r="CN584" s="92"/>
      <c r="CO584" s="92"/>
      <c r="CP584" s="92"/>
    </row>
    <row r="585" spans="1:94" s="72" customFormat="1" ht="16" customHeight="1" x14ac:dyDescent="0.25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82"/>
      <c r="L585" s="82"/>
      <c r="M585" s="82"/>
      <c r="N585" s="82"/>
      <c r="O585" s="82"/>
      <c r="P585" s="82"/>
      <c r="Q585" s="82"/>
      <c r="R585" s="79"/>
      <c r="S585" s="79"/>
      <c r="T585" s="79"/>
      <c r="U585" s="79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80"/>
      <c r="BQ585" s="80"/>
      <c r="BR585" s="80"/>
      <c r="BS585" s="80"/>
      <c r="BT585" s="80"/>
      <c r="BU585" s="80"/>
      <c r="BV585" s="80"/>
      <c r="BW585" s="77"/>
      <c r="BX585" s="57"/>
      <c r="CK585" s="92"/>
      <c r="CL585" s="92"/>
      <c r="CM585" s="92"/>
      <c r="CN585" s="92"/>
      <c r="CO585" s="92"/>
      <c r="CP585" s="92"/>
    </row>
    <row r="586" spans="1:94" s="72" customFormat="1" ht="16" customHeight="1" x14ac:dyDescent="0.25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82"/>
      <c r="L586" s="82"/>
      <c r="M586" s="82"/>
      <c r="N586" s="82"/>
      <c r="O586" s="82"/>
      <c r="P586" s="82"/>
      <c r="Q586" s="82"/>
      <c r="R586" s="79"/>
      <c r="S586" s="79"/>
      <c r="T586" s="79"/>
      <c r="U586" s="79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80"/>
      <c r="BQ586" s="80"/>
      <c r="BR586" s="80"/>
      <c r="BS586" s="80"/>
      <c r="BT586" s="80"/>
      <c r="BU586" s="80"/>
      <c r="BV586" s="80"/>
      <c r="BW586" s="77"/>
      <c r="BX586" s="57"/>
      <c r="CK586" s="92"/>
      <c r="CL586" s="92"/>
      <c r="CM586" s="92"/>
      <c r="CN586" s="92"/>
      <c r="CO586" s="92"/>
      <c r="CP586" s="92"/>
    </row>
    <row r="587" spans="1:94" s="72" customFormat="1" ht="16" customHeight="1" x14ac:dyDescent="0.25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82"/>
      <c r="L587" s="82"/>
      <c r="M587" s="82"/>
      <c r="N587" s="82"/>
      <c r="O587" s="82"/>
      <c r="P587" s="82"/>
      <c r="Q587" s="82"/>
      <c r="R587" s="79"/>
      <c r="S587" s="79"/>
      <c r="T587" s="79"/>
      <c r="U587" s="79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80"/>
      <c r="BQ587" s="80"/>
      <c r="BR587" s="80"/>
      <c r="BS587" s="80"/>
      <c r="BT587" s="80"/>
      <c r="BU587" s="80"/>
      <c r="BV587" s="80"/>
      <c r="BW587" s="77"/>
      <c r="BX587" s="57"/>
      <c r="CK587" s="92"/>
      <c r="CL587" s="92"/>
      <c r="CM587" s="92"/>
      <c r="CN587" s="92"/>
      <c r="CO587" s="92"/>
      <c r="CP587" s="92"/>
    </row>
    <row r="588" spans="1:94" s="72" customFormat="1" ht="16" customHeight="1" x14ac:dyDescent="0.25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82"/>
      <c r="L588" s="82"/>
      <c r="M588" s="82"/>
      <c r="N588" s="82"/>
      <c r="O588" s="82"/>
      <c r="P588" s="82"/>
      <c r="Q588" s="82"/>
      <c r="R588" s="79"/>
      <c r="S588" s="79"/>
      <c r="T588" s="79"/>
      <c r="U588" s="79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80"/>
      <c r="BQ588" s="80"/>
      <c r="BR588" s="80"/>
      <c r="BS588" s="80"/>
      <c r="BT588" s="80"/>
      <c r="BU588" s="80"/>
      <c r="BV588" s="80"/>
      <c r="BW588" s="77"/>
      <c r="BX588" s="57"/>
      <c r="CK588" s="92"/>
      <c r="CL588" s="92"/>
      <c r="CM588" s="92"/>
      <c r="CN588" s="92"/>
      <c r="CO588" s="92"/>
      <c r="CP588" s="92"/>
    </row>
    <row r="589" spans="1:94" s="72" customFormat="1" ht="16" customHeight="1" x14ac:dyDescent="0.25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82"/>
      <c r="L589" s="82"/>
      <c r="M589" s="82"/>
      <c r="N589" s="82"/>
      <c r="O589" s="82"/>
      <c r="P589" s="82"/>
      <c r="Q589" s="82"/>
      <c r="R589" s="79"/>
      <c r="S589" s="79"/>
      <c r="T589" s="79"/>
      <c r="U589" s="79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80"/>
      <c r="BQ589" s="80"/>
      <c r="BR589" s="80"/>
      <c r="BS589" s="80"/>
      <c r="BT589" s="80"/>
      <c r="BU589" s="80"/>
      <c r="BV589" s="80"/>
      <c r="BW589" s="77"/>
      <c r="BX589" s="57"/>
      <c r="CK589" s="92"/>
      <c r="CL589" s="92"/>
      <c r="CM589" s="92"/>
      <c r="CN589" s="92"/>
      <c r="CO589" s="92"/>
      <c r="CP589" s="92"/>
    </row>
    <row r="590" spans="1:94" s="72" customFormat="1" ht="16" customHeight="1" x14ac:dyDescent="0.25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82"/>
      <c r="L590" s="82"/>
      <c r="M590" s="82"/>
      <c r="N590" s="82"/>
      <c r="O590" s="82"/>
      <c r="P590" s="82"/>
      <c r="Q590" s="82"/>
      <c r="R590" s="79"/>
      <c r="S590" s="79"/>
      <c r="T590" s="79"/>
      <c r="U590" s="79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80"/>
      <c r="BQ590" s="80"/>
      <c r="BR590" s="80"/>
      <c r="BS590" s="80"/>
      <c r="BT590" s="80"/>
      <c r="BU590" s="80"/>
      <c r="BV590" s="80"/>
      <c r="BW590" s="77"/>
      <c r="BX590" s="57"/>
      <c r="CK590" s="92"/>
      <c r="CL590" s="92"/>
      <c r="CM590" s="92"/>
      <c r="CN590" s="92"/>
      <c r="CO590" s="92"/>
      <c r="CP590" s="92"/>
    </row>
    <row r="591" spans="1:94" s="72" customFormat="1" ht="16" customHeight="1" x14ac:dyDescent="0.25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82"/>
      <c r="L591" s="82"/>
      <c r="M591" s="82"/>
      <c r="N591" s="82"/>
      <c r="O591" s="82"/>
      <c r="P591" s="82"/>
      <c r="Q591" s="82"/>
      <c r="R591" s="79"/>
      <c r="S591" s="79"/>
      <c r="T591" s="79"/>
      <c r="U591" s="79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80"/>
      <c r="BQ591" s="80"/>
      <c r="BR591" s="80"/>
      <c r="BS591" s="80"/>
      <c r="BT591" s="80"/>
      <c r="BU591" s="80"/>
      <c r="BV591" s="80"/>
      <c r="BW591" s="77"/>
      <c r="BX591" s="57"/>
      <c r="CK591" s="92"/>
      <c r="CL591" s="92"/>
      <c r="CM591" s="92"/>
      <c r="CN591" s="92"/>
      <c r="CO591" s="92"/>
      <c r="CP591" s="92"/>
    </row>
    <row r="592" spans="1:94" s="72" customFormat="1" ht="16" customHeight="1" x14ac:dyDescent="0.25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82"/>
      <c r="L592" s="82"/>
      <c r="M592" s="82"/>
      <c r="N592" s="82"/>
      <c r="O592" s="82"/>
      <c r="P592" s="82"/>
      <c r="Q592" s="82"/>
      <c r="R592" s="79"/>
      <c r="S592" s="79"/>
      <c r="T592" s="79"/>
      <c r="U592" s="79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80"/>
      <c r="BQ592" s="80"/>
      <c r="BR592" s="80"/>
      <c r="BS592" s="80"/>
      <c r="BT592" s="80"/>
      <c r="BU592" s="80"/>
      <c r="BV592" s="80"/>
      <c r="BW592" s="77"/>
      <c r="BX592" s="57"/>
      <c r="CK592" s="92"/>
      <c r="CL592" s="92"/>
      <c r="CM592" s="92"/>
      <c r="CN592" s="92"/>
      <c r="CO592" s="92"/>
      <c r="CP592" s="92"/>
    </row>
    <row r="593" spans="1:94" s="72" customFormat="1" ht="16" customHeight="1" x14ac:dyDescent="0.25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82"/>
      <c r="L593" s="82"/>
      <c r="M593" s="82"/>
      <c r="N593" s="82"/>
      <c r="O593" s="82"/>
      <c r="P593" s="82"/>
      <c r="Q593" s="82"/>
      <c r="R593" s="79"/>
      <c r="S593" s="79"/>
      <c r="T593" s="79"/>
      <c r="U593" s="79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80"/>
      <c r="BQ593" s="80"/>
      <c r="BR593" s="80"/>
      <c r="BS593" s="80"/>
      <c r="BT593" s="80"/>
      <c r="BU593" s="80"/>
      <c r="BV593" s="80"/>
      <c r="BW593" s="77"/>
      <c r="BX593" s="57"/>
      <c r="CK593" s="92"/>
      <c r="CL593" s="92"/>
      <c r="CM593" s="92"/>
      <c r="CN593" s="92"/>
      <c r="CO593" s="92"/>
      <c r="CP593" s="92"/>
    </row>
    <row r="594" spans="1:94" s="72" customFormat="1" ht="16" customHeight="1" x14ac:dyDescent="0.25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82"/>
      <c r="L594" s="82"/>
      <c r="M594" s="82"/>
      <c r="N594" s="82"/>
      <c r="O594" s="82"/>
      <c r="P594" s="82"/>
      <c r="Q594" s="82"/>
      <c r="R594" s="79"/>
      <c r="S594" s="79"/>
      <c r="T594" s="79"/>
      <c r="U594" s="79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80"/>
      <c r="BQ594" s="80"/>
      <c r="BR594" s="80"/>
      <c r="BS594" s="80"/>
      <c r="BT594" s="80"/>
      <c r="BU594" s="80"/>
      <c r="BV594" s="80"/>
      <c r="BW594" s="77"/>
      <c r="BX594" s="57"/>
      <c r="CK594" s="92"/>
      <c r="CL594" s="92"/>
      <c r="CM594" s="92"/>
      <c r="CN594" s="92"/>
      <c r="CO594" s="92"/>
      <c r="CP594" s="92"/>
    </row>
    <row r="595" spans="1:94" s="72" customFormat="1" ht="16" customHeight="1" x14ac:dyDescent="0.25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82"/>
      <c r="L595" s="82"/>
      <c r="M595" s="82"/>
      <c r="N595" s="82"/>
      <c r="O595" s="82"/>
      <c r="P595" s="82"/>
      <c r="Q595" s="82"/>
      <c r="R595" s="79"/>
      <c r="S595" s="79"/>
      <c r="T595" s="79"/>
      <c r="U595" s="79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80"/>
      <c r="BQ595" s="80"/>
      <c r="BR595" s="80"/>
      <c r="BS595" s="80"/>
      <c r="BT595" s="80"/>
      <c r="BU595" s="80"/>
      <c r="BV595" s="80"/>
      <c r="BW595" s="77"/>
      <c r="BX595" s="57"/>
      <c r="CK595" s="92"/>
      <c r="CL595" s="92"/>
      <c r="CM595" s="92"/>
      <c r="CN595" s="92"/>
      <c r="CO595" s="92"/>
      <c r="CP595" s="92"/>
    </row>
    <row r="596" spans="1:94" s="72" customFormat="1" ht="16" customHeight="1" x14ac:dyDescent="0.25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82"/>
      <c r="L596" s="82"/>
      <c r="M596" s="82"/>
      <c r="N596" s="82"/>
      <c r="O596" s="82"/>
      <c r="P596" s="82"/>
      <c r="Q596" s="82"/>
      <c r="R596" s="79"/>
      <c r="S596" s="79"/>
      <c r="T596" s="79"/>
      <c r="U596" s="79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1"/>
      <c r="BO596" s="81"/>
      <c r="BP596" s="80"/>
      <c r="BQ596" s="80"/>
      <c r="BR596" s="80"/>
      <c r="BS596" s="80"/>
      <c r="BT596" s="80"/>
      <c r="BU596" s="80"/>
      <c r="BV596" s="80"/>
      <c r="BW596" s="77"/>
      <c r="BX596" s="57"/>
      <c r="CK596" s="92"/>
      <c r="CL596" s="92"/>
      <c r="CM596" s="92"/>
      <c r="CN596" s="92"/>
      <c r="CO596" s="92"/>
      <c r="CP596" s="92"/>
    </row>
    <row r="597" spans="1:94" s="72" customFormat="1" ht="16" customHeight="1" x14ac:dyDescent="0.25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82"/>
      <c r="L597" s="82"/>
      <c r="M597" s="82"/>
      <c r="N597" s="82"/>
      <c r="O597" s="82"/>
      <c r="P597" s="82"/>
      <c r="Q597" s="82"/>
      <c r="R597" s="79"/>
      <c r="S597" s="79"/>
      <c r="T597" s="79"/>
      <c r="U597" s="79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1"/>
      <c r="BO597" s="81"/>
      <c r="BP597" s="80"/>
      <c r="BQ597" s="80"/>
      <c r="BR597" s="80"/>
      <c r="BS597" s="80"/>
      <c r="BT597" s="80"/>
      <c r="BU597" s="80"/>
      <c r="BV597" s="80"/>
      <c r="BW597" s="77"/>
      <c r="BX597" s="57"/>
      <c r="CK597" s="92"/>
      <c r="CL597" s="92"/>
      <c r="CM597" s="92"/>
      <c r="CN597" s="92"/>
      <c r="CO597" s="92"/>
      <c r="CP597" s="92"/>
    </row>
    <row r="598" spans="1:94" s="72" customFormat="1" ht="16" customHeight="1" x14ac:dyDescent="0.25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82"/>
      <c r="L598" s="82"/>
      <c r="M598" s="82"/>
      <c r="N598" s="82"/>
      <c r="O598" s="82"/>
      <c r="P598" s="82"/>
      <c r="Q598" s="82"/>
      <c r="R598" s="79"/>
      <c r="S598" s="79"/>
      <c r="T598" s="79"/>
      <c r="U598" s="79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1"/>
      <c r="BO598" s="81"/>
      <c r="BP598" s="80"/>
      <c r="BQ598" s="80"/>
      <c r="BR598" s="80"/>
      <c r="BS598" s="80"/>
      <c r="BT598" s="80"/>
      <c r="BU598" s="80"/>
      <c r="BV598" s="80"/>
      <c r="BW598" s="77"/>
      <c r="BX598" s="57"/>
      <c r="CK598" s="92"/>
      <c r="CL598" s="92"/>
      <c r="CM598" s="92"/>
      <c r="CN598" s="92"/>
      <c r="CO598" s="92"/>
      <c r="CP598" s="92"/>
    </row>
    <row r="599" spans="1:94" s="72" customFormat="1" ht="16" customHeight="1" x14ac:dyDescent="0.25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82"/>
      <c r="L599" s="82"/>
      <c r="M599" s="82"/>
      <c r="N599" s="82"/>
      <c r="O599" s="82"/>
      <c r="P599" s="82"/>
      <c r="Q599" s="82"/>
      <c r="R599" s="79"/>
      <c r="S599" s="79"/>
      <c r="T599" s="79"/>
      <c r="U599" s="79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1"/>
      <c r="BO599" s="81"/>
      <c r="BP599" s="80"/>
      <c r="BQ599" s="80"/>
      <c r="BR599" s="80"/>
      <c r="BS599" s="80"/>
      <c r="BT599" s="80"/>
      <c r="BU599" s="80"/>
      <c r="BV599" s="80"/>
      <c r="BW599" s="77"/>
      <c r="BX599" s="57"/>
      <c r="CK599" s="92"/>
      <c r="CL599" s="92"/>
      <c r="CM599" s="92"/>
      <c r="CN599" s="92"/>
      <c r="CO599" s="92"/>
      <c r="CP599" s="92"/>
    </row>
    <row r="600" spans="1:94" s="72" customFormat="1" ht="16" customHeight="1" x14ac:dyDescent="0.25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82"/>
      <c r="L600" s="82"/>
      <c r="M600" s="82"/>
      <c r="N600" s="82"/>
      <c r="O600" s="82"/>
      <c r="P600" s="82"/>
      <c r="Q600" s="82"/>
      <c r="R600" s="79"/>
      <c r="S600" s="79"/>
      <c r="T600" s="79"/>
      <c r="U600" s="79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1"/>
      <c r="BO600" s="81"/>
      <c r="BP600" s="80"/>
      <c r="BQ600" s="80"/>
      <c r="BR600" s="80"/>
      <c r="BS600" s="80"/>
      <c r="BT600" s="80"/>
      <c r="BU600" s="80"/>
      <c r="BV600" s="80"/>
      <c r="BW600" s="77"/>
      <c r="BX600" s="57"/>
      <c r="CK600" s="92"/>
      <c r="CL600" s="92"/>
      <c r="CM600" s="92"/>
      <c r="CN600" s="92"/>
      <c r="CO600" s="92"/>
      <c r="CP600" s="92"/>
    </row>
    <row r="601" spans="1:94" s="72" customFormat="1" ht="16" customHeight="1" x14ac:dyDescent="0.25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82"/>
      <c r="L601" s="82"/>
      <c r="M601" s="82"/>
      <c r="N601" s="82"/>
      <c r="O601" s="82"/>
      <c r="P601" s="82"/>
      <c r="Q601" s="82"/>
      <c r="R601" s="79"/>
      <c r="S601" s="79"/>
      <c r="T601" s="79"/>
      <c r="U601" s="79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1"/>
      <c r="BO601" s="81"/>
      <c r="BP601" s="80"/>
      <c r="BQ601" s="80"/>
      <c r="BR601" s="80"/>
      <c r="BS601" s="80"/>
      <c r="BT601" s="80"/>
      <c r="BU601" s="80"/>
      <c r="BV601" s="80"/>
      <c r="BW601" s="77"/>
      <c r="BX601" s="57"/>
      <c r="CK601" s="92"/>
      <c r="CL601" s="92"/>
      <c r="CM601" s="92"/>
      <c r="CN601" s="92"/>
      <c r="CO601" s="92"/>
      <c r="CP601" s="92"/>
    </row>
    <row r="602" spans="1:94" s="72" customFormat="1" ht="16" customHeight="1" x14ac:dyDescent="0.25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82"/>
      <c r="L602" s="82"/>
      <c r="M602" s="82"/>
      <c r="N602" s="82"/>
      <c r="O602" s="82"/>
      <c r="P602" s="82"/>
      <c r="Q602" s="82"/>
      <c r="R602" s="79"/>
      <c r="S602" s="79"/>
      <c r="T602" s="79"/>
      <c r="U602" s="79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1"/>
      <c r="BO602" s="81"/>
      <c r="BP602" s="80"/>
      <c r="BQ602" s="80"/>
      <c r="BR602" s="80"/>
      <c r="BS602" s="80"/>
      <c r="BT602" s="80"/>
      <c r="BU602" s="80"/>
      <c r="BV602" s="80"/>
      <c r="BW602" s="77"/>
      <c r="BX602" s="57"/>
      <c r="CK602" s="92"/>
      <c r="CL602" s="92"/>
      <c r="CM602" s="92"/>
      <c r="CN602" s="92"/>
      <c r="CO602" s="92"/>
      <c r="CP602" s="92"/>
    </row>
    <row r="603" spans="1:94" s="72" customFormat="1" ht="16" customHeight="1" x14ac:dyDescent="0.25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82"/>
      <c r="L603" s="82"/>
      <c r="M603" s="82"/>
      <c r="N603" s="82"/>
      <c r="O603" s="82"/>
      <c r="P603" s="82"/>
      <c r="Q603" s="82"/>
      <c r="R603" s="79"/>
      <c r="S603" s="79"/>
      <c r="T603" s="79"/>
      <c r="U603" s="79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80"/>
      <c r="BQ603" s="80"/>
      <c r="BR603" s="80"/>
      <c r="BS603" s="80"/>
      <c r="BT603" s="80"/>
      <c r="BU603" s="80"/>
      <c r="BV603" s="80"/>
      <c r="BW603" s="77"/>
      <c r="BX603" s="57"/>
      <c r="CK603" s="92"/>
      <c r="CL603" s="92"/>
      <c r="CM603" s="92"/>
      <c r="CN603" s="92"/>
      <c r="CO603" s="92"/>
      <c r="CP603" s="92"/>
    </row>
    <row r="604" spans="1:94" s="72" customFormat="1" ht="16" customHeight="1" x14ac:dyDescent="0.25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82"/>
      <c r="L604" s="82"/>
      <c r="M604" s="82"/>
      <c r="N604" s="82"/>
      <c r="O604" s="82"/>
      <c r="P604" s="82"/>
      <c r="Q604" s="82"/>
      <c r="R604" s="79"/>
      <c r="S604" s="79"/>
      <c r="T604" s="79"/>
      <c r="U604" s="79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80"/>
      <c r="BQ604" s="80"/>
      <c r="BR604" s="80"/>
      <c r="BS604" s="80"/>
      <c r="BT604" s="80"/>
      <c r="BU604" s="80"/>
      <c r="BV604" s="80"/>
      <c r="BW604" s="77"/>
      <c r="BX604" s="57"/>
      <c r="CK604" s="92"/>
      <c r="CL604" s="92"/>
      <c r="CM604" s="92"/>
      <c r="CN604" s="92"/>
      <c r="CO604" s="92"/>
      <c r="CP604" s="92"/>
    </row>
    <row r="605" spans="1:94" s="72" customFormat="1" ht="16" customHeight="1" x14ac:dyDescent="0.25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82"/>
      <c r="L605" s="82"/>
      <c r="M605" s="82"/>
      <c r="N605" s="82"/>
      <c r="O605" s="82"/>
      <c r="P605" s="82"/>
      <c r="Q605" s="82"/>
      <c r="R605" s="79"/>
      <c r="S605" s="79"/>
      <c r="T605" s="79"/>
      <c r="U605" s="79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80"/>
      <c r="BQ605" s="80"/>
      <c r="BR605" s="80"/>
      <c r="BS605" s="80"/>
      <c r="BT605" s="80"/>
      <c r="BU605" s="80"/>
      <c r="BV605" s="80"/>
      <c r="BW605" s="77"/>
      <c r="BX605" s="57"/>
      <c r="CK605" s="92"/>
      <c r="CL605" s="92"/>
      <c r="CM605" s="92"/>
      <c r="CN605" s="92"/>
      <c r="CO605" s="92"/>
      <c r="CP605" s="92"/>
    </row>
    <row r="606" spans="1:94" s="72" customFormat="1" ht="16" customHeight="1" x14ac:dyDescent="0.25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82"/>
      <c r="L606" s="82"/>
      <c r="M606" s="82"/>
      <c r="N606" s="82"/>
      <c r="O606" s="82"/>
      <c r="P606" s="82"/>
      <c r="Q606" s="82"/>
      <c r="R606" s="79"/>
      <c r="S606" s="79"/>
      <c r="T606" s="79"/>
      <c r="U606" s="79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80"/>
      <c r="BQ606" s="80"/>
      <c r="BR606" s="80"/>
      <c r="BS606" s="80"/>
      <c r="BT606" s="80"/>
      <c r="BU606" s="80"/>
      <c r="BV606" s="80"/>
      <c r="BW606" s="77"/>
      <c r="BX606" s="57"/>
      <c r="CK606" s="92"/>
      <c r="CL606" s="92"/>
      <c r="CM606" s="92"/>
      <c r="CN606" s="92"/>
      <c r="CO606" s="92"/>
      <c r="CP606" s="92"/>
    </row>
    <row r="607" spans="1:94" s="72" customFormat="1" ht="16" customHeight="1" x14ac:dyDescent="0.25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82"/>
      <c r="L607" s="82"/>
      <c r="M607" s="82"/>
      <c r="N607" s="82"/>
      <c r="O607" s="82"/>
      <c r="P607" s="82"/>
      <c r="Q607" s="82"/>
      <c r="R607" s="79"/>
      <c r="S607" s="79"/>
      <c r="T607" s="79"/>
      <c r="U607" s="79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80"/>
      <c r="BQ607" s="80"/>
      <c r="BR607" s="80"/>
      <c r="BS607" s="80"/>
      <c r="BT607" s="80"/>
      <c r="BU607" s="80"/>
      <c r="BV607" s="80"/>
      <c r="BW607" s="77"/>
      <c r="BX607" s="57"/>
      <c r="CK607" s="92"/>
      <c r="CL607" s="92"/>
      <c r="CM607" s="92"/>
      <c r="CN607" s="92"/>
      <c r="CO607" s="92"/>
      <c r="CP607" s="92"/>
    </row>
    <row r="608" spans="1:94" s="72" customFormat="1" ht="16" customHeight="1" x14ac:dyDescent="0.25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82"/>
      <c r="L608" s="82"/>
      <c r="M608" s="82"/>
      <c r="N608" s="82"/>
      <c r="O608" s="82"/>
      <c r="P608" s="82"/>
      <c r="Q608" s="82"/>
      <c r="R608" s="79"/>
      <c r="S608" s="79"/>
      <c r="T608" s="79"/>
      <c r="U608" s="79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80"/>
      <c r="BQ608" s="80"/>
      <c r="BR608" s="80"/>
      <c r="BS608" s="80"/>
      <c r="BT608" s="80"/>
      <c r="BU608" s="80"/>
      <c r="BV608" s="80"/>
      <c r="BW608" s="77"/>
      <c r="BX608" s="57"/>
      <c r="CK608" s="92"/>
      <c r="CL608" s="92"/>
      <c r="CM608" s="92"/>
      <c r="CN608" s="92"/>
      <c r="CO608" s="92"/>
      <c r="CP608" s="92"/>
    </row>
    <row r="609" spans="1:94" s="72" customFormat="1" ht="16" customHeight="1" x14ac:dyDescent="0.25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82"/>
      <c r="L609" s="82"/>
      <c r="M609" s="82"/>
      <c r="N609" s="82"/>
      <c r="O609" s="82"/>
      <c r="P609" s="82"/>
      <c r="Q609" s="82"/>
      <c r="R609" s="79"/>
      <c r="S609" s="79"/>
      <c r="T609" s="79"/>
      <c r="U609" s="79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80"/>
      <c r="BQ609" s="80"/>
      <c r="BR609" s="80"/>
      <c r="BS609" s="80"/>
      <c r="BT609" s="80"/>
      <c r="BU609" s="80"/>
      <c r="BV609" s="80"/>
      <c r="BW609" s="77"/>
      <c r="BX609" s="57"/>
      <c r="CK609" s="92"/>
      <c r="CL609" s="92"/>
      <c r="CM609" s="92"/>
      <c r="CN609" s="92"/>
      <c r="CO609" s="92"/>
      <c r="CP609" s="92"/>
    </row>
    <row r="610" spans="1:94" s="72" customFormat="1" ht="16" customHeight="1" x14ac:dyDescent="0.25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82"/>
      <c r="L610" s="82"/>
      <c r="M610" s="82"/>
      <c r="N610" s="82"/>
      <c r="O610" s="82"/>
      <c r="P610" s="82"/>
      <c r="Q610" s="82"/>
      <c r="R610" s="79"/>
      <c r="S610" s="79"/>
      <c r="T610" s="79"/>
      <c r="U610" s="79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80"/>
      <c r="BQ610" s="80"/>
      <c r="BR610" s="80"/>
      <c r="BS610" s="80"/>
      <c r="BT610" s="80"/>
      <c r="BU610" s="80"/>
      <c r="BV610" s="80"/>
      <c r="BW610" s="77"/>
      <c r="BX610" s="57"/>
      <c r="CK610" s="92"/>
      <c r="CL610" s="92"/>
      <c r="CM610" s="92"/>
      <c r="CN610" s="92"/>
      <c r="CO610" s="92"/>
      <c r="CP610" s="92"/>
    </row>
    <row r="611" spans="1:94" s="72" customFormat="1" ht="16" customHeight="1" x14ac:dyDescent="0.25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82"/>
      <c r="L611" s="82"/>
      <c r="M611" s="82"/>
      <c r="N611" s="82"/>
      <c r="O611" s="82"/>
      <c r="P611" s="82"/>
      <c r="Q611" s="82"/>
      <c r="R611" s="79"/>
      <c r="S611" s="79"/>
      <c r="T611" s="79"/>
      <c r="U611" s="79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80"/>
      <c r="BQ611" s="80"/>
      <c r="BR611" s="80"/>
      <c r="BS611" s="80"/>
      <c r="BT611" s="80"/>
      <c r="BU611" s="80"/>
      <c r="BV611" s="80"/>
      <c r="BW611" s="77"/>
      <c r="BX611" s="57"/>
      <c r="CK611" s="92"/>
      <c r="CL611" s="92"/>
      <c r="CM611" s="92"/>
      <c r="CN611" s="92"/>
      <c r="CO611" s="92"/>
      <c r="CP611" s="92"/>
    </row>
    <row r="612" spans="1:94" s="72" customFormat="1" ht="16" customHeight="1" x14ac:dyDescent="0.25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82"/>
      <c r="L612" s="82"/>
      <c r="M612" s="82"/>
      <c r="N612" s="82"/>
      <c r="O612" s="82"/>
      <c r="P612" s="82"/>
      <c r="Q612" s="82"/>
      <c r="R612" s="79"/>
      <c r="S612" s="79"/>
      <c r="T612" s="79"/>
      <c r="U612" s="79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80"/>
      <c r="BQ612" s="80"/>
      <c r="BR612" s="80"/>
      <c r="BS612" s="80"/>
      <c r="BT612" s="80"/>
      <c r="BU612" s="80"/>
      <c r="BV612" s="80"/>
      <c r="BW612" s="77"/>
      <c r="BX612" s="57"/>
      <c r="CK612" s="92"/>
      <c r="CL612" s="92"/>
      <c r="CM612" s="92"/>
      <c r="CN612" s="92"/>
      <c r="CO612" s="92"/>
      <c r="CP612" s="92"/>
    </row>
    <row r="613" spans="1:94" s="72" customFormat="1" ht="16" customHeight="1" x14ac:dyDescent="0.25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82"/>
      <c r="L613" s="82"/>
      <c r="M613" s="82"/>
      <c r="N613" s="82"/>
      <c r="O613" s="82"/>
      <c r="P613" s="82"/>
      <c r="Q613" s="82"/>
      <c r="R613" s="79"/>
      <c r="S613" s="79"/>
      <c r="T613" s="79"/>
      <c r="U613" s="79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80"/>
      <c r="BQ613" s="80"/>
      <c r="BR613" s="80"/>
      <c r="BS613" s="80"/>
      <c r="BT613" s="80"/>
      <c r="BU613" s="80"/>
      <c r="BV613" s="80"/>
      <c r="BW613" s="77"/>
      <c r="BX613" s="57"/>
      <c r="CK613" s="92"/>
      <c r="CL613" s="92"/>
      <c r="CM613" s="92"/>
      <c r="CN613" s="92"/>
      <c r="CO613" s="92"/>
      <c r="CP613" s="92"/>
    </row>
    <row r="614" spans="1:94" s="72" customFormat="1" ht="16" customHeight="1" x14ac:dyDescent="0.25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82"/>
      <c r="L614" s="82"/>
      <c r="M614" s="82"/>
      <c r="N614" s="82"/>
      <c r="O614" s="82"/>
      <c r="P614" s="82"/>
      <c r="Q614" s="82"/>
      <c r="R614" s="79"/>
      <c r="S614" s="79"/>
      <c r="T614" s="79"/>
      <c r="U614" s="79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80"/>
      <c r="BQ614" s="80"/>
      <c r="BR614" s="80"/>
      <c r="BS614" s="80"/>
      <c r="BT614" s="80"/>
      <c r="BU614" s="80"/>
      <c r="BV614" s="80"/>
      <c r="BW614" s="77"/>
      <c r="BX614" s="57"/>
      <c r="CK614" s="92"/>
      <c r="CL614" s="92"/>
      <c r="CM614" s="92"/>
      <c r="CN614" s="92"/>
      <c r="CO614" s="92"/>
      <c r="CP614" s="92"/>
    </row>
    <row r="615" spans="1:94" s="72" customFormat="1" ht="16" customHeight="1" x14ac:dyDescent="0.25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82"/>
      <c r="L615" s="82"/>
      <c r="M615" s="82"/>
      <c r="N615" s="82"/>
      <c r="O615" s="82"/>
      <c r="P615" s="82"/>
      <c r="Q615" s="82"/>
      <c r="R615" s="79"/>
      <c r="S615" s="79"/>
      <c r="T615" s="79"/>
      <c r="U615" s="79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80"/>
      <c r="BQ615" s="80"/>
      <c r="BR615" s="80"/>
      <c r="BS615" s="80"/>
      <c r="BT615" s="80"/>
      <c r="BU615" s="80"/>
      <c r="BV615" s="80"/>
      <c r="BW615" s="77"/>
      <c r="BX615" s="57"/>
      <c r="CK615" s="92"/>
      <c r="CL615" s="92"/>
      <c r="CM615" s="92"/>
      <c r="CN615" s="92"/>
      <c r="CO615" s="92"/>
      <c r="CP615" s="92"/>
    </row>
    <row r="616" spans="1:94" s="72" customFormat="1" ht="16" customHeight="1" x14ac:dyDescent="0.25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82"/>
      <c r="L616" s="82"/>
      <c r="M616" s="82"/>
      <c r="N616" s="82"/>
      <c r="O616" s="82"/>
      <c r="P616" s="82"/>
      <c r="Q616" s="82"/>
      <c r="R616" s="79"/>
      <c r="S616" s="79"/>
      <c r="T616" s="79"/>
      <c r="U616" s="79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80"/>
      <c r="BQ616" s="80"/>
      <c r="BR616" s="80"/>
      <c r="BS616" s="80"/>
      <c r="BT616" s="80"/>
      <c r="BU616" s="80"/>
      <c r="BV616" s="80"/>
      <c r="BW616" s="77"/>
      <c r="BX616" s="57"/>
      <c r="CK616" s="92"/>
      <c r="CL616" s="92"/>
      <c r="CM616" s="92"/>
      <c r="CN616" s="92"/>
      <c r="CO616" s="92"/>
      <c r="CP616" s="92"/>
    </row>
    <row r="617" spans="1:94" s="72" customFormat="1" ht="16" customHeight="1" x14ac:dyDescent="0.25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82"/>
      <c r="L617" s="82"/>
      <c r="M617" s="82"/>
      <c r="N617" s="82"/>
      <c r="O617" s="82"/>
      <c r="P617" s="82"/>
      <c r="Q617" s="82"/>
      <c r="R617" s="79"/>
      <c r="S617" s="79"/>
      <c r="T617" s="79"/>
      <c r="U617" s="79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80"/>
      <c r="BQ617" s="80"/>
      <c r="BR617" s="80"/>
      <c r="BS617" s="80"/>
      <c r="BT617" s="80"/>
      <c r="BU617" s="80"/>
      <c r="BV617" s="80"/>
      <c r="BW617" s="77"/>
      <c r="BX617" s="57"/>
      <c r="CK617" s="92"/>
      <c r="CL617" s="92"/>
      <c r="CM617" s="92"/>
      <c r="CN617" s="92"/>
      <c r="CO617" s="92"/>
      <c r="CP617" s="92"/>
    </row>
    <row r="618" spans="1:94" s="72" customFormat="1" ht="16" customHeight="1" x14ac:dyDescent="0.25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82"/>
      <c r="L618" s="82"/>
      <c r="M618" s="82"/>
      <c r="N618" s="82"/>
      <c r="O618" s="82"/>
      <c r="P618" s="82"/>
      <c r="Q618" s="82"/>
      <c r="R618" s="79"/>
      <c r="S618" s="79"/>
      <c r="T618" s="79"/>
      <c r="U618" s="79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80"/>
      <c r="BQ618" s="80"/>
      <c r="BR618" s="80"/>
      <c r="BS618" s="80"/>
      <c r="BT618" s="80"/>
      <c r="BU618" s="80"/>
      <c r="BV618" s="80"/>
      <c r="BW618" s="77"/>
      <c r="BX618" s="57"/>
      <c r="CK618" s="92"/>
      <c r="CL618" s="92"/>
      <c r="CM618" s="92"/>
      <c r="CN618" s="92"/>
      <c r="CO618" s="92"/>
      <c r="CP618" s="92"/>
    </row>
    <row r="619" spans="1:94" s="72" customFormat="1" ht="16" customHeight="1" x14ac:dyDescent="0.25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82"/>
      <c r="L619" s="82"/>
      <c r="M619" s="82"/>
      <c r="N619" s="82"/>
      <c r="O619" s="82"/>
      <c r="P619" s="82"/>
      <c r="Q619" s="82"/>
      <c r="R619" s="79"/>
      <c r="S619" s="79"/>
      <c r="T619" s="79"/>
      <c r="U619" s="79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80"/>
      <c r="BQ619" s="80"/>
      <c r="BR619" s="80"/>
      <c r="BS619" s="80"/>
      <c r="BT619" s="80"/>
      <c r="BU619" s="80"/>
      <c r="BV619" s="80"/>
      <c r="BW619" s="77"/>
      <c r="BX619" s="57"/>
      <c r="CK619" s="92"/>
      <c r="CL619" s="92"/>
      <c r="CM619" s="92"/>
      <c r="CN619" s="92"/>
      <c r="CO619" s="92"/>
      <c r="CP619" s="92"/>
    </row>
    <row r="620" spans="1:94" s="72" customFormat="1" ht="16" customHeight="1" x14ac:dyDescent="0.25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82"/>
      <c r="L620" s="82"/>
      <c r="M620" s="82"/>
      <c r="N620" s="82"/>
      <c r="O620" s="82"/>
      <c r="P620" s="82"/>
      <c r="Q620" s="82"/>
      <c r="R620" s="79"/>
      <c r="S620" s="79"/>
      <c r="T620" s="79"/>
      <c r="U620" s="79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1"/>
      <c r="BO620" s="81"/>
      <c r="BP620" s="80"/>
      <c r="BQ620" s="80"/>
      <c r="BR620" s="80"/>
      <c r="BS620" s="80"/>
      <c r="BT620" s="80"/>
      <c r="BU620" s="80"/>
      <c r="BV620" s="80"/>
      <c r="BW620" s="77"/>
      <c r="BX620" s="57"/>
      <c r="CK620" s="92"/>
      <c r="CL620" s="92"/>
      <c r="CM620" s="92"/>
      <c r="CN620" s="92"/>
      <c r="CO620" s="92"/>
      <c r="CP620" s="92"/>
    </row>
    <row r="621" spans="1:94" s="72" customFormat="1" ht="16" customHeight="1" x14ac:dyDescent="0.25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82"/>
      <c r="L621" s="82"/>
      <c r="M621" s="82"/>
      <c r="N621" s="82"/>
      <c r="O621" s="82"/>
      <c r="P621" s="82"/>
      <c r="Q621" s="82"/>
      <c r="R621" s="79"/>
      <c r="S621" s="79"/>
      <c r="T621" s="79"/>
      <c r="U621" s="79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1"/>
      <c r="BO621" s="81"/>
      <c r="BP621" s="80"/>
      <c r="BQ621" s="80"/>
      <c r="BR621" s="80"/>
      <c r="BS621" s="80"/>
      <c r="BT621" s="80"/>
      <c r="BU621" s="80"/>
      <c r="BV621" s="80"/>
      <c r="BW621" s="77"/>
      <c r="BX621" s="57"/>
      <c r="CK621" s="92"/>
      <c r="CL621" s="92"/>
      <c r="CM621" s="92"/>
      <c r="CN621" s="92"/>
      <c r="CO621" s="92"/>
      <c r="CP621" s="92"/>
    </row>
    <row r="622" spans="1:94" s="72" customFormat="1" ht="16" customHeight="1" x14ac:dyDescent="0.25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82"/>
      <c r="L622" s="82"/>
      <c r="M622" s="82"/>
      <c r="N622" s="82"/>
      <c r="O622" s="82"/>
      <c r="P622" s="82"/>
      <c r="Q622" s="82"/>
      <c r="R622" s="79"/>
      <c r="S622" s="79"/>
      <c r="T622" s="79"/>
      <c r="U622" s="79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1"/>
      <c r="BO622" s="81"/>
      <c r="BP622" s="80"/>
      <c r="BQ622" s="80"/>
      <c r="BR622" s="80"/>
      <c r="BS622" s="80"/>
      <c r="BT622" s="80"/>
      <c r="BU622" s="80"/>
      <c r="BV622" s="80"/>
      <c r="BW622" s="77"/>
      <c r="BX622" s="57"/>
      <c r="CK622" s="92"/>
      <c r="CL622" s="92"/>
      <c r="CM622" s="92"/>
      <c r="CN622" s="92"/>
      <c r="CO622" s="92"/>
      <c r="CP622" s="92"/>
    </row>
    <row r="623" spans="1:94" s="72" customFormat="1" ht="16" customHeight="1" x14ac:dyDescent="0.25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82"/>
      <c r="L623" s="82"/>
      <c r="M623" s="82"/>
      <c r="N623" s="82"/>
      <c r="O623" s="82"/>
      <c r="P623" s="82"/>
      <c r="Q623" s="82"/>
      <c r="R623" s="79"/>
      <c r="S623" s="79"/>
      <c r="T623" s="79"/>
      <c r="U623" s="79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1"/>
      <c r="BO623" s="81"/>
      <c r="BP623" s="80"/>
      <c r="BQ623" s="80"/>
      <c r="BR623" s="80"/>
      <c r="BS623" s="80"/>
      <c r="BT623" s="80"/>
      <c r="BU623" s="80"/>
      <c r="BV623" s="80"/>
      <c r="BW623" s="77"/>
      <c r="BX623" s="57"/>
      <c r="CK623" s="92"/>
      <c r="CL623" s="92"/>
      <c r="CM623" s="92"/>
      <c r="CN623" s="92"/>
      <c r="CO623" s="92"/>
      <c r="CP623" s="92"/>
    </row>
    <row r="624" spans="1:94" s="72" customFormat="1" ht="16" customHeight="1" x14ac:dyDescent="0.25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82"/>
      <c r="L624" s="82"/>
      <c r="M624" s="82"/>
      <c r="N624" s="82"/>
      <c r="O624" s="82"/>
      <c r="P624" s="82"/>
      <c r="Q624" s="82"/>
      <c r="R624" s="79"/>
      <c r="S624" s="79"/>
      <c r="T624" s="79"/>
      <c r="U624" s="79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1"/>
      <c r="BO624" s="81"/>
      <c r="BP624" s="80"/>
      <c r="BQ624" s="80"/>
      <c r="BR624" s="80"/>
      <c r="BS624" s="80"/>
      <c r="BT624" s="80"/>
      <c r="BU624" s="80"/>
      <c r="BV624" s="80"/>
      <c r="BW624" s="77"/>
      <c r="BX624" s="57"/>
      <c r="CK624" s="92"/>
      <c r="CL624" s="92"/>
      <c r="CM624" s="92"/>
      <c r="CN624" s="92"/>
      <c r="CO624" s="92"/>
      <c r="CP624" s="92"/>
    </row>
    <row r="625" spans="1:94" s="72" customFormat="1" ht="16" customHeight="1" x14ac:dyDescent="0.25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82"/>
      <c r="L625" s="82"/>
      <c r="M625" s="82"/>
      <c r="N625" s="82"/>
      <c r="O625" s="82"/>
      <c r="P625" s="82"/>
      <c r="Q625" s="82"/>
      <c r="R625" s="79"/>
      <c r="S625" s="79"/>
      <c r="T625" s="79"/>
      <c r="U625" s="79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1"/>
      <c r="BO625" s="81"/>
      <c r="BP625" s="80"/>
      <c r="BQ625" s="80"/>
      <c r="BR625" s="80"/>
      <c r="BS625" s="80"/>
      <c r="BT625" s="80"/>
      <c r="BU625" s="80"/>
      <c r="BV625" s="80"/>
      <c r="BW625" s="77"/>
      <c r="BX625" s="57"/>
      <c r="CK625" s="92"/>
      <c r="CL625" s="92"/>
      <c r="CM625" s="92"/>
      <c r="CN625" s="92"/>
      <c r="CO625" s="92"/>
      <c r="CP625" s="92"/>
    </row>
    <row r="626" spans="1:94" s="72" customFormat="1" ht="16" customHeight="1" x14ac:dyDescent="0.25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82"/>
      <c r="L626" s="82"/>
      <c r="M626" s="82"/>
      <c r="N626" s="82"/>
      <c r="O626" s="82"/>
      <c r="P626" s="82"/>
      <c r="Q626" s="82"/>
      <c r="R626" s="79"/>
      <c r="S626" s="79"/>
      <c r="T626" s="79"/>
      <c r="U626" s="79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1"/>
      <c r="BO626" s="81"/>
      <c r="BP626" s="80"/>
      <c r="BQ626" s="80"/>
      <c r="BR626" s="80"/>
      <c r="BS626" s="80"/>
      <c r="BT626" s="80"/>
      <c r="BU626" s="80"/>
      <c r="BV626" s="80"/>
      <c r="BW626" s="77"/>
      <c r="BX626" s="57"/>
      <c r="CK626" s="92"/>
      <c r="CL626" s="92"/>
      <c r="CM626" s="92"/>
      <c r="CN626" s="92"/>
      <c r="CO626" s="92"/>
      <c r="CP626" s="92"/>
    </row>
    <row r="627" spans="1:94" s="72" customFormat="1" ht="16" customHeight="1" x14ac:dyDescent="0.25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82"/>
      <c r="L627" s="82"/>
      <c r="M627" s="82"/>
      <c r="N627" s="82"/>
      <c r="O627" s="82"/>
      <c r="P627" s="82"/>
      <c r="Q627" s="82"/>
      <c r="R627" s="79"/>
      <c r="S627" s="79"/>
      <c r="T627" s="79"/>
      <c r="U627" s="79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80"/>
      <c r="BQ627" s="80"/>
      <c r="BR627" s="80"/>
      <c r="BS627" s="80"/>
      <c r="BT627" s="80"/>
      <c r="BU627" s="80"/>
      <c r="BV627" s="80"/>
      <c r="BW627" s="77"/>
      <c r="BX627" s="57"/>
      <c r="CK627" s="92"/>
      <c r="CL627" s="92"/>
      <c r="CM627" s="92"/>
      <c r="CN627" s="92"/>
      <c r="CO627" s="92"/>
      <c r="CP627" s="92"/>
    </row>
    <row r="628" spans="1:94" s="72" customFormat="1" ht="16" customHeight="1" x14ac:dyDescent="0.25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82"/>
      <c r="L628" s="82"/>
      <c r="M628" s="82"/>
      <c r="N628" s="82"/>
      <c r="O628" s="82"/>
      <c r="P628" s="82"/>
      <c r="Q628" s="82"/>
      <c r="R628" s="79"/>
      <c r="S628" s="79"/>
      <c r="T628" s="79"/>
      <c r="U628" s="79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80"/>
      <c r="BQ628" s="80"/>
      <c r="BR628" s="80"/>
      <c r="BS628" s="80"/>
      <c r="BT628" s="80"/>
      <c r="BU628" s="80"/>
      <c r="BV628" s="80"/>
      <c r="BW628" s="77"/>
      <c r="BX628" s="57"/>
      <c r="CK628" s="92"/>
      <c r="CL628" s="92"/>
      <c r="CM628" s="92"/>
      <c r="CN628" s="92"/>
      <c r="CO628" s="92"/>
      <c r="CP628" s="92"/>
    </row>
    <row r="629" spans="1:94" s="72" customFormat="1" ht="16" customHeight="1" x14ac:dyDescent="0.25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82"/>
      <c r="L629" s="82"/>
      <c r="M629" s="82"/>
      <c r="N629" s="82"/>
      <c r="O629" s="82"/>
      <c r="P629" s="82"/>
      <c r="Q629" s="82"/>
      <c r="R629" s="79"/>
      <c r="S629" s="79"/>
      <c r="T629" s="79"/>
      <c r="U629" s="79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80"/>
      <c r="BQ629" s="80"/>
      <c r="BR629" s="80"/>
      <c r="BS629" s="80"/>
      <c r="BT629" s="80"/>
      <c r="BU629" s="80"/>
      <c r="BV629" s="80"/>
      <c r="BW629" s="77"/>
      <c r="BX629" s="57"/>
      <c r="CK629" s="92"/>
      <c r="CL629" s="92"/>
      <c r="CM629" s="92"/>
      <c r="CN629" s="92"/>
      <c r="CO629" s="92"/>
      <c r="CP629" s="92"/>
    </row>
    <row r="630" spans="1:94" s="72" customFormat="1" ht="16" customHeight="1" x14ac:dyDescent="0.25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82"/>
      <c r="L630" s="82"/>
      <c r="M630" s="82"/>
      <c r="N630" s="82"/>
      <c r="O630" s="82"/>
      <c r="P630" s="82"/>
      <c r="Q630" s="82"/>
      <c r="R630" s="79"/>
      <c r="S630" s="79"/>
      <c r="T630" s="79"/>
      <c r="U630" s="79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80"/>
      <c r="BQ630" s="80"/>
      <c r="BR630" s="80"/>
      <c r="BS630" s="80"/>
      <c r="BT630" s="80"/>
      <c r="BU630" s="80"/>
      <c r="BV630" s="80"/>
      <c r="BW630" s="77"/>
      <c r="BX630" s="57"/>
      <c r="CK630" s="92"/>
      <c r="CL630" s="92"/>
      <c r="CM630" s="92"/>
      <c r="CN630" s="92"/>
      <c r="CO630" s="92"/>
      <c r="CP630" s="92"/>
    </row>
    <row r="631" spans="1:94" s="72" customFormat="1" ht="16" customHeight="1" x14ac:dyDescent="0.25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82"/>
      <c r="L631" s="82"/>
      <c r="M631" s="82"/>
      <c r="N631" s="82"/>
      <c r="O631" s="82"/>
      <c r="P631" s="82"/>
      <c r="Q631" s="82"/>
      <c r="R631" s="79"/>
      <c r="S631" s="79"/>
      <c r="T631" s="79"/>
      <c r="U631" s="79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80"/>
      <c r="BQ631" s="80"/>
      <c r="BR631" s="80"/>
      <c r="BS631" s="80"/>
      <c r="BT631" s="80"/>
      <c r="BU631" s="80"/>
      <c r="BV631" s="80"/>
      <c r="BW631" s="77"/>
      <c r="BX631" s="57"/>
      <c r="CK631" s="92"/>
      <c r="CL631" s="92"/>
      <c r="CM631" s="92"/>
      <c r="CN631" s="92"/>
      <c r="CO631" s="92"/>
      <c r="CP631" s="92"/>
    </row>
    <row r="632" spans="1:94" s="72" customFormat="1" ht="16" customHeight="1" x14ac:dyDescent="0.25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82"/>
      <c r="L632" s="82"/>
      <c r="M632" s="82"/>
      <c r="N632" s="82"/>
      <c r="O632" s="82"/>
      <c r="P632" s="82"/>
      <c r="Q632" s="82"/>
      <c r="R632" s="79"/>
      <c r="S632" s="79"/>
      <c r="T632" s="79"/>
      <c r="U632" s="79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80"/>
      <c r="BQ632" s="80"/>
      <c r="BR632" s="80"/>
      <c r="BS632" s="80"/>
      <c r="BT632" s="80"/>
      <c r="BU632" s="80"/>
      <c r="BV632" s="80"/>
      <c r="BW632" s="77"/>
      <c r="BX632" s="57"/>
      <c r="CK632" s="92"/>
      <c r="CL632" s="92"/>
      <c r="CM632" s="92"/>
      <c r="CN632" s="92"/>
      <c r="CO632" s="92"/>
      <c r="CP632" s="92"/>
    </row>
    <row r="633" spans="1:94" s="72" customFormat="1" ht="16" customHeight="1" x14ac:dyDescent="0.25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82"/>
      <c r="L633" s="82"/>
      <c r="M633" s="82"/>
      <c r="N633" s="82"/>
      <c r="O633" s="82"/>
      <c r="P633" s="82"/>
      <c r="Q633" s="82"/>
      <c r="R633" s="79"/>
      <c r="S633" s="79"/>
      <c r="T633" s="79"/>
      <c r="U633" s="79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80"/>
      <c r="BQ633" s="80"/>
      <c r="BR633" s="80"/>
      <c r="BS633" s="80"/>
      <c r="BT633" s="80"/>
      <c r="BU633" s="80"/>
      <c r="BV633" s="80"/>
      <c r="BW633" s="77"/>
      <c r="BX633" s="57"/>
      <c r="CK633" s="92"/>
      <c r="CL633" s="92"/>
      <c r="CM633" s="92"/>
      <c r="CN633" s="92"/>
      <c r="CO633" s="92"/>
      <c r="CP633" s="92"/>
    </row>
    <row r="634" spans="1:94" s="72" customFormat="1" ht="16" customHeight="1" x14ac:dyDescent="0.25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82"/>
      <c r="L634" s="82"/>
      <c r="M634" s="82"/>
      <c r="N634" s="82"/>
      <c r="O634" s="82"/>
      <c r="P634" s="82"/>
      <c r="Q634" s="82"/>
      <c r="R634" s="79"/>
      <c r="S634" s="79"/>
      <c r="T634" s="79"/>
      <c r="U634" s="79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80"/>
      <c r="BQ634" s="80"/>
      <c r="BR634" s="80"/>
      <c r="BS634" s="80"/>
      <c r="BT634" s="80"/>
      <c r="BU634" s="80"/>
      <c r="BV634" s="80"/>
      <c r="BW634" s="77"/>
      <c r="BX634" s="57"/>
      <c r="CK634" s="92"/>
      <c r="CL634" s="92"/>
      <c r="CM634" s="92"/>
      <c r="CN634" s="92"/>
      <c r="CO634" s="92"/>
      <c r="CP634" s="92"/>
    </row>
    <row r="635" spans="1:94" s="72" customFormat="1" ht="16" customHeight="1" x14ac:dyDescent="0.25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82"/>
      <c r="L635" s="82"/>
      <c r="M635" s="82"/>
      <c r="N635" s="82"/>
      <c r="O635" s="82"/>
      <c r="P635" s="82"/>
      <c r="Q635" s="82"/>
      <c r="R635" s="79"/>
      <c r="S635" s="79"/>
      <c r="T635" s="79"/>
      <c r="U635" s="79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80"/>
      <c r="BQ635" s="80"/>
      <c r="BR635" s="80"/>
      <c r="BS635" s="80"/>
      <c r="BT635" s="80"/>
      <c r="BU635" s="80"/>
      <c r="BV635" s="80"/>
      <c r="BW635" s="77"/>
      <c r="BX635" s="57"/>
      <c r="CK635" s="92"/>
      <c r="CL635" s="92"/>
      <c r="CM635" s="92"/>
      <c r="CN635" s="92"/>
      <c r="CO635" s="92"/>
      <c r="CP635" s="92"/>
    </row>
    <row r="636" spans="1:94" s="72" customFormat="1" ht="16" customHeight="1" x14ac:dyDescent="0.25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82"/>
      <c r="L636" s="82"/>
      <c r="M636" s="82"/>
      <c r="N636" s="82"/>
      <c r="O636" s="82"/>
      <c r="P636" s="82"/>
      <c r="Q636" s="82"/>
      <c r="R636" s="79"/>
      <c r="S636" s="79"/>
      <c r="T636" s="79"/>
      <c r="U636" s="79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80"/>
      <c r="BQ636" s="80"/>
      <c r="BR636" s="80"/>
      <c r="BS636" s="80"/>
      <c r="BT636" s="80"/>
      <c r="BU636" s="80"/>
      <c r="BV636" s="80"/>
      <c r="BW636" s="77"/>
      <c r="BX636" s="57"/>
      <c r="CK636" s="92"/>
      <c r="CL636" s="92"/>
      <c r="CM636" s="92"/>
      <c r="CN636" s="92"/>
      <c r="CO636" s="92"/>
      <c r="CP636" s="92"/>
    </row>
    <row r="637" spans="1:94" s="72" customFormat="1" ht="16" customHeight="1" x14ac:dyDescent="0.25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82"/>
      <c r="L637" s="82"/>
      <c r="M637" s="82"/>
      <c r="N637" s="82"/>
      <c r="O637" s="82"/>
      <c r="P637" s="82"/>
      <c r="Q637" s="82"/>
      <c r="R637" s="79"/>
      <c r="S637" s="79"/>
      <c r="T637" s="79"/>
      <c r="U637" s="79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80"/>
      <c r="BQ637" s="80"/>
      <c r="BR637" s="80"/>
      <c r="BS637" s="80"/>
      <c r="BT637" s="80"/>
      <c r="BU637" s="80"/>
      <c r="BV637" s="80"/>
      <c r="BW637" s="77"/>
      <c r="BX637" s="57"/>
      <c r="CK637" s="92"/>
      <c r="CL637" s="92"/>
      <c r="CM637" s="92"/>
      <c r="CN637" s="92"/>
      <c r="CO637" s="92"/>
      <c r="CP637" s="92"/>
    </row>
    <row r="638" spans="1:94" s="72" customFormat="1" ht="16" customHeight="1" x14ac:dyDescent="0.25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82"/>
      <c r="L638" s="82"/>
      <c r="M638" s="82"/>
      <c r="N638" s="82"/>
      <c r="O638" s="82"/>
      <c r="P638" s="82"/>
      <c r="Q638" s="82"/>
      <c r="R638" s="79"/>
      <c r="S638" s="79"/>
      <c r="T638" s="79"/>
      <c r="U638" s="79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80"/>
      <c r="BQ638" s="80"/>
      <c r="BR638" s="80"/>
      <c r="BS638" s="80"/>
      <c r="BT638" s="80"/>
      <c r="BU638" s="80"/>
      <c r="BV638" s="80"/>
      <c r="BW638" s="77"/>
      <c r="BX638" s="57"/>
      <c r="CK638" s="92"/>
      <c r="CL638" s="92"/>
      <c r="CM638" s="92"/>
      <c r="CN638" s="92"/>
      <c r="CO638" s="92"/>
      <c r="CP638" s="92"/>
    </row>
    <row r="639" spans="1:94" s="72" customFormat="1" ht="16" customHeight="1" x14ac:dyDescent="0.25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82"/>
      <c r="L639" s="82"/>
      <c r="M639" s="82"/>
      <c r="N639" s="82"/>
      <c r="O639" s="82"/>
      <c r="P639" s="82"/>
      <c r="Q639" s="82"/>
      <c r="R639" s="79"/>
      <c r="S639" s="79"/>
      <c r="T639" s="79"/>
      <c r="U639" s="79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80"/>
      <c r="BQ639" s="80"/>
      <c r="BR639" s="80"/>
      <c r="BS639" s="80"/>
      <c r="BT639" s="80"/>
      <c r="BU639" s="80"/>
      <c r="BV639" s="80"/>
      <c r="BW639" s="77"/>
      <c r="BX639" s="57"/>
      <c r="CK639" s="92"/>
      <c r="CL639" s="92"/>
      <c r="CM639" s="92"/>
      <c r="CN639" s="92"/>
      <c r="CO639" s="92"/>
      <c r="CP639" s="92"/>
    </row>
    <row r="640" spans="1:94" s="72" customFormat="1" ht="16" customHeight="1" x14ac:dyDescent="0.25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82"/>
      <c r="L640" s="82"/>
      <c r="M640" s="82"/>
      <c r="N640" s="82"/>
      <c r="O640" s="82"/>
      <c r="P640" s="82"/>
      <c r="Q640" s="82"/>
      <c r="R640" s="79"/>
      <c r="S640" s="79"/>
      <c r="T640" s="79"/>
      <c r="U640" s="79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80"/>
      <c r="BQ640" s="80"/>
      <c r="BR640" s="80"/>
      <c r="BS640" s="80"/>
      <c r="BT640" s="80"/>
      <c r="BU640" s="80"/>
      <c r="BV640" s="80"/>
      <c r="BW640" s="77"/>
      <c r="BX640" s="57"/>
      <c r="CK640" s="92"/>
      <c r="CL640" s="92"/>
      <c r="CM640" s="92"/>
      <c r="CN640" s="92"/>
      <c r="CO640" s="92"/>
      <c r="CP640" s="92"/>
    </row>
    <row r="641" spans="1:94" s="72" customFormat="1" ht="16" customHeight="1" x14ac:dyDescent="0.25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82"/>
      <c r="L641" s="82"/>
      <c r="M641" s="82"/>
      <c r="N641" s="82"/>
      <c r="O641" s="82"/>
      <c r="P641" s="82"/>
      <c r="Q641" s="82"/>
      <c r="R641" s="79"/>
      <c r="S641" s="79"/>
      <c r="T641" s="79"/>
      <c r="U641" s="79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80"/>
      <c r="BQ641" s="80"/>
      <c r="BR641" s="80"/>
      <c r="BS641" s="80"/>
      <c r="BT641" s="80"/>
      <c r="BU641" s="80"/>
      <c r="BV641" s="80"/>
      <c r="BW641" s="77"/>
      <c r="BX641" s="57"/>
      <c r="CK641" s="92"/>
      <c r="CL641" s="92"/>
      <c r="CM641" s="92"/>
      <c r="CN641" s="92"/>
      <c r="CO641" s="92"/>
      <c r="CP641" s="92"/>
    </row>
    <row r="642" spans="1:94" s="72" customFormat="1" ht="16" customHeight="1" x14ac:dyDescent="0.25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82"/>
      <c r="L642" s="82"/>
      <c r="M642" s="82"/>
      <c r="N642" s="82"/>
      <c r="O642" s="82"/>
      <c r="P642" s="82"/>
      <c r="Q642" s="82"/>
      <c r="R642" s="79"/>
      <c r="S642" s="79"/>
      <c r="T642" s="79"/>
      <c r="U642" s="79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80"/>
      <c r="BQ642" s="80"/>
      <c r="BR642" s="80"/>
      <c r="BS642" s="80"/>
      <c r="BT642" s="80"/>
      <c r="BU642" s="80"/>
      <c r="BV642" s="80"/>
      <c r="BW642" s="77"/>
      <c r="BX642" s="57"/>
      <c r="CK642" s="92"/>
      <c r="CL642" s="92"/>
      <c r="CM642" s="92"/>
      <c r="CN642" s="92"/>
      <c r="CO642" s="92"/>
      <c r="CP642" s="92"/>
    </row>
    <row r="643" spans="1:94" s="72" customFormat="1" ht="16" customHeight="1" x14ac:dyDescent="0.25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82"/>
      <c r="L643" s="82"/>
      <c r="M643" s="82"/>
      <c r="N643" s="82"/>
      <c r="O643" s="82"/>
      <c r="P643" s="82"/>
      <c r="Q643" s="82"/>
      <c r="R643" s="79"/>
      <c r="S643" s="79"/>
      <c r="T643" s="79"/>
      <c r="U643" s="79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80"/>
      <c r="BQ643" s="80"/>
      <c r="BR643" s="80"/>
      <c r="BS643" s="80"/>
      <c r="BT643" s="80"/>
      <c r="BU643" s="80"/>
      <c r="BV643" s="80"/>
      <c r="BW643" s="77"/>
      <c r="BX643" s="57"/>
      <c r="CK643" s="92"/>
      <c r="CL643" s="92"/>
      <c r="CM643" s="92"/>
      <c r="CN643" s="92"/>
      <c r="CO643" s="92"/>
      <c r="CP643" s="92"/>
    </row>
    <row r="644" spans="1:94" s="72" customFormat="1" ht="16" customHeight="1" x14ac:dyDescent="0.25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82"/>
      <c r="L644" s="82"/>
      <c r="M644" s="82"/>
      <c r="N644" s="82"/>
      <c r="O644" s="82"/>
      <c r="P644" s="82"/>
      <c r="Q644" s="82"/>
      <c r="R644" s="79"/>
      <c r="S644" s="79"/>
      <c r="T644" s="79"/>
      <c r="U644" s="79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1"/>
      <c r="BO644" s="81"/>
      <c r="BP644" s="80"/>
      <c r="BQ644" s="80"/>
      <c r="BR644" s="80"/>
      <c r="BS644" s="80"/>
      <c r="BT644" s="80"/>
      <c r="BU644" s="80"/>
      <c r="BV644" s="80"/>
      <c r="BW644" s="77"/>
      <c r="BX644" s="57"/>
      <c r="CK644" s="92"/>
      <c r="CL644" s="92"/>
      <c r="CM644" s="92"/>
      <c r="CN644" s="92"/>
      <c r="CO644" s="92"/>
      <c r="CP644" s="92"/>
    </row>
    <row r="645" spans="1:94" s="72" customFormat="1" ht="16" customHeight="1" x14ac:dyDescent="0.25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82"/>
      <c r="L645" s="82"/>
      <c r="M645" s="82"/>
      <c r="N645" s="82"/>
      <c r="O645" s="82"/>
      <c r="P645" s="82"/>
      <c r="Q645" s="82"/>
      <c r="R645" s="79"/>
      <c r="S645" s="79"/>
      <c r="T645" s="79"/>
      <c r="U645" s="79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1"/>
      <c r="BO645" s="81"/>
      <c r="BP645" s="80"/>
      <c r="BQ645" s="80"/>
      <c r="BR645" s="80"/>
      <c r="BS645" s="80"/>
      <c r="BT645" s="80"/>
      <c r="BU645" s="80"/>
      <c r="BV645" s="80"/>
      <c r="BW645" s="77"/>
      <c r="BX645" s="57"/>
      <c r="CK645" s="92"/>
      <c r="CL645" s="92"/>
      <c r="CM645" s="92"/>
      <c r="CN645" s="92"/>
      <c r="CO645" s="92"/>
      <c r="CP645" s="92"/>
    </row>
    <row r="646" spans="1:94" s="72" customFormat="1" ht="16" customHeight="1" x14ac:dyDescent="0.25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82"/>
      <c r="L646" s="82"/>
      <c r="M646" s="82"/>
      <c r="N646" s="82"/>
      <c r="O646" s="82"/>
      <c r="P646" s="82"/>
      <c r="Q646" s="82"/>
      <c r="R646" s="79"/>
      <c r="S646" s="79"/>
      <c r="T646" s="79"/>
      <c r="U646" s="79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1"/>
      <c r="BO646" s="81"/>
      <c r="BP646" s="80"/>
      <c r="BQ646" s="80"/>
      <c r="BR646" s="80"/>
      <c r="BS646" s="80"/>
      <c r="BT646" s="80"/>
      <c r="BU646" s="80"/>
      <c r="BV646" s="80"/>
      <c r="BW646" s="77"/>
      <c r="BX646" s="57"/>
      <c r="CK646" s="92"/>
      <c r="CL646" s="92"/>
      <c r="CM646" s="92"/>
      <c r="CN646" s="92"/>
      <c r="CO646" s="92"/>
      <c r="CP646" s="92"/>
    </row>
    <row r="647" spans="1:94" s="72" customFormat="1" ht="16" customHeight="1" x14ac:dyDescent="0.25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82"/>
      <c r="L647" s="82"/>
      <c r="M647" s="82"/>
      <c r="N647" s="82"/>
      <c r="O647" s="82"/>
      <c r="P647" s="82"/>
      <c r="Q647" s="82"/>
      <c r="R647" s="79"/>
      <c r="S647" s="79"/>
      <c r="T647" s="79"/>
      <c r="U647" s="79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1"/>
      <c r="BO647" s="81"/>
      <c r="BP647" s="80"/>
      <c r="BQ647" s="80"/>
      <c r="BR647" s="80"/>
      <c r="BS647" s="80"/>
      <c r="BT647" s="80"/>
      <c r="BU647" s="80"/>
      <c r="BV647" s="80"/>
      <c r="BW647" s="77"/>
      <c r="BX647" s="57"/>
      <c r="CK647" s="92"/>
      <c r="CL647" s="92"/>
      <c r="CM647" s="92"/>
      <c r="CN647" s="92"/>
      <c r="CO647" s="92"/>
      <c r="CP647" s="92"/>
    </row>
    <row r="648" spans="1:94" s="72" customFormat="1" ht="16" customHeight="1" x14ac:dyDescent="0.25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82"/>
      <c r="L648" s="82"/>
      <c r="M648" s="82"/>
      <c r="N648" s="82"/>
      <c r="O648" s="82"/>
      <c r="P648" s="82"/>
      <c r="Q648" s="82"/>
      <c r="R648" s="79"/>
      <c r="S648" s="79"/>
      <c r="T648" s="79"/>
      <c r="U648" s="79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1"/>
      <c r="BO648" s="81"/>
      <c r="BP648" s="80"/>
      <c r="BQ648" s="80"/>
      <c r="BR648" s="80"/>
      <c r="BS648" s="80"/>
      <c r="BT648" s="80"/>
      <c r="BU648" s="80"/>
      <c r="BV648" s="80"/>
      <c r="BW648" s="77"/>
      <c r="BX648" s="57"/>
      <c r="CK648" s="92"/>
      <c r="CL648" s="92"/>
      <c r="CM648" s="92"/>
      <c r="CN648" s="92"/>
      <c r="CO648" s="92"/>
      <c r="CP648" s="92"/>
    </row>
    <row r="649" spans="1:94" s="72" customFormat="1" ht="16" customHeight="1" x14ac:dyDescent="0.25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82"/>
      <c r="L649" s="82"/>
      <c r="M649" s="82"/>
      <c r="N649" s="82"/>
      <c r="O649" s="82"/>
      <c r="P649" s="82"/>
      <c r="Q649" s="82"/>
      <c r="R649" s="79"/>
      <c r="S649" s="79"/>
      <c r="T649" s="79"/>
      <c r="U649" s="79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1"/>
      <c r="BO649" s="81"/>
      <c r="BP649" s="80"/>
      <c r="BQ649" s="80"/>
      <c r="BR649" s="80"/>
      <c r="BS649" s="80"/>
      <c r="BT649" s="80"/>
      <c r="BU649" s="80"/>
      <c r="BV649" s="80"/>
      <c r="BW649" s="77"/>
      <c r="BX649" s="57"/>
      <c r="CK649" s="92"/>
      <c r="CL649" s="92"/>
      <c r="CM649" s="92"/>
      <c r="CN649" s="92"/>
      <c r="CO649" s="92"/>
      <c r="CP649" s="92"/>
    </row>
    <row r="650" spans="1:94" s="72" customFormat="1" ht="16" customHeight="1" x14ac:dyDescent="0.25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82"/>
      <c r="L650" s="82"/>
      <c r="M650" s="82"/>
      <c r="N650" s="82"/>
      <c r="O650" s="82"/>
      <c r="P650" s="82"/>
      <c r="Q650" s="82"/>
      <c r="R650" s="79"/>
      <c r="S650" s="79"/>
      <c r="T650" s="79"/>
      <c r="U650" s="79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1"/>
      <c r="BO650" s="81"/>
      <c r="BP650" s="80"/>
      <c r="BQ650" s="80"/>
      <c r="BR650" s="80"/>
      <c r="BS650" s="80"/>
      <c r="BT650" s="80"/>
      <c r="BU650" s="80"/>
      <c r="BV650" s="80"/>
      <c r="BW650" s="77"/>
      <c r="BX650" s="57"/>
      <c r="CK650" s="92"/>
      <c r="CL650" s="92"/>
      <c r="CM650" s="92"/>
      <c r="CN650" s="92"/>
      <c r="CO650" s="92"/>
      <c r="CP650" s="92"/>
    </row>
    <row r="651" spans="1:94" s="72" customFormat="1" ht="16" customHeight="1" x14ac:dyDescent="0.25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82"/>
      <c r="L651" s="82"/>
      <c r="M651" s="82"/>
      <c r="N651" s="82"/>
      <c r="O651" s="82"/>
      <c r="P651" s="82"/>
      <c r="Q651" s="82"/>
      <c r="R651" s="79"/>
      <c r="S651" s="79"/>
      <c r="T651" s="79"/>
      <c r="U651" s="79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80"/>
      <c r="BQ651" s="80"/>
      <c r="BR651" s="80"/>
      <c r="BS651" s="80"/>
      <c r="BT651" s="80"/>
      <c r="BU651" s="80"/>
      <c r="BV651" s="80"/>
      <c r="BW651" s="77"/>
      <c r="BX651" s="57"/>
      <c r="CK651" s="92"/>
      <c r="CL651" s="92"/>
      <c r="CM651" s="92"/>
      <c r="CN651" s="92"/>
      <c r="CO651" s="92"/>
      <c r="CP651" s="92"/>
    </row>
    <row r="652" spans="1:94" s="72" customFormat="1" ht="16" customHeight="1" x14ac:dyDescent="0.25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82"/>
      <c r="L652" s="82"/>
      <c r="M652" s="82"/>
      <c r="N652" s="82"/>
      <c r="O652" s="82"/>
      <c r="P652" s="82"/>
      <c r="Q652" s="82"/>
      <c r="R652" s="79"/>
      <c r="S652" s="79"/>
      <c r="T652" s="79"/>
      <c r="U652" s="79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80"/>
      <c r="BQ652" s="80"/>
      <c r="BR652" s="80"/>
      <c r="BS652" s="80"/>
      <c r="BT652" s="80"/>
      <c r="BU652" s="80"/>
      <c r="BV652" s="80"/>
      <c r="BW652" s="77"/>
      <c r="BX652" s="57"/>
      <c r="CK652" s="92"/>
      <c r="CL652" s="92"/>
      <c r="CM652" s="92"/>
      <c r="CN652" s="92"/>
      <c r="CO652" s="92"/>
      <c r="CP652" s="92"/>
    </row>
    <row r="653" spans="1:94" s="72" customFormat="1" ht="16" customHeight="1" x14ac:dyDescent="0.25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82"/>
      <c r="L653" s="82"/>
      <c r="M653" s="82"/>
      <c r="N653" s="82"/>
      <c r="O653" s="82"/>
      <c r="P653" s="82"/>
      <c r="Q653" s="82"/>
      <c r="R653" s="79"/>
      <c r="S653" s="79"/>
      <c r="T653" s="79"/>
      <c r="U653" s="79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80"/>
      <c r="BQ653" s="80"/>
      <c r="BR653" s="80"/>
      <c r="BS653" s="80"/>
      <c r="BT653" s="80"/>
      <c r="BU653" s="80"/>
      <c r="BV653" s="80"/>
      <c r="BW653" s="77"/>
      <c r="BX653" s="57"/>
      <c r="CK653" s="92"/>
      <c r="CL653" s="92"/>
      <c r="CM653" s="92"/>
      <c r="CN653" s="92"/>
      <c r="CO653" s="92"/>
      <c r="CP653" s="92"/>
    </row>
    <row r="654" spans="1:94" s="72" customFormat="1" ht="16" customHeight="1" x14ac:dyDescent="0.25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82"/>
      <c r="L654" s="82"/>
      <c r="M654" s="82"/>
      <c r="N654" s="82"/>
      <c r="O654" s="82"/>
      <c r="P654" s="82"/>
      <c r="Q654" s="82"/>
      <c r="R654" s="79"/>
      <c r="S654" s="79"/>
      <c r="T654" s="79"/>
      <c r="U654" s="79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80"/>
      <c r="BQ654" s="80"/>
      <c r="BR654" s="80"/>
      <c r="BS654" s="80"/>
      <c r="BT654" s="80"/>
      <c r="BU654" s="80"/>
      <c r="BV654" s="80"/>
      <c r="BW654" s="77"/>
      <c r="BX654" s="57"/>
      <c r="CK654" s="92"/>
      <c r="CL654" s="92"/>
      <c r="CM654" s="92"/>
      <c r="CN654" s="92"/>
      <c r="CO654" s="92"/>
      <c r="CP654" s="92"/>
    </row>
    <row r="655" spans="1:94" s="72" customFormat="1" ht="16" customHeight="1" x14ac:dyDescent="0.25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82"/>
      <c r="L655" s="82"/>
      <c r="M655" s="82"/>
      <c r="N655" s="82"/>
      <c r="O655" s="82"/>
      <c r="P655" s="82"/>
      <c r="Q655" s="82"/>
      <c r="R655" s="79"/>
      <c r="S655" s="79"/>
      <c r="T655" s="79"/>
      <c r="U655" s="79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80"/>
      <c r="BQ655" s="80"/>
      <c r="BR655" s="80"/>
      <c r="BS655" s="80"/>
      <c r="BT655" s="80"/>
      <c r="BU655" s="80"/>
      <c r="BV655" s="80"/>
      <c r="BW655" s="77"/>
      <c r="BX655" s="57"/>
      <c r="CK655" s="92"/>
      <c r="CL655" s="92"/>
      <c r="CM655" s="92"/>
      <c r="CN655" s="92"/>
      <c r="CO655" s="92"/>
      <c r="CP655" s="92"/>
    </row>
    <row r="656" spans="1:94" s="72" customFormat="1" ht="16" customHeight="1" x14ac:dyDescent="0.25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82"/>
      <c r="L656" s="82"/>
      <c r="M656" s="82"/>
      <c r="N656" s="82"/>
      <c r="O656" s="82"/>
      <c r="P656" s="82"/>
      <c r="Q656" s="82"/>
      <c r="R656" s="79"/>
      <c r="S656" s="79"/>
      <c r="T656" s="79"/>
      <c r="U656" s="79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80"/>
      <c r="BQ656" s="80"/>
      <c r="BR656" s="80"/>
      <c r="BS656" s="80"/>
      <c r="BT656" s="80"/>
      <c r="BU656" s="80"/>
      <c r="BV656" s="80"/>
      <c r="BW656" s="77"/>
      <c r="BX656" s="57"/>
      <c r="CK656" s="92"/>
      <c r="CL656" s="92"/>
      <c r="CM656" s="92"/>
      <c r="CN656" s="92"/>
      <c r="CO656" s="92"/>
      <c r="CP656" s="92"/>
    </row>
    <row r="657" spans="1:94" s="72" customFormat="1" ht="16" customHeight="1" x14ac:dyDescent="0.25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82"/>
      <c r="L657" s="82"/>
      <c r="M657" s="82"/>
      <c r="N657" s="82"/>
      <c r="O657" s="82"/>
      <c r="P657" s="82"/>
      <c r="Q657" s="82"/>
      <c r="R657" s="79"/>
      <c r="S657" s="79"/>
      <c r="T657" s="79"/>
      <c r="U657" s="79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80"/>
      <c r="BQ657" s="80"/>
      <c r="BR657" s="80"/>
      <c r="BS657" s="80"/>
      <c r="BT657" s="80"/>
      <c r="BU657" s="80"/>
      <c r="BV657" s="80"/>
      <c r="BW657" s="77"/>
      <c r="BX657" s="57"/>
      <c r="CK657" s="92"/>
      <c r="CL657" s="92"/>
      <c r="CM657" s="92"/>
      <c r="CN657" s="92"/>
      <c r="CO657" s="92"/>
      <c r="CP657" s="92"/>
    </row>
    <row r="658" spans="1:94" s="72" customFormat="1" ht="16" customHeight="1" x14ac:dyDescent="0.25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82"/>
      <c r="L658" s="82"/>
      <c r="M658" s="82"/>
      <c r="N658" s="82"/>
      <c r="O658" s="82"/>
      <c r="P658" s="82"/>
      <c r="Q658" s="82"/>
      <c r="R658" s="79"/>
      <c r="S658" s="79"/>
      <c r="T658" s="79"/>
      <c r="U658" s="79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80"/>
      <c r="BQ658" s="80"/>
      <c r="BR658" s="80"/>
      <c r="BS658" s="80"/>
      <c r="BT658" s="80"/>
      <c r="BU658" s="80"/>
      <c r="BV658" s="80"/>
      <c r="BW658" s="77"/>
      <c r="BX658" s="57"/>
      <c r="CK658" s="92"/>
      <c r="CL658" s="92"/>
      <c r="CM658" s="92"/>
      <c r="CN658" s="92"/>
      <c r="CO658" s="92"/>
      <c r="CP658" s="92"/>
    </row>
    <row r="659" spans="1:94" s="72" customFormat="1" ht="16" customHeight="1" x14ac:dyDescent="0.25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82"/>
      <c r="L659" s="82"/>
      <c r="M659" s="82"/>
      <c r="N659" s="82"/>
      <c r="O659" s="82"/>
      <c r="P659" s="82"/>
      <c r="Q659" s="82"/>
      <c r="R659" s="79"/>
      <c r="S659" s="79"/>
      <c r="T659" s="79"/>
      <c r="U659" s="79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80"/>
      <c r="BQ659" s="80"/>
      <c r="BR659" s="80"/>
      <c r="BS659" s="80"/>
      <c r="BT659" s="80"/>
      <c r="BU659" s="80"/>
      <c r="BV659" s="80"/>
      <c r="BW659" s="77"/>
      <c r="BX659" s="57"/>
      <c r="CK659" s="92"/>
      <c r="CL659" s="92"/>
      <c r="CM659" s="92"/>
      <c r="CN659" s="92"/>
      <c r="CO659" s="92"/>
      <c r="CP659" s="92"/>
    </row>
    <row r="660" spans="1:94" s="72" customFormat="1" ht="16" customHeight="1" x14ac:dyDescent="0.25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82"/>
      <c r="L660" s="82"/>
      <c r="M660" s="82"/>
      <c r="N660" s="82"/>
      <c r="O660" s="82"/>
      <c r="P660" s="82"/>
      <c r="Q660" s="82"/>
      <c r="R660" s="79"/>
      <c r="S660" s="79"/>
      <c r="T660" s="79"/>
      <c r="U660" s="79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80"/>
      <c r="BQ660" s="80"/>
      <c r="BR660" s="80"/>
      <c r="BS660" s="80"/>
      <c r="BT660" s="80"/>
      <c r="BU660" s="80"/>
      <c r="BV660" s="80"/>
      <c r="BW660" s="77"/>
      <c r="BX660" s="57"/>
      <c r="CK660" s="92"/>
      <c r="CL660" s="92"/>
      <c r="CM660" s="92"/>
      <c r="CN660" s="92"/>
      <c r="CO660" s="92"/>
      <c r="CP660" s="92"/>
    </row>
    <row r="661" spans="1:94" s="72" customFormat="1" ht="16" customHeight="1" x14ac:dyDescent="0.25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82"/>
      <c r="L661" s="82"/>
      <c r="M661" s="82"/>
      <c r="N661" s="82"/>
      <c r="O661" s="82"/>
      <c r="P661" s="82"/>
      <c r="Q661" s="82"/>
      <c r="R661" s="79"/>
      <c r="S661" s="79"/>
      <c r="T661" s="79"/>
      <c r="U661" s="79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80"/>
      <c r="BQ661" s="80"/>
      <c r="BR661" s="80"/>
      <c r="BS661" s="80"/>
      <c r="BT661" s="80"/>
      <c r="BU661" s="80"/>
      <c r="BV661" s="80"/>
      <c r="BW661" s="77"/>
      <c r="BX661" s="57"/>
      <c r="CK661" s="92"/>
      <c r="CL661" s="92"/>
      <c r="CM661" s="92"/>
      <c r="CN661" s="92"/>
      <c r="CO661" s="92"/>
      <c r="CP661" s="92"/>
    </row>
    <row r="662" spans="1:94" s="72" customFormat="1" ht="16" customHeight="1" x14ac:dyDescent="0.25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82"/>
      <c r="L662" s="82"/>
      <c r="M662" s="82"/>
      <c r="N662" s="82"/>
      <c r="O662" s="82"/>
      <c r="P662" s="82"/>
      <c r="Q662" s="82"/>
      <c r="R662" s="79"/>
      <c r="S662" s="79"/>
      <c r="T662" s="79"/>
      <c r="U662" s="79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80"/>
      <c r="BQ662" s="80"/>
      <c r="BR662" s="80"/>
      <c r="BS662" s="80"/>
      <c r="BT662" s="80"/>
      <c r="BU662" s="80"/>
      <c r="BV662" s="80"/>
      <c r="BW662" s="77"/>
      <c r="BX662" s="57"/>
      <c r="CK662" s="92"/>
      <c r="CL662" s="92"/>
      <c r="CM662" s="92"/>
      <c r="CN662" s="92"/>
      <c r="CO662" s="92"/>
      <c r="CP662" s="92"/>
    </row>
    <row r="663" spans="1:94" s="72" customFormat="1" ht="16" customHeight="1" x14ac:dyDescent="0.25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82"/>
      <c r="L663" s="82"/>
      <c r="M663" s="82"/>
      <c r="N663" s="82"/>
      <c r="O663" s="82"/>
      <c r="P663" s="82"/>
      <c r="Q663" s="82"/>
      <c r="R663" s="79"/>
      <c r="S663" s="79"/>
      <c r="T663" s="79"/>
      <c r="U663" s="79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80"/>
      <c r="BQ663" s="80"/>
      <c r="BR663" s="80"/>
      <c r="BS663" s="80"/>
      <c r="BT663" s="80"/>
      <c r="BU663" s="80"/>
      <c r="BV663" s="80"/>
      <c r="BW663" s="77"/>
      <c r="BX663" s="57"/>
      <c r="CK663" s="92"/>
      <c r="CL663" s="92"/>
      <c r="CM663" s="92"/>
      <c r="CN663" s="92"/>
      <c r="CO663" s="92"/>
      <c r="CP663" s="92"/>
    </row>
    <row r="664" spans="1:94" s="72" customFormat="1" ht="16" customHeight="1" x14ac:dyDescent="0.25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82"/>
      <c r="L664" s="82"/>
      <c r="M664" s="82"/>
      <c r="N664" s="82"/>
      <c r="O664" s="82"/>
      <c r="P664" s="82"/>
      <c r="Q664" s="82"/>
      <c r="R664" s="79"/>
      <c r="S664" s="79"/>
      <c r="T664" s="79"/>
      <c r="U664" s="79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80"/>
      <c r="BQ664" s="80"/>
      <c r="BR664" s="80"/>
      <c r="BS664" s="80"/>
      <c r="BT664" s="80"/>
      <c r="BU664" s="80"/>
      <c r="BV664" s="80"/>
      <c r="BW664" s="77"/>
      <c r="BX664" s="57"/>
      <c r="CK664" s="92"/>
      <c r="CL664" s="92"/>
      <c r="CM664" s="92"/>
      <c r="CN664" s="92"/>
      <c r="CO664" s="92"/>
      <c r="CP664" s="92"/>
    </row>
    <row r="665" spans="1:94" s="72" customFormat="1" ht="16" customHeight="1" x14ac:dyDescent="0.25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82"/>
      <c r="L665" s="82"/>
      <c r="M665" s="82"/>
      <c r="N665" s="82"/>
      <c r="O665" s="82"/>
      <c r="P665" s="82"/>
      <c r="Q665" s="82"/>
      <c r="R665" s="79"/>
      <c r="S665" s="79"/>
      <c r="T665" s="79"/>
      <c r="U665" s="79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80"/>
      <c r="BQ665" s="80"/>
      <c r="BR665" s="80"/>
      <c r="BS665" s="80"/>
      <c r="BT665" s="80"/>
      <c r="BU665" s="80"/>
      <c r="BV665" s="80"/>
      <c r="BW665" s="77"/>
      <c r="BX665" s="57"/>
      <c r="CK665" s="92"/>
      <c r="CL665" s="92"/>
      <c r="CM665" s="92"/>
      <c r="CN665" s="92"/>
      <c r="CO665" s="92"/>
      <c r="CP665" s="92"/>
    </row>
    <row r="666" spans="1:94" s="72" customFormat="1" ht="16" customHeight="1" x14ac:dyDescent="0.25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82"/>
      <c r="L666" s="82"/>
      <c r="M666" s="82"/>
      <c r="N666" s="82"/>
      <c r="O666" s="82"/>
      <c r="P666" s="82"/>
      <c r="Q666" s="82"/>
      <c r="R666" s="79"/>
      <c r="S666" s="79"/>
      <c r="T666" s="79"/>
      <c r="U666" s="79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80"/>
      <c r="BQ666" s="80"/>
      <c r="BR666" s="80"/>
      <c r="BS666" s="80"/>
      <c r="BT666" s="80"/>
      <c r="BU666" s="80"/>
      <c r="BV666" s="80"/>
      <c r="BW666" s="77"/>
      <c r="BX666" s="57"/>
      <c r="CK666" s="92"/>
      <c r="CL666" s="92"/>
      <c r="CM666" s="92"/>
      <c r="CN666" s="92"/>
      <c r="CO666" s="92"/>
      <c r="CP666" s="92"/>
    </row>
    <row r="667" spans="1:94" s="72" customFormat="1" ht="16" customHeight="1" x14ac:dyDescent="0.25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82"/>
      <c r="L667" s="82"/>
      <c r="M667" s="82"/>
      <c r="N667" s="82"/>
      <c r="O667" s="82"/>
      <c r="P667" s="82"/>
      <c r="Q667" s="82"/>
      <c r="R667" s="79"/>
      <c r="S667" s="79"/>
      <c r="T667" s="79"/>
      <c r="U667" s="79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80"/>
      <c r="BQ667" s="80"/>
      <c r="BR667" s="80"/>
      <c r="BS667" s="80"/>
      <c r="BT667" s="80"/>
      <c r="BU667" s="80"/>
      <c r="BV667" s="80"/>
      <c r="BW667" s="77"/>
      <c r="BX667" s="57"/>
      <c r="CK667" s="92"/>
      <c r="CL667" s="92"/>
      <c r="CM667" s="92"/>
      <c r="CN667" s="92"/>
      <c r="CO667" s="92"/>
      <c r="CP667" s="92"/>
    </row>
    <row r="668" spans="1:94" s="72" customFormat="1" ht="16" customHeight="1" x14ac:dyDescent="0.25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82"/>
      <c r="L668" s="82"/>
      <c r="M668" s="82"/>
      <c r="N668" s="82"/>
      <c r="O668" s="82"/>
      <c r="P668" s="82"/>
      <c r="Q668" s="82"/>
      <c r="R668" s="79"/>
      <c r="S668" s="79"/>
      <c r="T668" s="79"/>
      <c r="U668" s="79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1"/>
      <c r="BO668" s="81"/>
      <c r="BP668" s="80"/>
      <c r="BQ668" s="80"/>
      <c r="BR668" s="80"/>
      <c r="BS668" s="80"/>
      <c r="BT668" s="80"/>
      <c r="BU668" s="80"/>
      <c r="BV668" s="80"/>
      <c r="BW668" s="77"/>
      <c r="BX668" s="57"/>
      <c r="CK668" s="92"/>
      <c r="CL668" s="92"/>
      <c r="CM668" s="92"/>
      <c r="CN668" s="92"/>
      <c r="CO668" s="92"/>
      <c r="CP668" s="92"/>
    </row>
    <row r="669" spans="1:94" s="72" customFormat="1" ht="16" customHeight="1" x14ac:dyDescent="0.25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82"/>
      <c r="L669" s="82"/>
      <c r="M669" s="82"/>
      <c r="N669" s="82"/>
      <c r="O669" s="82"/>
      <c r="P669" s="82"/>
      <c r="Q669" s="82"/>
      <c r="R669" s="79"/>
      <c r="S669" s="79"/>
      <c r="T669" s="79"/>
      <c r="U669" s="79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1"/>
      <c r="BO669" s="81"/>
      <c r="BP669" s="80"/>
      <c r="BQ669" s="80"/>
      <c r="BR669" s="80"/>
      <c r="BS669" s="80"/>
      <c r="BT669" s="80"/>
      <c r="BU669" s="80"/>
      <c r="BV669" s="80"/>
      <c r="BW669" s="77"/>
      <c r="BX669" s="57"/>
      <c r="CK669" s="92"/>
      <c r="CL669" s="92"/>
      <c r="CM669" s="92"/>
      <c r="CN669" s="92"/>
      <c r="CO669" s="92"/>
      <c r="CP669" s="92"/>
    </row>
    <row r="670" spans="1:94" s="72" customFormat="1" ht="16" customHeight="1" x14ac:dyDescent="0.25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82"/>
      <c r="L670" s="82"/>
      <c r="M670" s="82"/>
      <c r="N670" s="82"/>
      <c r="O670" s="82"/>
      <c r="P670" s="82"/>
      <c r="Q670" s="82"/>
      <c r="R670" s="79"/>
      <c r="S670" s="79"/>
      <c r="T670" s="79"/>
      <c r="U670" s="79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1"/>
      <c r="BO670" s="81"/>
      <c r="BP670" s="80"/>
      <c r="BQ670" s="80"/>
      <c r="BR670" s="80"/>
      <c r="BS670" s="80"/>
      <c r="BT670" s="80"/>
      <c r="BU670" s="80"/>
      <c r="BV670" s="80"/>
      <c r="BW670" s="77"/>
      <c r="BX670" s="57"/>
      <c r="CK670" s="92"/>
      <c r="CL670" s="92"/>
      <c r="CM670" s="92"/>
      <c r="CN670" s="92"/>
      <c r="CO670" s="92"/>
      <c r="CP670" s="92"/>
    </row>
    <row r="671" spans="1:94" s="72" customFormat="1" ht="16" customHeight="1" x14ac:dyDescent="0.25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82"/>
      <c r="L671" s="82"/>
      <c r="M671" s="82"/>
      <c r="N671" s="82"/>
      <c r="O671" s="82"/>
      <c r="P671" s="82"/>
      <c r="Q671" s="82"/>
      <c r="R671" s="79"/>
      <c r="S671" s="79"/>
      <c r="T671" s="79"/>
      <c r="U671" s="79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1"/>
      <c r="BO671" s="81"/>
      <c r="BP671" s="80"/>
      <c r="BQ671" s="80"/>
      <c r="BR671" s="80"/>
      <c r="BS671" s="80"/>
      <c r="BT671" s="80"/>
      <c r="BU671" s="80"/>
      <c r="BV671" s="80"/>
      <c r="BW671" s="77"/>
      <c r="BX671" s="57"/>
      <c r="CK671" s="92"/>
      <c r="CL671" s="92"/>
      <c r="CM671" s="92"/>
      <c r="CN671" s="92"/>
      <c r="CO671" s="92"/>
      <c r="CP671" s="92"/>
    </row>
    <row r="672" spans="1:94" s="72" customFormat="1" ht="16" customHeight="1" x14ac:dyDescent="0.25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82"/>
      <c r="L672" s="82"/>
      <c r="M672" s="82"/>
      <c r="N672" s="82"/>
      <c r="O672" s="82"/>
      <c r="P672" s="82"/>
      <c r="Q672" s="82"/>
      <c r="R672" s="79"/>
      <c r="S672" s="79"/>
      <c r="T672" s="79"/>
      <c r="U672" s="79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1"/>
      <c r="BO672" s="81"/>
      <c r="BP672" s="80"/>
      <c r="BQ672" s="80"/>
      <c r="BR672" s="80"/>
      <c r="BS672" s="80"/>
      <c r="BT672" s="80"/>
      <c r="BU672" s="80"/>
      <c r="BV672" s="80"/>
      <c r="BW672" s="77"/>
      <c r="BX672" s="57"/>
      <c r="CK672" s="92"/>
      <c r="CL672" s="92"/>
      <c r="CM672" s="92"/>
      <c r="CN672" s="92"/>
      <c r="CO672" s="92"/>
      <c r="CP672" s="92"/>
    </row>
    <row r="673" spans="1:94" s="72" customFormat="1" ht="16" customHeight="1" x14ac:dyDescent="0.25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82"/>
      <c r="L673" s="82"/>
      <c r="M673" s="82"/>
      <c r="N673" s="82"/>
      <c r="O673" s="82"/>
      <c r="P673" s="82"/>
      <c r="Q673" s="82"/>
      <c r="R673" s="79"/>
      <c r="S673" s="79"/>
      <c r="T673" s="79"/>
      <c r="U673" s="79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1"/>
      <c r="BO673" s="81"/>
      <c r="BP673" s="80"/>
      <c r="BQ673" s="80"/>
      <c r="BR673" s="80"/>
      <c r="BS673" s="80"/>
      <c r="BT673" s="80"/>
      <c r="BU673" s="80"/>
      <c r="BV673" s="80"/>
      <c r="BW673" s="77"/>
      <c r="BX673" s="57"/>
      <c r="CK673" s="92"/>
      <c r="CL673" s="92"/>
      <c r="CM673" s="92"/>
      <c r="CN673" s="92"/>
      <c r="CO673" s="92"/>
      <c r="CP673" s="92"/>
    </row>
    <row r="674" spans="1:94" s="72" customFormat="1" ht="16" customHeight="1" x14ac:dyDescent="0.25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82"/>
      <c r="L674" s="82"/>
      <c r="M674" s="82"/>
      <c r="N674" s="82"/>
      <c r="O674" s="82"/>
      <c r="P674" s="82"/>
      <c r="Q674" s="82"/>
      <c r="R674" s="79"/>
      <c r="S674" s="79"/>
      <c r="T674" s="79"/>
      <c r="U674" s="79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1"/>
      <c r="BO674" s="81"/>
      <c r="BP674" s="80"/>
      <c r="BQ674" s="80"/>
      <c r="BR674" s="80"/>
      <c r="BS674" s="80"/>
      <c r="BT674" s="80"/>
      <c r="BU674" s="80"/>
      <c r="BV674" s="80"/>
      <c r="BW674" s="77"/>
      <c r="BX674" s="57"/>
      <c r="CK674" s="92"/>
      <c r="CL674" s="92"/>
      <c r="CM674" s="92"/>
      <c r="CN674" s="92"/>
      <c r="CO674" s="92"/>
      <c r="CP674" s="92"/>
    </row>
    <row r="675" spans="1:94" s="72" customFormat="1" ht="16" customHeight="1" x14ac:dyDescent="0.25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82"/>
      <c r="L675" s="82"/>
      <c r="M675" s="82"/>
      <c r="N675" s="82"/>
      <c r="O675" s="82"/>
      <c r="P675" s="82"/>
      <c r="Q675" s="82"/>
      <c r="R675" s="79"/>
      <c r="S675" s="79"/>
      <c r="T675" s="79"/>
      <c r="U675" s="79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80"/>
      <c r="BQ675" s="80"/>
      <c r="BR675" s="80"/>
      <c r="BS675" s="80"/>
      <c r="BT675" s="80"/>
      <c r="BU675" s="80"/>
      <c r="BV675" s="80"/>
      <c r="BW675" s="77"/>
      <c r="BX675" s="57"/>
      <c r="CK675" s="92"/>
      <c r="CL675" s="92"/>
      <c r="CM675" s="92"/>
      <c r="CN675" s="92"/>
      <c r="CO675" s="92"/>
      <c r="CP675" s="92"/>
    </row>
    <row r="676" spans="1:94" s="72" customFormat="1" ht="16" customHeight="1" x14ac:dyDescent="0.25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82"/>
      <c r="L676" s="82"/>
      <c r="M676" s="82"/>
      <c r="N676" s="82"/>
      <c r="O676" s="82"/>
      <c r="P676" s="82"/>
      <c r="Q676" s="82"/>
      <c r="R676" s="79"/>
      <c r="S676" s="79"/>
      <c r="T676" s="79"/>
      <c r="U676" s="79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80"/>
      <c r="BQ676" s="80"/>
      <c r="BR676" s="80"/>
      <c r="BS676" s="80"/>
      <c r="BT676" s="80"/>
      <c r="BU676" s="80"/>
      <c r="BV676" s="80"/>
      <c r="BW676" s="77"/>
      <c r="BX676" s="57"/>
      <c r="CK676" s="92"/>
      <c r="CL676" s="92"/>
      <c r="CM676" s="92"/>
      <c r="CN676" s="92"/>
      <c r="CO676" s="92"/>
      <c r="CP676" s="92"/>
    </row>
    <row r="677" spans="1:94" s="72" customFormat="1" ht="16" customHeight="1" x14ac:dyDescent="0.25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82"/>
      <c r="L677" s="82"/>
      <c r="M677" s="82"/>
      <c r="N677" s="82"/>
      <c r="O677" s="82"/>
      <c r="P677" s="82"/>
      <c r="Q677" s="82"/>
      <c r="R677" s="79"/>
      <c r="S677" s="79"/>
      <c r="T677" s="79"/>
      <c r="U677" s="79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80"/>
      <c r="BQ677" s="80"/>
      <c r="BR677" s="80"/>
      <c r="BS677" s="80"/>
      <c r="BT677" s="80"/>
      <c r="BU677" s="80"/>
      <c r="BV677" s="80"/>
      <c r="BW677" s="77"/>
      <c r="BX677" s="57"/>
      <c r="CK677" s="92"/>
      <c r="CL677" s="92"/>
      <c r="CM677" s="92"/>
      <c r="CN677" s="92"/>
      <c r="CO677" s="92"/>
      <c r="CP677" s="92"/>
    </row>
    <row r="678" spans="1:94" s="72" customFormat="1" ht="16" customHeight="1" x14ac:dyDescent="0.25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82"/>
      <c r="L678" s="82"/>
      <c r="M678" s="82"/>
      <c r="N678" s="82"/>
      <c r="O678" s="82"/>
      <c r="P678" s="82"/>
      <c r="Q678" s="82"/>
      <c r="R678" s="79"/>
      <c r="S678" s="79"/>
      <c r="T678" s="79"/>
      <c r="U678" s="79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80"/>
      <c r="BQ678" s="80"/>
      <c r="BR678" s="80"/>
      <c r="BS678" s="80"/>
      <c r="BT678" s="80"/>
      <c r="BU678" s="80"/>
      <c r="BV678" s="80"/>
      <c r="BW678" s="77"/>
      <c r="BX678" s="57"/>
      <c r="CK678" s="92"/>
      <c r="CL678" s="92"/>
      <c r="CM678" s="92"/>
      <c r="CN678" s="92"/>
      <c r="CO678" s="92"/>
      <c r="CP678" s="92"/>
    </row>
    <row r="679" spans="1:94" s="72" customFormat="1" ht="16" customHeight="1" x14ac:dyDescent="0.25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82"/>
      <c r="L679" s="82"/>
      <c r="M679" s="82"/>
      <c r="N679" s="82"/>
      <c r="O679" s="82"/>
      <c r="P679" s="82"/>
      <c r="Q679" s="82"/>
      <c r="R679" s="79"/>
      <c r="S679" s="79"/>
      <c r="T679" s="79"/>
      <c r="U679" s="79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80"/>
      <c r="BQ679" s="80"/>
      <c r="BR679" s="80"/>
      <c r="BS679" s="80"/>
      <c r="BT679" s="80"/>
      <c r="BU679" s="80"/>
      <c r="BV679" s="80"/>
      <c r="BW679" s="77"/>
      <c r="BX679" s="57"/>
      <c r="CK679" s="92"/>
      <c r="CL679" s="92"/>
      <c r="CM679" s="92"/>
      <c r="CN679" s="92"/>
      <c r="CO679" s="92"/>
      <c r="CP679" s="92"/>
    </row>
    <row r="680" spans="1:94" s="72" customFormat="1" ht="16" customHeight="1" x14ac:dyDescent="0.25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82"/>
      <c r="L680" s="82"/>
      <c r="M680" s="82"/>
      <c r="N680" s="82"/>
      <c r="O680" s="82"/>
      <c r="P680" s="82"/>
      <c r="Q680" s="82"/>
      <c r="R680" s="79"/>
      <c r="S680" s="79"/>
      <c r="T680" s="79"/>
      <c r="U680" s="79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80"/>
      <c r="BQ680" s="80"/>
      <c r="BR680" s="80"/>
      <c r="BS680" s="80"/>
      <c r="BT680" s="80"/>
      <c r="BU680" s="80"/>
      <c r="BV680" s="80"/>
      <c r="BW680" s="77"/>
      <c r="BX680" s="57"/>
      <c r="CK680" s="92"/>
      <c r="CL680" s="92"/>
      <c r="CM680" s="92"/>
      <c r="CN680" s="92"/>
      <c r="CO680" s="92"/>
      <c r="CP680" s="92"/>
    </row>
    <row r="681" spans="1:94" s="72" customFormat="1" ht="16" customHeight="1" x14ac:dyDescent="0.25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82"/>
      <c r="L681" s="82"/>
      <c r="M681" s="82"/>
      <c r="N681" s="82"/>
      <c r="O681" s="82"/>
      <c r="P681" s="82"/>
      <c r="Q681" s="82"/>
      <c r="R681" s="79"/>
      <c r="S681" s="79"/>
      <c r="T681" s="79"/>
      <c r="U681" s="79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80"/>
      <c r="BQ681" s="80"/>
      <c r="BR681" s="80"/>
      <c r="BS681" s="80"/>
      <c r="BT681" s="80"/>
      <c r="BU681" s="80"/>
      <c r="BV681" s="80"/>
      <c r="BW681" s="77"/>
      <c r="BX681" s="57"/>
      <c r="CK681" s="92"/>
      <c r="CL681" s="92"/>
      <c r="CM681" s="92"/>
      <c r="CN681" s="92"/>
      <c r="CO681" s="92"/>
      <c r="CP681" s="92"/>
    </row>
    <row r="682" spans="1:94" s="72" customFormat="1" ht="16" customHeight="1" x14ac:dyDescent="0.25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82"/>
      <c r="L682" s="82"/>
      <c r="M682" s="82"/>
      <c r="N682" s="82"/>
      <c r="O682" s="82"/>
      <c r="P682" s="82"/>
      <c r="Q682" s="82"/>
      <c r="R682" s="79"/>
      <c r="S682" s="79"/>
      <c r="T682" s="79"/>
      <c r="U682" s="79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80"/>
      <c r="BQ682" s="80"/>
      <c r="BR682" s="80"/>
      <c r="BS682" s="80"/>
      <c r="BT682" s="80"/>
      <c r="BU682" s="80"/>
      <c r="BV682" s="80"/>
      <c r="BW682" s="77"/>
      <c r="BX682" s="57"/>
      <c r="CK682" s="92"/>
      <c r="CL682" s="92"/>
      <c r="CM682" s="92"/>
      <c r="CN682" s="92"/>
      <c r="CO682" s="92"/>
      <c r="CP682" s="92"/>
    </row>
    <row r="683" spans="1:94" s="72" customFormat="1" ht="16" customHeight="1" x14ac:dyDescent="0.25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82"/>
      <c r="L683" s="82"/>
      <c r="M683" s="82"/>
      <c r="N683" s="82"/>
      <c r="O683" s="82"/>
      <c r="P683" s="82"/>
      <c r="Q683" s="82"/>
      <c r="R683" s="79"/>
      <c r="S683" s="79"/>
      <c r="T683" s="79"/>
      <c r="U683" s="79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80"/>
      <c r="BQ683" s="80"/>
      <c r="BR683" s="80"/>
      <c r="BS683" s="80"/>
      <c r="BT683" s="80"/>
      <c r="BU683" s="80"/>
      <c r="BV683" s="80"/>
      <c r="BW683" s="77"/>
      <c r="BX683" s="57"/>
      <c r="CK683" s="92"/>
      <c r="CL683" s="92"/>
      <c r="CM683" s="92"/>
      <c r="CN683" s="92"/>
      <c r="CO683" s="92"/>
      <c r="CP683" s="92"/>
    </row>
    <row r="684" spans="1:94" s="72" customFormat="1" ht="16" customHeight="1" x14ac:dyDescent="0.25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82"/>
      <c r="L684" s="82"/>
      <c r="M684" s="82"/>
      <c r="N684" s="82"/>
      <c r="O684" s="82"/>
      <c r="P684" s="82"/>
      <c r="Q684" s="82"/>
      <c r="R684" s="79"/>
      <c r="S684" s="79"/>
      <c r="T684" s="79"/>
      <c r="U684" s="79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80"/>
      <c r="BQ684" s="80"/>
      <c r="BR684" s="80"/>
      <c r="BS684" s="80"/>
      <c r="BT684" s="80"/>
      <c r="BU684" s="80"/>
      <c r="BV684" s="80"/>
      <c r="BW684" s="77"/>
      <c r="BX684" s="57"/>
      <c r="CK684" s="92"/>
      <c r="CL684" s="92"/>
      <c r="CM684" s="92"/>
      <c r="CN684" s="92"/>
      <c r="CO684" s="92"/>
      <c r="CP684" s="92"/>
    </row>
    <row r="685" spans="1:94" s="72" customFormat="1" ht="16" customHeight="1" x14ac:dyDescent="0.25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82"/>
      <c r="L685" s="82"/>
      <c r="M685" s="82"/>
      <c r="N685" s="82"/>
      <c r="O685" s="82"/>
      <c r="P685" s="82"/>
      <c r="Q685" s="82"/>
      <c r="R685" s="79"/>
      <c r="S685" s="79"/>
      <c r="T685" s="79"/>
      <c r="U685" s="79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80"/>
      <c r="BQ685" s="80"/>
      <c r="BR685" s="80"/>
      <c r="BS685" s="80"/>
      <c r="BT685" s="80"/>
      <c r="BU685" s="80"/>
      <c r="BV685" s="80"/>
      <c r="BW685" s="77"/>
      <c r="BX685" s="57"/>
      <c r="CK685" s="92"/>
      <c r="CL685" s="92"/>
      <c r="CM685" s="92"/>
      <c r="CN685" s="92"/>
      <c r="CO685" s="92"/>
      <c r="CP685" s="92"/>
    </row>
    <row r="686" spans="1:94" s="72" customFormat="1" ht="16" customHeight="1" x14ac:dyDescent="0.25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82"/>
      <c r="L686" s="82"/>
      <c r="M686" s="82"/>
      <c r="N686" s="82"/>
      <c r="O686" s="82"/>
      <c r="P686" s="82"/>
      <c r="Q686" s="82"/>
      <c r="R686" s="79"/>
      <c r="S686" s="79"/>
      <c r="T686" s="79"/>
      <c r="U686" s="79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80"/>
      <c r="BQ686" s="80"/>
      <c r="BR686" s="80"/>
      <c r="BS686" s="80"/>
      <c r="BT686" s="80"/>
      <c r="BU686" s="80"/>
      <c r="BV686" s="80"/>
      <c r="BW686" s="77"/>
      <c r="BX686" s="57"/>
      <c r="CK686" s="92"/>
      <c r="CL686" s="92"/>
      <c r="CM686" s="92"/>
      <c r="CN686" s="92"/>
      <c r="CO686" s="92"/>
      <c r="CP686" s="92"/>
    </row>
    <row r="687" spans="1:94" s="72" customFormat="1" ht="16" customHeight="1" x14ac:dyDescent="0.25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82"/>
      <c r="L687" s="82"/>
      <c r="M687" s="82"/>
      <c r="N687" s="82"/>
      <c r="O687" s="82"/>
      <c r="P687" s="82"/>
      <c r="Q687" s="82"/>
      <c r="R687" s="79"/>
      <c r="S687" s="79"/>
      <c r="T687" s="79"/>
      <c r="U687" s="79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80"/>
      <c r="BQ687" s="80"/>
      <c r="BR687" s="80"/>
      <c r="BS687" s="80"/>
      <c r="BT687" s="80"/>
      <c r="BU687" s="80"/>
      <c r="BV687" s="80"/>
      <c r="BW687" s="77"/>
      <c r="BX687" s="57"/>
      <c r="CK687" s="92"/>
      <c r="CL687" s="92"/>
      <c r="CM687" s="92"/>
      <c r="CN687" s="92"/>
      <c r="CO687" s="92"/>
      <c r="CP687" s="92"/>
    </row>
    <row r="688" spans="1:94" s="72" customFormat="1" ht="16" customHeight="1" x14ac:dyDescent="0.25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82"/>
      <c r="L688" s="82"/>
      <c r="M688" s="82"/>
      <c r="N688" s="82"/>
      <c r="O688" s="82"/>
      <c r="P688" s="82"/>
      <c r="Q688" s="82"/>
      <c r="R688" s="79"/>
      <c r="S688" s="79"/>
      <c r="T688" s="79"/>
      <c r="U688" s="79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80"/>
      <c r="BQ688" s="80"/>
      <c r="BR688" s="80"/>
      <c r="BS688" s="80"/>
      <c r="BT688" s="80"/>
      <c r="BU688" s="80"/>
      <c r="BV688" s="80"/>
      <c r="BW688" s="77"/>
      <c r="BX688" s="57"/>
      <c r="CK688" s="92"/>
      <c r="CL688" s="92"/>
      <c r="CM688" s="92"/>
      <c r="CN688" s="92"/>
      <c r="CO688" s="92"/>
      <c r="CP688" s="92"/>
    </row>
    <row r="689" spans="1:94" s="72" customFormat="1" ht="16" customHeight="1" x14ac:dyDescent="0.25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82"/>
      <c r="L689" s="82"/>
      <c r="M689" s="82"/>
      <c r="N689" s="82"/>
      <c r="O689" s="82"/>
      <c r="P689" s="82"/>
      <c r="Q689" s="82"/>
      <c r="R689" s="79"/>
      <c r="S689" s="79"/>
      <c r="T689" s="79"/>
      <c r="U689" s="79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80"/>
      <c r="BQ689" s="80"/>
      <c r="BR689" s="80"/>
      <c r="BS689" s="80"/>
      <c r="BT689" s="80"/>
      <c r="BU689" s="80"/>
      <c r="BV689" s="80"/>
      <c r="BW689" s="77"/>
      <c r="BX689" s="57"/>
      <c r="CK689" s="92"/>
      <c r="CL689" s="92"/>
      <c r="CM689" s="92"/>
      <c r="CN689" s="92"/>
      <c r="CO689" s="92"/>
      <c r="CP689" s="92"/>
    </row>
    <row r="690" spans="1:94" s="72" customFormat="1" ht="16" customHeight="1" x14ac:dyDescent="0.25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82"/>
      <c r="L690" s="82"/>
      <c r="M690" s="82"/>
      <c r="N690" s="82"/>
      <c r="O690" s="82"/>
      <c r="P690" s="82"/>
      <c r="Q690" s="82"/>
      <c r="R690" s="79"/>
      <c r="S690" s="79"/>
      <c r="T690" s="79"/>
      <c r="U690" s="79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80"/>
      <c r="BQ690" s="80"/>
      <c r="BR690" s="80"/>
      <c r="BS690" s="80"/>
      <c r="BT690" s="80"/>
      <c r="BU690" s="80"/>
      <c r="BV690" s="80"/>
      <c r="BW690" s="77"/>
      <c r="BX690" s="57"/>
      <c r="CK690" s="92"/>
      <c r="CL690" s="92"/>
      <c r="CM690" s="92"/>
      <c r="CN690" s="92"/>
      <c r="CO690" s="92"/>
      <c r="CP690" s="92"/>
    </row>
    <row r="691" spans="1:94" s="72" customFormat="1" ht="16" customHeight="1" x14ac:dyDescent="0.25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82"/>
      <c r="L691" s="82"/>
      <c r="M691" s="82"/>
      <c r="N691" s="82"/>
      <c r="O691" s="82"/>
      <c r="P691" s="82"/>
      <c r="Q691" s="82"/>
      <c r="R691" s="79"/>
      <c r="S691" s="79"/>
      <c r="T691" s="79"/>
      <c r="U691" s="79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80"/>
      <c r="BQ691" s="80"/>
      <c r="BR691" s="80"/>
      <c r="BS691" s="80"/>
      <c r="BT691" s="80"/>
      <c r="BU691" s="80"/>
      <c r="BV691" s="80"/>
      <c r="BW691" s="77"/>
      <c r="BX691" s="57"/>
      <c r="CK691" s="92"/>
      <c r="CL691" s="92"/>
      <c r="CM691" s="92"/>
      <c r="CN691" s="92"/>
      <c r="CO691" s="92"/>
      <c r="CP691" s="92"/>
    </row>
    <row r="692" spans="1:94" s="72" customFormat="1" ht="16" customHeight="1" x14ac:dyDescent="0.25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82"/>
      <c r="L692" s="82"/>
      <c r="M692" s="82"/>
      <c r="N692" s="82"/>
      <c r="O692" s="82"/>
      <c r="P692" s="82"/>
      <c r="Q692" s="82"/>
      <c r="R692" s="79"/>
      <c r="S692" s="79"/>
      <c r="T692" s="79"/>
      <c r="U692" s="79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1"/>
      <c r="BO692" s="81"/>
      <c r="BP692" s="80"/>
      <c r="BQ692" s="80"/>
      <c r="BR692" s="80"/>
      <c r="BS692" s="80"/>
      <c r="BT692" s="80"/>
      <c r="BU692" s="80"/>
      <c r="BV692" s="80"/>
      <c r="BW692" s="77"/>
      <c r="BX692" s="57"/>
      <c r="CK692" s="92"/>
      <c r="CL692" s="92"/>
      <c r="CM692" s="92"/>
      <c r="CN692" s="92"/>
      <c r="CO692" s="92"/>
      <c r="CP692" s="92"/>
    </row>
    <row r="693" spans="1:94" s="72" customFormat="1" ht="16" customHeight="1" x14ac:dyDescent="0.25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82"/>
      <c r="L693" s="82"/>
      <c r="M693" s="82"/>
      <c r="N693" s="82"/>
      <c r="O693" s="82"/>
      <c r="P693" s="82"/>
      <c r="Q693" s="82"/>
      <c r="R693" s="79"/>
      <c r="S693" s="79"/>
      <c r="T693" s="79"/>
      <c r="U693" s="79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1"/>
      <c r="BO693" s="81"/>
      <c r="BP693" s="80"/>
      <c r="BQ693" s="80"/>
      <c r="BR693" s="80"/>
      <c r="BS693" s="80"/>
      <c r="BT693" s="80"/>
      <c r="BU693" s="80"/>
      <c r="BV693" s="80"/>
      <c r="BW693" s="77"/>
      <c r="BX693" s="57"/>
      <c r="CK693" s="92"/>
      <c r="CL693" s="92"/>
      <c r="CM693" s="92"/>
      <c r="CN693" s="92"/>
      <c r="CO693" s="92"/>
      <c r="CP693" s="92"/>
    </row>
    <row r="694" spans="1:94" s="72" customFormat="1" ht="16" customHeight="1" x14ac:dyDescent="0.25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82"/>
      <c r="L694" s="82"/>
      <c r="M694" s="82"/>
      <c r="N694" s="82"/>
      <c r="O694" s="82"/>
      <c r="P694" s="82"/>
      <c r="Q694" s="82"/>
      <c r="R694" s="79"/>
      <c r="S694" s="79"/>
      <c r="T694" s="79"/>
      <c r="U694" s="79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1"/>
      <c r="BO694" s="81"/>
      <c r="BP694" s="80"/>
      <c r="BQ694" s="80"/>
      <c r="BR694" s="80"/>
      <c r="BS694" s="80"/>
      <c r="BT694" s="80"/>
      <c r="BU694" s="80"/>
      <c r="BV694" s="80"/>
      <c r="BW694" s="77"/>
      <c r="BX694" s="57"/>
      <c r="CK694" s="92"/>
      <c r="CL694" s="92"/>
      <c r="CM694" s="92"/>
      <c r="CN694" s="92"/>
      <c r="CO694" s="92"/>
      <c r="CP694" s="92"/>
    </row>
    <row r="695" spans="1:94" s="72" customFormat="1" ht="16" customHeight="1" x14ac:dyDescent="0.25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82"/>
      <c r="L695" s="82"/>
      <c r="M695" s="82"/>
      <c r="N695" s="82"/>
      <c r="O695" s="82"/>
      <c r="P695" s="82"/>
      <c r="Q695" s="82"/>
      <c r="R695" s="79"/>
      <c r="S695" s="79"/>
      <c r="T695" s="79"/>
      <c r="U695" s="79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1"/>
      <c r="BO695" s="81"/>
      <c r="BP695" s="80"/>
      <c r="BQ695" s="80"/>
      <c r="BR695" s="80"/>
      <c r="BS695" s="80"/>
      <c r="BT695" s="80"/>
      <c r="BU695" s="80"/>
      <c r="BV695" s="80"/>
      <c r="BW695" s="77"/>
      <c r="BX695" s="57"/>
      <c r="CK695" s="92"/>
      <c r="CL695" s="92"/>
      <c r="CM695" s="92"/>
      <c r="CN695" s="92"/>
      <c r="CO695" s="92"/>
      <c r="CP695" s="92"/>
    </row>
    <row r="696" spans="1:94" s="72" customFormat="1" ht="16" customHeight="1" x14ac:dyDescent="0.25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82"/>
      <c r="L696" s="82"/>
      <c r="M696" s="82"/>
      <c r="N696" s="82"/>
      <c r="O696" s="82"/>
      <c r="P696" s="82"/>
      <c r="Q696" s="82"/>
      <c r="R696" s="79"/>
      <c r="S696" s="79"/>
      <c r="T696" s="79"/>
      <c r="U696" s="79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1"/>
      <c r="BO696" s="81"/>
      <c r="BP696" s="80"/>
      <c r="BQ696" s="80"/>
      <c r="BR696" s="80"/>
      <c r="BS696" s="80"/>
      <c r="BT696" s="80"/>
      <c r="BU696" s="80"/>
      <c r="BV696" s="80"/>
      <c r="BW696" s="77"/>
      <c r="BX696" s="57"/>
      <c r="CK696" s="92"/>
      <c r="CL696" s="92"/>
      <c r="CM696" s="92"/>
      <c r="CN696" s="92"/>
      <c r="CO696" s="92"/>
      <c r="CP696" s="92"/>
    </row>
    <row r="697" spans="1:94" s="72" customFormat="1" ht="16" customHeight="1" x14ac:dyDescent="0.25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82"/>
      <c r="L697" s="82"/>
      <c r="M697" s="82"/>
      <c r="N697" s="82"/>
      <c r="O697" s="82"/>
      <c r="P697" s="82"/>
      <c r="Q697" s="82"/>
      <c r="R697" s="79"/>
      <c r="S697" s="79"/>
      <c r="T697" s="79"/>
      <c r="U697" s="79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1"/>
      <c r="BO697" s="81"/>
      <c r="BP697" s="80"/>
      <c r="BQ697" s="80"/>
      <c r="BR697" s="80"/>
      <c r="BS697" s="80"/>
      <c r="BT697" s="80"/>
      <c r="BU697" s="80"/>
      <c r="BV697" s="80"/>
      <c r="BW697" s="77"/>
      <c r="BX697" s="57"/>
      <c r="CK697" s="92"/>
      <c r="CL697" s="92"/>
      <c r="CM697" s="92"/>
      <c r="CN697" s="92"/>
      <c r="CO697" s="92"/>
      <c r="CP697" s="92"/>
    </row>
    <row r="698" spans="1:94" s="72" customFormat="1" ht="16" customHeight="1" x14ac:dyDescent="0.25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82"/>
      <c r="L698" s="82"/>
      <c r="M698" s="82"/>
      <c r="N698" s="82"/>
      <c r="O698" s="82"/>
      <c r="P698" s="82"/>
      <c r="Q698" s="82"/>
      <c r="R698" s="79"/>
      <c r="S698" s="79"/>
      <c r="T698" s="79"/>
      <c r="U698" s="79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1"/>
      <c r="BO698" s="81"/>
      <c r="BP698" s="80"/>
      <c r="BQ698" s="80"/>
      <c r="BR698" s="80"/>
      <c r="BS698" s="80"/>
      <c r="BT698" s="80"/>
      <c r="BU698" s="80"/>
      <c r="BV698" s="80"/>
      <c r="BW698" s="77"/>
      <c r="BX698" s="57"/>
      <c r="CK698" s="92"/>
      <c r="CL698" s="92"/>
      <c r="CM698" s="92"/>
      <c r="CN698" s="92"/>
      <c r="CO698" s="92"/>
      <c r="CP698" s="92"/>
    </row>
    <row r="699" spans="1:94" s="72" customFormat="1" ht="16" customHeight="1" x14ac:dyDescent="0.25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82"/>
      <c r="L699" s="82"/>
      <c r="M699" s="82"/>
      <c r="N699" s="82"/>
      <c r="O699" s="82"/>
      <c r="P699" s="82"/>
      <c r="Q699" s="82"/>
      <c r="R699" s="79"/>
      <c r="S699" s="79"/>
      <c r="T699" s="79"/>
      <c r="U699" s="79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80"/>
      <c r="BQ699" s="80"/>
      <c r="BR699" s="80"/>
      <c r="BS699" s="80"/>
      <c r="BT699" s="80"/>
      <c r="BU699" s="80"/>
      <c r="BV699" s="80"/>
      <c r="BW699" s="77"/>
      <c r="BX699" s="57"/>
      <c r="CK699" s="92"/>
      <c r="CL699" s="92"/>
      <c r="CM699" s="92"/>
      <c r="CN699" s="92"/>
      <c r="CO699" s="92"/>
      <c r="CP699" s="92"/>
    </row>
    <row r="700" spans="1:94" s="72" customFormat="1" ht="16" customHeight="1" x14ac:dyDescent="0.25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82"/>
      <c r="L700" s="82"/>
      <c r="M700" s="82"/>
      <c r="N700" s="82"/>
      <c r="O700" s="82"/>
      <c r="P700" s="82"/>
      <c r="Q700" s="82"/>
      <c r="R700" s="79"/>
      <c r="S700" s="79"/>
      <c r="T700" s="79"/>
      <c r="U700" s="79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80"/>
      <c r="BQ700" s="80"/>
      <c r="BR700" s="80"/>
      <c r="BS700" s="80"/>
      <c r="BT700" s="80"/>
      <c r="BU700" s="80"/>
      <c r="BV700" s="80"/>
      <c r="BW700" s="77"/>
      <c r="BX700" s="57"/>
      <c r="CK700" s="92"/>
      <c r="CL700" s="92"/>
      <c r="CM700" s="92"/>
      <c r="CN700" s="92"/>
      <c r="CO700" s="92"/>
      <c r="CP700" s="92"/>
    </row>
    <row r="701" spans="1:94" s="72" customFormat="1" ht="16" customHeight="1" x14ac:dyDescent="0.25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82"/>
      <c r="L701" s="82"/>
      <c r="M701" s="82"/>
      <c r="N701" s="82"/>
      <c r="O701" s="82"/>
      <c r="P701" s="82"/>
      <c r="Q701" s="82"/>
      <c r="R701" s="79"/>
      <c r="S701" s="79"/>
      <c r="T701" s="79"/>
      <c r="U701" s="79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80"/>
      <c r="BQ701" s="80"/>
      <c r="BR701" s="80"/>
      <c r="BS701" s="80"/>
      <c r="BT701" s="80"/>
      <c r="BU701" s="80"/>
      <c r="BV701" s="80"/>
      <c r="BW701" s="77"/>
      <c r="BX701" s="57"/>
      <c r="CK701" s="92"/>
      <c r="CL701" s="92"/>
      <c r="CM701" s="92"/>
      <c r="CN701" s="92"/>
      <c r="CO701" s="92"/>
      <c r="CP701" s="92"/>
    </row>
    <row r="702" spans="1:94" s="72" customFormat="1" ht="16" customHeight="1" x14ac:dyDescent="0.25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82"/>
      <c r="L702" s="82"/>
      <c r="M702" s="82"/>
      <c r="N702" s="82"/>
      <c r="O702" s="82"/>
      <c r="P702" s="82"/>
      <c r="Q702" s="82"/>
      <c r="R702" s="79"/>
      <c r="S702" s="79"/>
      <c r="T702" s="79"/>
      <c r="U702" s="79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80"/>
      <c r="BQ702" s="80"/>
      <c r="BR702" s="80"/>
      <c r="BS702" s="80"/>
      <c r="BT702" s="80"/>
      <c r="BU702" s="80"/>
      <c r="BV702" s="80"/>
      <c r="BW702" s="77"/>
      <c r="BX702" s="57"/>
      <c r="CK702" s="92"/>
      <c r="CL702" s="92"/>
      <c r="CM702" s="92"/>
      <c r="CN702" s="92"/>
      <c r="CO702" s="92"/>
      <c r="CP702" s="92"/>
    </row>
    <row r="703" spans="1:94" s="72" customFormat="1" ht="16" customHeight="1" x14ac:dyDescent="0.25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82"/>
      <c r="L703" s="82"/>
      <c r="M703" s="82"/>
      <c r="N703" s="82"/>
      <c r="O703" s="82"/>
      <c r="P703" s="82"/>
      <c r="Q703" s="82"/>
      <c r="R703" s="79"/>
      <c r="S703" s="79"/>
      <c r="T703" s="79"/>
      <c r="U703" s="79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80"/>
      <c r="BQ703" s="80"/>
      <c r="BR703" s="80"/>
      <c r="BS703" s="80"/>
      <c r="BT703" s="80"/>
      <c r="BU703" s="80"/>
      <c r="BV703" s="80"/>
      <c r="BW703" s="77"/>
      <c r="BX703" s="57"/>
      <c r="CK703" s="92"/>
      <c r="CL703" s="92"/>
      <c r="CM703" s="92"/>
      <c r="CN703" s="92"/>
      <c r="CO703" s="92"/>
      <c r="CP703" s="92"/>
    </row>
    <row r="704" spans="1:94" s="72" customFormat="1" ht="16" customHeight="1" x14ac:dyDescent="0.25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82"/>
      <c r="L704" s="82"/>
      <c r="M704" s="82"/>
      <c r="N704" s="82"/>
      <c r="O704" s="82"/>
      <c r="P704" s="82"/>
      <c r="Q704" s="82"/>
      <c r="R704" s="79"/>
      <c r="S704" s="79"/>
      <c r="T704" s="79"/>
      <c r="U704" s="79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80"/>
      <c r="BQ704" s="80"/>
      <c r="BR704" s="80"/>
      <c r="BS704" s="80"/>
      <c r="BT704" s="80"/>
      <c r="BU704" s="80"/>
      <c r="BV704" s="80"/>
      <c r="BW704" s="77"/>
      <c r="BX704" s="57"/>
      <c r="CK704" s="92"/>
      <c r="CL704" s="92"/>
      <c r="CM704" s="92"/>
      <c r="CN704" s="92"/>
      <c r="CO704" s="92"/>
      <c r="CP704" s="92"/>
    </row>
    <row r="705" spans="1:94" s="72" customFormat="1" ht="16" customHeight="1" x14ac:dyDescent="0.25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82"/>
      <c r="L705" s="82"/>
      <c r="M705" s="82"/>
      <c r="N705" s="82"/>
      <c r="O705" s="82"/>
      <c r="P705" s="82"/>
      <c r="Q705" s="82"/>
      <c r="R705" s="79"/>
      <c r="S705" s="79"/>
      <c r="T705" s="79"/>
      <c r="U705" s="79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80"/>
      <c r="BQ705" s="80"/>
      <c r="BR705" s="80"/>
      <c r="BS705" s="80"/>
      <c r="BT705" s="80"/>
      <c r="BU705" s="80"/>
      <c r="BV705" s="80"/>
      <c r="BW705" s="77"/>
      <c r="BX705" s="57"/>
      <c r="CK705" s="92"/>
      <c r="CL705" s="92"/>
      <c r="CM705" s="92"/>
      <c r="CN705" s="92"/>
      <c r="CO705" s="92"/>
      <c r="CP705" s="92"/>
    </row>
    <row r="706" spans="1:94" s="72" customFormat="1" ht="16" customHeight="1" x14ac:dyDescent="0.25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82"/>
      <c r="L706" s="82"/>
      <c r="M706" s="82"/>
      <c r="N706" s="82"/>
      <c r="O706" s="82"/>
      <c r="P706" s="82"/>
      <c r="Q706" s="82"/>
      <c r="R706" s="79"/>
      <c r="S706" s="79"/>
      <c r="T706" s="79"/>
      <c r="U706" s="79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80"/>
      <c r="BQ706" s="80"/>
      <c r="BR706" s="80"/>
      <c r="BS706" s="80"/>
      <c r="BT706" s="80"/>
      <c r="BU706" s="80"/>
      <c r="BV706" s="80"/>
      <c r="BW706" s="77"/>
      <c r="BX706" s="57"/>
      <c r="CK706" s="92"/>
      <c r="CL706" s="92"/>
      <c r="CM706" s="92"/>
      <c r="CN706" s="92"/>
      <c r="CO706" s="92"/>
      <c r="CP706" s="92"/>
    </row>
    <row r="707" spans="1:94" s="72" customFormat="1" ht="16" customHeight="1" x14ac:dyDescent="0.25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82"/>
      <c r="L707" s="82"/>
      <c r="M707" s="82"/>
      <c r="N707" s="82"/>
      <c r="O707" s="82"/>
      <c r="P707" s="82"/>
      <c r="Q707" s="82"/>
      <c r="R707" s="79"/>
      <c r="S707" s="79"/>
      <c r="T707" s="79"/>
      <c r="U707" s="79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80"/>
      <c r="BQ707" s="80"/>
      <c r="BR707" s="80"/>
      <c r="BS707" s="80"/>
      <c r="BT707" s="80"/>
      <c r="BU707" s="80"/>
      <c r="BV707" s="80"/>
      <c r="BW707" s="77"/>
      <c r="BX707" s="57"/>
      <c r="CK707" s="92"/>
      <c r="CL707" s="92"/>
      <c r="CM707" s="92"/>
      <c r="CN707" s="92"/>
      <c r="CO707" s="92"/>
      <c r="CP707" s="92"/>
    </row>
    <row r="708" spans="1:94" s="72" customFormat="1" ht="16" customHeight="1" x14ac:dyDescent="0.25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82"/>
      <c r="L708" s="82"/>
      <c r="M708" s="82"/>
      <c r="N708" s="82"/>
      <c r="O708" s="82"/>
      <c r="P708" s="82"/>
      <c r="Q708" s="82"/>
      <c r="R708" s="79"/>
      <c r="S708" s="79"/>
      <c r="T708" s="79"/>
      <c r="U708" s="79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80"/>
      <c r="BQ708" s="80"/>
      <c r="BR708" s="80"/>
      <c r="BS708" s="80"/>
      <c r="BT708" s="80"/>
      <c r="BU708" s="80"/>
      <c r="BV708" s="80"/>
      <c r="BW708" s="77"/>
      <c r="BX708" s="57"/>
      <c r="CK708" s="92"/>
      <c r="CL708" s="92"/>
      <c r="CM708" s="92"/>
      <c r="CN708" s="92"/>
      <c r="CO708" s="92"/>
      <c r="CP708" s="92"/>
    </row>
    <row r="709" spans="1:94" s="72" customFormat="1" ht="16" customHeight="1" x14ac:dyDescent="0.25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82"/>
      <c r="L709" s="82"/>
      <c r="M709" s="82"/>
      <c r="N709" s="82"/>
      <c r="O709" s="82"/>
      <c r="P709" s="82"/>
      <c r="Q709" s="82"/>
      <c r="R709" s="79"/>
      <c r="S709" s="79"/>
      <c r="T709" s="79"/>
      <c r="U709" s="79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80"/>
      <c r="BQ709" s="80"/>
      <c r="BR709" s="80"/>
      <c r="BS709" s="80"/>
      <c r="BT709" s="80"/>
      <c r="BU709" s="80"/>
      <c r="BV709" s="80"/>
      <c r="BW709" s="77"/>
      <c r="BX709" s="57"/>
      <c r="CK709" s="92"/>
      <c r="CL709" s="92"/>
      <c r="CM709" s="92"/>
      <c r="CN709" s="92"/>
      <c r="CO709" s="92"/>
      <c r="CP709" s="92"/>
    </row>
    <row r="710" spans="1:94" s="72" customFormat="1" ht="16" customHeight="1" x14ac:dyDescent="0.25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82"/>
      <c r="L710" s="82"/>
      <c r="M710" s="82"/>
      <c r="N710" s="82"/>
      <c r="O710" s="82"/>
      <c r="P710" s="82"/>
      <c r="Q710" s="82"/>
      <c r="R710" s="79"/>
      <c r="S710" s="79"/>
      <c r="T710" s="79"/>
      <c r="U710" s="79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80"/>
      <c r="BQ710" s="80"/>
      <c r="BR710" s="80"/>
      <c r="BS710" s="80"/>
      <c r="BT710" s="80"/>
      <c r="BU710" s="80"/>
      <c r="BV710" s="80"/>
      <c r="BW710" s="77"/>
      <c r="BX710" s="57"/>
      <c r="CK710" s="92"/>
      <c r="CL710" s="92"/>
      <c r="CM710" s="92"/>
      <c r="CN710" s="92"/>
      <c r="CO710" s="92"/>
      <c r="CP710" s="92"/>
    </row>
    <row r="711" spans="1:94" s="72" customFormat="1" ht="16" customHeight="1" x14ac:dyDescent="0.25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82"/>
      <c r="L711" s="82"/>
      <c r="M711" s="82"/>
      <c r="N711" s="82"/>
      <c r="O711" s="82"/>
      <c r="P711" s="82"/>
      <c r="Q711" s="82"/>
      <c r="R711" s="79"/>
      <c r="S711" s="79"/>
      <c r="T711" s="79"/>
      <c r="U711" s="79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80"/>
      <c r="BQ711" s="80"/>
      <c r="BR711" s="80"/>
      <c r="BS711" s="80"/>
      <c r="BT711" s="80"/>
      <c r="BU711" s="80"/>
      <c r="BV711" s="80"/>
      <c r="BW711" s="77"/>
      <c r="BX711" s="57"/>
      <c r="CK711" s="92"/>
      <c r="CL711" s="92"/>
      <c r="CM711" s="92"/>
      <c r="CN711" s="92"/>
      <c r="CO711" s="92"/>
      <c r="CP711" s="92"/>
    </row>
    <row r="712" spans="1:94" s="72" customFormat="1" ht="16" customHeight="1" x14ac:dyDescent="0.25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82"/>
      <c r="L712" s="82"/>
      <c r="M712" s="82"/>
      <c r="N712" s="82"/>
      <c r="O712" s="82"/>
      <c r="P712" s="82"/>
      <c r="Q712" s="82"/>
      <c r="R712" s="79"/>
      <c r="S712" s="79"/>
      <c r="T712" s="79"/>
      <c r="U712" s="79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80"/>
      <c r="BQ712" s="80"/>
      <c r="BR712" s="80"/>
      <c r="BS712" s="80"/>
      <c r="BT712" s="80"/>
      <c r="BU712" s="80"/>
      <c r="BV712" s="80"/>
      <c r="BW712" s="77"/>
      <c r="BX712" s="57"/>
      <c r="CK712" s="92"/>
      <c r="CL712" s="92"/>
      <c r="CM712" s="92"/>
      <c r="CN712" s="92"/>
      <c r="CO712" s="92"/>
      <c r="CP712" s="92"/>
    </row>
    <row r="713" spans="1:94" s="72" customFormat="1" ht="16" customHeight="1" x14ac:dyDescent="0.25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82"/>
      <c r="L713" s="82"/>
      <c r="M713" s="82"/>
      <c r="N713" s="82"/>
      <c r="O713" s="82"/>
      <c r="P713" s="82"/>
      <c r="Q713" s="82"/>
      <c r="R713" s="79"/>
      <c r="S713" s="79"/>
      <c r="T713" s="79"/>
      <c r="U713" s="79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80"/>
      <c r="BQ713" s="80"/>
      <c r="BR713" s="80"/>
      <c r="BS713" s="80"/>
      <c r="BT713" s="80"/>
      <c r="BU713" s="80"/>
      <c r="BV713" s="80"/>
      <c r="BW713" s="77"/>
      <c r="BX713" s="57"/>
      <c r="CK713" s="92"/>
      <c r="CL713" s="92"/>
      <c r="CM713" s="92"/>
      <c r="CN713" s="92"/>
      <c r="CO713" s="92"/>
      <c r="CP713" s="92"/>
    </row>
    <row r="714" spans="1:94" s="72" customFormat="1" ht="16" customHeight="1" x14ac:dyDescent="0.25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82"/>
      <c r="L714" s="82"/>
      <c r="M714" s="82"/>
      <c r="N714" s="82"/>
      <c r="O714" s="82"/>
      <c r="P714" s="82"/>
      <c r="Q714" s="82"/>
      <c r="R714" s="79"/>
      <c r="S714" s="79"/>
      <c r="T714" s="79"/>
      <c r="U714" s="79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80"/>
      <c r="BQ714" s="80"/>
      <c r="BR714" s="80"/>
      <c r="BS714" s="80"/>
      <c r="BT714" s="80"/>
      <c r="BU714" s="80"/>
      <c r="BV714" s="80"/>
      <c r="BW714" s="77"/>
      <c r="BX714" s="57"/>
      <c r="CK714" s="92"/>
      <c r="CL714" s="92"/>
      <c r="CM714" s="92"/>
      <c r="CN714" s="92"/>
      <c r="CO714" s="92"/>
      <c r="CP714" s="92"/>
    </row>
    <row r="715" spans="1:94" s="72" customFormat="1" ht="16" customHeight="1" x14ac:dyDescent="0.25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82"/>
      <c r="L715" s="82"/>
      <c r="M715" s="82"/>
      <c r="N715" s="82"/>
      <c r="O715" s="82"/>
      <c r="P715" s="82"/>
      <c r="Q715" s="82"/>
      <c r="R715" s="79"/>
      <c r="S715" s="79"/>
      <c r="T715" s="79"/>
      <c r="U715" s="79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80"/>
      <c r="BQ715" s="80"/>
      <c r="BR715" s="80"/>
      <c r="BS715" s="80"/>
      <c r="BT715" s="80"/>
      <c r="BU715" s="80"/>
      <c r="BV715" s="80"/>
      <c r="BW715" s="77"/>
      <c r="BX715" s="57"/>
      <c r="CK715" s="92"/>
      <c r="CL715" s="92"/>
      <c r="CM715" s="92"/>
      <c r="CN715" s="92"/>
      <c r="CO715" s="92"/>
      <c r="CP715" s="92"/>
    </row>
    <row r="716" spans="1:94" s="72" customFormat="1" ht="16" customHeight="1" x14ac:dyDescent="0.25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82"/>
      <c r="L716" s="82"/>
      <c r="M716" s="82"/>
      <c r="N716" s="82"/>
      <c r="O716" s="82"/>
      <c r="P716" s="82"/>
      <c r="Q716" s="82"/>
      <c r="R716" s="79"/>
      <c r="S716" s="79"/>
      <c r="T716" s="79"/>
      <c r="U716" s="79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1"/>
      <c r="BO716" s="81"/>
      <c r="BP716" s="80"/>
      <c r="BQ716" s="80"/>
      <c r="BR716" s="80"/>
      <c r="BS716" s="80"/>
      <c r="BT716" s="80"/>
      <c r="BU716" s="80"/>
      <c r="BV716" s="80"/>
      <c r="BW716" s="77"/>
      <c r="BX716" s="57"/>
      <c r="CK716" s="92"/>
      <c r="CL716" s="92"/>
      <c r="CM716" s="92"/>
      <c r="CN716" s="92"/>
      <c r="CO716" s="92"/>
      <c r="CP716" s="92"/>
    </row>
    <row r="717" spans="1:94" s="72" customFormat="1" ht="16" customHeight="1" x14ac:dyDescent="0.25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82"/>
      <c r="L717" s="82"/>
      <c r="M717" s="82"/>
      <c r="N717" s="82"/>
      <c r="O717" s="82"/>
      <c r="P717" s="82"/>
      <c r="Q717" s="82"/>
      <c r="R717" s="79"/>
      <c r="S717" s="79"/>
      <c r="T717" s="79"/>
      <c r="U717" s="79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1"/>
      <c r="BO717" s="81"/>
      <c r="BP717" s="80"/>
      <c r="BQ717" s="80"/>
      <c r="BR717" s="80"/>
      <c r="BS717" s="80"/>
      <c r="BT717" s="80"/>
      <c r="BU717" s="80"/>
      <c r="BV717" s="80"/>
      <c r="BW717" s="77"/>
      <c r="BX717" s="57"/>
      <c r="CK717" s="92"/>
      <c r="CL717" s="92"/>
      <c r="CM717" s="92"/>
      <c r="CN717" s="92"/>
      <c r="CO717" s="92"/>
      <c r="CP717" s="92"/>
    </row>
    <row r="718" spans="1:94" s="72" customFormat="1" ht="16" customHeight="1" x14ac:dyDescent="0.25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82"/>
      <c r="L718" s="82"/>
      <c r="M718" s="82"/>
      <c r="N718" s="82"/>
      <c r="O718" s="82"/>
      <c r="P718" s="82"/>
      <c r="Q718" s="82"/>
      <c r="R718" s="79"/>
      <c r="S718" s="79"/>
      <c r="T718" s="79"/>
      <c r="U718" s="79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1"/>
      <c r="BO718" s="81"/>
      <c r="BP718" s="80"/>
      <c r="BQ718" s="80"/>
      <c r="BR718" s="80"/>
      <c r="BS718" s="80"/>
      <c r="BT718" s="80"/>
      <c r="BU718" s="80"/>
      <c r="BV718" s="80"/>
      <c r="BW718" s="77"/>
      <c r="BX718" s="57"/>
      <c r="CK718" s="92"/>
      <c r="CL718" s="92"/>
      <c r="CM718" s="92"/>
      <c r="CN718" s="92"/>
      <c r="CO718" s="92"/>
      <c r="CP718" s="92"/>
    </row>
    <row r="719" spans="1:94" s="72" customFormat="1" ht="16" customHeight="1" x14ac:dyDescent="0.25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82"/>
      <c r="L719" s="82"/>
      <c r="M719" s="82"/>
      <c r="N719" s="82"/>
      <c r="O719" s="82"/>
      <c r="P719" s="82"/>
      <c r="Q719" s="82"/>
      <c r="R719" s="79"/>
      <c r="S719" s="79"/>
      <c r="T719" s="79"/>
      <c r="U719" s="79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1"/>
      <c r="BO719" s="81"/>
      <c r="BP719" s="80"/>
      <c r="BQ719" s="80"/>
      <c r="BR719" s="80"/>
      <c r="BS719" s="80"/>
      <c r="BT719" s="80"/>
      <c r="BU719" s="80"/>
      <c r="BV719" s="80"/>
      <c r="BW719" s="77"/>
      <c r="BX719" s="57"/>
      <c r="CK719" s="92"/>
      <c r="CL719" s="92"/>
      <c r="CM719" s="92"/>
      <c r="CN719" s="92"/>
      <c r="CO719" s="92"/>
      <c r="CP719" s="92"/>
    </row>
    <row r="720" spans="1:94" s="72" customFormat="1" ht="16" customHeight="1" x14ac:dyDescent="0.25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82"/>
      <c r="L720" s="82"/>
      <c r="M720" s="82"/>
      <c r="N720" s="82"/>
      <c r="O720" s="82"/>
      <c r="P720" s="82"/>
      <c r="Q720" s="82"/>
      <c r="R720" s="79"/>
      <c r="S720" s="79"/>
      <c r="T720" s="79"/>
      <c r="U720" s="79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1"/>
      <c r="BO720" s="81"/>
      <c r="BP720" s="80"/>
      <c r="BQ720" s="80"/>
      <c r="BR720" s="80"/>
      <c r="BS720" s="80"/>
      <c r="BT720" s="80"/>
      <c r="BU720" s="80"/>
      <c r="BV720" s="80"/>
      <c r="BW720" s="77"/>
      <c r="BX720" s="57"/>
      <c r="CK720" s="92"/>
      <c r="CL720" s="92"/>
      <c r="CM720" s="92"/>
      <c r="CN720" s="92"/>
      <c r="CO720" s="92"/>
      <c r="CP720" s="92"/>
    </row>
    <row r="721" spans="1:94" s="72" customFormat="1" ht="16" customHeight="1" x14ac:dyDescent="0.25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82"/>
      <c r="L721" s="82"/>
      <c r="M721" s="82"/>
      <c r="N721" s="82"/>
      <c r="O721" s="82"/>
      <c r="P721" s="82"/>
      <c r="Q721" s="82"/>
      <c r="R721" s="79"/>
      <c r="S721" s="79"/>
      <c r="T721" s="79"/>
      <c r="U721" s="79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1"/>
      <c r="BO721" s="81"/>
      <c r="BP721" s="80"/>
      <c r="BQ721" s="80"/>
      <c r="BR721" s="80"/>
      <c r="BS721" s="80"/>
      <c r="BT721" s="80"/>
      <c r="BU721" s="80"/>
      <c r="BV721" s="80"/>
      <c r="BW721" s="77"/>
      <c r="BX721" s="57"/>
      <c r="CK721" s="92"/>
      <c r="CL721" s="92"/>
      <c r="CM721" s="92"/>
      <c r="CN721" s="92"/>
      <c r="CO721" s="92"/>
      <c r="CP721" s="92"/>
    </row>
    <row r="722" spans="1:94" s="72" customFormat="1" ht="16" customHeight="1" x14ac:dyDescent="0.25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82"/>
      <c r="L722" s="82"/>
      <c r="M722" s="82"/>
      <c r="N722" s="82"/>
      <c r="O722" s="82"/>
      <c r="P722" s="82"/>
      <c r="Q722" s="82"/>
      <c r="R722" s="79"/>
      <c r="S722" s="79"/>
      <c r="T722" s="79"/>
      <c r="U722" s="79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1"/>
      <c r="BO722" s="81"/>
      <c r="BP722" s="80"/>
      <c r="BQ722" s="80"/>
      <c r="BR722" s="80"/>
      <c r="BS722" s="80"/>
      <c r="BT722" s="80"/>
      <c r="BU722" s="80"/>
      <c r="BV722" s="80"/>
      <c r="BW722" s="77"/>
      <c r="BX722" s="57"/>
      <c r="CK722" s="92"/>
      <c r="CL722" s="92"/>
      <c r="CM722" s="92"/>
      <c r="CN722" s="92"/>
      <c r="CO722" s="92"/>
      <c r="CP722" s="92"/>
    </row>
    <row r="723" spans="1:94" s="72" customFormat="1" ht="16" customHeight="1" x14ac:dyDescent="0.25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82"/>
      <c r="L723" s="82"/>
      <c r="M723" s="82"/>
      <c r="N723" s="82"/>
      <c r="O723" s="82"/>
      <c r="P723" s="82"/>
      <c r="Q723" s="82"/>
      <c r="R723" s="79"/>
      <c r="S723" s="79"/>
      <c r="T723" s="79"/>
      <c r="U723" s="79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80"/>
      <c r="BQ723" s="80"/>
      <c r="BR723" s="80"/>
      <c r="BS723" s="80"/>
      <c r="BT723" s="80"/>
      <c r="BU723" s="80"/>
      <c r="BV723" s="80"/>
      <c r="BW723" s="77"/>
      <c r="BX723" s="57"/>
      <c r="CK723" s="92"/>
      <c r="CL723" s="92"/>
      <c r="CM723" s="92"/>
      <c r="CN723" s="92"/>
      <c r="CO723" s="92"/>
      <c r="CP723" s="92"/>
    </row>
    <row r="724" spans="1:94" s="72" customFormat="1" ht="16" customHeight="1" x14ac:dyDescent="0.25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82"/>
      <c r="L724" s="82"/>
      <c r="M724" s="82"/>
      <c r="N724" s="82"/>
      <c r="O724" s="82"/>
      <c r="P724" s="82"/>
      <c r="Q724" s="82"/>
      <c r="R724" s="79"/>
      <c r="S724" s="79"/>
      <c r="T724" s="79"/>
      <c r="U724" s="79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80"/>
      <c r="BQ724" s="80"/>
      <c r="BR724" s="80"/>
      <c r="BS724" s="80"/>
      <c r="BT724" s="80"/>
      <c r="BU724" s="80"/>
      <c r="BV724" s="80"/>
      <c r="BW724" s="77"/>
      <c r="BX724" s="57"/>
      <c r="CK724" s="92"/>
      <c r="CL724" s="92"/>
      <c r="CM724" s="92"/>
      <c r="CN724" s="92"/>
      <c r="CO724" s="92"/>
      <c r="CP724" s="92"/>
    </row>
    <row r="725" spans="1:94" s="72" customFormat="1" ht="16" customHeight="1" x14ac:dyDescent="0.25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82"/>
      <c r="L725" s="82"/>
      <c r="M725" s="82"/>
      <c r="N725" s="82"/>
      <c r="O725" s="82"/>
      <c r="P725" s="82"/>
      <c r="Q725" s="82"/>
      <c r="R725" s="79"/>
      <c r="S725" s="79"/>
      <c r="T725" s="79"/>
      <c r="U725" s="79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80"/>
      <c r="BQ725" s="80"/>
      <c r="BR725" s="80"/>
      <c r="BS725" s="80"/>
      <c r="BT725" s="80"/>
      <c r="BU725" s="80"/>
      <c r="BV725" s="80"/>
      <c r="BW725" s="77"/>
      <c r="BX725" s="57"/>
      <c r="CK725" s="92"/>
      <c r="CL725" s="92"/>
      <c r="CM725" s="92"/>
      <c r="CN725" s="92"/>
      <c r="CO725" s="92"/>
      <c r="CP725" s="92"/>
    </row>
    <row r="726" spans="1:94" s="72" customFormat="1" ht="16" customHeight="1" x14ac:dyDescent="0.25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82"/>
      <c r="L726" s="82"/>
      <c r="M726" s="82"/>
      <c r="N726" s="82"/>
      <c r="O726" s="82"/>
      <c r="P726" s="82"/>
      <c r="Q726" s="82"/>
      <c r="R726" s="79"/>
      <c r="S726" s="79"/>
      <c r="T726" s="79"/>
      <c r="U726" s="79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80"/>
      <c r="BQ726" s="80"/>
      <c r="BR726" s="80"/>
      <c r="BS726" s="80"/>
      <c r="BT726" s="80"/>
      <c r="BU726" s="80"/>
      <c r="BV726" s="80"/>
      <c r="BW726" s="77"/>
      <c r="BX726" s="57"/>
      <c r="CK726" s="92"/>
      <c r="CL726" s="92"/>
      <c r="CM726" s="92"/>
      <c r="CN726" s="92"/>
      <c r="CO726" s="92"/>
      <c r="CP726" s="92"/>
    </row>
    <row r="727" spans="1:94" s="72" customFormat="1" ht="16" customHeight="1" x14ac:dyDescent="0.25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82"/>
      <c r="L727" s="82"/>
      <c r="M727" s="82"/>
      <c r="N727" s="82"/>
      <c r="O727" s="82"/>
      <c r="P727" s="82"/>
      <c r="Q727" s="82"/>
      <c r="R727" s="79"/>
      <c r="S727" s="79"/>
      <c r="T727" s="79"/>
      <c r="U727" s="79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80"/>
      <c r="BQ727" s="80"/>
      <c r="BR727" s="80"/>
      <c r="BS727" s="80"/>
      <c r="BT727" s="80"/>
      <c r="BU727" s="80"/>
      <c r="BV727" s="80"/>
      <c r="BW727" s="77"/>
      <c r="BX727" s="57"/>
      <c r="CK727" s="92"/>
      <c r="CL727" s="92"/>
      <c r="CM727" s="92"/>
      <c r="CN727" s="92"/>
      <c r="CO727" s="92"/>
      <c r="CP727" s="92"/>
    </row>
    <row r="728" spans="1:94" s="72" customFormat="1" ht="16" customHeight="1" x14ac:dyDescent="0.25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82"/>
      <c r="L728" s="82"/>
      <c r="M728" s="82"/>
      <c r="N728" s="82"/>
      <c r="O728" s="82"/>
      <c r="P728" s="82"/>
      <c r="Q728" s="82"/>
      <c r="R728" s="79"/>
      <c r="S728" s="79"/>
      <c r="T728" s="79"/>
      <c r="U728" s="79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80"/>
      <c r="BQ728" s="80"/>
      <c r="BR728" s="80"/>
      <c r="BS728" s="80"/>
      <c r="BT728" s="80"/>
      <c r="BU728" s="80"/>
      <c r="BV728" s="80"/>
      <c r="BW728" s="77"/>
      <c r="BX728" s="57"/>
      <c r="CK728" s="92"/>
      <c r="CL728" s="92"/>
      <c r="CM728" s="92"/>
      <c r="CN728" s="92"/>
      <c r="CO728" s="92"/>
      <c r="CP728" s="92"/>
    </row>
    <row r="729" spans="1:94" s="72" customFormat="1" ht="16" customHeight="1" x14ac:dyDescent="0.25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82"/>
      <c r="L729" s="82"/>
      <c r="M729" s="82"/>
      <c r="N729" s="82"/>
      <c r="O729" s="82"/>
      <c r="P729" s="82"/>
      <c r="Q729" s="82"/>
      <c r="R729" s="79"/>
      <c r="S729" s="79"/>
      <c r="T729" s="79"/>
      <c r="U729" s="79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80"/>
      <c r="BQ729" s="80"/>
      <c r="BR729" s="80"/>
      <c r="BS729" s="80"/>
      <c r="BT729" s="80"/>
      <c r="BU729" s="80"/>
      <c r="BV729" s="80"/>
      <c r="BW729" s="77"/>
      <c r="BX729" s="57"/>
      <c r="CK729" s="92"/>
      <c r="CL729" s="92"/>
      <c r="CM729" s="92"/>
      <c r="CN729" s="92"/>
      <c r="CO729" s="92"/>
      <c r="CP729" s="92"/>
    </row>
    <row r="730" spans="1:94" s="72" customFormat="1" ht="16" customHeight="1" x14ac:dyDescent="0.25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82"/>
      <c r="L730" s="82"/>
      <c r="M730" s="82"/>
      <c r="N730" s="82"/>
      <c r="O730" s="82"/>
      <c r="P730" s="82"/>
      <c r="Q730" s="82"/>
      <c r="R730" s="79"/>
      <c r="S730" s="79"/>
      <c r="T730" s="79"/>
      <c r="U730" s="79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80"/>
      <c r="BQ730" s="80"/>
      <c r="BR730" s="80"/>
      <c r="BS730" s="80"/>
      <c r="BT730" s="80"/>
      <c r="BU730" s="80"/>
      <c r="BV730" s="80"/>
      <c r="BW730" s="77"/>
      <c r="BX730" s="57"/>
      <c r="CK730" s="92"/>
      <c r="CL730" s="92"/>
      <c r="CM730" s="92"/>
      <c r="CN730" s="92"/>
      <c r="CO730" s="92"/>
      <c r="CP730" s="92"/>
    </row>
    <row r="731" spans="1:94" s="72" customFormat="1" ht="16" customHeight="1" x14ac:dyDescent="0.25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82"/>
      <c r="L731" s="82"/>
      <c r="M731" s="82"/>
      <c r="N731" s="82"/>
      <c r="O731" s="82"/>
      <c r="P731" s="82"/>
      <c r="Q731" s="82"/>
      <c r="R731" s="79"/>
      <c r="S731" s="79"/>
      <c r="T731" s="79"/>
      <c r="U731" s="79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80"/>
      <c r="BQ731" s="80"/>
      <c r="BR731" s="80"/>
      <c r="BS731" s="80"/>
      <c r="BT731" s="80"/>
      <c r="BU731" s="80"/>
      <c r="BV731" s="80"/>
      <c r="BW731" s="77"/>
      <c r="BX731" s="57"/>
      <c r="CK731" s="92"/>
      <c r="CL731" s="92"/>
      <c r="CM731" s="92"/>
      <c r="CN731" s="92"/>
      <c r="CO731" s="92"/>
      <c r="CP731" s="92"/>
    </row>
    <row r="732" spans="1:94" s="72" customFormat="1" ht="16" customHeight="1" x14ac:dyDescent="0.25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82"/>
      <c r="L732" s="82"/>
      <c r="M732" s="82"/>
      <c r="N732" s="82"/>
      <c r="O732" s="82"/>
      <c r="P732" s="82"/>
      <c r="Q732" s="82"/>
      <c r="R732" s="79"/>
      <c r="S732" s="79"/>
      <c r="T732" s="79"/>
      <c r="U732" s="79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80"/>
      <c r="BQ732" s="80"/>
      <c r="BR732" s="80"/>
      <c r="BS732" s="80"/>
      <c r="BT732" s="80"/>
      <c r="BU732" s="80"/>
      <c r="BV732" s="80"/>
      <c r="BW732" s="77"/>
      <c r="BX732" s="57"/>
      <c r="CK732" s="92"/>
      <c r="CL732" s="92"/>
      <c r="CM732" s="92"/>
      <c r="CN732" s="92"/>
      <c r="CO732" s="92"/>
      <c r="CP732" s="92"/>
    </row>
    <row r="733" spans="1:94" s="72" customFormat="1" ht="16" customHeight="1" x14ac:dyDescent="0.25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82"/>
      <c r="L733" s="82"/>
      <c r="M733" s="82"/>
      <c r="N733" s="82"/>
      <c r="O733" s="82"/>
      <c r="P733" s="82"/>
      <c r="Q733" s="82"/>
      <c r="R733" s="79"/>
      <c r="S733" s="79"/>
      <c r="T733" s="79"/>
      <c r="U733" s="79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80"/>
      <c r="BQ733" s="80"/>
      <c r="BR733" s="80"/>
      <c r="BS733" s="80"/>
      <c r="BT733" s="80"/>
      <c r="BU733" s="80"/>
      <c r="BV733" s="80"/>
      <c r="BW733" s="77"/>
      <c r="BX733" s="57"/>
      <c r="CK733" s="92"/>
      <c r="CL733" s="92"/>
      <c r="CM733" s="92"/>
      <c r="CN733" s="92"/>
      <c r="CO733" s="92"/>
      <c r="CP733" s="92"/>
    </row>
    <row r="734" spans="1:94" s="72" customFormat="1" ht="16" customHeight="1" x14ac:dyDescent="0.25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82"/>
      <c r="L734" s="82"/>
      <c r="M734" s="82"/>
      <c r="N734" s="82"/>
      <c r="O734" s="82"/>
      <c r="P734" s="82"/>
      <c r="Q734" s="82"/>
      <c r="R734" s="79"/>
      <c r="S734" s="79"/>
      <c r="T734" s="79"/>
      <c r="U734" s="79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80"/>
      <c r="BQ734" s="80"/>
      <c r="BR734" s="80"/>
      <c r="BS734" s="80"/>
      <c r="BT734" s="80"/>
      <c r="BU734" s="80"/>
      <c r="BV734" s="80"/>
      <c r="BW734" s="77"/>
      <c r="BX734" s="57"/>
      <c r="CK734" s="92"/>
      <c r="CL734" s="92"/>
      <c r="CM734" s="92"/>
      <c r="CN734" s="92"/>
      <c r="CO734" s="92"/>
      <c r="CP734" s="92"/>
    </row>
    <row r="735" spans="1:94" s="72" customFormat="1" ht="16" customHeight="1" x14ac:dyDescent="0.25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82"/>
      <c r="L735" s="82"/>
      <c r="M735" s="82"/>
      <c r="N735" s="82"/>
      <c r="O735" s="82"/>
      <c r="P735" s="82"/>
      <c r="Q735" s="82"/>
      <c r="R735" s="79"/>
      <c r="S735" s="79"/>
      <c r="T735" s="79"/>
      <c r="U735" s="79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80"/>
      <c r="BQ735" s="80"/>
      <c r="BR735" s="80"/>
      <c r="BS735" s="80"/>
      <c r="BT735" s="80"/>
      <c r="BU735" s="80"/>
      <c r="BV735" s="80"/>
      <c r="BW735" s="77"/>
      <c r="BX735" s="57"/>
      <c r="CK735" s="92"/>
      <c r="CL735" s="92"/>
      <c r="CM735" s="92"/>
      <c r="CN735" s="92"/>
      <c r="CO735" s="92"/>
      <c r="CP735" s="92"/>
    </row>
    <row r="736" spans="1:94" s="72" customFormat="1" ht="16" customHeight="1" x14ac:dyDescent="0.25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82"/>
      <c r="L736" s="82"/>
      <c r="M736" s="82"/>
      <c r="N736" s="82"/>
      <c r="O736" s="82"/>
      <c r="P736" s="82"/>
      <c r="Q736" s="82"/>
      <c r="R736" s="79"/>
      <c r="S736" s="79"/>
      <c r="T736" s="79"/>
      <c r="U736" s="79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80"/>
      <c r="BQ736" s="80"/>
      <c r="BR736" s="80"/>
      <c r="BS736" s="80"/>
      <c r="BT736" s="80"/>
      <c r="BU736" s="80"/>
      <c r="BV736" s="80"/>
      <c r="BW736" s="77"/>
      <c r="BX736" s="57"/>
      <c r="CK736" s="92"/>
      <c r="CL736" s="92"/>
      <c r="CM736" s="92"/>
      <c r="CN736" s="92"/>
      <c r="CO736" s="92"/>
      <c r="CP736" s="92"/>
    </row>
    <row r="737" spans="1:94" s="72" customFormat="1" ht="16" customHeight="1" x14ac:dyDescent="0.25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82"/>
      <c r="L737" s="82"/>
      <c r="M737" s="82"/>
      <c r="N737" s="82"/>
      <c r="O737" s="82"/>
      <c r="P737" s="82"/>
      <c r="Q737" s="82"/>
      <c r="R737" s="79"/>
      <c r="S737" s="79"/>
      <c r="T737" s="79"/>
      <c r="U737" s="79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80"/>
      <c r="BQ737" s="80"/>
      <c r="BR737" s="80"/>
      <c r="BS737" s="80"/>
      <c r="BT737" s="80"/>
      <c r="BU737" s="80"/>
      <c r="BV737" s="80"/>
      <c r="BW737" s="77"/>
      <c r="BX737" s="57"/>
      <c r="CK737" s="92"/>
      <c r="CL737" s="92"/>
      <c r="CM737" s="92"/>
      <c r="CN737" s="92"/>
      <c r="CO737" s="92"/>
      <c r="CP737" s="92"/>
    </row>
    <row r="738" spans="1:94" s="72" customFormat="1" ht="16" customHeight="1" x14ac:dyDescent="0.25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82"/>
      <c r="L738" s="82"/>
      <c r="M738" s="82"/>
      <c r="N738" s="82"/>
      <c r="O738" s="82"/>
      <c r="P738" s="82"/>
      <c r="Q738" s="82"/>
      <c r="R738" s="79"/>
      <c r="S738" s="79"/>
      <c r="T738" s="79"/>
      <c r="U738" s="79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80"/>
      <c r="BQ738" s="80"/>
      <c r="BR738" s="80"/>
      <c r="BS738" s="80"/>
      <c r="BT738" s="80"/>
      <c r="BU738" s="80"/>
      <c r="BV738" s="80"/>
      <c r="BW738" s="77"/>
      <c r="BX738" s="57"/>
      <c r="CK738" s="92"/>
      <c r="CL738" s="92"/>
      <c r="CM738" s="92"/>
      <c r="CN738" s="92"/>
      <c r="CO738" s="92"/>
      <c r="CP738" s="92"/>
    </row>
    <row r="739" spans="1:94" s="72" customFormat="1" ht="16" customHeight="1" x14ac:dyDescent="0.25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82"/>
      <c r="L739" s="82"/>
      <c r="M739" s="82"/>
      <c r="N739" s="82"/>
      <c r="O739" s="82"/>
      <c r="P739" s="82"/>
      <c r="Q739" s="82"/>
      <c r="R739" s="79"/>
      <c r="S739" s="79"/>
      <c r="T739" s="79"/>
      <c r="U739" s="79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80"/>
      <c r="BQ739" s="80"/>
      <c r="BR739" s="80"/>
      <c r="BS739" s="80"/>
      <c r="BT739" s="80"/>
      <c r="BU739" s="80"/>
      <c r="BV739" s="80"/>
      <c r="BW739" s="77"/>
      <c r="BX739" s="57"/>
      <c r="CK739" s="92"/>
      <c r="CL739" s="92"/>
      <c r="CM739" s="92"/>
      <c r="CN739" s="92"/>
      <c r="CO739" s="92"/>
      <c r="CP739" s="92"/>
    </row>
    <row r="740" spans="1:94" s="72" customFormat="1" ht="16" customHeight="1" x14ac:dyDescent="0.25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82"/>
      <c r="L740" s="82"/>
      <c r="M740" s="82"/>
      <c r="N740" s="82"/>
      <c r="O740" s="82"/>
      <c r="P740" s="82"/>
      <c r="Q740" s="82"/>
      <c r="R740" s="79"/>
      <c r="S740" s="79"/>
      <c r="T740" s="79"/>
      <c r="U740" s="79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1"/>
      <c r="BO740" s="81"/>
      <c r="BP740" s="80"/>
      <c r="BQ740" s="80"/>
      <c r="BR740" s="80"/>
      <c r="BS740" s="80"/>
      <c r="BT740" s="80"/>
      <c r="BU740" s="80"/>
      <c r="BV740" s="80"/>
      <c r="BW740" s="77"/>
      <c r="BX740" s="57"/>
      <c r="CK740" s="92"/>
      <c r="CL740" s="92"/>
      <c r="CM740" s="92"/>
      <c r="CN740" s="92"/>
      <c r="CO740" s="92"/>
      <c r="CP740" s="92"/>
    </row>
    <row r="741" spans="1:94" s="72" customFormat="1" ht="16" customHeight="1" x14ac:dyDescent="0.25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82"/>
      <c r="L741" s="82"/>
      <c r="M741" s="82"/>
      <c r="N741" s="82"/>
      <c r="O741" s="82"/>
      <c r="P741" s="82"/>
      <c r="Q741" s="82"/>
      <c r="R741" s="79"/>
      <c r="S741" s="79"/>
      <c r="T741" s="79"/>
      <c r="U741" s="79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1"/>
      <c r="BO741" s="81"/>
      <c r="BP741" s="80"/>
      <c r="BQ741" s="80"/>
      <c r="BR741" s="80"/>
      <c r="BS741" s="80"/>
      <c r="BT741" s="80"/>
      <c r="BU741" s="80"/>
      <c r="BV741" s="80"/>
      <c r="BW741" s="77"/>
      <c r="BX741" s="57"/>
      <c r="CK741" s="92"/>
      <c r="CL741" s="92"/>
      <c r="CM741" s="92"/>
      <c r="CN741" s="92"/>
      <c r="CO741" s="92"/>
      <c r="CP741" s="92"/>
    </row>
    <row r="742" spans="1:94" s="72" customFormat="1" ht="16" customHeight="1" x14ac:dyDescent="0.25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82"/>
      <c r="L742" s="82"/>
      <c r="M742" s="82"/>
      <c r="N742" s="82"/>
      <c r="O742" s="82"/>
      <c r="P742" s="82"/>
      <c r="Q742" s="82"/>
      <c r="R742" s="79"/>
      <c r="S742" s="79"/>
      <c r="T742" s="79"/>
      <c r="U742" s="79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1"/>
      <c r="BO742" s="81"/>
      <c r="BP742" s="80"/>
      <c r="BQ742" s="80"/>
      <c r="BR742" s="80"/>
      <c r="BS742" s="80"/>
      <c r="BT742" s="80"/>
      <c r="BU742" s="80"/>
      <c r="BV742" s="80"/>
      <c r="BW742" s="77"/>
      <c r="BX742" s="57"/>
      <c r="CK742" s="92"/>
      <c r="CL742" s="92"/>
      <c r="CM742" s="92"/>
      <c r="CN742" s="92"/>
      <c r="CO742" s="92"/>
      <c r="CP742" s="92"/>
    </row>
    <row r="743" spans="1:94" s="72" customFormat="1" ht="16" customHeight="1" x14ac:dyDescent="0.25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82"/>
      <c r="L743" s="82"/>
      <c r="M743" s="82"/>
      <c r="N743" s="82"/>
      <c r="O743" s="82"/>
      <c r="P743" s="82"/>
      <c r="Q743" s="82"/>
      <c r="R743" s="79"/>
      <c r="S743" s="79"/>
      <c r="T743" s="79"/>
      <c r="U743" s="79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1"/>
      <c r="BO743" s="81"/>
      <c r="BP743" s="80"/>
      <c r="BQ743" s="80"/>
      <c r="BR743" s="80"/>
      <c r="BS743" s="80"/>
      <c r="BT743" s="80"/>
      <c r="BU743" s="80"/>
      <c r="BV743" s="80"/>
      <c r="BW743" s="77"/>
      <c r="BX743" s="57"/>
      <c r="CK743" s="92"/>
      <c r="CL743" s="92"/>
      <c r="CM743" s="92"/>
      <c r="CN743" s="92"/>
      <c r="CO743" s="92"/>
      <c r="CP743" s="92"/>
    </row>
    <row r="744" spans="1:94" s="72" customFormat="1" ht="16" customHeight="1" x14ac:dyDescent="0.25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82"/>
      <c r="L744" s="82"/>
      <c r="M744" s="82"/>
      <c r="N744" s="82"/>
      <c r="O744" s="82"/>
      <c r="P744" s="82"/>
      <c r="Q744" s="82"/>
      <c r="R744" s="79"/>
      <c r="S744" s="79"/>
      <c r="T744" s="79"/>
      <c r="U744" s="79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1"/>
      <c r="BO744" s="81"/>
      <c r="BP744" s="80"/>
      <c r="BQ744" s="80"/>
      <c r="BR744" s="80"/>
      <c r="BS744" s="80"/>
      <c r="BT744" s="80"/>
      <c r="BU744" s="80"/>
      <c r="BV744" s="80"/>
      <c r="BW744" s="77"/>
      <c r="BX744" s="57"/>
      <c r="CK744" s="92"/>
      <c r="CL744" s="92"/>
      <c r="CM744" s="92"/>
      <c r="CN744" s="92"/>
      <c r="CO744" s="92"/>
      <c r="CP744" s="92"/>
    </row>
    <row r="745" spans="1:94" s="72" customFormat="1" ht="16" customHeight="1" x14ac:dyDescent="0.25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82"/>
      <c r="L745" s="82"/>
      <c r="M745" s="82"/>
      <c r="N745" s="82"/>
      <c r="O745" s="82"/>
      <c r="P745" s="82"/>
      <c r="Q745" s="82"/>
      <c r="R745" s="79"/>
      <c r="S745" s="79"/>
      <c r="T745" s="79"/>
      <c r="U745" s="79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1"/>
      <c r="BO745" s="81"/>
      <c r="BP745" s="80"/>
      <c r="BQ745" s="80"/>
      <c r="BR745" s="80"/>
      <c r="BS745" s="80"/>
      <c r="BT745" s="80"/>
      <c r="BU745" s="80"/>
      <c r="BV745" s="80"/>
      <c r="BW745" s="77"/>
      <c r="BX745" s="57"/>
      <c r="CK745" s="92"/>
      <c r="CL745" s="92"/>
      <c r="CM745" s="92"/>
      <c r="CN745" s="92"/>
      <c r="CO745" s="92"/>
      <c r="CP745" s="92"/>
    </row>
    <row r="746" spans="1:94" s="72" customFormat="1" ht="16" customHeight="1" x14ac:dyDescent="0.25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82"/>
      <c r="L746" s="82"/>
      <c r="M746" s="82"/>
      <c r="N746" s="82"/>
      <c r="O746" s="82"/>
      <c r="P746" s="82"/>
      <c r="Q746" s="82"/>
      <c r="R746" s="79"/>
      <c r="S746" s="79"/>
      <c r="T746" s="79"/>
      <c r="U746" s="79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1"/>
      <c r="BO746" s="81"/>
      <c r="BP746" s="80"/>
      <c r="BQ746" s="80"/>
      <c r="BR746" s="80"/>
      <c r="BS746" s="80"/>
      <c r="BT746" s="80"/>
      <c r="BU746" s="80"/>
      <c r="BV746" s="80"/>
      <c r="BW746" s="77"/>
      <c r="BX746" s="57"/>
      <c r="CK746" s="92"/>
      <c r="CL746" s="92"/>
      <c r="CM746" s="92"/>
      <c r="CN746" s="92"/>
      <c r="CO746" s="92"/>
      <c r="CP746" s="92"/>
    </row>
    <row r="747" spans="1:94" s="72" customFormat="1" ht="16" customHeight="1" x14ac:dyDescent="0.25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82"/>
      <c r="L747" s="82"/>
      <c r="M747" s="82"/>
      <c r="N747" s="82"/>
      <c r="O747" s="82"/>
      <c r="P747" s="82"/>
      <c r="Q747" s="82"/>
      <c r="R747" s="79"/>
      <c r="S747" s="79"/>
      <c r="T747" s="79"/>
      <c r="U747" s="79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80"/>
      <c r="BQ747" s="80"/>
      <c r="BR747" s="80"/>
      <c r="BS747" s="80"/>
      <c r="BT747" s="80"/>
      <c r="BU747" s="80"/>
      <c r="BV747" s="80"/>
      <c r="BW747" s="77"/>
      <c r="BX747" s="57"/>
      <c r="CK747" s="92"/>
      <c r="CL747" s="92"/>
      <c r="CM747" s="92"/>
      <c r="CN747" s="92"/>
      <c r="CO747" s="92"/>
      <c r="CP747" s="92"/>
    </row>
    <row r="748" spans="1:94" s="72" customFormat="1" ht="16" customHeight="1" x14ac:dyDescent="0.25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82"/>
      <c r="L748" s="82"/>
      <c r="M748" s="82"/>
      <c r="N748" s="82"/>
      <c r="O748" s="82"/>
      <c r="P748" s="82"/>
      <c r="Q748" s="82"/>
      <c r="R748" s="79"/>
      <c r="S748" s="79"/>
      <c r="T748" s="79"/>
      <c r="U748" s="79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80"/>
      <c r="BQ748" s="80"/>
      <c r="BR748" s="80"/>
      <c r="BS748" s="80"/>
      <c r="BT748" s="80"/>
      <c r="BU748" s="80"/>
      <c r="BV748" s="80"/>
      <c r="BW748" s="77"/>
      <c r="BX748" s="57"/>
      <c r="CK748" s="92"/>
      <c r="CL748" s="92"/>
      <c r="CM748" s="92"/>
      <c r="CN748" s="92"/>
      <c r="CO748" s="92"/>
      <c r="CP748" s="92"/>
    </row>
    <row r="749" spans="1:94" s="72" customFormat="1" ht="16" customHeight="1" x14ac:dyDescent="0.25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82"/>
      <c r="L749" s="82"/>
      <c r="M749" s="82"/>
      <c r="N749" s="82"/>
      <c r="O749" s="82"/>
      <c r="P749" s="82"/>
      <c r="Q749" s="82"/>
      <c r="R749" s="79"/>
      <c r="S749" s="79"/>
      <c r="T749" s="79"/>
      <c r="U749" s="79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80"/>
      <c r="BQ749" s="80"/>
      <c r="BR749" s="80"/>
      <c r="BS749" s="80"/>
      <c r="BT749" s="80"/>
      <c r="BU749" s="80"/>
      <c r="BV749" s="80"/>
      <c r="BW749" s="77"/>
      <c r="BX749" s="57"/>
      <c r="CK749" s="92"/>
      <c r="CL749" s="92"/>
      <c r="CM749" s="92"/>
      <c r="CN749" s="92"/>
      <c r="CO749" s="92"/>
      <c r="CP749" s="92"/>
    </row>
    <row r="750" spans="1:94" s="72" customFormat="1" ht="16" customHeight="1" x14ac:dyDescent="0.25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82"/>
      <c r="L750" s="82"/>
      <c r="M750" s="82"/>
      <c r="N750" s="82"/>
      <c r="O750" s="82"/>
      <c r="P750" s="82"/>
      <c r="Q750" s="82"/>
      <c r="R750" s="79"/>
      <c r="S750" s="79"/>
      <c r="T750" s="79"/>
      <c r="U750" s="79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80"/>
      <c r="BQ750" s="80"/>
      <c r="BR750" s="80"/>
      <c r="BS750" s="80"/>
      <c r="BT750" s="80"/>
      <c r="BU750" s="80"/>
      <c r="BV750" s="80"/>
      <c r="BW750" s="77"/>
      <c r="BX750" s="57"/>
      <c r="CK750" s="92"/>
      <c r="CL750" s="92"/>
      <c r="CM750" s="92"/>
      <c r="CN750" s="92"/>
      <c r="CO750" s="92"/>
      <c r="CP750" s="92"/>
    </row>
    <row r="751" spans="1:94" s="72" customFormat="1" ht="16" customHeight="1" x14ac:dyDescent="0.25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82"/>
      <c r="L751" s="82"/>
      <c r="M751" s="82"/>
      <c r="N751" s="82"/>
      <c r="O751" s="82"/>
      <c r="P751" s="82"/>
      <c r="Q751" s="82"/>
      <c r="R751" s="79"/>
      <c r="S751" s="79"/>
      <c r="T751" s="79"/>
      <c r="U751" s="79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80"/>
      <c r="BQ751" s="80"/>
      <c r="BR751" s="80"/>
      <c r="BS751" s="80"/>
      <c r="BT751" s="80"/>
      <c r="BU751" s="80"/>
      <c r="BV751" s="80"/>
      <c r="BW751" s="77"/>
      <c r="BX751" s="57"/>
      <c r="CK751" s="92"/>
      <c r="CL751" s="92"/>
      <c r="CM751" s="92"/>
      <c r="CN751" s="92"/>
      <c r="CO751" s="92"/>
      <c r="CP751" s="92"/>
    </row>
    <row r="752" spans="1:94" s="72" customFormat="1" ht="16" customHeight="1" x14ac:dyDescent="0.25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82"/>
      <c r="L752" s="82"/>
      <c r="M752" s="82"/>
      <c r="N752" s="82"/>
      <c r="O752" s="82"/>
      <c r="P752" s="82"/>
      <c r="Q752" s="82"/>
      <c r="R752" s="79"/>
      <c r="S752" s="79"/>
      <c r="T752" s="79"/>
      <c r="U752" s="79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80"/>
      <c r="BQ752" s="80"/>
      <c r="BR752" s="80"/>
      <c r="BS752" s="80"/>
      <c r="BT752" s="80"/>
      <c r="BU752" s="80"/>
      <c r="BV752" s="80"/>
      <c r="BW752" s="77"/>
      <c r="BX752" s="57"/>
      <c r="CK752" s="92"/>
      <c r="CL752" s="92"/>
      <c r="CM752" s="92"/>
      <c r="CN752" s="92"/>
      <c r="CO752" s="92"/>
      <c r="CP752" s="92"/>
    </row>
    <row r="753" spans="1:94" s="72" customFormat="1" ht="16" customHeight="1" x14ac:dyDescent="0.25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82"/>
      <c r="L753" s="82"/>
      <c r="M753" s="82"/>
      <c r="N753" s="82"/>
      <c r="O753" s="82"/>
      <c r="P753" s="82"/>
      <c r="Q753" s="82"/>
      <c r="R753" s="79"/>
      <c r="S753" s="79"/>
      <c r="T753" s="79"/>
      <c r="U753" s="79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80"/>
      <c r="BQ753" s="80"/>
      <c r="BR753" s="80"/>
      <c r="BS753" s="80"/>
      <c r="BT753" s="80"/>
      <c r="BU753" s="80"/>
      <c r="BV753" s="80"/>
      <c r="BW753" s="77"/>
      <c r="BX753" s="57"/>
      <c r="CK753" s="92"/>
      <c r="CL753" s="92"/>
      <c r="CM753" s="92"/>
      <c r="CN753" s="92"/>
      <c r="CO753" s="92"/>
      <c r="CP753" s="92"/>
    </row>
    <row r="754" spans="1:94" s="72" customFormat="1" ht="16" customHeight="1" x14ac:dyDescent="0.25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82"/>
      <c r="L754" s="82"/>
      <c r="M754" s="82"/>
      <c r="N754" s="82"/>
      <c r="O754" s="82"/>
      <c r="P754" s="82"/>
      <c r="Q754" s="82"/>
      <c r="R754" s="79"/>
      <c r="S754" s="79"/>
      <c r="T754" s="79"/>
      <c r="U754" s="79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80"/>
      <c r="BQ754" s="80"/>
      <c r="BR754" s="80"/>
      <c r="BS754" s="80"/>
      <c r="BT754" s="80"/>
      <c r="BU754" s="80"/>
      <c r="BV754" s="80"/>
      <c r="BW754" s="77"/>
      <c r="BX754" s="57"/>
      <c r="CK754" s="92"/>
      <c r="CL754" s="92"/>
      <c r="CM754" s="92"/>
      <c r="CN754" s="92"/>
      <c r="CO754" s="92"/>
      <c r="CP754" s="92"/>
    </row>
    <row r="755" spans="1:94" s="72" customFormat="1" ht="16" customHeight="1" x14ac:dyDescent="0.25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82"/>
      <c r="L755" s="82"/>
      <c r="M755" s="82"/>
      <c r="N755" s="82"/>
      <c r="O755" s="82"/>
      <c r="P755" s="82"/>
      <c r="Q755" s="82"/>
      <c r="R755" s="79"/>
      <c r="S755" s="79"/>
      <c r="T755" s="79"/>
      <c r="U755" s="79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80"/>
      <c r="BQ755" s="80"/>
      <c r="BR755" s="80"/>
      <c r="BS755" s="80"/>
      <c r="BT755" s="80"/>
      <c r="BU755" s="80"/>
      <c r="BV755" s="80"/>
      <c r="BW755" s="77"/>
      <c r="BX755" s="57"/>
      <c r="CK755" s="92"/>
      <c r="CL755" s="92"/>
      <c r="CM755" s="92"/>
      <c r="CN755" s="92"/>
      <c r="CO755" s="92"/>
      <c r="CP755" s="92"/>
    </row>
    <row r="756" spans="1:94" s="72" customFormat="1" ht="16" customHeight="1" x14ac:dyDescent="0.25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82"/>
      <c r="L756" s="82"/>
      <c r="M756" s="82"/>
      <c r="N756" s="82"/>
      <c r="O756" s="82"/>
      <c r="P756" s="82"/>
      <c r="Q756" s="82"/>
      <c r="R756" s="79"/>
      <c r="S756" s="79"/>
      <c r="T756" s="79"/>
      <c r="U756" s="79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80"/>
      <c r="BQ756" s="80"/>
      <c r="BR756" s="80"/>
      <c r="BS756" s="80"/>
      <c r="BT756" s="80"/>
      <c r="BU756" s="80"/>
      <c r="BV756" s="80"/>
      <c r="BW756" s="77"/>
      <c r="BX756" s="57"/>
      <c r="CK756" s="92"/>
      <c r="CL756" s="92"/>
      <c r="CM756" s="92"/>
      <c r="CN756" s="92"/>
      <c r="CO756" s="92"/>
      <c r="CP756" s="92"/>
    </row>
    <row r="757" spans="1:94" s="72" customFormat="1" ht="16" customHeight="1" x14ac:dyDescent="0.25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82"/>
      <c r="L757" s="82"/>
      <c r="M757" s="82"/>
      <c r="N757" s="82"/>
      <c r="O757" s="82"/>
      <c r="P757" s="82"/>
      <c r="Q757" s="82"/>
      <c r="R757" s="79"/>
      <c r="S757" s="79"/>
      <c r="T757" s="79"/>
      <c r="U757" s="79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80"/>
      <c r="BQ757" s="80"/>
      <c r="BR757" s="80"/>
      <c r="BS757" s="80"/>
      <c r="BT757" s="80"/>
      <c r="BU757" s="80"/>
      <c r="BV757" s="80"/>
      <c r="BW757" s="77"/>
      <c r="BX757" s="57"/>
      <c r="CK757" s="92"/>
      <c r="CL757" s="92"/>
      <c r="CM757" s="92"/>
      <c r="CN757" s="92"/>
      <c r="CO757" s="92"/>
      <c r="CP757" s="92"/>
    </row>
    <row r="758" spans="1:94" s="72" customFormat="1" ht="16" customHeight="1" x14ac:dyDescent="0.25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82"/>
      <c r="L758" s="82"/>
      <c r="M758" s="82"/>
      <c r="N758" s="82"/>
      <c r="O758" s="82"/>
      <c r="P758" s="82"/>
      <c r="Q758" s="82"/>
      <c r="R758" s="79"/>
      <c r="S758" s="79"/>
      <c r="T758" s="79"/>
      <c r="U758" s="79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80"/>
      <c r="BQ758" s="80"/>
      <c r="BR758" s="80"/>
      <c r="BS758" s="80"/>
      <c r="BT758" s="80"/>
      <c r="BU758" s="80"/>
      <c r="BV758" s="80"/>
      <c r="BW758" s="77"/>
      <c r="BX758" s="57"/>
      <c r="CK758" s="92"/>
      <c r="CL758" s="92"/>
      <c r="CM758" s="92"/>
      <c r="CN758" s="92"/>
      <c r="CO758" s="92"/>
      <c r="CP758" s="92"/>
    </row>
    <row r="759" spans="1:94" s="72" customFormat="1" ht="16" customHeight="1" x14ac:dyDescent="0.25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82"/>
      <c r="L759" s="82"/>
      <c r="M759" s="82"/>
      <c r="N759" s="82"/>
      <c r="O759" s="82"/>
      <c r="P759" s="82"/>
      <c r="Q759" s="82"/>
      <c r="R759" s="79"/>
      <c r="S759" s="79"/>
      <c r="T759" s="79"/>
      <c r="U759" s="79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80"/>
      <c r="BQ759" s="80"/>
      <c r="BR759" s="80"/>
      <c r="BS759" s="80"/>
      <c r="BT759" s="80"/>
      <c r="BU759" s="80"/>
      <c r="BV759" s="80"/>
      <c r="BW759" s="77"/>
      <c r="BX759" s="57"/>
      <c r="CK759" s="92"/>
      <c r="CL759" s="92"/>
      <c r="CM759" s="92"/>
      <c r="CN759" s="92"/>
      <c r="CO759" s="92"/>
      <c r="CP759" s="92"/>
    </row>
    <row r="760" spans="1:94" s="72" customFormat="1" ht="16" customHeight="1" x14ac:dyDescent="0.25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82"/>
      <c r="L760" s="82"/>
      <c r="M760" s="82"/>
      <c r="N760" s="82"/>
      <c r="O760" s="82"/>
      <c r="P760" s="82"/>
      <c r="Q760" s="82"/>
      <c r="R760" s="79"/>
      <c r="S760" s="79"/>
      <c r="T760" s="79"/>
      <c r="U760" s="79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80"/>
      <c r="BQ760" s="80"/>
      <c r="BR760" s="80"/>
      <c r="BS760" s="80"/>
      <c r="BT760" s="80"/>
      <c r="BU760" s="80"/>
      <c r="BV760" s="80"/>
      <c r="BW760" s="77"/>
      <c r="BX760" s="57"/>
      <c r="CK760" s="92"/>
      <c r="CL760" s="92"/>
      <c r="CM760" s="92"/>
      <c r="CN760" s="92"/>
      <c r="CO760" s="92"/>
      <c r="CP760" s="92"/>
    </row>
    <row r="761" spans="1:94" s="72" customFormat="1" ht="16" customHeight="1" x14ac:dyDescent="0.25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82"/>
      <c r="L761" s="82"/>
      <c r="M761" s="82"/>
      <c r="N761" s="82"/>
      <c r="O761" s="82"/>
      <c r="P761" s="82"/>
      <c r="Q761" s="82"/>
      <c r="R761" s="79"/>
      <c r="S761" s="79"/>
      <c r="T761" s="79"/>
      <c r="U761" s="79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80"/>
      <c r="BQ761" s="80"/>
      <c r="BR761" s="80"/>
      <c r="BS761" s="80"/>
      <c r="BT761" s="80"/>
      <c r="BU761" s="80"/>
      <c r="BV761" s="80"/>
      <c r="BW761" s="77"/>
      <c r="BX761" s="57"/>
      <c r="CK761" s="92"/>
      <c r="CL761" s="92"/>
      <c r="CM761" s="92"/>
      <c r="CN761" s="92"/>
      <c r="CO761" s="92"/>
      <c r="CP761" s="92"/>
    </row>
    <row r="762" spans="1:94" s="72" customFormat="1" ht="16" customHeight="1" x14ac:dyDescent="0.25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82"/>
      <c r="L762" s="82"/>
      <c r="M762" s="82"/>
      <c r="N762" s="82"/>
      <c r="O762" s="82"/>
      <c r="P762" s="82"/>
      <c r="Q762" s="82"/>
      <c r="R762" s="79"/>
      <c r="S762" s="79"/>
      <c r="T762" s="79"/>
      <c r="U762" s="79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80"/>
      <c r="BQ762" s="80"/>
      <c r="BR762" s="80"/>
      <c r="BS762" s="80"/>
      <c r="BT762" s="80"/>
      <c r="BU762" s="80"/>
      <c r="BV762" s="80"/>
      <c r="BW762" s="77"/>
      <c r="BX762" s="57"/>
      <c r="CK762" s="92"/>
      <c r="CL762" s="92"/>
      <c r="CM762" s="92"/>
      <c r="CN762" s="92"/>
      <c r="CO762" s="92"/>
      <c r="CP762" s="92"/>
    </row>
    <row r="763" spans="1:94" s="72" customFormat="1" ht="16" customHeight="1" x14ac:dyDescent="0.25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82"/>
      <c r="L763" s="82"/>
      <c r="M763" s="82"/>
      <c r="N763" s="82"/>
      <c r="O763" s="82"/>
      <c r="P763" s="82"/>
      <c r="Q763" s="82"/>
      <c r="R763" s="79"/>
      <c r="S763" s="79"/>
      <c r="T763" s="79"/>
      <c r="U763" s="79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80"/>
      <c r="BQ763" s="80"/>
      <c r="BR763" s="80"/>
      <c r="BS763" s="80"/>
      <c r="BT763" s="80"/>
      <c r="BU763" s="80"/>
      <c r="BV763" s="80"/>
      <c r="BW763" s="77"/>
      <c r="BX763" s="57"/>
      <c r="CK763" s="92"/>
      <c r="CL763" s="92"/>
      <c r="CM763" s="92"/>
      <c r="CN763" s="92"/>
      <c r="CO763" s="92"/>
      <c r="CP763" s="92"/>
    </row>
    <row r="764" spans="1:94" s="72" customFormat="1" ht="16" customHeight="1" x14ac:dyDescent="0.25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82"/>
      <c r="L764" s="82"/>
      <c r="M764" s="82"/>
      <c r="N764" s="82"/>
      <c r="O764" s="82"/>
      <c r="P764" s="82"/>
      <c r="Q764" s="82"/>
      <c r="R764" s="79"/>
      <c r="S764" s="79"/>
      <c r="T764" s="79"/>
      <c r="U764" s="79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1"/>
      <c r="BO764" s="81"/>
      <c r="BP764" s="80"/>
      <c r="BQ764" s="80"/>
      <c r="BR764" s="80"/>
      <c r="BS764" s="80"/>
      <c r="BT764" s="80"/>
      <c r="BU764" s="80"/>
      <c r="BV764" s="80"/>
      <c r="BW764" s="77"/>
      <c r="BX764" s="57"/>
      <c r="CK764" s="92"/>
      <c r="CL764" s="92"/>
      <c r="CM764" s="92"/>
      <c r="CN764" s="92"/>
      <c r="CO764" s="92"/>
      <c r="CP764" s="92"/>
    </row>
    <row r="765" spans="1:94" s="72" customFormat="1" ht="16" customHeight="1" x14ac:dyDescent="0.25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82"/>
      <c r="L765" s="82"/>
      <c r="M765" s="82"/>
      <c r="N765" s="82"/>
      <c r="O765" s="82"/>
      <c r="P765" s="82"/>
      <c r="Q765" s="82"/>
      <c r="R765" s="79"/>
      <c r="S765" s="79"/>
      <c r="T765" s="79"/>
      <c r="U765" s="79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1"/>
      <c r="BO765" s="81"/>
      <c r="BP765" s="80"/>
      <c r="BQ765" s="80"/>
      <c r="BR765" s="80"/>
      <c r="BS765" s="80"/>
      <c r="BT765" s="80"/>
      <c r="BU765" s="80"/>
      <c r="BV765" s="80"/>
      <c r="BW765" s="77"/>
      <c r="BX765" s="57"/>
      <c r="CK765" s="92"/>
      <c r="CL765" s="92"/>
      <c r="CM765" s="92"/>
      <c r="CN765" s="92"/>
      <c r="CO765" s="92"/>
      <c r="CP765" s="92"/>
    </row>
    <row r="766" spans="1:94" s="72" customFormat="1" ht="16" customHeight="1" x14ac:dyDescent="0.25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82"/>
      <c r="L766" s="82"/>
      <c r="M766" s="82"/>
      <c r="N766" s="82"/>
      <c r="O766" s="82"/>
      <c r="P766" s="82"/>
      <c r="Q766" s="82"/>
      <c r="R766" s="79"/>
      <c r="S766" s="79"/>
      <c r="T766" s="79"/>
      <c r="U766" s="79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1"/>
      <c r="BO766" s="81"/>
      <c r="BP766" s="80"/>
      <c r="BQ766" s="80"/>
      <c r="BR766" s="80"/>
      <c r="BS766" s="80"/>
      <c r="BT766" s="80"/>
      <c r="BU766" s="80"/>
      <c r="BV766" s="80"/>
      <c r="BW766" s="77"/>
      <c r="BX766" s="57"/>
      <c r="CK766" s="92"/>
      <c r="CL766" s="92"/>
      <c r="CM766" s="92"/>
      <c r="CN766" s="92"/>
      <c r="CO766" s="92"/>
      <c r="CP766" s="92"/>
    </row>
    <row r="767" spans="1:94" s="72" customFormat="1" ht="16" customHeight="1" x14ac:dyDescent="0.25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82"/>
      <c r="L767" s="82"/>
      <c r="M767" s="82"/>
      <c r="N767" s="82"/>
      <c r="O767" s="82"/>
      <c r="P767" s="82"/>
      <c r="Q767" s="82"/>
      <c r="R767" s="79"/>
      <c r="S767" s="79"/>
      <c r="T767" s="79"/>
      <c r="U767" s="79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1"/>
      <c r="BO767" s="81"/>
      <c r="BP767" s="80"/>
      <c r="BQ767" s="80"/>
      <c r="BR767" s="80"/>
      <c r="BS767" s="80"/>
      <c r="BT767" s="80"/>
      <c r="BU767" s="80"/>
      <c r="BV767" s="80"/>
      <c r="BW767" s="77"/>
      <c r="BX767" s="57"/>
      <c r="CK767" s="92"/>
      <c r="CL767" s="92"/>
      <c r="CM767" s="92"/>
      <c r="CN767" s="92"/>
      <c r="CO767" s="92"/>
      <c r="CP767" s="92"/>
    </row>
    <row r="768" spans="1:94" s="72" customFormat="1" ht="16" customHeight="1" x14ac:dyDescent="0.25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82"/>
      <c r="L768" s="82"/>
      <c r="M768" s="82"/>
      <c r="N768" s="82"/>
      <c r="O768" s="82"/>
      <c r="P768" s="82"/>
      <c r="Q768" s="82"/>
      <c r="R768" s="79"/>
      <c r="S768" s="79"/>
      <c r="T768" s="79"/>
      <c r="U768" s="79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1"/>
      <c r="BO768" s="81"/>
      <c r="BP768" s="80"/>
      <c r="BQ768" s="80"/>
      <c r="BR768" s="80"/>
      <c r="BS768" s="80"/>
      <c r="BT768" s="80"/>
      <c r="BU768" s="80"/>
      <c r="BV768" s="80"/>
      <c r="BW768" s="77"/>
      <c r="BX768" s="57"/>
      <c r="CK768" s="92"/>
      <c r="CL768" s="92"/>
      <c r="CM768" s="92"/>
      <c r="CN768" s="92"/>
      <c r="CO768" s="92"/>
      <c r="CP768" s="92"/>
    </row>
    <row r="769" spans="1:94" s="72" customFormat="1" ht="16" customHeight="1" x14ac:dyDescent="0.25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82"/>
      <c r="L769" s="82"/>
      <c r="M769" s="82"/>
      <c r="N769" s="82"/>
      <c r="O769" s="82"/>
      <c r="P769" s="82"/>
      <c r="Q769" s="82"/>
      <c r="R769" s="79"/>
      <c r="S769" s="79"/>
      <c r="T769" s="79"/>
      <c r="U769" s="79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1"/>
      <c r="BO769" s="81"/>
      <c r="BP769" s="80"/>
      <c r="BQ769" s="80"/>
      <c r="BR769" s="80"/>
      <c r="BS769" s="80"/>
      <c r="BT769" s="80"/>
      <c r="BU769" s="80"/>
      <c r="BV769" s="80"/>
      <c r="BW769" s="77"/>
      <c r="BX769" s="57"/>
      <c r="CK769" s="92"/>
      <c r="CL769" s="92"/>
      <c r="CM769" s="92"/>
      <c r="CN769" s="92"/>
      <c r="CO769" s="92"/>
      <c r="CP769" s="92"/>
    </row>
    <row r="770" spans="1:94" s="72" customFormat="1" ht="16" customHeight="1" x14ac:dyDescent="0.25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82"/>
      <c r="L770" s="82"/>
      <c r="M770" s="82"/>
      <c r="N770" s="82"/>
      <c r="O770" s="82"/>
      <c r="P770" s="82"/>
      <c r="Q770" s="82"/>
      <c r="R770" s="79"/>
      <c r="S770" s="79"/>
      <c r="T770" s="79"/>
      <c r="U770" s="79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1"/>
      <c r="BO770" s="81"/>
      <c r="BP770" s="80"/>
      <c r="BQ770" s="80"/>
      <c r="BR770" s="80"/>
      <c r="BS770" s="80"/>
      <c r="BT770" s="80"/>
      <c r="BU770" s="80"/>
      <c r="BV770" s="80"/>
      <c r="BW770" s="77"/>
      <c r="BX770" s="57"/>
      <c r="CK770" s="92"/>
      <c r="CL770" s="92"/>
      <c r="CM770" s="92"/>
      <c r="CN770" s="92"/>
      <c r="CO770" s="92"/>
      <c r="CP770" s="92"/>
    </row>
    <row r="771" spans="1:94" s="72" customFormat="1" ht="16" customHeight="1" x14ac:dyDescent="0.25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82"/>
      <c r="L771" s="82"/>
      <c r="M771" s="82"/>
      <c r="N771" s="82"/>
      <c r="O771" s="82"/>
      <c r="P771" s="82"/>
      <c r="Q771" s="82"/>
      <c r="R771" s="79"/>
      <c r="S771" s="79"/>
      <c r="T771" s="79"/>
      <c r="U771" s="79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80"/>
      <c r="BQ771" s="80"/>
      <c r="BR771" s="80"/>
      <c r="BS771" s="80"/>
      <c r="BT771" s="80"/>
      <c r="BU771" s="80"/>
      <c r="BV771" s="80"/>
      <c r="BW771" s="77"/>
      <c r="BX771" s="57"/>
      <c r="CK771" s="92"/>
      <c r="CL771" s="92"/>
      <c r="CM771" s="92"/>
      <c r="CN771" s="92"/>
      <c r="CO771" s="92"/>
      <c r="CP771" s="92"/>
    </row>
    <row r="772" spans="1:94" s="72" customFormat="1" ht="16" customHeight="1" x14ac:dyDescent="0.25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82"/>
      <c r="L772" s="82"/>
      <c r="M772" s="82"/>
      <c r="N772" s="82"/>
      <c r="O772" s="82"/>
      <c r="P772" s="82"/>
      <c r="Q772" s="82"/>
      <c r="R772" s="79"/>
      <c r="S772" s="79"/>
      <c r="T772" s="79"/>
      <c r="U772" s="79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80"/>
      <c r="BQ772" s="80"/>
      <c r="BR772" s="80"/>
      <c r="BS772" s="80"/>
      <c r="BT772" s="80"/>
      <c r="BU772" s="80"/>
      <c r="BV772" s="80"/>
      <c r="BW772" s="77"/>
      <c r="BX772" s="57"/>
      <c r="CK772" s="92"/>
      <c r="CL772" s="92"/>
      <c r="CM772" s="92"/>
      <c r="CN772" s="92"/>
      <c r="CO772" s="92"/>
      <c r="CP772" s="92"/>
    </row>
    <row r="773" spans="1:94" s="72" customFormat="1" ht="16" customHeight="1" x14ac:dyDescent="0.25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82"/>
      <c r="L773" s="82"/>
      <c r="M773" s="82"/>
      <c r="N773" s="82"/>
      <c r="O773" s="82"/>
      <c r="P773" s="82"/>
      <c r="Q773" s="82"/>
      <c r="R773" s="79"/>
      <c r="S773" s="79"/>
      <c r="T773" s="79"/>
      <c r="U773" s="79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80"/>
      <c r="BQ773" s="80"/>
      <c r="BR773" s="80"/>
      <c r="BS773" s="80"/>
      <c r="BT773" s="80"/>
      <c r="BU773" s="80"/>
      <c r="BV773" s="80"/>
      <c r="BW773" s="77"/>
      <c r="BX773" s="57"/>
      <c r="CK773" s="92"/>
      <c r="CL773" s="92"/>
      <c r="CM773" s="92"/>
      <c r="CN773" s="92"/>
      <c r="CO773" s="92"/>
      <c r="CP773" s="92"/>
    </row>
    <row r="774" spans="1:94" s="72" customFormat="1" ht="16" customHeight="1" x14ac:dyDescent="0.25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82"/>
      <c r="L774" s="82"/>
      <c r="M774" s="82"/>
      <c r="N774" s="82"/>
      <c r="O774" s="82"/>
      <c r="P774" s="82"/>
      <c r="Q774" s="82"/>
      <c r="R774" s="79"/>
      <c r="S774" s="79"/>
      <c r="T774" s="79"/>
      <c r="U774" s="79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80"/>
      <c r="BQ774" s="80"/>
      <c r="BR774" s="80"/>
      <c r="BS774" s="80"/>
      <c r="BT774" s="80"/>
      <c r="BU774" s="80"/>
      <c r="BV774" s="80"/>
      <c r="BW774" s="77"/>
      <c r="BX774" s="57"/>
      <c r="CK774" s="92"/>
      <c r="CL774" s="92"/>
      <c r="CM774" s="92"/>
      <c r="CN774" s="92"/>
      <c r="CO774" s="92"/>
      <c r="CP774" s="92"/>
    </row>
    <row r="775" spans="1:94" s="72" customFormat="1" ht="16" customHeight="1" x14ac:dyDescent="0.25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82"/>
      <c r="L775" s="82"/>
      <c r="M775" s="82"/>
      <c r="N775" s="82"/>
      <c r="O775" s="82"/>
      <c r="P775" s="82"/>
      <c r="Q775" s="82"/>
      <c r="R775" s="79"/>
      <c r="S775" s="79"/>
      <c r="T775" s="79"/>
      <c r="U775" s="79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M775" s="77"/>
      <c r="BN775" s="77"/>
      <c r="BO775" s="77"/>
      <c r="BP775" s="80"/>
      <c r="BQ775" s="80"/>
      <c r="BR775" s="80"/>
      <c r="BS775" s="80"/>
      <c r="BT775" s="80"/>
      <c r="BU775" s="80"/>
      <c r="BV775" s="80"/>
      <c r="BW775" s="77"/>
      <c r="BX775" s="57"/>
      <c r="CK775" s="92"/>
      <c r="CL775" s="92"/>
      <c r="CM775" s="92"/>
      <c r="CN775" s="92"/>
      <c r="CO775" s="92"/>
      <c r="CP775" s="92"/>
    </row>
    <row r="776" spans="1:94" s="72" customFormat="1" ht="16" customHeight="1" x14ac:dyDescent="0.25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82"/>
      <c r="L776" s="82"/>
      <c r="M776" s="82"/>
      <c r="N776" s="82"/>
      <c r="O776" s="82"/>
      <c r="P776" s="82"/>
      <c r="Q776" s="82"/>
      <c r="R776" s="79"/>
      <c r="S776" s="79"/>
      <c r="T776" s="79"/>
      <c r="U776" s="79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80"/>
      <c r="BQ776" s="80"/>
      <c r="BR776" s="80"/>
      <c r="BS776" s="80"/>
      <c r="BT776" s="80"/>
      <c r="BU776" s="80"/>
      <c r="BV776" s="80"/>
      <c r="BW776" s="77"/>
      <c r="BX776" s="57"/>
      <c r="CK776" s="92"/>
      <c r="CL776" s="92"/>
      <c r="CM776" s="92"/>
      <c r="CN776" s="92"/>
      <c r="CO776" s="92"/>
      <c r="CP776" s="92"/>
    </row>
    <row r="777" spans="1:94" s="72" customFormat="1" ht="16" customHeight="1" x14ac:dyDescent="0.25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82"/>
      <c r="L777" s="82"/>
      <c r="M777" s="82"/>
      <c r="N777" s="82"/>
      <c r="O777" s="82"/>
      <c r="P777" s="82"/>
      <c r="Q777" s="82"/>
      <c r="R777" s="79"/>
      <c r="S777" s="79"/>
      <c r="T777" s="79"/>
      <c r="U777" s="79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M777" s="77"/>
      <c r="BN777" s="77"/>
      <c r="BO777" s="77"/>
      <c r="BP777" s="80"/>
      <c r="BQ777" s="80"/>
      <c r="BR777" s="80"/>
      <c r="BS777" s="80"/>
      <c r="BT777" s="80"/>
      <c r="BU777" s="80"/>
      <c r="BV777" s="80"/>
      <c r="BW777" s="77"/>
      <c r="BX777" s="57"/>
      <c r="CK777" s="92"/>
      <c r="CL777" s="92"/>
      <c r="CM777" s="92"/>
      <c r="CN777" s="92"/>
      <c r="CO777" s="92"/>
      <c r="CP777" s="92"/>
    </row>
    <row r="778" spans="1:94" s="72" customFormat="1" ht="16" customHeight="1" x14ac:dyDescent="0.25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82"/>
      <c r="L778" s="82"/>
      <c r="M778" s="82"/>
      <c r="N778" s="82"/>
      <c r="O778" s="82"/>
      <c r="P778" s="82"/>
      <c r="Q778" s="82"/>
      <c r="R778" s="79"/>
      <c r="S778" s="79"/>
      <c r="T778" s="79"/>
      <c r="U778" s="79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80"/>
      <c r="BQ778" s="80"/>
      <c r="BR778" s="80"/>
      <c r="BS778" s="80"/>
      <c r="BT778" s="80"/>
      <c r="BU778" s="80"/>
      <c r="BV778" s="80"/>
      <c r="BW778" s="77"/>
      <c r="BX778" s="57"/>
      <c r="CK778" s="92"/>
      <c r="CL778" s="92"/>
      <c r="CM778" s="92"/>
      <c r="CN778" s="92"/>
      <c r="CO778" s="92"/>
      <c r="CP778" s="92"/>
    </row>
    <row r="779" spans="1:94" s="72" customFormat="1" ht="16" customHeight="1" x14ac:dyDescent="0.25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82"/>
      <c r="L779" s="82"/>
      <c r="M779" s="82"/>
      <c r="N779" s="82"/>
      <c r="O779" s="82"/>
      <c r="P779" s="82"/>
      <c r="Q779" s="82"/>
      <c r="R779" s="79"/>
      <c r="S779" s="79"/>
      <c r="T779" s="79"/>
      <c r="U779" s="79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80"/>
      <c r="BQ779" s="80"/>
      <c r="BR779" s="80"/>
      <c r="BS779" s="80"/>
      <c r="BT779" s="80"/>
      <c r="BU779" s="80"/>
      <c r="BV779" s="80"/>
      <c r="BW779" s="77"/>
      <c r="BX779" s="57"/>
      <c r="CK779" s="92"/>
      <c r="CL779" s="92"/>
      <c r="CM779" s="92"/>
      <c r="CN779" s="92"/>
      <c r="CO779" s="92"/>
      <c r="CP779" s="92"/>
    </row>
    <row r="780" spans="1:94" s="72" customFormat="1" ht="16" customHeight="1" x14ac:dyDescent="0.25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82"/>
      <c r="L780" s="82"/>
      <c r="M780" s="82"/>
      <c r="N780" s="82"/>
      <c r="O780" s="82"/>
      <c r="P780" s="82"/>
      <c r="Q780" s="82"/>
      <c r="R780" s="79"/>
      <c r="S780" s="79"/>
      <c r="T780" s="79"/>
      <c r="U780" s="79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80"/>
      <c r="BQ780" s="80"/>
      <c r="BR780" s="80"/>
      <c r="BS780" s="80"/>
      <c r="BT780" s="80"/>
      <c r="BU780" s="80"/>
      <c r="BV780" s="80"/>
      <c r="BW780" s="77"/>
      <c r="BX780" s="57"/>
      <c r="CK780" s="92"/>
      <c r="CL780" s="92"/>
      <c r="CM780" s="92"/>
      <c r="CN780" s="92"/>
      <c r="CO780" s="92"/>
      <c r="CP780" s="92"/>
    </row>
    <row r="781" spans="1:94" s="72" customFormat="1" ht="16" customHeight="1" x14ac:dyDescent="0.25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82"/>
      <c r="L781" s="82"/>
      <c r="M781" s="82"/>
      <c r="N781" s="82"/>
      <c r="O781" s="82"/>
      <c r="P781" s="82"/>
      <c r="Q781" s="82"/>
      <c r="R781" s="79"/>
      <c r="S781" s="79"/>
      <c r="T781" s="79"/>
      <c r="U781" s="79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80"/>
      <c r="BQ781" s="80"/>
      <c r="BR781" s="80"/>
      <c r="BS781" s="80"/>
      <c r="BT781" s="80"/>
      <c r="BU781" s="80"/>
      <c r="BV781" s="80"/>
      <c r="BW781" s="77"/>
      <c r="BX781" s="57"/>
      <c r="CK781" s="92"/>
      <c r="CL781" s="92"/>
      <c r="CM781" s="92"/>
      <c r="CN781" s="92"/>
      <c r="CO781" s="92"/>
      <c r="CP781" s="92"/>
    </row>
    <row r="782" spans="1:94" s="72" customFormat="1" ht="16" customHeight="1" x14ac:dyDescent="0.25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82"/>
      <c r="L782" s="82"/>
      <c r="M782" s="82"/>
      <c r="N782" s="82"/>
      <c r="O782" s="82"/>
      <c r="P782" s="82"/>
      <c r="Q782" s="82"/>
      <c r="R782" s="79"/>
      <c r="S782" s="79"/>
      <c r="T782" s="79"/>
      <c r="U782" s="79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80"/>
      <c r="BQ782" s="80"/>
      <c r="BR782" s="80"/>
      <c r="BS782" s="80"/>
      <c r="BT782" s="80"/>
      <c r="BU782" s="80"/>
      <c r="BV782" s="80"/>
      <c r="BW782" s="77"/>
      <c r="BX782" s="57"/>
      <c r="CK782" s="92"/>
      <c r="CL782" s="92"/>
      <c r="CM782" s="92"/>
      <c r="CN782" s="92"/>
      <c r="CO782" s="92"/>
      <c r="CP782" s="92"/>
    </row>
    <row r="783" spans="1:94" s="72" customFormat="1" ht="16" customHeight="1" x14ac:dyDescent="0.25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82"/>
      <c r="L783" s="82"/>
      <c r="M783" s="82"/>
      <c r="N783" s="82"/>
      <c r="O783" s="82"/>
      <c r="P783" s="82"/>
      <c r="Q783" s="82"/>
      <c r="R783" s="79"/>
      <c r="S783" s="79"/>
      <c r="T783" s="79"/>
      <c r="U783" s="79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80"/>
      <c r="BQ783" s="80"/>
      <c r="BR783" s="80"/>
      <c r="BS783" s="80"/>
      <c r="BT783" s="80"/>
      <c r="BU783" s="80"/>
      <c r="BV783" s="80"/>
      <c r="BW783" s="77"/>
      <c r="BX783" s="57"/>
      <c r="CK783" s="92"/>
      <c r="CL783" s="92"/>
      <c r="CM783" s="92"/>
      <c r="CN783" s="92"/>
      <c r="CO783" s="92"/>
      <c r="CP783" s="92"/>
    </row>
    <row r="784" spans="1:94" s="72" customFormat="1" ht="16" customHeight="1" x14ac:dyDescent="0.25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82"/>
      <c r="L784" s="82"/>
      <c r="M784" s="82"/>
      <c r="N784" s="82"/>
      <c r="O784" s="82"/>
      <c r="P784" s="82"/>
      <c r="Q784" s="82"/>
      <c r="R784" s="79"/>
      <c r="S784" s="79"/>
      <c r="T784" s="79"/>
      <c r="U784" s="79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80"/>
      <c r="BQ784" s="80"/>
      <c r="BR784" s="80"/>
      <c r="BS784" s="80"/>
      <c r="BT784" s="80"/>
      <c r="BU784" s="80"/>
      <c r="BV784" s="80"/>
      <c r="BW784" s="77"/>
      <c r="BX784" s="57"/>
      <c r="CK784" s="92"/>
      <c r="CL784" s="92"/>
      <c r="CM784" s="92"/>
      <c r="CN784" s="92"/>
      <c r="CO784" s="92"/>
      <c r="CP784" s="92"/>
    </row>
    <row r="785" spans="1:94" s="72" customFormat="1" ht="16" customHeight="1" x14ac:dyDescent="0.25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82"/>
      <c r="L785" s="82"/>
      <c r="M785" s="82"/>
      <c r="N785" s="82"/>
      <c r="O785" s="82"/>
      <c r="P785" s="82"/>
      <c r="Q785" s="82"/>
      <c r="R785" s="79"/>
      <c r="S785" s="79"/>
      <c r="T785" s="79"/>
      <c r="U785" s="79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80"/>
      <c r="BQ785" s="80"/>
      <c r="BR785" s="80"/>
      <c r="BS785" s="80"/>
      <c r="BT785" s="80"/>
      <c r="BU785" s="80"/>
      <c r="BV785" s="80"/>
      <c r="BW785" s="77"/>
      <c r="BX785" s="57"/>
      <c r="CK785" s="92"/>
      <c r="CL785" s="92"/>
      <c r="CM785" s="92"/>
      <c r="CN785" s="92"/>
      <c r="CO785" s="92"/>
      <c r="CP785" s="92"/>
    </row>
    <row r="786" spans="1:94" s="72" customFormat="1" ht="16" customHeight="1" x14ac:dyDescent="0.25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82"/>
      <c r="L786" s="82"/>
      <c r="M786" s="82"/>
      <c r="N786" s="82"/>
      <c r="O786" s="82"/>
      <c r="P786" s="82"/>
      <c r="Q786" s="82"/>
      <c r="R786" s="79"/>
      <c r="S786" s="79"/>
      <c r="T786" s="79"/>
      <c r="U786" s="79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80"/>
      <c r="BQ786" s="80"/>
      <c r="BR786" s="80"/>
      <c r="BS786" s="80"/>
      <c r="BT786" s="80"/>
      <c r="BU786" s="80"/>
      <c r="BV786" s="80"/>
      <c r="BW786" s="77"/>
      <c r="BX786" s="57"/>
      <c r="CK786" s="92"/>
      <c r="CL786" s="92"/>
      <c r="CM786" s="92"/>
      <c r="CN786" s="92"/>
      <c r="CO786" s="92"/>
      <c r="CP786" s="92"/>
    </row>
    <row r="787" spans="1:94" s="72" customFormat="1" ht="16" customHeight="1" x14ac:dyDescent="0.25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82"/>
      <c r="L787" s="82"/>
      <c r="M787" s="82"/>
      <c r="N787" s="82"/>
      <c r="O787" s="82"/>
      <c r="P787" s="82"/>
      <c r="Q787" s="82"/>
      <c r="R787" s="79"/>
      <c r="S787" s="79"/>
      <c r="T787" s="79"/>
      <c r="U787" s="79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80"/>
      <c r="BQ787" s="80"/>
      <c r="BR787" s="80"/>
      <c r="BS787" s="80"/>
      <c r="BT787" s="80"/>
      <c r="BU787" s="80"/>
      <c r="BV787" s="80"/>
      <c r="BW787" s="77"/>
      <c r="BX787" s="57"/>
      <c r="CK787" s="92"/>
      <c r="CL787" s="92"/>
      <c r="CM787" s="92"/>
      <c r="CN787" s="92"/>
      <c r="CO787" s="92"/>
      <c r="CP787" s="92"/>
    </row>
    <row r="788" spans="1:94" s="72" customFormat="1" ht="16" customHeight="1" x14ac:dyDescent="0.25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82"/>
      <c r="L788" s="82"/>
      <c r="M788" s="82"/>
      <c r="N788" s="82"/>
      <c r="O788" s="82"/>
      <c r="P788" s="82"/>
      <c r="Q788" s="82"/>
      <c r="R788" s="79"/>
      <c r="S788" s="79"/>
      <c r="T788" s="79"/>
      <c r="U788" s="79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1"/>
      <c r="BO788" s="81"/>
      <c r="BP788" s="80"/>
      <c r="BQ788" s="80"/>
      <c r="BR788" s="80"/>
      <c r="BS788" s="80"/>
      <c r="BT788" s="80"/>
      <c r="BU788" s="80"/>
      <c r="BV788" s="80"/>
      <c r="BW788" s="77"/>
      <c r="BX788" s="57"/>
      <c r="CK788" s="92"/>
      <c r="CL788" s="92"/>
      <c r="CM788" s="92"/>
      <c r="CN788" s="92"/>
      <c r="CO788" s="92"/>
      <c r="CP788" s="92"/>
    </row>
    <row r="789" spans="1:94" s="72" customFormat="1" ht="16" customHeight="1" x14ac:dyDescent="0.25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82"/>
      <c r="L789" s="82"/>
      <c r="M789" s="82"/>
      <c r="N789" s="82"/>
      <c r="O789" s="82"/>
      <c r="P789" s="82"/>
      <c r="Q789" s="82"/>
      <c r="R789" s="79"/>
      <c r="S789" s="79"/>
      <c r="T789" s="79"/>
      <c r="U789" s="79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1"/>
      <c r="BO789" s="81"/>
      <c r="BP789" s="80"/>
      <c r="BQ789" s="80"/>
      <c r="BR789" s="80"/>
      <c r="BS789" s="80"/>
      <c r="BT789" s="80"/>
      <c r="BU789" s="80"/>
      <c r="BV789" s="80"/>
      <c r="BW789" s="77"/>
      <c r="BX789" s="57"/>
      <c r="CK789" s="92"/>
      <c r="CL789" s="92"/>
      <c r="CM789" s="92"/>
      <c r="CN789" s="92"/>
      <c r="CO789" s="92"/>
      <c r="CP789" s="92"/>
    </row>
    <row r="790" spans="1:94" s="72" customFormat="1" ht="16" customHeight="1" x14ac:dyDescent="0.25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82"/>
      <c r="L790" s="82"/>
      <c r="M790" s="82"/>
      <c r="N790" s="82"/>
      <c r="O790" s="82"/>
      <c r="P790" s="82"/>
      <c r="Q790" s="82"/>
      <c r="R790" s="79"/>
      <c r="S790" s="79"/>
      <c r="T790" s="79"/>
      <c r="U790" s="79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1"/>
      <c r="BO790" s="81"/>
      <c r="BP790" s="80"/>
      <c r="BQ790" s="80"/>
      <c r="BR790" s="80"/>
      <c r="BS790" s="80"/>
      <c r="BT790" s="80"/>
      <c r="BU790" s="80"/>
      <c r="BV790" s="80"/>
      <c r="BW790" s="77"/>
      <c r="BX790" s="57"/>
      <c r="CK790" s="92"/>
      <c r="CL790" s="92"/>
      <c r="CM790" s="92"/>
      <c r="CN790" s="92"/>
      <c r="CO790" s="92"/>
      <c r="CP790" s="92"/>
    </row>
    <row r="791" spans="1:94" s="72" customFormat="1" ht="16" customHeight="1" x14ac:dyDescent="0.25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82"/>
      <c r="L791" s="82"/>
      <c r="M791" s="82"/>
      <c r="N791" s="82"/>
      <c r="O791" s="82"/>
      <c r="P791" s="82"/>
      <c r="Q791" s="82"/>
      <c r="R791" s="79"/>
      <c r="S791" s="79"/>
      <c r="T791" s="79"/>
      <c r="U791" s="79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1"/>
      <c r="BO791" s="81"/>
      <c r="BP791" s="80"/>
      <c r="BQ791" s="80"/>
      <c r="BR791" s="80"/>
      <c r="BS791" s="80"/>
      <c r="BT791" s="80"/>
      <c r="BU791" s="80"/>
      <c r="BV791" s="80"/>
      <c r="BW791" s="77"/>
      <c r="BX791" s="57"/>
      <c r="CK791" s="92"/>
      <c r="CL791" s="92"/>
      <c r="CM791" s="92"/>
      <c r="CN791" s="92"/>
      <c r="CO791" s="92"/>
      <c r="CP791" s="92"/>
    </row>
    <row r="792" spans="1:94" s="72" customFormat="1" ht="16" customHeight="1" x14ac:dyDescent="0.25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82"/>
      <c r="L792" s="82"/>
      <c r="M792" s="82"/>
      <c r="N792" s="82"/>
      <c r="O792" s="82"/>
      <c r="P792" s="82"/>
      <c r="Q792" s="82"/>
      <c r="R792" s="79"/>
      <c r="S792" s="79"/>
      <c r="T792" s="79"/>
      <c r="U792" s="79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1"/>
      <c r="BO792" s="81"/>
      <c r="BP792" s="80"/>
      <c r="BQ792" s="80"/>
      <c r="BR792" s="80"/>
      <c r="BS792" s="80"/>
      <c r="BT792" s="80"/>
      <c r="BU792" s="80"/>
      <c r="BV792" s="80"/>
      <c r="BW792" s="77"/>
      <c r="BX792" s="57"/>
      <c r="CK792" s="92"/>
      <c r="CL792" s="92"/>
      <c r="CM792" s="92"/>
      <c r="CN792" s="92"/>
      <c r="CO792" s="92"/>
      <c r="CP792" s="92"/>
    </row>
    <row r="793" spans="1:94" s="72" customFormat="1" ht="16" customHeight="1" x14ac:dyDescent="0.25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82"/>
      <c r="L793" s="82"/>
      <c r="M793" s="82"/>
      <c r="N793" s="82"/>
      <c r="O793" s="82"/>
      <c r="P793" s="82"/>
      <c r="Q793" s="82"/>
      <c r="R793" s="79"/>
      <c r="S793" s="79"/>
      <c r="T793" s="79"/>
      <c r="U793" s="79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1"/>
      <c r="BO793" s="81"/>
      <c r="BP793" s="80"/>
      <c r="BQ793" s="80"/>
      <c r="BR793" s="80"/>
      <c r="BS793" s="80"/>
      <c r="BT793" s="80"/>
      <c r="BU793" s="80"/>
      <c r="BV793" s="80"/>
      <c r="BW793" s="77"/>
      <c r="BX793" s="57"/>
      <c r="CK793" s="92"/>
      <c r="CL793" s="92"/>
      <c r="CM793" s="92"/>
      <c r="CN793" s="92"/>
      <c r="CO793" s="92"/>
      <c r="CP793" s="92"/>
    </row>
    <row r="794" spans="1:94" s="72" customFormat="1" ht="16" customHeight="1" x14ac:dyDescent="0.25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82"/>
      <c r="L794" s="82"/>
      <c r="M794" s="82"/>
      <c r="N794" s="82"/>
      <c r="O794" s="82"/>
      <c r="P794" s="82"/>
      <c r="Q794" s="82"/>
      <c r="R794" s="79"/>
      <c r="S794" s="79"/>
      <c r="T794" s="79"/>
      <c r="U794" s="79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1"/>
      <c r="BO794" s="81"/>
      <c r="BP794" s="80"/>
      <c r="BQ794" s="80"/>
      <c r="BR794" s="80"/>
      <c r="BS794" s="80"/>
      <c r="BT794" s="80"/>
      <c r="BU794" s="80"/>
      <c r="BV794" s="80"/>
      <c r="BW794" s="77"/>
      <c r="BX794" s="57"/>
      <c r="CK794" s="92"/>
      <c r="CL794" s="92"/>
      <c r="CM794" s="92"/>
      <c r="CN794" s="92"/>
      <c r="CO794" s="92"/>
      <c r="CP794" s="92"/>
    </row>
    <row r="795" spans="1:94" s="72" customFormat="1" ht="16" customHeight="1" x14ac:dyDescent="0.25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82"/>
      <c r="L795" s="82"/>
      <c r="M795" s="82"/>
      <c r="N795" s="82"/>
      <c r="O795" s="82"/>
      <c r="P795" s="82"/>
      <c r="Q795" s="82"/>
      <c r="R795" s="79"/>
      <c r="S795" s="79"/>
      <c r="T795" s="79"/>
      <c r="U795" s="79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80"/>
      <c r="BQ795" s="80"/>
      <c r="BR795" s="80"/>
      <c r="BS795" s="80"/>
      <c r="BT795" s="80"/>
      <c r="BU795" s="80"/>
      <c r="BV795" s="80"/>
      <c r="BW795" s="77"/>
      <c r="BX795" s="57"/>
      <c r="CK795" s="92"/>
      <c r="CL795" s="92"/>
      <c r="CM795" s="92"/>
      <c r="CN795" s="92"/>
      <c r="CO795" s="92"/>
      <c r="CP795" s="92"/>
    </row>
    <row r="796" spans="1:94" s="72" customFormat="1" ht="16" customHeight="1" x14ac:dyDescent="0.25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82"/>
      <c r="L796" s="82"/>
      <c r="M796" s="82"/>
      <c r="N796" s="82"/>
      <c r="O796" s="82"/>
      <c r="P796" s="82"/>
      <c r="Q796" s="82"/>
      <c r="R796" s="79"/>
      <c r="S796" s="79"/>
      <c r="T796" s="79"/>
      <c r="U796" s="79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80"/>
      <c r="BQ796" s="80"/>
      <c r="BR796" s="80"/>
      <c r="BS796" s="80"/>
      <c r="BT796" s="80"/>
      <c r="BU796" s="80"/>
      <c r="BV796" s="80"/>
      <c r="BW796" s="77"/>
      <c r="BX796" s="57"/>
      <c r="CK796" s="92"/>
      <c r="CL796" s="92"/>
      <c r="CM796" s="92"/>
      <c r="CN796" s="92"/>
      <c r="CO796" s="92"/>
      <c r="CP796" s="92"/>
    </row>
    <row r="797" spans="1:94" s="72" customFormat="1" ht="16" customHeight="1" x14ac:dyDescent="0.25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82"/>
      <c r="L797" s="82"/>
      <c r="M797" s="82"/>
      <c r="N797" s="82"/>
      <c r="O797" s="82"/>
      <c r="P797" s="82"/>
      <c r="Q797" s="82"/>
      <c r="R797" s="79"/>
      <c r="S797" s="79"/>
      <c r="T797" s="79"/>
      <c r="U797" s="79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80"/>
      <c r="BQ797" s="80"/>
      <c r="BR797" s="80"/>
      <c r="BS797" s="80"/>
      <c r="BT797" s="80"/>
      <c r="BU797" s="80"/>
      <c r="BV797" s="80"/>
      <c r="BW797" s="77"/>
      <c r="BX797" s="57"/>
      <c r="CK797" s="92"/>
      <c r="CL797" s="92"/>
      <c r="CM797" s="92"/>
      <c r="CN797" s="92"/>
      <c r="CO797" s="92"/>
      <c r="CP797" s="92"/>
    </row>
    <row r="798" spans="1:94" s="72" customFormat="1" ht="16" customHeight="1" x14ac:dyDescent="0.25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82"/>
      <c r="L798" s="82"/>
      <c r="M798" s="82"/>
      <c r="N798" s="82"/>
      <c r="O798" s="82"/>
      <c r="P798" s="82"/>
      <c r="Q798" s="82"/>
      <c r="R798" s="79"/>
      <c r="S798" s="79"/>
      <c r="T798" s="79"/>
      <c r="U798" s="79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80"/>
      <c r="BQ798" s="80"/>
      <c r="BR798" s="80"/>
      <c r="BS798" s="80"/>
      <c r="BT798" s="80"/>
      <c r="BU798" s="80"/>
      <c r="BV798" s="80"/>
      <c r="BW798" s="77"/>
      <c r="BX798" s="57"/>
      <c r="CK798" s="92"/>
      <c r="CL798" s="92"/>
      <c r="CM798" s="92"/>
      <c r="CN798" s="92"/>
      <c r="CO798" s="92"/>
      <c r="CP798" s="92"/>
    </row>
    <row r="799" spans="1:94" s="72" customFormat="1" ht="16" customHeight="1" x14ac:dyDescent="0.25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82"/>
      <c r="L799" s="82"/>
      <c r="M799" s="82"/>
      <c r="N799" s="82"/>
      <c r="O799" s="82"/>
      <c r="P799" s="82"/>
      <c r="Q799" s="82"/>
      <c r="R799" s="79"/>
      <c r="S799" s="79"/>
      <c r="T799" s="79"/>
      <c r="U799" s="79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80"/>
      <c r="BQ799" s="80"/>
      <c r="BR799" s="80"/>
      <c r="BS799" s="80"/>
      <c r="BT799" s="80"/>
      <c r="BU799" s="80"/>
      <c r="BV799" s="80"/>
      <c r="BW799" s="77"/>
      <c r="BX799" s="57"/>
      <c r="CK799" s="92"/>
      <c r="CL799" s="92"/>
      <c r="CM799" s="92"/>
      <c r="CN799" s="92"/>
      <c r="CO799" s="92"/>
      <c r="CP799" s="92"/>
    </row>
    <row r="800" spans="1:94" s="72" customFormat="1" ht="16" customHeight="1" x14ac:dyDescent="0.25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82"/>
      <c r="L800" s="82"/>
      <c r="M800" s="82"/>
      <c r="N800" s="82"/>
      <c r="O800" s="82"/>
      <c r="P800" s="82"/>
      <c r="Q800" s="82"/>
      <c r="R800" s="79"/>
      <c r="S800" s="79"/>
      <c r="T800" s="79"/>
      <c r="U800" s="79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80"/>
      <c r="BQ800" s="80"/>
      <c r="BR800" s="80"/>
      <c r="BS800" s="80"/>
      <c r="BT800" s="80"/>
      <c r="BU800" s="80"/>
      <c r="BV800" s="80"/>
      <c r="BW800" s="77"/>
      <c r="BX800" s="57"/>
      <c r="CK800" s="92"/>
      <c r="CL800" s="92"/>
      <c r="CM800" s="92"/>
      <c r="CN800" s="92"/>
      <c r="CO800" s="92"/>
      <c r="CP800" s="92"/>
    </row>
    <row r="801" spans="1:94" s="72" customFormat="1" ht="16" customHeight="1" x14ac:dyDescent="0.25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82"/>
      <c r="L801" s="82"/>
      <c r="M801" s="82"/>
      <c r="N801" s="82"/>
      <c r="O801" s="82"/>
      <c r="P801" s="82"/>
      <c r="Q801" s="82"/>
      <c r="R801" s="79"/>
      <c r="S801" s="79"/>
      <c r="T801" s="79"/>
      <c r="U801" s="79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80"/>
      <c r="BQ801" s="80"/>
      <c r="BR801" s="80"/>
      <c r="BS801" s="80"/>
      <c r="BT801" s="80"/>
      <c r="BU801" s="80"/>
      <c r="BV801" s="80"/>
      <c r="BW801" s="77"/>
      <c r="BX801" s="57"/>
      <c r="CK801" s="92"/>
      <c r="CL801" s="92"/>
      <c r="CM801" s="92"/>
      <c r="CN801" s="92"/>
      <c r="CO801" s="92"/>
      <c r="CP801" s="92"/>
    </row>
    <row r="802" spans="1:94" s="72" customFormat="1" ht="16" customHeight="1" x14ac:dyDescent="0.25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82"/>
      <c r="L802" s="82"/>
      <c r="M802" s="82"/>
      <c r="N802" s="82"/>
      <c r="O802" s="82"/>
      <c r="P802" s="82"/>
      <c r="Q802" s="82"/>
      <c r="R802" s="79"/>
      <c r="S802" s="79"/>
      <c r="T802" s="79"/>
      <c r="U802" s="79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80"/>
      <c r="BQ802" s="80"/>
      <c r="BR802" s="80"/>
      <c r="BS802" s="80"/>
      <c r="BT802" s="80"/>
      <c r="BU802" s="80"/>
      <c r="BV802" s="80"/>
      <c r="BW802" s="77"/>
      <c r="BX802" s="57"/>
      <c r="CK802" s="92"/>
      <c r="CL802" s="92"/>
      <c r="CM802" s="92"/>
      <c r="CN802" s="92"/>
      <c r="CO802" s="92"/>
      <c r="CP802" s="92"/>
    </row>
    <row r="803" spans="1:94" s="72" customFormat="1" ht="16" customHeight="1" x14ac:dyDescent="0.25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82"/>
      <c r="L803" s="82"/>
      <c r="M803" s="82"/>
      <c r="N803" s="82"/>
      <c r="O803" s="82"/>
      <c r="P803" s="82"/>
      <c r="Q803" s="82"/>
      <c r="R803" s="79"/>
      <c r="S803" s="79"/>
      <c r="T803" s="79"/>
      <c r="U803" s="79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80"/>
      <c r="BQ803" s="80"/>
      <c r="BR803" s="80"/>
      <c r="BS803" s="80"/>
      <c r="BT803" s="80"/>
      <c r="BU803" s="80"/>
      <c r="BV803" s="80"/>
      <c r="BW803" s="77"/>
      <c r="BX803" s="57"/>
      <c r="CK803" s="92"/>
      <c r="CL803" s="92"/>
      <c r="CM803" s="92"/>
      <c r="CN803" s="92"/>
      <c r="CO803" s="92"/>
      <c r="CP803" s="92"/>
    </row>
    <row r="804" spans="1:94" s="72" customFormat="1" ht="16" customHeight="1" x14ac:dyDescent="0.25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82"/>
      <c r="L804" s="82"/>
      <c r="M804" s="82"/>
      <c r="N804" s="82"/>
      <c r="O804" s="82"/>
      <c r="P804" s="82"/>
      <c r="Q804" s="82"/>
      <c r="R804" s="79"/>
      <c r="S804" s="79"/>
      <c r="T804" s="79"/>
      <c r="U804" s="79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80"/>
      <c r="BQ804" s="80"/>
      <c r="BR804" s="80"/>
      <c r="BS804" s="80"/>
      <c r="BT804" s="80"/>
      <c r="BU804" s="80"/>
      <c r="BV804" s="80"/>
      <c r="BW804" s="77"/>
      <c r="BX804" s="57"/>
      <c r="CK804" s="92"/>
      <c r="CL804" s="92"/>
      <c r="CM804" s="92"/>
      <c r="CN804" s="92"/>
      <c r="CO804" s="92"/>
      <c r="CP804" s="92"/>
    </row>
    <row r="805" spans="1:94" s="72" customFormat="1" ht="16" customHeight="1" x14ac:dyDescent="0.25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82"/>
      <c r="L805" s="82"/>
      <c r="M805" s="82"/>
      <c r="N805" s="82"/>
      <c r="O805" s="82"/>
      <c r="P805" s="82"/>
      <c r="Q805" s="82"/>
      <c r="R805" s="79"/>
      <c r="S805" s="79"/>
      <c r="T805" s="79"/>
      <c r="U805" s="79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80"/>
      <c r="BQ805" s="80"/>
      <c r="BR805" s="80"/>
      <c r="BS805" s="80"/>
      <c r="BT805" s="80"/>
      <c r="BU805" s="80"/>
      <c r="BV805" s="80"/>
      <c r="BW805" s="77"/>
      <c r="BX805" s="57"/>
      <c r="CK805" s="92"/>
      <c r="CL805" s="92"/>
      <c r="CM805" s="92"/>
      <c r="CN805" s="92"/>
      <c r="CO805" s="92"/>
      <c r="CP805" s="92"/>
    </row>
    <row r="806" spans="1:94" s="72" customFormat="1" ht="16" customHeight="1" x14ac:dyDescent="0.25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82"/>
      <c r="L806" s="82"/>
      <c r="M806" s="82"/>
      <c r="N806" s="82"/>
      <c r="O806" s="82"/>
      <c r="P806" s="82"/>
      <c r="Q806" s="82"/>
      <c r="R806" s="79"/>
      <c r="S806" s="79"/>
      <c r="T806" s="79"/>
      <c r="U806" s="79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80"/>
      <c r="BQ806" s="80"/>
      <c r="BR806" s="80"/>
      <c r="BS806" s="80"/>
      <c r="BT806" s="80"/>
      <c r="BU806" s="80"/>
      <c r="BV806" s="80"/>
      <c r="BW806" s="77"/>
      <c r="BX806" s="57"/>
      <c r="CK806" s="92"/>
      <c r="CL806" s="92"/>
      <c r="CM806" s="92"/>
      <c r="CN806" s="92"/>
      <c r="CO806" s="92"/>
      <c r="CP806" s="92"/>
    </row>
    <row r="807" spans="1:94" s="72" customFormat="1" ht="16" customHeight="1" x14ac:dyDescent="0.25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82"/>
      <c r="L807" s="82"/>
      <c r="M807" s="82"/>
      <c r="N807" s="82"/>
      <c r="O807" s="82"/>
      <c r="P807" s="82"/>
      <c r="Q807" s="82"/>
      <c r="R807" s="79"/>
      <c r="S807" s="79"/>
      <c r="T807" s="79"/>
      <c r="U807" s="79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80"/>
      <c r="BQ807" s="80"/>
      <c r="BR807" s="80"/>
      <c r="BS807" s="80"/>
      <c r="BT807" s="80"/>
      <c r="BU807" s="80"/>
      <c r="BV807" s="80"/>
      <c r="BW807" s="77"/>
      <c r="BX807" s="57"/>
      <c r="CK807" s="92"/>
      <c r="CL807" s="92"/>
      <c r="CM807" s="92"/>
      <c r="CN807" s="92"/>
      <c r="CO807" s="92"/>
      <c r="CP807" s="92"/>
    </row>
    <row r="808" spans="1:94" s="72" customFormat="1" ht="16" customHeight="1" x14ac:dyDescent="0.25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82"/>
      <c r="L808" s="82"/>
      <c r="M808" s="82"/>
      <c r="N808" s="82"/>
      <c r="O808" s="82"/>
      <c r="P808" s="82"/>
      <c r="Q808" s="82"/>
      <c r="R808" s="79"/>
      <c r="S808" s="79"/>
      <c r="T808" s="79"/>
      <c r="U808" s="79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80"/>
      <c r="BQ808" s="80"/>
      <c r="BR808" s="80"/>
      <c r="BS808" s="80"/>
      <c r="BT808" s="80"/>
      <c r="BU808" s="80"/>
      <c r="BV808" s="80"/>
      <c r="BW808" s="77"/>
      <c r="BX808" s="57"/>
      <c r="CK808" s="92"/>
      <c r="CL808" s="92"/>
      <c r="CM808" s="92"/>
      <c r="CN808" s="92"/>
      <c r="CO808" s="92"/>
      <c r="CP808" s="92"/>
    </row>
    <row r="809" spans="1:94" s="72" customFormat="1" ht="16" customHeight="1" x14ac:dyDescent="0.25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82"/>
      <c r="L809" s="82"/>
      <c r="M809" s="82"/>
      <c r="N809" s="82"/>
      <c r="O809" s="82"/>
      <c r="P809" s="82"/>
      <c r="Q809" s="82"/>
      <c r="R809" s="79"/>
      <c r="S809" s="79"/>
      <c r="T809" s="79"/>
      <c r="U809" s="79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80"/>
      <c r="BQ809" s="80"/>
      <c r="BR809" s="80"/>
      <c r="BS809" s="80"/>
      <c r="BT809" s="80"/>
      <c r="BU809" s="80"/>
      <c r="BV809" s="80"/>
      <c r="BW809" s="77"/>
      <c r="BX809" s="57"/>
      <c r="CK809" s="92"/>
      <c r="CL809" s="92"/>
      <c r="CM809" s="92"/>
      <c r="CN809" s="92"/>
      <c r="CO809" s="92"/>
      <c r="CP809" s="92"/>
    </row>
    <row r="810" spans="1:94" s="72" customFormat="1" ht="16" customHeight="1" x14ac:dyDescent="0.25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82"/>
      <c r="L810" s="82"/>
      <c r="M810" s="82"/>
      <c r="N810" s="82"/>
      <c r="O810" s="82"/>
      <c r="P810" s="82"/>
      <c r="Q810" s="82"/>
      <c r="R810" s="79"/>
      <c r="S810" s="79"/>
      <c r="T810" s="79"/>
      <c r="U810" s="79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80"/>
      <c r="BQ810" s="80"/>
      <c r="BR810" s="80"/>
      <c r="BS810" s="80"/>
      <c r="BT810" s="80"/>
      <c r="BU810" s="80"/>
      <c r="BV810" s="80"/>
      <c r="BW810" s="77"/>
      <c r="BX810" s="57"/>
      <c r="CK810" s="92"/>
      <c r="CL810" s="92"/>
      <c r="CM810" s="92"/>
      <c r="CN810" s="92"/>
      <c r="CO810" s="92"/>
      <c r="CP810" s="92"/>
    </row>
    <row r="811" spans="1:94" s="72" customFormat="1" ht="16" customHeight="1" x14ac:dyDescent="0.25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82"/>
      <c r="L811" s="82"/>
      <c r="M811" s="82"/>
      <c r="N811" s="82"/>
      <c r="O811" s="82"/>
      <c r="P811" s="82"/>
      <c r="Q811" s="82"/>
      <c r="R811" s="79"/>
      <c r="S811" s="79"/>
      <c r="T811" s="79"/>
      <c r="U811" s="79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80"/>
      <c r="BQ811" s="80"/>
      <c r="BR811" s="80"/>
      <c r="BS811" s="80"/>
      <c r="BT811" s="80"/>
      <c r="BU811" s="80"/>
      <c r="BV811" s="80"/>
      <c r="BW811" s="77"/>
      <c r="BX811" s="57"/>
      <c r="CK811" s="92"/>
      <c r="CL811" s="92"/>
      <c r="CM811" s="92"/>
      <c r="CN811" s="92"/>
      <c r="CO811" s="92"/>
      <c r="CP811" s="92"/>
    </row>
    <row r="812" spans="1:94" s="72" customFormat="1" ht="16" customHeight="1" x14ac:dyDescent="0.25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82"/>
      <c r="L812" s="82"/>
      <c r="M812" s="82"/>
      <c r="N812" s="82"/>
      <c r="O812" s="82"/>
      <c r="P812" s="82"/>
      <c r="Q812" s="82"/>
      <c r="R812" s="79"/>
      <c r="S812" s="79"/>
      <c r="T812" s="79"/>
      <c r="U812" s="79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1"/>
      <c r="BO812" s="81"/>
      <c r="BP812" s="80"/>
      <c r="BQ812" s="80"/>
      <c r="BR812" s="80"/>
      <c r="BS812" s="80"/>
      <c r="BT812" s="80"/>
      <c r="BU812" s="80"/>
      <c r="BV812" s="80"/>
      <c r="BW812" s="77"/>
      <c r="BX812" s="57"/>
      <c r="CK812" s="92"/>
      <c r="CL812" s="92"/>
      <c r="CM812" s="92"/>
      <c r="CN812" s="92"/>
      <c r="CO812" s="92"/>
      <c r="CP812" s="92"/>
    </row>
    <row r="813" spans="1:94" s="72" customFormat="1" ht="16" customHeight="1" x14ac:dyDescent="0.25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82"/>
      <c r="L813" s="82"/>
      <c r="M813" s="82"/>
      <c r="N813" s="82"/>
      <c r="O813" s="82"/>
      <c r="P813" s="82"/>
      <c r="Q813" s="82"/>
      <c r="R813" s="79"/>
      <c r="S813" s="79"/>
      <c r="T813" s="79"/>
      <c r="U813" s="79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1"/>
      <c r="BO813" s="81"/>
      <c r="BP813" s="80"/>
      <c r="BQ813" s="80"/>
      <c r="BR813" s="80"/>
      <c r="BS813" s="80"/>
      <c r="BT813" s="80"/>
      <c r="BU813" s="80"/>
      <c r="BV813" s="80"/>
      <c r="BW813" s="77"/>
      <c r="BX813" s="57"/>
      <c r="CK813" s="92"/>
      <c r="CL813" s="92"/>
      <c r="CM813" s="92"/>
      <c r="CN813" s="92"/>
      <c r="CO813" s="92"/>
      <c r="CP813" s="92"/>
    </row>
    <row r="814" spans="1:94" s="72" customFormat="1" ht="16" customHeight="1" x14ac:dyDescent="0.25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82"/>
      <c r="L814" s="82"/>
      <c r="M814" s="82"/>
      <c r="N814" s="82"/>
      <c r="O814" s="82"/>
      <c r="P814" s="82"/>
      <c r="Q814" s="82"/>
      <c r="R814" s="79"/>
      <c r="S814" s="79"/>
      <c r="T814" s="79"/>
      <c r="U814" s="79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1"/>
      <c r="BO814" s="81"/>
      <c r="BP814" s="80"/>
      <c r="BQ814" s="80"/>
      <c r="BR814" s="80"/>
      <c r="BS814" s="80"/>
      <c r="BT814" s="80"/>
      <c r="BU814" s="80"/>
      <c r="BV814" s="80"/>
      <c r="BW814" s="77"/>
      <c r="BX814" s="57"/>
      <c r="CK814" s="92"/>
      <c r="CL814" s="92"/>
      <c r="CM814" s="92"/>
      <c r="CN814" s="92"/>
      <c r="CO814" s="92"/>
      <c r="CP814" s="92"/>
    </row>
    <row r="815" spans="1:94" s="72" customFormat="1" ht="16" customHeight="1" x14ac:dyDescent="0.25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82"/>
      <c r="L815" s="82"/>
      <c r="M815" s="82"/>
      <c r="N815" s="82"/>
      <c r="O815" s="82"/>
      <c r="P815" s="82"/>
      <c r="Q815" s="82"/>
      <c r="R815" s="79"/>
      <c r="S815" s="79"/>
      <c r="T815" s="79"/>
      <c r="U815" s="79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1"/>
      <c r="BO815" s="81"/>
      <c r="BP815" s="80"/>
      <c r="BQ815" s="80"/>
      <c r="BR815" s="80"/>
      <c r="BS815" s="80"/>
      <c r="BT815" s="80"/>
      <c r="BU815" s="80"/>
      <c r="BV815" s="80"/>
      <c r="BW815" s="77"/>
      <c r="BX815" s="57"/>
      <c r="CK815" s="92"/>
      <c r="CL815" s="92"/>
      <c r="CM815" s="92"/>
      <c r="CN815" s="92"/>
      <c r="CO815" s="92"/>
      <c r="CP815" s="92"/>
    </row>
    <row r="816" spans="1:94" s="72" customFormat="1" ht="16" customHeight="1" x14ac:dyDescent="0.25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82"/>
      <c r="L816" s="82"/>
      <c r="M816" s="82"/>
      <c r="N816" s="82"/>
      <c r="O816" s="82"/>
      <c r="P816" s="82"/>
      <c r="Q816" s="82"/>
      <c r="R816" s="79"/>
      <c r="S816" s="79"/>
      <c r="T816" s="79"/>
      <c r="U816" s="79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1"/>
      <c r="BO816" s="81"/>
      <c r="BP816" s="80"/>
      <c r="BQ816" s="80"/>
      <c r="BR816" s="80"/>
      <c r="BS816" s="80"/>
      <c r="BT816" s="80"/>
      <c r="BU816" s="80"/>
      <c r="BV816" s="80"/>
      <c r="BW816" s="77"/>
      <c r="BX816" s="57"/>
      <c r="CK816" s="92"/>
      <c r="CL816" s="92"/>
      <c r="CM816" s="92"/>
      <c r="CN816" s="92"/>
      <c r="CO816" s="92"/>
      <c r="CP816" s="92"/>
    </row>
    <row r="817" spans="1:94" s="72" customFormat="1" ht="16" customHeight="1" x14ac:dyDescent="0.25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82"/>
      <c r="L817" s="82"/>
      <c r="M817" s="82"/>
      <c r="N817" s="82"/>
      <c r="O817" s="82"/>
      <c r="P817" s="82"/>
      <c r="Q817" s="82"/>
      <c r="R817" s="79"/>
      <c r="S817" s="79"/>
      <c r="T817" s="79"/>
      <c r="U817" s="79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1"/>
      <c r="BO817" s="81"/>
      <c r="BP817" s="80"/>
      <c r="BQ817" s="80"/>
      <c r="BR817" s="80"/>
      <c r="BS817" s="80"/>
      <c r="BT817" s="80"/>
      <c r="BU817" s="80"/>
      <c r="BV817" s="80"/>
      <c r="BW817" s="77"/>
      <c r="BX817" s="57"/>
      <c r="CK817" s="92"/>
      <c r="CL817" s="92"/>
      <c r="CM817" s="92"/>
      <c r="CN817" s="92"/>
      <c r="CO817" s="92"/>
      <c r="CP817" s="92"/>
    </row>
    <row r="818" spans="1:94" s="72" customFormat="1" ht="16" customHeight="1" x14ac:dyDescent="0.25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82"/>
      <c r="L818" s="82"/>
      <c r="M818" s="82"/>
      <c r="N818" s="82"/>
      <c r="O818" s="82"/>
      <c r="P818" s="82"/>
      <c r="Q818" s="82"/>
      <c r="R818" s="79"/>
      <c r="S818" s="79"/>
      <c r="T818" s="79"/>
      <c r="U818" s="79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1"/>
      <c r="BO818" s="81"/>
      <c r="BP818" s="80"/>
      <c r="BQ818" s="80"/>
      <c r="BR818" s="80"/>
      <c r="BS818" s="80"/>
      <c r="BT818" s="80"/>
      <c r="BU818" s="80"/>
      <c r="BV818" s="80"/>
      <c r="BW818" s="77"/>
      <c r="BX818" s="57"/>
      <c r="CK818" s="92"/>
      <c r="CL818" s="92"/>
      <c r="CM818" s="92"/>
      <c r="CN818" s="92"/>
      <c r="CO818" s="92"/>
      <c r="CP818" s="92"/>
    </row>
    <row r="819" spans="1:94" s="72" customFormat="1" ht="16" customHeight="1" x14ac:dyDescent="0.25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82"/>
      <c r="L819" s="82"/>
      <c r="M819" s="82"/>
      <c r="N819" s="82"/>
      <c r="O819" s="82"/>
      <c r="P819" s="82"/>
      <c r="Q819" s="82"/>
      <c r="R819" s="79"/>
      <c r="S819" s="79"/>
      <c r="T819" s="79"/>
      <c r="U819" s="79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80"/>
      <c r="BQ819" s="80"/>
      <c r="BR819" s="80"/>
      <c r="BS819" s="80"/>
      <c r="BT819" s="80"/>
      <c r="BU819" s="80"/>
      <c r="BV819" s="80"/>
      <c r="BW819" s="77"/>
      <c r="BX819" s="57"/>
      <c r="CK819" s="92"/>
      <c r="CL819" s="92"/>
      <c r="CM819" s="92"/>
      <c r="CN819" s="92"/>
      <c r="CO819" s="92"/>
      <c r="CP819" s="92"/>
    </row>
    <row r="820" spans="1:94" s="72" customFormat="1" ht="16" customHeight="1" x14ac:dyDescent="0.25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82"/>
      <c r="L820" s="82"/>
      <c r="M820" s="82"/>
      <c r="N820" s="82"/>
      <c r="O820" s="82"/>
      <c r="P820" s="82"/>
      <c r="Q820" s="82"/>
      <c r="R820" s="79"/>
      <c r="S820" s="79"/>
      <c r="T820" s="79"/>
      <c r="U820" s="79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80"/>
      <c r="BQ820" s="80"/>
      <c r="BR820" s="80"/>
      <c r="BS820" s="80"/>
      <c r="BT820" s="80"/>
      <c r="BU820" s="80"/>
      <c r="BV820" s="80"/>
      <c r="BW820" s="77"/>
      <c r="BX820" s="57"/>
      <c r="CK820" s="92"/>
      <c r="CL820" s="92"/>
      <c r="CM820" s="92"/>
      <c r="CN820" s="92"/>
      <c r="CO820" s="92"/>
      <c r="CP820" s="92"/>
    </row>
    <row r="821" spans="1:94" s="72" customFormat="1" ht="16" customHeight="1" x14ac:dyDescent="0.25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82"/>
      <c r="L821" s="82"/>
      <c r="M821" s="82"/>
      <c r="N821" s="82"/>
      <c r="O821" s="82"/>
      <c r="P821" s="82"/>
      <c r="Q821" s="82"/>
      <c r="R821" s="79"/>
      <c r="S821" s="79"/>
      <c r="T821" s="79"/>
      <c r="U821" s="79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80"/>
      <c r="BQ821" s="80"/>
      <c r="BR821" s="80"/>
      <c r="BS821" s="80"/>
      <c r="BT821" s="80"/>
      <c r="BU821" s="80"/>
      <c r="BV821" s="80"/>
      <c r="BW821" s="77"/>
      <c r="BX821" s="57"/>
      <c r="CK821" s="92"/>
      <c r="CL821" s="92"/>
      <c r="CM821" s="92"/>
      <c r="CN821" s="92"/>
      <c r="CO821" s="92"/>
      <c r="CP821" s="92"/>
    </row>
    <row r="822" spans="1:94" s="72" customFormat="1" ht="16" customHeight="1" x14ac:dyDescent="0.25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82"/>
      <c r="L822" s="82"/>
      <c r="M822" s="82"/>
      <c r="N822" s="82"/>
      <c r="O822" s="82"/>
      <c r="P822" s="82"/>
      <c r="Q822" s="82"/>
      <c r="R822" s="79"/>
      <c r="S822" s="79"/>
      <c r="T822" s="79"/>
      <c r="U822" s="79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80"/>
      <c r="BQ822" s="80"/>
      <c r="BR822" s="80"/>
      <c r="BS822" s="80"/>
      <c r="BT822" s="80"/>
      <c r="BU822" s="80"/>
      <c r="BV822" s="80"/>
      <c r="BW822" s="77"/>
      <c r="BX822" s="57"/>
      <c r="CK822" s="92"/>
      <c r="CL822" s="92"/>
      <c r="CM822" s="92"/>
      <c r="CN822" s="92"/>
      <c r="CO822" s="92"/>
      <c r="CP822" s="92"/>
    </row>
    <row r="823" spans="1:94" s="72" customFormat="1" ht="16" customHeight="1" x14ac:dyDescent="0.25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82"/>
      <c r="L823" s="82"/>
      <c r="M823" s="82"/>
      <c r="N823" s="82"/>
      <c r="O823" s="82"/>
      <c r="P823" s="82"/>
      <c r="Q823" s="82"/>
      <c r="R823" s="79"/>
      <c r="S823" s="79"/>
      <c r="T823" s="79"/>
      <c r="U823" s="79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80"/>
      <c r="BQ823" s="80"/>
      <c r="BR823" s="80"/>
      <c r="BS823" s="80"/>
      <c r="BT823" s="80"/>
      <c r="BU823" s="80"/>
      <c r="BV823" s="80"/>
      <c r="BW823" s="77"/>
      <c r="BX823" s="57"/>
      <c r="CK823" s="92"/>
      <c r="CL823" s="92"/>
      <c r="CM823" s="92"/>
      <c r="CN823" s="92"/>
      <c r="CO823" s="92"/>
      <c r="CP823" s="92"/>
    </row>
    <row r="824" spans="1:94" s="72" customFormat="1" ht="16" customHeight="1" x14ac:dyDescent="0.25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82"/>
      <c r="L824" s="82"/>
      <c r="M824" s="82"/>
      <c r="N824" s="82"/>
      <c r="O824" s="82"/>
      <c r="P824" s="82"/>
      <c r="Q824" s="82"/>
      <c r="R824" s="79"/>
      <c r="S824" s="79"/>
      <c r="T824" s="79"/>
      <c r="U824" s="79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80"/>
      <c r="BQ824" s="80"/>
      <c r="BR824" s="80"/>
      <c r="BS824" s="80"/>
      <c r="BT824" s="80"/>
      <c r="BU824" s="80"/>
      <c r="BV824" s="80"/>
      <c r="BW824" s="77"/>
      <c r="BX824" s="57"/>
      <c r="CK824" s="92"/>
      <c r="CL824" s="92"/>
      <c r="CM824" s="92"/>
      <c r="CN824" s="92"/>
      <c r="CO824" s="92"/>
      <c r="CP824" s="92"/>
    </row>
    <row r="825" spans="1:94" s="72" customFormat="1" ht="16" customHeight="1" x14ac:dyDescent="0.25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82"/>
      <c r="L825" s="82"/>
      <c r="M825" s="82"/>
      <c r="N825" s="82"/>
      <c r="O825" s="82"/>
      <c r="P825" s="82"/>
      <c r="Q825" s="82"/>
      <c r="R825" s="79"/>
      <c r="S825" s="79"/>
      <c r="T825" s="79"/>
      <c r="U825" s="79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80"/>
      <c r="BQ825" s="80"/>
      <c r="BR825" s="80"/>
      <c r="BS825" s="80"/>
      <c r="BT825" s="80"/>
      <c r="BU825" s="80"/>
      <c r="BV825" s="80"/>
      <c r="BW825" s="77"/>
      <c r="BX825" s="57"/>
      <c r="CK825" s="92"/>
      <c r="CL825" s="92"/>
      <c r="CM825" s="92"/>
      <c r="CN825" s="92"/>
      <c r="CO825" s="92"/>
      <c r="CP825" s="92"/>
    </row>
    <row r="826" spans="1:94" s="72" customFormat="1" ht="16" customHeight="1" x14ac:dyDescent="0.25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82"/>
      <c r="L826" s="82"/>
      <c r="M826" s="82"/>
      <c r="N826" s="82"/>
      <c r="O826" s="82"/>
      <c r="P826" s="82"/>
      <c r="Q826" s="82"/>
      <c r="R826" s="79"/>
      <c r="S826" s="79"/>
      <c r="T826" s="79"/>
      <c r="U826" s="79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80"/>
      <c r="BQ826" s="80"/>
      <c r="BR826" s="80"/>
      <c r="BS826" s="80"/>
      <c r="BT826" s="80"/>
      <c r="BU826" s="80"/>
      <c r="BV826" s="80"/>
      <c r="BW826" s="77"/>
      <c r="BX826" s="57"/>
      <c r="CK826" s="92"/>
      <c r="CL826" s="92"/>
      <c r="CM826" s="92"/>
      <c r="CN826" s="92"/>
      <c r="CO826" s="92"/>
      <c r="CP826" s="92"/>
    </row>
    <row r="827" spans="1:94" s="72" customFormat="1" ht="16" customHeight="1" x14ac:dyDescent="0.25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82"/>
      <c r="L827" s="82"/>
      <c r="M827" s="82"/>
      <c r="N827" s="82"/>
      <c r="O827" s="82"/>
      <c r="P827" s="82"/>
      <c r="Q827" s="82"/>
      <c r="R827" s="79"/>
      <c r="S827" s="79"/>
      <c r="T827" s="79"/>
      <c r="U827" s="79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80"/>
      <c r="BQ827" s="80"/>
      <c r="BR827" s="80"/>
      <c r="BS827" s="80"/>
      <c r="BT827" s="80"/>
      <c r="BU827" s="80"/>
      <c r="BV827" s="80"/>
      <c r="BW827" s="77"/>
      <c r="BX827" s="57"/>
      <c r="CK827" s="92"/>
      <c r="CL827" s="92"/>
      <c r="CM827" s="92"/>
      <c r="CN827" s="92"/>
      <c r="CO827" s="92"/>
      <c r="CP827" s="92"/>
    </row>
    <row r="828" spans="1:94" s="72" customFormat="1" ht="16" customHeight="1" x14ac:dyDescent="0.25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82"/>
      <c r="L828" s="82"/>
      <c r="M828" s="82"/>
      <c r="N828" s="82"/>
      <c r="O828" s="82"/>
      <c r="P828" s="82"/>
      <c r="Q828" s="82"/>
      <c r="R828" s="79"/>
      <c r="S828" s="79"/>
      <c r="T828" s="79"/>
      <c r="U828" s="79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80"/>
      <c r="BQ828" s="80"/>
      <c r="BR828" s="80"/>
      <c r="BS828" s="80"/>
      <c r="BT828" s="80"/>
      <c r="BU828" s="80"/>
      <c r="BV828" s="80"/>
      <c r="BW828" s="77"/>
      <c r="BX828" s="57"/>
      <c r="CK828" s="92"/>
      <c r="CL828" s="92"/>
      <c r="CM828" s="92"/>
      <c r="CN828" s="92"/>
      <c r="CO828" s="92"/>
      <c r="CP828" s="92"/>
    </row>
    <row r="829" spans="1:94" s="72" customFormat="1" ht="16" customHeight="1" x14ac:dyDescent="0.25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82"/>
      <c r="L829" s="82"/>
      <c r="M829" s="82"/>
      <c r="N829" s="82"/>
      <c r="O829" s="82"/>
      <c r="P829" s="82"/>
      <c r="Q829" s="82"/>
      <c r="R829" s="79"/>
      <c r="S829" s="79"/>
      <c r="T829" s="79"/>
      <c r="U829" s="79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80"/>
      <c r="BQ829" s="80"/>
      <c r="BR829" s="80"/>
      <c r="BS829" s="80"/>
      <c r="BT829" s="80"/>
      <c r="BU829" s="80"/>
      <c r="BV829" s="80"/>
      <c r="BW829" s="77"/>
      <c r="BX829" s="57"/>
      <c r="CK829" s="92"/>
      <c r="CL829" s="92"/>
      <c r="CM829" s="92"/>
      <c r="CN829" s="92"/>
      <c r="CO829" s="92"/>
      <c r="CP829" s="92"/>
    </row>
    <row r="830" spans="1:94" s="72" customFormat="1" ht="16" customHeight="1" x14ac:dyDescent="0.25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82"/>
      <c r="L830" s="82"/>
      <c r="M830" s="82"/>
      <c r="N830" s="82"/>
      <c r="O830" s="82"/>
      <c r="P830" s="82"/>
      <c r="Q830" s="82"/>
      <c r="R830" s="79"/>
      <c r="S830" s="79"/>
      <c r="T830" s="79"/>
      <c r="U830" s="79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80"/>
      <c r="BQ830" s="80"/>
      <c r="BR830" s="80"/>
      <c r="BS830" s="80"/>
      <c r="BT830" s="80"/>
      <c r="BU830" s="80"/>
      <c r="BV830" s="80"/>
      <c r="BW830" s="77"/>
      <c r="BX830" s="57"/>
      <c r="CK830" s="92"/>
      <c r="CL830" s="92"/>
      <c r="CM830" s="92"/>
      <c r="CN830" s="92"/>
      <c r="CO830" s="92"/>
      <c r="CP830" s="92"/>
    </row>
    <row r="831" spans="1:94" s="72" customFormat="1" ht="16" customHeight="1" x14ac:dyDescent="0.25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82"/>
      <c r="L831" s="82"/>
      <c r="M831" s="82"/>
      <c r="N831" s="82"/>
      <c r="O831" s="82"/>
      <c r="P831" s="82"/>
      <c r="Q831" s="82"/>
      <c r="R831" s="79"/>
      <c r="S831" s="79"/>
      <c r="T831" s="79"/>
      <c r="U831" s="79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80"/>
      <c r="BQ831" s="80"/>
      <c r="BR831" s="80"/>
      <c r="BS831" s="80"/>
      <c r="BT831" s="80"/>
      <c r="BU831" s="80"/>
      <c r="BV831" s="80"/>
      <c r="BW831" s="77"/>
      <c r="BX831" s="57"/>
      <c r="CK831" s="92"/>
      <c r="CL831" s="92"/>
      <c r="CM831" s="92"/>
      <c r="CN831" s="92"/>
      <c r="CO831" s="92"/>
      <c r="CP831" s="92"/>
    </row>
    <row r="832" spans="1:94" s="72" customFormat="1" ht="16" customHeight="1" x14ac:dyDescent="0.25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82"/>
      <c r="L832" s="82"/>
      <c r="M832" s="82"/>
      <c r="N832" s="82"/>
      <c r="O832" s="82"/>
      <c r="P832" s="82"/>
      <c r="Q832" s="82"/>
      <c r="R832" s="79"/>
      <c r="S832" s="79"/>
      <c r="T832" s="79"/>
      <c r="U832" s="79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80"/>
      <c r="BQ832" s="80"/>
      <c r="BR832" s="80"/>
      <c r="BS832" s="80"/>
      <c r="BT832" s="80"/>
      <c r="BU832" s="80"/>
      <c r="BV832" s="80"/>
      <c r="BW832" s="77"/>
      <c r="BX832" s="57"/>
      <c r="CK832" s="92"/>
      <c r="CL832" s="92"/>
      <c r="CM832" s="92"/>
      <c r="CN832" s="92"/>
      <c r="CO832" s="92"/>
      <c r="CP832" s="92"/>
    </row>
    <row r="833" spans="1:94" s="72" customFormat="1" ht="16" customHeight="1" x14ac:dyDescent="0.25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82"/>
      <c r="L833" s="82"/>
      <c r="M833" s="82"/>
      <c r="N833" s="82"/>
      <c r="O833" s="82"/>
      <c r="P833" s="82"/>
      <c r="Q833" s="82"/>
      <c r="R833" s="79"/>
      <c r="S833" s="79"/>
      <c r="T833" s="79"/>
      <c r="U833" s="79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80"/>
      <c r="BQ833" s="80"/>
      <c r="BR833" s="80"/>
      <c r="BS833" s="80"/>
      <c r="BT833" s="80"/>
      <c r="BU833" s="80"/>
      <c r="BV833" s="80"/>
      <c r="BW833" s="77"/>
      <c r="BX833" s="57"/>
      <c r="CK833" s="92"/>
      <c r="CL833" s="92"/>
      <c r="CM833" s="92"/>
      <c r="CN833" s="92"/>
      <c r="CO833" s="92"/>
      <c r="CP833" s="92"/>
    </row>
    <row r="834" spans="1:94" s="72" customFormat="1" ht="16" customHeight="1" x14ac:dyDescent="0.25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82"/>
      <c r="L834" s="82"/>
      <c r="M834" s="82"/>
      <c r="N834" s="82"/>
      <c r="O834" s="82"/>
      <c r="P834" s="82"/>
      <c r="Q834" s="82"/>
      <c r="R834" s="79"/>
      <c r="S834" s="79"/>
      <c r="T834" s="79"/>
      <c r="U834" s="79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80"/>
      <c r="BQ834" s="80"/>
      <c r="BR834" s="80"/>
      <c r="BS834" s="80"/>
      <c r="BT834" s="80"/>
      <c r="BU834" s="80"/>
      <c r="BV834" s="80"/>
      <c r="BW834" s="77"/>
      <c r="BX834" s="57"/>
      <c r="CK834" s="92"/>
      <c r="CL834" s="92"/>
      <c r="CM834" s="92"/>
      <c r="CN834" s="92"/>
      <c r="CO834" s="92"/>
      <c r="CP834" s="92"/>
    </row>
    <row r="835" spans="1:94" s="72" customFormat="1" ht="16" customHeight="1" x14ac:dyDescent="0.25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82"/>
      <c r="L835" s="82"/>
      <c r="M835" s="82"/>
      <c r="N835" s="82"/>
      <c r="O835" s="82"/>
      <c r="P835" s="82"/>
      <c r="Q835" s="82"/>
      <c r="R835" s="79"/>
      <c r="S835" s="79"/>
      <c r="T835" s="79"/>
      <c r="U835" s="79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80"/>
      <c r="BQ835" s="80"/>
      <c r="BR835" s="80"/>
      <c r="BS835" s="80"/>
      <c r="BT835" s="80"/>
      <c r="BU835" s="80"/>
      <c r="BV835" s="80"/>
      <c r="BW835" s="77"/>
      <c r="BX835" s="57"/>
      <c r="CK835" s="92"/>
      <c r="CL835" s="92"/>
      <c r="CM835" s="92"/>
      <c r="CN835" s="92"/>
      <c r="CO835" s="92"/>
      <c r="CP835" s="92"/>
    </row>
    <row r="836" spans="1:94" s="72" customFormat="1" ht="16" customHeight="1" x14ac:dyDescent="0.25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82"/>
      <c r="L836" s="82"/>
      <c r="M836" s="82"/>
      <c r="N836" s="82"/>
      <c r="O836" s="82"/>
      <c r="P836" s="82"/>
      <c r="Q836" s="82"/>
      <c r="R836" s="79"/>
      <c r="S836" s="79"/>
      <c r="T836" s="79"/>
      <c r="U836" s="79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1"/>
      <c r="BO836" s="81"/>
      <c r="BP836" s="80"/>
      <c r="BQ836" s="80"/>
      <c r="BR836" s="80"/>
      <c r="BS836" s="80"/>
      <c r="BT836" s="80"/>
      <c r="BU836" s="80"/>
      <c r="BV836" s="80"/>
      <c r="BW836" s="77"/>
      <c r="BX836" s="57"/>
      <c r="CK836" s="92"/>
      <c r="CL836" s="92"/>
      <c r="CM836" s="92"/>
      <c r="CN836" s="92"/>
      <c r="CO836" s="92"/>
      <c r="CP836" s="92"/>
    </row>
    <row r="837" spans="1:94" s="72" customFormat="1" ht="16" customHeight="1" x14ac:dyDescent="0.25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82"/>
      <c r="L837" s="82"/>
      <c r="M837" s="82"/>
      <c r="N837" s="82"/>
      <c r="O837" s="82"/>
      <c r="P837" s="82"/>
      <c r="Q837" s="82"/>
      <c r="R837" s="79"/>
      <c r="S837" s="79"/>
      <c r="T837" s="79"/>
      <c r="U837" s="79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1"/>
      <c r="BO837" s="81"/>
      <c r="BP837" s="80"/>
      <c r="BQ837" s="80"/>
      <c r="BR837" s="80"/>
      <c r="BS837" s="80"/>
      <c r="BT837" s="80"/>
      <c r="BU837" s="80"/>
      <c r="BV837" s="80"/>
      <c r="BW837" s="77"/>
      <c r="BX837" s="57"/>
      <c r="CK837" s="92"/>
      <c r="CL837" s="92"/>
      <c r="CM837" s="92"/>
      <c r="CN837" s="92"/>
      <c r="CO837" s="92"/>
      <c r="CP837" s="92"/>
    </row>
    <row r="838" spans="1:94" s="72" customFormat="1" ht="16" customHeight="1" x14ac:dyDescent="0.25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82"/>
      <c r="L838" s="82"/>
      <c r="M838" s="82"/>
      <c r="N838" s="82"/>
      <c r="O838" s="82"/>
      <c r="P838" s="82"/>
      <c r="Q838" s="82"/>
      <c r="R838" s="79"/>
      <c r="S838" s="79"/>
      <c r="T838" s="79"/>
      <c r="U838" s="79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1"/>
      <c r="BO838" s="81"/>
      <c r="BP838" s="80"/>
      <c r="BQ838" s="80"/>
      <c r="BR838" s="80"/>
      <c r="BS838" s="80"/>
      <c r="BT838" s="80"/>
      <c r="BU838" s="80"/>
      <c r="BV838" s="80"/>
      <c r="BW838" s="77"/>
      <c r="BX838" s="57"/>
      <c r="CK838" s="92"/>
      <c r="CL838" s="92"/>
      <c r="CM838" s="92"/>
      <c r="CN838" s="92"/>
      <c r="CO838" s="92"/>
      <c r="CP838" s="92"/>
    </row>
    <row r="839" spans="1:94" s="72" customFormat="1" ht="16" customHeight="1" x14ac:dyDescent="0.25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82"/>
      <c r="L839" s="82"/>
      <c r="M839" s="82"/>
      <c r="N839" s="82"/>
      <c r="O839" s="82"/>
      <c r="P839" s="82"/>
      <c r="Q839" s="82"/>
      <c r="R839" s="79"/>
      <c r="S839" s="79"/>
      <c r="T839" s="79"/>
      <c r="U839" s="79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1"/>
      <c r="BO839" s="81"/>
      <c r="BP839" s="80"/>
      <c r="BQ839" s="80"/>
      <c r="BR839" s="80"/>
      <c r="BS839" s="80"/>
      <c r="BT839" s="80"/>
      <c r="BU839" s="80"/>
      <c r="BV839" s="80"/>
      <c r="BW839" s="77"/>
      <c r="BX839" s="57"/>
      <c r="CK839" s="92"/>
      <c r="CL839" s="92"/>
      <c r="CM839" s="92"/>
      <c r="CN839" s="92"/>
      <c r="CO839" s="92"/>
      <c r="CP839" s="92"/>
    </row>
    <row r="840" spans="1:94" s="72" customFormat="1" ht="16" customHeight="1" x14ac:dyDescent="0.25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82"/>
      <c r="L840" s="82"/>
      <c r="M840" s="82"/>
      <c r="N840" s="82"/>
      <c r="O840" s="82"/>
      <c r="P840" s="82"/>
      <c r="Q840" s="82"/>
      <c r="R840" s="79"/>
      <c r="S840" s="79"/>
      <c r="T840" s="79"/>
      <c r="U840" s="79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1"/>
      <c r="BO840" s="81"/>
      <c r="BP840" s="80"/>
      <c r="BQ840" s="80"/>
      <c r="BR840" s="80"/>
      <c r="BS840" s="80"/>
      <c r="BT840" s="80"/>
      <c r="BU840" s="80"/>
      <c r="BV840" s="80"/>
      <c r="BW840" s="77"/>
      <c r="BX840" s="57"/>
      <c r="CK840" s="92"/>
      <c r="CL840" s="92"/>
      <c r="CM840" s="92"/>
      <c r="CN840" s="92"/>
      <c r="CO840" s="92"/>
      <c r="CP840" s="92"/>
    </row>
    <row r="841" spans="1:94" s="72" customFormat="1" ht="16" customHeight="1" x14ac:dyDescent="0.25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82"/>
      <c r="L841" s="82"/>
      <c r="M841" s="82"/>
      <c r="N841" s="82"/>
      <c r="O841" s="82"/>
      <c r="P841" s="82"/>
      <c r="Q841" s="82"/>
      <c r="R841" s="79"/>
      <c r="S841" s="79"/>
      <c r="T841" s="79"/>
      <c r="U841" s="79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1"/>
      <c r="BO841" s="81"/>
      <c r="BP841" s="80"/>
      <c r="BQ841" s="80"/>
      <c r="BR841" s="80"/>
      <c r="BS841" s="80"/>
      <c r="BT841" s="80"/>
      <c r="BU841" s="80"/>
      <c r="BV841" s="80"/>
      <c r="BW841" s="77"/>
      <c r="BX841" s="57"/>
      <c r="CK841" s="92"/>
      <c r="CL841" s="92"/>
      <c r="CM841" s="92"/>
      <c r="CN841" s="92"/>
      <c r="CO841" s="92"/>
      <c r="CP841" s="92"/>
    </row>
    <row r="842" spans="1:94" s="72" customFormat="1" ht="16" customHeight="1" x14ac:dyDescent="0.25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82"/>
      <c r="L842" s="82"/>
      <c r="M842" s="82"/>
      <c r="N842" s="82"/>
      <c r="O842" s="82"/>
      <c r="P842" s="82"/>
      <c r="Q842" s="82"/>
      <c r="R842" s="79"/>
      <c r="S842" s="79"/>
      <c r="T842" s="79"/>
      <c r="U842" s="79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1"/>
      <c r="BO842" s="81"/>
      <c r="BP842" s="80"/>
      <c r="BQ842" s="80"/>
      <c r="BR842" s="80"/>
      <c r="BS842" s="80"/>
      <c r="BT842" s="80"/>
      <c r="BU842" s="80"/>
      <c r="BV842" s="80"/>
      <c r="BW842" s="77"/>
      <c r="BX842" s="57"/>
      <c r="CK842" s="92"/>
      <c r="CL842" s="92"/>
      <c r="CM842" s="92"/>
      <c r="CN842" s="92"/>
      <c r="CO842" s="92"/>
      <c r="CP842" s="92"/>
    </row>
    <row r="843" spans="1:94" s="72" customFormat="1" ht="16" customHeight="1" x14ac:dyDescent="0.25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82"/>
      <c r="L843" s="82"/>
      <c r="M843" s="82"/>
      <c r="N843" s="82"/>
      <c r="O843" s="82"/>
      <c r="P843" s="82"/>
      <c r="Q843" s="82"/>
      <c r="R843" s="79"/>
      <c r="S843" s="79"/>
      <c r="T843" s="79"/>
      <c r="U843" s="79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80"/>
      <c r="BQ843" s="80"/>
      <c r="BR843" s="80"/>
      <c r="BS843" s="80"/>
      <c r="BT843" s="80"/>
      <c r="BU843" s="80"/>
      <c r="BV843" s="80"/>
      <c r="BW843" s="77"/>
      <c r="BX843" s="57"/>
      <c r="CK843" s="92"/>
      <c r="CL843" s="92"/>
      <c r="CM843" s="92"/>
      <c r="CN843" s="92"/>
      <c r="CO843" s="92"/>
      <c r="CP843" s="92"/>
    </row>
    <row r="844" spans="1:94" s="72" customFormat="1" ht="16" customHeight="1" x14ac:dyDescent="0.25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82"/>
      <c r="L844" s="82"/>
      <c r="M844" s="82"/>
      <c r="N844" s="82"/>
      <c r="O844" s="82"/>
      <c r="P844" s="82"/>
      <c r="Q844" s="82"/>
      <c r="R844" s="79"/>
      <c r="S844" s="79"/>
      <c r="T844" s="79"/>
      <c r="U844" s="79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80"/>
      <c r="BQ844" s="80"/>
      <c r="BR844" s="80"/>
      <c r="BS844" s="80"/>
      <c r="BT844" s="80"/>
      <c r="BU844" s="80"/>
      <c r="BV844" s="80"/>
      <c r="BW844" s="77"/>
      <c r="BX844" s="57"/>
      <c r="CK844" s="92"/>
      <c r="CL844" s="92"/>
      <c r="CM844" s="92"/>
      <c r="CN844" s="92"/>
      <c r="CO844" s="92"/>
      <c r="CP844" s="92"/>
    </row>
    <row r="845" spans="1:94" s="72" customFormat="1" ht="16" customHeight="1" x14ac:dyDescent="0.25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82"/>
      <c r="L845" s="82"/>
      <c r="M845" s="82"/>
      <c r="N845" s="82"/>
      <c r="O845" s="82"/>
      <c r="P845" s="82"/>
      <c r="Q845" s="82"/>
      <c r="R845" s="79"/>
      <c r="S845" s="79"/>
      <c r="T845" s="79"/>
      <c r="U845" s="79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80"/>
      <c r="BQ845" s="80"/>
      <c r="BR845" s="80"/>
      <c r="BS845" s="80"/>
      <c r="BT845" s="80"/>
      <c r="BU845" s="80"/>
      <c r="BV845" s="80"/>
      <c r="BW845" s="77"/>
      <c r="BX845" s="57"/>
      <c r="CK845" s="92"/>
      <c r="CL845" s="92"/>
      <c r="CM845" s="92"/>
      <c r="CN845" s="92"/>
      <c r="CO845" s="92"/>
      <c r="CP845" s="92"/>
    </row>
    <row r="846" spans="1:94" s="72" customFormat="1" ht="16" customHeight="1" x14ac:dyDescent="0.25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82"/>
      <c r="L846" s="82"/>
      <c r="M846" s="82"/>
      <c r="N846" s="82"/>
      <c r="O846" s="82"/>
      <c r="P846" s="82"/>
      <c r="Q846" s="82"/>
      <c r="R846" s="79"/>
      <c r="S846" s="79"/>
      <c r="T846" s="79"/>
      <c r="U846" s="79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80"/>
      <c r="BQ846" s="80"/>
      <c r="BR846" s="80"/>
      <c r="BS846" s="80"/>
      <c r="BT846" s="80"/>
      <c r="BU846" s="80"/>
      <c r="BV846" s="80"/>
      <c r="BW846" s="77"/>
      <c r="BX846" s="57"/>
      <c r="CK846" s="92"/>
      <c r="CL846" s="92"/>
      <c r="CM846" s="92"/>
      <c r="CN846" s="92"/>
      <c r="CO846" s="92"/>
      <c r="CP846" s="92"/>
    </row>
    <row r="847" spans="1:94" s="72" customFormat="1" ht="16" customHeight="1" x14ac:dyDescent="0.25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82"/>
      <c r="L847" s="82"/>
      <c r="M847" s="82"/>
      <c r="N847" s="82"/>
      <c r="O847" s="82"/>
      <c r="P847" s="82"/>
      <c r="Q847" s="82"/>
      <c r="R847" s="79"/>
      <c r="S847" s="79"/>
      <c r="T847" s="79"/>
      <c r="U847" s="79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80"/>
      <c r="BQ847" s="80"/>
      <c r="BR847" s="80"/>
      <c r="BS847" s="80"/>
      <c r="BT847" s="80"/>
      <c r="BU847" s="80"/>
      <c r="BV847" s="80"/>
      <c r="BW847" s="77"/>
      <c r="BX847" s="57"/>
      <c r="CK847" s="92"/>
      <c r="CL847" s="92"/>
      <c r="CM847" s="92"/>
      <c r="CN847" s="92"/>
      <c r="CO847" s="92"/>
      <c r="CP847" s="92"/>
    </row>
    <row r="848" spans="1:94" s="72" customFormat="1" ht="16" customHeight="1" x14ac:dyDescent="0.25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82"/>
      <c r="L848" s="82"/>
      <c r="M848" s="82"/>
      <c r="N848" s="82"/>
      <c r="O848" s="82"/>
      <c r="P848" s="82"/>
      <c r="Q848" s="82"/>
      <c r="R848" s="79"/>
      <c r="S848" s="79"/>
      <c r="T848" s="79"/>
      <c r="U848" s="79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80"/>
      <c r="BQ848" s="80"/>
      <c r="BR848" s="80"/>
      <c r="BS848" s="80"/>
      <c r="BT848" s="80"/>
      <c r="BU848" s="80"/>
      <c r="BV848" s="80"/>
      <c r="BW848" s="77"/>
      <c r="BX848" s="57"/>
      <c r="CK848" s="92"/>
      <c r="CL848" s="92"/>
      <c r="CM848" s="92"/>
      <c r="CN848" s="92"/>
      <c r="CO848" s="92"/>
      <c r="CP848" s="92"/>
    </row>
    <row r="849" spans="1:94" s="72" customFormat="1" ht="16" customHeight="1" x14ac:dyDescent="0.25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82"/>
      <c r="L849" s="82"/>
      <c r="M849" s="82"/>
      <c r="N849" s="82"/>
      <c r="O849" s="82"/>
      <c r="P849" s="82"/>
      <c r="Q849" s="82"/>
      <c r="R849" s="79"/>
      <c r="S849" s="79"/>
      <c r="T849" s="79"/>
      <c r="U849" s="79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80"/>
      <c r="BQ849" s="80"/>
      <c r="BR849" s="80"/>
      <c r="BS849" s="80"/>
      <c r="BT849" s="80"/>
      <c r="BU849" s="80"/>
      <c r="BV849" s="80"/>
      <c r="BW849" s="77"/>
      <c r="BX849" s="57"/>
      <c r="CK849" s="92"/>
      <c r="CL849" s="92"/>
      <c r="CM849" s="92"/>
      <c r="CN849" s="92"/>
      <c r="CO849" s="92"/>
      <c r="CP849" s="92"/>
    </row>
    <row r="850" spans="1:94" s="72" customFormat="1" ht="16" customHeight="1" x14ac:dyDescent="0.25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82"/>
      <c r="L850" s="82"/>
      <c r="M850" s="82"/>
      <c r="N850" s="82"/>
      <c r="O850" s="82"/>
      <c r="P850" s="82"/>
      <c r="Q850" s="82"/>
      <c r="R850" s="79"/>
      <c r="S850" s="79"/>
      <c r="T850" s="79"/>
      <c r="U850" s="79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80"/>
      <c r="BQ850" s="80"/>
      <c r="BR850" s="80"/>
      <c r="BS850" s="80"/>
      <c r="BT850" s="80"/>
      <c r="BU850" s="80"/>
      <c r="BV850" s="80"/>
      <c r="BW850" s="77"/>
      <c r="BX850" s="57"/>
      <c r="CK850" s="92"/>
      <c r="CL850" s="92"/>
      <c r="CM850" s="92"/>
      <c r="CN850" s="92"/>
      <c r="CO850" s="92"/>
      <c r="CP850" s="92"/>
    </row>
    <row r="851" spans="1:94" s="72" customFormat="1" ht="16" customHeight="1" x14ac:dyDescent="0.25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82"/>
      <c r="L851" s="82"/>
      <c r="M851" s="82"/>
      <c r="N851" s="82"/>
      <c r="O851" s="82"/>
      <c r="P851" s="82"/>
      <c r="Q851" s="82"/>
      <c r="R851" s="79"/>
      <c r="S851" s="79"/>
      <c r="T851" s="79"/>
      <c r="U851" s="79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80"/>
      <c r="BQ851" s="80"/>
      <c r="BR851" s="80"/>
      <c r="BS851" s="80"/>
      <c r="BT851" s="80"/>
      <c r="BU851" s="80"/>
      <c r="BV851" s="80"/>
      <c r="BW851" s="77"/>
      <c r="BX851" s="57"/>
      <c r="CK851" s="92"/>
      <c r="CL851" s="92"/>
      <c r="CM851" s="92"/>
      <c r="CN851" s="92"/>
      <c r="CO851" s="92"/>
      <c r="CP851" s="92"/>
    </row>
    <row r="852" spans="1:94" s="72" customFormat="1" ht="16" customHeight="1" x14ac:dyDescent="0.25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82"/>
      <c r="L852" s="82"/>
      <c r="M852" s="82"/>
      <c r="N852" s="82"/>
      <c r="O852" s="82"/>
      <c r="P852" s="82"/>
      <c r="Q852" s="82"/>
      <c r="R852" s="79"/>
      <c r="S852" s="79"/>
      <c r="T852" s="79"/>
      <c r="U852" s="79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80"/>
      <c r="BQ852" s="80"/>
      <c r="BR852" s="80"/>
      <c r="BS852" s="80"/>
      <c r="BT852" s="80"/>
      <c r="BU852" s="80"/>
      <c r="BV852" s="80"/>
      <c r="BW852" s="77"/>
      <c r="BX852" s="57"/>
      <c r="CK852" s="92"/>
      <c r="CL852" s="92"/>
      <c r="CM852" s="92"/>
      <c r="CN852" s="92"/>
      <c r="CO852" s="92"/>
      <c r="CP852" s="92"/>
    </row>
    <row r="853" spans="1:94" s="72" customFormat="1" ht="16" customHeight="1" x14ac:dyDescent="0.25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82"/>
      <c r="L853" s="82"/>
      <c r="M853" s="82"/>
      <c r="N853" s="82"/>
      <c r="O853" s="82"/>
      <c r="P853" s="82"/>
      <c r="Q853" s="82"/>
      <c r="R853" s="79"/>
      <c r="S853" s="79"/>
      <c r="T853" s="79"/>
      <c r="U853" s="79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80"/>
      <c r="BQ853" s="80"/>
      <c r="BR853" s="80"/>
      <c r="BS853" s="80"/>
      <c r="BT853" s="80"/>
      <c r="BU853" s="80"/>
      <c r="BV853" s="80"/>
      <c r="BW853" s="77"/>
      <c r="BX853" s="57"/>
      <c r="CK853" s="92"/>
      <c r="CL853" s="92"/>
      <c r="CM853" s="92"/>
      <c r="CN853" s="92"/>
      <c r="CO853" s="92"/>
      <c r="CP853" s="92"/>
    </row>
    <row r="854" spans="1:94" s="72" customFormat="1" ht="16" customHeight="1" x14ac:dyDescent="0.25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82"/>
      <c r="L854" s="82"/>
      <c r="M854" s="82"/>
      <c r="N854" s="82"/>
      <c r="O854" s="82"/>
      <c r="P854" s="82"/>
      <c r="Q854" s="82"/>
      <c r="R854" s="79"/>
      <c r="S854" s="79"/>
      <c r="T854" s="79"/>
      <c r="U854" s="79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M854" s="77"/>
      <c r="BN854" s="77"/>
      <c r="BO854" s="77"/>
      <c r="BP854" s="80"/>
      <c r="BQ854" s="80"/>
      <c r="BR854" s="80"/>
      <c r="BS854" s="80"/>
      <c r="BT854" s="80"/>
      <c r="BU854" s="80"/>
      <c r="BV854" s="80"/>
      <c r="BW854" s="77"/>
      <c r="BX854" s="57"/>
      <c r="CK854" s="92"/>
      <c r="CL854" s="92"/>
      <c r="CM854" s="92"/>
      <c r="CN854" s="92"/>
      <c r="CO854" s="92"/>
      <c r="CP854" s="92"/>
    </row>
    <row r="855" spans="1:94" s="72" customFormat="1" ht="16" customHeight="1" x14ac:dyDescent="0.25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82"/>
      <c r="L855" s="82"/>
      <c r="M855" s="82"/>
      <c r="N855" s="82"/>
      <c r="O855" s="82"/>
      <c r="P855" s="82"/>
      <c r="Q855" s="82"/>
      <c r="R855" s="79"/>
      <c r="S855" s="79"/>
      <c r="T855" s="79"/>
      <c r="U855" s="79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80"/>
      <c r="BQ855" s="80"/>
      <c r="BR855" s="80"/>
      <c r="BS855" s="80"/>
      <c r="BT855" s="80"/>
      <c r="BU855" s="80"/>
      <c r="BV855" s="80"/>
      <c r="BW855" s="77"/>
      <c r="BX855" s="57"/>
      <c r="CK855" s="92"/>
      <c r="CL855" s="92"/>
      <c r="CM855" s="92"/>
      <c r="CN855" s="92"/>
      <c r="CO855" s="92"/>
      <c r="CP855" s="92"/>
    </row>
    <row r="856" spans="1:94" s="72" customFormat="1" ht="16" customHeight="1" x14ac:dyDescent="0.25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82"/>
      <c r="L856" s="82"/>
      <c r="M856" s="82"/>
      <c r="N856" s="82"/>
      <c r="O856" s="82"/>
      <c r="P856" s="82"/>
      <c r="Q856" s="82"/>
      <c r="R856" s="79"/>
      <c r="S856" s="79"/>
      <c r="T856" s="79"/>
      <c r="U856" s="79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80"/>
      <c r="BQ856" s="80"/>
      <c r="BR856" s="80"/>
      <c r="BS856" s="80"/>
      <c r="BT856" s="80"/>
      <c r="BU856" s="80"/>
      <c r="BV856" s="80"/>
      <c r="BW856" s="77"/>
      <c r="BX856" s="57"/>
      <c r="CK856" s="92"/>
      <c r="CL856" s="92"/>
      <c r="CM856" s="92"/>
      <c r="CN856" s="92"/>
      <c r="CO856" s="92"/>
      <c r="CP856" s="92"/>
    </row>
    <row r="857" spans="1:94" s="72" customFormat="1" ht="16" customHeight="1" x14ac:dyDescent="0.25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82"/>
      <c r="L857" s="82"/>
      <c r="M857" s="82"/>
      <c r="N857" s="82"/>
      <c r="O857" s="82"/>
      <c r="P857" s="82"/>
      <c r="Q857" s="82"/>
      <c r="R857" s="79"/>
      <c r="S857" s="79"/>
      <c r="T857" s="79"/>
      <c r="U857" s="79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80"/>
      <c r="BQ857" s="80"/>
      <c r="BR857" s="80"/>
      <c r="BS857" s="80"/>
      <c r="BT857" s="80"/>
      <c r="BU857" s="80"/>
      <c r="BV857" s="80"/>
      <c r="BW857" s="77"/>
      <c r="BX857" s="57"/>
      <c r="CK857" s="92"/>
      <c r="CL857" s="92"/>
      <c r="CM857" s="92"/>
      <c r="CN857" s="92"/>
      <c r="CO857" s="92"/>
      <c r="CP857" s="92"/>
    </row>
    <row r="858" spans="1:94" s="72" customFormat="1" ht="16" customHeight="1" x14ac:dyDescent="0.25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82"/>
      <c r="L858" s="82"/>
      <c r="M858" s="82"/>
      <c r="N858" s="82"/>
      <c r="O858" s="82"/>
      <c r="P858" s="82"/>
      <c r="Q858" s="82"/>
      <c r="R858" s="79"/>
      <c r="S858" s="79"/>
      <c r="T858" s="79"/>
      <c r="U858" s="79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80"/>
      <c r="BQ858" s="80"/>
      <c r="BR858" s="80"/>
      <c r="BS858" s="80"/>
      <c r="BT858" s="80"/>
      <c r="BU858" s="80"/>
      <c r="BV858" s="80"/>
      <c r="BW858" s="77"/>
      <c r="BX858" s="57"/>
      <c r="CK858" s="92"/>
      <c r="CL858" s="92"/>
      <c r="CM858" s="92"/>
      <c r="CN858" s="92"/>
      <c r="CO858" s="92"/>
      <c r="CP858" s="92"/>
    </row>
    <row r="859" spans="1:94" s="72" customFormat="1" ht="16" customHeight="1" x14ac:dyDescent="0.25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82"/>
      <c r="L859" s="82"/>
      <c r="M859" s="82"/>
      <c r="N859" s="82"/>
      <c r="O859" s="82"/>
      <c r="P859" s="82"/>
      <c r="Q859" s="82"/>
      <c r="R859" s="79"/>
      <c r="S859" s="79"/>
      <c r="T859" s="79"/>
      <c r="U859" s="79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80"/>
      <c r="BQ859" s="80"/>
      <c r="BR859" s="80"/>
      <c r="BS859" s="80"/>
      <c r="BT859" s="80"/>
      <c r="BU859" s="80"/>
      <c r="BV859" s="80"/>
      <c r="BW859" s="77"/>
      <c r="BX859" s="57"/>
      <c r="CK859" s="92"/>
      <c r="CL859" s="92"/>
      <c r="CM859" s="92"/>
      <c r="CN859" s="92"/>
      <c r="CO859" s="92"/>
      <c r="CP859" s="92"/>
    </row>
    <row r="860" spans="1:94" s="72" customFormat="1" ht="16" customHeight="1" x14ac:dyDescent="0.25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82"/>
      <c r="L860" s="82"/>
      <c r="M860" s="82"/>
      <c r="N860" s="82"/>
      <c r="O860" s="82"/>
      <c r="P860" s="82"/>
      <c r="Q860" s="82"/>
      <c r="R860" s="79"/>
      <c r="S860" s="79"/>
      <c r="T860" s="79"/>
      <c r="U860" s="79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1"/>
      <c r="BO860" s="81"/>
      <c r="BP860" s="80"/>
      <c r="BQ860" s="80"/>
      <c r="BR860" s="80"/>
      <c r="BS860" s="80"/>
      <c r="BT860" s="80"/>
      <c r="BU860" s="80"/>
      <c r="BV860" s="80"/>
      <c r="BW860" s="77"/>
      <c r="BX860" s="57"/>
      <c r="CK860" s="92"/>
      <c r="CL860" s="92"/>
      <c r="CM860" s="92"/>
      <c r="CN860" s="92"/>
      <c r="CO860" s="92"/>
      <c r="CP860" s="92"/>
    </row>
    <row r="861" spans="1:94" s="72" customFormat="1" ht="16" customHeight="1" x14ac:dyDescent="0.25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82"/>
      <c r="L861" s="82"/>
      <c r="M861" s="82"/>
      <c r="N861" s="82"/>
      <c r="O861" s="82"/>
      <c r="P861" s="82"/>
      <c r="Q861" s="82"/>
      <c r="R861" s="79"/>
      <c r="S861" s="79"/>
      <c r="T861" s="79"/>
      <c r="U861" s="79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1"/>
      <c r="BO861" s="81"/>
      <c r="BP861" s="80"/>
      <c r="BQ861" s="80"/>
      <c r="BR861" s="80"/>
      <c r="BS861" s="80"/>
      <c r="BT861" s="80"/>
      <c r="BU861" s="80"/>
      <c r="BV861" s="80"/>
      <c r="BW861" s="77"/>
      <c r="BX861" s="57"/>
      <c r="CK861" s="92"/>
      <c r="CL861" s="92"/>
      <c r="CM861" s="92"/>
      <c r="CN861" s="92"/>
      <c r="CO861" s="92"/>
      <c r="CP861" s="92"/>
    </row>
    <row r="862" spans="1:94" s="72" customFormat="1" ht="16" customHeight="1" x14ac:dyDescent="0.25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82"/>
      <c r="L862" s="82"/>
      <c r="M862" s="82"/>
      <c r="N862" s="82"/>
      <c r="O862" s="82"/>
      <c r="P862" s="82"/>
      <c r="Q862" s="82"/>
      <c r="R862" s="79"/>
      <c r="S862" s="79"/>
      <c r="T862" s="79"/>
      <c r="U862" s="79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1"/>
      <c r="BO862" s="81"/>
      <c r="BP862" s="80"/>
      <c r="BQ862" s="80"/>
      <c r="BR862" s="80"/>
      <c r="BS862" s="80"/>
      <c r="BT862" s="80"/>
      <c r="BU862" s="80"/>
      <c r="BV862" s="80"/>
      <c r="BW862" s="77"/>
      <c r="BX862" s="57"/>
      <c r="CK862" s="92"/>
      <c r="CL862" s="92"/>
      <c r="CM862" s="92"/>
      <c r="CN862" s="92"/>
      <c r="CO862" s="92"/>
      <c r="CP862" s="92"/>
    </row>
    <row r="863" spans="1:94" s="72" customFormat="1" ht="16" customHeight="1" x14ac:dyDescent="0.25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82"/>
      <c r="L863" s="82"/>
      <c r="M863" s="82"/>
      <c r="N863" s="82"/>
      <c r="O863" s="82"/>
      <c r="P863" s="82"/>
      <c r="Q863" s="82"/>
      <c r="R863" s="79"/>
      <c r="S863" s="79"/>
      <c r="T863" s="79"/>
      <c r="U863" s="79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1"/>
      <c r="BO863" s="81"/>
      <c r="BP863" s="80"/>
      <c r="BQ863" s="80"/>
      <c r="BR863" s="80"/>
      <c r="BS863" s="80"/>
      <c r="BT863" s="80"/>
      <c r="BU863" s="80"/>
      <c r="BV863" s="80"/>
      <c r="BW863" s="77"/>
      <c r="BX863" s="57"/>
      <c r="CK863" s="92"/>
      <c r="CL863" s="92"/>
      <c r="CM863" s="92"/>
      <c r="CN863" s="92"/>
      <c r="CO863" s="92"/>
      <c r="CP863" s="92"/>
    </row>
    <row r="864" spans="1:94" s="72" customFormat="1" ht="16" customHeight="1" x14ac:dyDescent="0.25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82"/>
      <c r="L864" s="82"/>
      <c r="M864" s="82"/>
      <c r="N864" s="82"/>
      <c r="O864" s="82"/>
      <c r="P864" s="82"/>
      <c r="Q864" s="82"/>
      <c r="R864" s="79"/>
      <c r="S864" s="79"/>
      <c r="T864" s="79"/>
      <c r="U864" s="79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1"/>
      <c r="BO864" s="81"/>
      <c r="BP864" s="80"/>
      <c r="BQ864" s="80"/>
      <c r="BR864" s="80"/>
      <c r="BS864" s="80"/>
      <c r="BT864" s="80"/>
      <c r="BU864" s="80"/>
      <c r="BV864" s="80"/>
      <c r="BW864" s="77"/>
      <c r="BX864" s="57"/>
      <c r="CK864" s="92"/>
      <c r="CL864" s="92"/>
      <c r="CM864" s="92"/>
      <c r="CN864" s="92"/>
      <c r="CO864" s="92"/>
      <c r="CP864" s="92"/>
    </row>
    <row r="865" spans="1:94" s="72" customFormat="1" ht="16" customHeight="1" x14ac:dyDescent="0.25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82"/>
      <c r="L865" s="82"/>
      <c r="M865" s="82"/>
      <c r="N865" s="82"/>
      <c r="O865" s="82"/>
      <c r="P865" s="82"/>
      <c r="Q865" s="82"/>
      <c r="R865" s="79"/>
      <c r="S865" s="79"/>
      <c r="T865" s="79"/>
      <c r="U865" s="79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1"/>
      <c r="BO865" s="81"/>
      <c r="BP865" s="80"/>
      <c r="BQ865" s="80"/>
      <c r="BR865" s="80"/>
      <c r="BS865" s="80"/>
      <c r="BT865" s="80"/>
      <c r="BU865" s="80"/>
      <c r="BV865" s="80"/>
      <c r="BW865" s="77"/>
      <c r="BX865" s="57"/>
      <c r="CK865" s="92"/>
      <c r="CL865" s="92"/>
      <c r="CM865" s="92"/>
      <c r="CN865" s="92"/>
      <c r="CO865" s="92"/>
      <c r="CP865" s="92"/>
    </row>
    <row r="866" spans="1:94" s="72" customFormat="1" ht="16" customHeight="1" x14ac:dyDescent="0.25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82"/>
      <c r="L866" s="82"/>
      <c r="M866" s="82"/>
      <c r="N866" s="82"/>
      <c r="O866" s="82"/>
      <c r="P866" s="82"/>
      <c r="Q866" s="82"/>
      <c r="R866" s="79"/>
      <c r="S866" s="79"/>
      <c r="T866" s="79"/>
      <c r="U866" s="79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1"/>
      <c r="BO866" s="81"/>
      <c r="BP866" s="80"/>
      <c r="BQ866" s="80"/>
      <c r="BR866" s="80"/>
      <c r="BS866" s="80"/>
      <c r="BT866" s="80"/>
      <c r="BU866" s="80"/>
      <c r="BV866" s="80"/>
      <c r="BW866" s="77"/>
      <c r="BX866" s="57"/>
      <c r="CK866" s="92"/>
      <c r="CL866" s="92"/>
      <c r="CM866" s="92"/>
      <c r="CN866" s="92"/>
      <c r="CO866" s="92"/>
      <c r="CP866" s="92"/>
    </row>
    <row r="867" spans="1:94" s="72" customFormat="1" ht="16" customHeight="1" x14ac:dyDescent="0.25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82"/>
      <c r="L867" s="82"/>
      <c r="M867" s="82"/>
      <c r="N867" s="82"/>
      <c r="O867" s="82"/>
      <c r="P867" s="82"/>
      <c r="Q867" s="82"/>
      <c r="R867" s="79"/>
      <c r="S867" s="79"/>
      <c r="T867" s="79"/>
      <c r="U867" s="79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80"/>
      <c r="BQ867" s="80"/>
      <c r="BR867" s="80"/>
      <c r="BS867" s="80"/>
      <c r="BT867" s="80"/>
      <c r="BU867" s="80"/>
      <c r="BV867" s="80"/>
      <c r="BW867" s="77"/>
      <c r="BX867" s="57"/>
      <c r="CK867" s="92"/>
      <c r="CL867" s="92"/>
      <c r="CM867" s="92"/>
      <c r="CN867" s="92"/>
      <c r="CO867" s="92"/>
      <c r="CP867" s="92"/>
    </row>
    <row r="868" spans="1:94" s="72" customFormat="1" ht="16" customHeight="1" x14ac:dyDescent="0.25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82"/>
      <c r="L868" s="82"/>
      <c r="M868" s="82"/>
      <c r="N868" s="82"/>
      <c r="O868" s="82"/>
      <c r="P868" s="82"/>
      <c r="Q868" s="82"/>
      <c r="R868" s="79"/>
      <c r="S868" s="79"/>
      <c r="T868" s="79"/>
      <c r="U868" s="79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80"/>
      <c r="BQ868" s="80"/>
      <c r="BR868" s="80"/>
      <c r="BS868" s="80"/>
      <c r="BT868" s="80"/>
      <c r="BU868" s="80"/>
      <c r="BV868" s="80"/>
      <c r="BW868" s="77"/>
      <c r="BX868" s="57"/>
      <c r="CK868" s="92"/>
      <c r="CL868" s="92"/>
      <c r="CM868" s="92"/>
      <c r="CN868" s="92"/>
      <c r="CO868" s="92"/>
      <c r="CP868" s="92"/>
    </row>
    <row r="869" spans="1:94" s="72" customFormat="1" ht="16" customHeight="1" x14ac:dyDescent="0.25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82"/>
      <c r="L869" s="82"/>
      <c r="M869" s="82"/>
      <c r="N869" s="82"/>
      <c r="O869" s="82"/>
      <c r="P869" s="82"/>
      <c r="Q869" s="82"/>
      <c r="R869" s="79"/>
      <c r="S869" s="79"/>
      <c r="T869" s="79"/>
      <c r="U869" s="79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80"/>
      <c r="BQ869" s="80"/>
      <c r="BR869" s="80"/>
      <c r="BS869" s="80"/>
      <c r="BT869" s="80"/>
      <c r="BU869" s="80"/>
      <c r="BV869" s="80"/>
      <c r="BW869" s="77"/>
      <c r="BX869" s="57"/>
      <c r="CK869" s="92"/>
      <c r="CL869" s="92"/>
      <c r="CM869" s="92"/>
      <c r="CN869" s="92"/>
      <c r="CO869" s="92"/>
      <c r="CP869" s="92"/>
    </row>
    <row r="870" spans="1:94" s="72" customFormat="1" ht="16" customHeight="1" x14ac:dyDescent="0.25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82"/>
      <c r="L870" s="82"/>
      <c r="M870" s="82"/>
      <c r="N870" s="82"/>
      <c r="O870" s="82"/>
      <c r="P870" s="82"/>
      <c r="Q870" s="82"/>
      <c r="R870" s="79"/>
      <c r="S870" s="79"/>
      <c r="T870" s="79"/>
      <c r="U870" s="79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80"/>
      <c r="BQ870" s="80"/>
      <c r="BR870" s="80"/>
      <c r="BS870" s="80"/>
      <c r="BT870" s="80"/>
      <c r="BU870" s="80"/>
      <c r="BV870" s="80"/>
      <c r="BW870" s="77"/>
      <c r="BX870" s="57"/>
      <c r="CK870" s="92"/>
      <c r="CL870" s="92"/>
      <c r="CM870" s="92"/>
      <c r="CN870" s="92"/>
      <c r="CO870" s="92"/>
      <c r="CP870" s="92"/>
    </row>
    <row r="871" spans="1:94" s="72" customFormat="1" ht="16" customHeight="1" x14ac:dyDescent="0.25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82"/>
      <c r="L871" s="82"/>
      <c r="M871" s="82"/>
      <c r="N871" s="82"/>
      <c r="O871" s="82"/>
      <c r="P871" s="82"/>
      <c r="Q871" s="82"/>
      <c r="R871" s="79"/>
      <c r="S871" s="79"/>
      <c r="T871" s="79"/>
      <c r="U871" s="79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80"/>
      <c r="BQ871" s="80"/>
      <c r="BR871" s="80"/>
      <c r="BS871" s="80"/>
      <c r="BT871" s="80"/>
      <c r="BU871" s="80"/>
      <c r="BV871" s="80"/>
      <c r="BW871" s="77"/>
      <c r="BX871" s="57"/>
      <c r="CK871" s="92"/>
      <c r="CL871" s="92"/>
      <c r="CM871" s="92"/>
      <c r="CN871" s="92"/>
      <c r="CO871" s="92"/>
      <c r="CP871" s="92"/>
    </row>
    <row r="872" spans="1:94" s="72" customFormat="1" ht="16" customHeight="1" x14ac:dyDescent="0.25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82"/>
      <c r="L872" s="82"/>
      <c r="M872" s="82"/>
      <c r="N872" s="82"/>
      <c r="O872" s="82"/>
      <c r="P872" s="82"/>
      <c r="Q872" s="82"/>
      <c r="R872" s="79"/>
      <c r="S872" s="79"/>
      <c r="T872" s="79"/>
      <c r="U872" s="79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80"/>
      <c r="BQ872" s="80"/>
      <c r="BR872" s="80"/>
      <c r="BS872" s="80"/>
      <c r="BT872" s="80"/>
      <c r="BU872" s="80"/>
      <c r="BV872" s="80"/>
      <c r="BW872" s="77"/>
      <c r="BX872" s="57"/>
      <c r="CK872" s="92"/>
      <c r="CL872" s="92"/>
      <c r="CM872" s="92"/>
      <c r="CN872" s="92"/>
      <c r="CO872" s="92"/>
      <c r="CP872" s="92"/>
    </row>
    <row r="873" spans="1:94" s="72" customFormat="1" ht="16" customHeight="1" x14ac:dyDescent="0.25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82"/>
      <c r="L873" s="82"/>
      <c r="M873" s="82"/>
      <c r="N873" s="82"/>
      <c r="O873" s="82"/>
      <c r="P873" s="82"/>
      <c r="Q873" s="82"/>
      <c r="R873" s="79"/>
      <c r="S873" s="79"/>
      <c r="T873" s="79"/>
      <c r="U873" s="79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80"/>
      <c r="BQ873" s="80"/>
      <c r="BR873" s="80"/>
      <c r="BS873" s="80"/>
      <c r="BT873" s="80"/>
      <c r="BU873" s="80"/>
      <c r="BV873" s="80"/>
      <c r="BW873" s="77"/>
      <c r="BX873" s="57"/>
      <c r="CK873" s="92"/>
      <c r="CL873" s="92"/>
      <c r="CM873" s="92"/>
      <c r="CN873" s="92"/>
      <c r="CO873" s="92"/>
      <c r="CP873" s="92"/>
    </row>
    <row r="874" spans="1:94" s="72" customFormat="1" ht="16" customHeight="1" x14ac:dyDescent="0.25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82"/>
      <c r="L874" s="82"/>
      <c r="M874" s="82"/>
      <c r="N874" s="82"/>
      <c r="O874" s="82"/>
      <c r="P874" s="82"/>
      <c r="Q874" s="82"/>
      <c r="R874" s="79"/>
      <c r="S874" s="79"/>
      <c r="T874" s="79"/>
      <c r="U874" s="79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80"/>
      <c r="BQ874" s="80"/>
      <c r="BR874" s="80"/>
      <c r="BS874" s="80"/>
      <c r="BT874" s="80"/>
      <c r="BU874" s="80"/>
      <c r="BV874" s="80"/>
      <c r="BW874" s="77"/>
      <c r="BX874" s="57"/>
      <c r="CK874" s="92"/>
      <c r="CL874" s="92"/>
      <c r="CM874" s="92"/>
      <c r="CN874" s="92"/>
      <c r="CO874" s="92"/>
      <c r="CP874" s="92"/>
    </row>
    <row r="875" spans="1:94" s="72" customFormat="1" ht="16" customHeight="1" x14ac:dyDescent="0.25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82"/>
      <c r="L875" s="82"/>
      <c r="M875" s="82"/>
      <c r="N875" s="82"/>
      <c r="O875" s="82"/>
      <c r="P875" s="82"/>
      <c r="Q875" s="82"/>
      <c r="R875" s="79"/>
      <c r="S875" s="79"/>
      <c r="T875" s="79"/>
      <c r="U875" s="79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80"/>
      <c r="BQ875" s="80"/>
      <c r="BR875" s="80"/>
      <c r="BS875" s="80"/>
      <c r="BT875" s="80"/>
      <c r="BU875" s="80"/>
      <c r="BV875" s="80"/>
      <c r="BW875" s="77"/>
      <c r="BX875" s="57"/>
      <c r="CK875" s="92"/>
      <c r="CL875" s="92"/>
      <c r="CM875" s="92"/>
      <c r="CN875" s="92"/>
      <c r="CO875" s="92"/>
      <c r="CP875" s="92"/>
    </row>
    <row r="876" spans="1:94" s="72" customFormat="1" ht="16" customHeight="1" x14ac:dyDescent="0.25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82"/>
      <c r="L876" s="82"/>
      <c r="M876" s="82"/>
      <c r="N876" s="82"/>
      <c r="O876" s="82"/>
      <c r="P876" s="82"/>
      <c r="Q876" s="82"/>
      <c r="R876" s="79"/>
      <c r="S876" s="79"/>
      <c r="T876" s="79"/>
      <c r="U876" s="79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80"/>
      <c r="BQ876" s="80"/>
      <c r="BR876" s="80"/>
      <c r="BS876" s="80"/>
      <c r="BT876" s="80"/>
      <c r="BU876" s="80"/>
      <c r="BV876" s="80"/>
      <c r="BW876" s="77"/>
      <c r="BX876" s="57"/>
      <c r="CK876" s="92"/>
      <c r="CL876" s="92"/>
      <c r="CM876" s="92"/>
      <c r="CN876" s="92"/>
      <c r="CO876" s="92"/>
      <c r="CP876" s="92"/>
    </row>
    <row r="877" spans="1:94" s="72" customFormat="1" ht="16" customHeight="1" x14ac:dyDescent="0.25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82"/>
      <c r="L877" s="82"/>
      <c r="M877" s="82"/>
      <c r="N877" s="82"/>
      <c r="O877" s="82"/>
      <c r="P877" s="82"/>
      <c r="Q877" s="82"/>
      <c r="R877" s="79"/>
      <c r="S877" s="79"/>
      <c r="T877" s="79"/>
      <c r="U877" s="79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80"/>
      <c r="BQ877" s="80"/>
      <c r="BR877" s="80"/>
      <c r="BS877" s="80"/>
      <c r="BT877" s="80"/>
      <c r="BU877" s="80"/>
      <c r="BV877" s="80"/>
      <c r="BW877" s="77"/>
      <c r="BX877" s="57"/>
      <c r="CK877" s="92"/>
      <c r="CL877" s="92"/>
      <c r="CM877" s="92"/>
      <c r="CN877" s="92"/>
      <c r="CO877" s="92"/>
      <c r="CP877" s="92"/>
    </row>
    <row r="878" spans="1:94" s="72" customFormat="1" ht="16" customHeight="1" x14ac:dyDescent="0.25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82"/>
      <c r="L878" s="82"/>
      <c r="M878" s="82"/>
      <c r="N878" s="82"/>
      <c r="O878" s="82"/>
      <c r="P878" s="82"/>
      <c r="Q878" s="82"/>
      <c r="R878" s="79"/>
      <c r="S878" s="79"/>
      <c r="T878" s="79"/>
      <c r="U878" s="79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80"/>
      <c r="BQ878" s="80"/>
      <c r="BR878" s="80"/>
      <c r="BS878" s="80"/>
      <c r="BT878" s="80"/>
      <c r="BU878" s="80"/>
      <c r="BV878" s="80"/>
      <c r="BW878" s="77"/>
      <c r="BX878" s="57"/>
      <c r="CK878" s="92"/>
      <c r="CL878" s="92"/>
      <c r="CM878" s="92"/>
      <c r="CN878" s="92"/>
      <c r="CO878" s="92"/>
      <c r="CP878" s="92"/>
    </row>
    <row r="879" spans="1:94" s="72" customFormat="1" ht="16" customHeight="1" x14ac:dyDescent="0.25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82"/>
      <c r="L879" s="82"/>
      <c r="M879" s="82"/>
      <c r="N879" s="82"/>
      <c r="O879" s="82"/>
      <c r="P879" s="82"/>
      <c r="Q879" s="82"/>
      <c r="R879" s="79"/>
      <c r="S879" s="79"/>
      <c r="T879" s="79"/>
      <c r="U879" s="79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80"/>
      <c r="BQ879" s="80"/>
      <c r="BR879" s="80"/>
      <c r="BS879" s="80"/>
      <c r="BT879" s="80"/>
      <c r="BU879" s="80"/>
      <c r="BV879" s="80"/>
      <c r="BW879" s="77"/>
      <c r="BX879" s="57"/>
      <c r="CK879" s="92"/>
      <c r="CL879" s="92"/>
      <c r="CM879" s="92"/>
      <c r="CN879" s="92"/>
      <c r="CO879" s="92"/>
      <c r="CP879" s="92"/>
    </row>
    <row r="880" spans="1:94" s="72" customFormat="1" ht="16" customHeight="1" x14ac:dyDescent="0.25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82"/>
      <c r="L880" s="82"/>
      <c r="M880" s="82"/>
      <c r="N880" s="82"/>
      <c r="O880" s="82"/>
      <c r="P880" s="82"/>
      <c r="Q880" s="82"/>
      <c r="R880" s="79"/>
      <c r="S880" s="79"/>
      <c r="T880" s="79"/>
      <c r="U880" s="79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80"/>
      <c r="BQ880" s="80"/>
      <c r="BR880" s="80"/>
      <c r="BS880" s="80"/>
      <c r="BT880" s="80"/>
      <c r="BU880" s="80"/>
      <c r="BV880" s="80"/>
      <c r="BW880" s="77"/>
      <c r="BX880" s="57"/>
      <c r="CK880" s="92"/>
      <c r="CL880" s="92"/>
      <c r="CM880" s="92"/>
      <c r="CN880" s="92"/>
      <c r="CO880" s="92"/>
      <c r="CP880" s="92"/>
    </row>
    <row r="881" spans="1:94" s="72" customFormat="1" ht="16" customHeight="1" x14ac:dyDescent="0.25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82"/>
      <c r="L881" s="82"/>
      <c r="M881" s="82"/>
      <c r="N881" s="82"/>
      <c r="O881" s="82"/>
      <c r="P881" s="82"/>
      <c r="Q881" s="82"/>
      <c r="R881" s="79"/>
      <c r="S881" s="79"/>
      <c r="T881" s="79"/>
      <c r="U881" s="79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80"/>
      <c r="BQ881" s="80"/>
      <c r="BR881" s="80"/>
      <c r="BS881" s="80"/>
      <c r="BT881" s="80"/>
      <c r="BU881" s="80"/>
      <c r="BV881" s="80"/>
      <c r="BW881" s="77"/>
      <c r="BX881" s="57"/>
      <c r="CK881" s="92"/>
      <c r="CL881" s="92"/>
      <c r="CM881" s="92"/>
      <c r="CN881" s="92"/>
      <c r="CO881" s="92"/>
      <c r="CP881" s="92"/>
    </row>
    <row r="882" spans="1:94" s="72" customFormat="1" ht="16" customHeight="1" x14ac:dyDescent="0.25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82"/>
      <c r="L882" s="82"/>
      <c r="M882" s="82"/>
      <c r="N882" s="82"/>
      <c r="O882" s="82"/>
      <c r="P882" s="82"/>
      <c r="Q882" s="82"/>
      <c r="R882" s="79"/>
      <c r="S882" s="79"/>
      <c r="T882" s="79"/>
      <c r="U882" s="79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80"/>
      <c r="BQ882" s="80"/>
      <c r="BR882" s="80"/>
      <c r="BS882" s="80"/>
      <c r="BT882" s="80"/>
      <c r="BU882" s="80"/>
      <c r="BV882" s="80"/>
      <c r="BW882" s="77"/>
      <c r="BX882" s="57"/>
      <c r="CK882" s="92"/>
      <c r="CL882" s="92"/>
      <c r="CM882" s="92"/>
      <c r="CN882" s="92"/>
      <c r="CO882" s="92"/>
      <c r="CP882" s="92"/>
    </row>
    <row r="883" spans="1:94" s="72" customFormat="1" ht="16" customHeight="1" x14ac:dyDescent="0.25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82"/>
      <c r="L883" s="82"/>
      <c r="M883" s="82"/>
      <c r="N883" s="82"/>
      <c r="O883" s="82"/>
      <c r="P883" s="82"/>
      <c r="Q883" s="82"/>
      <c r="R883" s="79"/>
      <c r="S883" s="79"/>
      <c r="T883" s="79"/>
      <c r="U883" s="79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80"/>
      <c r="BQ883" s="80"/>
      <c r="BR883" s="80"/>
      <c r="BS883" s="80"/>
      <c r="BT883" s="80"/>
      <c r="BU883" s="80"/>
      <c r="BV883" s="80"/>
      <c r="BW883" s="77"/>
      <c r="BX883" s="57"/>
      <c r="CK883" s="92"/>
      <c r="CL883" s="92"/>
      <c r="CM883" s="92"/>
      <c r="CN883" s="92"/>
      <c r="CO883" s="92"/>
      <c r="CP883" s="92"/>
    </row>
    <row r="884" spans="1:94" s="72" customFormat="1" ht="16" customHeight="1" x14ac:dyDescent="0.25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82"/>
      <c r="L884" s="82"/>
      <c r="M884" s="82"/>
      <c r="N884" s="82"/>
      <c r="O884" s="82"/>
      <c r="P884" s="82"/>
      <c r="Q884" s="82"/>
      <c r="R884" s="79"/>
      <c r="S884" s="79"/>
      <c r="T884" s="79"/>
      <c r="U884" s="79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1"/>
      <c r="BO884" s="81"/>
      <c r="BP884" s="80"/>
      <c r="BQ884" s="80"/>
      <c r="BR884" s="80"/>
      <c r="BS884" s="80"/>
      <c r="BT884" s="80"/>
      <c r="BU884" s="80"/>
      <c r="BV884" s="80"/>
      <c r="BW884" s="77"/>
      <c r="BX884" s="57"/>
      <c r="CK884" s="92"/>
      <c r="CL884" s="92"/>
      <c r="CM884" s="92"/>
      <c r="CN884" s="92"/>
      <c r="CO884" s="92"/>
      <c r="CP884" s="92"/>
    </row>
    <row r="885" spans="1:94" s="72" customFormat="1" ht="16" customHeight="1" x14ac:dyDescent="0.25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82"/>
      <c r="L885" s="82"/>
      <c r="M885" s="82"/>
      <c r="N885" s="82"/>
      <c r="O885" s="82"/>
      <c r="P885" s="82"/>
      <c r="Q885" s="82"/>
      <c r="R885" s="79"/>
      <c r="S885" s="79"/>
      <c r="T885" s="79"/>
      <c r="U885" s="79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1"/>
      <c r="BO885" s="81"/>
      <c r="BP885" s="80"/>
      <c r="BQ885" s="80"/>
      <c r="BR885" s="80"/>
      <c r="BS885" s="80"/>
      <c r="BT885" s="80"/>
      <c r="BU885" s="80"/>
      <c r="BV885" s="80"/>
      <c r="BW885" s="77"/>
      <c r="BX885" s="57"/>
      <c r="CK885" s="92"/>
      <c r="CL885" s="92"/>
      <c r="CM885" s="92"/>
      <c r="CN885" s="92"/>
      <c r="CO885" s="92"/>
      <c r="CP885" s="92"/>
    </row>
    <row r="886" spans="1:94" s="72" customFormat="1" ht="16" customHeight="1" x14ac:dyDescent="0.25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82"/>
      <c r="L886" s="82"/>
      <c r="M886" s="82"/>
      <c r="N886" s="82"/>
      <c r="O886" s="82"/>
      <c r="P886" s="82"/>
      <c r="Q886" s="82"/>
      <c r="R886" s="79"/>
      <c r="S886" s="79"/>
      <c r="T886" s="79"/>
      <c r="U886" s="79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1"/>
      <c r="BO886" s="81"/>
      <c r="BP886" s="80"/>
      <c r="BQ886" s="80"/>
      <c r="BR886" s="80"/>
      <c r="BS886" s="80"/>
      <c r="BT886" s="80"/>
      <c r="BU886" s="80"/>
      <c r="BV886" s="80"/>
      <c r="BW886" s="77"/>
      <c r="BX886" s="57"/>
      <c r="CK886" s="92"/>
      <c r="CL886" s="92"/>
      <c r="CM886" s="92"/>
      <c r="CN886" s="92"/>
      <c r="CO886" s="92"/>
      <c r="CP886" s="92"/>
    </row>
    <row r="887" spans="1:94" s="72" customFormat="1" ht="16" customHeight="1" x14ac:dyDescent="0.25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82"/>
      <c r="L887" s="82"/>
      <c r="M887" s="82"/>
      <c r="N887" s="82"/>
      <c r="O887" s="82"/>
      <c r="P887" s="82"/>
      <c r="Q887" s="82"/>
      <c r="R887" s="79"/>
      <c r="S887" s="79"/>
      <c r="T887" s="79"/>
      <c r="U887" s="79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1"/>
      <c r="BO887" s="81"/>
      <c r="BP887" s="80"/>
      <c r="BQ887" s="80"/>
      <c r="BR887" s="80"/>
      <c r="BS887" s="80"/>
      <c r="BT887" s="80"/>
      <c r="BU887" s="80"/>
      <c r="BV887" s="80"/>
      <c r="BW887" s="77"/>
      <c r="BX887" s="57"/>
      <c r="CK887" s="92"/>
      <c r="CL887" s="92"/>
      <c r="CM887" s="92"/>
      <c r="CN887" s="92"/>
      <c r="CO887" s="92"/>
      <c r="CP887" s="92"/>
    </row>
    <row r="888" spans="1:94" s="72" customFormat="1" ht="16" customHeight="1" x14ac:dyDescent="0.25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82"/>
      <c r="L888" s="82"/>
      <c r="M888" s="82"/>
      <c r="N888" s="82"/>
      <c r="O888" s="82"/>
      <c r="P888" s="82"/>
      <c r="Q888" s="82"/>
      <c r="R888" s="79"/>
      <c r="S888" s="79"/>
      <c r="T888" s="79"/>
      <c r="U888" s="79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1"/>
      <c r="BO888" s="81"/>
      <c r="BP888" s="80"/>
      <c r="BQ888" s="80"/>
      <c r="BR888" s="80"/>
      <c r="BS888" s="80"/>
      <c r="BT888" s="80"/>
      <c r="BU888" s="80"/>
      <c r="BV888" s="80"/>
      <c r="BW888" s="77"/>
      <c r="BX888" s="57"/>
      <c r="CK888" s="92"/>
      <c r="CL888" s="92"/>
      <c r="CM888" s="92"/>
      <c r="CN888" s="92"/>
      <c r="CO888" s="92"/>
      <c r="CP888" s="92"/>
    </row>
    <row r="889" spans="1:94" s="72" customFormat="1" ht="16" customHeight="1" x14ac:dyDescent="0.25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82"/>
      <c r="L889" s="82"/>
      <c r="M889" s="82"/>
      <c r="N889" s="82"/>
      <c r="O889" s="82"/>
      <c r="P889" s="82"/>
      <c r="Q889" s="82"/>
      <c r="R889" s="79"/>
      <c r="S889" s="79"/>
      <c r="T889" s="79"/>
      <c r="U889" s="79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1"/>
      <c r="BO889" s="81"/>
      <c r="BP889" s="80"/>
      <c r="BQ889" s="80"/>
      <c r="BR889" s="80"/>
      <c r="BS889" s="80"/>
      <c r="BT889" s="80"/>
      <c r="BU889" s="80"/>
      <c r="BV889" s="80"/>
      <c r="BW889" s="77"/>
      <c r="BX889" s="57"/>
      <c r="CK889" s="92"/>
      <c r="CL889" s="92"/>
      <c r="CM889" s="92"/>
      <c r="CN889" s="92"/>
      <c r="CO889" s="92"/>
      <c r="CP889" s="92"/>
    </row>
    <row r="890" spans="1:94" s="72" customFormat="1" ht="16" customHeight="1" x14ac:dyDescent="0.25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82"/>
      <c r="L890" s="82"/>
      <c r="M890" s="82"/>
      <c r="N890" s="82"/>
      <c r="O890" s="82"/>
      <c r="P890" s="82"/>
      <c r="Q890" s="82"/>
      <c r="R890" s="79"/>
      <c r="S890" s="79"/>
      <c r="T890" s="79"/>
      <c r="U890" s="79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1"/>
      <c r="BO890" s="81"/>
      <c r="BP890" s="80"/>
      <c r="BQ890" s="80"/>
      <c r="BR890" s="80"/>
      <c r="BS890" s="80"/>
      <c r="BT890" s="80"/>
      <c r="BU890" s="80"/>
      <c r="BV890" s="80"/>
      <c r="BW890" s="77"/>
      <c r="BX890" s="57"/>
      <c r="CK890" s="92"/>
      <c r="CL890" s="92"/>
      <c r="CM890" s="92"/>
      <c r="CN890" s="92"/>
      <c r="CO890" s="92"/>
      <c r="CP890" s="92"/>
    </row>
    <row r="891" spans="1:94" s="72" customFormat="1" ht="16" customHeight="1" x14ac:dyDescent="0.25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82"/>
      <c r="L891" s="82"/>
      <c r="M891" s="82"/>
      <c r="N891" s="82"/>
      <c r="O891" s="82"/>
      <c r="P891" s="82"/>
      <c r="Q891" s="82"/>
      <c r="R891" s="79"/>
      <c r="S891" s="79"/>
      <c r="T891" s="79"/>
      <c r="U891" s="79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80"/>
      <c r="BQ891" s="80"/>
      <c r="BR891" s="80"/>
      <c r="BS891" s="80"/>
      <c r="BT891" s="80"/>
      <c r="BU891" s="80"/>
      <c r="BV891" s="80"/>
      <c r="BW891" s="77"/>
      <c r="BX891" s="57"/>
      <c r="CK891" s="92"/>
      <c r="CL891" s="92"/>
      <c r="CM891" s="92"/>
      <c r="CN891" s="92"/>
      <c r="CO891" s="92"/>
      <c r="CP891" s="92"/>
    </row>
    <row r="892" spans="1:94" s="72" customFormat="1" ht="16" customHeight="1" x14ac:dyDescent="0.25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82"/>
      <c r="L892" s="82"/>
      <c r="M892" s="82"/>
      <c r="N892" s="82"/>
      <c r="O892" s="82"/>
      <c r="P892" s="82"/>
      <c r="Q892" s="82"/>
      <c r="R892" s="79"/>
      <c r="S892" s="79"/>
      <c r="T892" s="79"/>
      <c r="U892" s="79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80"/>
      <c r="BQ892" s="80"/>
      <c r="BR892" s="80"/>
      <c r="BS892" s="80"/>
      <c r="BT892" s="80"/>
      <c r="BU892" s="80"/>
      <c r="BV892" s="80"/>
      <c r="BW892" s="77"/>
      <c r="BX892" s="57"/>
      <c r="CK892" s="92"/>
      <c r="CL892" s="92"/>
      <c r="CM892" s="92"/>
      <c r="CN892" s="92"/>
      <c r="CO892" s="92"/>
      <c r="CP892" s="92"/>
    </row>
    <row r="893" spans="1:94" s="72" customFormat="1" ht="16" customHeight="1" x14ac:dyDescent="0.25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82"/>
      <c r="L893" s="82"/>
      <c r="M893" s="82"/>
      <c r="N893" s="82"/>
      <c r="O893" s="82"/>
      <c r="P893" s="82"/>
      <c r="Q893" s="82"/>
      <c r="R893" s="79"/>
      <c r="S893" s="79"/>
      <c r="T893" s="79"/>
      <c r="U893" s="79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80"/>
      <c r="BQ893" s="80"/>
      <c r="BR893" s="80"/>
      <c r="BS893" s="80"/>
      <c r="BT893" s="80"/>
      <c r="BU893" s="80"/>
      <c r="BV893" s="80"/>
      <c r="BW893" s="77"/>
      <c r="BX893" s="57"/>
      <c r="CK893" s="92"/>
      <c r="CL893" s="92"/>
      <c r="CM893" s="92"/>
      <c r="CN893" s="92"/>
      <c r="CO893" s="92"/>
      <c r="CP893" s="92"/>
    </row>
    <row r="894" spans="1:94" s="72" customFormat="1" ht="16" customHeight="1" x14ac:dyDescent="0.25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82"/>
      <c r="L894" s="82"/>
      <c r="M894" s="82"/>
      <c r="N894" s="82"/>
      <c r="O894" s="82"/>
      <c r="P894" s="82"/>
      <c r="Q894" s="82"/>
      <c r="R894" s="79"/>
      <c r="S894" s="79"/>
      <c r="T894" s="79"/>
      <c r="U894" s="79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80"/>
      <c r="BQ894" s="80"/>
      <c r="BR894" s="80"/>
      <c r="BS894" s="80"/>
      <c r="BT894" s="80"/>
      <c r="BU894" s="80"/>
      <c r="BV894" s="80"/>
      <c r="BW894" s="77"/>
      <c r="BX894" s="57"/>
      <c r="CK894" s="92"/>
      <c r="CL894" s="92"/>
      <c r="CM894" s="92"/>
      <c r="CN894" s="92"/>
      <c r="CO894" s="92"/>
      <c r="CP894" s="92"/>
    </row>
    <row r="895" spans="1:94" s="72" customFormat="1" ht="16" customHeight="1" x14ac:dyDescent="0.25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82"/>
      <c r="L895" s="82"/>
      <c r="M895" s="82"/>
      <c r="N895" s="82"/>
      <c r="O895" s="82"/>
      <c r="P895" s="82"/>
      <c r="Q895" s="82"/>
      <c r="R895" s="79"/>
      <c r="S895" s="79"/>
      <c r="T895" s="79"/>
      <c r="U895" s="79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80"/>
      <c r="BQ895" s="80"/>
      <c r="BR895" s="80"/>
      <c r="BS895" s="80"/>
      <c r="BT895" s="80"/>
      <c r="BU895" s="80"/>
      <c r="BV895" s="80"/>
      <c r="BW895" s="77"/>
      <c r="BX895" s="57"/>
      <c r="CK895" s="92"/>
      <c r="CL895" s="92"/>
      <c r="CM895" s="92"/>
      <c r="CN895" s="92"/>
      <c r="CO895" s="92"/>
      <c r="CP895" s="92"/>
    </row>
    <row r="896" spans="1:94" s="72" customFormat="1" ht="16" customHeight="1" x14ac:dyDescent="0.25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82"/>
      <c r="L896" s="82"/>
      <c r="M896" s="82"/>
      <c r="N896" s="82"/>
      <c r="O896" s="82"/>
      <c r="P896" s="82"/>
      <c r="Q896" s="82"/>
      <c r="R896" s="79"/>
      <c r="S896" s="79"/>
      <c r="T896" s="79"/>
      <c r="U896" s="79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80"/>
      <c r="BQ896" s="80"/>
      <c r="BR896" s="80"/>
      <c r="BS896" s="80"/>
      <c r="BT896" s="80"/>
      <c r="BU896" s="80"/>
      <c r="BV896" s="80"/>
      <c r="BW896" s="77"/>
      <c r="BX896" s="57"/>
      <c r="CK896" s="92"/>
      <c r="CL896" s="92"/>
      <c r="CM896" s="92"/>
      <c r="CN896" s="92"/>
      <c r="CO896" s="92"/>
      <c r="CP896" s="92"/>
    </row>
    <row r="897" spans="1:94" s="72" customFormat="1" ht="16" customHeight="1" x14ac:dyDescent="0.25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82"/>
      <c r="L897" s="82"/>
      <c r="M897" s="82"/>
      <c r="N897" s="82"/>
      <c r="O897" s="82"/>
      <c r="P897" s="82"/>
      <c r="Q897" s="82"/>
      <c r="R897" s="79"/>
      <c r="S897" s="79"/>
      <c r="T897" s="79"/>
      <c r="U897" s="79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80"/>
      <c r="BQ897" s="80"/>
      <c r="BR897" s="80"/>
      <c r="BS897" s="80"/>
      <c r="BT897" s="80"/>
      <c r="BU897" s="80"/>
      <c r="BV897" s="80"/>
      <c r="BW897" s="77"/>
      <c r="BX897" s="57"/>
      <c r="CK897" s="92"/>
      <c r="CL897" s="92"/>
      <c r="CM897" s="92"/>
      <c r="CN897" s="92"/>
      <c r="CO897" s="92"/>
      <c r="CP897" s="92"/>
    </row>
    <row r="898" spans="1:94" s="72" customFormat="1" ht="16" customHeight="1" x14ac:dyDescent="0.25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82"/>
      <c r="L898" s="82"/>
      <c r="M898" s="82"/>
      <c r="N898" s="82"/>
      <c r="O898" s="82"/>
      <c r="P898" s="82"/>
      <c r="Q898" s="82"/>
      <c r="R898" s="79"/>
      <c r="S898" s="79"/>
      <c r="T898" s="79"/>
      <c r="U898" s="79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80"/>
      <c r="BQ898" s="80"/>
      <c r="BR898" s="80"/>
      <c r="BS898" s="80"/>
      <c r="BT898" s="80"/>
      <c r="BU898" s="80"/>
      <c r="BV898" s="80"/>
      <c r="BW898" s="77"/>
      <c r="BX898" s="57"/>
      <c r="CK898" s="92"/>
      <c r="CL898" s="92"/>
      <c r="CM898" s="92"/>
      <c r="CN898" s="92"/>
      <c r="CO898" s="92"/>
      <c r="CP898" s="92"/>
    </row>
    <row r="899" spans="1:94" s="72" customFormat="1" ht="16" customHeight="1" x14ac:dyDescent="0.25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82"/>
      <c r="L899" s="82"/>
      <c r="M899" s="82"/>
      <c r="N899" s="82"/>
      <c r="O899" s="82"/>
      <c r="P899" s="82"/>
      <c r="Q899" s="82"/>
      <c r="R899" s="79"/>
      <c r="S899" s="79"/>
      <c r="T899" s="79"/>
      <c r="U899" s="79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80"/>
      <c r="BQ899" s="80"/>
      <c r="BR899" s="80"/>
      <c r="BS899" s="80"/>
      <c r="BT899" s="80"/>
      <c r="BU899" s="80"/>
      <c r="BV899" s="80"/>
      <c r="BW899" s="77"/>
      <c r="BX899" s="57"/>
      <c r="CK899" s="92"/>
      <c r="CL899" s="92"/>
      <c r="CM899" s="92"/>
      <c r="CN899" s="92"/>
      <c r="CO899" s="92"/>
      <c r="CP899" s="92"/>
    </row>
    <row r="900" spans="1:94" s="72" customFormat="1" ht="16" customHeight="1" x14ac:dyDescent="0.25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82"/>
      <c r="L900" s="82"/>
      <c r="M900" s="82"/>
      <c r="N900" s="82"/>
      <c r="O900" s="82"/>
      <c r="P900" s="82"/>
      <c r="Q900" s="82"/>
      <c r="R900" s="79"/>
      <c r="S900" s="79"/>
      <c r="T900" s="79"/>
      <c r="U900" s="79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80"/>
      <c r="BQ900" s="80"/>
      <c r="BR900" s="80"/>
      <c r="BS900" s="80"/>
      <c r="BT900" s="80"/>
      <c r="BU900" s="80"/>
      <c r="BV900" s="80"/>
      <c r="BW900" s="77"/>
      <c r="BX900" s="57"/>
      <c r="CK900" s="92"/>
      <c r="CL900" s="92"/>
      <c r="CM900" s="92"/>
      <c r="CN900" s="92"/>
      <c r="CO900" s="92"/>
      <c r="CP900" s="92"/>
    </row>
    <row r="901" spans="1:94" s="72" customFormat="1" ht="16" customHeight="1" x14ac:dyDescent="0.25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82"/>
      <c r="L901" s="82"/>
      <c r="M901" s="82"/>
      <c r="N901" s="82"/>
      <c r="O901" s="82"/>
      <c r="P901" s="82"/>
      <c r="Q901" s="82"/>
      <c r="R901" s="79"/>
      <c r="S901" s="79"/>
      <c r="T901" s="79"/>
      <c r="U901" s="79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80"/>
      <c r="BQ901" s="80"/>
      <c r="BR901" s="80"/>
      <c r="BS901" s="80"/>
      <c r="BT901" s="80"/>
      <c r="BU901" s="80"/>
      <c r="BV901" s="80"/>
      <c r="BW901" s="77"/>
      <c r="BX901" s="57"/>
      <c r="CK901" s="92"/>
      <c r="CL901" s="92"/>
      <c r="CM901" s="92"/>
      <c r="CN901" s="92"/>
      <c r="CO901" s="92"/>
      <c r="CP901" s="92"/>
    </row>
    <row r="902" spans="1:94" s="72" customFormat="1" ht="16" customHeight="1" x14ac:dyDescent="0.25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82"/>
      <c r="L902" s="82"/>
      <c r="M902" s="82"/>
      <c r="N902" s="82"/>
      <c r="O902" s="82"/>
      <c r="P902" s="82"/>
      <c r="Q902" s="82"/>
      <c r="R902" s="79"/>
      <c r="S902" s="79"/>
      <c r="T902" s="79"/>
      <c r="U902" s="79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80"/>
      <c r="BQ902" s="80"/>
      <c r="BR902" s="80"/>
      <c r="BS902" s="80"/>
      <c r="BT902" s="80"/>
      <c r="BU902" s="80"/>
      <c r="BV902" s="80"/>
      <c r="BW902" s="77"/>
      <c r="BX902" s="57"/>
      <c r="CK902" s="92"/>
      <c r="CL902" s="92"/>
      <c r="CM902" s="92"/>
      <c r="CN902" s="92"/>
      <c r="CO902" s="92"/>
      <c r="CP902" s="92"/>
    </row>
    <row r="903" spans="1:94" s="72" customFormat="1" ht="16" customHeight="1" x14ac:dyDescent="0.25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82"/>
      <c r="L903" s="82"/>
      <c r="M903" s="82"/>
      <c r="N903" s="82"/>
      <c r="O903" s="82"/>
      <c r="P903" s="82"/>
      <c r="Q903" s="82"/>
      <c r="R903" s="79"/>
      <c r="S903" s="79"/>
      <c r="T903" s="79"/>
      <c r="U903" s="79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80"/>
      <c r="BQ903" s="80"/>
      <c r="BR903" s="80"/>
      <c r="BS903" s="80"/>
      <c r="BT903" s="80"/>
      <c r="BU903" s="80"/>
      <c r="BV903" s="80"/>
      <c r="BW903" s="77"/>
      <c r="BX903" s="57"/>
      <c r="CK903" s="92"/>
      <c r="CL903" s="92"/>
      <c r="CM903" s="92"/>
      <c r="CN903" s="92"/>
      <c r="CO903" s="92"/>
      <c r="CP903" s="92"/>
    </row>
    <row r="904" spans="1:94" s="72" customFormat="1" ht="16" customHeight="1" x14ac:dyDescent="0.25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82"/>
      <c r="L904" s="82"/>
      <c r="M904" s="82"/>
      <c r="N904" s="82"/>
      <c r="O904" s="82"/>
      <c r="P904" s="82"/>
      <c r="Q904" s="82"/>
      <c r="R904" s="79"/>
      <c r="S904" s="79"/>
      <c r="T904" s="79"/>
      <c r="U904" s="79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80"/>
      <c r="BQ904" s="80"/>
      <c r="BR904" s="80"/>
      <c r="BS904" s="80"/>
      <c r="BT904" s="80"/>
      <c r="BU904" s="80"/>
      <c r="BV904" s="80"/>
      <c r="BW904" s="77"/>
      <c r="BX904" s="57"/>
      <c r="CK904" s="92"/>
      <c r="CL904" s="92"/>
      <c r="CM904" s="92"/>
      <c r="CN904" s="92"/>
      <c r="CO904" s="92"/>
      <c r="CP904" s="92"/>
    </row>
    <row r="905" spans="1:94" s="72" customFormat="1" ht="16" customHeight="1" x14ac:dyDescent="0.25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82"/>
      <c r="L905" s="82"/>
      <c r="M905" s="82"/>
      <c r="N905" s="82"/>
      <c r="O905" s="82"/>
      <c r="P905" s="82"/>
      <c r="Q905" s="82"/>
      <c r="R905" s="79"/>
      <c r="S905" s="79"/>
      <c r="T905" s="79"/>
      <c r="U905" s="79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80"/>
      <c r="BQ905" s="80"/>
      <c r="BR905" s="80"/>
      <c r="BS905" s="80"/>
      <c r="BT905" s="80"/>
      <c r="BU905" s="80"/>
      <c r="BV905" s="80"/>
      <c r="BW905" s="77"/>
      <c r="BX905" s="57"/>
      <c r="CK905" s="92"/>
      <c r="CL905" s="92"/>
      <c r="CM905" s="92"/>
      <c r="CN905" s="92"/>
      <c r="CO905" s="92"/>
      <c r="CP905" s="92"/>
    </row>
    <row r="906" spans="1:94" s="72" customFormat="1" ht="16" customHeight="1" x14ac:dyDescent="0.25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82"/>
      <c r="L906" s="82"/>
      <c r="M906" s="82"/>
      <c r="N906" s="82"/>
      <c r="O906" s="82"/>
      <c r="P906" s="82"/>
      <c r="Q906" s="82"/>
      <c r="R906" s="79"/>
      <c r="S906" s="79"/>
      <c r="T906" s="79"/>
      <c r="U906" s="79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80"/>
      <c r="BQ906" s="80"/>
      <c r="BR906" s="80"/>
      <c r="BS906" s="80"/>
      <c r="BT906" s="80"/>
      <c r="BU906" s="80"/>
      <c r="BV906" s="80"/>
      <c r="BW906" s="77"/>
      <c r="BX906" s="57"/>
      <c r="CK906" s="92"/>
      <c r="CL906" s="92"/>
      <c r="CM906" s="92"/>
      <c r="CN906" s="92"/>
      <c r="CO906" s="92"/>
      <c r="CP906" s="92"/>
    </row>
    <row r="907" spans="1:94" s="72" customFormat="1" ht="16" customHeight="1" x14ac:dyDescent="0.25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82"/>
      <c r="L907" s="82"/>
      <c r="M907" s="82"/>
      <c r="N907" s="82"/>
      <c r="O907" s="82"/>
      <c r="P907" s="82"/>
      <c r="Q907" s="82"/>
      <c r="R907" s="79"/>
      <c r="S907" s="79"/>
      <c r="T907" s="79"/>
      <c r="U907" s="79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80"/>
      <c r="BQ907" s="80"/>
      <c r="BR907" s="80"/>
      <c r="BS907" s="80"/>
      <c r="BT907" s="80"/>
      <c r="BU907" s="80"/>
      <c r="BV907" s="80"/>
      <c r="BW907" s="77"/>
      <c r="BX907" s="57"/>
      <c r="CK907" s="92"/>
      <c r="CL907" s="92"/>
      <c r="CM907" s="92"/>
      <c r="CN907" s="92"/>
      <c r="CO907" s="92"/>
      <c r="CP907" s="92"/>
    </row>
    <row r="908" spans="1:94" s="72" customFormat="1" ht="16" customHeight="1" x14ac:dyDescent="0.25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82"/>
      <c r="L908" s="82"/>
      <c r="M908" s="82"/>
      <c r="N908" s="82"/>
      <c r="O908" s="82"/>
      <c r="P908" s="82"/>
      <c r="Q908" s="82"/>
      <c r="R908" s="79"/>
      <c r="S908" s="79"/>
      <c r="T908" s="79"/>
      <c r="U908" s="79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1"/>
      <c r="BO908" s="81"/>
      <c r="BP908" s="80"/>
      <c r="BQ908" s="80"/>
      <c r="BR908" s="80"/>
      <c r="BS908" s="80"/>
      <c r="BT908" s="80"/>
      <c r="BU908" s="80"/>
      <c r="BV908" s="80"/>
      <c r="BW908" s="77"/>
      <c r="BX908" s="57"/>
      <c r="CK908" s="92"/>
      <c r="CL908" s="92"/>
      <c r="CM908" s="92"/>
      <c r="CN908" s="92"/>
      <c r="CO908" s="92"/>
      <c r="CP908" s="92"/>
    </row>
    <row r="909" spans="1:94" s="72" customFormat="1" ht="16" customHeight="1" x14ac:dyDescent="0.25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82"/>
      <c r="L909" s="82"/>
      <c r="M909" s="82"/>
      <c r="N909" s="82"/>
      <c r="O909" s="82"/>
      <c r="P909" s="82"/>
      <c r="Q909" s="82"/>
      <c r="R909" s="79"/>
      <c r="S909" s="79"/>
      <c r="T909" s="79"/>
      <c r="U909" s="79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1"/>
      <c r="BO909" s="81"/>
      <c r="BP909" s="80"/>
      <c r="BQ909" s="80"/>
      <c r="BR909" s="80"/>
      <c r="BS909" s="80"/>
      <c r="BT909" s="80"/>
      <c r="BU909" s="80"/>
      <c r="BV909" s="80"/>
      <c r="BW909" s="77"/>
      <c r="BX909" s="57"/>
      <c r="CK909" s="92"/>
      <c r="CL909" s="92"/>
      <c r="CM909" s="92"/>
      <c r="CN909" s="92"/>
      <c r="CO909" s="92"/>
      <c r="CP909" s="92"/>
    </row>
    <row r="910" spans="1:94" s="72" customFormat="1" ht="16" customHeight="1" x14ac:dyDescent="0.25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82"/>
      <c r="L910" s="82"/>
      <c r="M910" s="82"/>
      <c r="N910" s="82"/>
      <c r="O910" s="82"/>
      <c r="P910" s="82"/>
      <c r="Q910" s="82"/>
      <c r="R910" s="79"/>
      <c r="S910" s="79"/>
      <c r="T910" s="79"/>
      <c r="U910" s="79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1"/>
      <c r="BO910" s="81"/>
      <c r="BP910" s="80"/>
      <c r="BQ910" s="80"/>
      <c r="BR910" s="80"/>
      <c r="BS910" s="80"/>
      <c r="BT910" s="80"/>
      <c r="BU910" s="80"/>
      <c r="BV910" s="80"/>
      <c r="BW910" s="77"/>
      <c r="BX910" s="57"/>
      <c r="CK910" s="92"/>
      <c r="CL910" s="92"/>
      <c r="CM910" s="92"/>
      <c r="CN910" s="92"/>
      <c r="CO910" s="92"/>
      <c r="CP910" s="92"/>
    </row>
    <row r="911" spans="1:94" s="72" customFormat="1" ht="16" customHeight="1" x14ac:dyDescent="0.25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82"/>
      <c r="L911" s="82"/>
      <c r="M911" s="82"/>
      <c r="N911" s="82"/>
      <c r="O911" s="82"/>
      <c r="P911" s="82"/>
      <c r="Q911" s="82"/>
      <c r="R911" s="79"/>
      <c r="S911" s="79"/>
      <c r="T911" s="79"/>
      <c r="U911" s="79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1"/>
      <c r="BO911" s="81"/>
      <c r="BP911" s="80"/>
      <c r="BQ911" s="80"/>
      <c r="BR911" s="80"/>
      <c r="BS911" s="80"/>
      <c r="BT911" s="80"/>
      <c r="BU911" s="80"/>
      <c r="BV911" s="80"/>
      <c r="BW911" s="77"/>
      <c r="BX911" s="57"/>
      <c r="CK911" s="92"/>
      <c r="CL911" s="92"/>
      <c r="CM911" s="92"/>
      <c r="CN911" s="92"/>
      <c r="CO911" s="92"/>
      <c r="CP911" s="92"/>
    </row>
    <row r="912" spans="1:94" s="72" customFormat="1" ht="16" customHeight="1" x14ac:dyDescent="0.25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82"/>
      <c r="L912" s="82"/>
      <c r="M912" s="82"/>
      <c r="N912" s="82"/>
      <c r="O912" s="82"/>
      <c r="P912" s="82"/>
      <c r="Q912" s="82"/>
      <c r="R912" s="79"/>
      <c r="S912" s="79"/>
      <c r="T912" s="79"/>
      <c r="U912" s="79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1"/>
      <c r="BO912" s="81"/>
      <c r="BP912" s="80"/>
      <c r="BQ912" s="80"/>
      <c r="BR912" s="80"/>
      <c r="BS912" s="80"/>
      <c r="BT912" s="80"/>
      <c r="BU912" s="80"/>
      <c r="BV912" s="80"/>
      <c r="BW912" s="77"/>
      <c r="BX912" s="57"/>
      <c r="CK912" s="92"/>
      <c r="CL912" s="92"/>
      <c r="CM912" s="92"/>
      <c r="CN912" s="92"/>
      <c r="CO912" s="92"/>
      <c r="CP912" s="92"/>
    </row>
    <row r="913" spans="1:94" s="72" customFormat="1" ht="16" customHeight="1" x14ac:dyDescent="0.25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82"/>
      <c r="L913" s="82"/>
      <c r="M913" s="82"/>
      <c r="N913" s="82"/>
      <c r="O913" s="82"/>
      <c r="P913" s="82"/>
      <c r="Q913" s="82"/>
      <c r="R913" s="79"/>
      <c r="S913" s="79"/>
      <c r="T913" s="79"/>
      <c r="U913" s="79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1"/>
      <c r="BO913" s="81"/>
      <c r="BP913" s="80"/>
      <c r="BQ913" s="80"/>
      <c r="BR913" s="80"/>
      <c r="BS913" s="80"/>
      <c r="BT913" s="80"/>
      <c r="BU913" s="80"/>
      <c r="BV913" s="80"/>
      <c r="BW913" s="77"/>
      <c r="BX913" s="57"/>
      <c r="CK913" s="92"/>
      <c r="CL913" s="92"/>
      <c r="CM913" s="92"/>
      <c r="CN913" s="92"/>
      <c r="CO913" s="92"/>
      <c r="CP913" s="92"/>
    </row>
    <row r="914" spans="1:94" s="72" customFormat="1" ht="16" customHeight="1" x14ac:dyDescent="0.25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82"/>
      <c r="L914" s="82"/>
      <c r="M914" s="82"/>
      <c r="N914" s="82"/>
      <c r="O914" s="82"/>
      <c r="P914" s="82"/>
      <c r="Q914" s="82"/>
      <c r="R914" s="79"/>
      <c r="S914" s="79"/>
      <c r="T914" s="79"/>
      <c r="U914" s="79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1"/>
      <c r="BO914" s="81"/>
      <c r="BP914" s="80"/>
      <c r="BQ914" s="80"/>
      <c r="BR914" s="80"/>
      <c r="BS914" s="80"/>
      <c r="BT914" s="80"/>
      <c r="BU914" s="80"/>
      <c r="BV914" s="80"/>
      <c r="BW914" s="77"/>
      <c r="BX914" s="57"/>
      <c r="CK914" s="92"/>
      <c r="CL914" s="92"/>
      <c r="CM914" s="92"/>
      <c r="CN914" s="92"/>
      <c r="CO914" s="92"/>
      <c r="CP914" s="92"/>
    </row>
    <row r="915" spans="1:94" s="72" customFormat="1" ht="16" customHeight="1" x14ac:dyDescent="0.25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82"/>
      <c r="L915" s="82"/>
      <c r="M915" s="82"/>
      <c r="N915" s="82"/>
      <c r="O915" s="82"/>
      <c r="P915" s="82"/>
      <c r="Q915" s="82"/>
      <c r="R915" s="79"/>
      <c r="S915" s="79"/>
      <c r="T915" s="79"/>
      <c r="U915" s="79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80"/>
      <c r="BQ915" s="80"/>
      <c r="BR915" s="80"/>
      <c r="BS915" s="80"/>
      <c r="BT915" s="80"/>
      <c r="BU915" s="80"/>
      <c r="BV915" s="80"/>
      <c r="BW915" s="77"/>
      <c r="BX915" s="57"/>
      <c r="CK915" s="92"/>
      <c r="CL915" s="92"/>
      <c r="CM915" s="92"/>
      <c r="CN915" s="92"/>
      <c r="CO915" s="92"/>
      <c r="CP915" s="92"/>
    </row>
    <row r="916" spans="1:94" s="72" customFormat="1" ht="16" customHeight="1" x14ac:dyDescent="0.25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82"/>
      <c r="L916" s="82"/>
      <c r="M916" s="82"/>
      <c r="N916" s="82"/>
      <c r="O916" s="82"/>
      <c r="P916" s="82"/>
      <c r="Q916" s="82"/>
      <c r="R916" s="79"/>
      <c r="S916" s="79"/>
      <c r="T916" s="79"/>
      <c r="U916" s="79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80"/>
      <c r="BQ916" s="80"/>
      <c r="BR916" s="80"/>
      <c r="BS916" s="80"/>
      <c r="BT916" s="80"/>
      <c r="BU916" s="80"/>
      <c r="BV916" s="80"/>
      <c r="BW916" s="77"/>
      <c r="BX916" s="57"/>
      <c r="CK916" s="92"/>
      <c r="CL916" s="92"/>
      <c r="CM916" s="92"/>
      <c r="CN916" s="92"/>
      <c r="CO916" s="92"/>
      <c r="CP916" s="92"/>
    </row>
    <row r="917" spans="1:94" s="72" customFormat="1" ht="16" customHeight="1" x14ac:dyDescent="0.25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82"/>
      <c r="L917" s="82"/>
      <c r="M917" s="82"/>
      <c r="N917" s="82"/>
      <c r="O917" s="82"/>
      <c r="P917" s="82"/>
      <c r="Q917" s="82"/>
      <c r="R917" s="79"/>
      <c r="S917" s="79"/>
      <c r="T917" s="79"/>
      <c r="U917" s="79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80"/>
      <c r="BQ917" s="80"/>
      <c r="BR917" s="80"/>
      <c r="BS917" s="80"/>
      <c r="BT917" s="80"/>
      <c r="BU917" s="80"/>
      <c r="BV917" s="80"/>
      <c r="BW917" s="77"/>
      <c r="BX917" s="57"/>
      <c r="CK917" s="92"/>
      <c r="CL917" s="92"/>
      <c r="CM917" s="92"/>
      <c r="CN917" s="92"/>
      <c r="CO917" s="92"/>
      <c r="CP917" s="92"/>
    </row>
    <row r="918" spans="1:94" s="72" customFormat="1" ht="16" customHeight="1" x14ac:dyDescent="0.25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82"/>
      <c r="L918" s="82"/>
      <c r="M918" s="82"/>
      <c r="N918" s="82"/>
      <c r="O918" s="82"/>
      <c r="P918" s="82"/>
      <c r="Q918" s="82"/>
      <c r="R918" s="79"/>
      <c r="S918" s="79"/>
      <c r="T918" s="79"/>
      <c r="U918" s="79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80"/>
      <c r="BQ918" s="80"/>
      <c r="BR918" s="80"/>
      <c r="BS918" s="80"/>
      <c r="BT918" s="80"/>
      <c r="BU918" s="80"/>
      <c r="BV918" s="80"/>
      <c r="BW918" s="77"/>
      <c r="BX918" s="57"/>
      <c r="CK918" s="92"/>
      <c r="CL918" s="92"/>
      <c r="CM918" s="92"/>
      <c r="CN918" s="92"/>
      <c r="CO918" s="92"/>
      <c r="CP918" s="92"/>
    </row>
    <row r="919" spans="1:94" s="72" customFormat="1" ht="16" customHeight="1" x14ac:dyDescent="0.25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82"/>
      <c r="L919" s="82"/>
      <c r="M919" s="82"/>
      <c r="N919" s="82"/>
      <c r="O919" s="82"/>
      <c r="P919" s="82"/>
      <c r="Q919" s="82"/>
      <c r="R919" s="79"/>
      <c r="S919" s="79"/>
      <c r="T919" s="79"/>
      <c r="U919" s="79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80"/>
      <c r="BQ919" s="80"/>
      <c r="BR919" s="80"/>
      <c r="BS919" s="80"/>
      <c r="BT919" s="80"/>
      <c r="BU919" s="80"/>
      <c r="BV919" s="80"/>
      <c r="BW919" s="77"/>
      <c r="BX919" s="57"/>
      <c r="CK919" s="92"/>
      <c r="CL919" s="92"/>
      <c r="CM919" s="92"/>
      <c r="CN919" s="92"/>
      <c r="CO919" s="92"/>
      <c r="CP919" s="92"/>
    </row>
    <row r="920" spans="1:94" s="72" customFormat="1" ht="16" customHeight="1" x14ac:dyDescent="0.25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82"/>
      <c r="L920" s="82"/>
      <c r="M920" s="82"/>
      <c r="N920" s="82"/>
      <c r="O920" s="82"/>
      <c r="P920" s="82"/>
      <c r="Q920" s="82"/>
      <c r="R920" s="79"/>
      <c r="S920" s="79"/>
      <c r="T920" s="79"/>
      <c r="U920" s="79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80"/>
      <c r="BQ920" s="80"/>
      <c r="BR920" s="80"/>
      <c r="BS920" s="80"/>
      <c r="BT920" s="80"/>
      <c r="BU920" s="80"/>
      <c r="BV920" s="80"/>
      <c r="BW920" s="77"/>
      <c r="BX920" s="57"/>
      <c r="CK920" s="92"/>
      <c r="CL920" s="92"/>
      <c r="CM920" s="92"/>
      <c r="CN920" s="92"/>
      <c r="CO920" s="92"/>
      <c r="CP920" s="92"/>
    </row>
    <row r="921" spans="1:94" s="72" customFormat="1" ht="16" customHeight="1" x14ac:dyDescent="0.25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82"/>
      <c r="L921" s="82"/>
      <c r="M921" s="82"/>
      <c r="N921" s="82"/>
      <c r="O921" s="82"/>
      <c r="P921" s="82"/>
      <c r="Q921" s="82"/>
      <c r="R921" s="79"/>
      <c r="S921" s="79"/>
      <c r="T921" s="79"/>
      <c r="U921" s="79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80"/>
      <c r="BQ921" s="80"/>
      <c r="BR921" s="80"/>
      <c r="BS921" s="80"/>
      <c r="BT921" s="80"/>
      <c r="BU921" s="80"/>
      <c r="BV921" s="80"/>
      <c r="BW921" s="77"/>
      <c r="BX921" s="57"/>
      <c r="CK921" s="92"/>
      <c r="CL921" s="92"/>
      <c r="CM921" s="92"/>
      <c r="CN921" s="92"/>
      <c r="CO921" s="92"/>
      <c r="CP921" s="92"/>
    </row>
    <row r="922" spans="1:94" s="72" customFormat="1" ht="16" customHeight="1" x14ac:dyDescent="0.25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82"/>
      <c r="L922" s="82"/>
      <c r="M922" s="82"/>
      <c r="N922" s="82"/>
      <c r="O922" s="82"/>
      <c r="P922" s="82"/>
      <c r="Q922" s="82"/>
      <c r="R922" s="79"/>
      <c r="S922" s="79"/>
      <c r="T922" s="79"/>
      <c r="U922" s="79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80"/>
      <c r="BQ922" s="80"/>
      <c r="BR922" s="80"/>
      <c r="BS922" s="80"/>
      <c r="BT922" s="80"/>
      <c r="BU922" s="80"/>
      <c r="BV922" s="80"/>
      <c r="BW922" s="77"/>
      <c r="BX922" s="57"/>
      <c r="CK922" s="92"/>
      <c r="CL922" s="92"/>
      <c r="CM922" s="92"/>
      <c r="CN922" s="92"/>
      <c r="CO922" s="92"/>
      <c r="CP922" s="92"/>
    </row>
    <row r="923" spans="1:94" s="72" customFormat="1" ht="16" customHeight="1" x14ac:dyDescent="0.25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82"/>
      <c r="L923" s="82"/>
      <c r="M923" s="82"/>
      <c r="N923" s="82"/>
      <c r="O923" s="82"/>
      <c r="P923" s="82"/>
      <c r="Q923" s="82"/>
      <c r="R923" s="79"/>
      <c r="S923" s="79"/>
      <c r="T923" s="79"/>
      <c r="U923" s="79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80"/>
      <c r="BQ923" s="80"/>
      <c r="BR923" s="80"/>
      <c r="BS923" s="80"/>
      <c r="BT923" s="80"/>
      <c r="BU923" s="80"/>
      <c r="BV923" s="80"/>
      <c r="BW923" s="77"/>
      <c r="BX923" s="57"/>
      <c r="CK923" s="92"/>
      <c r="CL923" s="92"/>
      <c r="CM923" s="92"/>
      <c r="CN923" s="92"/>
      <c r="CO923" s="92"/>
      <c r="CP923" s="92"/>
    </row>
    <row r="924" spans="1:94" s="72" customFormat="1" ht="16" customHeight="1" x14ac:dyDescent="0.25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82"/>
      <c r="L924" s="82"/>
      <c r="M924" s="82"/>
      <c r="N924" s="82"/>
      <c r="O924" s="82"/>
      <c r="P924" s="82"/>
      <c r="Q924" s="82"/>
      <c r="R924" s="79"/>
      <c r="S924" s="79"/>
      <c r="T924" s="79"/>
      <c r="U924" s="79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80"/>
      <c r="BQ924" s="80"/>
      <c r="BR924" s="80"/>
      <c r="BS924" s="80"/>
      <c r="BT924" s="80"/>
      <c r="BU924" s="80"/>
      <c r="BV924" s="80"/>
      <c r="BW924" s="77"/>
      <c r="BX924" s="57"/>
      <c r="CK924" s="92"/>
      <c r="CL924" s="92"/>
      <c r="CM924" s="92"/>
      <c r="CN924" s="92"/>
      <c r="CO924" s="92"/>
      <c r="CP924" s="92"/>
    </row>
    <row r="925" spans="1:94" s="72" customFormat="1" ht="16" customHeight="1" x14ac:dyDescent="0.25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82"/>
      <c r="L925" s="82"/>
      <c r="M925" s="82"/>
      <c r="N925" s="82"/>
      <c r="O925" s="82"/>
      <c r="P925" s="82"/>
      <c r="Q925" s="82"/>
      <c r="R925" s="79"/>
      <c r="S925" s="79"/>
      <c r="T925" s="79"/>
      <c r="U925" s="79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80"/>
      <c r="BQ925" s="80"/>
      <c r="BR925" s="80"/>
      <c r="BS925" s="80"/>
      <c r="BT925" s="80"/>
      <c r="BU925" s="80"/>
      <c r="BV925" s="80"/>
      <c r="BW925" s="77"/>
      <c r="BX925" s="57"/>
      <c r="CK925" s="92"/>
      <c r="CL925" s="92"/>
      <c r="CM925" s="92"/>
      <c r="CN925" s="92"/>
      <c r="CO925" s="92"/>
      <c r="CP925" s="92"/>
    </row>
    <row r="926" spans="1:94" s="72" customFormat="1" ht="16" customHeight="1" x14ac:dyDescent="0.25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82"/>
      <c r="L926" s="82"/>
      <c r="M926" s="82"/>
      <c r="N926" s="82"/>
      <c r="O926" s="82"/>
      <c r="P926" s="82"/>
      <c r="Q926" s="82"/>
      <c r="R926" s="79"/>
      <c r="S926" s="79"/>
      <c r="T926" s="79"/>
      <c r="U926" s="79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80"/>
      <c r="BQ926" s="80"/>
      <c r="BR926" s="80"/>
      <c r="BS926" s="80"/>
      <c r="BT926" s="80"/>
      <c r="BU926" s="80"/>
      <c r="BV926" s="80"/>
      <c r="BW926" s="77"/>
      <c r="BX926" s="57"/>
      <c r="CK926" s="92"/>
      <c r="CL926" s="92"/>
      <c r="CM926" s="92"/>
      <c r="CN926" s="92"/>
      <c r="CO926" s="92"/>
      <c r="CP926" s="92"/>
    </row>
    <row r="927" spans="1:94" s="72" customFormat="1" ht="16" customHeight="1" x14ac:dyDescent="0.25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82"/>
      <c r="L927" s="82"/>
      <c r="M927" s="82"/>
      <c r="N927" s="82"/>
      <c r="O927" s="82"/>
      <c r="P927" s="82"/>
      <c r="Q927" s="82"/>
      <c r="R927" s="79"/>
      <c r="S927" s="79"/>
      <c r="T927" s="79"/>
      <c r="U927" s="79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80"/>
      <c r="BQ927" s="80"/>
      <c r="BR927" s="80"/>
      <c r="BS927" s="80"/>
      <c r="BT927" s="80"/>
      <c r="BU927" s="80"/>
      <c r="BV927" s="80"/>
      <c r="BW927" s="77"/>
      <c r="BX927" s="57"/>
      <c r="CK927" s="92"/>
      <c r="CL927" s="92"/>
      <c r="CM927" s="92"/>
      <c r="CN927" s="92"/>
      <c r="CO927" s="92"/>
      <c r="CP927" s="92"/>
    </row>
    <row r="928" spans="1:94" s="72" customFormat="1" ht="16" customHeight="1" x14ac:dyDescent="0.25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82"/>
      <c r="L928" s="82"/>
      <c r="M928" s="82"/>
      <c r="N928" s="82"/>
      <c r="O928" s="82"/>
      <c r="P928" s="82"/>
      <c r="Q928" s="82"/>
      <c r="R928" s="79"/>
      <c r="S928" s="79"/>
      <c r="T928" s="79"/>
      <c r="U928" s="79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80"/>
      <c r="BQ928" s="80"/>
      <c r="BR928" s="80"/>
      <c r="BS928" s="80"/>
      <c r="BT928" s="80"/>
      <c r="BU928" s="80"/>
      <c r="BV928" s="80"/>
      <c r="BW928" s="77"/>
      <c r="BX928" s="57"/>
      <c r="CK928" s="92"/>
      <c r="CL928" s="92"/>
      <c r="CM928" s="92"/>
      <c r="CN928" s="92"/>
      <c r="CO928" s="92"/>
      <c r="CP928" s="92"/>
    </row>
    <row r="929" spans="1:94" s="72" customFormat="1" ht="16" customHeight="1" x14ac:dyDescent="0.25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82"/>
      <c r="L929" s="82"/>
      <c r="M929" s="82"/>
      <c r="N929" s="82"/>
      <c r="O929" s="82"/>
      <c r="P929" s="82"/>
      <c r="Q929" s="82"/>
      <c r="R929" s="79"/>
      <c r="S929" s="79"/>
      <c r="T929" s="79"/>
      <c r="U929" s="79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80"/>
      <c r="BQ929" s="80"/>
      <c r="BR929" s="80"/>
      <c r="BS929" s="80"/>
      <c r="BT929" s="80"/>
      <c r="BU929" s="80"/>
      <c r="BV929" s="80"/>
      <c r="BW929" s="77"/>
      <c r="BX929" s="57"/>
      <c r="CK929" s="92"/>
      <c r="CL929" s="92"/>
      <c r="CM929" s="92"/>
      <c r="CN929" s="92"/>
      <c r="CO929" s="92"/>
      <c r="CP929" s="92"/>
    </row>
    <row r="930" spans="1:94" s="72" customFormat="1" ht="16" customHeight="1" x14ac:dyDescent="0.25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82"/>
      <c r="L930" s="82"/>
      <c r="M930" s="82"/>
      <c r="N930" s="82"/>
      <c r="O930" s="82"/>
      <c r="P930" s="82"/>
      <c r="Q930" s="82"/>
      <c r="R930" s="79"/>
      <c r="S930" s="79"/>
      <c r="T930" s="79"/>
      <c r="U930" s="79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80"/>
      <c r="BQ930" s="80"/>
      <c r="BR930" s="80"/>
      <c r="BS930" s="80"/>
      <c r="BT930" s="80"/>
      <c r="BU930" s="80"/>
      <c r="BV930" s="80"/>
      <c r="BW930" s="77"/>
      <c r="BX930" s="57"/>
      <c r="CK930" s="92"/>
      <c r="CL930" s="92"/>
      <c r="CM930" s="92"/>
      <c r="CN930" s="92"/>
      <c r="CO930" s="92"/>
      <c r="CP930" s="92"/>
    </row>
    <row r="931" spans="1:94" s="72" customFormat="1" ht="16" customHeight="1" x14ac:dyDescent="0.25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82"/>
      <c r="L931" s="82"/>
      <c r="M931" s="82"/>
      <c r="N931" s="82"/>
      <c r="O931" s="82"/>
      <c r="P931" s="82"/>
      <c r="Q931" s="82"/>
      <c r="R931" s="79"/>
      <c r="S931" s="79"/>
      <c r="T931" s="79"/>
      <c r="U931" s="79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80"/>
      <c r="BQ931" s="80"/>
      <c r="BR931" s="80"/>
      <c r="BS931" s="80"/>
      <c r="BT931" s="80"/>
      <c r="BU931" s="80"/>
      <c r="BV931" s="80"/>
      <c r="BW931" s="77"/>
      <c r="BX931" s="57"/>
      <c r="CK931" s="92"/>
      <c r="CL931" s="92"/>
      <c r="CM931" s="92"/>
      <c r="CN931" s="92"/>
      <c r="CO931" s="92"/>
      <c r="CP931" s="92"/>
    </row>
    <row r="932" spans="1:94" s="72" customFormat="1" ht="16" customHeight="1" x14ac:dyDescent="0.25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82"/>
      <c r="L932" s="82"/>
      <c r="M932" s="82"/>
      <c r="N932" s="82"/>
      <c r="O932" s="82"/>
      <c r="P932" s="82"/>
      <c r="Q932" s="82"/>
      <c r="R932" s="79"/>
      <c r="S932" s="79"/>
      <c r="T932" s="79"/>
      <c r="U932" s="79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1"/>
      <c r="BO932" s="81"/>
      <c r="BP932" s="80"/>
      <c r="BQ932" s="80"/>
      <c r="BR932" s="80"/>
      <c r="BS932" s="80"/>
      <c r="BT932" s="80"/>
      <c r="BU932" s="80"/>
      <c r="BV932" s="80"/>
      <c r="BW932" s="77"/>
      <c r="BX932" s="57"/>
      <c r="CK932" s="92"/>
      <c r="CL932" s="92"/>
      <c r="CM932" s="92"/>
      <c r="CN932" s="92"/>
      <c r="CO932" s="92"/>
      <c r="CP932" s="92"/>
    </row>
    <row r="933" spans="1:94" s="72" customFormat="1" ht="16" customHeight="1" x14ac:dyDescent="0.25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82"/>
      <c r="L933" s="82"/>
      <c r="M933" s="82"/>
      <c r="N933" s="82"/>
      <c r="O933" s="82"/>
      <c r="P933" s="82"/>
      <c r="Q933" s="82"/>
      <c r="R933" s="79"/>
      <c r="S933" s="79"/>
      <c r="T933" s="79"/>
      <c r="U933" s="79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1"/>
      <c r="BO933" s="81"/>
      <c r="BP933" s="80"/>
      <c r="BQ933" s="80"/>
      <c r="BR933" s="80"/>
      <c r="BS933" s="80"/>
      <c r="BT933" s="80"/>
      <c r="BU933" s="80"/>
      <c r="BV933" s="80"/>
      <c r="BW933" s="77"/>
      <c r="BX933" s="57"/>
      <c r="CK933" s="92"/>
      <c r="CL933" s="92"/>
      <c r="CM933" s="92"/>
      <c r="CN933" s="92"/>
      <c r="CO933" s="92"/>
      <c r="CP933" s="92"/>
    </row>
    <row r="934" spans="1:94" s="72" customFormat="1" ht="16" customHeight="1" x14ac:dyDescent="0.25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82"/>
      <c r="L934" s="82"/>
      <c r="M934" s="82"/>
      <c r="N934" s="82"/>
      <c r="O934" s="82"/>
      <c r="P934" s="82"/>
      <c r="Q934" s="82"/>
      <c r="R934" s="79"/>
      <c r="S934" s="79"/>
      <c r="T934" s="79"/>
      <c r="U934" s="79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1"/>
      <c r="BO934" s="81"/>
      <c r="BP934" s="80"/>
      <c r="BQ934" s="80"/>
      <c r="BR934" s="80"/>
      <c r="BS934" s="80"/>
      <c r="BT934" s="80"/>
      <c r="BU934" s="80"/>
      <c r="BV934" s="80"/>
      <c r="BW934" s="77"/>
      <c r="BX934" s="57"/>
      <c r="CK934" s="92"/>
      <c r="CL934" s="92"/>
      <c r="CM934" s="92"/>
      <c r="CN934" s="92"/>
      <c r="CO934" s="92"/>
      <c r="CP934" s="92"/>
    </row>
    <row r="935" spans="1:94" s="72" customFormat="1" ht="16" customHeight="1" x14ac:dyDescent="0.25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82"/>
      <c r="L935" s="82"/>
      <c r="M935" s="82"/>
      <c r="N935" s="82"/>
      <c r="O935" s="82"/>
      <c r="P935" s="82"/>
      <c r="Q935" s="82"/>
      <c r="R935" s="79"/>
      <c r="S935" s="79"/>
      <c r="T935" s="79"/>
      <c r="U935" s="79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1"/>
      <c r="BO935" s="81"/>
      <c r="BP935" s="80"/>
      <c r="BQ935" s="80"/>
      <c r="BR935" s="80"/>
      <c r="BS935" s="80"/>
      <c r="BT935" s="80"/>
      <c r="BU935" s="80"/>
      <c r="BV935" s="80"/>
      <c r="BW935" s="77"/>
      <c r="BX935" s="57"/>
      <c r="CK935" s="92"/>
      <c r="CL935" s="92"/>
      <c r="CM935" s="92"/>
      <c r="CN935" s="92"/>
      <c r="CO935" s="92"/>
      <c r="CP935" s="92"/>
    </row>
    <row r="936" spans="1:94" s="72" customFormat="1" ht="16" customHeight="1" x14ac:dyDescent="0.25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82"/>
      <c r="L936" s="82"/>
      <c r="M936" s="82"/>
      <c r="N936" s="82"/>
      <c r="O936" s="82"/>
      <c r="P936" s="82"/>
      <c r="Q936" s="82"/>
      <c r="R936" s="79"/>
      <c r="S936" s="79"/>
      <c r="T936" s="79"/>
      <c r="U936" s="79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1"/>
      <c r="BO936" s="81"/>
      <c r="BP936" s="80"/>
      <c r="BQ936" s="80"/>
      <c r="BR936" s="80"/>
      <c r="BS936" s="80"/>
      <c r="BT936" s="80"/>
      <c r="BU936" s="80"/>
      <c r="BV936" s="80"/>
      <c r="BW936" s="77"/>
      <c r="BX936" s="57"/>
      <c r="CK936" s="92"/>
      <c r="CL936" s="92"/>
      <c r="CM936" s="92"/>
      <c r="CN936" s="92"/>
      <c r="CO936" s="92"/>
      <c r="CP936" s="92"/>
    </row>
    <row r="937" spans="1:94" s="72" customFormat="1" ht="16" customHeight="1" x14ac:dyDescent="0.25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82"/>
      <c r="L937" s="82"/>
      <c r="M937" s="82"/>
      <c r="N937" s="82"/>
      <c r="O937" s="82"/>
      <c r="P937" s="82"/>
      <c r="Q937" s="82"/>
      <c r="R937" s="79"/>
      <c r="S937" s="79"/>
      <c r="T937" s="79"/>
      <c r="U937" s="79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1"/>
      <c r="BO937" s="81"/>
      <c r="BP937" s="80"/>
      <c r="BQ937" s="80"/>
      <c r="BR937" s="80"/>
      <c r="BS937" s="80"/>
      <c r="BT937" s="80"/>
      <c r="BU937" s="80"/>
      <c r="BV937" s="80"/>
      <c r="BW937" s="77"/>
      <c r="BX937" s="57"/>
      <c r="CK937" s="92"/>
      <c r="CL937" s="92"/>
      <c r="CM937" s="92"/>
      <c r="CN937" s="92"/>
      <c r="CO937" s="92"/>
      <c r="CP937" s="92"/>
    </row>
    <row r="938" spans="1:94" s="72" customFormat="1" ht="16" customHeight="1" x14ac:dyDescent="0.25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82"/>
      <c r="L938" s="82"/>
      <c r="M938" s="82"/>
      <c r="N938" s="82"/>
      <c r="O938" s="82"/>
      <c r="P938" s="82"/>
      <c r="Q938" s="82"/>
      <c r="R938" s="79"/>
      <c r="S938" s="79"/>
      <c r="T938" s="79"/>
      <c r="U938" s="79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1"/>
      <c r="BO938" s="81"/>
      <c r="BP938" s="80"/>
      <c r="BQ938" s="80"/>
      <c r="BR938" s="80"/>
      <c r="BS938" s="80"/>
      <c r="BT938" s="80"/>
      <c r="BU938" s="80"/>
      <c r="BV938" s="80"/>
      <c r="BW938" s="77"/>
      <c r="BX938" s="57"/>
      <c r="CK938" s="92"/>
      <c r="CL938" s="92"/>
      <c r="CM938" s="92"/>
      <c r="CN938" s="92"/>
      <c r="CO938" s="92"/>
      <c r="CP938" s="92"/>
    </row>
    <row r="939" spans="1:94" s="72" customFormat="1" ht="16" customHeight="1" x14ac:dyDescent="0.25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82"/>
      <c r="L939" s="82"/>
      <c r="M939" s="82"/>
      <c r="N939" s="82"/>
      <c r="O939" s="82"/>
      <c r="P939" s="82"/>
      <c r="Q939" s="82"/>
      <c r="R939" s="79"/>
      <c r="S939" s="79"/>
      <c r="T939" s="79"/>
      <c r="U939" s="79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80"/>
      <c r="BQ939" s="80"/>
      <c r="BR939" s="80"/>
      <c r="BS939" s="80"/>
      <c r="BT939" s="80"/>
      <c r="BU939" s="80"/>
      <c r="BV939" s="80"/>
      <c r="BW939" s="77"/>
      <c r="BX939" s="57"/>
      <c r="CK939" s="92"/>
      <c r="CL939" s="92"/>
      <c r="CM939" s="92"/>
      <c r="CN939" s="92"/>
      <c r="CO939" s="92"/>
      <c r="CP939" s="92"/>
    </row>
    <row r="940" spans="1:94" s="72" customFormat="1" ht="16" customHeight="1" x14ac:dyDescent="0.25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82"/>
      <c r="L940" s="82"/>
      <c r="M940" s="82"/>
      <c r="N940" s="82"/>
      <c r="O940" s="82"/>
      <c r="P940" s="82"/>
      <c r="Q940" s="82"/>
      <c r="R940" s="79"/>
      <c r="S940" s="79"/>
      <c r="T940" s="79"/>
      <c r="U940" s="79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80"/>
      <c r="BQ940" s="80"/>
      <c r="BR940" s="80"/>
      <c r="BS940" s="80"/>
      <c r="BT940" s="80"/>
      <c r="BU940" s="80"/>
      <c r="BV940" s="80"/>
      <c r="BW940" s="77"/>
      <c r="BX940" s="57"/>
      <c r="CK940" s="92"/>
      <c r="CL940" s="92"/>
      <c r="CM940" s="92"/>
      <c r="CN940" s="92"/>
      <c r="CO940" s="92"/>
      <c r="CP940" s="92"/>
    </row>
    <row r="941" spans="1:94" s="72" customFormat="1" ht="16" customHeight="1" x14ac:dyDescent="0.25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82"/>
      <c r="L941" s="82"/>
      <c r="M941" s="82"/>
      <c r="N941" s="82"/>
      <c r="O941" s="82"/>
      <c r="P941" s="82"/>
      <c r="Q941" s="82"/>
      <c r="R941" s="79"/>
      <c r="S941" s="79"/>
      <c r="T941" s="79"/>
      <c r="U941" s="79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80"/>
      <c r="BQ941" s="80"/>
      <c r="BR941" s="80"/>
      <c r="BS941" s="80"/>
      <c r="BT941" s="80"/>
      <c r="BU941" s="80"/>
      <c r="BV941" s="80"/>
      <c r="BW941" s="77"/>
      <c r="BX941" s="57"/>
      <c r="CK941" s="92"/>
      <c r="CL941" s="92"/>
      <c r="CM941" s="92"/>
      <c r="CN941" s="92"/>
      <c r="CO941" s="92"/>
      <c r="CP941" s="92"/>
    </row>
    <row r="942" spans="1:94" s="72" customFormat="1" ht="16" customHeight="1" x14ac:dyDescent="0.25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82"/>
      <c r="L942" s="82"/>
      <c r="M942" s="82"/>
      <c r="N942" s="82"/>
      <c r="O942" s="82"/>
      <c r="P942" s="82"/>
      <c r="Q942" s="82"/>
      <c r="R942" s="79"/>
      <c r="S942" s="79"/>
      <c r="T942" s="79"/>
      <c r="U942" s="79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M942" s="77"/>
      <c r="BN942" s="77"/>
      <c r="BO942" s="77"/>
      <c r="BP942" s="80"/>
      <c r="BQ942" s="80"/>
      <c r="BR942" s="80"/>
      <c r="BS942" s="80"/>
      <c r="BT942" s="80"/>
      <c r="BU942" s="80"/>
      <c r="BV942" s="80"/>
      <c r="BW942" s="77"/>
      <c r="BX942" s="57"/>
      <c r="CK942" s="92"/>
      <c r="CL942" s="92"/>
      <c r="CM942" s="92"/>
      <c r="CN942" s="92"/>
      <c r="CO942" s="92"/>
      <c r="CP942" s="92"/>
    </row>
    <row r="943" spans="1:94" s="72" customFormat="1" ht="16" customHeight="1" x14ac:dyDescent="0.25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82"/>
      <c r="L943" s="82"/>
      <c r="M943" s="82"/>
      <c r="N943" s="82"/>
      <c r="O943" s="82"/>
      <c r="P943" s="82"/>
      <c r="Q943" s="82"/>
      <c r="R943" s="79"/>
      <c r="S943" s="79"/>
      <c r="T943" s="79"/>
      <c r="U943" s="79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80"/>
      <c r="BQ943" s="80"/>
      <c r="BR943" s="80"/>
      <c r="BS943" s="80"/>
      <c r="BT943" s="80"/>
      <c r="BU943" s="80"/>
      <c r="BV943" s="80"/>
      <c r="BW943" s="77"/>
      <c r="BX943" s="57"/>
      <c r="CK943" s="92"/>
      <c r="CL943" s="92"/>
      <c r="CM943" s="92"/>
      <c r="CN943" s="92"/>
      <c r="CO943" s="92"/>
      <c r="CP943" s="92"/>
    </row>
    <row r="944" spans="1:94" s="72" customFormat="1" ht="16" customHeight="1" x14ac:dyDescent="0.25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82"/>
      <c r="L944" s="82"/>
      <c r="M944" s="82"/>
      <c r="N944" s="82"/>
      <c r="O944" s="82"/>
      <c r="P944" s="82"/>
      <c r="Q944" s="82"/>
      <c r="R944" s="79"/>
      <c r="S944" s="79"/>
      <c r="T944" s="79"/>
      <c r="U944" s="79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80"/>
      <c r="BQ944" s="80"/>
      <c r="BR944" s="80"/>
      <c r="BS944" s="80"/>
      <c r="BT944" s="80"/>
      <c r="BU944" s="80"/>
      <c r="BV944" s="80"/>
      <c r="BW944" s="77"/>
      <c r="BX944" s="57"/>
      <c r="CK944" s="92"/>
      <c r="CL944" s="92"/>
      <c r="CM944" s="92"/>
      <c r="CN944" s="92"/>
      <c r="CO944" s="92"/>
      <c r="CP944" s="92"/>
    </row>
    <row r="945" spans="1:94" s="72" customFormat="1" ht="16" customHeight="1" x14ac:dyDescent="0.25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82"/>
      <c r="L945" s="82"/>
      <c r="M945" s="82"/>
      <c r="N945" s="82"/>
      <c r="O945" s="82"/>
      <c r="P945" s="82"/>
      <c r="Q945" s="82"/>
      <c r="R945" s="79"/>
      <c r="S945" s="79"/>
      <c r="T945" s="79"/>
      <c r="U945" s="79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80"/>
      <c r="BQ945" s="80"/>
      <c r="BR945" s="80"/>
      <c r="BS945" s="80"/>
      <c r="BT945" s="80"/>
      <c r="BU945" s="80"/>
      <c r="BV945" s="80"/>
      <c r="BW945" s="77"/>
      <c r="BX945" s="57"/>
      <c r="CK945" s="92"/>
      <c r="CL945" s="92"/>
      <c r="CM945" s="92"/>
      <c r="CN945" s="92"/>
      <c r="CO945" s="92"/>
      <c r="CP945" s="92"/>
    </row>
    <row r="946" spans="1:94" s="72" customFormat="1" ht="16" customHeight="1" x14ac:dyDescent="0.25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82"/>
      <c r="L946" s="82"/>
      <c r="M946" s="82"/>
      <c r="N946" s="82"/>
      <c r="O946" s="82"/>
      <c r="P946" s="82"/>
      <c r="Q946" s="82"/>
      <c r="R946" s="79"/>
      <c r="S946" s="79"/>
      <c r="T946" s="79"/>
      <c r="U946" s="79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80"/>
      <c r="BQ946" s="80"/>
      <c r="BR946" s="80"/>
      <c r="BS946" s="80"/>
      <c r="BT946" s="80"/>
      <c r="BU946" s="80"/>
      <c r="BV946" s="80"/>
      <c r="BW946" s="77"/>
      <c r="BX946" s="57"/>
      <c r="CK946" s="92"/>
      <c r="CL946" s="92"/>
      <c r="CM946" s="92"/>
      <c r="CN946" s="92"/>
      <c r="CO946" s="92"/>
      <c r="CP946" s="92"/>
    </row>
    <row r="947" spans="1:94" s="72" customFormat="1" ht="16" customHeight="1" x14ac:dyDescent="0.25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82"/>
      <c r="L947" s="82"/>
      <c r="M947" s="82"/>
      <c r="N947" s="82"/>
      <c r="O947" s="82"/>
      <c r="P947" s="82"/>
      <c r="Q947" s="82"/>
      <c r="R947" s="79"/>
      <c r="S947" s="79"/>
      <c r="T947" s="79"/>
      <c r="U947" s="79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M947" s="77"/>
      <c r="BN947" s="77"/>
      <c r="BO947" s="77"/>
      <c r="BP947" s="80"/>
      <c r="BQ947" s="80"/>
      <c r="BR947" s="80"/>
      <c r="BS947" s="80"/>
      <c r="BT947" s="80"/>
      <c r="BU947" s="80"/>
      <c r="BV947" s="80"/>
      <c r="BW947" s="77"/>
      <c r="BX947" s="57"/>
      <c r="CK947" s="92"/>
      <c r="CL947" s="92"/>
      <c r="CM947" s="92"/>
      <c r="CN947" s="92"/>
      <c r="CO947" s="92"/>
      <c r="CP947" s="92"/>
    </row>
    <row r="948" spans="1:94" s="72" customFormat="1" ht="16" customHeight="1" x14ac:dyDescent="0.25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82"/>
      <c r="L948" s="82"/>
      <c r="M948" s="82"/>
      <c r="N948" s="82"/>
      <c r="O948" s="82"/>
      <c r="P948" s="82"/>
      <c r="Q948" s="82"/>
      <c r="R948" s="79"/>
      <c r="S948" s="79"/>
      <c r="T948" s="79"/>
      <c r="U948" s="79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80"/>
      <c r="BQ948" s="80"/>
      <c r="BR948" s="80"/>
      <c r="BS948" s="80"/>
      <c r="BT948" s="80"/>
      <c r="BU948" s="80"/>
      <c r="BV948" s="80"/>
      <c r="BW948" s="77"/>
      <c r="BX948" s="57"/>
      <c r="CK948" s="92"/>
      <c r="CL948" s="92"/>
      <c r="CM948" s="92"/>
      <c r="CN948" s="92"/>
      <c r="CO948" s="92"/>
      <c r="CP948" s="92"/>
    </row>
    <row r="949" spans="1:94" s="72" customFormat="1" ht="16" customHeight="1" x14ac:dyDescent="0.25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82"/>
      <c r="L949" s="82"/>
      <c r="M949" s="82"/>
      <c r="N949" s="82"/>
      <c r="O949" s="82"/>
      <c r="P949" s="82"/>
      <c r="Q949" s="82"/>
      <c r="R949" s="79"/>
      <c r="S949" s="79"/>
      <c r="T949" s="79"/>
      <c r="U949" s="79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80"/>
      <c r="BQ949" s="80"/>
      <c r="BR949" s="80"/>
      <c r="BS949" s="80"/>
      <c r="BT949" s="80"/>
      <c r="BU949" s="80"/>
      <c r="BV949" s="80"/>
      <c r="BW949" s="77"/>
      <c r="BX949" s="57"/>
      <c r="CK949" s="92"/>
      <c r="CL949" s="92"/>
      <c r="CM949" s="92"/>
      <c r="CN949" s="92"/>
      <c r="CO949" s="92"/>
      <c r="CP949" s="92"/>
    </row>
    <row r="950" spans="1:94" s="72" customFormat="1" ht="16" customHeight="1" x14ac:dyDescent="0.25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82"/>
      <c r="L950" s="82"/>
      <c r="M950" s="82"/>
      <c r="N950" s="82"/>
      <c r="O950" s="82"/>
      <c r="P950" s="82"/>
      <c r="Q950" s="82"/>
      <c r="R950" s="79"/>
      <c r="S950" s="79"/>
      <c r="T950" s="79"/>
      <c r="U950" s="79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80"/>
      <c r="BQ950" s="80"/>
      <c r="BR950" s="80"/>
      <c r="BS950" s="80"/>
      <c r="BT950" s="80"/>
      <c r="BU950" s="80"/>
      <c r="BV950" s="80"/>
      <c r="BW950" s="77"/>
      <c r="BX950" s="57"/>
      <c r="CK950" s="92"/>
      <c r="CL950" s="92"/>
      <c r="CM950" s="92"/>
      <c r="CN950" s="92"/>
      <c r="CO950" s="92"/>
      <c r="CP950" s="92"/>
    </row>
    <row r="951" spans="1:94" s="72" customFormat="1" ht="16" customHeight="1" x14ac:dyDescent="0.25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82"/>
      <c r="L951" s="82"/>
      <c r="M951" s="82"/>
      <c r="N951" s="82"/>
      <c r="O951" s="82"/>
      <c r="P951" s="82"/>
      <c r="Q951" s="82"/>
      <c r="R951" s="79"/>
      <c r="S951" s="79"/>
      <c r="T951" s="79"/>
      <c r="U951" s="79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80"/>
      <c r="BQ951" s="80"/>
      <c r="BR951" s="80"/>
      <c r="BS951" s="80"/>
      <c r="BT951" s="80"/>
      <c r="BU951" s="80"/>
      <c r="BV951" s="80"/>
      <c r="BW951" s="77"/>
      <c r="BX951" s="57"/>
      <c r="CK951" s="92"/>
      <c r="CL951" s="92"/>
      <c r="CM951" s="92"/>
      <c r="CN951" s="92"/>
      <c r="CO951" s="92"/>
      <c r="CP951" s="92"/>
    </row>
    <row r="952" spans="1:94" s="72" customFormat="1" ht="16" customHeight="1" x14ac:dyDescent="0.25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82"/>
      <c r="L952" s="82"/>
      <c r="M952" s="82"/>
      <c r="N952" s="82"/>
      <c r="O952" s="82"/>
      <c r="P952" s="82"/>
      <c r="Q952" s="82"/>
      <c r="R952" s="79"/>
      <c r="S952" s="79"/>
      <c r="T952" s="79"/>
      <c r="U952" s="79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80"/>
      <c r="BQ952" s="80"/>
      <c r="BR952" s="80"/>
      <c r="BS952" s="80"/>
      <c r="BT952" s="80"/>
      <c r="BU952" s="80"/>
      <c r="BV952" s="80"/>
      <c r="BW952" s="77"/>
      <c r="BX952" s="57"/>
      <c r="CK952" s="92"/>
      <c r="CL952" s="92"/>
      <c r="CM952" s="92"/>
      <c r="CN952" s="92"/>
      <c r="CO952" s="92"/>
      <c r="CP952" s="92"/>
    </row>
    <row r="953" spans="1:94" s="72" customFormat="1" ht="16" customHeight="1" x14ac:dyDescent="0.25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82"/>
      <c r="L953" s="82"/>
      <c r="M953" s="82"/>
      <c r="N953" s="82"/>
      <c r="O953" s="82"/>
      <c r="P953" s="82"/>
      <c r="Q953" s="82"/>
      <c r="R953" s="79"/>
      <c r="S953" s="79"/>
      <c r="T953" s="79"/>
      <c r="U953" s="79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80"/>
      <c r="BQ953" s="80"/>
      <c r="BR953" s="80"/>
      <c r="BS953" s="80"/>
      <c r="BT953" s="80"/>
      <c r="BU953" s="80"/>
      <c r="BV953" s="80"/>
      <c r="BW953" s="77"/>
      <c r="BX953" s="57"/>
      <c r="CK953" s="92"/>
      <c r="CL953" s="92"/>
      <c r="CM953" s="92"/>
      <c r="CN953" s="92"/>
      <c r="CO953" s="92"/>
      <c r="CP953" s="92"/>
    </row>
    <row r="954" spans="1:94" s="72" customFormat="1" ht="16" customHeight="1" x14ac:dyDescent="0.25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82"/>
      <c r="L954" s="82"/>
      <c r="M954" s="82"/>
      <c r="N954" s="82"/>
      <c r="O954" s="82"/>
      <c r="P954" s="82"/>
      <c r="Q954" s="82"/>
      <c r="R954" s="79"/>
      <c r="S954" s="79"/>
      <c r="T954" s="79"/>
      <c r="U954" s="79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80"/>
      <c r="BQ954" s="80"/>
      <c r="BR954" s="80"/>
      <c r="BS954" s="80"/>
      <c r="BT954" s="80"/>
      <c r="BU954" s="80"/>
      <c r="BV954" s="80"/>
      <c r="BW954" s="77"/>
      <c r="BX954" s="57"/>
      <c r="CK954" s="92"/>
      <c r="CL954" s="92"/>
      <c r="CM954" s="92"/>
      <c r="CN954" s="92"/>
      <c r="CO954" s="92"/>
      <c r="CP954" s="92"/>
    </row>
    <row r="955" spans="1:94" s="72" customFormat="1" ht="16" customHeight="1" x14ac:dyDescent="0.25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82"/>
      <c r="L955" s="82"/>
      <c r="M955" s="82"/>
      <c r="N955" s="82"/>
      <c r="O955" s="82"/>
      <c r="P955" s="82"/>
      <c r="Q955" s="82"/>
      <c r="R955" s="79"/>
      <c r="S955" s="79"/>
      <c r="T955" s="79"/>
      <c r="U955" s="79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80"/>
      <c r="BQ955" s="80"/>
      <c r="BR955" s="80"/>
      <c r="BS955" s="80"/>
      <c r="BT955" s="80"/>
      <c r="BU955" s="80"/>
      <c r="BV955" s="80"/>
      <c r="BW955" s="77"/>
      <c r="BX955" s="57"/>
      <c r="CK955" s="92"/>
      <c r="CL955" s="92"/>
      <c r="CM955" s="92"/>
      <c r="CN955" s="92"/>
      <c r="CO955" s="92"/>
      <c r="CP955" s="92"/>
    </row>
    <row r="956" spans="1:94" s="72" customFormat="1" ht="16" customHeight="1" x14ac:dyDescent="0.25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82"/>
      <c r="L956" s="82"/>
      <c r="M956" s="82"/>
      <c r="N956" s="82"/>
      <c r="O956" s="82"/>
      <c r="P956" s="82"/>
      <c r="Q956" s="82"/>
      <c r="R956" s="79"/>
      <c r="S956" s="79"/>
      <c r="T956" s="79"/>
      <c r="U956" s="79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1"/>
      <c r="BO956" s="81"/>
      <c r="BP956" s="80"/>
      <c r="BQ956" s="80"/>
      <c r="BR956" s="80"/>
      <c r="BS956" s="80"/>
      <c r="BT956" s="80"/>
      <c r="BU956" s="80"/>
      <c r="BV956" s="80"/>
      <c r="BW956" s="77"/>
      <c r="BX956" s="57"/>
      <c r="CK956" s="92"/>
      <c r="CL956" s="92"/>
      <c r="CM956" s="92"/>
      <c r="CN956" s="92"/>
      <c r="CO956" s="92"/>
      <c r="CP956" s="92"/>
    </row>
    <row r="957" spans="1:94" s="72" customFormat="1" ht="16" customHeight="1" x14ac:dyDescent="0.25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82"/>
      <c r="L957" s="82"/>
      <c r="M957" s="82"/>
      <c r="N957" s="82"/>
      <c r="O957" s="82"/>
      <c r="P957" s="82"/>
      <c r="Q957" s="82"/>
      <c r="R957" s="79"/>
      <c r="S957" s="79"/>
      <c r="T957" s="79"/>
      <c r="U957" s="79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1"/>
      <c r="BO957" s="81"/>
      <c r="BP957" s="80"/>
      <c r="BQ957" s="80"/>
      <c r="BR957" s="80"/>
      <c r="BS957" s="80"/>
      <c r="BT957" s="80"/>
      <c r="BU957" s="80"/>
      <c r="BV957" s="80"/>
      <c r="BW957" s="77"/>
      <c r="BX957" s="57"/>
      <c r="CK957" s="92"/>
      <c r="CL957" s="92"/>
      <c r="CM957" s="92"/>
      <c r="CN957" s="92"/>
      <c r="CO957" s="92"/>
      <c r="CP957" s="92"/>
    </row>
    <row r="958" spans="1:94" s="72" customFormat="1" ht="16" customHeight="1" x14ac:dyDescent="0.25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82"/>
      <c r="L958" s="82"/>
      <c r="M958" s="82"/>
      <c r="N958" s="82"/>
      <c r="O958" s="82"/>
      <c r="P958" s="82"/>
      <c r="Q958" s="82"/>
      <c r="R958" s="79"/>
      <c r="S958" s="79"/>
      <c r="T958" s="79"/>
      <c r="U958" s="79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1"/>
      <c r="BO958" s="81"/>
      <c r="BP958" s="80"/>
      <c r="BQ958" s="80"/>
      <c r="BR958" s="80"/>
      <c r="BS958" s="80"/>
      <c r="BT958" s="80"/>
      <c r="BU958" s="80"/>
      <c r="BV958" s="80"/>
      <c r="BW958" s="77"/>
      <c r="BX958" s="57"/>
      <c r="CK958" s="92"/>
      <c r="CL958" s="92"/>
      <c r="CM958" s="92"/>
      <c r="CN958" s="92"/>
      <c r="CO958" s="92"/>
      <c r="CP958" s="92"/>
    </row>
    <row r="959" spans="1:94" s="72" customFormat="1" ht="16" customHeight="1" x14ac:dyDescent="0.25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82"/>
      <c r="L959" s="82"/>
      <c r="M959" s="82"/>
      <c r="N959" s="82"/>
      <c r="O959" s="82"/>
      <c r="P959" s="82"/>
      <c r="Q959" s="82"/>
      <c r="R959" s="79"/>
      <c r="S959" s="79"/>
      <c r="T959" s="79"/>
      <c r="U959" s="79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1"/>
      <c r="BO959" s="81"/>
      <c r="BP959" s="80"/>
      <c r="BQ959" s="80"/>
      <c r="BR959" s="80"/>
      <c r="BS959" s="80"/>
      <c r="BT959" s="80"/>
      <c r="BU959" s="80"/>
      <c r="BV959" s="80"/>
      <c r="BW959" s="77"/>
      <c r="BX959" s="57"/>
      <c r="CK959" s="92"/>
      <c r="CL959" s="92"/>
      <c r="CM959" s="92"/>
      <c r="CN959" s="92"/>
      <c r="CO959" s="92"/>
      <c r="CP959" s="92"/>
    </row>
    <row r="960" spans="1:94" s="72" customFormat="1" ht="16" customHeight="1" x14ac:dyDescent="0.25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82"/>
      <c r="L960" s="82"/>
      <c r="M960" s="82"/>
      <c r="N960" s="82"/>
      <c r="O960" s="82"/>
      <c r="P960" s="82"/>
      <c r="Q960" s="82"/>
      <c r="R960" s="79"/>
      <c r="S960" s="79"/>
      <c r="T960" s="79"/>
      <c r="U960" s="79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1"/>
      <c r="BO960" s="81"/>
      <c r="BP960" s="80"/>
      <c r="BQ960" s="80"/>
      <c r="BR960" s="80"/>
      <c r="BS960" s="80"/>
      <c r="BT960" s="80"/>
      <c r="BU960" s="80"/>
      <c r="BV960" s="80"/>
      <c r="BW960" s="77"/>
      <c r="BX960" s="57"/>
      <c r="CK960" s="92"/>
      <c r="CL960" s="92"/>
      <c r="CM960" s="92"/>
      <c r="CN960" s="92"/>
      <c r="CO960" s="92"/>
      <c r="CP960" s="92"/>
    </row>
    <row r="961" spans="1:94" s="72" customFormat="1" ht="16" customHeight="1" x14ac:dyDescent="0.25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82"/>
      <c r="L961" s="82"/>
      <c r="M961" s="82"/>
      <c r="N961" s="82"/>
      <c r="O961" s="82"/>
      <c r="P961" s="82"/>
      <c r="Q961" s="82"/>
      <c r="R961" s="79"/>
      <c r="S961" s="79"/>
      <c r="T961" s="79"/>
      <c r="U961" s="79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1"/>
      <c r="BO961" s="81"/>
      <c r="BP961" s="80"/>
      <c r="BQ961" s="80"/>
      <c r="BR961" s="80"/>
      <c r="BS961" s="80"/>
      <c r="BT961" s="80"/>
      <c r="BU961" s="80"/>
      <c r="BV961" s="80"/>
      <c r="BW961" s="77"/>
      <c r="BX961" s="57"/>
      <c r="CK961" s="92"/>
      <c r="CL961" s="92"/>
      <c r="CM961" s="92"/>
      <c r="CN961" s="92"/>
      <c r="CO961" s="92"/>
      <c r="CP961" s="92"/>
    </row>
    <row r="962" spans="1:94" s="72" customFormat="1" ht="16" customHeight="1" x14ac:dyDescent="0.25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82"/>
      <c r="L962" s="82"/>
      <c r="M962" s="82"/>
      <c r="N962" s="82"/>
      <c r="O962" s="82"/>
      <c r="P962" s="82"/>
      <c r="Q962" s="82"/>
      <c r="R962" s="79"/>
      <c r="S962" s="79"/>
      <c r="T962" s="79"/>
      <c r="U962" s="79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1"/>
      <c r="BO962" s="81"/>
      <c r="BP962" s="80"/>
      <c r="BQ962" s="80"/>
      <c r="BR962" s="80"/>
      <c r="BS962" s="80"/>
      <c r="BT962" s="80"/>
      <c r="BU962" s="80"/>
      <c r="BV962" s="80"/>
      <c r="BW962" s="77"/>
      <c r="BX962" s="57"/>
      <c r="CK962" s="92"/>
      <c r="CL962" s="92"/>
      <c r="CM962" s="92"/>
      <c r="CN962" s="92"/>
      <c r="CO962" s="92"/>
      <c r="CP962" s="92"/>
    </row>
    <row r="963" spans="1:94" s="72" customFormat="1" ht="16" customHeight="1" x14ac:dyDescent="0.25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82"/>
      <c r="L963" s="82"/>
      <c r="M963" s="82"/>
      <c r="N963" s="82"/>
      <c r="O963" s="82"/>
      <c r="P963" s="82"/>
      <c r="Q963" s="82"/>
      <c r="R963" s="79"/>
      <c r="S963" s="79"/>
      <c r="T963" s="79"/>
      <c r="U963" s="79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80"/>
      <c r="BQ963" s="80"/>
      <c r="BR963" s="80"/>
      <c r="BS963" s="80"/>
      <c r="BT963" s="80"/>
      <c r="BU963" s="80"/>
      <c r="BV963" s="80"/>
      <c r="BW963" s="77"/>
      <c r="BX963" s="57"/>
      <c r="CK963" s="92"/>
      <c r="CL963" s="92"/>
      <c r="CM963" s="92"/>
      <c r="CN963" s="92"/>
      <c r="CO963" s="92"/>
      <c r="CP963" s="92"/>
    </row>
    <row r="964" spans="1:94" s="72" customFormat="1" ht="16" customHeight="1" x14ac:dyDescent="0.25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82"/>
      <c r="L964" s="82"/>
      <c r="M964" s="82"/>
      <c r="N964" s="82"/>
      <c r="O964" s="82"/>
      <c r="P964" s="82"/>
      <c r="Q964" s="82"/>
      <c r="R964" s="79"/>
      <c r="S964" s="79"/>
      <c r="T964" s="79"/>
      <c r="U964" s="79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80"/>
      <c r="BQ964" s="80"/>
      <c r="BR964" s="80"/>
      <c r="BS964" s="80"/>
      <c r="BT964" s="80"/>
      <c r="BU964" s="80"/>
      <c r="BV964" s="80"/>
      <c r="BW964" s="77"/>
      <c r="BX964" s="57"/>
      <c r="CK964" s="92"/>
      <c r="CL964" s="92"/>
      <c r="CM964" s="92"/>
      <c r="CN964" s="92"/>
      <c r="CO964" s="92"/>
      <c r="CP964" s="92"/>
    </row>
    <row r="965" spans="1:94" s="72" customFormat="1" ht="16" customHeight="1" x14ac:dyDescent="0.25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82"/>
      <c r="L965" s="82"/>
      <c r="M965" s="82"/>
      <c r="N965" s="82"/>
      <c r="O965" s="82"/>
      <c r="P965" s="82"/>
      <c r="Q965" s="82"/>
      <c r="R965" s="79"/>
      <c r="S965" s="79"/>
      <c r="T965" s="79"/>
      <c r="U965" s="79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80"/>
      <c r="BQ965" s="80"/>
      <c r="BR965" s="80"/>
      <c r="BS965" s="80"/>
      <c r="BT965" s="80"/>
      <c r="BU965" s="80"/>
      <c r="BV965" s="80"/>
      <c r="BW965" s="77"/>
      <c r="BX965" s="57"/>
      <c r="CK965" s="92"/>
      <c r="CL965" s="92"/>
      <c r="CM965" s="92"/>
      <c r="CN965" s="92"/>
      <c r="CO965" s="92"/>
      <c r="CP965" s="92"/>
    </row>
    <row r="966" spans="1:94" s="72" customFormat="1" ht="16" customHeight="1" x14ac:dyDescent="0.25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82"/>
      <c r="L966" s="82"/>
      <c r="M966" s="82"/>
      <c r="N966" s="82"/>
      <c r="O966" s="82"/>
      <c r="P966" s="82"/>
      <c r="Q966" s="82"/>
      <c r="R966" s="79"/>
      <c r="S966" s="79"/>
      <c r="T966" s="79"/>
      <c r="U966" s="79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80"/>
      <c r="BQ966" s="80"/>
      <c r="BR966" s="80"/>
      <c r="BS966" s="80"/>
      <c r="BT966" s="80"/>
      <c r="BU966" s="80"/>
      <c r="BV966" s="80"/>
      <c r="BW966" s="77"/>
      <c r="BX966" s="57"/>
      <c r="CK966" s="92"/>
      <c r="CL966" s="92"/>
      <c r="CM966" s="92"/>
      <c r="CN966" s="92"/>
      <c r="CO966" s="92"/>
      <c r="CP966" s="92"/>
    </row>
    <row r="967" spans="1:94" s="72" customFormat="1" ht="16" customHeight="1" x14ac:dyDescent="0.25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82"/>
      <c r="L967" s="82"/>
      <c r="M967" s="82"/>
      <c r="N967" s="82"/>
      <c r="O967" s="82"/>
      <c r="P967" s="82"/>
      <c r="Q967" s="82"/>
      <c r="R967" s="79"/>
      <c r="S967" s="79"/>
      <c r="T967" s="79"/>
      <c r="U967" s="79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80"/>
      <c r="BQ967" s="80"/>
      <c r="BR967" s="80"/>
      <c r="BS967" s="80"/>
      <c r="BT967" s="80"/>
      <c r="BU967" s="80"/>
      <c r="BV967" s="80"/>
      <c r="BW967" s="77"/>
      <c r="BX967" s="57"/>
      <c r="CK967" s="92"/>
      <c r="CL967" s="92"/>
      <c r="CM967" s="92"/>
      <c r="CN967" s="92"/>
      <c r="CO967" s="92"/>
      <c r="CP967" s="92"/>
    </row>
    <row r="968" spans="1:94" s="72" customFormat="1" ht="16" customHeight="1" x14ac:dyDescent="0.25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82"/>
      <c r="L968" s="82"/>
      <c r="M968" s="82"/>
      <c r="N968" s="82"/>
      <c r="O968" s="82"/>
      <c r="P968" s="82"/>
      <c r="Q968" s="82"/>
      <c r="R968" s="79"/>
      <c r="S968" s="79"/>
      <c r="T968" s="79"/>
      <c r="U968" s="79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80"/>
      <c r="BQ968" s="80"/>
      <c r="BR968" s="80"/>
      <c r="BS968" s="80"/>
      <c r="BT968" s="80"/>
      <c r="BU968" s="80"/>
      <c r="BV968" s="80"/>
      <c r="BW968" s="77"/>
      <c r="BX968" s="57"/>
      <c r="CK968" s="92"/>
      <c r="CL968" s="92"/>
      <c r="CM968" s="92"/>
      <c r="CN968" s="92"/>
      <c r="CO968" s="92"/>
      <c r="CP968" s="92"/>
    </row>
    <row r="969" spans="1:94" s="72" customFormat="1" ht="16" customHeight="1" x14ac:dyDescent="0.25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82"/>
      <c r="L969" s="82"/>
      <c r="M969" s="82"/>
      <c r="N969" s="82"/>
      <c r="O969" s="82"/>
      <c r="P969" s="82"/>
      <c r="Q969" s="82"/>
      <c r="R969" s="79"/>
      <c r="S969" s="79"/>
      <c r="T969" s="79"/>
      <c r="U969" s="79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80"/>
      <c r="BQ969" s="80"/>
      <c r="BR969" s="80"/>
      <c r="BS969" s="80"/>
      <c r="BT969" s="80"/>
      <c r="BU969" s="80"/>
      <c r="BV969" s="80"/>
      <c r="BW969" s="77"/>
      <c r="BX969" s="57"/>
      <c r="CK969" s="92"/>
      <c r="CL969" s="92"/>
      <c r="CM969" s="92"/>
      <c r="CN969" s="92"/>
      <c r="CO969" s="92"/>
      <c r="CP969" s="92"/>
    </row>
    <row r="970" spans="1:94" s="72" customFormat="1" ht="16" customHeight="1" x14ac:dyDescent="0.25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82"/>
      <c r="L970" s="82"/>
      <c r="M970" s="82"/>
      <c r="N970" s="82"/>
      <c r="O970" s="82"/>
      <c r="P970" s="82"/>
      <c r="Q970" s="82"/>
      <c r="R970" s="79"/>
      <c r="S970" s="79"/>
      <c r="T970" s="79"/>
      <c r="U970" s="79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80"/>
      <c r="BQ970" s="80"/>
      <c r="BR970" s="80"/>
      <c r="BS970" s="80"/>
      <c r="BT970" s="80"/>
      <c r="BU970" s="80"/>
      <c r="BV970" s="80"/>
      <c r="BW970" s="77"/>
      <c r="BX970" s="57"/>
      <c r="CK970" s="92"/>
      <c r="CL970" s="92"/>
      <c r="CM970" s="92"/>
      <c r="CN970" s="92"/>
      <c r="CO970" s="92"/>
      <c r="CP970" s="92"/>
    </row>
    <row r="971" spans="1:94" s="72" customFormat="1" ht="16" customHeight="1" x14ac:dyDescent="0.25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82"/>
      <c r="L971" s="82"/>
      <c r="M971" s="82"/>
      <c r="N971" s="82"/>
      <c r="O971" s="82"/>
      <c r="P971" s="82"/>
      <c r="Q971" s="82"/>
      <c r="R971" s="79"/>
      <c r="S971" s="79"/>
      <c r="T971" s="79"/>
      <c r="U971" s="79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80"/>
      <c r="BQ971" s="80"/>
      <c r="BR971" s="80"/>
      <c r="BS971" s="80"/>
      <c r="BT971" s="80"/>
      <c r="BU971" s="80"/>
      <c r="BV971" s="80"/>
      <c r="BW971" s="77"/>
      <c r="BX971" s="57"/>
      <c r="CK971" s="92"/>
      <c r="CL971" s="92"/>
      <c r="CM971" s="92"/>
      <c r="CN971" s="92"/>
      <c r="CO971" s="92"/>
      <c r="CP971" s="92"/>
    </row>
    <row r="972" spans="1:94" s="72" customFormat="1" ht="16" customHeight="1" x14ac:dyDescent="0.25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82"/>
      <c r="L972" s="82"/>
      <c r="M972" s="82"/>
      <c r="N972" s="82"/>
      <c r="O972" s="82"/>
      <c r="P972" s="82"/>
      <c r="Q972" s="82"/>
      <c r="R972" s="79"/>
      <c r="S972" s="79"/>
      <c r="T972" s="79"/>
      <c r="U972" s="79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80"/>
      <c r="BQ972" s="80"/>
      <c r="BR972" s="80"/>
      <c r="BS972" s="80"/>
      <c r="BT972" s="80"/>
      <c r="BU972" s="80"/>
      <c r="BV972" s="80"/>
      <c r="BW972" s="77"/>
      <c r="BX972" s="57"/>
      <c r="CK972" s="92"/>
      <c r="CL972" s="92"/>
      <c r="CM972" s="92"/>
      <c r="CN972" s="92"/>
      <c r="CO972" s="92"/>
      <c r="CP972" s="92"/>
    </row>
    <row r="973" spans="1:94" s="72" customFormat="1" ht="16" customHeight="1" x14ac:dyDescent="0.25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82"/>
      <c r="L973" s="82"/>
      <c r="M973" s="82"/>
      <c r="N973" s="82"/>
      <c r="O973" s="82"/>
      <c r="P973" s="82"/>
      <c r="Q973" s="82"/>
      <c r="R973" s="79"/>
      <c r="S973" s="79"/>
      <c r="T973" s="79"/>
      <c r="U973" s="79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80"/>
      <c r="BQ973" s="80"/>
      <c r="BR973" s="80"/>
      <c r="BS973" s="80"/>
      <c r="BT973" s="80"/>
      <c r="BU973" s="80"/>
      <c r="BV973" s="80"/>
      <c r="BW973" s="77"/>
      <c r="BX973" s="57"/>
      <c r="CK973" s="92"/>
      <c r="CL973" s="92"/>
      <c r="CM973" s="92"/>
      <c r="CN973" s="92"/>
      <c r="CO973" s="92"/>
      <c r="CP973" s="92"/>
    </row>
    <row r="974" spans="1:94" s="72" customFormat="1" ht="16" customHeight="1" x14ac:dyDescent="0.25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82"/>
      <c r="L974" s="82"/>
      <c r="M974" s="82"/>
      <c r="N974" s="82"/>
      <c r="O974" s="82"/>
      <c r="P974" s="82"/>
      <c r="Q974" s="82"/>
      <c r="R974" s="79"/>
      <c r="S974" s="79"/>
      <c r="T974" s="79"/>
      <c r="U974" s="79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80"/>
      <c r="BQ974" s="80"/>
      <c r="BR974" s="80"/>
      <c r="BS974" s="80"/>
      <c r="BT974" s="80"/>
      <c r="BU974" s="80"/>
      <c r="BV974" s="80"/>
      <c r="BW974" s="77"/>
      <c r="BX974" s="57"/>
      <c r="CK974" s="92"/>
      <c r="CL974" s="92"/>
      <c r="CM974" s="92"/>
      <c r="CN974" s="92"/>
      <c r="CO974" s="92"/>
      <c r="CP974" s="92"/>
    </row>
    <row r="975" spans="1:94" s="72" customFormat="1" ht="16" customHeight="1" x14ac:dyDescent="0.25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82"/>
      <c r="L975" s="82"/>
      <c r="M975" s="82"/>
      <c r="N975" s="82"/>
      <c r="O975" s="82"/>
      <c r="P975" s="82"/>
      <c r="Q975" s="82"/>
      <c r="R975" s="79"/>
      <c r="S975" s="79"/>
      <c r="T975" s="79"/>
      <c r="U975" s="79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80"/>
      <c r="BQ975" s="80"/>
      <c r="BR975" s="80"/>
      <c r="BS975" s="80"/>
      <c r="BT975" s="80"/>
      <c r="BU975" s="80"/>
      <c r="BV975" s="80"/>
      <c r="BW975" s="77"/>
      <c r="BX975" s="57"/>
      <c r="CK975" s="92"/>
      <c r="CL975" s="92"/>
      <c r="CM975" s="92"/>
      <c r="CN975" s="92"/>
      <c r="CO975" s="92"/>
      <c r="CP975" s="92"/>
    </row>
    <row r="976" spans="1:94" s="72" customFormat="1" ht="16" customHeight="1" x14ac:dyDescent="0.25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82"/>
      <c r="L976" s="82"/>
      <c r="M976" s="82"/>
      <c r="N976" s="82"/>
      <c r="O976" s="82"/>
      <c r="P976" s="82"/>
      <c r="Q976" s="82"/>
      <c r="R976" s="79"/>
      <c r="S976" s="79"/>
      <c r="T976" s="79"/>
      <c r="U976" s="79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80"/>
      <c r="BQ976" s="80"/>
      <c r="BR976" s="80"/>
      <c r="BS976" s="80"/>
      <c r="BT976" s="80"/>
      <c r="BU976" s="80"/>
      <c r="BV976" s="80"/>
      <c r="BW976" s="77"/>
      <c r="BX976" s="57"/>
      <c r="CK976" s="92"/>
      <c r="CL976" s="92"/>
      <c r="CM976" s="92"/>
      <c r="CN976" s="92"/>
      <c r="CO976" s="92"/>
      <c r="CP976" s="92"/>
    </row>
    <row r="977" spans="1:94" s="72" customFormat="1" ht="16" customHeight="1" x14ac:dyDescent="0.25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82"/>
      <c r="L977" s="82"/>
      <c r="M977" s="82"/>
      <c r="N977" s="82"/>
      <c r="O977" s="82"/>
      <c r="P977" s="82"/>
      <c r="Q977" s="82"/>
      <c r="R977" s="79"/>
      <c r="S977" s="79"/>
      <c r="T977" s="79"/>
      <c r="U977" s="79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80"/>
      <c r="BQ977" s="80"/>
      <c r="BR977" s="80"/>
      <c r="BS977" s="80"/>
      <c r="BT977" s="80"/>
      <c r="BU977" s="80"/>
      <c r="BV977" s="80"/>
      <c r="BW977" s="77"/>
      <c r="BX977" s="57"/>
      <c r="CK977" s="92"/>
      <c r="CL977" s="92"/>
      <c r="CM977" s="92"/>
      <c r="CN977" s="92"/>
      <c r="CO977" s="92"/>
      <c r="CP977" s="92"/>
    </row>
    <row r="978" spans="1:94" s="72" customFormat="1" ht="16" customHeight="1" x14ac:dyDescent="0.25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82"/>
      <c r="L978" s="82"/>
      <c r="M978" s="82"/>
      <c r="N978" s="82"/>
      <c r="O978" s="82"/>
      <c r="P978" s="82"/>
      <c r="Q978" s="82"/>
      <c r="R978" s="79"/>
      <c r="S978" s="79"/>
      <c r="T978" s="79"/>
      <c r="U978" s="79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80"/>
      <c r="BQ978" s="80"/>
      <c r="BR978" s="80"/>
      <c r="BS978" s="80"/>
      <c r="BT978" s="80"/>
      <c r="BU978" s="80"/>
      <c r="BV978" s="80"/>
      <c r="BW978" s="77"/>
      <c r="BX978" s="57"/>
      <c r="CK978" s="92"/>
      <c r="CL978" s="92"/>
      <c r="CM978" s="92"/>
      <c r="CN978" s="92"/>
      <c r="CO978" s="92"/>
      <c r="CP978" s="92"/>
    </row>
    <row r="979" spans="1:94" s="72" customFormat="1" ht="16" customHeight="1" x14ac:dyDescent="0.25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82"/>
      <c r="L979" s="82"/>
      <c r="M979" s="82"/>
      <c r="N979" s="82"/>
      <c r="O979" s="82"/>
      <c r="P979" s="82"/>
      <c r="Q979" s="82"/>
      <c r="R979" s="79"/>
      <c r="S979" s="79"/>
      <c r="T979" s="79"/>
      <c r="U979" s="79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80"/>
      <c r="BQ979" s="80"/>
      <c r="BR979" s="80"/>
      <c r="BS979" s="80"/>
      <c r="BT979" s="80"/>
      <c r="BU979" s="80"/>
      <c r="BV979" s="80"/>
      <c r="BW979" s="77"/>
      <c r="BX979" s="57"/>
      <c r="CK979" s="92"/>
      <c r="CL979" s="92"/>
      <c r="CM979" s="92"/>
      <c r="CN979" s="92"/>
      <c r="CO979" s="92"/>
      <c r="CP979" s="92"/>
    </row>
    <row r="980" spans="1:94" s="72" customFormat="1" ht="16" customHeight="1" x14ac:dyDescent="0.25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82"/>
      <c r="L980" s="82"/>
      <c r="M980" s="82"/>
      <c r="N980" s="82"/>
      <c r="O980" s="82"/>
      <c r="P980" s="82"/>
      <c r="Q980" s="82"/>
      <c r="R980" s="79"/>
      <c r="S980" s="79"/>
      <c r="T980" s="79"/>
      <c r="U980" s="79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1"/>
      <c r="BO980" s="81"/>
      <c r="BP980" s="80"/>
      <c r="BQ980" s="80"/>
      <c r="BR980" s="80"/>
      <c r="BS980" s="80"/>
      <c r="BT980" s="80"/>
      <c r="BU980" s="80"/>
      <c r="BV980" s="80"/>
      <c r="BW980" s="77"/>
      <c r="BX980" s="57"/>
      <c r="CK980" s="92"/>
      <c r="CL980" s="92"/>
      <c r="CM980" s="92"/>
      <c r="CN980" s="92"/>
      <c r="CO980" s="92"/>
      <c r="CP980" s="92"/>
    </row>
    <row r="981" spans="1:94" s="72" customFormat="1" ht="16" customHeight="1" x14ac:dyDescent="0.25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82"/>
      <c r="L981" s="82"/>
      <c r="M981" s="82"/>
      <c r="N981" s="82"/>
      <c r="O981" s="82"/>
      <c r="P981" s="82"/>
      <c r="Q981" s="82"/>
      <c r="R981" s="79"/>
      <c r="S981" s="79"/>
      <c r="T981" s="79"/>
      <c r="U981" s="79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1"/>
      <c r="BO981" s="81"/>
      <c r="BP981" s="80"/>
      <c r="BQ981" s="80"/>
      <c r="BR981" s="80"/>
      <c r="BS981" s="80"/>
      <c r="BT981" s="80"/>
      <c r="BU981" s="80"/>
      <c r="BV981" s="80"/>
      <c r="BW981" s="77"/>
      <c r="BX981" s="57"/>
      <c r="CK981" s="92"/>
      <c r="CL981" s="92"/>
      <c r="CM981" s="92"/>
      <c r="CN981" s="92"/>
      <c r="CO981" s="92"/>
      <c r="CP981" s="92"/>
    </row>
    <row r="982" spans="1:94" s="72" customFormat="1" ht="16" customHeight="1" x14ac:dyDescent="0.25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82"/>
      <c r="L982" s="82"/>
      <c r="M982" s="82"/>
      <c r="N982" s="82"/>
      <c r="O982" s="82"/>
      <c r="P982" s="82"/>
      <c r="Q982" s="82"/>
      <c r="R982" s="79"/>
      <c r="S982" s="79"/>
      <c r="T982" s="79"/>
      <c r="U982" s="79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1"/>
      <c r="BO982" s="81"/>
      <c r="BP982" s="80"/>
      <c r="BQ982" s="80"/>
      <c r="BR982" s="80"/>
      <c r="BS982" s="80"/>
      <c r="BT982" s="80"/>
      <c r="BU982" s="80"/>
      <c r="BV982" s="80"/>
      <c r="BW982" s="77"/>
      <c r="BX982" s="57"/>
      <c r="CK982" s="92"/>
      <c r="CL982" s="92"/>
      <c r="CM982" s="92"/>
      <c r="CN982" s="92"/>
      <c r="CO982" s="92"/>
      <c r="CP982" s="92"/>
    </row>
    <row r="983" spans="1:94" s="72" customFormat="1" ht="16" customHeight="1" x14ac:dyDescent="0.25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82"/>
      <c r="L983" s="82"/>
      <c r="M983" s="82"/>
      <c r="N983" s="82"/>
      <c r="O983" s="82"/>
      <c r="P983" s="82"/>
      <c r="Q983" s="82"/>
      <c r="R983" s="79"/>
      <c r="S983" s="79"/>
      <c r="T983" s="79"/>
      <c r="U983" s="79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1"/>
      <c r="BO983" s="81"/>
      <c r="BP983" s="80"/>
      <c r="BQ983" s="80"/>
      <c r="BR983" s="80"/>
      <c r="BS983" s="80"/>
      <c r="BT983" s="80"/>
      <c r="BU983" s="80"/>
      <c r="BV983" s="80"/>
      <c r="BW983" s="77"/>
      <c r="BX983" s="57"/>
      <c r="CK983" s="92"/>
      <c r="CL983" s="92"/>
      <c r="CM983" s="92"/>
      <c r="CN983" s="92"/>
      <c r="CO983" s="92"/>
      <c r="CP983" s="92"/>
    </row>
    <row r="984" spans="1:94" s="72" customFormat="1" ht="16" customHeight="1" x14ac:dyDescent="0.25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82"/>
      <c r="L984" s="82"/>
      <c r="M984" s="82"/>
      <c r="N984" s="82"/>
      <c r="O984" s="82"/>
      <c r="P984" s="82"/>
      <c r="Q984" s="82"/>
      <c r="R984" s="79"/>
      <c r="S984" s="79"/>
      <c r="T984" s="79"/>
      <c r="U984" s="79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1"/>
      <c r="BO984" s="81"/>
      <c r="BP984" s="80"/>
      <c r="BQ984" s="80"/>
      <c r="BR984" s="80"/>
      <c r="BS984" s="80"/>
      <c r="BT984" s="80"/>
      <c r="BU984" s="80"/>
      <c r="BV984" s="80"/>
      <c r="BW984" s="77"/>
      <c r="BX984" s="57"/>
      <c r="CK984" s="92"/>
      <c r="CL984" s="92"/>
      <c r="CM984" s="92"/>
      <c r="CN984" s="92"/>
      <c r="CO984" s="92"/>
      <c r="CP984" s="92"/>
    </row>
    <row r="985" spans="1:94" s="72" customFormat="1" ht="16" customHeight="1" x14ac:dyDescent="0.25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82"/>
      <c r="L985" s="82"/>
      <c r="M985" s="82"/>
      <c r="N985" s="82"/>
      <c r="O985" s="82"/>
      <c r="P985" s="82"/>
      <c r="Q985" s="82"/>
      <c r="R985" s="79"/>
      <c r="S985" s="79"/>
      <c r="T985" s="79"/>
      <c r="U985" s="79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1"/>
      <c r="BO985" s="81"/>
      <c r="BP985" s="80"/>
      <c r="BQ985" s="80"/>
      <c r="BR985" s="80"/>
      <c r="BS985" s="80"/>
      <c r="BT985" s="80"/>
      <c r="BU985" s="80"/>
      <c r="BV985" s="80"/>
      <c r="BW985" s="77"/>
      <c r="BX985" s="57"/>
      <c r="CK985" s="92"/>
      <c r="CL985" s="92"/>
      <c r="CM985" s="92"/>
      <c r="CN985" s="92"/>
      <c r="CO985" s="92"/>
      <c r="CP985" s="92"/>
    </row>
    <row r="986" spans="1:94" s="72" customFormat="1" ht="16" customHeight="1" x14ac:dyDescent="0.25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82"/>
      <c r="L986" s="82"/>
      <c r="M986" s="82"/>
      <c r="N986" s="82"/>
      <c r="O986" s="82"/>
      <c r="P986" s="82"/>
      <c r="Q986" s="82"/>
      <c r="R986" s="79"/>
      <c r="S986" s="79"/>
      <c r="T986" s="79"/>
      <c r="U986" s="79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  <c r="BG986" s="81"/>
      <c r="BH986" s="81"/>
      <c r="BI986" s="81"/>
      <c r="BJ986" s="81"/>
      <c r="BK986" s="81"/>
      <c r="BL986" s="81"/>
      <c r="BM986" s="81"/>
      <c r="BN986" s="81"/>
      <c r="BO986" s="81"/>
      <c r="BP986" s="80"/>
      <c r="BQ986" s="80"/>
      <c r="BR986" s="80"/>
      <c r="BS986" s="80"/>
      <c r="BT986" s="80"/>
      <c r="BU986" s="80"/>
      <c r="BV986" s="80"/>
      <c r="BW986" s="77"/>
      <c r="BX986" s="57"/>
      <c r="CK986" s="92"/>
      <c r="CL986" s="92"/>
      <c r="CM986" s="92"/>
      <c r="CN986" s="92"/>
      <c r="CO986" s="92"/>
      <c r="CP986" s="92"/>
    </row>
    <row r="987" spans="1:94" s="72" customFormat="1" ht="16" customHeight="1" x14ac:dyDescent="0.25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82"/>
      <c r="L987" s="82"/>
      <c r="M987" s="82"/>
      <c r="N987" s="82"/>
      <c r="O987" s="82"/>
      <c r="P987" s="82"/>
      <c r="Q987" s="82"/>
      <c r="R987" s="79"/>
      <c r="S987" s="79"/>
      <c r="T987" s="79"/>
      <c r="U987" s="79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80"/>
      <c r="BQ987" s="80"/>
      <c r="BR987" s="80"/>
      <c r="BS987" s="80"/>
      <c r="BT987" s="80"/>
      <c r="BU987" s="80"/>
      <c r="BV987" s="80"/>
      <c r="BW987" s="77"/>
      <c r="BX987" s="57"/>
      <c r="CK987" s="92"/>
      <c r="CL987" s="92"/>
      <c r="CM987" s="92"/>
      <c r="CN987" s="92"/>
      <c r="CO987" s="92"/>
      <c r="CP987" s="92"/>
    </row>
    <row r="988" spans="1:94" s="72" customFormat="1" ht="16" customHeight="1" x14ac:dyDescent="0.25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82"/>
      <c r="L988" s="82"/>
      <c r="M988" s="82"/>
      <c r="N988" s="82"/>
      <c r="O988" s="82"/>
      <c r="P988" s="82"/>
      <c r="Q988" s="82"/>
      <c r="R988" s="79"/>
      <c r="S988" s="79"/>
      <c r="T988" s="79"/>
      <c r="U988" s="79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80"/>
      <c r="BQ988" s="80"/>
      <c r="BR988" s="80"/>
      <c r="BS988" s="80"/>
      <c r="BT988" s="80"/>
      <c r="BU988" s="80"/>
      <c r="BV988" s="80"/>
      <c r="BW988" s="77"/>
      <c r="BX988" s="57"/>
      <c r="CK988" s="92"/>
      <c r="CL988" s="92"/>
      <c r="CM988" s="92"/>
      <c r="CN988" s="92"/>
      <c r="CO988" s="92"/>
      <c r="CP988" s="92"/>
    </row>
    <row r="989" spans="1:94" s="72" customFormat="1" ht="16" customHeight="1" x14ac:dyDescent="0.25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82"/>
      <c r="L989" s="82"/>
      <c r="M989" s="82"/>
      <c r="N989" s="82"/>
      <c r="O989" s="82"/>
      <c r="P989" s="82"/>
      <c r="Q989" s="82"/>
      <c r="R989" s="79"/>
      <c r="S989" s="79"/>
      <c r="T989" s="79"/>
      <c r="U989" s="79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80"/>
      <c r="BQ989" s="80"/>
      <c r="BR989" s="80"/>
      <c r="BS989" s="80"/>
      <c r="BT989" s="80"/>
      <c r="BU989" s="80"/>
      <c r="BV989" s="80"/>
      <c r="BW989" s="77"/>
      <c r="BX989" s="57"/>
      <c r="CK989" s="92"/>
      <c r="CL989" s="92"/>
      <c r="CM989" s="92"/>
      <c r="CN989" s="92"/>
      <c r="CO989" s="92"/>
      <c r="CP989" s="92"/>
    </row>
    <row r="990" spans="1:94" s="72" customFormat="1" ht="16" customHeight="1" x14ac:dyDescent="0.25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82"/>
      <c r="L990" s="82"/>
      <c r="M990" s="82"/>
      <c r="N990" s="82"/>
      <c r="O990" s="82"/>
      <c r="P990" s="82"/>
      <c r="Q990" s="82"/>
      <c r="R990" s="79"/>
      <c r="S990" s="79"/>
      <c r="T990" s="79"/>
      <c r="U990" s="79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80"/>
      <c r="BQ990" s="80"/>
      <c r="BR990" s="80"/>
      <c r="BS990" s="80"/>
      <c r="BT990" s="80"/>
      <c r="BU990" s="80"/>
      <c r="BV990" s="80"/>
      <c r="BW990" s="77"/>
      <c r="BX990" s="57"/>
      <c r="CK990" s="92"/>
      <c r="CL990" s="92"/>
      <c r="CM990" s="92"/>
      <c r="CN990" s="92"/>
      <c r="CO990" s="92"/>
      <c r="CP990" s="92"/>
    </row>
    <row r="991" spans="1:94" s="72" customFormat="1" ht="16" customHeight="1" x14ac:dyDescent="0.25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82"/>
      <c r="L991" s="82"/>
      <c r="M991" s="82"/>
      <c r="N991" s="82"/>
      <c r="O991" s="82"/>
      <c r="P991" s="82"/>
      <c r="Q991" s="82"/>
      <c r="R991" s="79"/>
      <c r="S991" s="79"/>
      <c r="T991" s="79"/>
      <c r="U991" s="79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80"/>
      <c r="BQ991" s="80"/>
      <c r="BR991" s="80"/>
      <c r="BS991" s="80"/>
      <c r="BT991" s="80"/>
      <c r="BU991" s="80"/>
      <c r="BV991" s="80"/>
      <c r="BW991" s="77"/>
      <c r="BX991" s="57"/>
      <c r="CK991" s="92"/>
      <c r="CL991" s="92"/>
      <c r="CM991" s="92"/>
      <c r="CN991" s="92"/>
      <c r="CO991" s="92"/>
      <c r="CP991" s="92"/>
    </row>
    <row r="992" spans="1:94" s="72" customFormat="1" ht="16" customHeight="1" x14ac:dyDescent="0.25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82"/>
      <c r="L992" s="82"/>
      <c r="M992" s="82"/>
      <c r="N992" s="82"/>
      <c r="O992" s="82"/>
      <c r="P992" s="82"/>
      <c r="Q992" s="82"/>
      <c r="R992" s="79"/>
      <c r="S992" s="79"/>
      <c r="T992" s="79"/>
      <c r="U992" s="79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80"/>
      <c r="BQ992" s="80"/>
      <c r="BR992" s="80"/>
      <c r="BS992" s="80"/>
      <c r="BT992" s="80"/>
      <c r="BU992" s="80"/>
      <c r="BV992" s="80"/>
      <c r="BW992" s="77"/>
      <c r="BX992" s="57"/>
      <c r="CK992" s="92"/>
      <c r="CL992" s="92"/>
      <c r="CM992" s="92"/>
      <c r="CN992" s="92"/>
      <c r="CO992" s="92"/>
      <c r="CP992" s="92"/>
    </row>
    <row r="993" spans="1:94" s="72" customFormat="1" ht="16" customHeight="1" x14ac:dyDescent="0.25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82"/>
      <c r="L993" s="82"/>
      <c r="M993" s="82"/>
      <c r="N993" s="82"/>
      <c r="O993" s="82"/>
      <c r="P993" s="82"/>
      <c r="Q993" s="82"/>
      <c r="R993" s="79"/>
      <c r="S993" s="79"/>
      <c r="T993" s="79"/>
      <c r="U993" s="79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80"/>
      <c r="BQ993" s="80"/>
      <c r="BR993" s="80"/>
      <c r="BS993" s="80"/>
      <c r="BT993" s="80"/>
      <c r="BU993" s="80"/>
      <c r="BV993" s="80"/>
      <c r="BW993" s="77"/>
      <c r="BX993" s="57"/>
      <c r="CK993" s="92"/>
      <c r="CL993" s="92"/>
      <c r="CM993" s="92"/>
      <c r="CN993" s="92"/>
      <c r="CO993" s="92"/>
      <c r="CP993" s="92"/>
    </row>
    <row r="994" spans="1:94" s="72" customFormat="1" ht="16" customHeight="1" x14ac:dyDescent="0.25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82"/>
      <c r="L994" s="82"/>
      <c r="M994" s="82"/>
      <c r="N994" s="82"/>
      <c r="O994" s="82"/>
      <c r="P994" s="82"/>
      <c r="Q994" s="82"/>
      <c r="R994" s="79"/>
      <c r="S994" s="79"/>
      <c r="T994" s="79"/>
      <c r="U994" s="79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80"/>
      <c r="BQ994" s="80"/>
      <c r="BR994" s="80"/>
      <c r="BS994" s="80"/>
      <c r="BT994" s="80"/>
      <c r="BU994" s="80"/>
      <c r="BV994" s="80"/>
      <c r="BW994" s="77"/>
      <c r="BX994" s="57"/>
      <c r="CK994" s="92"/>
      <c r="CL994" s="92"/>
      <c r="CM994" s="92"/>
      <c r="CN994" s="92"/>
      <c r="CO994" s="92"/>
      <c r="CP994" s="92"/>
    </row>
    <row r="995" spans="1:94" s="72" customFormat="1" ht="16" customHeight="1" x14ac:dyDescent="0.25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82"/>
      <c r="L995" s="82"/>
      <c r="M995" s="82"/>
      <c r="N995" s="82"/>
      <c r="O995" s="82"/>
      <c r="P995" s="82"/>
      <c r="Q995" s="82"/>
      <c r="R995" s="79"/>
      <c r="S995" s="79"/>
      <c r="T995" s="79"/>
      <c r="U995" s="79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80"/>
      <c r="BQ995" s="80"/>
      <c r="BR995" s="80"/>
      <c r="BS995" s="80"/>
      <c r="BT995" s="80"/>
      <c r="BU995" s="80"/>
      <c r="BV995" s="80"/>
      <c r="BW995" s="77"/>
      <c r="BX995" s="57"/>
      <c r="CK995" s="92"/>
      <c r="CL995" s="92"/>
      <c r="CM995" s="92"/>
      <c r="CN995" s="92"/>
      <c r="CO995" s="92"/>
      <c r="CP995" s="92"/>
    </row>
    <row r="996" spans="1:94" s="72" customFormat="1" ht="16" customHeight="1" x14ac:dyDescent="0.25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82"/>
      <c r="L996" s="82"/>
      <c r="M996" s="82"/>
      <c r="N996" s="82"/>
      <c r="O996" s="82"/>
      <c r="P996" s="82"/>
      <c r="Q996" s="82"/>
      <c r="R996" s="79"/>
      <c r="S996" s="79"/>
      <c r="T996" s="79"/>
      <c r="U996" s="79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80"/>
      <c r="BQ996" s="80"/>
      <c r="BR996" s="80"/>
      <c r="BS996" s="80"/>
      <c r="BT996" s="80"/>
      <c r="BU996" s="80"/>
      <c r="BV996" s="80"/>
      <c r="BW996" s="77"/>
      <c r="BX996" s="57"/>
      <c r="CK996" s="92"/>
      <c r="CL996" s="92"/>
      <c r="CM996" s="92"/>
      <c r="CN996" s="92"/>
      <c r="CO996" s="92"/>
      <c r="CP996" s="92"/>
    </row>
    <row r="997" spans="1:94" s="72" customFormat="1" ht="16" customHeight="1" x14ac:dyDescent="0.25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82"/>
      <c r="L997" s="82"/>
      <c r="M997" s="82"/>
      <c r="N997" s="82"/>
      <c r="O997" s="82"/>
      <c r="P997" s="82"/>
      <c r="Q997" s="82"/>
      <c r="R997" s="79"/>
      <c r="S997" s="79"/>
      <c r="T997" s="79"/>
      <c r="U997" s="79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80"/>
      <c r="BQ997" s="80"/>
      <c r="BR997" s="80"/>
      <c r="BS997" s="80"/>
      <c r="BT997" s="80"/>
      <c r="BU997" s="80"/>
      <c r="BV997" s="80"/>
      <c r="BW997" s="77"/>
      <c r="BX997" s="57"/>
      <c r="CK997" s="92"/>
      <c r="CL997" s="92"/>
      <c r="CM997" s="92"/>
      <c r="CN997" s="92"/>
      <c r="CO997" s="92"/>
      <c r="CP997" s="92"/>
    </row>
    <row r="998" spans="1:94" s="72" customFormat="1" ht="16" customHeight="1" x14ac:dyDescent="0.25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82"/>
      <c r="L998" s="82"/>
      <c r="M998" s="82"/>
      <c r="N998" s="82"/>
      <c r="O998" s="82"/>
      <c r="P998" s="82"/>
      <c r="Q998" s="82"/>
      <c r="R998" s="79"/>
      <c r="S998" s="79"/>
      <c r="T998" s="79"/>
      <c r="U998" s="79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M998" s="77"/>
      <c r="BN998" s="77"/>
      <c r="BO998" s="77"/>
      <c r="BP998" s="80"/>
      <c r="BQ998" s="80"/>
      <c r="BR998" s="80"/>
      <c r="BS998" s="80"/>
      <c r="BT998" s="80"/>
      <c r="BU998" s="80"/>
      <c r="BV998" s="80"/>
      <c r="BW998" s="77"/>
      <c r="BX998" s="57"/>
      <c r="CK998" s="92"/>
      <c r="CL998" s="92"/>
      <c r="CM998" s="92"/>
      <c r="CN998" s="92"/>
      <c r="CO998" s="92"/>
      <c r="CP998" s="92"/>
    </row>
    <row r="999" spans="1:94" s="72" customFormat="1" ht="16" customHeight="1" x14ac:dyDescent="0.25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82"/>
      <c r="L999" s="82"/>
      <c r="M999" s="82"/>
      <c r="N999" s="82"/>
      <c r="O999" s="82"/>
      <c r="P999" s="82"/>
      <c r="Q999" s="82"/>
      <c r="R999" s="79"/>
      <c r="S999" s="79"/>
      <c r="T999" s="79"/>
      <c r="U999" s="79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80"/>
      <c r="BQ999" s="80"/>
      <c r="BR999" s="80"/>
      <c r="BS999" s="80"/>
      <c r="BT999" s="80"/>
      <c r="BU999" s="80"/>
      <c r="BV999" s="80"/>
      <c r="BW999" s="77"/>
      <c r="BX999" s="57"/>
      <c r="CK999" s="92"/>
      <c r="CL999" s="92"/>
      <c r="CM999" s="92"/>
      <c r="CN999" s="92"/>
      <c r="CO999" s="92"/>
      <c r="CP999" s="92"/>
    </row>
    <row r="1000" spans="1:94" s="72" customFormat="1" ht="16" customHeight="1" x14ac:dyDescent="0.2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82"/>
      <c r="L1000" s="82"/>
      <c r="M1000" s="82"/>
      <c r="N1000" s="82"/>
      <c r="O1000" s="82"/>
      <c r="P1000" s="82"/>
      <c r="Q1000" s="82"/>
      <c r="R1000" s="79"/>
      <c r="S1000" s="79"/>
      <c r="T1000" s="79"/>
      <c r="U1000" s="79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M1000" s="77"/>
      <c r="BN1000" s="77"/>
      <c r="BO1000" s="77"/>
      <c r="BP1000" s="80"/>
      <c r="BQ1000" s="80"/>
      <c r="BR1000" s="80"/>
      <c r="BS1000" s="80"/>
      <c r="BT1000" s="80"/>
      <c r="BU1000" s="80"/>
      <c r="BV1000" s="80"/>
      <c r="BW1000" s="77"/>
      <c r="BX1000" s="57"/>
      <c r="CK1000" s="92"/>
      <c r="CL1000" s="92"/>
      <c r="CM1000" s="92"/>
      <c r="CN1000" s="92"/>
      <c r="CO1000" s="92"/>
      <c r="CP1000" s="92"/>
    </row>
    <row r="1001" spans="1:94" s="72" customFormat="1" ht="16" customHeight="1" x14ac:dyDescent="0.25">
      <c r="A1001" s="57"/>
      <c r="B1001" s="57"/>
      <c r="C1001" s="57"/>
      <c r="D1001" s="57"/>
      <c r="E1001" s="57"/>
      <c r="F1001" s="57"/>
      <c r="G1001" s="57"/>
      <c r="H1001" s="57"/>
      <c r="I1001" s="57"/>
      <c r="J1001" s="57"/>
      <c r="K1001" s="82"/>
      <c r="L1001" s="82"/>
      <c r="M1001" s="82"/>
      <c r="N1001" s="82"/>
      <c r="O1001" s="82"/>
      <c r="P1001" s="82"/>
      <c r="Q1001" s="82"/>
      <c r="R1001" s="79"/>
      <c r="S1001" s="79"/>
      <c r="T1001" s="79"/>
      <c r="U1001" s="79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7"/>
      <c r="AL1001" s="77"/>
      <c r="AM1001" s="77"/>
      <c r="AN1001" s="77"/>
      <c r="AO1001" s="77"/>
      <c r="AP1001" s="77"/>
      <c r="AQ1001" s="77"/>
      <c r="AR1001" s="77"/>
      <c r="AS1001" s="77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77"/>
      <c r="BE1001" s="77"/>
      <c r="BF1001" s="77"/>
      <c r="BG1001" s="77"/>
      <c r="BH1001" s="77"/>
      <c r="BI1001" s="77"/>
      <c r="BJ1001" s="77"/>
      <c r="BK1001" s="77"/>
      <c r="BL1001" s="77"/>
      <c r="BM1001" s="77"/>
      <c r="BN1001" s="77"/>
      <c r="BO1001" s="77"/>
      <c r="BP1001" s="80"/>
      <c r="BQ1001" s="80"/>
      <c r="BR1001" s="80"/>
      <c r="BS1001" s="80"/>
      <c r="BT1001" s="80"/>
      <c r="BU1001" s="80"/>
      <c r="BV1001" s="80"/>
      <c r="BW1001" s="77"/>
      <c r="BX1001" s="57"/>
      <c r="CK1001" s="92"/>
      <c r="CL1001" s="92"/>
      <c r="CM1001" s="92"/>
      <c r="CN1001" s="92"/>
      <c r="CO1001" s="92"/>
      <c r="CP1001" s="92"/>
    </row>
    <row r="1002" spans="1:94" s="72" customFormat="1" ht="16" customHeight="1" x14ac:dyDescent="0.25">
      <c r="A1002" s="57"/>
      <c r="B1002" s="57"/>
      <c r="C1002" s="57"/>
      <c r="D1002" s="57"/>
      <c r="E1002" s="57"/>
      <c r="F1002" s="57"/>
      <c r="G1002" s="57"/>
      <c r="H1002" s="57"/>
      <c r="I1002" s="57"/>
      <c r="J1002" s="57"/>
      <c r="K1002" s="82"/>
      <c r="L1002" s="82"/>
      <c r="M1002" s="82"/>
      <c r="N1002" s="82"/>
      <c r="O1002" s="82"/>
      <c r="P1002" s="82"/>
      <c r="Q1002" s="82"/>
      <c r="R1002" s="79"/>
      <c r="S1002" s="79"/>
      <c r="T1002" s="79"/>
      <c r="U1002" s="79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7"/>
      <c r="AL1002" s="77"/>
      <c r="AM1002" s="77"/>
      <c r="AN1002" s="77"/>
      <c r="AO1002" s="77"/>
      <c r="AP1002" s="77"/>
      <c r="AQ1002" s="77"/>
      <c r="AR1002" s="77"/>
      <c r="AS1002" s="77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77"/>
      <c r="BE1002" s="77"/>
      <c r="BF1002" s="77"/>
      <c r="BG1002" s="77"/>
      <c r="BH1002" s="77"/>
      <c r="BI1002" s="77"/>
      <c r="BJ1002" s="77"/>
      <c r="BK1002" s="77"/>
      <c r="BL1002" s="77"/>
      <c r="BM1002" s="77"/>
      <c r="BN1002" s="77"/>
      <c r="BO1002" s="77"/>
      <c r="BP1002" s="80"/>
      <c r="BQ1002" s="80"/>
      <c r="BR1002" s="80"/>
      <c r="BS1002" s="80"/>
      <c r="BT1002" s="80"/>
      <c r="BU1002" s="80"/>
      <c r="BV1002" s="80"/>
      <c r="BW1002" s="77"/>
      <c r="BX1002" s="57"/>
      <c r="CK1002" s="92"/>
      <c r="CL1002" s="92"/>
      <c r="CM1002" s="92"/>
      <c r="CN1002" s="92"/>
      <c r="CO1002" s="92"/>
      <c r="CP1002" s="92"/>
    </row>
    <row r="1003" spans="1:94" s="72" customFormat="1" ht="16" customHeight="1" x14ac:dyDescent="0.25">
      <c r="A1003" s="57"/>
      <c r="B1003" s="57"/>
      <c r="C1003" s="57"/>
      <c r="D1003" s="57"/>
      <c r="E1003" s="57"/>
      <c r="F1003" s="57"/>
      <c r="G1003" s="57"/>
      <c r="H1003" s="57"/>
      <c r="I1003" s="57"/>
      <c r="J1003" s="57"/>
      <c r="K1003" s="82"/>
      <c r="L1003" s="82"/>
      <c r="M1003" s="82"/>
      <c r="N1003" s="82"/>
      <c r="O1003" s="82"/>
      <c r="P1003" s="82"/>
      <c r="Q1003" s="82"/>
      <c r="R1003" s="79"/>
      <c r="S1003" s="79"/>
      <c r="T1003" s="79"/>
      <c r="U1003" s="79"/>
      <c r="V1003" s="77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77"/>
      <c r="AK1003" s="77"/>
      <c r="AL1003" s="77"/>
      <c r="AM1003" s="77"/>
      <c r="AN1003" s="77"/>
      <c r="AO1003" s="77"/>
      <c r="AP1003" s="77"/>
      <c r="AQ1003" s="77"/>
      <c r="AR1003" s="77"/>
      <c r="AS1003" s="77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77"/>
      <c r="BE1003" s="77"/>
      <c r="BF1003" s="77"/>
      <c r="BG1003" s="77"/>
      <c r="BH1003" s="77"/>
      <c r="BI1003" s="77"/>
      <c r="BJ1003" s="77"/>
      <c r="BK1003" s="77"/>
      <c r="BL1003" s="77"/>
      <c r="BM1003" s="77"/>
      <c r="BN1003" s="77"/>
      <c r="BO1003" s="77"/>
      <c r="BP1003" s="80"/>
      <c r="BQ1003" s="80"/>
      <c r="BR1003" s="80"/>
      <c r="BS1003" s="80"/>
      <c r="BT1003" s="80"/>
      <c r="BU1003" s="80"/>
      <c r="BV1003" s="80"/>
      <c r="BW1003" s="77"/>
      <c r="BX1003" s="57"/>
      <c r="CK1003" s="92"/>
      <c r="CL1003" s="92"/>
      <c r="CM1003" s="92"/>
      <c r="CN1003" s="92"/>
      <c r="CO1003" s="92"/>
      <c r="CP1003" s="92"/>
    </row>
    <row r="1004" spans="1:94" s="72" customFormat="1" ht="16" customHeight="1" x14ac:dyDescent="0.25">
      <c r="A1004" s="57"/>
      <c r="B1004" s="57"/>
      <c r="C1004" s="57"/>
      <c r="D1004" s="57"/>
      <c r="E1004" s="57"/>
      <c r="F1004" s="57"/>
      <c r="G1004" s="57"/>
      <c r="H1004" s="57"/>
      <c r="I1004" s="57"/>
      <c r="J1004" s="57"/>
      <c r="K1004" s="82"/>
      <c r="L1004" s="82"/>
      <c r="M1004" s="82"/>
      <c r="N1004" s="82"/>
      <c r="O1004" s="82"/>
      <c r="P1004" s="82"/>
      <c r="Q1004" s="82"/>
      <c r="R1004" s="79"/>
      <c r="S1004" s="79"/>
      <c r="T1004" s="79"/>
      <c r="U1004" s="79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  <c r="BG1004" s="81"/>
      <c r="BH1004" s="81"/>
      <c r="BI1004" s="81"/>
      <c r="BJ1004" s="81"/>
      <c r="BK1004" s="81"/>
      <c r="BL1004" s="81"/>
      <c r="BM1004" s="81"/>
      <c r="BN1004" s="81"/>
      <c r="BO1004" s="81"/>
      <c r="BP1004" s="80"/>
      <c r="BQ1004" s="80"/>
      <c r="BR1004" s="80"/>
      <c r="BS1004" s="80"/>
      <c r="BT1004" s="80"/>
      <c r="BU1004" s="80"/>
      <c r="BV1004" s="80"/>
      <c r="BW1004" s="77"/>
      <c r="BX1004" s="57"/>
      <c r="CK1004" s="92"/>
      <c r="CL1004" s="92"/>
      <c r="CM1004" s="92"/>
      <c r="CN1004" s="92"/>
      <c r="CO1004" s="92"/>
      <c r="CP1004" s="92"/>
    </row>
    <row r="1005" spans="1:94" s="72" customFormat="1" ht="16" customHeight="1" x14ac:dyDescent="0.25">
      <c r="A1005" s="57"/>
      <c r="B1005" s="57"/>
      <c r="C1005" s="57"/>
      <c r="D1005" s="57"/>
      <c r="E1005" s="57"/>
      <c r="F1005" s="57"/>
      <c r="G1005" s="57"/>
      <c r="H1005" s="57"/>
      <c r="I1005" s="57"/>
      <c r="J1005" s="57"/>
      <c r="K1005" s="82"/>
      <c r="L1005" s="82"/>
      <c r="M1005" s="82"/>
      <c r="N1005" s="82"/>
      <c r="O1005" s="82"/>
      <c r="P1005" s="82"/>
      <c r="Q1005" s="82"/>
      <c r="R1005" s="79"/>
      <c r="S1005" s="79"/>
      <c r="T1005" s="79"/>
      <c r="U1005" s="79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  <c r="BG1005" s="81"/>
      <c r="BH1005" s="81"/>
      <c r="BI1005" s="81"/>
      <c r="BJ1005" s="81"/>
      <c r="BK1005" s="81"/>
      <c r="BL1005" s="81"/>
      <c r="BM1005" s="81"/>
      <c r="BN1005" s="81"/>
      <c r="BO1005" s="81"/>
      <c r="BP1005" s="80"/>
      <c r="BQ1005" s="80"/>
      <c r="BR1005" s="80"/>
      <c r="BS1005" s="80"/>
      <c r="BT1005" s="80"/>
      <c r="BU1005" s="80"/>
      <c r="BV1005" s="80"/>
      <c r="BW1005" s="77"/>
      <c r="BX1005" s="57"/>
      <c r="CK1005" s="92"/>
      <c r="CL1005" s="92"/>
      <c r="CM1005" s="92"/>
      <c r="CN1005" s="92"/>
      <c r="CO1005" s="92"/>
      <c r="CP1005" s="92"/>
    </row>
    <row r="1006" spans="1:94" s="72" customFormat="1" ht="16" customHeight="1" x14ac:dyDescent="0.25">
      <c r="A1006" s="57"/>
      <c r="B1006" s="57"/>
      <c r="C1006" s="57"/>
      <c r="D1006" s="57"/>
      <c r="E1006" s="57"/>
      <c r="F1006" s="57"/>
      <c r="G1006" s="57"/>
      <c r="H1006" s="57"/>
      <c r="I1006" s="57"/>
      <c r="J1006" s="57"/>
      <c r="K1006" s="82"/>
      <c r="L1006" s="82"/>
      <c r="M1006" s="82"/>
      <c r="N1006" s="82"/>
      <c r="O1006" s="82"/>
      <c r="P1006" s="82"/>
      <c r="Q1006" s="82"/>
      <c r="R1006" s="79"/>
      <c r="S1006" s="79"/>
      <c r="T1006" s="79"/>
      <c r="U1006" s="79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  <c r="BG1006" s="81"/>
      <c r="BH1006" s="81"/>
      <c r="BI1006" s="81"/>
      <c r="BJ1006" s="81"/>
      <c r="BK1006" s="81"/>
      <c r="BL1006" s="81"/>
      <c r="BM1006" s="81"/>
      <c r="BN1006" s="81"/>
      <c r="BO1006" s="81"/>
      <c r="BP1006" s="80"/>
      <c r="BQ1006" s="80"/>
      <c r="BR1006" s="80"/>
      <c r="BS1006" s="80"/>
      <c r="BT1006" s="80"/>
      <c r="BU1006" s="80"/>
      <c r="BV1006" s="80"/>
      <c r="BW1006" s="77"/>
      <c r="BX1006" s="57"/>
      <c r="CK1006" s="92"/>
      <c r="CL1006" s="92"/>
      <c r="CM1006" s="92"/>
      <c r="CN1006" s="92"/>
      <c r="CO1006" s="92"/>
      <c r="CP1006" s="92"/>
    </row>
    <row r="1007" spans="1:94" s="72" customFormat="1" ht="16" customHeight="1" x14ac:dyDescent="0.25">
      <c r="A1007" s="57"/>
      <c r="B1007" s="57"/>
      <c r="C1007" s="57"/>
      <c r="D1007" s="57"/>
      <c r="E1007" s="57"/>
      <c r="F1007" s="57"/>
      <c r="G1007" s="57"/>
      <c r="H1007" s="57"/>
      <c r="I1007" s="57"/>
      <c r="J1007" s="57"/>
      <c r="K1007" s="82"/>
      <c r="L1007" s="82"/>
      <c r="M1007" s="82"/>
      <c r="N1007" s="82"/>
      <c r="O1007" s="82"/>
      <c r="P1007" s="82"/>
      <c r="Q1007" s="82"/>
      <c r="R1007" s="79"/>
      <c r="S1007" s="79"/>
      <c r="T1007" s="79"/>
      <c r="U1007" s="79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  <c r="BG1007" s="81"/>
      <c r="BH1007" s="81"/>
      <c r="BI1007" s="81"/>
      <c r="BJ1007" s="81"/>
      <c r="BK1007" s="81"/>
      <c r="BL1007" s="81"/>
      <c r="BM1007" s="81"/>
      <c r="BN1007" s="81"/>
      <c r="BO1007" s="81"/>
      <c r="BP1007" s="80"/>
      <c r="BQ1007" s="80"/>
      <c r="BR1007" s="80"/>
      <c r="BS1007" s="80"/>
      <c r="BT1007" s="80"/>
      <c r="BU1007" s="80"/>
      <c r="BV1007" s="80"/>
      <c r="BW1007" s="77"/>
      <c r="BX1007" s="57"/>
      <c r="CK1007" s="92"/>
      <c r="CL1007" s="92"/>
      <c r="CM1007" s="92"/>
      <c r="CN1007" s="92"/>
      <c r="CO1007" s="92"/>
      <c r="CP1007" s="92"/>
    </row>
    <row r="1008" spans="1:94" s="72" customFormat="1" ht="16" customHeight="1" x14ac:dyDescent="0.25">
      <c r="A1008" s="57"/>
      <c r="B1008" s="57"/>
      <c r="C1008" s="57"/>
      <c r="D1008" s="57"/>
      <c r="E1008" s="57"/>
      <c r="F1008" s="57"/>
      <c r="G1008" s="57"/>
      <c r="H1008" s="57"/>
      <c r="I1008" s="57"/>
      <c r="J1008" s="57"/>
      <c r="K1008" s="82"/>
      <c r="L1008" s="82"/>
      <c r="M1008" s="82"/>
      <c r="N1008" s="82"/>
      <c r="O1008" s="82"/>
      <c r="P1008" s="82"/>
      <c r="Q1008" s="82"/>
      <c r="R1008" s="79"/>
      <c r="S1008" s="79"/>
      <c r="T1008" s="79"/>
      <c r="U1008" s="79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  <c r="BG1008" s="81"/>
      <c r="BH1008" s="81"/>
      <c r="BI1008" s="81"/>
      <c r="BJ1008" s="81"/>
      <c r="BK1008" s="81"/>
      <c r="BL1008" s="81"/>
      <c r="BM1008" s="81"/>
      <c r="BN1008" s="81"/>
      <c r="BO1008" s="81"/>
      <c r="BP1008" s="80"/>
      <c r="BQ1008" s="80"/>
      <c r="BR1008" s="80"/>
      <c r="BS1008" s="80"/>
      <c r="BT1008" s="80"/>
      <c r="BU1008" s="80"/>
      <c r="BV1008" s="80"/>
      <c r="BW1008" s="77"/>
      <c r="BX1008" s="57"/>
      <c r="CK1008" s="92"/>
      <c r="CL1008" s="92"/>
      <c r="CM1008" s="92"/>
      <c r="CN1008" s="92"/>
      <c r="CO1008" s="92"/>
      <c r="CP1008" s="92"/>
    </row>
    <row r="1009" spans="1:94" s="72" customFormat="1" ht="16" customHeight="1" x14ac:dyDescent="0.25">
      <c r="A1009" s="57"/>
      <c r="B1009" s="57"/>
      <c r="C1009" s="57"/>
      <c r="D1009" s="57"/>
      <c r="E1009" s="57"/>
      <c r="F1009" s="57"/>
      <c r="G1009" s="57"/>
      <c r="H1009" s="57"/>
      <c r="I1009" s="57"/>
      <c r="J1009" s="57"/>
      <c r="K1009" s="82"/>
      <c r="L1009" s="82"/>
      <c r="M1009" s="82"/>
      <c r="N1009" s="82"/>
      <c r="O1009" s="82"/>
      <c r="P1009" s="82"/>
      <c r="Q1009" s="82"/>
      <c r="R1009" s="79"/>
      <c r="S1009" s="79"/>
      <c r="T1009" s="79"/>
      <c r="U1009" s="79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  <c r="BG1009" s="81"/>
      <c r="BH1009" s="81"/>
      <c r="BI1009" s="81"/>
      <c r="BJ1009" s="81"/>
      <c r="BK1009" s="81"/>
      <c r="BL1009" s="81"/>
      <c r="BM1009" s="81"/>
      <c r="BN1009" s="81"/>
      <c r="BO1009" s="81"/>
      <c r="BP1009" s="80"/>
      <c r="BQ1009" s="80"/>
      <c r="BR1009" s="80"/>
      <c r="BS1009" s="80"/>
      <c r="BT1009" s="80"/>
      <c r="BU1009" s="80"/>
      <c r="BV1009" s="80"/>
      <c r="BW1009" s="77"/>
      <c r="BX1009" s="57"/>
      <c r="CK1009" s="92"/>
      <c r="CL1009" s="92"/>
      <c r="CM1009" s="92"/>
      <c r="CN1009" s="92"/>
      <c r="CO1009" s="92"/>
      <c r="CP1009" s="92"/>
    </row>
    <row r="1010" spans="1:94" s="72" customFormat="1" ht="16" customHeight="1" x14ac:dyDescent="0.25">
      <c r="A1010" s="57"/>
      <c r="B1010" s="57"/>
      <c r="C1010" s="57"/>
      <c r="D1010" s="57"/>
      <c r="E1010" s="57"/>
      <c r="F1010" s="57"/>
      <c r="G1010" s="57"/>
      <c r="H1010" s="57"/>
      <c r="I1010" s="57"/>
      <c r="J1010" s="57"/>
      <c r="K1010" s="82"/>
      <c r="L1010" s="82"/>
      <c r="M1010" s="82"/>
      <c r="N1010" s="82"/>
      <c r="O1010" s="82"/>
      <c r="P1010" s="82"/>
      <c r="Q1010" s="82"/>
      <c r="R1010" s="79"/>
      <c r="S1010" s="79"/>
      <c r="T1010" s="79"/>
      <c r="U1010" s="79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  <c r="BG1010" s="81"/>
      <c r="BH1010" s="81"/>
      <c r="BI1010" s="81"/>
      <c r="BJ1010" s="81"/>
      <c r="BK1010" s="81"/>
      <c r="BL1010" s="81"/>
      <c r="BM1010" s="81"/>
      <c r="BN1010" s="81"/>
      <c r="BO1010" s="81"/>
      <c r="BP1010" s="80"/>
      <c r="BQ1010" s="80"/>
      <c r="BR1010" s="80"/>
      <c r="BS1010" s="80"/>
      <c r="BT1010" s="80"/>
      <c r="BU1010" s="80"/>
      <c r="BV1010" s="80"/>
      <c r="BW1010" s="77"/>
      <c r="BX1010" s="57"/>
      <c r="CK1010" s="92"/>
      <c r="CL1010" s="92"/>
      <c r="CM1010" s="92"/>
      <c r="CN1010" s="92"/>
      <c r="CO1010" s="92"/>
      <c r="CP1010" s="92"/>
    </row>
    <row r="1011" spans="1:94" s="72" customFormat="1" ht="16" customHeight="1" x14ac:dyDescent="0.25">
      <c r="A1011" s="57"/>
      <c r="B1011" s="57"/>
      <c r="C1011" s="57"/>
      <c r="D1011" s="57"/>
      <c r="E1011" s="57"/>
      <c r="F1011" s="57"/>
      <c r="G1011" s="57"/>
      <c r="H1011" s="57"/>
      <c r="I1011" s="57"/>
      <c r="J1011" s="57"/>
      <c r="K1011" s="82"/>
      <c r="L1011" s="82"/>
      <c r="M1011" s="82"/>
      <c r="N1011" s="82"/>
      <c r="O1011" s="82"/>
      <c r="P1011" s="82"/>
      <c r="Q1011" s="82"/>
      <c r="R1011" s="79"/>
      <c r="S1011" s="79"/>
      <c r="T1011" s="79"/>
      <c r="U1011" s="79"/>
      <c r="V1011" s="77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77"/>
      <c r="AK1011" s="77"/>
      <c r="AL1011" s="77"/>
      <c r="AM1011" s="77"/>
      <c r="AN1011" s="77"/>
      <c r="AO1011" s="77"/>
      <c r="AP1011" s="77"/>
      <c r="AQ1011" s="77"/>
      <c r="AR1011" s="77"/>
      <c r="AS1011" s="77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77"/>
      <c r="BE1011" s="77"/>
      <c r="BF1011" s="77"/>
      <c r="BG1011" s="77"/>
      <c r="BH1011" s="77"/>
      <c r="BI1011" s="77"/>
      <c r="BJ1011" s="77"/>
      <c r="BK1011" s="77"/>
      <c r="BL1011" s="77"/>
      <c r="BM1011" s="77"/>
      <c r="BN1011" s="77"/>
      <c r="BO1011" s="77"/>
      <c r="BP1011" s="80"/>
      <c r="BQ1011" s="80"/>
      <c r="BR1011" s="80"/>
      <c r="BS1011" s="80"/>
      <c r="BT1011" s="80"/>
      <c r="BU1011" s="80"/>
      <c r="BV1011" s="80"/>
      <c r="BW1011" s="77"/>
      <c r="BX1011" s="57"/>
      <c r="CK1011" s="92"/>
      <c r="CL1011" s="92"/>
      <c r="CM1011" s="92"/>
      <c r="CN1011" s="92"/>
      <c r="CO1011" s="92"/>
      <c r="CP1011" s="92"/>
    </row>
    <row r="1012" spans="1:94" s="72" customFormat="1" ht="16" customHeight="1" x14ac:dyDescent="0.25">
      <c r="A1012" s="57"/>
      <c r="B1012" s="57"/>
      <c r="C1012" s="57"/>
      <c r="D1012" s="57"/>
      <c r="E1012" s="57"/>
      <c r="F1012" s="57"/>
      <c r="G1012" s="57"/>
      <c r="H1012" s="57"/>
      <c r="I1012" s="57"/>
      <c r="J1012" s="57"/>
      <c r="K1012" s="82"/>
      <c r="L1012" s="82"/>
      <c r="M1012" s="82"/>
      <c r="N1012" s="82"/>
      <c r="O1012" s="82"/>
      <c r="P1012" s="82"/>
      <c r="Q1012" s="82"/>
      <c r="R1012" s="79"/>
      <c r="S1012" s="79"/>
      <c r="T1012" s="79"/>
      <c r="U1012" s="79"/>
      <c r="V1012" s="77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77"/>
      <c r="AK1012" s="77"/>
      <c r="AL1012" s="77"/>
      <c r="AM1012" s="77"/>
      <c r="AN1012" s="77"/>
      <c r="AO1012" s="77"/>
      <c r="AP1012" s="77"/>
      <c r="AQ1012" s="77"/>
      <c r="AR1012" s="77"/>
      <c r="AS1012" s="77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77"/>
      <c r="BE1012" s="77"/>
      <c r="BF1012" s="77"/>
      <c r="BG1012" s="77"/>
      <c r="BH1012" s="77"/>
      <c r="BI1012" s="77"/>
      <c r="BJ1012" s="77"/>
      <c r="BK1012" s="77"/>
      <c r="BL1012" s="77"/>
      <c r="BM1012" s="77"/>
      <c r="BN1012" s="77"/>
      <c r="BO1012" s="77"/>
      <c r="BP1012" s="80"/>
      <c r="BQ1012" s="80"/>
      <c r="BR1012" s="80"/>
      <c r="BS1012" s="80"/>
      <c r="BT1012" s="80"/>
      <c r="BU1012" s="80"/>
      <c r="BV1012" s="80"/>
      <c r="BW1012" s="77"/>
      <c r="BX1012" s="57"/>
      <c r="CK1012" s="92"/>
      <c r="CL1012" s="92"/>
      <c r="CM1012" s="92"/>
      <c r="CN1012" s="92"/>
      <c r="CO1012" s="92"/>
      <c r="CP1012" s="92"/>
    </row>
    <row r="1013" spans="1:94" s="72" customFormat="1" ht="16" customHeight="1" x14ac:dyDescent="0.25">
      <c r="A1013" s="57"/>
      <c r="B1013" s="57"/>
      <c r="C1013" s="57"/>
      <c r="D1013" s="57"/>
      <c r="E1013" s="57"/>
      <c r="F1013" s="57"/>
      <c r="G1013" s="57"/>
      <c r="H1013" s="57"/>
      <c r="I1013" s="57"/>
      <c r="J1013" s="57"/>
      <c r="K1013" s="82"/>
      <c r="L1013" s="82"/>
      <c r="M1013" s="82"/>
      <c r="N1013" s="82"/>
      <c r="O1013" s="82"/>
      <c r="P1013" s="82"/>
      <c r="Q1013" s="82"/>
      <c r="R1013" s="79"/>
      <c r="S1013" s="79"/>
      <c r="T1013" s="79"/>
      <c r="U1013" s="79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7"/>
      <c r="AL1013" s="77"/>
      <c r="AM1013" s="77"/>
      <c r="AN1013" s="77"/>
      <c r="AO1013" s="77"/>
      <c r="AP1013" s="77"/>
      <c r="AQ1013" s="77"/>
      <c r="AR1013" s="77"/>
      <c r="AS1013" s="77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77"/>
      <c r="BE1013" s="77"/>
      <c r="BF1013" s="77"/>
      <c r="BG1013" s="77"/>
      <c r="BH1013" s="77"/>
      <c r="BI1013" s="77"/>
      <c r="BJ1013" s="77"/>
      <c r="BK1013" s="77"/>
      <c r="BL1013" s="77"/>
      <c r="BM1013" s="77"/>
      <c r="BN1013" s="77"/>
      <c r="BO1013" s="77"/>
      <c r="BP1013" s="80"/>
      <c r="BQ1013" s="80"/>
      <c r="BR1013" s="80"/>
      <c r="BS1013" s="80"/>
      <c r="BT1013" s="80"/>
      <c r="BU1013" s="80"/>
      <c r="BV1013" s="80"/>
      <c r="BW1013" s="77"/>
      <c r="BX1013" s="57"/>
      <c r="CK1013" s="92"/>
      <c r="CL1013" s="92"/>
      <c r="CM1013" s="92"/>
      <c r="CN1013" s="92"/>
      <c r="CO1013" s="92"/>
      <c r="CP1013" s="92"/>
    </row>
    <row r="1014" spans="1:94" s="72" customFormat="1" ht="16" customHeight="1" x14ac:dyDescent="0.25">
      <c r="A1014" s="57"/>
      <c r="B1014" s="57"/>
      <c r="C1014" s="57"/>
      <c r="D1014" s="57"/>
      <c r="E1014" s="57"/>
      <c r="F1014" s="57"/>
      <c r="G1014" s="57"/>
      <c r="H1014" s="57"/>
      <c r="I1014" s="57"/>
      <c r="J1014" s="57"/>
      <c r="K1014" s="82"/>
      <c r="L1014" s="82"/>
      <c r="M1014" s="82"/>
      <c r="N1014" s="82"/>
      <c r="O1014" s="82"/>
      <c r="P1014" s="82"/>
      <c r="Q1014" s="82"/>
      <c r="R1014" s="79"/>
      <c r="S1014" s="79"/>
      <c r="T1014" s="79"/>
      <c r="U1014" s="79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7"/>
      <c r="AL1014" s="77"/>
      <c r="AM1014" s="77"/>
      <c r="AN1014" s="77"/>
      <c r="AO1014" s="77"/>
      <c r="AP1014" s="77"/>
      <c r="AQ1014" s="77"/>
      <c r="AR1014" s="77"/>
      <c r="AS1014" s="77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77"/>
      <c r="BE1014" s="77"/>
      <c r="BF1014" s="77"/>
      <c r="BG1014" s="77"/>
      <c r="BH1014" s="77"/>
      <c r="BI1014" s="77"/>
      <c r="BJ1014" s="77"/>
      <c r="BK1014" s="77"/>
      <c r="BL1014" s="77"/>
      <c r="BM1014" s="77"/>
      <c r="BN1014" s="77"/>
      <c r="BO1014" s="77"/>
      <c r="BP1014" s="80"/>
      <c r="BQ1014" s="80"/>
      <c r="BR1014" s="80"/>
      <c r="BS1014" s="80"/>
      <c r="BT1014" s="80"/>
      <c r="BU1014" s="80"/>
      <c r="BV1014" s="80"/>
      <c r="BW1014" s="77"/>
      <c r="BX1014" s="57"/>
      <c r="CK1014" s="92"/>
      <c r="CL1014" s="92"/>
      <c r="CM1014" s="92"/>
      <c r="CN1014" s="92"/>
      <c r="CO1014" s="92"/>
      <c r="CP1014" s="92"/>
    </row>
    <row r="1015" spans="1:94" s="72" customFormat="1" ht="16" customHeight="1" x14ac:dyDescent="0.25">
      <c r="A1015" s="57"/>
      <c r="B1015" s="57"/>
      <c r="C1015" s="57"/>
      <c r="D1015" s="57"/>
      <c r="E1015" s="57"/>
      <c r="F1015" s="57"/>
      <c r="G1015" s="57"/>
      <c r="H1015" s="57"/>
      <c r="I1015" s="57"/>
      <c r="J1015" s="57"/>
      <c r="K1015" s="82"/>
      <c r="L1015" s="82"/>
      <c r="M1015" s="82"/>
      <c r="N1015" s="82"/>
      <c r="O1015" s="82"/>
      <c r="P1015" s="82"/>
      <c r="Q1015" s="82"/>
      <c r="R1015" s="79"/>
      <c r="S1015" s="79"/>
      <c r="T1015" s="79"/>
      <c r="U1015" s="79"/>
      <c r="V1015" s="77"/>
      <c r="W1015" s="77"/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77"/>
      <c r="AK1015" s="77"/>
      <c r="AL1015" s="77"/>
      <c r="AM1015" s="77"/>
      <c r="AN1015" s="77"/>
      <c r="AO1015" s="77"/>
      <c r="AP1015" s="77"/>
      <c r="AQ1015" s="77"/>
      <c r="AR1015" s="77"/>
      <c r="AS1015" s="77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77"/>
      <c r="BE1015" s="77"/>
      <c r="BF1015" s="77"/>
      <c r="BG1015" s="77"/>
      <c r="BH1015" s="77"/>
      <c r="BI1015" s="77"/>
      <c r="BJ1015" s="77"/>
      <c r="BK1015" s="77"/>
      <c r="BL1015" s="77"/>
      <c r="BM1015" s="77"/>
      <c r="BN1015" s="77"/>
      <c r="BO1015" s="77"/>
      <c r="BP1015" s="80"/>
      <c r="BQ1015" s="80"/>
      <c r="BR1015" s="80"/>
      <c r="BS1015" s="80"/>
      <c r="BT1015" s="80"/>
      <c r="BU1015" s="80"/>
      <c r="BV1015" s="80"/>
      <c r="BW1015" s="77"/>
      <c r="BX1015" s="57"/>
      <c r="CK1015" s="92"/>
      <c r="CL1015" s="92"/>
      <c r="CM1015" s="92"/>
      <c r="CN1015" s="92"/>
      <c r="CO1015" s="92"/>
      <c r="CP1015" s="92"/>
    </row>
    <row r="1016" spans="1:94" s="72" customFormat="1" ht="16" customHeight="1" x14ac:dyDescent="0.25">
      <c r="A1016" s="57"/>
      <c r="B1016" s="57"/>
      <c r="C1016" s="57"/>
      <c r="D1016" s="57"/>
      <c r="E1016" s="57"/>
      <c r="F1016" s="57"/>
      <c r="G1016" s="57"/>
      <c r="H1016" s="57"/>
      <c r="I1016" s="57"/>
      <c r="J1016" s="57"/>
      <c r="K1016" s="82"/>
      <c r="L1016" s="82"/>
      <c r="M1016" s="82"/>
      <c r="N1016" s="82"/>
      <c r="O1016" s="82"/>
      <c r="P1016" s="82"/>
      <c r="Q1016" s="82"/>
      <c r="R1016" s="79"/>
      <c r="S1016" s="79"/>
      <c r="T1016" s="79"/>
      <c r="U1016" s="79"/>
      <c r="V1016" s="77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7"/>
      <c r="AL1016" s="77"/>
      <c r="AM1016" s="77"/>
      <c r="AN1016" s="77"/>
      <c r="AO1016" s="77"/>
      <c r="AP1016" s="77"/>
      <c r="AQ1016" s="77"/>
      <c r="AR1016" s="77"/>
      <c r="AS1016" s="77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77"/>
      <c r="BE1016" s="77"/>
      <c r="BF1016" s="77"/>
      <c r="BG1016" s="77"/>
      <c r="BH1016" s="77"/>
      <c r="BI1016" s="77"/>
      <c r="BJ1016" s="77"/>
      <c r="BK1016" s="77"/>
      <c r="BL1016" s="77"/>
      <c r="BM1016" s="77"/>
      <c r="BN1016" s="77"/>
      <c r="BO1016" s="77"/>
      <c r="BP1016" s="80"/>
      <c r="BQ1016" s="80"/>
      <c r="BR1016" s="80"/>
      <c r="BS1016" s="80"/>
      <c r="BT1016" s="80"/>
      <c r="BU1016" s="80"/>
      <c r="BV1016" s="80"/>
      <c r="BW1016" s="77"/>
      <c r="BX1016" s="57"/>
      <c r="CK1016" s="92"/>
      <c r="CL1016" s="92"/>
      <c r="CM1016" s="92"/>
      <c r="CN1016" s="92"/>
      <c r="CO1016" s="92"/>
      <c r="CP1016" s="92"/>
    </row>
    <row r="1017" spans="1:94" s="72" customFormat="1" ht="16" customHeight="1" x14ac:dyDescent="0.25">
      <c r="A1017" s="57"/>
      <c r="B1017" s="57"/>
      <c r="C1017" s="57"/>
      <c r="D1017" s="57"/>
      <c r="E1017" s="57"/>
      <c r="F1017" s="57"/>
      <c r="G1017" s="57"/>
      <c r="H1017" s="57"/>
      <c r="I1017" s="57"/>
      <c r="J1017" s="57"/>
      <c r="K1017" s="82"/>
      <c r="L1017" s="82"/>
      <c r="M1017" s="82"/>
      <c r="N1017" s="82"/>
      <c r="O1017" s="82"/>
      <c r="P1017" s="82"/>
      <c r="Q1017" s="82"/>
      <c r="R1017" s="79"/>
      <c r="S1017" s="79"/>
      <c r="T1017" s="79"/>
      <c r="U1017" s="79"/>
      <c r="V1017" s="77"/>
      <c r="W1017" s="77"/>
      <c r="X1017" s="77"/>
      <c r="Y1017" s="77"/>
      <c r="Z1017" s="77"/>
      <c r="AA1017" s="77"/>
      <c r="AB1017" s="77"/>
      <c r="AC1017" s="77"/>
      <c r="AD1017" s="77"/>
      <c r="AE1017" s="77"/>
      <c r="AF1017" s="77"/>
      <c r="AG1017" s="77"/>
      <c r="AH1017" s="77"/>
      <c r="AI1017" s="77"/>
      <c r="AJ1017" s="77"/>
      <c r="AK1017" s="77"/>
      <c r="AL1017" s="77"/>
      <c r="AM1017" s="77"/>
      <c r="AN1017" s="77"/>
      <c r="AO1017" s="77"/>
      <c r="AP1017" s="77"/>
      <c r="AQ1017" s="77"/>
      <c r="AR1017" s="77"/>
      <c r="AS1017" s="77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77"/>
      <c r="BE1017" s="77"/>
      <c r="BF1017" s="77"/>
      <c r="BG1017" s="77"/>
      <c r="BH1017" s="77"/>
      <c r="BI1017" s="77"/>
      <c r="BJ1017" s="77"/>
      <c r="BK1017" s="77"/>
      <c r="BL1017" s="77"/>
      <c r="BM1017" s="77"/>
      <c r="BN1017" s="77"/>
      <c r="BO1017" s="77"/>
      <c r="BP1017" s="80"/>
      <c r="BQ1017" s="80"/>
      <c r="BR1017" s="80"/>
      <c r="BS1017" s="80"/>
      <c r="BT1017" s="80"/>
      <c r="BU1017" s="80"/>
      <c r="BV1017" s="80"/>
      <c r="BW1017" s="77"/>
      <c r="BX1017" s="57"/>
      <c r="CK1017" s="92"/>
      <c r="CL1017" s="92"/>
      <c r="CM1017" s="92"/>
      <c r="CN1017" s="92"/>
      <c r="CO1017" s="92"/>
      <c r="CP1017" s="92"/>
    </row>
    <row r="1018" spans="1:94" s="72" customFormat="1" ht="16" customHeight="1" x14ac:dyDescent="0.25">
      <c r="A1018" s="57"/>
      <c r="B1018" s="57"/>
      <c r="C1018" s="57"/>
      <c r="D1018" s="57"/>
      <c r="E1018" s="57"/>
      <c r="F1018" s="57"/>
      <c r="G1018" s="57"/>
      <c r="H1018" s="57"/>
      <c r="I1018" s="57"/>
      <c r="J1018" s="57"/>
      <c r="K1018" s="82"/>
      <c r="L1018" s="82"/>
      <c r="M1018" s="82"/>
      <c r="N1018" s="82"/>
      <c r="O1018" s="82"/>
      <c r="P1018" s="82"/>
      <c r="Q1018" s="82"/>
      <c r="R1018" s="79"/>
      <c r="S1018" s="79"/>
      <c r="T1018" s="79"/>
      <c r="U1018" s="79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77"/>
      <c r="BE1018" s="77"/>
      <c r="BF1018" s="77"/>
      <c r="BG1018" s="77"/>
      <c r="BH1018" s="77"/>
      <c r="BI1018" s="77"/>
      <c r="BJ1018" s="77"/>
      <c r="BK1018" s="77"/>
      <c r="BL1018" s="77"/>
      <c r="BM1018" s="77"/>
      <c r="BN1018" s="77"/>
      <c r="BO1018" s="77"/>
      <c r="BP1018" s="80"/>
      <c r="BQ1018" s="80"/>
      <c r="BR1018" s="80"/>
      <c r="BS1018" s="80"/>
      <c r="BT1018" s="80"/>
      <c r="BU1018" s="80"/>
      <c r="BV1018" s="80"/>
      <c r="BW1018" s="77"/>
      <c r="BX1018" s="57"/>
      <c r="CK1018" s="92"/>
      <c r="CL1018" s="92"/>
      <c r="CM1018" s="92"/>
      <c r="CN1018" s="92"/>
      <c r="CO1018" s="92"/>
      <c r="CP1018" s="92"/>
    </row>
    <row r="1019" spans="1:94" s="72" customFormat="1" ht="16" customHeight="1" x14ac:dyDescent="0.25">
      <c r="A1019" s="57"/>
      <c r="B1019" s="57"/>
      <c r="C1019" s="57"/>
      <c r="D1019" s="57"/>
      <c r="E1019" s="57"/>
      <c r="F1019" s="57"/>
      <c r="G1019" s="57"/>
      <c r="H1019" s="57"/>
      <c r="I1019" s="57"/>
      <c r="J1019" s="57"/>
      <c r="K1019" s="82"/>
      <c r="L1019" s="82"/>
      <c r="M1019" s="82"/>
      <c r="N1019" s="82"/>
      <c r="O1019" s="82"/>
      <c r="P1019" s="82"/>
      <c r="Q1019" s="82"/>
      <c r="R1019" s="79"/>
      <c r="S1019" s="79"/>
      <c r="T1019" s="79"/>
      <c r="U1019" s="79"/>
      <c r="V1019" s="77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77"/>
      <c r="AK1019" s="77"/>
      <c r="AL1019" s="77"/>
      <c r="AM1019" s="77"/>
      <c r="AN1019" s="77"/>
      <c r="AO1019" s="77"/>
      <c r="AP1019" s="77"/>
      <c r="AQ1019" s="77"/>
      <c r="AR1019" s="77"/>
      <c r="AS1019" s="77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77"/>
      <c r="BE1019" s="77"/>
      <c r="BF1019" s="77"/>
      <c r="BG1019" s="77"/>
      <c r="BH1019" s="77"/>
      <c r="BI1019" s="77"/>
      <c r="BJ1019" s="77"/>
      <c r="BK1019" s="77"/>
      <c r="BL1019" s="77"/>
      <c r="BM1019" s="77"/>
      <c r="BN1019" s="77"/>
      <c r="BO1019" s="77"/>
      <c r="BP1019" s="80"/>
      <c r="BQ1019" s="80"/>
      <c r="BR1019" s="80"/>
      <c r="BS1019" s="80"/>
      <c r="BT1019" s="80"/>
      <c r="BU1019" s="80"/>
      <c r="BV1019" s="80"/>
      <c r="BW1019" s="77"/>
      <c r="BX1019" s="57"/>
      <c r="CK1019" s="92"/>
      <c r="CL1019" s="92"/>
      <c r="CM1019" s="92"/>
      <c r="CN1019" s="92"/>
      <c r="CO1019" s="92"/>
      <c r="CP1019" s="92"/>
    </row>
    <row r="1020" spans="1:94" s="72" customFormat="1" ht="16" customHeight="1" x14ac:dyDescent="0.25">
      <c r="A1020" s="57"/>
      <c r="B1020" s="57"/>
      <c r="C1020" s="57"/>
      <c r="D1020" s="57"/>
      <c r="E1020" s="57"/>
      <c r="F1020" s="57"/>
      <c r="G1020" s="57"/>
      <c r="H1020" s="57"/>
      <c r="I1020" s="57"/>
      <c r="J1020" s="57"/>
      <c r="K1020" s="82"/>
      <c r="L1020" s="82"/>
      <c r="M1020" s="82"/>
      <c r="N1020" s="82"/>
      <c r="O1020" s="82"/>
      <c r="P1020" s="82"/>
      <c r="Q1020" s="82"/>
      <c r="R1020" s="79"/>
      <c r="S1020" s="79"/>
      <c r="T1020" s="79"/>
      <c r="U1020" s="79"/>
      <c r="V1020" s="77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7"/>
      <c r="AL1020" s="77"/>
      <c r="AM1020" s="77"/>
      <c r="AN1020" s="77"/>
      <c r="AO1020" s="77"/>
      <c r="AP1020" s="77"/>
      <c r="AQ1020" s="77"/>
      <c r="AR1020" s="77"/>
      <c r="AS1020" s="77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77"/>
      <c r="BE1020" s="77"/>
      <c r="BF1020" s="77"/>
      <c r="BG1020" s="77"/>
      <c r="BH1020" s="77"/>
      <c r="BI1020" s="77"/>
      <c r="BJ1020" s="77"/>
      <c r="BK1020" s="77"/>
      <c r="BL1020" s="77"/>
      <c r="BM1020" s="77"/>
      <c r="BN1020" s="77"/>
      <c r="BO1020" s="77"/>
      <c r="BP1020" s="80"/>
      <c r="BQ1020" s="80"/>
      <c r="BR1020" s="80"/>
      <c r="BS1020" s="80"/>
      <c r="BT1020" s="80"/>
      <c r="BU1020" s="80"/>
      <c r="BV1020" s="80"/>
      <c r="BW1020" s="77"/>
      <c r="BX1020" s="57"/>
      <c r="CK1020" s="92"/>
      <c r="CL1020" s="92"/>
      <c r="CM1020" s="92"/>
      <c r="CN1020" s="92"/>
      <c r="CO1020" s="92"/>
      <c r="CP1020" s="92"/>
    </row>
    <row r="1021" spans="1:94" s="72" customFormat="1" ht="16" customHeight="1" x14ac:dyDescent="0.25">
      <c r="A1021" s="57"/>
      <c r="B1021" s="57"/>
      <c r="C1021" s="57"/>
      <c r="D1021" s="57"/>
      <c r="E1021" s="57"/>
      <c r="F1021" s="57"/>
      <c r="G1021" s="57"/>
      <c r="H1021" s="57"/>
      <c r="I1021" s="57"/>
      <c r="J1021" s="57"/>
      <c r="K1021" s="82"/>
      <c r="L1021" s="82"/>
      <c r="M1021" s="82"/>
      <c r="N1021" s="82"/>
      <c r="O1021" s="82"/>
      <c r="P1021" s="82"/>
      <c r="Q1021" s="82"/>
      <c r="R1021" s="79"/>
      <c r="S1021" s="79"/>
      <c r="T1021" s="79"/>
      <c r="U1021" s="79"/>
      <c r="V1021" s="77"/>
      <c r="W1021" s="77"/>
      <c r="X1021" s="77"/>
      <c r="Y1021" s="77"/>
      <c r="Z1021" s="77"/>
      <c r="AA1021" s="77"/>
      <c r="AB1021" s="77"/>
      <c r="AC1021" s="77"/>
      <c r="AD1021" s="77"/>
      <c r="AE1021" s="77"/>
      <c r="AF1021" s="77"/>
      <c r="AG1021" s="77"/>
      <c r="AH1021" s="77"/>
      <c r="AI1021" s="77"/>
      <c r="AJ1021" s="77"/>
      <c r="AK1021" s="77"/>
      <c r="AL1021" s="77"/>
      <c r="AM1021" s="77"/>
      <c r="AN1021" s="77"/>
      <c r="AO1021" s="77"/>
      <c r="AP1021" s="77"/>
      <c r="AQ1021" s="77"/>
      <c r="AR1021" s="77"/>
      <c r="AS1021" s="77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77"/>
      <c r="BE1021" s="77"/>
      <c r="BF1021" s="77"/>
      <c r="BG1021" s="77"/>
      <c r="BH1021" s="77"/>
      <c r="BI1021" s="77"/>
      <c r="BJ1021" s="77"/>
      <c r="BK1021" s="77"/>
      <c r="BL1021" s="77"/>
      <c r="BM1021" s="77"/>
      <c r="BN1021" s="77"/>
      <c r="BO1021" s="77"/>
      <c r="BP1021" s="80"/>
      <c r="BQ1021" s="80"/>
      <c r="BR1021" s="80"/>
      <c r="BS1021" s="80"/>
      <c r="BT1021" s="80"/>
      <c r="BU1021" s="80"/>
      <c r="BV1021" s="80"/>
      <c r="BW1021" s="77"/>
      <c r="BX1021" s="57"/>
      <c r="CK1021" s="92"/>
      <c r="CL1021" s="92"/>
      <c r="CM1021" s="92"/>
      <c r="CN1021" s="92"/>
      <c r="CO1021" s="92"/>
      <c r="CP1021" s="92"/>
    </row>
    <row r="1022" spans="1:94" s="72" customFormat="1" ht="16" customHeight="1" x14ac:dyDescent="0.25">
      <c r="A1022" s="57"/>
      <c r="B1022" s="57"/>
      <c r="C1022" s="57"/>
      <c r="D1022" s="57"/>
      <c r="E1022" s="57"/>
      <c r="F1022" s="57"/>
      <c r="G1022" s="57"/>
      <c r="H1022" s="57"/>
      <c r="I1022" s="57"/>
      <c r="J1022" s="57"/>
      <c r="K1022" s="82"/>
      <c r="L1022" s="82"/>
      <c r="M1022" s="82"/>
      <c r="N1022" s="82"/>
      <c r="O1022" s="82"/>
      <c r="P1022" s="82"/>
      <c r="Q1022" s="82"/>
      <c r="R1022" s="79"/>
      <c r="S1022" s="79"/>
      <c r="T1022" s="79"/>
      <c r="U1022" s="79"/>
      <c r="V1022" s="77"/>
      <c r="W1022" s="77"/>
      <c r="X1022" s="77"/>
      <c r="Y1022" s="77"/>
      <c r="Z1022" s="77"/>
      <c r="AA1022" s="77"/>
      <c r="AB1022" s="77"/>
      <c r="AC1022" s="77"/>
      <c r="AD1022" s="77"/>
      <c r="AE1022" s="77"/>
      <c r="AF1022" s="77"/>
      <c r="AG1022" s="77"/>
      <c r="AH1022" s="77"/>
      <c r="AI1022" s="77"/>
      <c r="AJ1022" s="77"/>
      <c r="AK1022" s="77"/>
      <c r="AL1022" s="77"/>
      <c r="AM1022" s="77"/>
      <c r="AN1022" s="77"/>
      <c r="AO1022" s="77"/>
      <c r="AP1022" s="77"/>
      <c r="AQ1022" s="77"/>
      <c r="AR1022" s="77"/>
      <c r="AS1022" s="77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77"/>
      <c r="BE1022" s="77"/>
      <c r="BF1022" s="77"/>
      <c r="BG1022" s="77"/>
      <c r="BH1022" s="77"/>
      <c r="BI1022" s="77"/>
      <c r="BJ1022" s="77"/>
      <c r="BK1022" s="77"/>
      <c r="BL1022" s="77"/>
      <c r="BM1022" s="77"/>
      <c r="BN1022" s="77"/>
      <c r="BO1022" s="77"/>
      <c r="BP1022" s="80"/>
      <c r="BQ1022" s="80"/>
      <c r="BR1022" s="80"/>
      <c r="BS1022" s="80"/>
      <c r="BT1022" s="80"/>
      <c r="BU1022" s="80"/>
      <c r="BV1022" s="80"/>
      <c r="BW1022" s="77"/>
      <c r="BX1022" s="57"/>
      <c r="CK1022" s="92"/>
      <c r="CL1022" s="92"/>
      <c r="CM1022" s="92"/>
      <c r="CN1022" s="92"/>
      <c r="CO1022" s="92"/>
      <c r="CP1022" s="92"/>
    </row>
    <row r="1023" spans="1:94" s="72" customFormat="1" ht="16" customHeight="1" x14ac:dyDescent="0.25">
      <c r="A1023" s="57"/>
      <c r="B1023" s="57"/>
      <c r="C1023" s="57"/>
      <c r="D1023" s="57"/>
      <c r="E1023" s="57"/>
      <c r="F1023" s="57"/>
      <c r="G1023" s="57"/>
      <c r="H1023" s="57"/>
      <c r="I1023" s="57"/>
      <c r="J1023" s="57"/>
      <c r="K1023" s="82"/>
      <c r="L1023" s="82"/>
      <c r="M1023" s="82"/>
      <c r="N1023" s="82"/>
      <c r="O1023" s="82"/>
      <c r="P1023" s="82"/>
      <c r="Q1023" s="82"/>
      <c r="R1023" s="79"/>
      <c r="S1023" s="79"/>
      <c r="T1023" s="79"/>
      <c r="U1023" s="79"/>
      <c r="V1023" s="77"/>
      <c r="W1023" s="77"/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77"/>
      <c r="AK1023" s="77"/>
      <c r="AL1023" s="77"/>
      <c r="AM1023" s="77"/>
      <c r="AN1023" s="77"/>
      <c r="AO1023" s="77"/>
      <c r="AP1023" s="77"/>
      <c r="AQ1023" s="77"/>
      <c r="AR1023" s="77"/>
      <c r="AS1023" s="77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77"/>
      <c r="BE1023" s="77"/>
      <c r="BF1023" s="77"/>
      <c r="BG1023" s="77"/>
      <c r="BH1023" s="77"/>
      <c r="BI1023" s="77"/>
      <c r="BJ1023" s="77"/>
      <c r="BK1023" s="77"/>
      <c r="BL1023" s="77"/>
      <c r="BM1023" s="77"/>
      <c r="BN1023" s="77"/>
      <c r="BO1023" s="77"/>
      <c r="BP1023" s="80"/>
      <c r="BQ1023" s="80"/>
      <c r="BR1023" s="80"/>
      <c r="BS1023" s="80"/>
      <c r="BT1023" s="80"/>
      <c r="BU1023" s="80"/>
      <c r="BV1023" s="80"/>
      <c r="BW1023" s="77"/>
      <c r="BX1023" s="57"/>
      <c r="CK1023" s="92"/>
      <c r="CL1023" s="92"/>
      <c r="CM1023" s="92"/>
      <c r="CN1023" s="92"/>
      <c r="CO1023" s="92"/>
      <c r="CP1023" s="92"/>
    </row>
    <row r="1024" spans="1:94" s="72" customFormat="1" ht="16" customHeight="1" x14ac:dyDescent="0.25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82"/>
      <c r="L1024" s="82"/>
      <c r="M1024" s="82"/>
      <c r="N1024" s="82"/>
      <c r="O1024" s="82"/>
      <c r="P1024" s="82"/>
      <c r="Q1024" s="82"/>
      <c r="R1024" s="79"/>
      <c r="S1024" s="79"/>
      <c r="T1024" s="79"/>
      <c r="U1024" s="79"/>
      <c r="V1024" s="77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77"/>
      <c r="AK1024" s="77"/>
      <c r="AL1024" s="77"/>
      <c r="AM1024" s="77"/>
      <c r="AN1024" s="77"/>
      <c r="AO1024" s="77"/>
      <c r="AP1024" s="77"/>
      <c r="AQ1024" s="77"/>
      <c r="AR1024" s="77"/>
      <c r="AS1024" s="77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77"/>
      <c r="BE1024" s="77"/>
      <c r="BF1024" s="77"/>
      <c r="BG1024" s="77"/>
      <c r="BH1024" s="77"/>
      <c r="BI1024" s="77"/>
      <c r="BJ1024" s="77"/>
      <c r="BK1024" s="77"/>
      <c r="BL1024" s="77"/>
      <c r="BM1024" s="77"/>
      <c r="BN1024" s="77"/>
      <c r="BO1024" s="77"/>
      <c r="BP1024" s="80"/>
      <c r="BQ1024" s="80"/>
      <c r="BR1024" s="80"/>
      <c r="BS1024" s="80"/>
      <c r="BT1024" s="80"/>
      <c r="BU1024" s="80"/>
      <c r="BV1024" s="80"/>
      <c r="BW1024" s="77"/>
      <c r="BX1024" s="57"/>
      <c r="CK1024" s="92"/>
      <c r="CL1024" s="92"/>
      <c r="CM1024" s="92"/>
      <c r="CN1024" s="92"/>
      <c r="CO1024" s="92"/>
      <c r="CP1024" s="92"/>
    </row>
    <row r="1025" spans="1:94" s="72" customFormat="1" ht="16" customHeight="1" x14ac:dyDescent="0.25">
      <c r="A1025" s="57"/>
      <c r="B1025" s="57"/>
      <c r="C1025" s="57"/>
      <c r="D1025" s="57"/>
      <c r="E1025" s="57"/>
      <c r="F1025" s="57"/>
      <c r="G1025" s="57"/>
      <c r="H1025" s="57"/>
      <c r="I1025" s="57"/>
      <c r="J1025" s="57"/>
      <c r="K1025" s="82"/>
      <c r="L1025" s="82"/>
      <c r="M1025" s="82"/>
      <c r="N1025" s="82"/>
      <c r="O1025" s="82"/>
      <c r="P1025" s="82"/>
      <c r="Q1025" s="82"/>
      <c r="R1025" s="79"/>
      <c r="S1025" s="79"/>
      <c r="T1025" s="79"/>
      <c r="U1025" s="79"/>
      <c r="V1025" s="77"/>
      <c r="W1025" s="77"/>
      <c r="X1025" s="77"/>
      <c r="Y1025" s="77"/>
      <c r="Z1025" s="77"/>
      <c r="AA1025" s="77"/>
      <c r="AB1025" s="77"/>
      <c r="AC1025" s="77"/>
      <c r="AD1025" s="77"/>
      <c r="AE1025" s="77"/>
      <c r="AF1025" s="77"/>
      <c r="AG1025" s="77"/>
      <c r="AH1025" s="77"/>
      <c r="AI1025" s="77"/>
      <c r="AJ1025" s="77"/>
      <c r="AK1025" s="77"/>
      <c r="AL1025" s="77"/>
      <c r="AM1025" s="77"/>
      <c r="AN1025" s="77"/>
      <c r="AO1025" s="77"/>
      <c r="AP1025" s="77"/>
      <c r="AQ1025" s="77"/>
      <c r="AR1025" s="77"/>
      <c r="AS1025" s="77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77"/>
      <c r="BE1025" s="77"/>
      <c r="BF1025" s="77"/>
      <c r="BG1025" s="77"/>
      <c r="BH1025" s="77"/>
      <c r="BI1025" s="77"/>
      <c r="BJ1025" s="77"/>
      <c r="BK1025" s="77"/>
      <c r="BL1025" s="77"/>
      <c r="BM1025" s="77"/>
      <c r="BN1025" s="77"/>
      <c r="BO1025" s="77"/>
      <c r="BP1025" s="80"/>
      <c r="BQ1025" s="80"/>
      <c r="BR1025" s="80"/>
      <c r="BS1025" s="80"/>
      <c r="BT1025" s="80"/>
      <c r="BU1025" s="80"/>
      <c r="BV1025" s="80"/>
      <c r="BW1025" s="77"/>
      <c r="BX1025" s="57"/>
      <c r="CK1025" s="92"/>
      <c r="CL1025" s="92"/>
      <c r="CM1025" s="92"/>
      <c r="CN1025" s="92"/>
      <c r="CO1025" s="92"/>
      <c r="CP1025" s="92"/>
    </row>
    <row r="1026" spans="1:94" s="72" customFormat="1" ht="16" customHeight="1" x14ac:dyDescent="0.25">
      <c r="A1026" s="57"/>
      <c r="B1026" s="57"/>
      <c r="C1026" s="57"/>
      <c r="D1026" s="57"/>
      <c r="E1026" s="57"/>
      <c r="F1026" s="57"/>
      <c r="G1026" s="57"/>
      <c r="H1026" s="57"/>
      <c r="I1026" s="57"/>
      <c r="J1026" s="57"/>
      <c r="K1026" s="82"/>
      <c r="L1026" s="82"/>
      <c r="M1026" s="82"/>
      <c r="N1026" s="82"/>
      <c r="O1026" s="82"/>
      <c r="P1026" s="82"/>
      <c r="Q1026" s="82"/>
      <c r="R1026" s="79"/>
      <c r="S1026" s="79"/>
      <c r="T1026" s="79"/>
      <c r="U1026" s="79"/>
      <c r="V1026" s="77"/>
      <c r="W1026" s="77"/>
      <c r="X1026" s="77"/>
      <c r="Y1026" s="77"/>
      <c r="Z1026" s="77"/>
      <c r="AA1026" s="77"/>
      <c r="AB1026" s="77"/>
      <c r="AC1026" s="77"/>
      <c r="AD1026" s="77"/>
      <c r="AE1026" s="77"/>
      <c r="AF1026" s="77"/>
      <c r="AG1026" s="77"/>
      <c r="AH1026" s="77"/>
      <c r="AI1026" s="77"/>
      <c r="AJ1026" s="77"/>
      <c r="AK1026" s="77"/>
      <c r="AL1026" s="77"/>
      <c r="AM1026" s="77"/>
      <c r="AN1026" s="77"/>
      <c r="AO1026" s="77"/>
      <c r="AP1026" s="77"/>
      <c r="AQ1026" s="77"/>
      <c r="AR1026" s="77"/>
      <c r="AS1026" s="77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77"/>
      <c r="BE1026" s="77"/>
      <c r="BF1026" s="77"/>
      <c r="BG1026" s="77"/>
      <c r="BH1026" s="77"/>
      <c r="BI1026" s="77"/>
      <c r="BJ1026" s="77"/>
      <c r="BK1026" s="77"/>
      <c r="BL1026" s="77"/>
      <c r="BM1026" s="77"/>
      <c r="BN1026" s="77"/>
      <c r="BO1026" s="77"/>
      <c r="BP1026" s="80"/>
      <c r="BQ1026" s="80"/>
      <c r="BR1026" s="80"/>
      <c r="BS1026" s="80"/>
      <c r="BT1026" s="80"/>
      <c r="BU1026" s="80"/>
      <c r="BV1026" s="80"/>
      <c r="BW1026" s="77"/>
      <c r="BX1026" s="57"/>
      <c r="CK1026" s="92"/>
      <c r="CL1026" s="92"/>
      <c r="CM1026" s="92"/>
      <c r="CN1026" s="92"/>
      <c r="CO1026" s="92"/>
      <c r="CP1026" s="92"/>
    </row>
    <row r="1027" spans="1:94" s="72" customFormat="1" ht="16" customHeight="1" x14ac:dyDescent="0.25">
      <c r="A1027" s="57"/>
      <c r="B1027" s="57"/>
      <c r="C1027" s="57"/>
      <c r="D1027" s="57"/>
      <c r="E1027" s="57"/>
      <c r="F1027" s="57"/>
      <c r="G1027" s="57"/>
      <c r="H1027" s="57"/>
      <c r="I1027" s="57"/>
      <c r="J1027" s="57"/>
      <c r="K1027" s="82"/>
      <c r="L1027" s="82"/>
      <c r="M1027" s="82"/>
      <c r="N1027" s="82"/>
      <c r="O1027" s="82"/>
      <c r="P1027" s="82"/>
      <c r="Q1027" s="82"/>
      <c r="R1027" s="79"/>
      <c r="S1027" s="79"/>
      <c r="T1027" s="79"/>
      <c r="U1027" s="79"/>
      <c r="V1027" s="77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77"/>
      <c r="AK1027" s="77"/>
      <c r="AL1027" s="77"/>
      <c r="AM1027" s="77"/>
      <c r="AN1027" s="77"/>
      <c r="AO1027" s="77"/>
      <c r="AP1027" s="77"/>
      <c r="AQ1027" s="77"/>
      <c r="AR1027" s="77"/>
      <c r="AS1027" s="77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77"/>
      <c r="BE1027" s="77"/>
      <c r="BF1027" s="77"/>
      <c r="BG1027" s="77"/>
      <c r="BH1027" s="77"/>
      <c r="BI1027" s="77"/>
      <c r="BJ1027" s="77"/>
      <c r="BK1027" s="77"/>
      <c r="BL1027" s="77"/>
      <c r="BM1027" s="77"/>
      <c r="BN1027" s="77"/>
      <c r="BO1027" s="77"/>
      <c r="BP1027" s="80"/>
      <c r="BQ1027" s="80"/>
      <c r="BR1027" s="80"/>
      <c r="BS1027" s="80"/>
      <c r="BT1027" s="80"/>
      <c r="BU1027" s="80"/>
      <c r="BV1027" s="80"/>
      <c r="BW1027" s="77"/>
      <c r="BX1027" s="57"/>
      <c r="CK1027" s="92"/>
      <c r="CL1027" s="92"/>
      <c r="CM1027" s="92"/>
      <c r="CN1027" s="92"/>
      <c r="CO1027" s="92"/>
      <c r="CP1027" s="92"/>
    </row>
    <row r="1028" spans="1:94" s="72" customFormat="1" ht="16" customHeight="1" x14ac:dyDescent="0.25">
      <c r="A1028" s="57"/>
      <c r="B1028" s="57"/>
      <c r="C1028" s="57"/>
      <c r="D1028" s="57"/>
      <c r="E1028" s="57"/>
      <c r="F1028" s="57"/>
      <c r="G1028" s="57"/>
      <c r="H1028" s="57"/>
      <c r="I1028" s="57"/>
      <c r="J1028" s="57"/>
      <c r="K1028" s="82"/>
      <c r="L1028" s="82"/>
      <c r="M1028" s="82"/>
      <c r="N1028" s="82"/>
      <c r="O1028" s="82"/>
      <c r="P1028" s="82"/>
      <c r="Q1028" s="82"/>
      <c r="R1028" s="79"/>
      <c r="S1028" s="79"/>
      <c r="T1028" s="79"/>
      <c r="U1028" s="79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  <c r="BG1028" s="81"/>
      <c r="BH1028" s="81"/>
      <c r="BI1028" s="81"/>
      <c r="BJ1028" s="81"/>
      <c r="BK1028" s="81"/>
      <c r="BL1028" s="81"/>
      <c r="BM1028" s="81"/>
      <c r="BN1028" s="81"/>
      <c r="BO1028" s="81"/>
      <c r="BP1028" s="80"/>
      <c r="BQ1028" s="80"/>
      <c r="BR1028" s="80"/>
      <c r="BS1028" s="80"/>
      <c r="BT1028" s="80"/>
      <c r="BU1028" s="80"/>
      <c r="BV1028" s="80"/>
      <c r="BW1028" s="77"/>
      <c r="BX1028" s="57"/>
      <c r="CK1028" s="92"/>
      <c r="CL1028" s="92"/>
      <c r="CM1028" s="92"/>
      <c r="CN1028" s="92"/>
      <c r="CO1028" s="92"/>
      <c r="CP1028" s="92"/>
    </row>
    <row r="1029" spans="1:94" s="72" customFormat="1" ht="16" customHeight="1" x14ac:dyDescent="0.25">
      <c r="A1029" s="57"/>
      <c r="B1029" s="57"/>
      <c r="C1029" s="57"/>
      <c r="D1029" s="57"/>
      <c r="E1029" s="57"/>
      <c r="F1029" s="57"/>
      <c r="G1029" s="57"/>
      <c r="H1029" s="57"/>
      <c r="I1029" s="57"/>
      <c r="J1029" s="57"/>
      <c r="K1029" s="82"/>
      <c r="L1029" s="82"/>
      <c r="M1029" s="82"/>
      <c r="N1029" s="82"/>
      <c r="O1029" s="82"/>
      <c r="P1029" s="82"/>
      <c r="Q1029" s="82"/>
      <c r="R1029" s="79"/>
      <c r="S1029" s="79"/>
      <c r="T1029" s="79"/>
      <c r="U1029" s="79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  <c r="BG1029" s="81"/>
      <c r="BH1029" s="81"/>
      <c r="BI1029" s="81"/>
      <c r="BJ1029" s="81"/>
      <c r="BK1029" s="81"/>
      <c r="BL1029" s="81"/>
      <c r="BM1029" s="81"/>
      <c r="BN1029" s="81"/>
      <c r="BO1029" s="81"/>
      <c r="BP1029" s="80"/>
      <c r="BQ1029" s="80"/>
      <c r="BR1029" s="80"/>
      <c r="BS1029" s="80"/>
      <c r="BT1029" s="80"/>
      <c r="BU1029" s="80"/>
      <c r="BV1029" s="80"/>
      <c r="BW1029" s="77"/>
      <c r="BX1029" s="57"/>
      <c r="CK1029" s="92"/>
      <c r="CL1029" s="92"/>
      <c r="CM1029" s="92"/>
      <c r="CN1029" s="92"/>
      <c r="CO1029" s="92"/>
      <c r="CP1029" s="92"/>
    </row>
    <row r="1030" spans="1:94" s="72" customFormat="1" ht="16" customHeight="1" x14ac:dyDescent="0.25">
      <c r="A1030" s="57"/>
      <c r="B1030" s="57"/>
      <c r="C1030" s="57"/>
      <c r="D1030" s="57"/>
      <c r="E1030" s="57"/>
      <c r="F1030" s="57"/>
      <c r="G1030" s="57"/>
      <c r="H1030" s="57"/>
      <c r="I1030" s="57"/>
      <c r="J1030" s="57"/>
      <c r="K1030" s="82"/>
      <c r="L1030" s="82"/>
      <c r="M1030" s="82"/>
      <c r="N1030" s="82"/>
      <c r="O1030" s="82"/>
      <c r="P1030" s="82"/>
      <c r="Q1030" s="82"/>
      <c r="R1030" s="79"/>
      <c r="S1030" s="79"/>
      <c r="T1030" s="79"/>
      <c r="U1030" s="79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  <c r="BG1030" s="81"/>
      <c r="BH1030" s="81"/>
      <c r="BI1030" s="81"/>
      <c r="BJ1030" s="81"/>
      <c r="BK1030" s="81"/>
      <c r="BL1030" s="81"/>
      <c r="BM1030" s="81"/>
      <c r="BN1030" s="81"/>
      <c r="BO1030" s="81"/>
      <c r="BP1030" s="80"/>
      <c r="BQ1030" s="80"/>
      <c r="BR1030" s="80"/>
      <c r="BS1030" s="80"/>
      <c r="BT1030" s="80"/>
      <c r="BU1030" s="80"/>
      <c r="BV1030" s="80"/>
      <c r="BW1030" s="77"/>
      <c r="BX1030" s="57"/>
      <c r="CK1030" s="92"/>
      <c r="CL1030" s="92"/>
      <c r="CM1030" s="92"/>
      <c r="CN1030" s="92"/>
      <c r="CO1030" s="92"/>
      <c r="CP1030" s="92"/>
    </row>
    <row r="1031" spans="1:94" s="72" customFormat="1" ht="16" customHeight="1" x14ac:dyDescent="0.25">
      <c r="A1031" s="57"/>
      <c r="B1031" s="57"/>
      <c r="C1031" s="57"/>
      <c r="D1031" s="57"/>
      <c r="E1031" s="57"/>
      <c r="F1031" s="57"/>
      <c r="G1031" s="57"/>
      <c r="H1031" s="57"/>
      <c r="I1031" s="57"/>
      <c r="J1031" s="57"/>
      <c r="K1031" s="82"/>
      <c r="L1031" s="82"/>
      <c r="M1031" s="82"/>
      <c r="N1031" s="82"/>
      <c r="O1031" s="82"/>
      <c r="P1031" s="82"/>
      <c r="Q1031" s="82"/>
      <c r="R1031" s="79"/>
      <c r="S1031" s="79"/>
      <c r="T1031" s="79"/>
      <c r="U1031" s="79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  <c r="BG1031" s="81"/>
      <c r="BH1031" s="81"/>
      <c r="BI1031" s="81"/>
      <c r="BJ1031" s="81"/>
      <c r="BK1031" s="81"/>
      <c r="BL1031" s="81"/>
      <c r="BM1031" s="81"/>
      <c r="BN1031" s="81"/>
      <c r="BO1031" s="81"/>
      <c r="BP1031" s="80"/>
      <c r="BQ1031" s="80"/>
      <c r="BR1031" s="80"/>
      <c r="BS1031" s="80"/>
      <c r="BT1031" s="80"/>
      <c r="BU1031" s="80"/>
      <c r="BV1031" s="80"/>
      <c r="BW1031" s="77"/>
      <c r="BX1031" s="57"/>
      <c r="CK1031" s="92"/>
      <c r="CL1031" s="92"/>
      <c r="CM1031" s="92"/>
      <c r="CN1031" s="92"/>
      <c r="CO1031" s="92"/>
      <c r="CP1031" s="92"/>
    </row>
    <row r="1032" spans="1:94" s="72" customFormat="1" ht="16" customHeight="1" x14ac:dyDescent="0.25">
      <c r="A1032" s="57"/>
      <c r="B1032" s="57"/>
      <c r="C1032" s="57"/>
      <c r="D1032" s="57"/>
      <c r="E1032" s="57"/>
      <c r="F1032" s="57"/>
      <c r="G1032" s="57"/>
      <c r="H1032" s="57"/>
      <c r="I1032" s="57"/>
      <c r="J1032" s="57"/>
      <c r="K1032" s="82"/>
      <c r="L1032" s="82"/>
      <c r="M1032" s="82"/>
      <c r="N1032" s="82"/>
      <c r="O1032" s="82"/>
      <c r="P1032" s="82"/>
      <c r="Q1032" s="82"/>
      <c r="R1032" s="79"/>
      <c r="S1032" s="79"/>
      <c r="T1032" s="79"/>
      <c r="U1032" s="79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  <c r="BG1032" s="81"/>
      <c r="BH1032" s="81"/>
      <c r="BI1032" s="81"/>
      <c r="BJ1032" s="81"/>
      <c r="BK1032" s="81"/>
      <c r="BL1032" s="81"/>
      <c r="BM1032" s="81"/>
      <c r="BN1032" s="81"/>
      <c r="BO1032" s="81"/>
      <c r="BP1032" s="80"/>
      <c r="BQ1032" s="80"/>
      <c r="BR1032" s="80"/>
      <c r="BS1032" s="80"/>
      <c r="BT1032" s="80"/>
      <c r="BU1032" s="80"/>
      <c r="BV1032" s="80"/>
      <c r="BW1032" s="77"/>
      <c r="BX1032" s="57"/>
      <c r="CK1032" s="92"/>
      <c r="CL1032" s="92"/>
      <c r="CM1032" s="92"/>
      <c r="CN1032" s="92"/>
      <c r="CO1032" s="92"/>
      <c r="CP1032" s="92"/>
    </row>
    <row r="1033" spans="1:94" s="72" customFormat="1" ht="16" customHeight="1" x14ac:dyDescent="0.25">
      <c r="A1033" s="57"/>
      <c r="B1033" s="57"/>
      <c r="C1033" s="57"/>
      <c r="D1033" s="57"/>
      <c r="E1033" s="57"/>
      <c r="F1033" s="57"/>
      <c r="G1033" s="57"/>
      <c r="H1033" s="57"/>
      <c r="I1033" s="57"/>
      <c r="J1033" s="57"/>
      <c r="K1033" s="82"/>
      <c r="L1033" s="82"/>
      <c r="M1033" s="82"/>
      <c r="N1033" s="82"/>
      <c r="O1033" s="82"/>
      <c r="P1033" s="82"/>
      <c r="Q1033" s="82"/>
      <c r="R1033" s="79"/>
      <c r="S1033" s="79"/>
      <c r="T1033" s="79"/>
      <c r="U1033" s="79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  <c r="BG1033" s="81"/>
      <c r="BH1033" s="81"/>
      <c r="BI1033" s="81"/>
      <c r="BJ1033" s="81"/>
      <c r="BK1033" s="81"/>
      <c r="BL1033" s="81"/>
      <c r="BM1033" s="81"/>
      <c r="BN1033" s="81"/>
      <c r="BO1033" s="81"/>
      <c r="BP1033" s="80"/>
      <c r="BQ1033" s="80"/>
      <c r="BR1033" s="80"/>
      <c r="BS1033" s="80"/>
      <c r="BT1033" s="80"/>
      <c r="BU1033" s="80"/>
      <c r="BV1033" s="80"/>
      <c r="BW1033" s="77"/>
      <c r="BX1033" s="57"/>
      <c r="CK1033" s="92"/>
      <c r="CL1033" s="92"/>
      <c r="CM1033" s="92"/>
      <c r="CN1033" s="92"/>
      <c r="CO1033" s="92"/>
      <c r="CP1033" s="92"/>
    </row>
    <row r="1034" spans="1:94" s="72" customFormat="1" ht="16" customHeight="1" x14ac:dyDescent="0.25">
      <c r="A1034" s="57"/>
      <c r="B1034" s="57"/>
      <c r="C1034" s="57"/>
      <c r="D1034" s="57"/>
      <c r="E1034" s="57"/>
      <c r="F1034" s="57"/>
      <c r="G1034" s="57"/>
      <c r="H1034" s="57"/>
      <c r="I1034" s="57"/>
      <c r="J1034" s="57"/>
      <c r="K1034" s="82"/>
      <c r="L1034" s="82"/>
      <c r="M1034" s="82"/>
      <c r="N1034" s="82"/>
      <c r="O1034" s="82"/>
      <c r="P1034" s="82"/>
      <c r="Q1034" s="82"/>
      <c r="R1034" s="79"/>
      <c r="S1034" s="79"/>
      <c r="T1034" s="79"/>
      <c r="U1034" s="79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  <c r="BG1034" s="81"/>
      <c r="BH1034" s="81"/>
      <c r="BI1034" s="81"/>
      <c r="BJ1034" s="81"/>
      <c r="BK1034" s="81"/>
      <c r="BL1034" s="81"/>
      <c r="BM1034" s="81"/>
      <c r="BN1034" s="81"/>
      <c r="BO1034" s="81"/>
      <c r="BP1034" s="80"/>
      <c r="BQ1034" s="80"/>
      <c r="BR1034" s="80"/>
      <c r="BS1034" s="80"/>
      <c r="BT1034" s="80"/>
      <c r="BU1034" s="80"/>
      <c r="BV1034" s="80"/>
      <c r="BW1034" s="77"/>
      <c r="BX1034" s="57"/>
      <c r="CK1034" s="92"/>
      <c r="CL1034" s="92"/>
      <c r="CM1034" s="92"/>
      <c r="CN1034" s="92"/>
      <c r="CO1034" s="92"/>
      <c r="CP1034" s="92"/>
    </row>
    <row r="1035" spans="1:94" s="72" customFormat="1" ht="16" customHeight="1" x14ac:dyDescent="0.25">
      <c r="A1035" s="57"/>
      <c r="B1035" s="57"/>
      <c r="C1035" s="57"/>
      <c r="D1035" s="57"/>
      <c r="E1035" s="57"/>
      <c r="F1035" s="57"/>
      <c r="G1035" s="57"/>
      <c r="H1035" s="57"/>
      <c r="I1035" s="57"/>
      <c r="J1035" s="57"/>
      <c r="K1035" s="82"/>
      <c r="L1035" s="82"/>
      <c r="M1035" s="82"/>
      <c r="N1035" s="82"/>
      <c r="O1035" s="82"/>
      <c r="P1035" s="82"/>
      <c r="Q1035" s="82"/>
      <c r="R1035" s="79"/>
      <c r="S1035" s="79"/>
      <c r="T1035" s="79"/>
      <c r="U1035" s="79"/>
      <c r="V1035" s="77"/>
      <c r="W1035" s="77"/>
      <c r="X1035" s="77"/>
      <c r="Y1035" s="77"/>
      <c r="Z1035" s="77"/>
      <c r="AA1035" s="77"/>
      <c r="AB1035" s="77"/>
      <c r="AC1035" s="77"/>
      <c r="AD1035" s="77"/>
      <c r="AE1035" s="77"/>
      <c r="AF1035" s="77"/>
      <c r="AG1035" s="77"/>
      <c r="AH1035" s="77"/>
      <c r="AI1035" s="77"/>
      <c r="AJ1035" s="77"/>
      <c r="AK1035" s="77"/>
      <c r="AL1035" s="77"/>
      <c r="AM1035" s="77"/>
      <c r="AN1035" s="77"/>
      <c r="AO1035" s="77"/>
      <c r="AP1035" s="77"/>
      <c r="AQ1035" s="77"/>
      <c r="AR1035" s="77"/>
      <c r="AS1035" s="77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77"/>
      <c r="BE1035" s="77"/>
      <c r="BF1035" s="77"/>
      <c r="BG1035" s="77"/>
      <c r="BH1035" s="77"/>
      <c r="BI1035" s="77"/>
      <c r="BJ1035" s="77"/>
      <c r="BK1035" s="77"/>
      <c r="BL1035" s="77"/>
      <c r="BM1035" s="77"/>
      <c r="BN1035" s="77"/>
      <c r="BO1035" s="77"/>
      <c r="BP1035" s="80"/>
      <c r="BQ1035" s="80"/>
      <c r="BR1035" s="80"/>
      <c r="BS1035" s="80"/>
      <c r="BT1035" s="80"/>
      <c r="BU1035" s="80"/>
      <c r="BV1035" s="80"/>
      <c r="BW1035" s="77"/>
      <c r="BX1035" s="57"/>
      <c r="CK1035" s="92"/>
      <c r="CL1035" s="92"/>
      <c r="CM1035" s="92"/>
      <c r="CN1035" s="92"/>
      <c r="CO1035" s="92"/>
      <c r="CP1035" s="92"/>
    </row>
    <row r="1036" spans="1:94" s="72" customFormat="1" ht="16" customHeight="1" x14ac:dyDescent="0.25">
      <c r="A1036" s="57"/>
      <c r="B1036" s="57"/>
      <c r="C1036" s="57"/>
      <c r="D1036" s="57"/>
      <c r="E1036" s="57"/>
      <c r="F1036" s="57"/>
      <c r="G1036" s="57"/>
      <c r="H1036" s="57"/>
      <c r="I1036" s="57"/>
      <c r="J1036" s="57"/>
      <c r="K1036" s="82"/>
      <c r="L1036" s="82"/>
      <c r="M1036" s="82"/>
      <c r="N1036" s="82"/>
      <c r="O1036" s="82"/>
      <c r="P1036" s="82"/>
      <c r="Q1036" s="82"/>
      <c r="R1036" s="79"/>
      <c r="S1036" s="79"/>
      <c r="T1036" s="79"/>
      <c r="U1036" s="79"/>
      <c r="V1036" s="77"/>
      <c r="W1036" s="77"/>
      <c r="X1036" s="77"/>
      <c r="Y1036" s="77"/>
      <c r="Z1036" s="77"/>
      <c r="AA1036" s="77"/>
      <c r="AB1036" s="77"/>
      <c r="AC1036" s="77"/>
      <c r="AD1036" s="77"/>
      <c r="AE1036" s="77"/>
      <c r="AF1036" s="77"/>
      <c r="AG1036" s="77"/>
      <c r="AH1036" s="77"/>
      <c r="AI1036" s="77"/>
      <c r="AJ1036" s="77"/>
      <c r="AK1036" s="77"/>
      <c r="AL1036" s="77"/>
      <c r="AM1036" s="77"/>
      <c r="AN1036" s="77"/>
      <c r="AO1036" s="77"/>
      <c r="AP1036" s="77"/>
      <c r="AQ1036" s="77"/>
      <c r="AR1036" s="77"/>
      <c r="AS1036" s="77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77"/>
      <c r="BE1036" s="77"/>
      <c r="BF1036" s="77"/>
      <c r="BG1036" s="77"/>
      <c r="BH1036" s="77"/>
      <c r="BI1036" s="77"/>
      <c r="BJ1036" s="77"/>
      <c r="BK1036" s="77"/>
      <c r="BL1036" s="77"/>
      <c r="BM1036" s="77"/>
      <c r="BN1036" s="77"/>
      <c r="BO1036" s="77"/>
      <c r="BP1036" s="80"/>
      <c r="BQ1036" s="80"/>
      <c r="BR1036" s="80"/>
      <c r="BS1036" s="80"/>
      <c r="BT1036" s="80"/>
      <c r="BU1036" s="80"/>
      <c r="BV1036" s="80"/>
      <c r="BW1036" s="77"/>
      <c r="BX1036" s="57"/>
      <c r="CK1036" s="92"/>
      <c r="CL1036" s="92"/>
      <c r="CM1036" s="92"/>
      <c r="CN1036" s="92"/>
      <c r="CO1036" s="92"/>
      <c r="CP1036" s="92"/>
    </row>
    <row r="1037" spans="1:94" s="72" customFormat="1" ht="16" customHeight="1" x14ac:dyDescent="0.25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82"/>
      <c r="L1037" s="82"/>
      <c r="M1037" s="82"/>
      <c r="N1037" s="82"/>
      <c r="O1037" s="82"/>
      <c r="P1037" s="82"/>
      <c r="Q1037" s="82"/>
      <c r="R1037" s="79"/>
      <c r="S1037" s="79"/>
      <c r="T1037" s="79"/>
      <c r="U1037" s="79"/>
      <c r="V1037" s="77"/>
      <c r="W1037" s="77"/>
      <c r="X1037" s="77"/>
      <c r="Y1037" s="77"/>
      <c r="Z1037" s="77"/>
      <c r="AA1037" s="77"/>
      <c r="AB1037" s="77"/>
      <c r="AC1037" s="77"/>
      <c r="AD1037" s="77"/>
      <c r="AE1037" s="77"/>
      <c r="AF1037" s="77"/>
      <c r="AG1037" s="77"/>
      <c r="AH1037" s="77"/>
      <c r="AI1037" s="77"/>
      <c r="AJ1037" s="77"/>
      <c r="AK1037" s="77"/>
      <c r="AL1037" s="77"/>
      <c r="AM1037" s="77"/>
      <c r="AN1037" s="77"/>
      <c r="AO1037" s="77"/>
      <c r="AP1037" s="77"/>
      <c r="AQ1037" s="77"/>
      <c r="AR1037" s="77"/>
      <c r="AS1037" s="77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77"/>
      <c r="BE1037" s="77"/>
      <c r="BF1037" s="77"/>
      <c r="BG1037" s="77"/>
      <c r="BH1037" s="77"/>
      <c r="BI1037" s="77"/>
      <c r="BJ1037" s="77"/>
      <c r="BK1037" s="77"/>
      <c r="BL1037" s="77"/>
      <c r="BM1037" s="77"/>
      <c r="BN1037" s="77"/>
      <c r="BO1037" s="77"/>
      <c r="BP1037" s="80"/>
      <c r="BQ1037" s="80"/>
      <c r="BR1037" s="80"/>
      <c r="BS1037" s="80"/>
      <c r="BT1037" s="80"/>
      <c r="BU1037" s="80"/>
      <c r="BV1037" s="80"/>
      <c r="BW1037" s="77"/>
      <c r="BX1037" s="57"/>
      <c r="CK1037" s="92"/>
      <c r="CL1037" s="92"/>
      <c r="CM1037" s="92"/>
      <c r="CN1037" s="92"/>
      <c r="CO1037" s="92"/>
      <c r="CP1037" s="92"/>
    </row>
    <row r="1038" spans="1:94" s="72" customFormat="1" ht="16" customHeight="1" x14ac:dyDescent="0.25">
      <c r="A1038" s="57"/>
      <c r="B1038" s="57"/>
      <c r="C1038" s="57"/>
      <c r="D1038" s="57"/>
      <c r="E1038" s="57"/>
      <c r="F1038" s="57"/>
      <c r="G1038" s="57"/>
      <c r="H1038" s="57"/>
      <c r="I1038" s="57"/>
      <c r="J1038" s="57"/>
      <c r="K1038" s="82"/>
      <c r="L1038" s="82"/>
      <c r="M1038" s="82"/>
      <c r="N1038" s="82"/>
      <c r="O1038" s="82"/>
      <c r="P1038" s="82"/>
      <c r="Q1038" s="82"/>
      <c r="R1038" s="79"/>
      <c r="S1038" s="79"/>
      <c r="T1038" s="79"/>
      <c r="U1038" s="79"/>
      <c r="V1038" s="77"/>
      <c r="W1038" s="77"/>
      <c r="X1038" s="77"/>
      <c r="Y1038" s="77"/>
      <c r="Z1038" s="77"/>
      <c r="AA1038" s="77"/>
      <c r="AB1038" s="77"/>
      <c r="AC1038" s="77"/>
      <c r="AD1038" s="77"/>
      <c r="AE1038" s="77"/>
      <c r="AF1038" s="77"/>
      <c r="AG1038" s="77"/>
      <c r="AH1038" s="77"/>
      <c r="AI1038" s="77"/>
      <c r="AJ1038" s="77"/>
      <c r="AK1038" s="77"/>
      <c r="AL1038" s="77"/>
      <c r="AM1038" s="77"/>
      <c r="AN1038" s="77"/>
      <c r="AO1038" s="77"/>
      <c r="AP1038" s="77"/>
      <c r="AQ1038" s="77"/>
      <c r="AR1038" s="77"/>
      <c r="AS1038" s="77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77"/>
      <c r="BE1038" s="77"/>
      <c r="BF1038" s="77"/>
      <c r="BG1038" s="77"/>
      <c r="BH1038" s="77"/>
      <c r="BI1038" s="77"/>
      <c r="BJ1038" s="77"/>
      <c r="BK1038" s="77"/>
      <c r="BL1038" s="77"/>
      <c r="BM1038" s="77"/>
      <c r="BN1038" s="77"/>
      <c r="BO1038" s="77"/>
      <c r="BP1038" s="80"/>
      <c r="BQ1038" s="80"/>
      <c r="BR1038" s="80"/>
      <c r="BS1038" s="80"/>
      <c r="BT1038" s="80"/>
      <c r="BU1038" s="80"/>
      <c r="BV1038" s="80"/>
      <c r="BW1038" s="77"/>
      <c r="BX1038" s="57"/>
      <c r="CK1038" s="92"/>
      <c r="CL1038" s="92"/>
      <c r="CM1038" s="92"/>
      <c r="CN1038" s="92"/>
      <c r="CO1038" s="92"/>
      <c r="CP1038" s="92"/>
    </row>
    <row r="1039" spans="1:94" s="72" customFormat="1" ht="16" customHeight="1" x14ac:dyDescent="0.25">
      <c r="A1039" s="57"/>
      <c r="B1039" s="57"/>
      <c r="C1039" s="57"/>
      <c r="D1039" s="57"/>
      <c r="E1039" s="57"/>
      <c r="F1039" s="57"/>
      <c r="G1039" s="57"/>
      <c r="H1039" s="57"/>
      <c r="I1039" s="57"/>
      <c r="J1039" s="57"/>
      <c r="K1039" s="82"/>
      <c r="L1039" s="82"/>
      <c r="M1039" s="82"/>
      <c r="N1039" s="82"/>
      <c r="O1039" s="82"/>
      <c r="P1039" s="82"/>
      <c r="Q1039" s="82"/>
      <c r="R1039" s="79"/>
      <c r="S1039" s="79"/>
      <c r="T1039" s="79"/>
      <c r="U1039" s="79"/>
      <c r="V1039" s="77"/>
      <c r="W1039" s="77"/>
      <c r="X1039" s="77"/>
      <c r="Y1039" s="77"/>
      <c r="Z1039" s="77"/>
      <c r="AA1039" s="77"/>
      <c r="AB1039" s="77"/>
      <c r="AC1039" s="77"/>
      <c r="AD1039" s="77"/>
      <c r="AE1039" s="77"/>
      <c r="AF1039" s="77"/>
      <c r="AG1039" s="77"/>
      <c r="AH1039" s="77"/>
      <c r="AI1039" s="77"/>
      <c r="AJ1039" s="77"/>
      <c r="AK1039" s="77"/>
      <c r="AL1039" s="77"/>
      <c r="AM1039" s="77"/>
      <c r="AN1039" s="77"/>
      <c r="AO1039" s="77"/>
      <c r="AP1039" s="77"/>
      <c r="AQ1039" s="77"/>
      <c r="AR1039" s="77"/>
      <c r="AS1039" s="77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77"/>
      <c r="BE1039" s="77"/>
      <c r="BF1039" s="77"/>
      <c r="BG1039" s="77"/>
      <c r="BH1039" s="77"/>
      <c r="BI1039" s="77"/>
      <c r="BJ1039" s="77"/>
      <c r="BK1039" s="77"/>
      <c r="BL1039" s="77"/>
      <c r="BM1039" s="77"/>
      <c r="BN1039" s="77"/>
      <c r="BO1039" s="77"/>
      <c r="BP1039" s="80"/>
      <c r="BQ1039" s="80"/>
      <c r="BR1039" s="80"/>
      <c r="BS1039" s="80"/>
      <c r="BT1039" s="80"/>
      <c r="BU1039" s="80"/>
      <c r="BV1039" s="80"/>
      <c r="BW1039" s="77"/>
      <c r="BX1039" s="57"/>
      <c r="CK1039" s="92"/>
      <c r="CL1039" s="92"/>
      <c r="CM1039" s="92"/>
      <c r="CN1039" s="92"/>
      <c r="CO1039" s="92"/>
      <c r="CP1039" s="92"/>
    </row>
    <row r="1040" spans="1:94" s="72" customFormat="1" ht="16" customHeight="1" x14ac:dyDescent="0.25">
      <c r="A1040" s="57"/>
      <c r="B1040" s="57"/>
      <c r="C1040" s="57"/>
      <c r="D1040" s="57"/>
      <c r="E1040" s="57"/>
      <c r="F1040" s="57"/>
      <c r="G1040" s="57"/>
      <c r="H1040" s="57"/>
      <c r="I1040" s="57"/>
      <c r="J1040" s="57"/>
      <c r="K1040" s="82"/>
      <c r="L1040" s="82"/>
      <c r="M1040" s="82"/>
      <c r="N1040" s="82"/>
      <c r="O1040" s="82"/>
      <c r="P1040" s="82"/>
      <c r="Q1040" s="82"/>
      <c r="R1040" s="79"/>
      <c r="S1040" s="79"/>
      <c r="T1040" s="79"/>
      <c r="U1040" s="79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77"/>
      <c r="BE1040" s="77"/>
      <c r="BF1040" s="77"/>
      <c r="BG1040" s="77"/>
      <c r="BH1040" s="77"/>
      <c r="BI1040" s="77"/>
      <c r="BJ1040" s="77"/>
      <c r="BK1040" s="77"/>
      <c r="BL1040" s="77"/>
      <c r="BM1040" s="77"/>
      <c r="BN1040" s="77"/>
      <c r="BO1040" s="77"/>
      <c r="BP1040" s="80"/>
      <c r="BQ1040" s="80"/>
      <c r="BR1040" s="80"/>
      <c r="BS1040" s="80"/>
      <c r="BT1040" s="80"/>
      <c r="BU1040" s="80"/>
      <c r="BV1040" s="80"/>
      <c r="BW1040" s="77"/>
      <c r="BX1040" s="57"/>
      <c r="CK1040" s="92"/>
      <c r="CL1040" s="92"/>
      <c r="CM1040" s="92"/>
      <c r="CN1040" s="92"/>
      <c r="CO1040" s="92"/>
      <c r="CP1040" s="92"/>
    </row>
    <row r="1041" spans="1:94" s="72" customFormat="1" ht="16" customHeight="1" x14ac:dyDescent="0.25">
      <c r="A1041" s="57"/>
      <c r="B1041" s="57"/>
      <c r="C1041" s="57"/>
      <c r="D1041" s="57"/>
      <c r="E1041" s="57"/>
      <c r="F1041" s="57"/>
      <c r="G1041" s="57"/>
      <c r="H1041" s="57"/>
      <c r="I1041" s="57"/>
      <c r="J1041" s="57"/>
      <c r="K1041" s="82"/>
      <c r="L1041" s="82"/>
      <c r="M1041" s="82"/>
      <c r="N1041" s="82"/>
      <c r="O1041" s="82"/>
      <c r="P1041" s="82"/>
      <c r="Q1041" s="82"/>
      <c r="R1041" s="79"/>
      <c r="S1041" s="79"/>
      <c r="T1041" s="79"/>
      <c r="U1041" s="79"/>
      <c r="V1041" s="77"/>
      <c r="W1041" s="77"/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77"/>
      <c r="AK1041" s="77"/>
      <c r="AL1041" s="77"/>
      <c r="AM1041" s="77"/>
      <c r="AN1041" s="77"/>
      <c r="AO1041" s="77"/>
      <c r="AP1041" s="77"/>
      <c r="AQ1041" s="77"/>
      <c r="AR1041" s="77"/>
      <c r="AS1041" s="77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77"/>
      <c r="BE1041" s="77"/>
      <c r="BF1041" s="77"/>
      <c r="BG1041" s="77"/>
      <c r="BH1041" s="77"/>
      <c r="BI1041" s="77"/>
      <c r="BJ1041" s="77"/>
      <c r="BK1041" s="77"/>
      <c r="BL1041" s="77"/>
      <c r="BM1041" s="77"/>
      <c r="BN1041" s="77"/>
      <c r="BO1041" s="77"/>
      <c r="BP1041" s="80"/>
      <c r="BQ1041" s="80"/>
      <c r="BR1041" s="80"/>
      <c r="BS1041" s="80"/>
      <c r="BT1041" s="80"/>
      <c r="BU1041" s="80"/>
      <c r="BV1041" s="80"/>
      <c r="BW1041" s="77"/>
      <c r="BX1041" s="57"/>
      <c r="CK1041" s="92"/>
      <c r="CL1041" s="92"/>
      <c r="CM1041" s="92"/>
      <c r="CN1041" s="92"/>
      <c r="CO1041" s="92"/>
      <c r="CP1041" s="92"/>
    </row>
    <row r="1042" spans="1:94" s="72" customFormat="1" ht="16" customHeight="1" x14ac:dyDescent="0.25">
      <c r="A1042" s="57"/>
      <c r="B1042" s="57"/>
      <c r="C1042" s="57"/>
      <c r="D1042" s="57"/>
      <c r="E1042" s="57"/>
      <c r="F1042" s="57"/>
      <c r="G1042" s="57"/>
      <c r="H1042" s="57"/>
      <c r="I1042" s="57"/>
      <c r="J1042" s="57"/>
      <c r="K1042" s="82"/>
      <c r="L1042" s="82"/>
      <c r="M1042" s="82"/>
      <c r="N1042" s="82"/>
      <c r="O1042" s="82"/>
      <c r="P1042" s="82"/>
      <c r="Q1042" s="82"/>
      <c r="R1042" s="79"/>
      <c r="S1042" s="79"/>
      <c r="T1042" s="79"/>
      <c r="U1042" s="79"/>
      <c r="V1042" s="77"/>
      <c r="W1042" s="77"/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77"/>
      <c r="AK1042" s="77"/>
      <c r="AL1042" s="77"/>
      <c r="AM1042" s="77"/>
      <c r="AN1042" s="77"/>
      <c r="AO1042" s="77"/>
      <c r="AP1042" s="77"/>
      <c r="AQ1042" s="77"/>
      <c r="AR1042" s="77"/>
      <c r="AS1042" s="77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77"/>
      <c r="BE1042" s="77"/>
      <c r="BF1042" s="77"/>
      <c r="BG1042" s="77"/>
      <c r="BH1042" s="77"/>
      <c r="BI1042" s="77"/>
      <c r="BJ1042" s="77"/>
      <c r="BK1042" s="77"/>
      <c r="BL1042" s="77"/>
      <c r="BM1042" s="77"/>
      <c r="BN1042" s="77"/>
      <c r="BO1042" s="77"/>
      <c r="BP1042" s="80"/>
      <c r="BQ1042" s="80"/>
      <c r="BR1042" s="80"/>
      <c r="BS1042" s="80"/>
      <c r="BT1042" s="80"/>
      <c r="BU1042" s="80"/>
      <c r="BV1042" s="80"/>
      <c r="BW1042" s="77"/>
      <c r="BX1042" s="57"/>
      <c r="CK1042" s="92"/>
      <c r="CL1042" s="92"/>
      <c r="CM1042" s="92"/>
      <c r="CN1042" s="92"/>
      <c r="CO1042" s="92"/>
      <c r="CP1042" s="92"/>
    </row>
    <row r="1043" spans="1:94" s="72" customFormat="1" ht="16" customHeight="1" x14ac:dyDescent="0.25">
      <c r="A1043" s="57"/>
      <c r="B1043" s="57"/>
      <c r="C1043" s="57"/>
      <c r="D1043" s="57"/>
      <c r="E1043" s="57"/>
      <c r="F1043" s="57"/>
      <c r="G1043" s="57"/>
      <c r="H1043" s="57"/>
      <c r="I1043" s="57"/>
      <c r="J1043" s="57"/>
      <c r="K1043" s="82"/>
      <c r="L1043" s="82"/>
      <c r="M1043" s="82"/>
      <c r="N1043" s="82"/>
      <c r="O1043" s="82"/>
      <c r="P1043" s="82"/>
      <c r="Q1043" s="82"/>
      <c r="R1043" s="79"/>
      <c r="S1043" s="79"/>
      <c r="T1043" s="79"/>
      <c r="U1043" s="79"/>
      <c r="V1043" s="77"/>
      <c r="W1043" s="77"/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77"/>
      <c r="AK1043" s="77"/>
      <c r="AL1043" s="77"/>
      <c r="AM1043" s="77"/>
      <c r="AN1043" s="77"/>
      <c r="AO1043" s="77"/>
      <c r="AP1043" s="77"/>
      <c r="AQ1043" s="77"/>
      <c r="AR1043" s="77"/>
      <c r="AS1043" s="77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77"/>
      <c r="BE1043" s="77"/>
      <c r="BF1043" s="77"/>
      <c r="BG1043" s="77"/>
      <c r="BH1043" s="77"/>
      <c r="BI1043" s="77"/>
      <c r="BJ1043" s="77"/>
      <c r="BK1043" s="77"/>
      <c r="BL1043" s="77"/>
      <c r="BM1043" s="77"/>
      <c r="BN1043" s="77"/>
      <c r="BO1043" s="77"/>
      <c r="BP1043" s="80"/>
      <c r="BQ1043" s="80"/>
      <c r="BR1043" s="80"/>
      <c r="BS1043" s="80"/>
      <c r="BT1043" s="80"/>
      <c r="BU1043" s="80"/>
      <c r="BV1043" s="80"/>
      <c r="BW1043" s="77"/>
      <c r="BX1043" s="57"/>
      <c r="CK1043" s="92"/>
      <c r="CL1043" s="92"/>
      <c r="CM1043" s="92"/>
      <c r="CN1043" s="92"/>
      <c r="CO1043" s="92"/>
      <c r="CP1043" s="92"/>
    </row>
    <row r="1044" spans="1:94" s="72" customFormat="1" ht="16" customHeight="1" x14ac:dyDescent="0.25">
      <c r="A1044" s="57"/>
      <c r="B1044" s="57"/>
      <c r="C1044" s="57"/>
      <c r="D1044" s="57"/>
      <c r="E1044" s="57"/>
      <c r="F1044" s="57"/>
      <c r="G1044" s="57"/>
      <c r="H1044" s="57"/>
      <c r="I1044" s="57"/>
      <c r="J1044" s="57"/>
      <c r="K1044" s="82"/>
      <c r="L1044" s="82"/>
      <c r="M1044" s="82"/>
      <c r="N1044" s="82"/>
      <c r="O1044" s="82"/>
      <c r="P1044" s="82"/>
      <c r="Q1044" s="82"/>
      <c r="R1044" s="79"/>
      <c r="S1044" s="79"/>
      <c r="T1044" s="79"/>
      <c r="U1044" s="79"/>
      <c r="V1044" s="77"/>
      <c r="W1044" s="77"/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77"/>
      <c r="AK1044" s="77"/>
      <c r="AL1044" s="77"/>
      <c r="AM1044" s="77"/>
      <c r="AN1044" s="77"/>
      <c r="AO1044" s="77"/>
      <c r="AP1044" s="77"/>
      <c r="AQ1044" s="77"/>
      <c r="AR1044" s="77"/>
      <c r="AS1044" s="77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77"/>
      <c r="BE1044" s="77"/>
      <c r="BF1044" s="77"/>
      <c r="BG1044" s="77"/>
      <c r="BH1044" s="77"/>
      <c r="BI1044" s="77"/>
      <c r="BJ1044" s="77"/>
      <c r="BK1044" s="77"/>
      <c r="BL1044" s="77"/>
      <c r="BM1044" s="77"/>
      <c r="BN1044" s="77"/>
      <c r="BO1044" s="77"/>
      <c r="BP1044" s="80"/>
      <c r="BQ1044" s="80"/>
      <c r="BR1044" s="80"/>
      <c r="BS1044" s="80"/>
      <c r="BT1044" s="80"/>
      <c r="BU1044" s="80"/>
      <c r="BV1044" s="80"/>
      <c r="BW1044" s="77"/>
      <c r="BX1044" s="57"/>
      <c r="CK1044" s="92"/>
      <c r="CL1044" s="92"/>
      <c r="CM1044" s="92"/>
      <c r="CN1044" s="92"/>
      <c r="CO1044" s="92"/>
      <c r="CP1044" s="92"/>
    </row>
    <row r="1045" spans="1:94" s="72" customFormat="1" ht="16" customHeight="1" x14ac:dyDescent="0.25">
      <c r="A1045" s="57"/>
      <c r="B1045" s="57"/>
      <c r="C1045" s="57"/>
      <c r="D1045" s="57"/>
      <c r="E1045" s="57"/>
      <c r="F1045" s="57"/>
      <c r="G1045" s="57"/>
      <c r="H1045" s="57"/>
      <c r="I1045" s="57"/>
      <c r="J1045" s="57"/>
      <c r="K1045" s="82"/>
      <c r="L1045" s="82"/>
      <c r="M1045" s="82"/>
      <c r="N1045" s="82"/>
      <c r="O1045" s="82"/>
      <c r="P1045" s="82"/>
      <c r="Q1045" s="82"/>
      <c r="R1045" s="79"/>
      <c r="S1045" s="79"/>
      <c r="T1045" s="79"/>
      <c r="U1045" s="79"/>
      <c r="V1045" s="77"/>
      <c r="W1045" s="77"/>
      <c r="X1045" s="77"/>
      <c r="Y1045" s="77"/>
      <c r="Z1045" s="77"/>
      <c r="AA1045" s="77"/>
      <c r="AB1045" s="77"/>
      <c r="AC1045" s="77"/>
      <c r="AD1045" s="77"/>
      <c r="AE1045" s="77"/>
      <c r="AF1045" s="77"/>
      <c r="AG1045" s="77"/>
      <c r="AH1045" s="77"/>
      <c r="AI1045" s="77"/>
      <c r="AJ1045" s="77"/>
      <c r="AK1045" s="77"/>
      <c r="AL1045" s="77"/>
      <c r="AM1045" s="77"/>
      <c r="AN1045" s="77"/>
      <c r="AO1045" s="77"/>
      <c r="AP1045" s="77"/>
      <c r="AQ1045" s="77"/>
      <c r="AR1045" s="77"/>
      <c r="AS1045" s="77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77"/>
      <c r="BE1045" s="77"/>
      <c r="BF1045" s="77"/>
      <c r="BG1045" s="77"/>
      <c r="BH1045" s="77"/>
      <c r="BI1045" s="77"/>
      <c r="BJ1045" s="77"/>
      <c r="BK1045" s="77"/>
      <c r="BL1045" s="77"/>
      <c r="BM1045" s="77"/>
      <c r="BN1045" s="77"/>
      <c r="BO1045" s="77"/>
      <c r="BP1045" s="80"/>
      <c r="BQ1045" s="80"/>
      <c r="BR1045" s="80"/>
      <c r="BS1045" s="80"/>
      <c r="BT1045" s="80"/>
      <c r="BU1045" s="80"/>
      <c r="BV1045" s="80"/>
      <c r="BW1045" s="77"/>
      <c r="BX1045" s="57"/>
      <c r="CK1045" s="92"/>
      <c r="CL1045" s="92"/>
      <c r="CM1045" s="92"/>
      <c r="CN1045" s="92"/>
      <c r="CO1045" s="92"/>
      <c r="CP1045" s="92"/>
    </row>
    <row r="1046" spans="1:94" s="72" customFormat="1" ht="16" customHeight="1" x14ac:dyDescent="0.25">
      <c r="A1046" s="57"/>
      <c r="B1046" s="57"/>
      <c r="C1046" s="57"/>
      <c r="D1046" s="57"/>
      <c r="E1046" s="57"/>
      <c r="F1046" s="57"/>
      <c r="G1046" s="57"/>
      <c r="H1046" s="57"/>
      <c r="I1046" s="57"/>
      <c r="J1046" s="57"/>
      <c r="K1046" s="82"/>
      <c r="L1046" s="82"/>
      <c r="M1046" s="82"/>
      <c r="N1046" s="82"/>
      <c r="O1046" s="82"/>
      <c r="P1046" s="82"/>
      <c r="Q1046" s="82"/>
      <c r="R1046" s="79"/>
      <c r="S1046" s="79"/>
      <c r="T1046" s="79"/>
      <c r="U1046" s="79"/>
      <c r="V1046" s="77"/>
      <c r="W1046" s="77"/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77"/>
      <c r="AK1046" s="77"/>
      <c r="AL1046" s="77"/>
      <c r="AM1046" s="77"/>
      <c r="AN1046" s="77"/>
      <c r="AO1046" s="77"/>
      <c r="AP1046" s="77"/>
      <c r="AQ1046" s="77"/>
      <c r="AR1046" s="77"/>
      <c r="AS1046" s="77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77"/>
      <c r="BE1046" s="77"/>
      <c r="BF1046" s="77"/>
      <c r="BG1046" s="77"/>
      <c r="BH1046" s="77"/>
      <c r="BI1046" s="77"/>
      <c r="BJ1046" s="77"/>
      <c r="BK1046" s="77"/>
      <c r="BL1046" s="77"/>
      <c r="BM1046" s="77"/>
      <c r="BN1046" s="77"/>
      <c r="BO1046" s="77"/>
      <c r="BP1046" s="80"/>
      <c r="BQ1046" s="80"/>
      <c r="BR1046" s="80"/>
      <c r="BS1046" s="80"/>
      <c r="BT1046" s="80"/>
      <c r="BU1046" s="80"/>
      <c r="BV1046" s="80"/>
      <c r="BW1046" s="77"/>
      <c r="BX1046" s="57"/>
      <c r="CK1046" s="92"/>
      <c r="CL1046" s="92"/>
      <c r="CM1046" s="92"/>
      <c r="CN1046" s="92"/>
      <c r="CO1046" s="92"/>
      <c r="CP1046" s="92"/>
    </row>
    <row r="1047" spans="1:94" s="72" customFormat="1" ht="16" customHeight="1" x14ac:dyDescent="0.25">
      <c r="A1047" s="57"/>
      <c r="B1047" s="57"/>
      <c r="C1047" s="57"/>
      <c r="D1047" s="57"/>
      <c r="E1047" s="57"/>
      <c r="F1047" s="57"/>
      <c r="G1047" s="57"/>
      <c r="H1047" s="57"/>
      <c r="I1047" s="57"/>
      <c r="J1047" s="57"/>
      <c r="K1047" s="82"/>
      <c r="L1047" s="82"/>
      <c r="M1047" s="82"/>
      <c r="N1047" s="82"/>
      <c r="O1047" s="82"/>
      <c r="P1047" s="82"/>
      <c r="Q1047" s="82"/>
      <c r="R1047" s="79"/>
      <c r="S1047" s="79"/>
      <c r="T1047" s="79"/>
      <c r="U1047" s="79"/>
      <c r="V1047" s="77"/>
      <c r="W1047" s="77"/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77"/>
      <c r="AK1047" s="77"/>
      <c r="AL1047" s="77"/>
      <c r="AM1047" s="77"/>
      <c r="AN1047" s="77"/>
      <c r="AO1047" s="77"/>
      <c r="AP1047" s="77"/>
      <c r="AQ1047" s="77"/>
      <c r="AR1047" s="77"/>
      <c r="AS1047" s="77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77"/>
      <c r="BE1047" s="77"/>
      <c r="BF1047" s="77"/>
      <c r="BG1047" s="77"/>
      <c r="BH1047" s="77"/>
      <c r="BI1047" s="77"/>
      <c r="BJ1047" s="77"/>
      <c r="BK1047" s="77"/>
      <c r="BL1047" s="77"/>
      <c r="BM1047" s="77"/>
      <c r="BN1047" s="77"/>
      <c r="BO1047" s="77"/>
      <c r="BP1047" s="80"/>
      <c r="BQ1047" s="80"/>
      <c r="BR1047" s="80"/>
      <c r="BS1047" s="80"/>
      <c r="BT1047" s="80"/>
      <c r="BU1047" s="80"/>
      <c r="BV1047" s="80"/>
      <c r="BW1047" s="77"/>
      <c r="BX1047" s="57"/>
      <c r="CK1047" s="92"/>
      <c r="CL1047" s="92"/>
      <c r="CM1047" s="92"/>
      <c r="CN1047" s="92"/>
      <c r="CO1047" s="92"/>
      <c r="CP1047" s="92"/>
    </row>
    <row r="1048" spans="1:94" s="72" customFormat="1" ht="16" customHeight="1" x14ac:dyDescent="0.25">
      <c r="A1048" s="57"/>
      <c r="B1048" s="57"/>
      <c r="C1048" s="57"/>
      <c r="D1048" s="57"/>
      <c r="E1048" s="57"/>
      <c r="F1048" s="57"/>
      <c r="G1048" s="57"/>
      <c r="H1048" s="57"/>
      <c r="I1048" s="57"/>
      <c r="J1048" s="57"/>
      <c r="K1048" s="82"/>
      <c r="L1048" s="82"/>
      <c r="M1048" s="82"/>
      <c r="N1048" s="82"/>
      <c r="O1048" s="82"/>
      <c r="P1048" s="82"/>
      <c r="Q1048" s="82"/>
      <c r="R1048" s="79"/>
      <c r="S1048" s="79"/>
      <c r="T1048" s="79"/>
      <c r="U1048" s="79"/>
      <c r="V1048" s="77"/>
      <c r="W1048" s="77"/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77"/>
      <c r="AK1048" s="77"/>
      <c r="AL1048" s="77"/>
      <c r="AM1048" s="77"/>
      <c r="AN1048" s="77"/>
      <c r="AO1048" s="77"/>
      <c r="AP1048" s="77"/>
      <c r="AQ1048" s="77"/>
      <c r="AR1048" s="77"/>
      <c r="AS1048" s="77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77"/>
      <c r="BE1048" s="77"/>
      <c r="BF1048" s="77"/>
      <c r="BG1048" s="77"/>
      <c r="BH1048" s="77"/>
      <c r="BI1048" s="77"/>
      <c r="BJ1048" s="77"/>
      <c r="BK1048" s="77"/>
      <c r="BL1048" s="77"/>
      <c r="BM1048" s="77"/>
      <c r="BN1048" s="77"/>
      <c r="BO1048" s="77"/>
      <c r="BP1048" s="80"/>
      <c r="BQ1048" s="80"/>
      <c r="BR1048" s="80"/>
      <c r="BS1048" s="80"/>
      <c r="BT1048" s="80"/>
      <c r="BU1048" s="80"/>
      <c r="BV1048" s="80"/>
      <c r="BW1048" s="77"/>
      <c r="BX1048" s="57"/>
      <c r="CK1048" s="92"/>
      <c r="CL1048" s="92"/>
      <c r="CM1048" s="92"/>
      <c r="CN1048" s="92"/>
      <c r="CO1048" s="92"/>
      <c r="CP1048" s="92"/>
    </row>
    <row r="1049" spans="1:94" s="72" customFormat="1" ht="16" customHeight="1" x14ac:dyDescent="0.25">
      <c r="A1049" s="57"/>
      <c r="B1049" s="57"/>
      <c r="C1049" s="57"/>
      <c r="D1049" s="57"/>
      <c r="E1049" s="57"/>
      <c r="F1049" s="57"/>
      <c r="G1049" s="57"/>
      <c r="H1049" s="57"/>
      <c r="I1049" s="57"/>
      <c r="J1049" s="57"/>
      <c r="K1049" s="82"/>
      <c r="L1049" s="82"/>
      <c r="M1049" s="82"/>
      <c r="N1049" s="82"/>
      <c r="O1049" s="82"/>
      <c r="P1049" s="82"/>
      <c r="Q1049" s="82"/>
      <c r="R1049" s="79"/>
      <c r="S1049" s="79"/>
      <c r="T1049" s="79"/>
      <c r="U1049" s="79"/>
      <c r="V1049" s="77"/>
      <c r="W1049" s="77"/>
      <c r="X1049" s="77"/>
      <c r="Y1049" s="77"/>
      <c r="Z1049" s="77"/>
      <c r="AA1049" s="77"/>
      <c r="AB1049" s="77"/>
      <c r="AC1049" s="77"/>
      <c r="AD1049" s="77"/>
      <c r="AE1049" s="77"/>
      <c r="AF1049" s="77"/>
      <c r="AG1049" s="77"/>
      <c r="AH1049" s="77"/>
      <c r="AI1049" s="77"/>
      <c r="AJ1049" s="77"/>
      <c r="AK1049" s="77"/>
      <c r="AL1049" s="77"/>
      <c r="AM1049" s="77"/>
      <c r="AN1049" s="77"/>
      <c r="AO1049" s="77"/>
      <c r="AP1049" s="77"/>
      <c r="AQ1049" s="77"/>
      <c r="AR1049" s="77"/>
      <c r="AS1049" s="77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77"/>
      <c r="BE1049" s="77"/>
      <c r="BF1049" s="77"/>
      <c r="BG1049" s="77"/>
      <c r="BH1049" s="77"/>
      <c r="BI1049" s="77"/>
      <c r="BJ1049" s="77"/>
      <c r="BK1049" s="77"/>
      <c r="BL1049" s="77"/>
      <c r="BM1049" s="77"/>
      <c r="BN1049" s="77"/>
      <c r="BO1049" s="77"/>
      <c r="BP1049" s="80"/>
      <c r="BQ1049" s="80"/>
      <c r="BR1049" s="80"/>
      <c r="BS1049" s="80"/>
      <c r="BT1049" s="80"/>
      <c r="BU1049" s="80"/>
      <c r="BV1049" s="80"/>
      <c r="BW1049" s="77"/>
      <c r="BX1049" s="57"/>
      <c r="CK1049" s="92"/>
      <c r="CL1049" s="92"/>
      <c r="CM1049" s="92"/>
      <c r="CN1049" s="92"/>
      <c r="CO1049" s="92"/>
      <c r="CP1049" s="92"/>
    </row>
    <row r="1050" spans="1:94" s="72" customFormat="1" ht="16" customHeight="1" x14ac:dyDescent="0.25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82"/>
      <c r="L1050" s="82"/>
      <c r="M1050" s="82"/>
      <c r="N1050" s="82"/>
      <c r="O1050" s="82"/>
      <c r="P1050" s="82"/>
      <c r="Q1050" s="82"/>
      <c r="R1050" s="79"/>
      <c r="S1050" s="79"/>
      <c r="T1050" s="79"/>
      <c r="U1050" s="79"/>
      <c r="V1050" s="77"/>
      <c r="W1050" s="77"/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77"/>
      <c r="AK1050" s="77"/>
      <c r="AL1050" s="77"/>
      <c r="AM1050" s="77"/>
      <c r="AN1050" s="77"/>
      <c r="AO1050" s="77"/>
      <c r="AP1050" s="77"/>
      <c r="AQ1050" s="77"/>
      <c r="AR1050" s="77"/>
      <c r="AS1050" s="77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77"/>
      <c r="BE1050" s="77"/>
      <c r="BF1050" s="77"/>
      <c r="BG1050" s="77"/>
      <c r="BH1050" s="77"/>
      <c r="BI1050" s="77"/>
      <c r="BJ1050" s="77"/>
      <c r="BK1050" s="77"/>
      <c r="BL1050" s="77"/>
      <c r="BM1050" s="77"/>
      <c r="BN1050" s="77"/>
      <c r="BO1050" s="77"/>
      <c r="BP1050" s="80"/>
      <c r="BQ1050" s="80"/>
      <c r="BR1050" s="80"/>
      <c r="BS1050" s="80"/>
      <c r="BT1050" s="80"/>
      <c r="BU1050" s="80"/>
      <c r="BV1050" s="80"/>
      <c r="BW1050" s="77"/>
      <c r="BX1050" s="57"/>
      <c r="CK1050" s="92"/>
      <c r="CL1050" s="92"/>
      <c r="CM1050" s="92"/>
      <c r="CN1050" s="92"/>
      <c r="CO1050" s="92"/>
      <c r="CP1050" s="92"/>
    </row>
    <row r="1051" spans="1:94" s="72" customFormat="1" ht="16" customHeight="1" x14ac:dyDescent="0.25">
      <c r="A1051" s="57"/>
      <c r="B1051" s="57"/>
      <c r="C1051" s="57"/>
      <c r="D1051" s="57"/>
      <c r="E1051" s="57"/>
      <c r="F1051" s="57"/>
      <c r="G1051" s="57"/>
      <c r="H1051" s="57"/>
      <c r="I1051" s="57"/>
      <c r="J1051" s="57"/>
      <c r="K1051" s="82"/>
      <c r="L1051" s="82"/>
      <c r="M1051" s="82"/>
      <c r="N1051" s="82"/>
      <c r="O1051" s="82"/>
      <c r="P1051" s="82"/>
      <c r="Q1051" s="82"/>
      <c r="R1051" s="79"/>
      <c r="S1051" s="79"/>
      <c r="T1051" s="79"/>
      <c r="U1051" s="79"/>
      <c r="V1051" s="77"/>
      <c r="W1051" s="77"/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77"/>
      <c r="AK1051" s="77"/>
      <c r="AL1051" s="77"/>
      <c r="AM1051" s="77"/>
      <c r="AN1051" s="77"/>
      <c r="AO1051" s="77"/>
      <c r="AP1051" s="77"/>
      <c r="AQ1051" s="77"/>
      <c r="AR1051" s="77"/>
      <c r="AS1051" s="77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77"/>
      <c r="BE1051" s="77"/>
      <c r="BF1051" s="77"/>
      <c r="BG1051" s="77"/>
      <c r="BH1051" s="77"/>
      <c r="BI1051" s="77"/>
      <c r="BJ1051" s="77"/>
      <c r="BK1051" s="77"/>
      <c r="BL1051" s="77"/>
      <c r="BM1051" s="77"/>
      <c r="BN1051" s="77"/>
      <c r="BO1051" s="77"/>
      <c r="BP1051" s="80"/>
      <c r="BQ1051" s="80"/>
      <c r="BR1051" s="80"/>
      <c r="BS1051" s="80"/>
      <c r="BT1051" s="80"/>
      <c r="BU1051" s="80"/>
      <c r="BV1051" s="80"/>
      <c r="BW1051" s="77"/>
      <c r="BX1051" s="57"/>
      <c r="CK1051" s="92"/>
      <c r="CL1051" s="92"/>
      <c r="CM1051" s="92"/>
      <c r="CN1051" s="92"/>
      <c r="CO1051" s="92"/>
      <c r="CP1051" s="92"/>
    </row>
    <row r="1052" spans="1:94" s="72" customFormat="1" ht="16" customHeight="1" x14ac:dyDescent="0.25">
      <c r="A1052" s="57"/>
      <c r="B1052" s="57"/>
      <c r="C1052" s="57"/>
      <c r="D1052" s="57"/>
      <c r="E1052" s="57"/>
      <c r="F1052" s="57"/>
      <c r="G1052" s="57"/>
      <c r="H1052" s="57"/>
      <c r="I1052" s="57"/>
      <c r="J1052" s="57"/>
      <c r="K1052" s="82"/>
      <c r="L1052" s="82"/>
      <c r="M1052" s="82"/>
      <c r="N1052" s="82"/>
      <c r="O1052" s="82"/>
      <c r="P1052" s="82"/>
      <c r="Q1052" s="82"/>
      <c r="R1052" s="79"/>
      <c r="S1052" s="79"/>
      <c r="T1052" s="79"/>
      <c r="U1052" s="79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  <c r="BG1052" s="81"/>
      <c r="BH1052" s="81"/>
      <c r="BI1052" s="81"/>
      <c r="BJ1052" s="81"/>
      <c r="BK1052" s="81"/>
      <c r="BL1052" s="81"/>
      <c r="BM1052" s="81"/>
      <c r="BN1052" s="81"/>
      <c r="BO1052" s="81"/>
      <c r="BP1052" s="80"/>
      <c r="BQ1052" s="80"/>
      <c r="BR1052" s="80"/>
      <c r="BS1052" s="80"/>
      <c r="BT1052" s="80"/>
      <c r="BU1052" s="80"/>
      <c r="BV1052" s="80"/>
      <c r="BW1052" s="77"/>
      <c r="BX1052" s="57"/>
      <c r="CK1052" s="92"/>
      <c r="CL1052" s="92"/>
      <c r="CM1052" s="92"/>
      <c r="CN1052" s="92"/>
      <c r="CO1052" s="92"/>
      <c r="CP1052" s="92"/>
    </row>
    <row r="1053" spans="1:94" s="72" customFormat="1" ht="16" customHeight="1" x14ac:dyDescent="0.25">
      <c r="A1053" s="57"/>
      <c r="B1053" s="57"/>
      <c r="C1053" s="57"/>
      <c r="D1053" s="57"/>
      <c r="E1053" s="57"/>
      <c r="F1053" s="57"/>
      <c r="G1053" s="57"/>
      <c r="H1053" s="57"/>
      <c r="I1053" s="57"/>
      <c r="J1053" s="57"/>
      <c r="K1053" s="82"/>
      <c r="L1053" s="82"/>
      <c r="M1053" s="82"/>
      <c r="N1053" s="82"/>
      <c r="O1053" s="82"/>
      <c r="P1053" s="82"/>
      <c r="Q1053" s="82"/>
      <c r="R1053" s="79"/>
      <c r="S1053" s="79"/>
      <c r="T1053" s="79"/>
      <c r="U1053" s="79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  <c r="BG1053" s="81"/>
      <c r="BH1053" s="81"/>
      <c r="BI1053" s="81"/>
      <c r="BJ1053" s="81"/>
      <c r="BK1053" s="81"/>
      <c r="BL1053" s="81"/>
      <c r="BM1053" s="81"/>
      <c r="BN1053" s="81"/>
      <c r="BO1053" s="81"/>
      <c r="BP1053" s="80"/>
      <c r="BQ1053" s="80"/>
      <c r="BR1053" s="80"/>
      <c r="BS1053" s="80"/>
      <c r="BT1053" s="80"/>
      <c r="BU1053" s="80"/>
      <c r="BV1053" s="80"/>
      <c r="BW1053" s="77"/>
      <c r="BX1053" s="57"/>
      <c r="CK1053" s="92"/>
      <c r="CL1053" s="92"/>
      <c r="CM1053" s="92"/>
      <c r="CN1053" s="92"/>
      <c r="CO1053" s="92"/>
      <c r="CP1053" s="92"/>
    </row>
    <row r="1054" spans="1:94" s="72" customFormat="1" ht="16" customHeight="1" x14ac:dyDescent="0.25">
      <c r="A1054" s="57"/>
      <c r="B1054" s="57"/>
      <c r="C1054" s="57"/>
      <c r="D1054" s="57"/>
      <c r="E1054" s="57"/>
      <c r="F1054" s="57"/>
      <c r="G1054" s="57"/>
      <c r="H1054" s="57"/>
      <c r="I1054" s="57"/>
      <c r="J1054" s="57"/>
      <c r="K1054" s="82"/>
      <c r="L1054" s="82"/>
      <c r="M1054" s="82"/>
      <c r="N1054" s="82"/>
      <c r="O1054" s="82"/>
      <c r="P1054" s="82"/>
      <c r="Q1054" s="82"/>
      <c r="R1054" s="79"/>
      <c r="S1054" s="79"/>
      <c r="T1054" s="79"/>
      <c r="U1054" s="79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  <c r="BG1054" s="81"/>
      <c r="BH1054" s="81"/>
      <c r="BI1054" s="81"/>
      <c r="BJ1054" s="81"/>
      <c r="BK1054" s="81"/>
      <c r="BL1054" s="81"/>
      <c r="BM1054" s="81"/>
      <c r="BN1054" s="81"/>
      <c r="BO1054" s="81"/>
      <c r="BP1054" s="80"/>
      <c r="BQ1054" s="80"/>
      <c r="BR1054" s="80"/>
      <c r="BS1054" s="80"/>
      <c r="BT1054" s="80"/>
      <c r="BU1054" s="80"/>
      <c r="BV1054" s="80"/>
      <c r="BW1054" s="77"/>
      <c r="BX1054" s="57"/>
      <c r="CK1054" s="92"/>
      <c r="CL1054" s="92"/>
      <c r="CM1054" s="92"/>
      <c r="CN1054" s="92"/>
      <c r="CO1054" s="92"/>
      <c r="CP1054" s="92"/>
    </row>
    <row r="1055" spans="1:94" s="72" customFormat="1" ht="16" customHeight="1" x14ac:dyDescent="0.25">
      <c r="A1055" s="57"/>
      <c r="B1055" s="57"/>
      <c r="C1055" s="57"/>
      <c r="D1055" s="57"/>
      <c r="E1055" s="57"/>
      <c r="F1055" s="57"/>
      <c r="G1055" s="57"/>
      <c r="H1055" s="57"/>
      <c r="I1055" s="57"/>
      <c r="J1055" s="57"/>
      <c r="K1055" s="82"/>
      <c r="L1055" s="82"/>
      <c r="M1055" s="82"/>
      <c r="N1055" s="82"/>
      <c r="O1055" s="82"/>
      <c r="P1055" s="82"/>
      <c r="Q1055" s="82"/>
      <c r="R1055" s="79"/>
      <c r="S1055" s="79"/>
      <c r="T1055" s="79"/>
      <c r="U1055" s="79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  <c r="BG1055" s="81"/>
      <c r="BH1055" s="81"/>
      <c r="BI1055" s="81"/>
      <c r="BJ1055" s="81"/>
      <c r="BK1055" s="81"/>
      <c r="BL1055" s="81"/>
      <c r="BM1055" s="81"/>
      <c r="BN1055" s="81"/>
      <c r="BO1055" s="81"/>
      <c r="BP1055" s="80"/>
      <c r="BQ1055" s="80"/>
      <c r="BR1055" s="80"/>
      <c r="BS1055" s="80"/>
      <c r="BT1055" s="80"/>
      <c r="BU1055" s="80"/>
      <c r="BV1055" s="80"/>
      <c r="BW1055" s="77"/>
      <c r="BX1055" s="57"/>
      <c r="CK1055" s="92"/>
      <c r="CL1055" s="92"/>
      <c r="CM1055" s="92"/>
      <c r="CN1055" s="92"/>
      <c r="CO1055" s="92"/>
      <c r="CP1055" s="92"/>
    </row>
    <row r="1056" spans="1:94" s="72" customFormat="1" ht="16" customHeight="1" x14ac:dyDescent="0.25">
      <c r="A1056" s="57"/>
      <c r="B1056" s="57"/>
      <c r="C1056" s="57"/>
      <c r="D1056" s="57"/>
      <c r="E1056" s="57"/>
      <c r="F1056" s="57"/>
      <c r="G1056" s="57"/>
      <c r="H1056" s="57"/>
      <c r="I1056" s="57"/>
      <c r="J1056" s="57"/>
      <c r="K1056" s="82"/>
      <c r="L1056" s="82"/>
      <c r="M1056" s="82"/>
      <c r="N1056" s="82"/>
      <c r="O1056" s="82"/>
      <c r="P1056" s="82"/>
      <c r="Q1056" s="82"/>
      <c r="R1056" s="79"/>
      <c r="S1056" s="79"/>
      <c r="T1056" s="79"/>
      <c r="U1056" s="79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  <c r="BG1056" s="81"/>
      <c r="BH1056" s="81"/>
      <c r="BI1056" s="81"/>
      <c r="BJ1056" s="81"/>
      <c r="BK1056" s="81"/>
      <c r="BL1056" s="81"/>
      <c r="BM1056" s="81"/>
      <c r="BN1056" s="81"/>
      <c r="BO1056" s="81"/>
      <c r="BP1056" s="80"/>
      <c r="BQ1056" s="80"/>
      <c r="BR1056" s="80"/>
      <c r="BS1056" s="80"/>
      <c r="BT1056" s="80"/>
      <c r="BU1056" s="80"/>
      <c r="BV1056" s="80"/>
      <c r="BW1056" s="77"/>
      <c r="BX1056" s="57"/>
      <c r="CK1056" s="92"/>
      <c r="CL1056" s="92"/>
      <c r="CM1056" s="92"/>
      <c r="CN1056" s="92"/>
      <c r="CO1056" s="92"/>
      <c r="CP1056" s="92"/>
    </row>
    <row r="1057" spans="1:94" s="72" customFormat="1" ht="16" customHeight="1" x14ac:dyDescent="0.25">
      <c r="A1057" s="57"/>
      <c r="B1057" s="57"/>
      <c r="C1057" s="57"/>
      <c r="D1057" s="57"/>
      <c r="E1057" s="57"/>
      <c r="F1057" s="57"/>
      <c r="G1057" s="57"/>
      <c r="H1057" s="57"/>
      <c r="I1057" s="57"/>
      <c r="J1057" s="57"/>
      <c r="K1057" s="82"/>
      <c r="L1057" s="82"/>
      <c r="M1057" s="82"/>
      <c r="N1057" s="82"/>
      <c r="O1057" s="82"/>
      <c r="P1057" s="82"/>
      <c r="Q1057" s="82"/>
      <c r="R1057" s="79"/>
      <c r="S1057" s="79"/>
      <c r="T1057" s="79"/>
      <c r="U1057" s="79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  <c r="BG1057" s="81"/>
      <c r="BH1057" s="81"/>
      <c r="BI1057" s="81"/>
      <c r="BJ1057" s="81"/>
      <c r="BK1057" s="81"/>
      <c r="BL1057" s="81"/>
      <c r="BM1057" s="81"/>
      <c r="BN1057" s="81"/>
      <c r="BO1057" s="81"/>
      <c r="BP1057" s="80"/>
      <c r="BQ1057" s="80"/>
      <c r="BR1057" s="80"/>
      <c r="BS1057" s="80"/>
      <c r="BT1057" s="80"/>
      <c r="BU1057" s="80"/>
      <c r="BV1057" s="80"/>
      <c r="BW1057" s="77"/>
      <c r="BX1057" s="57"/>
      <c r="CK1057" s="92"/>
      <c r="CL1057" s="92"/>
      <c r="CM1057" s="92"/>
      <c r="CN1057" s="92"/>
      <c r="CO1057" s="92"/>
      <c r="CP1057" s="92"/>
    </row>
    <row r="1058" spans="1:94" s="72" customFormat="1" ht="16" customHeight="1" x14ac:dyDescent="0.25">
      <c r="A1058" s="57"/>
      <c r="B1058" s="57"/>
      <c r="C1058" s="57"/>
      <c r="D1058" s="57"/>
      <c r="E1058" s="57"/>
      <c r="F1058" s="57"/>
      <c r="G1058" s="57"/>
      <c r="H1058" s="57"/>
      <c r="I1058" s="57"/>
      <c r="J1058" s="57"/>
      <c r="K1058" s="82"/>
      <c r="L1058" s="82"/>
      <c r="M1058" s="82"/>
      <c r="N1058" s="82"/>
      <c r="O1058" s="82"/>
      <c r="P1058" s="82"/>
      <c r="Q1058" s="82"/>
      <c r="R1058" s="79"/>
      <c r="S1058" s="79"/>
      <c r="T1058" s="79"/>
      <c r="U1058" s="79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  <c r="BG1058" s="81"/>
      <c r="BH1058" s="81"/>
      <c r="BI1058" s="81"/>
      <c r="BJ1058" s="81"/>
      <c r="BK1058" s="81"/>
      <c r="BL1058" s="81"/>
      <c r="BM1058" s="81"/>
      <c r="BN1058" s="81"/>
      <c r="BO1058" s="81"/>
      <c r="BP1058" s="80"/>
      <c r="BQ1058" s="80"/>
      <c r="BR1058" s="80"/>
      <c r="BS1058" s="80"/>
      <c r="BT1058" s="80"/>
      <c r="BU1058" s="80"/>
      <c r="BV1058" s="80"/>
      <c r="BW1058" s="77"/>
      <c r="BX1058" s="57"/>
      <c r="CK1058" s="92"/>
      <c r="CL1058" s="92"/>
      <c r="CM1058" s="92"/>
      <c r="CN1058" s="92"/>
      <c r="CO1058" s="92"/>
      <c r="CP1058" s="92"/>
    </row>
    <row r="1059" spans="1:94" s="72" customFormat="1" ht="16" customHeight="1" x14ac:dyDescent="0.25">
      <c r="A1059" s="57"/>
      <c r="B1059" s="57"/>
      <c r="C1059" s="57"/>
      <c r="D1059" s="57"/>
      <c r="E1059" s="57"/>
      <c r="F1059" s="57"/>
      <c r="G1059" s="57"/>
      <c r="H1059" s="57"/>
      <c r="I1059" s="57"/>
      <c r="J1059" s="57"/>
      <c r="K1059" s="82"/>
      <c r="L1059" s="82"/>
      <c r="M1059" s="82"/>
      <c r="N1059" s="82"/>
      <c r="O1059" s="82"/>
      <c r="P1059" s="82"/>
      <c r="Q1059" s="82"/>
      <c r="R1059" s="79"/>
      <c r="S1059" s="79"/>
      <c r="T1059" s="79"/>
      <c r="U1059" s="79"/>
      <c r="V1059" s="77"/>
      <c r="W1059" s="77"/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77"/>
      <c r="AK1059" s="77"/>
      <c r="AL1059" s="77"/>
      <c r="AM1059" s="77"/>
      <c r="AN1059" s="77"/>
      <c r="AO1059" s="77"/>
      <c r="AP1059" s="77"/>
      <c r="AQ1059" s="77"/>
      <c r="AR1059" s="77"/>
      <c r="AS1059" s="77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77"/>
      <c r="BE1059" s="77"/>
      <c r="BF1059" s="77"/>
      <c r="BG1059" s="77"/>
      <c r="BH1059" s="77"/>
      <c r="BI1059" s="77"/>
      <c r="BJ1059" s="77"/>
      <c r="BK1059" s="77"/>
      <c r="BL1059" s="77"/>
      <c r="BM1059" s="77"/>
      <c r="BN1059" s="77"/>
      <c r="BO1059" s="77"/>
      <c r="BP1059" s="80"/>
      <c r="BQ1059" s="80"/>
      <c r="BR1059" s="80"/>
      <c r="BS1059" s="80"/>
      <c r="BT1059" s="80"/>
      <c r="BU1059" s="80"/>
      <c r="BV1059" s="80"/>
      <c r="BW1059" s="77"/>
      <c r="BX1059" s="57"/>
      <c r="CK1059" s="92"/>
      <c r="CL1059" s="92"/>
      <c r="CM1059" s="92"/>
      <c r="CN1059" s="92"/>
      <c r="CO1059" s="92"/>
      <c r="CP1059" s="92"/>
    </row>
    <row r="1060" spans="1:94" s="72" customFormat="1" ht="16" customHeight="1" x14ac:dyDescent="0.25">
      <c r="A1060" s="57"/>
      <c r="B1060" s="57"/>
      <c r="C1060" s="57"/>
      <c r="D1060" s="57"/>
      <c r="E1060" s="57"/>
      <c r="F1060" s="57"/>
      <c r="G1060" s="57"/>
      <c r="H1060" s="57"/>
      <c r="I1060" s="57"/>
      <c r="J1060" s="57"/>
      <c r="K1060" s="82"/>
      <c r="L1060" s="82"/>
      <c r="M1060" s="82"/>
      <c r="N1060" s="82"/>
      <c r="O1060" s="82"/>
      <c r="P1060" s="82"/>
      <c r="Q1060" s="82"/>
      <c r="R1060" s="79"/>
      <c r="S1060" s="79"/>
      <c r="T1060" s="79"/>
      <c r="U1060" s="79"/>
      <c r="V1060" s="77"/>
      <c r="W1060" s="77"/>
      <c r="X1060" s="77"/>
      <c r="Y1060" s="77"/>
      <c r="Z1060" s="77"/>
      <c r="AA1060" s="77"/>
      <c r="AB1060" s="77"/>
      <c r="AC1060" s="77"/>
      <c r="AD1060" s="77"/>
      <c r="AE1060" s="77"/>
      <c r="AF1060" s="77"/>
      <c r="AG1060" s="77"/>
      <c r="AH1060" s="77"/>
      <c r="AI1060" s="77"/>
      <c r="AJ1060" s="77"/>
      <c r="AK1060" s="77"/>
      <c r="AL1060" s="77"/>
      <c r="AM1060" s="77"/>
      <c r="AN1060" s="77"/>
      <c r="AO1060" s="77"/>
      <c r="AP1060" s="77"/>
      <c r="AQ1060" s="77"/>
      <c r="AR1060" s="77"/>
      <c r="AS1060" s="77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77"/>
      <c r="BE1060" s="77"/>
      <c r="BF1060" s="77"/>
      <c r="BG1060" s="77"/>
      <c r="BH1060" s="77"/>
      <c r="BI1060" s="77"/>
      <c r="BJ1060" s="77"/>
      <c r="BK1060" s="77"/>
      <c r="BL1060" s="77"/>
      <c r="BM1060" s="77"/>
      <c r="BN1060" s="77"/>
      <c r="BO1060" s="77"/>
      <c r="BP1060" s="80"/>
      <c r="BQ1060" s="80"/>
      <c r="BR1060" s="80"/>
      <c r="BS1060" s="80"/>
      <c r="BT1060" s="80"/>
      <c r="BU1060" s="80"/>
      <c r="BV1060" s="80"/>
      <c r="BW1060" s="77"/>
      <c r="BX1060" s="57"/>
      <c r="CK1060" s="92"/>
      <c r="CL1060" s="92"/>
      <c r="CM1060" s="92"/>
      <c r="CN1060" s="92"/>
      <c r="CO1060" s="92"/>
      <c r="CP1060" s="92"/>
    </row>
    <row r="1061" spans="1:94" s="72" customFormat="1" ht="16" customHeight="1" x14ac:dyDescent="0.25">
      <c r="A1061" s="57"/>
      <c r="B1061" s="57"/>
      <c r="C1061" s="57"/>
      <c r="D1061" s="57"/>
      <c r="E1061" s="57"/>
      <c r="F1061" s="57"/>
      <c r="G1061" s="57"/>
      <c r="H1061" s="57"/>
      <c r="I1061" s="57"/>
      <c r="J1061" s="57"/>
      <c r="K1061" s="82"/>
      <c r="L1061" s="82"/>
      <c r="M1061" s="82"/>
      <c r="N1061" s="82"/>
      <c r="O1061" s="82"/>
      <c r="P1061" s="82"/>
      <c r="Q1061" s="82"/>
      <c r="R1061" s="79"/>
      <c r="S1061" s="79"/>
      <c r="T1061" s="79"/>
      <c r="U1061" s="79"/>
      <c r="V1061" s="77"/>
      <c r="W1061" s="77"/>
      <c r="X1061" s="77"/>
      <c r="Y1061" s="77"/>
      <c r="Z1061" s="77"/>
      <c r="AA1061" s="77"/>
      <c r="AB1061" s="77"/>
      <c r="AC1061" s="77"/>
      <c r="AD1061" s="77"/>
      <c r="AE1061" s="77"/>
      <c r="AF1061" s="77"/>
      <c r="AG1061" s="77"/>
      <c r="AH1061" s="77"/>
      <c r="AI1061" s="77"/>
      <c r="AJ1061" s="77"/>
      <c r="AK1061" s="77"/>
      <c r="AL1061" s="77"/>
      <c r="AM1061" s="77"/>
      <c r="AN1061" s="77"/>
      <c r="AO1061" s="77"/>
      <c r="AP1061" s="77"/>
      <c r="AQ1061" s="77"/>
      <c r="AR1061" s="77"/>
      <c r="AS1061" s="77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77"/>
      <c r="BE1061" s="77"/>
      <c r="BF1061" s="77"/>
      <c r="BG1061" s="77"/>
      <c r="BH1061" s="77"/>
      <c r="BI1061" s="77"/>
      <c r="BJ1061" s="77"/>
      <c r="BK1061" s="77"/>
      <c r="BL1061" s="77"/>
      <c r="BM1061" s="77"/>
      <c r="BN1061" s="77"/>
      <c r="BO1061" s="77"/>
      <c r="BP1061" s="80"/>
      <c r="BQ1061" s="80"/>
      <c r="BR1061" s="80"/>
      <c r="BS1061" s="80"/>
      <c r="BT1061" s="80"/>
      <c r="BU1061" s="80"/>
      <c r="BV1061" s="80"/>
      <c r="BW1061" s="77"/>
      <c r="BX1061" s="57"/>
      <c r="CK1061" s="92"/>
      <c r="CL1061" s="92"/>
      <c r="CM1061" s="92"/>
      <c r="CN1061" s="92"/>
      <c r="CO1061" s="92"/>
      <c r="CP1061" s="92"/>
    </row>
    <row r="1062" spans="1:94" s="72" customFormat="1" ht="16" customHeight="1" x14ac:dyDescent="0.25">
      <c r="A1062" s="57"/>
      <c r="B1062" s="57"/>
      <c r="C1062" s="57"/>
      <c r="D1062" s="57"/>
      <c r="E1062" s="57"/>
      <c r="F1062" s="57"/>
      <c r="G1062" s="57"/>
      <c r="H1062" s="57"/>
      <c r="I1062" s="57"/>
      <c r="J1062" s="57"/>
      <c r="K1062" s="82"/>
      <c r="L1062" s="82"/>
      <c r="M1062" s="82"/>
      <c r="N1062" s="82"/>
      <c r="O1062" s="82"/>
      <c r="P1062" s="82"/>
      <c r="Q1062" s="82"/>
      <c r="R1062" s="79"/>
      <c r="S1062" s="79"/>
      <c r="T1062" s="79"/>
      <c r="U1062" s="79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77"/>
      <c r="BE1062" s="77"/>
      <c r="BF1062" s="77"/>
      <c r="BG1062" s="77"/>
      <c r="BH1062" s="77"/>
      <c r="BI1062" s="77"/>
      <c r="BJ1062" s="77"/>
      <c r="BK1062" s="77"/>
      <c r="BL1062" s="77"/>
      <c r="BM1062" s="77"/>
      <c r="BN1062" s="77"/>
      <c r="BO1062" s="77"/>
      <c r="BP1062" s="80"/>
      <c r="BQ1062" s="80"/>
      <c r="BR1062" s="80"/>
      <c r="BS1062" s="80"/>
      <c r="BT1062" s="80"/>
      <c r="BU1062" s="80"/>
      <c r="BV1062" s="80"/>
      <c r="BW1062" s="77"/>
      <c r="BX1062" s="57"/>
      <c r="CK1062" s="92"/>
      <c r="CL1062" s="92"/>
      <c r="CM1062" s="92"/>
      <c r="CN1062" s="92"/>
      <c r="CO1062" s="92"/>
      <c r="CP1062" s="92"/>
    </row>
    <row r="1063" spans="1:94" s="72" customFormat="1" ht="16" customHeight="1" x14ac:dyDescent="0.25">
      <c r="A1063" s="57"/>
      <c r="B1063" s="57"/>
      <c r="C1063" s="57"/>
      <c r="D1063" s="57"/>
      <c r="E1063" s="57"/>
      <c r="F1063" s="57"/>
      <c r="G1063" s="57"/>
      <c r="H1063" s="57"/>
      <c r="I1063" s="57"/>
      <c r="J1063" s="57"/>
      <c r="K1063" s="82"/>
      <c r="L1063" s="82"/>
      <c r="M1063" s="82"/>
      <c r="N1063" s="82"/>
      <c r="O1063" s="82"/>
      <c r="P1063" s="82"/>
      <c r="Q1063" s="82"/>
      <c r="R1063" s="79"/>
      <c r="S1063" s="79"/>
      <c r="T1063" s="79"/>
      <c r="U1063" s="79"/>
      <c r="V1063" s="77"/>
      <c r="W1063" s="77"/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77"/>
      <c r="AK1063" s="77"/>
      <c r="AL1063" s="77"/>
      <c r="AM1063" s="77"/>
      <c r="AN1063" s="77"/>
      <c r="AO1063" s="77"/>
      <c r="AP1063" s="77"/>
      <c r="AQ1063" s="77"/>
      <c r="AR1063" s="77"/>
      <c r="AS1063" s="77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77"/>
      <c r="BE1063" s="77"/>
      <c r="BF1063" s="77"/>
      <c r="BG1063" s="77"/>
      <c r="BH1063" s="77"/>
      <c r="BI1063" s="77"/>
      <c r="BJ1063" s="77"/>
      <c r="BK1063" s="77"/>
      <c r="BL1063" s="77"/>
      <c r="BM1063" s="77"/>
      <c r="BN1063" s="77"/>
      <c r="BO1063" s="77"/>
      <c r="BP1063" s="80"/>
      <c r="BQ1063" s="80"/>
      <c r="BR1063" s="80"/>
      <c r="BS1063" s="80"/>
      <c r="BT1063" s="80"/>
      <c r="BU1063" s="80"/>
      <c r="BV1063" s="80"/>
      <c r="BW1063" s="77"/>
      <c r="BX1063" s="57"/>
      <c r="CK1063" s="92"/>
      <c r="CL1063" s="92"/>
      <c r="CM1063" s="92"/>
      <c r="CN1063" s="92"/>
      <c r="CO1063" s="92"/>
      <c r="CP1063" s="92"/>
    </row>
    <row r="1064" spans="1:94" s="72" customFormat="1" ht="16" customHeight="1" x14ac:dyDescent="0.25">
      <c r="A1064" s="57"/>
      <c r="B1064" s="57"/>
      <c r="C1064" s="57"/>
      <c r="D1064" s="57"/>
      <c r="E1064" s="57"/>
      <c r="F1064" s="57"/>
      <c r="G1064" s="57"/>
      <c r="H1064" s="57"/>
      <c r="I1064" s="57"/>
      <c r="J1064" s="57"/>
      <c r="K1064" s="82"/>
      <c r="L1064" s="82"/>
      <c r="M1064" s="82"/>
      <c r="N1064" s="82"/>
      <c r="O1064" s="82"/>
      <c r="P1064" s="82"/>
      <c r="Q1064" s="82"/>
      <c r="R1064" s="79"/>
      <c r="S1064" s="79"/>
      <c r="T1064" s="79"/>
      <c r="U1064" s="79"/>
      <c r="V1064" s="77"/>
      <c r="W1064" s="77"/>
      <c r="X1064" s="77"/>
      <c r="Y1064" s="77"/>
      <c r="Z1064" s="77"/>
      <c r="AA1064" s="77"/>
      <c r="AB1064" s="77"/>
      <c r="AC1064" s="77"/>
      <c r="AD1064" s="77"/>
      <c r="AE1064" s="77"/>
      <c r="AF1064" s="77"/>
      <c r="AG1064" s="77"/>
      <c r="AH1064" s="77"/>
      <c r="AI1064" s="77"/>
      <c r="AJ1064" s="77"/>
      <c r="AK1064" s="77"/>
      <c r="AL1064" s="77"/>
      <c r="AM1064" s="77"/>
      <c r="AN1064" s="77"/>
      <c r="AO1064" s="77"/>
      <c r="AP1064" s="77"/>
      <c r="AQ1064" s="77"/>
      <c r="AR1064" s="77"/>
      <c r="AS1064" s="77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77"/>
      <c r="BE1064" s="77"/>
      <c r="BF1064" s="77"/>
      <c r="BG1064" s="77"/>
      <c r="BH1064" s="77"/>
      <c r="BI1064" s="77"/>
      <c r="BJ1064" s="77"/>
      <c r="BK1064" s="77"/>
      <c r="BL1064" s="77"/>
      <c r="BM1064" s="77"/>
      <c r="BN1064" s="77"/>
      <c r="BO1064" s="77"/>
      <c r="BP1064" s="80"/>
      <c r="BQ1064" s="80"/>
      <c r="BR1064" s="80"/>
      <c r="BS1064" s="80"/>
      <c r="BT1064" s="80"/>
      <c r="BU1064" s="80"/>
      <c r="BV1064" s="80"/>
      <c r="BW1064" s="77"/>
      <c r="BX1064" s="57"/>
      <c r="CK1064" s="92"/>
      <c r="CL1064" s="92"/>
      <c r="CM1064" s="92"/>
      <c r="CN1064" s="92"/>
      <c r="CO1064" s="92"/>
      <c r="CP1064" s="92"/>
    </row>
    <row r="1065" spans="1:94" s="72" customFormat="1" ht="16" customHeight="1" x14ac:dyDescent="0.25">
      <c r="A1065" s="57"/>
      <c r="B1065" s="57"/>
      <c r="C1065" s="57"/>
      <c r="D1065" s="57"/>
      <c r="E1065" s="57"/>
      <c r="F1065" s="57"/>
      <c r="G1065" s="57"/>
      <c r="H1065" s="57"/>
      <c r="I1065" s="57"/>
      <c r="J1065" s="57"/>
      <c r="K1065" s="82"/>
      <c r="L1065" s="82"/>
      <c r="M1065" s="82"/>
      <c r="N1065" s="82"/>
      <c r="O1065" s="82"/>
      <c r="P1065" s="82"/>
      <c r="Q1065" s="82"/>
      <c r="R1065" s="79"/>
      <c r="S1065" s="79"/>
      <c r="T1065" s="79"/>
      <c r="U1065" s="79"/>
      <c r="V1065" s="77"/>
      <c r="W1065" s="77"/>
      <c r="X1065" s="77"/>
      <c r="Y1065" s="77"/>
      <c r="Z1065" s="77"/>
      <c r="AA1065" s="77"/>
      <c r="AB1065" s="77"/>
      <c r="AC1065" s="77"/>
      <c r="AD1065" s="77"/>
      <c r="AE1065" s="77"/>
      <c r="AF1065" s="77"/>
      <c r="AG1065" s="77"/>
      <c r="AH1065" s="77"/>
      <c r="AI1065" s="77"/>
      <c r="AJ1065" s="77"/>
      <c r="AK1065" s="77"/>
      <c r="AL1065" s="77"/>
      <c r="AM1065" s="77"/>
      <c r="AN1065" s="77"/>
      <c r="AO1065" s="77"/>
      <c r="AP1065" s="77"/>
      <c r="AQ1065" s="77"/>
      <c r="AR1065" s="77"/>
      <c r="AS1065" s="77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77"/>
      <c r="BE1065" s="77"/>
      <c r="BF1065" s="77"/>
      <c r="BG1065" s="77"/>
      <c r="BH1065" s="77"/>
      <c r="BI1065" s="77"/>
      <c r="BJ1065" s="77"/>
      <c r="BK1065" s="77"/>
      <c r="BL1065" s="77"/>
      <c r="BM1065" s="77"/>
      <c r="BN1065" s="77"/>
      <c r="BO1065" s="77"/>
      <c r="BP1065" s="80"/>
      <c r="BQ1065" s="80"/>
      <c r="BR1065" s="80"/>
      <c r="BS1065" s="80"/>
      <c r="BT1065" s="80"/>
      <c r="BU1065" s="80"/>
      <c r="BV1065" s="80"/>
      <c r="BW1065" s="77"/>
      <c r="BX1065" s="57"/>
      <c r="CK1065" s="92"/>
      <c r="CL1065" s="92"/>
      <c r="CM1065" s="92"/>
      <c r="CN1065" s="92"/>
      <c r="CO1065" s="92"/>
      <c r="CP1065" s="92"/>
    </row>
    <row r="1066" spans="1:94" s="72" customFormat="1" ht="16" customHeight="1" x14ac:dyDescent="0.25">
      <c r="A1066" s="57"/>
      <c r="B1066" s="57"/>
      <c r="C1066" s="57"/>
      <c r="D1066" s="57"/>
      <c r="E1066" s="57"/>
      <c r="F1066" s="57"/>
      <c r="G1066" s="57"/>
      <c r="H1066" s="57"/>
      <c r="I1066" s="57"/>
      <c r="J1066" s="57"/>
      <c r="K1066" s="82"/>
      <c r="L1066" s="82"/>
      <c r="M1066" s="82"/>
      <c r="N1066" s="82"/>
      <c r="O1066" s="82"/>
      <c r="P1066" s="82"/>
      <c r="Q1066" s="82"/>
      <c r="R1066" s="79"/>
      <c r="S1066" s="79"/>
      <c r="T1066" s="79"/>
      <c r="U1066" s="79"/>
      <c r="V1066" s="77"/>
      <c r="W1066" s="77"/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77"/>
      <c r="AK1066" s="77"/>
      <c r="AL1066" s="77"/>
      <c r="AM1066" s="77"/>
      <c r="AN1066" s="77"/>
      <c r="AO1066" s="77"/>
      <c r="AP1066" s="77"/>
      <c r="AQ1066" s="77"/>
      <c r="AR1066" s="77"/>
      <c r="AS1066" s="77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77"/>
      <c r="BE1066" s="77"/>
      <c r="BF1066" s="77"/>
      <c r="BG1066" s="77"/>
      <c r="BH1066" s="77"/>
      <c r="BI1066" s="77"/>
      <c r="BJ1066" s="77"/>
      <c r="BK1066" s="77"/>
      <c r="BL1066" s="77"/>
      <c r="BM1066" s="77"/>
      <c r="BN1066" s="77"/>
      <c r="BO1066" s="77"/>
      <c r="BP1066" s="80"/>
      <c r="BQ1066" s="80"/>
      <c r="BR1066" s="80"/>
      <c r="BS1066" s="80"/>
      <c r="BT1066" s="80"/>
      <c r="BU1066" s="80"/>
      <c r="BV1066" s="80"/>
      <c r="BW1066" s="77"/>
      <c r="BX1066" s="57"/>
      <c r="CK1066" s="92"/>
      <c r="CL1066" s="92"/>
      <c r="CM1066" s="92"/>
      <c r="CN1066" s="92"/>
      <c r="CO1066" s="92"/>
      <c r="CP1066" s="92"/>
    </row>
    <row r="1067" spans="1:94" s="72" customFormat="1" ht="16" customHeight="1" x14ac:dyDescent="0.25">
      <c r="A1067" s="57"/>
      <c r="B1067" s="57"/>
      <c r="C1067" s="57"/>
      <c r="D1067" s="57"/>
      <c r="E1067" s="57"/>
      <c r="F1067" s="57"/>
      <c r="G1067" s="57"/>
      <c r="H1067" s="57"/>
      <c r="I1067" s="57"/>
      <c r="J1067" s="57"/>
      <c r="K1067" s="82"/>
      <c r="L1067" s="82"/>
      <c r="M1067" s="82"/>
      <c r="N1067" s="82"/>
      <c r="O1067" s="82"/>
      <c r="P1067" s="82"/>
      <c r="Q1067" s="82"/>
      <c r="R1067" s="79"/>
      <c r="S1067" s="79"/>
      <c r="T1067" s="79"/>
      <c r="U1067" s="79"/>
      <c r="V1067" s="77"/>
      <c r="W1067" s="77"/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77"/>
      <c r="AK1067" s="77"/>
      <c r="AL1067" s="77"/>
      <c r="AM1067" s="77"/>
      <c r="AN1067" s="77"/>
      <c r="AO1067" s="77"/>
      <c r="AP1067" s="77"/>
      <c r="AQ1067" s="77"/>
      <c r="AR1067" s="77"/>
      <c r="AS1067" s="77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77"/>
      <c r="BE1067" s="77"/>
      <c r="BF1067" s="77"/>
      <c r="BG1067" s="77"/>
      <c r="BH1067" s="77"/>
      <c r="BI1067" s="77"/>
      <c r="BJ1067" s="77"/>
      <c r="BK1067" s="77"/>
      <c r="BL1067" s="77"/>
      <c r="BM1067" s="77"/>
      <c r="BN1067" s="77"/>
      <c r="BO1067" s="77"/>
      <c r="BP1067" s="80"/>
      <c r="BQ1067" s="80"/>
      <c r="BR1067" s="80"/>
      <c r="BS1067" s="80"/>
      <c r="BT1067" s="80"/>
      <c r="BU1067" s="80"/>
      <c r="BV1067" s="80"/>
      <c r="BW1067" s="77"/>
      <c r="BX1067" s="57"/>
      <c r="CK1067" s="92"/>
      <c r="CL1067" s="92"/>
      <c r="CM1067" s="92"/>
      <c r="CN1067" s="92"/>
      <c r="CO1067" s="92"/>
      <c r="CP1067" s="92"/>
    </row>
    <row r="1068" spans="1:94" s="72" customFormat="1" ht="16" customHeight="1" x14ac:dyDescent="0.25">
      <c r="A1068" s="57"/>
      <c r="B1068" s="57"/>
      <c r="C1068" s="57"/>
      <c r="D1068" s="57"/>
      <c r="E1068" s="57"/>
      <c r="F1068" s="57"/>
      <c r="G1068" s="57"/>
      <c r="H1068" s="57"/>
      <c r="I1068" s="57"/>
      <c r="J1068" s="57"/>
      <c r="K1068" s="82"/>
      <c r="L1068" s="82"/>
      <c r="M1068" s="82"/>
      <c r="N1068" s="82"/>
      <c r="O1068" s="82"/>
      <c r="P1068" s="82"/>
      <c r="Q1068" s="82"/>
      <c r="R1068" s="79"/>
      <c r="S1068" s="79"/>
      <c r="T1068" s="79"/>
      <c r="U1068" s="79"/>
      <c r="V1068" s="77"/>
      <c r="W1068" s="77"/>
      <c r="X1068" s="77"/>
      <c r="Y1068" s="77"/>
      <c r="Z1068" s="77"/>
      <c r="AA1068" s="77"/>
      <c r="AB1068" s="77"/>
      <c r="AC1068" s="77"/>
      <c r="AD1068" s="77"/>
      <c r="AE1068" s="77"/>
      <c r="AF1068" s="77"/>
      <c r="AG1068" s="77"/>
      <c r="AH1068" s="77"/>
      <c r="AI1068" s="77"/>
      <c r="AJ1068" s="77"/>
      <c r="AK1068" s="77"/>
      <c r="AL1068" s="77"/>
      <c r="AM1068" s="77"/>
      <c r="AN1068" s="77"/>
      <c r="AO1068" s="77"/>
      <c r="AP1068" s="77"/>
      <c r="AQ1068" s="77"/>
      <c r="AR1068" s="77"/>
      <c r="AS1068" s="77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77"/>
      <c r="BE1068" s="77"/>
      <c r="BF1068" s="77"/>
      <c r="BG1068" s="77"/>
      <c r="BH1068" s="77"/>
      <c r="BI1068" s="77"/>
      <c r="BJ1068" s="77"/>
      <c r="BK1068" s="77"/>
      <c r="BL1068" s="77"/>
      <c r="BM1068" s="77"/>
      <c r="BN1068" s="77"/>
      <c r="BO1068" s="77"/>
      <c r="BP1068" s="80"/>
      <c r="BQ1068" s="80"/>
      <c r="BR1068" s="80"/>
      <c r="BS1068" s="80"/>
      <c r="BT1068" s="80"/>
      <c r="BU1068" s="80"/>
      <c r="BV1068" s="80"/>
      <c r="BW1068" s="77"/>
      <c r="BX1068" s="57"/>
      <c r="CK1068" s="92"/>
      <c r="CL1068" s="92"/>
      <c r="CM1068" s="92"/>
      <c r="CN1068" s="92"/>
      <c r="CO1068" s="92"/>
      <c r="CP1068" s="92"/>
    </row>
    <row r="1069" spans="1:94" s="72" customFormat="1" ht="16" customHeight="1" x14ac:dyDescent="0.25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82"/>
      <c r="L1069" s="82"/>
      <c r="M1069" s="82"/>
      <c r="N1069" s="82"/>
      <c r="O1069" s="82"/>
      <c r="P1069" s="82"/>
      <c r="Q1069" s="82"/>
      <c r="R1069" s="79"/>
      <c r="S1069" s="79"/>
      <c r="T1069" s="79"/>
      <c r="U1069" s="79"/>
      <c r="V1069" s="77"/>
      <c r="W1069" s="77"/>
      <c r="X1069" s="77"/>
      <c r="Y1069" s="77"/>
      <c r="Z1069" s="77"/>
      <c r="AA1069" s="77"/>
      <c r="AB1069" s="77"/>
      <c r="AC1069" s="77"/>
      <c r="AD1069" s="77"/>
      <c r="AE1069" s="77"/>
      <c r="AF1069" s="77"/>
      <c r="AG1069" s="77"/>
      <c r="AH1069" s="77"/>
      <c r="AI1069" s="77"/>
      <c r="AJ1069" s="77"/>
      <c r="AK1069" s="77"/>
      <c r="AL1069" s="77"/>
      <c r="AM1069" s="77"/>
      <c r="AN1069" s="77"/>
      <c r="AO1069" s="77"/>
      <c r="AP1069" s="77"/>
      <c r="AQ1069" s="77"/>
      <c r="AR1069" s="77"/>
      <c r="AS1069" s="77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77"/>
      <c r="BE1069" s="77"/>
      <c r="BF1069" s="77"/>
      <c r="BG1069" s="77"/>
      <c r="BH1069" s="77"/>
      <c r="BI1069" s="77"/>
      <c r="BJ1069" s="77"/>
      <c r="BK1069" s="77"/>
      <c r="BL1069" s="77"/>
      <c r="BM1069" s="77"/>
      <c r="BN1069" s="77"/>
      <c r="BO1069" s="77"/>
      <c r="BP1069" s="80"/>
      <c r="BQ1069" s="80"/>
      <c r="BR1069" s="80"/>
      <c r="BS1069" s="80"/>
      <c r="BT1069" s="80"/>
      <c r="BU1069" s="80"/>
      <c r="BV1069" s="80"/>
      <c r="BW1069" s="77"/>
      <c r="BX1069" s="57"/>
      <c r="CK1069" s="92"/>
      <c r="CL1069" s="92"/>
      <c r="CM1069" s="92"/>
      <c r="CN1069" s="92"/>
      <c r="CO1069" s="92"/>
      <c r="CP1069" s="92"/>
    </row>
    <row r="1070" spans="1:94" s="72" customFormat="1" ht="16" customHeight="1" x14ac:dyDescent="0.25">
      <c r="A1070" s="57"/>
      <c r="B1070" s="57"/>
      <c r="C1070" s="57"/>
      <c r="D1070" s="57"/>
      <c r="E1070" s="57"/>
      <c r="F1070" s="57"/>
      <c r="G1070" s="57"/>
      <c r="H1070" s="57"/>
      <c r="I1070" s="57"/>
      <c r="J1070" s="57"/>
      <c r="K1070" s="82"/>
      <c r="L1070" s="82"/>
      <c r="M1070" s="82"/>
      <c r="N1070" s="82"/>
      <c r="O1070" s="82"/>
      <c r="P1070" s="82"/>
      <c r="Q1070" s="82"/>
      <c r="R1070" s="79"/>
      <c r="S1070" s="79"/>
      <c r="T1070" s="79"/>
      <c r="U1070" s="79"/>
      <c r="V1070" s="77"/>
      <c r="W1070" s="77"/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77"/>
      <c r="AK1070" s="77"/>
      <c r="AL1070" s="77"/>
      <c r="AM1070" s="77"/>
      <c r="AN1070" s="77"/>
      <c r="AO1070" s="77"/>
      <c r="AP1070" s="77"/>
      <c r="AQ1070" s="77"/>
      <c r="AR1070" s="77"/>
      <c r="AS1070" s="77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77"/>
      <c r="BE1070" s="77"/>
      <c r="BF1070" s="77"/>
      <c r="BG1070" s="77"/>
      <c r="BH1070" s="77"/>
      <c r="BI1070" s="77"/>
      <c r="BJ1070" s="77"/>
      <c r="BK1070" s="77"/>
      <c r="BL1070" s="77"/>
      <c r="BM1070" s="77"/>
      <c r="BN1070" s="77"/>
      <c r="BO1070" s="77"/>
      <c r="BP1070" s="80"/>
      <c r="BQ1070" s="80"/>
      <c r="BR1070" s="80"/>
      <c r="BS1070" s="80"/>
      <c r="BT1070" s="80"/>
      <c r="BU1070" s="80"/>
      <c r="BV1070" s="80"/>
      <c r="BW1070" s="77"/>
      <c r="BX1070" s="57"/>
      <c r="CK1070" s="92"/>
      <c r="CL1070" s="92"/>
      <c r="CM1070" s="92"/>
      <c r="CN1070" s="92"/>
      <c r="CO1070" s="92"/>
      <c r="CP1070" s="92"/>
    </row>
    <row r="1071" spans="1:94" s="72" customFormat="1" ht="16" customHeight="1" x14ac:dyDescent="0.25">
      <c r="A1071" s="57"/>
      <c r="B1071" s="57"/>
      <c r="C1071" s="57"/>
      <c r="D1071" s="57"/>
      <c r="E1071" s="57"/>
      <c r="F1071" s="57"/>
      <c r="G1071" s="57"/>
      <c r="H1071" s="57"/>
      <c r="I1071" s="57"/>
      <c r="J1071" s="57"/>
      <c r="K1071" s="82"/>
      <c r="L1071" s="82"/>
      <c r="M1071" s="82"/>
      <c r="N1071" s="82"/>
      <c r="O1071" s="82"/>
      <c r="P1071" s="82"/>
      <c r="Q1071" s="82"/>
      <c r="R1071" s="79"/>
      <c r="S1071" s="79"/>
      <c r="T1071" s="79"/>
      <c r="U1071" s="79"/>
      <c r="V1071" s="77"/>
      <c r="W1071" s="77"/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77"/>
      <c r="AK1071" s="77"/>
      <c r="AL1071" s="77"/>
      <c r="AM1071" s="77"/>
      <c r="AN1071" s="77"/>
      <c r="AO1071" s="77"/>
      <c r="AP1071" s="77"/>
      <c r="AQ1071" s="77"/>
      <c r="AR1071" s="77"/>
      <c r="AS1071" s="77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77"/>
      <c r="BE1071" s="77"/>
      <c r="BF1071" s="77"/>
      <c r="BG1071" s="77"/>
      <c r="BH1071" s="77"/>
      <c r="BI1071" s="77"/>
      <c r="BJ1071" s="77"/>
      <c r="BK1071" s="77"/>
      <c r="BL1071" s="77"/>
      <c r="BM1071" s="77"/>
      <c r="BN1071" s="77"/>
      <c r="BO1071" s="77"/>
      <c r="BP1071" s="80"/>
      <c r="BQ1071" s="80"/>
      <c r="BR1071" s="80"/>
      <c r="BS1071" s="80"/>
      <c r="BT1071" s="80"/>
      <c r="BU1071" s="80"/>
      <c r="BV1071" s="80"/>
      <c r="BW1071" s="77"/>
      <c r="BX1071" s="57"/>
      <c r="CK1071" s="92"/>
      <c r="CL1071" s="92"/>
      <c r="CM1071" s="92"/>
      <c r="CN1071" s="92"/>
      <c r="CO1071" s="92"/>
      <c r="CP1071" s="92"/>
    </row>
    <row r="1072" spans="1:94" s="72" customFormat="1" ht="16" customHeight="1" x14ac:dyDescent="0.25">
      <c r="A1072" s="57"/>
      <c r="B1072" s="57"/>
      <c r="C1072" s="57"/>
      <c r="D1072" s="57"/>
      <c r="E1072" s="57"/>
      <c r="F1072" s="57"/>
      <c r="G1072" s="57"/>
      <c r="H1072" s="57"/>
      <c r="I1072" s="57"/>
      <c r="J1072" s="57"/>
      <c r="K1072" s="82"/>
      <c r="L1072" s="82"/>
      <c r="M1072" s="82"/>
      <c r="N1072" s="82"/>
      <c r="O1072" s="82"/>
      <c r="P1072" s="82"/>
      <c r="Q1072" s="82"/>
      <c r="R1072" s="79"/>
      <c r="S1072" s="79"/>
      <c r="T1072" s="79"/>
      <c r="U1072" s="79"/>
      <c r="V1072" s="77"/>
      <c r="W1072" s="77"/>
      <c r="X1072" s="77"/>
      <c r="Y1072" s="77"/>
      <c r="Z1072" s="77"/>
      <c r="AA1072" s="77"/>
      <c r="AB1072" s="77"/>
      <c r="AC1072" s="77"/>
      <c r="AD1072" s="77"/>
      <c r="AE1072" s="77"/>
      <c r="AF1072" s="77"/>
      <c r="AG1072" s="77"/>
      <c r="AH1072" s="77"/>
      <c r="AI1072" s="77"/>
      <c r="AJ1072" s="77"/>
      <c r="AK1072" s="77"/>
      <c r="AL1072" s="77"/>
      <c r="AM1072" s="77"/>
      <c r="AN1072" s="77"/>
      <c r="AO1072" s="77"/>
      <c r="AP1072" s="77"/>
      <c r="AQ1072" s="77"/>
      <c r="AR1072" s="77"/>
      <c r="AS1072" s="77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77"/>
      <c r="BE1072" s="77"/>
      <c r="BF1072" s="77"/>
      <c r="BG1072" s="77"/>
      <c r="BH1072" s="77"/>
      <c r="BI1072" s="77"/>
      <c r="BJ1072" s="77"/>
      <c r="BK1072" s="77"/>
      <c r="BL1072" s="77"/>
      <c r="BM1072" s="77"/>
      <c r="BN1072" s="77"/>
      <c r="BO1072" s="77"/>
      <c r="BP1072" s="80"/>
      <c r="BQ1072" s="80"/>
      <c r="BR1072" s="80"/>
      <c r="BS1072" s="80"/>
      <c r="BT1072" s="80"/>
      <c r="BU1072" s="80"/>
      <c r="BV1072" s="80"/>
      <c r="BW1072" s="77"/>
      <c r="BX1072" s="57"/>
      <c r="CK1072" s="92"/>
      <c r="CL1072" s="92"/>
      <c r="CM1072" s="92"/>
      <c r="CN1072" s="92"/>
      <c r="CO1072" s="92"/>
      <c r="CP1072" s="92"/>
    </row>
    <row r="1073" spans="1:94" s="72" customFormat="1" ht="16" customHeight="1" x14ac:dyDescent="0.25">
      <c r="A1073" s="57"/>
      <c r="B1073" s="57"/>
      <c r="C1073" s="57"/>
      <c r="D1073" s="57"/>
      <c r="E1073" s="57"/>
      <c r="F1073" s="57"/>
      <c r="G1073" s="57"/>
      <c r="H1073" s="57"/>
      <c r="I1073" s="57"/>
      <c r="J1073" s="57"/>
      <c r="K1073" s="82"/>
      <c r="L1073" s="82"/>
      <c r="M1073" s="82"/>
      <c r="N1073" s="82"/>
      <c r="O1073" s="82"/>
      <c r="P1073" s="82"/>
      <c r="Q1073" s="82"/>
      <c r="R1073" s="79"/>
      <c r="S1073" s="79"/>
      <c r="T1073" s="79"/>
      <c r="U1073" s="79"/>
      <c r="V1073" s="77"/>
      <c r="W1073" s="77"/>
      <c r="X1073" s="77"/>
      <c r="Y1073" s="77"/>
      <c r="Z1073" s="77"/>
      <c r="AA1073" s="77"/>
      <c r="AB1073" s="77"/>
      <c r="AC1073" s="77"/>
      <c r="AD1073" s="77"/>
      <c r="AE1073" s="77"/>
      <c r="AF1073" s="77"/>
      <c r="AG1073" s="77"/>
      <c r="AH1073" s="77"/>
      <c r="AI1073" s="77"/>
      <c r="AJ1073" s="77"/>
      <c r="AK1073" s="77"/>
      <c r="AL1073" s="77"/>
      <c r="AM1073" s="77"/>
      <c r="AN1073" s="77"/>
      <c r="AO1073" s="77"/>
      <c r="AP1073" s="77"/>
      <c r="AQ1073" s="77"/>
      <c r="AR1073" s="77"/>
      <c r="AS1073" s="77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77"/>
      <c r="BE1073" s="77"/>
      <c r="BF1073" s="77"/>
      <c r="BG1073" s="77"/>
      <c r="BH1073" s="77"/>
      <c r="BI1073" s="77"/>
      <c r="BJ1073" s="77"/>
      <c r="BK1073" s="77"/>
      <c r="BL1073" s="77"/>
      <c r="BM1073" s="77"/>
      <c r="BN1073" s="77"/>
      <c r="BO1073" s="77"/>
      <c r="BP1073" s="80"/>
      <c r="BQ1073" s="80"/>
      <c r="BR1073" s="80"/>
      <c r="BS1073" s="80"/>
      <c r="BT1073" s="80"/>
      <c r="BU1073" s="80"/>
      <c r="BV1073" s="80"/>
      <c r="BW1073" s="77"/>
      <c r="BX1073" s="57"/>
      <c r="CK1073" s="92"/>
      <c r="CL1073" s="92"/>
      <c r="CM1073" s="92"/>
      <c r="CN1073" s="92"/>
      <c r="CO1073" s="92"/>
      <c r="CP1073" s="92"/>
    </row>
    <row r="1074" spans="1:94" s="72" customFormat="1" ht="16" customHeight="1" x14ac:dyDescent="0.25">
      <c r="A1074" s="57"/>
      <c r="B1074" s="57"/>
      <c r="C1074" s="57"/>
      <c r="D1074" s="57"/>
      <c r="E1074" s="57"/>
      <c r="F1074" s="57"/>
      <c r="G1074" s="57"/>
      <c r="H1074" s="57"/>
      <c r="I1074" s="57"/>
      <c r="J1074" s="57"/>
      <c r="K1074" s="82"/>
      <c r="L1074" s="82"/>
      <c r="M1074" s="82"/>
      <c r="N1074" s="82"/>
      <c r="O1074" s="82"/>
      <c r="P1074" s="82"/>
      <c r="Q1074" s="82"/>
      <c r="R1074" s="79"/>
      <c r="S1074" s="79"/>
      <c r="T1074" s="79"/>
      <c r="U1074" s="79"/>
      <c r="V1074" s="77"/>
      <c r="W1074" s="77"/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77"/>
      <c r="AK1074" s="77"/>
      <c r="AL1074" s="77"/>
      <c r="AM1074" s="77"/>
      <c r="AN1074" s="77"/>
      <c r="AO1074" s="77"/>
      <c r="AP1074" s="77"/>
      <c r="AQ1074" s="77"/>
      <c r="AR1074" s="77"/>
      <c r="AS1074" s="77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77"/>
      <c r="BE1074" s="77"/>
      <c r="BF1074" s="77"/>
      <c r="BG1074" s="77"/>
      <c r="BH1074" s="77"/>
      <c r="BI1074" s="77"/>
      <c r="BJ1074" s="77"/>
      <c r="BK1074" s="77"/>
      <c r="BL1074" s="77"/>
      <c r="BM1074" s="77"/>
      <c r="BN1074" s="77"/>
      <c r="BO1074" s="77"/>
      <c r="BP1074" s="80"/>
      <c r="BQ1074" s="80"/>
      <c r="BR1074" s="80"/>
      <c r="BS1074" s="80"/>
      <c r="BT1074" s="80"/>
      <c r="BU1074" s="80"/>
      <c r="BV1074" s="80"/>
      <c r="BW1074" s="77"/>
      <c r="BX1074" s="57"/>
      <c r="CK1074" s="92"/>
      <c r="CL1074" s="92"/>
      <c r="CM1074" s="92"/>
      <c r="CN1074" s="92"/>
      <c r="CO1074" s="92"/>
      <c r="CP1074" s="92"/>
    </row>
    <row r="1075" spans="1:94" s="72" customFormat="1" ht="16" customHeight="1" x14ac:dyDescent="0.25">
      <c r="A1075" s="57"/>
      <c r="B1075" s="57"/>
      <c r="C1075" s="57"/>
      <c r="D1075" s="57"/>
      <c r="E1075" s="57"/>
      <c r="F1075" s="57"/>
      <c r="G1075" s="57"/>
      <c r="H1075" s="57"/>
      <c r="I1075" s="57"/>
      <c r="J1075" s="57"/>
      <c r="K1075" s="82"/>
      <c r="L1075" s="82"/>
      <c r="M1075" s="82"/>
      <c r="N1075" s="82"/>
      <c r="O1075" s="82"/>
      <c r="P1075" s="82"/>
      <c r="Q1075" s="82"/>
      <c r="R1075" s="79"/>
      <c r="S1075" s="79"/>
      <c r="T1075" s="79"/>
      <c r="U1075" s="79"/>
      <c r="V1075" s="77"/>
      <c r="W1075" s="77"/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77"/>
      <c r="AK1075" s="77"/>
      <c r="AL1075" s="77"/>
      <c r="AM1075" s="77"/>
      <c r="AN1075" s="77"/>
      <c r="AO1075" s="77"/>
      <c r="AP1075" s="77"/>
      <c r="AQ1075" s="77"/>
      <c r="AR1075" s="77"/>
      <c r="AS1075" s="77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77"/>
      <c r="BE1075" s="77"/>
      <c r="BF1075" s="77"/>
      <c r="BG1075" s="77"/>
      <c r="BH1075" s="77"/>
      <c r="BI1075" s="77"/>
      <c r="BJ1075" s="77"/>
      <c r="BK1075" s="77"/>
      <c r="BL1075" s="77"/>
      <c r="BM1075" s="77"/>
      <c r="BN1075" s="77"/>
      <c r="BO1075" s="77"/>
      <c r="BP1075" s="80"/>
      <c r="BQ1075" s="80"/>
      <c r="BR1075" s="80"/>
      <c r="BS1075" s="80"/>
      <c r="BT1075" s="80"/>
      <c r="BU1075" s="80"/>
      <c r="BV1075" s="80"/>
      <c r="BW1075" s="77"/>
      <c r="BX1075" s="57"/>
      <c r="CK1075" s="92"/>
      <c r="CL1075" s="92"/>
      <c r="CM1075" s="92"/>
      <c r="CN1075" s="92"/>
      <c r="CO1075" s="92"/>
      <c r="CP1075" s="92"/>
    </row>
    <row r="1076" spans="1:94" s="72" customFormat="1" ht="16" customHeight="1" x14ac:dyDescent="0.25">
      <c r="A1076" s="57"/>
      <c r="B1076" s="57"/>
      <c r="C1076" s="57"/>
      <c r="D1076" s="57"/>
      <c r="E1076" s="57"/>
      <c r="F1076" s="57"/>
      <c r="G1076" s="57"/>
      <c r="H1076" s="57"/>
      <c r="I1076" s="57"/>
      <c r="J1076" s="57"/>
      <c r="K1076" s="82"/>
      <c r="L1076" s="82"/>
      <c r="M1076" s="82"/>
      <c r="N1076" s="82"/>
      <c r="O1076" s="82"/>
      <c r="P1076" s="82"/>
      <c r="Q1076" s="82"/>
      <c r="R1076" s="79"/>
      <c r="S1076" s="79"/>
      <c r="T1076" s="79"/>
      <c r="U1076" s="79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  <c r="BG1076" s="81"/>
      <c r="BH1076" s="81"/>
      <c r="BI1076" s="81"/>
      <c r="BJ1076" s="81"/>
      <c r="BK1076" s="81"/>
      <c r="BL1076" s="81"/>
      <c r="BM1076" s="81"/>
      <c r="BN1076" s="81"/>
      <c r="BO1076" s="81"/>
      <c r="BP1076" s="80"/>
      <c r="BQ1076" s="80"/>
      <c r="BR1076" s="80"/>
      <c r="BS1076" s="80"/>
      <c r="BT1076" s="80"/>
      <c r="BU1076" s="80"/>
      <c r="BV1076" s="80"/>
      <c r="BW1076" s="77"/>
      <c r="BX1076" s="57"/>
      <c r="CK1076" s="92"/>
      <c r="CL1076" s="92"/>
      <c r="CM1076" s="92"/>
      <c r="CN1076" s="92"/>
      <c r="CO1076" s="92"/>
      <c r="CP1076" s="92"/>
    </row>
    <row r="1077" spans="1:94" s="72" customFormat="1" ht="16" customHeight="1" x14ac:dyDescent="0.25">
      <c r="A1077" s="57"/>
      <c r="B1077" s="57"/>
      <c r="C1077" s="57"/>
      <c r="D1077" s="57"/>
      <c r="E1077" s="57"/>
      <c r="F1077" s="57"/>
      <c r="G1077" s="57"/>
      <c r="H1077" s="57"/>
      <c r="I1077" s="57"/>
      <c r="J1077" s="57"/>
      <c r="K1077" s="82"/>
      <c r="L1077" s="82"/>
      <c r="M1077" s="82"/>
      <c r="N1077" s="82"/>
      <c r="O1077" s="82"/>
      <c r="P1077" s="82"/>
      <c r="Q1077" s="82"/>
      <c r="R1077" s="79"/>
      <c r="S1077" s="79"/>
      <c r="T1077" s="79"/>
      <c r="U1077" s="79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  <c r="BG1077" s="81"/>
      <c r="BH1077" s="81"/>
      <c r="BI1077" s="81"/>
      <c r="BJ1077" s="81"/>
      <c r="BK1077" s="81"/>
      <c r="BL1077" s="81"/>
      <c r="BM1077" s="81"/>
      <c r="BN1077" s="81"/>
      <c r="BO1077" s="81"/>
      <c r="BP1077" s="80"/>
      <c r="BQ1077" s="80"/>
      <c r="BR1077" s="80"/>
      <c r="BS1077" s="80"/>
      <c r="BT1077" s="80"/>
      <c r="BU1077" s="80"/>
      <c r="BV1077" s="80"/>
      <c r="BW1077" s="77"/>
      <c r="BX1077" s="57"/>
      <c r="CK1077" s="92"/>
      <c r="CL1077" s="92"/>
      <c r="CM1077" s="92"/>
      <c r="CN1077" s="92"/>
      <c r="CO1077" s="92"/>
      <c r="CP1077" s="92"/>
    </row>
    <row r="1078" spans="1:94" s="72" customFormat="1" ht="16" customHeight="1" x14ac:dyDescent="0.25">
      <c r="A1078" s="57"/>
      <c r="B1078" s="57"/>
      <c r="C1078" s="57"/>
      <c r="D1078" s="57"/>
      <c r="E1078" s="57"/>
      <c r="F1078" s="57"/>
      <c r="G1078" s="57"/>
      <c r="H1078" s="57"/>
      <c r="I1078" s="57"/>
      <c r="J1078" s="57"/>
      <c r="K1078" s="82"/>
      <c r="L1078" s="82"/>
      <c r="M1078" s="82"/>
      <c r="N1078" s="82"/>
      <c r="O1078" s="82"/>
      <c r="P1078" s="82"/>
      <c r="Q1078" s="82"/>
      <c r="R1078" s="79"/>
      <c r="S1078" s="79"/>
      <c r="T1078" s="79"/>
      <c r="U1078" s="79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  <c r="BG1078" s="81"/>
      <c r="BH1078" s="81"/>
      <c r="BI1078" s="81"/>
      <c r="BJ1078" s="81"/>
      <c r="BK1078" s="81"/>
      <c r="BL1078" s="81"/>
      <c r="BM1078" s="81"/>
      <c r="BN1078" s="81"/>
      <c r="BO1078" s="81"/>
      <c r="BP1078" s="80"/>
      <c r="BQ1078" s="80"/>
      <c r="BR1078" s="80"/>
      <c r="BS1078" s="80"/>
      <c r="BT1078" s="80"/>
      <c r="BU1078" s="80"/>
      <c r="BV1078" s="80"/>
      <c r="BW1078" s="77"/>
      <c r="BX1078" s="57"/>
      <c r="CK1078" s="92"/>
      <c r="CL1078" s="92"/>
      <c r="CM1078" s="92"/>
      <c r="CN1078" s="92"/>
      <c r="CO1078" s="92"/>
      <c r="CP1078" s="92"/>
    </row>
    <row r="1079" spans="1:94" s="72" customFormat="1" ht="16" customHeight="1" x14ac:dyDescent="0.25">
      <c r="A1079" s="57"/>
      <c r="B1079" s="57"/>
      <c r="C1079" s="57"/>
      <c r="D1079" s="57"/>
      <c r="E1079" s="57"/>
      <c r="F1079" s="57"/>
      <c r="G1079" s="57"/>
      <c r="H1079" s="57"/>
      <c r="I1079" s="57"/>
      <c r="J1079" s="57"/>
      <c r="K1079" s="82"/>
      <c r="L1079" s="82"/>
      <c r="M1079" s="82"/>
      <c r="N1079" s="82"/>
      <c r="O1079" s="82"/>
      <c r="P1079" s="82"/>
      <c r="Q1079" s="82"/>
      <c r="R1079" s="79"/>
      <c r="S1079" s="79"/>
      <c r="T1079" s="79"/>
      <c r="U1079" s="79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  <c r="BG1079" s="81"/>
      <c r="BH1079" s="81"/>
      <c r="BI1079" s="81"/>
      <c r="BJ1079" s="81"/>
      <c r="BK1079" s="81"/>
      <c r="BL1079" s="81"/>
      <c r="BM1079" s="81"/>
      <c r="BN1079" s="81"/>
      <c r="BO1079" s="81"/>
      <c r="BP1079" s="80"/>
      <c r="BQ1079" s="80"/>
      <c r="BR1079" s="80"/>
      <c r="BS1079" s="80"/>
      <c r="BT1079" s="80"/>
      <c r="BU1079" s="80"/>
      <c r="BV1079" s="80"/>
      <c r="BW1079" s="77"/>
      <c r="BX1079" s="57"/>
      <c r="CK1079" s="92"/>
      <c r="CL1079" s="92"/>
      <c r="CM1079" s="92"/>
      <c r="CN1079" s="92"/>
      <c r="CO1079" s="92"/>
      <c r="CP1079" s="92"/>
    </row>
    <row r="1080" spans="1:94" s="72" customFormat="1" ht="16" customHeight="1" x14ac:dyDescent="0.25">
      <c r="A1080" s="57"/>
      <c r="B1080" s="57"/>
      <c r="C1080" s="57"/>
      <c r="D1080" s="57"/>
      <c r="E1080" s="57"/>
      <c r="F1080" s="57"/>
      <c r="G1080" s="57"/>
      <c r="H1080" s="57"/>
      <c r="I1080" s="57"/>
      <c r="J1080" s="57"/>
      <c r="K1080" s="82"/>
      <c r="L1080" s="82"/>
      <c r="M1080" s="82"/>
      <c r="N1080" s="82"/>
      <c r="O1080" s="82"/>
      <c r="P1080" s="82"/>
      <c r="Q1080" s="82"/>
      <c r="R1080" s="79"/>
      <c r="S1080" s="79"/>
      <c r="T1080" s="79"/>
      <c r="U1080" s="79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  <c r="BG1080" s="81"/>
      <c r="BH1080" s="81"/>
      <c r="BI1080" s="81"/>
      <c r="BJ1080" s="81"/>
      <c r="BK1080" s="81"/>
      <c r="BL1080" s="81"/>
      <c r="BM1080" s="81"/>
      <c r="BN1080" s="81"/>
      <c r="BO1080" s="81"/>
      <c r="BP1080" s="80"/>
      <c r="BQ1080" s="80"/>
      <c r="BR1080" s="80"/>
      <c r="BS1080" s="80"/>
      <c r="BT1080" s="80"/>
      <c r="BU1080" s="80"/>
      <c r="BV1080" s="80"/>
      <c r="BW1080" s="77"/>
      <c r="BX1080" s="57"/>
      <c r="CK1080" s="92"/>
      <c r="CL1080" s="92"/>
      <c r="CM1080" s="92"/>
      <c r="CN1080" s="92"/>
      <c r="CO1080" s="92"/>
      <c r="CP1080" s="92"/>
    </row>
    <row r="1081" spans="1:94" s="72" customFormat="1" ht="16" customHeight="1" x14ac:dyDescent="0.25">
      <c r="A1081" s="57"/>
      <c r="B1081" s="57"/>
      <c r="C1081" s="57"/>
      <c r="D1081" s="57"/>
      <c r="E1081" s="57"/>
      <c r="F1081" s="57"/>
      <c r="G1081" s="57"/>
      <c r="H1081" s="57"/>
      <c r="I1081" s="57"/>
      <c r="J1081" s="57"/>
      <c r="K1081" s="82"/>
      <c r="L1081" s="82"/>
      <c r="M1081" s="82"/>
      <c r="N1081" s="82"/>
      <c r="O1081" s="82"/>
      <c r="P1081" s="82"/>
      <c r="Q1081" s="82"/>
      <c r="R1081" s="79"/>
      <c r="S1081" s="79"/>
      <c r="T1081" s="79"/>
      <c r="U1081" s="79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  <c r="BG1081" s="81"/>
      <c r="BH1081" s="81"/>
      <c r="BI1081" s="81"/>
      <c r="BJ1081" s="81"/>
      <c r="BK1081" s="81"/>
      <c r="BL1081" s="81"/>
      <c r="BM1081" s="81"/>
      <c r="BN1081" s="81"/>
      <c r="BO1081" s="81"/>
      <c r="BP1081" s="80"/>
      <c r="BQ1081" s="80"/>
      <c r="BR1081" s="80"/>
      <c r="BS1081" s="80"/>
      <c r="BT1081" s="80"/>
      <c r="BU1081" s="80"/>
      <c r="BV1081" s="80"/>
      <c r="BW1081" s="77"/>
      <c r="BX1081" s="57"/>
      <c r="CK1081" s="92"/>
      <c r="CL1081" s="92"/>
      <c r="CM1081" s="92"/>
      <c r="CN1081" s="92"/>
      <c r="CO1081" s="92"/>
      <c r="CP1081" s="92"/>
    </row>
    <row r="1082" spans="1:94" s="72" customFormat="1" ht="16" customHeight="1" x14ac:dyDescent="0.25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82"/>
      <c r="L1082" s="82"/>
      <c r="M1082" s="82"/>
      <c r="N1082" s="82"/>
      <c r="O1082" s="82"/>
      <c r="P1082" s="82"/>
      <c r="Q1082" s="82"/>
      <c r="R1082" s="79"/>
      <c r="S1082" s="79"/>
      <c r="T1082" s="79"/>
      <c r="U1082" s="79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  <c r="BG1082" s="81"/>
      <c r="BH1082" s="81"/>
      <c r="BI1082" s="81"/>
      <c r="BJ1082" s="81"/>
      <c r="BK1082" s="81"/>
      <c r="BL1082" s="81"/>
      <c r="BM1082" s="81"/>
      <c r="BN1082" s="81"/>
      <c r="BO1082" s="81"/>
      <c r="BP1082" s="80"/>
      <c r="BQ1082" s="80"/>
      <c r="BR1082" s="80"/>
      <c r="BS1082" s="80"/>
      <c r="BT1082" s="80"/>
      <c r="BU1082" s="80"/>
      <c r="BV1082" s="80"/>
      <c r="BW1082" s="77"/>
      <c r="BX1082" s="57"/>
      <c r="CK1082" s="92"/>
      <c r="CL1082" s="92"/>
      <c r="CM1082" s="92"/>
      <c r="CN1082" s="92"/>
      <c r="CO1082" s="92"/>
      <c r="CP1082" s="92"/>
    </row>
    <row r="1083" spans="1:94" s="72" customFormat="1" ht="16" customHeight="1" x14ac:dyDescent="0.25">
      <c r="A1083" s="57"/>
      <c r="B1083" s="57"/>
      <c r="C1083" s="57"/>
      <c r="D1083" s="57"/>
      <c r="E1083" s="57"/>
      <c r="F1083" s="57"/>
      <c r="G1083" s="57"/>
      <c r="H1083" s="57"/>
      <c r="I1083" s="57"/>
      <c r="J1083" s="57"/>
      <c r="K1083" s="82"/>
      <c r="L1083" s="82"/>
      <c r="M1083" s="82"/>
      <c r="N1083" s="82"/>
      <c r="O1083" s="82"/>
      <c r="P1083" s="82"/>
      <c r="Q1083" s="82"/>
      <c r="R1083" s="79"/>
      <c r="S1083" s="79"/>
      <c r="T1083" s="79"/>
      <c r="U1083" s="79"/>
      <c r="V1083" s="77"/>
      <c r="W1083" s="77"/>
      <c r="X1083" s="77"/>
      <c r="Y1083" s="77"/>
      <c r="Z1083" s="77"/>
      <c r="AA1083" s="77"/>
      <c r="AB1083" s="77"/>
      <c r="AC1083" s="77"/>
      <c r="AD1083" s="77"/>
      <c r="AE1083" s="77"/>
      <c r="AF1083" s="77"/>
      <c r="AG1083" s="77"/>
      <c r="AH1083" s="77"/>
      <c r="AI1083" s="77"/>
      <c r="AJ1083" s="77"/>
      <c r="AK1083" s="77"/>
      <c r="AL1083" s="77"/>
      <c r="AM1083" s="77"/>
      <c r="AN1083" s="77"/>
      <c r="AO1083" s="77"/>
      <c r="AP1083" s="77"/>
      <c r="AQ1083" s="77"/>
      <c r="AR1083" s="77"/>
      <c r="AS1083" s="77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77"/>
      <c r="BE1083" s="77"/>
      <c r="BF1083" s="77"/>
      <c r="BG1083" s="77"/>
      <c r="BH1083" s="77"/>
      <c r="BI1083" s="77"/>
      <c r="BJ1083" s="77"/>
      <c r="BK1083" s="77"/>
      <c r="BL1083" s="77"/>
      <c r="BM1083" s="77"/>
      <c r="BN1083" s="77"/>
      <c r="BO1083" s="77"/>
      <c r="BP1083" s="80"/>
      <c r="BQ1083" s="80"/>
      <c r="BR1083" s="80"/>
      <c r="BS1083" s="80"/>
      <c r="BT1083" s="80"/>
      <c r="BU1083" s="80"/>
      <c r="BV1083" s="80"/>
      <c r="BW1083" s="77"/>
      <c r="BX1083" s="57"/>
      <c r="CK1083" s="92"/>
      <c r="CL1083" s="92"/>
      <c r="CM1083" s="92"/>
      <c r="CN1083" s="92"/>
      <c r="CO1083" s="92"/>
      <c r="CP1083" s="92"/>
    </row>
    <row r="1084" spans="1:94" s="72" customFormat="1" ht="16" customHeight="1" x14ac:dyDescent="0.25">
      <c r="A1084" s="57"/>
      <c r="B1084" s="57"/>
      <c r="C1084" s="57"/>
      <c r="D1084" s="57"/>
      <c r="E1084" s="57"/>
      <c r="F1084" s="57"/>
      <c r="G1084" s="57"/>
      <c r="H1084" s="57"/>
      <c r="I1084" s="57"/>
      <c r="J1084" s="57"/>
      <c r="K1084" s="82"/>
      <c r="L1084" s="82"/>
      <c r="M1084" s="82"/>
      <c r="N1084" s="82"/>
      <c r="O1084" s="82"/>
      <c r="P1084" s="82"/>
      <c r="Q1084" s="82"/>
      <c r="R1084" s="79"/>
      <c r="S1084" s="79"/>
      <c r="T1084" s="79"/>
      <c r="U1084" s="79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77"/>
      <c r="BE1084" s="77"/>
      <c r="BF1084" s="77"/>
      <c r="BG1084" s="77"/>
      <c r="BH1084" s="77"/>
      <c r="BI1084" s="77"/>
      <c r="BJ1084" s="77"/>
      <c r="BK1084" s="77"/>
      <c r="BL1084" s="77"/>
      <c r="BM1084" s="77"/>
      <c r="BN1084" s="77"/>
      <c r="BO1084" s="77"/>
      <c r="BP1084" s="80"/>
      <c r="BQ1084" s="80"/>
      <c r="BR1084" s="80"/>
      <c r="BS1084" s="80"/>
      <c r="BT1084" s="80"/>
      <c r="BU1084" s="80"/>
      <c r="BV1084" s="80"/>
      <c r="BW1084" s="77"/>
      <c r="BX1084" s="57"/>
      <c r="CK1084" s="92"/>
      <c r="CL1084" s="92"/>
      <c r="CM1084" s="92"/>
      <c r="CN1084" s="92"/>
      <c r="CO1084" s="92"/>
      <c r="CP1084" s="92"/>
    </row>
    <row r="1085" spans="1:94" s="72" customFormat="1" ht="16" customHeight="1" x14ac:dyDescent="0.25">
      <c r="A1085" s="57"/>
      <c r="B1085" s="57"/>
      <c r="C1085" s="57"/>
      <c r="D1085" s="57"/>
      <c r="E1085" s="57"/>
      <c r="F1085" s="57"/>
      <c r="G1085" s="57"/>
      <c r="H1085" s="57"/>
      <c r="I1085" s="57"/>
      <c r="J1085" s="57"/>
      <c r="K1085" s="82"/>
      <c r="L1085" s="82"/>
      <c r="M1085" s="82"/>
      <c r="N1085" s="82"/>
      <c r="O1085" s="82"/>
      <c r="P1085" s="82"/>
      <c r="Q1085" s="82"/>
      <c r="R1085" s="79"/>
      <c r="S1085" s="79"/>
      <c r="T1085" s="79"/>
      <c r="U1085" s="79"/>
      <c r="V1085" s="77"/>
      <c r="W1085" s="77"/>
      <c r="X1085" s="77"/>
      <c r="Y1085" s="77"/>
      <c r="Z1085" s="77"/>
      <c r="AA1085" s="77"/>
      <c r="AB1085" s="77"/>
      <c r="AC1085" s="77"/>
      <c r="AD1085" s="77"/>
      <c r="AE1085" s="77"/>
      <c r="AF1085" s="77"/>
      <c r="AG1085" s="77"/>
      <c r="AH1085" s="77"/>
      <c r="AI1085" s="77"/>
      <c r="AJ1085" s="77"/>
      <c r="AK1085" s="77"/>
      <c r="AL1085" s="77"/>
      <c r="AM1085" s="77"/>
      <c r="AN1085" s="77"/>
      <c r="AO1085" s="77"/>
      <c r="AP1085" s="77"/>
      <c r="AQ1085" s="77"/>
      <c r="AR1085" s="77"/>
      <c r="AS1085" s="77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77"/>
      <c r="BE1085" s="77"/>
      <c r="BF1085" s="77"/>
      <c r="BG1085" s="77"/>
      <c r="BH1085" s="77"/>
      <c r="BI1085" s="77"/>
      <c r="BJ1085" s="77"/>
      <c r="BK1085" s="77"/>
      <c r="BL1085" s="77"/>
      <c r="BM1085" s="77"/>
      <c r="BN1085" s="77"/>
      <c r="BO1085" s="77"/>
      <c r="BP1085" s="80"/>
      <c r="BQ1085" s="80"/>
      <c r="BR1085" s="80"/>
      <c r="BS1085" s="80"/>
      <c r="BT1085" s="80"/>
      <c r="BU1085" s="80"/>
      <c r="BV1085" s="80"/>
      <c r="BW1085" s="77"/>
      <c r="BX1085" s="57"/>
      <c r="CK1085" s="92"/>
      <c r="CL1085" s="92"/>
      <c r="CM1085" s="92"/>
      <c r="CN1085" s="92"/>
      <c r="CO1085" s="92"/>
      <c r="CP1085" s="92"/>
    </row>
    <row r="1086" spans="1:94" s="72" customFormat="1" ht="16" customHeight="1" x14ac:dyDescent="0.25">
      <c r="A1086" s="57"/>
      <c r="B1086" s="57"/>
      <c r="C1086" s="57"/>
      <c r="D1086" s="57"/>
      <c r="E1086" s="57"/>
      <c r="F1086" s="57"/>
      <c r="G1086" s="57"/>
      <c r="H1086" s="57"/>
      <c r="I1086" s="57"/>
      <c r="J1086" s="57"/>
      <c r="K1086" s="82"/>
      <c r="L1086" s="82"/>
      <c r="M1086" s="82"/>
      <c r="N1086" s="82"/>
      <c r="O1086" s="82"/>
      <c r="P1086" s="82"/>
      <c r="Q1086" s="82"/>
      <c r="R1086" s="79"/>
      <c r="S1086" s="79"/>
      <c r="T1086" s="79"/>
      <c r="U1086" s="79"/>
      <c r="V1086" s="77"/>
      <c r="W1086" s="77"/>
      <c r="X1086" s="77"/>
      <c r="Y1086" s="77"/>
      <c r="Z1086" s="77"/>
      <c r="AA1086" s="77"/>
      <c r="AB1086" s="77"/>
      <c r="AC1086" s="77"/>
      <c r="AD1086" s="77"/>
      <c r="AE1086" s="77"/>
      <c r="AF1086" s="77"/>
      <c r="AG1086" s="77"/>
      <c r="AH1086" s="77"/>
      <c r="AI1086" s="77"/>
      <c r="AJ1086" s="77"/>
      <c r="AK1086" s="77"/>
      <c r="AL1086" s="77"/>
      <c r="AM1086" s="77"/>
      <c r="AN1086" s="77"/>
      <c r="AO1086" s="77"/>
      <c r="AP1086" s="77"/>
      <c r="AQ1086" s="77"/>
      <c r="AR1086" s="77"/>
      <c r="AS1086" s="77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77"/>
      <c r="BE1086" s="77"/>
      <c r="BF1086" s="77"/>
      <c r="BG1086" s="77"/>
      <c r="BH1086" s="77"/>
      <c r="BI1086" s="77"/>
      <c r="BJ1086" s="77"/>
      <c r="BK1086" s="77"/>
      <c r="BL1086" s="77"/>
      <c r="BM1086" s="77"/>
      <c r="BN1086" s="77"/>
      <c r="BO1086" s="77"/>
      <c r="BP1086" s="80"/>
      <c r="BQ1086" s="80"/>
      <c r="BR1086" s="80"/>
      <c r="BS1086" s="80"/>
      <c r="BT1086" s="80"/>
      <c r="BU1086" s="80"/>
      <c r="BV1086" s="80"/>
      <c r="BW1086" s="77"/>
      <c r="BX1086" s="57"/>
      <c r="CK1086" s="92"/>
      <c r="CL1086" s="92"/>
      <c r="CM1086" s="92"/>
      <c r="CN1086" s="92"/>
      <c r="CO1086" s="92"/>
      <c r="CP1086" s="92"/>
    </row>
    <row r="1087" spans="1:94" s="72" customFormat="1" ht="16" customHeight="1" x14ac:dyDescent="0.25">
      <c r="A1087" s="57"/>
      <c r="B1087" s="57"/>
      <c r="C1087" s="57"/>
      <c r="D1087" s="57"/>
      <c r="E1087" s="57"/>
      <c r="F1087" s="57"/>
      <c r="G1087" s="57"/>
      <c r="H1087" s="57"/>
      <c r="I1087" s="57"/>
      <c r="J1087" s="57"/>
      <c r="K1087" s="82"/>
      <c r="L1087" s="82"/>
      <c r="M1087" s="82"/>
      <c r="N1087" s="82"/>
      <c r="O1087" s="82"/>
      <c r="P1087" s="82"/>
      <c r="Q1087" s="82"/>
      <c r="R1087" s="79"/>
      <c r="S1087" s="79"/>
      <c r="T1087" s="79"/>
      <c r="U1087" s="79"/>
      <c r="V1087" s="77"/>
      <c r="W1087" s="77"/>
      <c r="X1087" s="77"/>
      <c r="Y1087" s="77"/>
      <c r="Z1087" s="77"/>
      <c r="AA1087" s="77"/>
      <c r="AB1087" s="77"/>
      <c r="AC1087" s="77"/>
      <c r="AD1087" s="77"/>
      <c r="AE1087" s="77"/>
      <c r="AF1087" s="77"/>
      <c r="AG1087" s="77"/>
      <c r="AH1087" s="77"/>
      <c r="AI1087" s="77"/>
      <c r="AJ1087" s="77"/>
      <c r="AK1087" s="77"/>
      <c r="AL1087" s="77"/>
      <c r="AM1087" s="77"/>
      <c r="AN1087" s="77"/>
      <c r="AO1087" s="77"/>
      <c r="AP1087" s="77"/>
      <c r="AQ1087" s="77"/>
      <c r="AR1087" s="77"/>
      <c r="AS1087" s="77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77"/>
      <c r="BE1087" s="77"/>
      <c r="BF1087" s="77"/>
      <c r="BG1087" s="77"/>
      <c r="BH1087" s="77"/>
      <c r="BI1087" s="77"/>
      <c r="BJ1087" s="77"/>
      <c r="BK1087" s="77"/>
      <c r="BL1087" s="77"/>
      <c r="BM1087" s="77"/>
      <c r="BN1087" s="77"/>
      <c r="BO1087" s="77"/>
      <c r="BP1087" s="80"/>
      <c r="BQ1087" s="80"/>
      <c r="BR1087" s="80"/>
      <c r="BS1087" s="80"/>
      <c r="BT1087" s="80"/>
      <c r="BU1087" s="80"/>
      <c r="BV1087" s="80"/>
      <c r="BW1087" s="77"/>
      <c r="BX1087" s="57"/>
      <c r="CK1087" s="92"/>
      <c r="CL1087" s="92"/>
      <c r="CM1087" s="92"/>
      <c r="CN1087" s="92"/>
      <c r="CO1087" s="92"/>
      <c r="CP1087" s="92"/>
    </row>
    <row r="1088" spans="1:94" s="72" customFormat="1" ht="16" customHeight="1" x14ac:dyDescent="0.25">
      <c r="A1088" s="57"/>
      <c r="B1088" s="57"/>
      <c r="C1088" s="57"/>
      <c r="D1088" s="57"/>
      <c r="E1088" s="57"/>
      <c r="F1088" s="57"/>
      <c r="G1088" s="57"/>
      <c r="H1088" s="57"/>
      <c r="I1088" s="57"/>
      <c r="J1088" s="57"/>
      <c r="K1088" s="82"/>
      <c r="L1088" s="82"/>
      <c r="M1088" s="82"/>
      <c r="N1088" s="82"/>
      <c r="O1088" s="82"/>
      <c r="P1088" s="82"/>
      <c r="Q1088" s="82"/>
      <c r="R1088" s="79"/>
      <c r="S1088" s="79"/>
      <c r="T1088" s="79"/>
      <c r="U1088" s="79"/>
      <c r="V1088" s="7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77"/>
      <c r="AK1088" s="77"/>
      <c r="AL1088" s="77"/>
      <c r="AM1088" s="77"/>
      <c r="AN1088" s="77"/>
      <c r="AO1088" s="77"/>
      <c r="AP1088" s="77"/>
      <c r="AQ1088" s="77"/>
      <c r="AR1088" s="77"/>
      <c r="AS1088" s="77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77"/>
      <c r="BE1088" s="77"/>
      <c r="BF1088" s="77"/>
      <c r="BG1088" s="77"/>
      <c r="BH1088" s="77"/>
      <c r="BI1088" s="77"/>
      <c r="BJ1088" s="77"/>
      <c r="BK1088" s="77"/>
      <c r="BL1088" s="77"/>
      <c r="BM1088" s="77"/>
      <c r="BN1088" s="77"/>
      <c r="BO1088" s="77"/>
      <c r="BP1088" s="80"/>
      <c r="BQ1088" s="80"/>
      <c r="BR1088" s="80"/>
      <c r="BS1088" s="80"/>
      <c r="BT1088" s="80"/>
      <c r="BU1088" s="80"/>
      <c r="BV1088" s="80"/>
      <c r="BW1088" s="77"/>
      <c r="BX1088" s="57"/>
      <c r="CK1088" s="92"/>
      <c r="CL1088" s="92"/>
      <c r="CM1088" s="92"/>
      <c r="CN1088" s="92"/>
      <c r="CO1088" s="92"/>
      <c r="CP1088" s="92"/>
    </row>
    <row r="1089" spans="1:94" s="72" customFormat="1" ht="16" customHeight="1" x14ac:dyDescent="0.25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82"/>
      <c r="L1089" s="82"/>
      <c r="M1089" s="82"/>
      <c r="N1089" s="82"/>
      <c r="O1089" s="82"/>
      <c r="P1089" s="82"/>
      <c r="Q1089" s="82"/>
      <c r="R1089" s="79"/>
      <c r="S1089" s="79"/>
      <c r="T1089" s="79"/>
      <c r="U1089" s="79"/>
      <c r="V1089" s="77"/>
      <c r="W1089" s="77"/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77"/>
      <c r="AK1089" s="77"/>
      <c r="AL1089" s="77"/>
      <c r="AM1089" s="77"/>
      <c r="AN1089" s="77"/>
      <c r="AO1089" s="77"/>
      <c r="AP1089" s="77"/>
      <c r="AQ1089" s="77"/>
      <c r="AR1089" s="77"/>
      <c r="AS1089" s="77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77"/>
      <c r="BE1089" s="77"/>
      <c r="BF1089" s="77"/>
      <c r="BG1089" s="77"/>
      <c r="BH1089" s="77"/>
      <c r="BI1089" s="77"/>
      <c r="BJ1089" s="77"/>
      <c r="BK1089" s="77"/>
      <c r="BL1089" s="77"/>
      <c r="BM1089" s="77"/>
      <c r="BN1089" s="77"/>
      <c r="BO1089" s="77"/>
      <c r="BP1089" s="80"/>
      <c r="BQ1089" s="80"/>
      <c r="BR1089" s="80"/>
      <c r="BS1089" s="80"/>
      <c r="BT1089" s="80"/>
      <c r="BU1089" s="80"/>
      <c r="BV1089" s="80"/>
      <c r="BW1089" s="77"/>
      <c r="BX1089" s="57"/>
      <c r="CK1089" s="92"/>
      <c r="CL1089" s="92"/>
      <c r="CM1089" s="92"/>
      <c r="CN1089" s="92"/>
      <c r="CO1089" s="92"/>
      <c r="CP1089" s="92"/>
    </row>
    <row r="1090" spans="1:94" s="72" customFormat="1" ht="16" customHeight="1" x14ac:dyDescent="0.25">
      <c r="A1090" s="57"/>
      <c r="B1090" s="57"/>
      <c r="C1090" s="57"/>
      <c r="D1090" s="57"/>
      <c r="E1090" s="57"/>
      <c r="F1090" s="57"/>
      <c r="G1090" s="57"/>
      <c r="H1090" s="57"/>
      <c r="I1090" s="57"/>
      <c r="J1090" s="57"/>
      <c r="K1090" s="82"/>
      <c r="L1090" s="82"/>
      <c r="M1090" s="82"/>
      <c r="N1090" s="82"/>
      <c r="O1090" s="82"/>
      <c r="P1090" s="82"/>
      <c r="Q1090" s="82"/>
      <c r="R1090" s="79"/>
      <c r="S1090" s="79"/>
      <c r="T1090" s="79"/>
      <c r="U1090" s="79"/>
      <c r="V1090" s="77"/>
      <c r="W1090" s="77"/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77"/>
      <c r="AK1090" s="77"/>
      <c r="AL1090" s="77"/>
      <c r="AM1090" s="77"/>
      <c r="AN1090" s="77"/>
      <c r="AO1090" s="77"/>
      <c r="AP1090" s="77"/>
      <c r="AQ1090" s="77"/>
      <c r="AR1090" s="77"/>
      <c r="AS1090" s="77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77"/>
      <c r="BE1090" s="77"/>
      <c r="BF1090" s="77"/>
      <c r="BG1090" s="77"/>
      <c r="BH1090" s="77"/>
      <c r="BI1090" s="77"/>
      <c r="BJ1090" s="77"/>
      <c r="BK1090" s="77"/>
      <c r="BL1090" s="77"/>
      <c r="BM1090" s="77"/>
      <c r="BN1090" s="77"/>
      <c r="BO1090" s="77"/>
      <c r="BP1090" s="80"/>
      <c r="BQ1090" s="80"/>
      <c r="BR1090" s="80"/>
      <c r="BS1090" s="80"/>
      <c r="BT1090" s="80"/>
      <c r="BU1090" s="80"/>
      <c r="BV1090" s="80"/>
      <c r="BW1090" s="77"/>
      <c r="BX1090" s="57"/>
      <c r="CK1090" s="92"/>
      <c r="CL1090" s="92"/>
      <c r="CM1090" s="92"/>
      <c r="CN1090" s="92"/>
      <c r="CO1090" s="92"/>
      <c r="CP1090" s="92"/>
    </row>
    <row r="1091" spans="1:94" s="72" customFormat="1" ht="16" customHeight="1" x14ac:dyDescent="0.25">
      <c r="A1091" s="57"/>
      <c r="B1091" s="57"/>
      <c r="C1091" s="57"/>
      <c r="D1091" s="57"/>
      <c r="E1091" s="57"/>
      <c r="F1091" s="57"/>
      <c r="G1091" s="57"/>
      <c r="H1091" s="57"/>
      <c r="I1091" s="57"/>
      <c r="J1091" s="57"/>
      <c r="K1091" s="82"/>
      <c r="L1091" s="82"/>
      <c r="M1091" s="82"/>
      <c r="N1091" s="82"/>
      <c r="O1091" s="82"/>
      <c r="P1091" s="82"/>
      <c r="Q1091" s="82"/>
      <c r="R1091" s="79"/>
      <c r="S1091" s="79"/>
      <c r="T1091" s="79"/>
      <c r="U1091" s="79"/>
      <c r="V1091" s="77"/>
      <c r="W1091" s="77"/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77"/>
      <c r="AK1091" s="77"/>
      <c r="AL1091" s="77"/>
      <c r="AM1091" s="77"/>
      <c r="AN1091" s="77"/>
      <c r="AO1091" s="77"/>
      <c r="AP1091" s="77"/>
      <c r="AQ1091" s="77"/>
      <c r="AR1091" s="77"/>
      <c r="AS1091" s="77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77"/>
      <c r="BE1091" s="77"/>
      <c r="BF1091" s="77"/>
      <c r="BG1091" s="77"/>
      <c r="BH1091" s="77"/>
      <c r="BI1091" s="77"/>
      <c r="BJ1091" s="77"/>
      <c r="BK1091" s="77"/>
      <c r="BL1091" s="77"/>
      <c r="BM1091" s="77"/>
      <c r="BN1091" s="77"/>
      <c r="BO1091" s="77"/>
      <c r="BP1091" s="80"/>
      <c r="BQ1091" s="80"/>
      <c r="BR1091" s="80"/>
      <c r="BS1091" s="80"/>
      <c r="BT1091" s="80"/>
      <c r="BU1091" s="80"/>
      <c r="BV1091" s="80"/>
      <c r="BW1091" s="77"/>
      <c r="BX1091" s="57"/>
      <c r="CK1091" s="92"/>
      <c r="CL1091" s="92"/>
      <c r="CM1091" s="92"/>
      <c r="CN1091" s="92"/>
      <c r="CO1091" s="92"/>
      <c r="CP1091" s="92"/>
    </row>
    <row r="1092" spans="1:94" s="72" customFormat="1" ht="16" customHeight="1" x14ac:dyDescent="0.25">
      <c r="A1092" s="57"/>
      <c r="B1092" s="57"/>
      <c r="C1092" s="57"/>
      <c r="D1092" s="57"/>
      <c r="E1092" s="57"/>
      <c r="F1092" s="57"/>
      <c r="G1092" s="57"/>
      <c r="H1092" s="57"/>
      <c r="I1092" s="57"/>
      <c r="J1092" s="57"/>
      <c r="K1092" s="82"/>
      <c r="L1092" s="82"/>
      <c r="M1092" s="82"/>
      <c r="N1092" s="82"/>
      <c r="O1092" s="82"/>
      <c r="P1092" s="82"/>
      <c r="Q1092" s="82"/>
      <c r="R1092" s="79"/>
      <c r="S1092" s="79"/>
      <c r="T1092" s="79"/>
      <c r="U1092" s="79"/>
      <c r="V1092" s="77"/>
      <c r="W1092" s="77"/>
      <c r="X1092" s="77"/>
      <c r="Y1092" s="77"/>
      <c r="Z1092" s="77"/>
      <c r="AA1092" s="77"/>
      <c r="AB1092" s="77"/>
      <c r="AC1092" s="77"/>
      <c r="AD1092" s="77"/>
      <c r="AE1092" s="77"/>
      <c r="AF1092" s="77"/>
      <c r="AG1092" s="77"/>
      <c r="AH1092" s="77"/>
      <c r="AI1092" s="77"/>
      <c r="AJ1092" s="77"/>
      <c r="AK1092" s="77"/>
      <c r="AL1092" s="77"/>
      <c r="AM1092" s="77"/>
      <c r="AN1092" s="77"/>
      <c r="AO1092" s="77"/>
      <c r="AP1092" s="77"/>
      <c r="AQ1092" s="77"/>
      <c r="AR1092" s="77"/>
      <c r="AS1092" s="77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77"/>
      <c r="BE1092" s="77"/>
      <c r="BF1092" s="77"/>
      <c r="BG1092" s="77"/>
      <c r="BH1092" s="77"/>
      <c r="BI1092" s="77"/>
      <c r="BJ1092" s="77"/>
      <c r="BK1092" s="77"/>
      <c r="BL1092" s="77"/>
      <c r="BM1092" s="77"/>
      <c r="BN1092" s="77"/>
      <c r="BO1092" s="77"/>
      <c r="BP1092" s="80"/>
      <c r="BQ1092" s="80"/>
      <c r="BR1092" s="80"/>
      <c r="BS1092" s="80"/>
      <c r="BT1092" s="80"/>
      <c r="BU1092" s="80"/>
      <c r="BV1092" s="80"/>
      <c r="BW1092" s="77"/>
      <c r="BX1092" s="57"/>
      <c r="CK1092" s="92"/>
      <c r="CL1092" s="92"/>
      <c r="CM1092" s="92"/>
      <c r="CN1092" s="92"/>
      <c r="CO1092" s="92"/>
      <c r="CP1092" s="92"/>
    </row>
    <row r="1093" spans="1:94" s="72" customFormat="1" ht="16" customHeight="1" x14ac:dyDescent="0.25">
      <c r="A1093" s="57"/>
      <c r="B1093" s="57"/>
      <c r="C1093" s="57"/>
      <c r="D1093" s="57"/>
      <c r="E1093" s="57"/>
      <c r="F1093" s="57"/>
      <c r="G1093" s="57"/>
      <c r="H1093" s="57"/>
      <c r="I1093" s="57"/>
      <c r="J1093" s="57"/>
      <c r="K1093" s="82"/>
      <c r="L1093" s="82"/>
      <c r="M1093" s="82"/>
      <c r="N1093" s="82"/>
      <c r="O1093" s="82"/>
      <c r="P1093" s="82"/>
      <c r="Q1093" s="82"/>
      <c r="R1093" s="79"/>
      <c r="S1093" s="79"/>
      <c r="T1093" s="79"/>
      <c r="U1093" s="79"/>
      <c r="V1093" s="77"/>
      <c r="W1093" s="77"/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77"/>
      <c r="AK1093" s="77"/>
      <c r="AL1093" s="77"/>
      <c r="AM1093" s="77"/>
      <c r="AN1093" s="77"/>
      <c r="AO1093" s="77"/>
      <c r="AP1093" s="77"/>
      <c r="AQ1093" s="77"/>
      <c r="AR1093" s="77"/>
      <c r="AS1093" s="77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77"/>
      <c r="BE1093" s="77"/>
      <c r="BF1093" s="77"/>
      <c r="BG1093" s="77"/>
      <c r="BH1093" s="77"/>
      <c r="BI1093" s="77"/>
      <c r="BJ1093" s="77"/>
      <c r="BK1093" s="77"/>
      <c r="BL1093" s="77"/>
      <c r="BM1093" s="77"/>
      <c r="BN1093" s="77"/>
      <c r="BO1093" s="77"/>
      <c r="BP1093" s="80"/>
      <c r="BQ1093" s="80"/>
      <c r="BR1093" s="80"/>
      <c r="BS1093" s="80"/>
      <c r="BT1093" s="80"/>
      <c r="BU1093" s="80"/>
      <c r="BV1093" s="80"/>
      <c r="BW1093" s="77"/>
      <c r="BX1093" s="57"/>
      <c r="CK1093" s="92"/>
      <c r="CL1093" s="92"/>
      <c r="CM1093" s="92"/>
      <c r="CN1093" s="92"/>
      <c r="CO1093" s="92"/>
      <c r="CP1093" s="92"/>
    </row>
    <row r="1094" spans="1:94" s="72" customFormat="1" ht="16" customHeight="1" x14ac:dyDescent="0.25">
      <c r="A1094" s="57"/>
      <c r="B1094" s="57"/>
      <c r="C1094" s="57"/>
      <c r="D1094" s="57"/>
      <c r="E1094" s="57"/>
      <c r="F1094" s="57"/>
      <c r="G1094" s="57"/>
      <c r="H1094" s="57"/>
      <c r="I1094" s="57"/>
      <c r="J1094" s="57"/>
      <c r="K1094" s="82"/>
      <c r="L1094" s="82"/>
      <c r="M1094" s="82"/>
      <c r="N1094" s="82"/>
      <c r="O1094" s="82"/>
      <c r="P1094" s="82"/>
      <c r="Q1094" s="82"/>
      <c r="R1094" s="79"/>
      <c r="S1094" s="79"/>
      <c r="T1094" s="79"/>
      <c r="U1094" s="79"/>
      <c r="V1094" s="77"/>
      <c r="W1094" s="77"/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77"/>
      <c r="AK1094" s="77"/>
      <c r="AL1094" s="77"/>
      <c r="AM1094" s="77"/>
      <c r="AN1094" s="77"/>
      <c r="AO1094" s="77"/>
      <c r="AP1094" s="77"/>
      <c r="AQ1094" s="77"/>
      <c r="AR1094" s="77"/>
      <c r="AS1094" s="77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77"/>
      <c r="BE1094" s="77"/>
      <c r="BF1094" s="77"/>
      <c r="BG1094" s="77"/>
      <c r="BH1094" s="77"/>
      <c r="BI1094" s="77"/>
      <c r="BJ1094" s="77"/>
      <c r="BK1094" s="77"/>
      <c r="BL1094" s="77"/>
      <c r="BM1094" s="77"/>
      <c r="BN1094" s="77"/>
      <c r="BO1094" s="77"/>
      <c r="BP1094" s="80"/>
      <c r="BQ1094" s="80"/>
      <c r="BR1094" s="80"/>
      <c r="BS1094" s="80"/>
      <c r="BT1094" s="80"/>
      <c r="BU1094" s="80"/>
      <c r="BV1094" s="80"/>
      <c r="BW1094" s="77"/>
      <c r="BX1094" s="57"/>
      <c r="CK1094" s="92"/>
      <c r="CL1094" s="92"/>
      <c r="CM1094" s="92"/>
      <c r="CN1094" s="92"/>
      <c r="CO1094" s="92"/>
      <c r="CP1094" s="92"/>
    </row>
    <row r="1095" spans="1:94" s="72" customFormat="1" ht="16" customHeight="1" x14ac:dyDescent="0.25">
      <c r="A1095" s="57"/>
      <c r="B1095" s="57"/>
      <c r="C1095" s="57"/>
      <c r="D1095" s="57"/>
      <c r="E1095" s="57"/>
      <c r="F1095" s="57"/>
      <c r="G1095" s="57"/>
      <c r="H1095" s="57"/>
      <c r="I1095" s="57"/>
      <c r="J1095" s="57"/>
      <c r="K1095" s="82"/>
      <c r="L1095" s="82"/>
      <c r="M1095" s="82"/>
      <c r="N1095" s="82"/>
      <c r="O1095" s="82"/>
      <c r="P1095" s="82"/>
      <c r="Q1095" s="82"/>
      <c r="R1095" s="79"/>
      <c r="S1095" s="79"/>
      <c r="T1095" s="79"/>
      <c r="U1095" s="79"/>
      <c r="V1095" s="77"/>
      <c r="W1095" s="77"/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77"/>
      <c r="AK1095" s="77"/>
      <c r="AL1095" s="77"/>
      <c r="AM1095" s="77"/>
      <c r="AN1095" s="77"/>
      <c r="AO1095" s="77"/>
      <c r="AP1095" s="77"/>
      <c r="AQ1095" s="77"/>
      <c r="AR1095" s="77"/>
      <c r="AS1095" s="77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77"/>
      <c r="BE1095" s="77"/>
      <c r="BF1095" s="77"/>
      <c r="BG1095" s="77"/>
      <c r="BH1095" s="77"/>
      <c r="BI1095" s="77"/>
      <c r="BJ1095" s="77"/>
      <c r="BK1095" s="77"/>
      <c r="BL1095" s="77"/>
      <c r="BM1095" s="77"/>
      <c r="BN1095" s="77"/>
      <c r="BO1095" s="77"/>
      <c r="BP1095" s="80"/>
      <c r="BQ1095" s="80"/>
      <c r="BR1095" s="80"/>
      <c r="BS1095" s="80"/>
      <c r="BT1095" s="80"/>
      <c r="BU1095" s="80"/>
      <c r="BV1095" s="80"/>
      <c r="BW1095" s="77"/>
      <c r="BX1095" s="57"/>
      <c r="CK1095" s="92"/>
      <c r="CL1095" s="92"/>
      <c r="CM1095" s="92"/>
      <c r="CN1095" s="92"/>
      <c r="CO1095" s="92"/>
      <c r="CP1095" s="92"/>
    </row>
    <row r="1096" spans="1:94" s="72" customFormat="1" ht="16" customHeight="1" x14ac:dyDescent="0.25">
      <c r="A1096" s="57"/>
      <c r="B1096" s="57"/>
      <c r="C1096" s="57"/>
      <c r="D1096" s="57"/>
      <c r="E1096" s="57"/>
      <c r="F1096" s="57"/>
      <c r="G1096" s="57"/>
      <c r="H1096" s="57"/>
      <c r="I1096" s="57"/>
      <c r="J1096" s="57"/>
      <c r="K1096" s="82"/>
      <c r="L1096" s="82"/>
      <c r="M1096" s="82"/>
      <c r="N1096" s="82"/>
      <c r="O1096" s="82"/>
      <c r="P1096" s="82"/>
      <c r="Q1096" s="82"/>
      <c r="R1096" s="79"/>
      <c r="S1096" s="79"/>
      <c r="T1096" s="79"/>
      <c r="U1096" s="79"/>
      <c r="V1096" s="77"/>
      <c r="W1096" s="77"/>
      <c r="X1096" s="77"/>
      <c r="Y1096" s="77"/>
      <c r="Z1096" s="77"/>
      <c r="AA1096" s="77"/>
      <c r="AB1096" s="77"/>
      <c r="AC1096" s="77"/>
      <c r="AD1096" s="77"/>
      <c r="AE1096" s="77"/>
      <c r="AF1096" s="77"/>
      <c r="AG1096" s="77"/>
      <c r="AH1096" s="77"/>
      <c r="AI1096" s="77"/>
      <c r="AJ1096" s="77"/>
      <c r="AK1096" s="77"/>
      <c r="AL1096" s="77"/>
      <c r="AM1096" s="77"/>
      <c r="AN1096" s="77"/>
      <c r="AO1096" s="77"/>
      <c r="AP1096" s="77"/>
      <c r="AQ1096" s="77"/>
      <c r="AR1096" s="77"/>
      <c r="AS1096" s="77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77"/>
      <c r="BE1096" s="77"/>
      <c r="BF1096" s="77"/>
      <c r="BG1096" s="77"/>
      <c r="BH1096" s="77"/>
      <c r="BI1096" s="77"/>
      <c r="BJ1096" s="77"/>
      <c r="BK1096" s="77"/>
      <c r="BL1096" s="77"/>
      <c r="BM1096" s="77"/>
      <c r="BN1096" s="77"/>
      <c r="BO1096" s="77"/>
      <c r="BP1096" s="80"/>
      <c r="BQ1096" s="80"/>
      <c r="BR1096" s="80"/>
      <c r="BS1096" s="80"/>
      <c r="BT1096" s="80"/>
      <c r="BU1096" s="80"/>
      <c r="BV1096" s="80"/>
      <c r="BW1096" s="77"/>
      <c r="BX1096" s="57"/>
      <c r="CK1096" s="92"/>
      <c r="CL1096" s="92"/>
      <c r="CM1096" s="92"/>
      <c r="CN1096" s="92"/>
      <c r="CO1096" s="92"/>
      <c r="CP1096" s="92"/>
    </row>
    <row r="1097" spans="1:94" s="72" customFormat="1" ht="16" customHeight="1" x14ac:dyDescent="0.25">
      <c r="A1097" s="57"/>
      <c r="B1097" s="57"/>
      <c r="C1097" s="57"/>
      <c r="D1097" s="57"/>
      <c r="E1097" s="57"/>
      <c r="F1097" s="57"/>
      <c r="G1097" s="57"/>
      <c r="H1097" s="57"/>
      <c r="I1097" s="57"/>
      <c r="J1097" s="57"/>
      <c r="K1097" s="82"/>
      <c r="L1097" s="82"/>
      <c r="M1097" s="82"/>
      <c r="N1097" s="82"/>
      <c r="O1097" s="82"/>
      <c r="P1097" s="82"/>
      <c r="Q1097" s="82"/>
      <c r="R1097" s="79"/>
      <c r="S1097" s="79"/>
      <c r="T1097" s="79"/>
      <c r="U1097" s="79"/>
      <c r="V1097" s="77"/>
      <c r="W1097" s="77"/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77"/>
      <c r="AK1097" s="77"/>
      <c r="AL1097" s="77"/>
      <c r="AM1097" s="77"/>
      <c r="AN1097" s="77"/>
      <c r="AO1097" s="77"/>
      <c r="AP1097" s="77"/>
      <c r="AQ1097" s="77"/>
      <c r="AR1097" s="77"/>
      <c r="AS1097" s="77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77"/>
      <c r="BE1097" s="77"/>
      <c r="BF1097" s="77"/>
      <c r="BG1097" s="77"/>
      <c r="BH1097" s="77"/>
      <c r="BI1097" s="77"/>
      <c r="BJ1097" s="77"/>
      <c r="BK1097" s="77"/>
      <c r="BL1097" s="77"/>
      <c r="BM1097" s="77"/>
      <c r="BN1097" s="77"/>
      <c r="BO1097" s="77"/>
      <c r="BP1097" s="80"/>
      <c r="BQ1097" s="80"/>
      <c r="BR1097" s="80"/>
      <c r="BS1097" s="80"/>
      <c r="BT1097" s="80"/>
      <c r="BU1097" s="80"/>
      <c r="BV1097" s="80"/>
      <c r="BW1097" s="77"/>
      <c r="BX1097" s="57"/>
      <c r="CK1097" s="92"/>
      <c r="CL1097" s="92"/>
      <c r="CM1097" s="92"/>
      <c r="CN1097" s="92"/>
      <c r="CO1097" s="92"/>
      <c r="CP1097" s="92"/>
    </row>
    <row r="1098" spans="1:94" s="72" customFormat="1" ht="16" customHeight="1" x14ac:dyDescent="0.25">
      <c r="A1098" s="57"/>
      <c r="B1098" s="57"/>
      <c r="C1098" s="57"/>
      <c r="D1098" s="57"/>
      <c r="E1098" s="57"/>
      <c r="F1098" s="57"/>
      <c r="G1098" s="57"/>
      <c r="H1098" s="57"/>
      <c r="I1098" s="57"/>
      <c r="J1098" s="57"/>
      <c r="K1098" s="82"/>
      <c r="L1098" s="82"/>
      <c r="M1098" s="82"/>
      <c r="N1098" s="82"/>
      <c r="O1098" s="82"/>
      <c r="P1098" s="82"/>
      <c r="Q1098" s="82"/>
      <c r="R1098" s="79"/>
      <c r="S1098" s="79"/>
      <c r="T1098" s="79"/>
      <c r="U1098" s="79"/>
      <c r="V1098" s="77"/>
      <c r="W1098" s="77"/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77"/>
      <c r="AK1098" s="77"/>
      <c r="AL1098" s="77"/>
      <c r="AM1098" s="77"/>
      <c r="AN1098" s="77"/>
      <c r="AO1098" s="77"/>
      <c r="AP1098" s="77"/>
      <c r="AQ1098" s="77"/>
      <c r="AR1098" s="77"/>
      <c r="AS1098" s="77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77"/>
      <c r="BE1098" s="77"/>
      <c r="BF1098" s="77"/>
      <c r="BG1098" s="77"/>
      <c r="BH1098" s="77"/>
      <c r="BI1098" s="77"/>
      <c r="BJ1098" s="77"/>
      <c r="BK1098" s="77"/>
      <c r="BL1098" s="77"/>
      <c r="BM1098" s="77"/>
      <c r="BN1098" s="77"/>
      <c r="BO1098" s="77"/>
      <c r="BP1098" s="80"/>
      <c r="BQ1098" s="80"/>
      <c r="BR1098" s="80"/>
      <c r="BS1098" s="80"/>
      <c r="BT1098" s="80"/>
      <c r="BU1098" s="80"/>
      <c r="BV1098" s="80"/>
      <c r="BW1098" s="77"/>
      <c r="BX1098" s="57"/>
      <c r="CK1098" s="92"/>
      <c r="CL1098" s="92"/>
      <c r="CM1098" s="92"/>
      <c r="CN1098" s="92"/>
      <c r="CO1098" s="92"/>
      <c r="CP1098" s="92"/>
    </row>
    <row r="1099" spans="1:94" s="72" customFormat="1" ht="16" customHeight="1" x14ac:dyDescent="0.25">
      <c r="A1099" s="57"/>
      <c r="B1099" s="57"/>
      <c r="C1099" s="57"/>
      <c r="D1099" s="57"/>
      <c r="E1099" s="57"/>
      <c r="F1099" s="57"/>
      <c r="G1099" s="57"/>
      <c r="H1099" s="57"/>
      <c r="I1099" s="57"/>
      <c r="J1099" s="57"/>
      <c r="K1099" s="82"/>
      <c r="L1099" s="82"/>
      <c r="M1099" s="82"/>
      <c r="N1099" s="82"/>
      <c r="O1099" s="82"/>
      <c r="P1099" s="82"/>
      <c r="Q1099" s="82"/>
      <c r="R1099" s="79"/>
      <c r="S1099" s="79"/>
      <c r="T1099" s="79"/>
      <c r="U1099" s="79"/>
      <c r="V1099" s="77"/>
      <c r="W1099" s="77"/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77"/>
      <c r="AK1099" s="77"/>
      <c r="AL1099" s="77"/>
      <c r="AM1099" s="77"/>
      <c r="AN1099" s="77"/>
      <c r="AO1099" s="77"/>
      <c r="AP1099" s="77"/>
      <c r="AQ1099" s="77"/>
      <c r="AR1099" s="77"/>
      <c r="AS1099" s="77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77"/>
      <c r="BE1099" s="77"/>
      <c r="BF1099" s="77"/>
      <c r="BG1099" s="77"/>
      <c r="BH1099" s="77"/>
      <c r="BI1099" s="77"/>
      <c r="BJ1099" s="77"/>
      <c r="BK1099" s="77"/>
      <c r="BL1099" s="77"/>
      <c r="BM1099" s="77"/>
      <c r="BN1099" s="77"/>
      <c r="BO1099" s="77"/>
      <c r="BP1099" s="80"/>
      <c r="BQ1099" s="80"/>
      <c r="BR1099" s="80"/>
      <c r="BS1099" s="80"/>
      <c r="BT1099" s="80"/>
      <c r="BU1099" s="80"/>
      <c r="BV1099" s="80"/>
      <c r="BW1099" s="77"/>
      <c r="BX1099" s="57"/>
      <c r="CK1099" s="92"/>
      <c r="CL1099" s="92"/>
      <c r="CM1099" s="92"/>
      <c r="CN1099" s="92"/>
      <c r="CO1099" s="92"/>
      <c r="CP1099" s="92"/>
    </row>
    <row r="1100" spans="1:94" s="72" customFormat="1" ht="16" customHeight="1" x14ac:dyDescent="0.25">
      <c r="A1100" s="57"/>
      <c r="B1100" s="57"/>
      <c r="C1100" s="57"/>
      <c r="D1100" s="57"/>
      <c r="E1100" s="57"/>
      <c r="F1100" s="57"/>
      <c r="G1100" s="57"/>
      <c r="H1100" s="57"/>
      <c r="I1100" s="57"/>
      <c r="J1100" s="57"/>
      <c r="K1100" s="82"/>
      <c r="L1100" s="82"/>
      <c r="M1100" s="82"/>
      <c r="N1100" s="82"/>
      <c r="O1100" s="82"/>
      <c r="P1100" s="82"/>
      <c r="Q1100" s="82"/>
      <c r="R1100" s="79"/>
      <c r="S1100" s="79"/>
      <c r="T1100" s="79"/>
      <c r="U1100" s="79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  <c r="BG1100" s="81"/>
      <c r="BH1100" s="81"/>
      <c r="BI1100" s="81"/>
      <c r="BJ1100" s="81"/>
      <c r="BK1100" s="81"/>
      <c r="BL1100" s="81"/>
      <c r="BM1100" s="81"/>
      <c r="BN1100" s="81"/>
      <c r="BO1100" s="81"/>
      <c r="BP1100" s="80"/>
      <c r="BQ1100" s="80"/>
      <c r="BR1100" s="80"/>
      <c r="BS1100" s="80"/>
      <c r="BT1100" s="80"/>
      <c r="BU1100" s="80"/>
      <c r="BV1100" s="80"/>
      <c r="BW1100" s="77"/>
      <c r="BX1100" s="57"/>
      <c r="CK1100" s="92"/>
      <c r="CL1100" s="92"/>
      <c r="CM1100" s="92"/>
      <c r="CN1100" s="92"/>
      <c r="CO1100" s="92"/>
      <c r="CP1100" s="92"/>
    </row>
    <row r="1101" spans="1:94" s="72" customFormat="1" ht="16" customHeight="1" x14ac:dyDescent="0.25">
      <c r="A1101" s="57"/>
      <c r="B1101" s="57"/>
      <c r="C1101" s="57"/>
      <c r="D1101" s="57"/>
      <c r="E1101" s="57"/>
      <c r="F1101" s="57"/>
      <c r="G1101" s="57"/>
      <c r="H1101" s="57"/>
      <c r="I1101" s="57"/>
      <c r="J1101" s="57"/>
      <c r="K1101" s="82"/>
      <c r="L1101" s="82"/>
      <c r="M1101" s="82"/>
      <c r="N1101" s="82"/>
      <c r="O1101" s="82"/>
      <c r="P1101" s="82"/>
      <c r="Q1101" s="82"/>
      <c r="R1101" s="79"/>
      <c r="S1101" s="79"/>
      <c r="T1101" s="79"/>
      <c r="U1101" s="79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  <c r="BG1101" s="81"/>
      <c r="BH1101" s="81"/>
      <c r="BI1101" s="81"/>
      <c r="BJ1101" s="81"/>
      <c r="BK1101" s="81"/>
      <c r="BL1101" s="81"/>
      <c r="BM1101" s="81"/>
      <c r="BN1101" s="81"/>
      <c r="BO1101" s="81"/>
      <c r="BP1101" s="80"/>
      <c r="BQ1101" s="80"/>
      <c r="BR1101" s="80"/>
      <c r="BS1101" s="80"/>
      <c r="BT1101" s="80"/>
      <c r="BU1101" s="80"/>
      <c r="BV1101" s="80"/>
      <c r="BW1101" s="77"/>
      <c r="BX1101" s="57"/>
      <c r="CK1101" s="92"/>
      <c r="CL1101" s="92"/>
      <c r="CM1101" s="92"/>
      <c r="CN1101" s="92"/>
      <c r="CO1101" s="92"/>
      <c r="CP1101" s="92"/>
    </row>
    <row r="1102" spans="1:94" s="72" customFormat="1" ht="16" customHeight="1" x14ac:dyDescent="0.25">
      <c r="A1102" s="57"/>
      <c r="B1102" s="57"/>
      <c r="C1102" s="57"/>
      <c r="D1102" s="57"/>
      <c r="E1102" s="57"/>
      <c r="F1102" s="57"/>
      <c r="G1102" s="57"/>
      <c r="H1102" s="57"/>
      <c r="I1102" s="57"/>
      <c r="J1102" s="57"/>
      <c r="K1102" s="82"/>
      <c r="L1102" s="82"/>
      <c r="M1102" s="82"/>
      <c r="N1102" s="82"/>
      <c r="O1102" s="82"/>
      <c r="P1102" s="82"/>
      <c r="Q1102" s="82"/>
      <c r="R1102" s="79"/>
      <c r="S1102" s="79"/>
      <c r="T1102" s="79"/>
      <c r="U1102" s="79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  <c r="BG1102" s="81"/>
      <c r="BH1102" s="81"/>
      <c r="BI1102" s="81"/>
      <c r="BJ1102" s="81"/>
      <c r="BK1102" s="81"/>
      <c r="BL1102" s="81"/>
      <c r="BM1102" s="81"/>
      <c r="BN1102" s="81"/>
      <c r="BO1102" s="81"/>
      <c r="BP1102" s="80"/>
      <c r="BQ1102" s="80"/>
      <c r="BR1102" s="80"/>
      <c r="BS1102" s="80"/>
      <c r="BT1102" s="80"/>
      <c r="BU1102" s="80"/>
      <c r="BV1102" s="80"/>
      <c r="BW1102" s="77"/>
      <c r="BX1102" s="57"/>
      <c r="CK1102" s="92"/>
      <c r="CL1102" s="92"/>
      <c r="CM1102" s="92"/>
      <c r="CN1102" s="92"/>
      <c r="CO1102" s="92"/>
      <c r="CP1102" s="92"/>
    </row>
    <row r="1103" spans="1:94" s="72" customFormat="1" ht="16" customHeight="1" x14ac:dyDescent="0.25">
      <c r="A1103" s="57"/>
      <c r="B1103" s="57"/>
      <c r="C1103" s="57"/>
      <c r="D1103" s="57"/>
      <c r="E1103" s="57"/>
      <c r="F1103" s="57"/>
      <c r="G1103" s="57"/>
      <c r="H1103" s="57"/>
      <c r="I1103" s="57"/>
      <c r="J1103" s="57"/>
      <c r="K1103" s="82"/>
      <c r="L1103" s="82"/>
      <c r="M1103" s="82"/>
      <c r="N1103" s="82"/>
      <c r="O1103" s="82"/>
      <c r="P1103" s="82"/>
      <c r="Q1103" s="82"/>
      <c r="R1103" s="79"/>
      <c r="S1103" s="79"/>
      <c r="T1103" s="79"/>
      <c r="U1103" s="79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  <c r="BG1103" s="81"/>
      <c r="BH1103" s="81"/>
      <c r="BI1103" s="81"/>
      <c r="BJ1103" s="81"/>
      <c r="BK1103" s="81"/>
      <c r="BL1103" s="81"/>
      <c r="BM1103" s="81"/>
      <c r="BN1103" s="81"/>
      <c r="BO1103" s="81"/>
      <c r="BP1103" s="80"/>
      <c r="BQ1103" s="80"/>
      <c r="BR1103" s="80"/>
      <c r="BS1103" s="80"/>
      <c r="BT1103" s="80"/>
      <c r="BU1103" s="80"/>
      <c r="BV1103" s="80"/>
      <c r="BW1103" s="77"/>
      <c r="BX1103" s="57"/>
      <c r="CK1103" s="92"/>
      <c r="CL1103" s="92"/>
      <c r="CM1103" s="92"/>
      <c r="CN1103" s="92"/>
      <c r="CO1103" s="92"/>
      <c r="CP1103" s="92"/>
    </row>
    <row r="1104" spans="1:94" s="72" customFormat="1" ht="16" customHeight="1" x14ac:dyDescent="0.25">
      <c r="A1104" s="57"/>
      <c r="B1104" s="57"/>
      <c r="C1104" s="57"/>
      <c r="D1104" s="57"/>
      <c r="E1104" s="57"/>
      <c r="F1104" s="57"/>
      <c r="G1104" s="57"/>
      <c r="H1104" s="57"/>
      <c r="I1104" s="57"/>
      <c r="J1104" s="57"/>
      <c r="K1104" s="82"/>
      <c r="L1104" s="82"/>
      <c r="M1104" s="82"/>
      <c r="N1104" s="82"/>
      <c r="O1104" s="82"/>
      <c r="P1104" s="82"/>
      <c r="Q1104" s="82"/>
      <c r="R1104" s="79"/>
      <c r="S1104" s="79"/>
      <c r="T1104" s="79"/>
      <c r="U1104" s="79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  <c r="BG1104" s="81"/>
      <c r="BH1104" s="81"/>
      <c r="BI1104" s="81"/>
      <c r="BJ1104" s="81"/>
      <c r="BK1104" s="81"/>
      <c r="BL1104" s="81"/>
      <c r="BM1104" s="81"/>
      <c r="BN1104" s="81"/>
      <c r="BO1104" s="81"/>
      <c r="BP1104" s="80"/>
      <c r="BQ1104" s="80"/>
      <c r="BR1104" s="80"/>
      <c r="BS1104" s="80"/>
      <c r="BT1104" s="80"/>
      <c r="BU1104" s="80"/>
      <c r="BV1104" s="80"/>
      <c r="BW1104" s="77"/>
      <c r="BX1104" s="57"/>
      <c r="CK1104" s="92"/>
      <c r="CL1104" s="92"/>
      <c r="CM1104" s="92"/>
      <c r="CN1104" s="92"/>
      <c r="CO1104" s="92"/>
      <c r="CP1104" s="92"/>
    </row>
    <row r="1105" spans="1:94" s="72" customFormat="1" ht="16" customHeight="1" x14ac:dyDescent="0.25">
      <c r="A1105" s="57"/>
      <c r="B1105" s="57"/>
      <c r="C1105" s="57"/>
      <c r="D1105" s="57"/>
      <c r="E1105" s="57"/>
      <c r="F1105" s="57"/>
      <c r="G1105" s="57"/>
      <c r="H1105" s="57"/>
      <c r="I1105" s="57"/>
      <c r="J1105" s="57"/>
      <c r="K1105" s="82"/>
      <c r="L1105" s="82"/>
      <c r="M1105" s="82"/>
      <c r="N1105" s="82"/>
      <c r="O1105" s="82"/>
      <c r="P1105" s="82"/>
      <c r="Q1105" s="82"/>
      <c r="R1105" s="79"/>
      <c r="S1105" s="79"/>
      <c r="T1105" s="79"/>
      <c r="U1105" s="79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  <c r="BG1105" s="81"/>
      <c r="BH1105" s="81"/>
      <c r="BI1105" s="81"/>
      <c r="BJ1105" s="81"/>
      <c r="BK1105" s="81"/>
      <c r="BL1105" s="81"/>
      <c r="BM1105" s="81"/>
      <c r="BN1105" s="81"/>
      <c r="BO1105" s="81"/>
      <c r="BP1105" s="80"/>
      <c r="BQ1105" s="80"/>
      <c r="BR1105" s="80"/>
      <c r="BS1105" s="80"/>
      <c r="BT1105" s="80"/>
      <c r="BU1105" s="80"/>
      <c r="BV1105" s="80"/>
      <c r="BW1105" s="77"/>
      <c r="BX1105" s="57"/>
      <c r="CK1105" s="92"/>
      <c r="CL1105" s="92"/>
      <c r="CM1105" s="92"/>
      <c r="CN1105" s="92"/>
      <c r="CO1105" s="92"/>
      <c r="CP1105" s="92"/>
    </row>
    <row r="1106" spans="1:94" s="72" customFormat="1" ht="16" customHeight="1" x14ac:dyDescent="0.25">
      <c r="A1106" s="57"/>
      <c r="B1106" s="57"/>
      <c r="C1106" s="57"/>
      <c r="D1106" s="57"/>
      <c r="E1106" s="57"/>
      <c r="F1106" s="57"/>
      <c r="G1106" s="57"/>
      <c r="H1106" s="57"/>
      <c r="I1106" s="57"/>
      <c r="J1106" s="57"/>
      <c r="K1106" s="82"/>
      <c r="L1106" s="82"/>
      <c r="M1106" s="82"/>
      <c r="N1106" s="82"/>
      <c r="O1106" s="82"/>
      <c r="P1106" s="82"/>
      <c r="Q1106" s="82"/>
      <c r="R1106" s="79"/>
      <c r="S1106" s="79"/>
      <c r="T1106" s="79"/>
      <c r="U1106" s="79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  <c r="BG1106" s="81"/>
      <c r="BH1106" s="81"/>
      <c r="BI1106" s="81"/>
      <c r="BJ1106" s="81"/>
      <c r="BK1106" s="81"/>
      <c r="BL1106" s="81"/>
      <c r="BM1106" s="81"/>
      <c r="BN1106" s="81"/>
      <c r="BO1106" s="81"/>
      <c r="BP1106" s="80"/>
      <c r="BQ1106" s="80"/>
      <c r="BR1106" s="80"/>
      <c r="BS1106" s="80"/>
      <c r="BT1106" s="80"/>
      <c r="BU1106" s="80"/>
      <c r="BV1106" s="80"/>
      <c r="BW1106" s="77"/>
      <c r="BX1106" s="57"/>
      <c r="CK1106" s="92"/>
      <c r="CL1106" s="92"/>
      <c r="CM1106" s="92"/>
      <c r="CN1106" s="92"/>
      <c r="CO1106" s="92"/>
      <c r="CP1106" s="92"/>
    </row>
    <row r="1107" spans="1:94" s="72" customFormat="1" ht="16" customHeight="1" x14ac:dyDescent="0.25">
      <c r="A1107" s="57"/>
      <c r="B1107" s="57"/>
      <c r="C1107" s="57"/>
      <c r="D1107" s="57"/>
      <c r="E1107" s="57"/>
      <c r="F1107" s="57"/>
      <c r="G1107" s="57"/>
      <c r="H1107" s="57"/>
      <c r="I1107" s="57"/>
      <c r="J1107" s="57"/>
      <c r="K1107" s="82"/>
      <c r="L1107" s="82"/>
      <c r="M1107" s="82"/>
      <c r="N1107" s="82"/>
      <c r="O1107" s="82"/>
      <c r="P1107" s="82"/>
      <c r="Q1107" s="82"/>
      <c r="R1107" s="79"/>
      <c r="S1107" s="79"/>
      <c r="T1107" s="79"/>
      <c r="U1107" s="79"/>
      <c r="V1107" s="77"/>
      <c r="W1107" s="77"/>
      <c r="X1107" s="77"/>
      <c r="Y1107" s="77"/>
      <c r="Z1107" s="77"/>
      <c r="AA1107" s="77"/>
      <c r="AB1107" s="77"/>
      <c r="AC1107" s="77"/>
      <c r="AD1107" s="77"/>
      <c r="AE1107" s="77"/>
      <c r="AF1107" s="77"/>
      <c r="AG1107" s="77"/>
      <c r="AH1107" s="77"/>
      <c r="AI1107" s="77"/>
      <c r="AJ1107" s="77"/>
      <c r="AK1107" s="77"/>
      <c r="AL1107" s="77"/>
      <c r="AM1107" s="77"/>
      <c r="AN1107" s="77"/>
      <c r="AO1107" s="77"/>
      <c r="AP1107" s="77"/>
      <c r="AQ1107" s="77"/>
      <c r="AR1107" s="77"/>
      <c r="AS1107" s="77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77"/>
      <c r="BE1107" s="77"/>
      <c r="BF1107" s="77"/>
      <c r="BG1107" s="77"/>
      <c r="BH1107" s="77"/>
      <c r="BI1107" s="77"/>
      <c r="BJ1107" s="77"/>
      <c r="BK1107" s="77"/>
      <c r="BL1107" s="77"/>
      <c r="BM1107" s="77"/>
      <c r="BN1107" s="77"/>
      <c r="BO1107" s="77"/>
      <c r="BP1107" s="80"/>
      <c r="BQ1107" s="80"/>
      <c r="BR1107" s="80"/>
      <c r="BS1107" s="80"/>
      <c r="BT1107" s="80"/>
      <c r="BU1107" s="80"/>
      <c r="BV1107" s="80"/>
      <c r="BW1107" s="77"/>
      <c r="BX1107" s="57"/>
      <c r="CK1107" s="92"/>
      <c r="CL1107" s="92"/>
      <c r="CM1107" s="92"/>
      <c r="CN1107" s="92"/>
      <c r="CO1107" s="92"/>
      <c r="CP1107" s="92"/>
    </row>
    <row r="1108" spans="1:94" s="72" customFormat="1" ht="16" customHeight="1" x14ac:dyDescent="0.25">
      <c r="A1108" s="57"/>
      <c r="B1108" s="57"/>
      <c r="C1108" s="57"/>
      <c r="D1108" s="57"/>
      <c r="E1108" s="57"/>
      <c r="F1108" s="57"/>
      <c r="G1108" s="57"/>
      <c r="H1108" s="57"/>
      <c r="I1108" s="57"/>
      <c r="J1108" s="57"/>
      <c r="K1108" s="82"/>
      <c r="L1108" s="82"/>
      <c r="M1108" s="82"/>
      <c r="N1108" s="82"/>
      <c r="O1108" s="82"/>
      <c r="P1108" s="82"/>
      <c r="Q1108" s="82"/>
      <c r="R1108" s="79"/>
      <c r="S1108" s="79"/>
      <c r="T1108" s="79"/>
      <c r="U1108" s="79"/>
      <c r="V1108" s="77"/>
      <c r="W1108" s="77"/>
      <c r="X1108" s="77"/>
      <c r="Y1108" s="77"/>
      <c r="Z1108" s="77"/>
      <c r="AA1108" s="77"/>
      <c r="AB1108" s="77"/>
      <c r="AC1108" s="77"/>
      <c r="AD1108" s="77"/>
      <c r="AE1108" s="77"/>
      <c r="AF1108" s="77"/>
      <c r="AG1108" s="77"/>
      <c r="AH1108" s="77"/>
      <c r="AI1108" s="77"/>
      <c r="AJ1108" s="77"/>
      <c r="AK1108" s="77"/>
      <c r="AL1108" s="77"/>
      <c r="AM1108" s="77"/>
      <c r="AN1108" s="77"/>
      <c r="AO1108" s="77"/>
      <c r="AP1108" s="77"/>
      <c r="AQ1108" s="77"/>
      <c r="AR1108" s="77"/>
      <c r="AS1108" s="77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77"/>
      <c r="BE1108" s="77"/>
      <c r="BF1108" s="77"/>
      <c r="BG1108" s="77"/>
      <c r="BH1108" s="77"/>
      <c r="BI1108" s="77"/>
      <c r="BJ1108" s="77"/>
      <c r="BK1108" s="77"/>
      <c r="BL1108" s="77"/>
      <c r="BM1108" s="77"/>
      <c r="BN1108" s="77"/>
      <c r="BO1108" s="77"/>
      <c r="BP1108" s="80"/>
      <c r="BQ1108" s="80"/>
      <c r="BR1108" s="80"/>
      <c r="BS1108" s="80"/>
      <c r="BT1108" s="80"/>
      <c r="BU1108" s="80"/>
      <c r="BV1108" s="80"/>
      <c r="BW1108" s="77"/>
      <c r="BX1108" s="57"/>
      <c r="CK1108" s="92"/>
      <c r="CL1108" s="92"/>
      <c r="CM1108" s="92"/>
      <c r="CN1108" s="92"/>
      <c r="CO1108" s="92"/>
      <c r="CP1108" s="92"/>
    </row>
    <row r="1109" spans="1:94" s="72" customFormat="1" ht="16" customHeight="1" x14ac:dyDescent="0.25">
      <c r="A1109" s="57"/>
      <c r="B1109" s="57"/>
      <c r="C1109" s="57"/>
      <c r="D1109" s="57"/>
      <c r="E1109" s="57"/>
      <c r="F1109" s="57"/>
      <c r="G1109" s="57"/>
      <c r="H1109" s="57"/>
      <c r="I1109" s="57"/>
      <c r="J1109" s="57"/>
      <c r="K1109" s="82"/>
      <c r="L1109" s="82"/>
      <c r="M1109" s="82"/>
      <c r="N1109" s="82"/>
      <c r="O1109" s="82"/>
      <c r="P1109" s="82"/>
      <c r="Q1109" s="82"/>
      <c r="R1109" s="79"/>
      <c r="S1109" s="79"/>
      <c r="T1109" s="79"/>
      <c r="U1109" s="79"/>
      <c r="V1109" s="77"/>
      <c r="W1109" s="77"/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77"/>
      <c r="AK1109" s="77"/>
      <c r="AL1109" s="77"/>
      <c r="AM1109" s="77"/>
      <c r="AN1109" s="77"/>
      <c r="AO1109" s="77"/>
      <c r="AP1109" s="77"/>
      <c r="AQ1109" s="77"/>
      <c r="AR1109" s="77"/>
      <c r="AS1109" s="77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77"/>
      <c r="BE1109" s="77"/>
      <c r="BF1109" s="77"/>
      <c r="BG1109" s="77"/>
      <c r="BH1109" s="77"/>
      <c r="BI1109" s="77"/>
      <c r="BJ1109" s="77"/>
      <c r="BK1109" s="77"/>
      <c r="BL1109" s="77"/>
      <c r="BM1109" s="77"/>
      <c r="BN1109" s="77"/>
      <c r="BO1109" s="77"/>
      <c r="BP1109" s="80"/>
      <c r="BQ1109" s="80"/>
      <c r="BR1109" s="80"/>
      <c r="BS1109" s="80"/>
      <c r="BT1109" s="80"/>
      <c r="BU1109" s="80"/>
      <c r="BV1109" s="80"/>
      <c r="BW1109" s="77"/>
      <c r="BX1109" s="57"/>
      <c r="CK1109" s="92"/>
      <c r="CL1109" s="92"/>
      <c r="CM1109" s="92"/>
      <c r="CN1109" s="92"/>
      <c r="CO1109" s="92"/>
      <c r="CP1109" s="92"/>
    </row>
    <row r="1110" spans="1:94" s="72" customFormat="1" ht="16" customHeight="1" x14ac:dyDescent="0.25">
      <c r="A1110" s="57"/>
      <c r="B1110" s="57"/>
      <c r="C1110" s="57"/>
      <c r="D1110" s="57"/>
      <c r="E1110" s="57"/>
      <c r="F1110" s="57"/>
      <c r="G1110" s="57"/>
      <c r="H1110" s="57"/>
      <c r="I1110" s="57"/>
      <c r="J1110" s="57"/>
      <c r="K1110" s="82"/>
      <c r="L1110" s="82"/>
      <c r="M1110" s="82"/>
      <c r="N1110" s="82"/>
      <c r="O1110" s="82"/>
      <c r="P1110" s="82"/>
      <c r="Q1110" s="82"/>
      <c r="R1110" s="79"/>
      <c r="S1110" s="79"/>
      <c r="T1110" s="79"/>
      <c r="U1110" s="79"/>
      <c r="V1110" s="77"/>
      <c r="W1110" s="77"/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77"/>
      <c r="AK1110" s="77"/>
      <c r="AL1110" s="77"/>
      <c r="AM1110" s="77"/>
      <c r="AN1110" s="77"/>
      <c r="AO1110" s="77"/>
      <c r="AP1110" s="77"/>
      <c r="AQ1110" s="77"/>
      <c r="AR1110" s="77"/>
      <c r="AS1110" s="77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77"/>
      <c r="BE1110" s="77"/>
      <c r="BF1110" s="77"/>
      <c r="BG1110" s="77"/>
      <c r="BH1110" s="77"/>
      <c r="BI1110" s="77"/>
      <c r="BJ1110" s="77"/>
      <c r="BK1110" s="77"/>
      <c r="BL1110" s="77"/>
      <c r="BM1110" s="77"/>
      <c r="BN1110" s="77"/>
      <c r="BO1110" s="77"/>
      <c r="BP1110" s="80"/>
      <c r="BQ1110" s="80"/>
      <c r="BR1110" s="80"/>
      <c r="BS1110" s="80"/>
      <c r="BT1110" s="80"/>
      <c r="BU1110" s="80"/>
      <c r="BV1110" s="80"/>
      <c r="BW1110" s="77"/>
      <c r="BX1110" s="57"/>
      <c r="CK1110" s="92"/>
      <c r="CL1110" s="92"/>
      <c r="CM1110" s="92"/>
      <c r="CN1110" s="92"/>
      <c r="CO1110" s="92"/>
      <c r="CP1110" s="92"/>
    </row>
    <row r="1111" spans="1:94" s="72" customFormat="1" ht="16" customHeight="1" x14ac:dyDescent="0.25">
      <c r="A1111" s="57"/>
      <c r="B1111" s="57"/>
      <c r="C1111" s="57"/>
      <c r="D1111" s="57"/>
      <c r="E1111" s="57"/>
      <c r="F1111" s="57"/>
      <c r="G1111" s="57"/>
      <c r="H1111" s="57"/>
      <c r="I1111" s="57"/>
      <c r="J1111" s="57"/>
      <c r="K1111" s="82"/>
      <c r="L1111" s="82"/>
      <c r="M1111" s="82"/>
      <c r="N1111" s="82"/>
      <c r="O1111" s="82"/>
      <c r="P1111" s="82"/>
      <c r="Q1111" s="82"/>
      <c r="R1111" s="79"/>
      <c r="S1111" s="79"/>
      <c r="T1111" s="79"/>
      <c r="U1111" s="79"/>
      <c r="V1111" s="77"/>
      <c r="W1111" s="77"/>
      <c r="X1111" s="77"/>
      <c r="Y1111" s="77"/>
      <c r="Z1111" s="77"/>
      <c r="AA1111" s="77"/>
      <c r="AB1111" s="77"/>
      <c r="AC1111" s="77"/>
      <c r="AD1111" s="77"/>
      <c r="AE1111" s="77"/>
      <c r="AF1111" s="77"/>
      <c r="AG1111" s="77"/>
      <c r="AH1111" s="77"/>
      <c r="AI1111" s="77"/>
      <c r="AJ1111" s="77"/>
      <c r="AK1111" s="77"/>
      <c r="AL1111" s="77"/>
      <c r="AM1111" s="77"/>
      <c r="AN1111" s="77"/>
      <c r="AO1111" s="77"/>
      <c r="AP1111" s="77"/>
      <c r="AQ1111" s="77"/>
      <c r="AR1111" s="77"/>
      <c r="AS1111" s="77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77"/>
      <c r="BE1111" s="77"/>
      <c r="BF1111" s="77"/>
      <c r="BG1111" s="77"/>
      <c r="BH1111" s="77"/>
      <c r="BI1111" s="77"/>
      <c r="BJ1111" s="77"/>
      <c r="BK1111" s="77"/>
      <c r="BL1111" s="77"/>
      <c r="BM1111" s="77"/>
      <c r="BN1111" s="77"/>
      <c r="BO1111" s="77"/>
      <c r="BP1111" s="80"/>
      <c r="BQ1111" s="80"/>
      <c r="BR1111" s="80"/>
      <c r="BS1111" s="80"/>
      <c r="BT1111" s="80"/>
      <c r="BU1111" s="80"/>
      <c r="BV1111" s="80"/>
      <c r="BW1111" s="77"/>
      <c r="BX1111" s="57"/>
      <c r="CK1111" s="92"/>
      <c r="CL1111" s="92"/>
      <c r="CM1111" s="92"/>
      <c r="CN1111" s="92"/>
      <c r="CO1111" s="92"/>
      <c r="CP1111" s="92"/>
    </row>
    <row r="1112" spans="1:94" s="72" customFormat="1" ht="16" customHeight="1" x14ac:dyDescent="0.25">
      <c r="A1112" s="57"/>
      <c r="B1112" s="57"/>
      <c r="C1112" s="57"/>
      <c r="D1112" s="57"/>
      <c r="E1112" s="57"/>
      <c r="F1112" s="57"/>
      <c r="G1112" s="57"/>
      <c r="H1112" s="57"/>
      <c r="I1112" s="57"/>
      <c r="J1112" s="57"/>
      <c r="K1112" s="82"/>
      <c r="L1112" s="82"/>
      <c r="M1112" s="82"/>
      <c r="N1112" s="82"/>
      <c r="O1112" s="82"/>
      <c r="P1112" s="82"/>
      <c r="Q1112" s="82"/>
      <c r="R1112" s="79"/>
      <c r="S1112" s="79"/>
      <c r="T1112" s="79"/>
      <c r="U1112" s="79"/>
      <c r="V1112" s="77"/>
      <c r="W1112" s="77"/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7"/>
      <c r="AL1112" s="77"/>
      <c r="AM1112" s="77"/>
      <c r="AN1112" s="77"/>
      <c r="AO1112" s="77"/>
      <c r="AP1112" s="77"/>
      <c r="AQ1112" s="77"/>
      <c r="AR1112" s="77"/>
      <c r="AS1112" s="77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77"/>
      <c r="BE1112" s="77"/>
      <c r="BF1112" s="77"/>
      <c r="BG1112" s="77"/>
      <c r="BH1112" s="77"/>
      <c r="BI1112" s="77"/>
      <c r="BJ1112" s="77"/>
      <c r="BK1112" s="77"/>
      <c r="BL1112" s="77"/>
      <c r="BM1112" s="77"/>
      <c r="BN1112" s="77"/>
      <c r="BO1112" s="77"/>
      <c r="BP1112" s="80"/>
      <c r="BQ1112" s="80"/>
      <c r="BR1112" s="80"/>
      <c r="BS1112" s="80"/>
      <c r="BT1112" s="80"/>
      <c r="BU1112" s="80"/>
      <c r="BV1112" s="80"/>
      <c r="BW1112" s="77"/>
      <c r="BX1112" s="57"/>
      <c r="CK1112" s="92"/>
      <c r="CL1112" s="92"/>
      <c r="CM1112" s="92"/>
      <c r="CN1112" s="92"/>
      <c r="CO1112" s="92"/>
      <c r="CP1112" s="92"/>
    </row>
    <row r="1113" spans="1:94" s="72" customFormat="1" ht="16" customHeight="1" x14ac:dyDescent="0.25">
      <c r="A1113" s="57"/>
      <c r="B1113" s="57"/>
      <c r="C1113" s="57"/>
      <c r="D1113" s="57"/>
      <c r="E1113" s="57"/>
      <c r="F1113" s="57"/>
      <c r="G1113" s="57"/>
      <c r="H1113" s="57"/>
      <c r="I1113" s="57"/>
      <c r="J1113" s="57"/>
      <c r="K1113" s="82"/>
      <c r="L1113" s="82"/>
      <c r="M1113" s="82"/>
      <c r="N1113" s="82"/>
      <c r="O1113" s="82"/>
      <c r="P1113" s="82"/>
      <c r="Q1113" s="82"/>
      <c r="R1113" s="79"/>
      <c r="S1113" s="79"/>
      <c r="T1113" s="79"/>
      <c r="U1113" s="79"/>
      <c r="V1113" s="77"/>
      <c r="W1113" s="77"/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77"/>
      <c r="AK1113" s="77"/>
      <c r="AL1113" s="77"/>
      <c r="AM1113" s="77"/>
      <c r="AN1113" s="77"/>
      <c r="AO1113" s="77"/>
      <c r="AP1113" s="77"/>
      <c r="AQ1113" s="77"/>
      <c r="AR1113" s="77"/>
      <c r="AS1113" s="77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77"/>
      <c r="BE1113" s="77"/>
      <c r="BF1113" s="77"/>
      <c r="BG1113" s="77"/>
      <c r="BH1113" s="77"/>
      <c r="BI1113" s="77"/>
      <c r="BJ1113" s="77"/>
      <c r="BK1113" s="77"/>
      <c r="BL1113" s="77"/>
      <c r="BM1113" s="77"/>
      <c r="BN1113" s="77"/>
      <c r="BO1113" s="77"/>
      <c r="BP1113" s="80"/>
      <c r="BQ1113" s="80"/>
      <c r="BR1113" s="80"/>
      <c r="BS1113" s="80"/>
      <c r="BT1113" s="80"/>
      <c r="BU1113" s="80"/>
      <c r="BV1113" s="80"/>
      <c r="BW1113" s="77"/>
      <c r="BX1113" s="57"/>
      <c r="CK1113" s="92"/>
      <c r="CL1113" s="92"/>
      <c r="CM1113" s="92"/>
      <c r="CN1113" s="92"/>
      <c r="CO1113" s="92"/>
      <c r="CP1113" s="92"/>
    </row>
    <row r="1114" spans="1:94" s="72" customFormat="1" ht="16" customHeight="1" x14ac:dyDescent="0.25">
      <c r="A1114" s="57"/>
      <c r="B1114" s="57"/>
      <c r="C1114" s="57"/>
      <c r="D1114" s="57"/>
      <c r="E1114" s="57"/>
      <c r="F1114" s="57"/>
      <c r="G1114" s="57"/>
      <c r="H1114" s="57"/>
      <c r="I1114" s="57"/>
      <c r="J1114" s="57"/>
      <c r="K1114" s="82"/>
      <c r="L1114" s="82"/>
      <c r="M1114" s="82"/>
      <c r="N1114" s="82"/>
      <c r="O1114" s="82"/>
      <c r="P1114" s="82"/>
      <c r="Q1114" s="82"/>
      <c r="R1114" s="79"/>
      <c r="S1114" s="79"/>
      <c r="T1114" s="79"/>
      <c r="U1114" s="79"/>
      <c r="V1114" s="77"/>
      <c r="W1114" s="77"/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77"/>
      <c r="AK1114" s="77"/>
      <c r="AL1114" s="77"/>
      <c r="AM1114" s="77"/>
      <c r="AN1114" s="77"/>
      <c r="AO1114" s="77"/>
      <c r="AP1114" s="77"/>
      <c r="AQ1114" s="77"/>
      <c r="AR1114" s="77"/>
      <c r="AS1114" s="77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77"/>
      <c r="BE1114" s="77"/>
      <c r="BF1114" s="77"/>
      <c r="BG1114" s="77"/>
      <c r="BH1114" s="77"/>
      <c r="BI1114" s="77"/>
      <c r="BJ1114" s="77"/>
      <c r="BK1114" s="77"/>
      <c r="BL1114" s="77"/>
      <c r="BM1114" s="77"/>
      <c r="BN1114" s="77"/>
      <c r="BO1114" s="77"/>
      <c r="BP1114" s="80"/>
      <c r="BQ1114" s="80"/>
      <c r="BR1114" s="80"/>
      <c r="BS1114" s="80"/>
      <c r="BT1114" s="80"/>
      <c r="BU1114" s="80"/>
      <c r="BV1114" s="80"/>
      <c r="BW1114" s="77"/>
      <c r="BX1114" s="57"/>
      <c r="CK1114" s="92"/>
      <c r="CL1114" s="92"/>
      <c r="CM1114" s="92"/>
      <c r="CN1114" s="92"/>
      <c r="CO1114" s="92"/>
      <c r="CP1114" s="92"/>
    </row>
    <row r="1115" spans="1:94" s="72" customFormat="1" ht="16" customHeight="1" x14ac:dyDescent="0.25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82"/>
      <c r="L1115" s="82"/>
      <c r="M1115" s="82"/>
      <c r="N1115" s="82"/>
      <c r="O1115" s="82"/>
      <c r="P1115" s="82"/>
      <c r="Q1115" s="82"/>
      <c r="R1115" s="79"/>
      <c r="S1115" s="79"/>
      <c r="T1115" s="79"/>
      <c r="U1115" s="79"/>
      <c r="V1115" s="77"/>
      <c r="W1115" s="77"/>
      <c r="X1115" s="77"/>
      <c r="Y1115" s="77"/>
      <c r="Z1115" s="77"/>
      <c r="AA1115" s="77"/>
      <c r="AB1115" s="77"/>
      <c r="AC1115" s="77"/>
      <c r="AD1115" s="77"/>
      <c r="AE1115" s="77"/>
      <c r="AF1115" s="77"/>
      <c r="AG1115" s="77"/>
      <c r="AH1115" s="77"/>
      <c r="AI1115" s="77"/>
      <c r="AJ1115" s="77"/>
      <c r="AK1115" s="77"/>
      <c r="AL1115" s="77"/>
      <c r="AM1115" s="77"/>
      <c r="AN1115" s="77"/>
      <c r="AO1115" s="77"/>
      <c r="AP1115" s="77"/>
      <c r="AQ1115" s="77"/>
      <c r="AR1115" s="77"/>
      <c r="AS1115" s="77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77"/>
      <c r="BE1115" s="77"/>
      <c r="BF1115" s="77"/>
      <c r="BG1115" s="77"/>
      <c r="BH1115" s="77"/>
      <c r="BI1115" s="77"/>
      <c r="BJ1115" s="77"/>
      <c r="BK1115" s="77"/>
      <c r="BL1115" s="77"/>
      <c r="BM1115" s="77"/>
      <c r="BN1115" s="77"/>
      <c r="BO1115" s="77"/>
      <c r="BP1115" s="80"/>
      <c r="BQ1115" s="80"/>
      <c r="BR1115" s="80"/>
      <c r="BS1115" s="80"/>
      <c r="BT1115" s="80"/>
      <c r="BU1115" s="80"/>
      <c r="BV1115" s="80"/>
      <c r="BW1115" s="77"/>
      <c r="BX1115" s="57"/>
      <c r="CK1115" s="92"/>
      <c r="CL1115" s="92"/>
      <c r="CM1115" s="92"/>
      <c r="CN1115" s="92"/>
      <c r="CO1115" s="92"/>
      <c r="CP1115" s="92"/>
    </row>
    <row r="1116" spans="1:94" s="72" customFormat="1" ht="16" customHeight="1" x14ac:dyDescent="0.25">
      <c r="A1116" s="57"/>
      <c r="B1116" s="57"/>
      <c r="C1116" s="57"/>
      <c r="D1116" s="57"/>
      <c r="E1116" s="57"/>
      <c r="F1116" s="57"/>
      <c r="G1116" s="57"/>
      <c r="H1116" s="57"/>
      <c r="I1116" s="57"/>
      <c r="J1116" s="57"/>
      <c r="K1116" s="82"/>
      <c r="L1116" s="82"/>
      <c r="M1116" s="82"/>
      <c r="N1116" s="82"/>
      <c r="O1116" s="82"/>
      <c r="P1116" s="82"/>
      <c r="Q1116" s="82"/>
      <c r="R1116" s="79"/>
      <c r="S1116" s="79"/>
      <c r="T1116" s="79"/>
      <c r="U1116" s="79"/>
      <c r="V1116" s="77"/>
      <c r="W1116" s="77"/>
      <c r="X1116" s="77"/>
      <c r="Y1116" s="77"/>
      <c r="Z1116" s="77"/>
      <c r="AA1116" s="77"/>
      <c r="AB1116" s="77"/>
      <c r="AC1116" s="77"/>
      <c r="AD1116" s="77"/>
      <c r="AE1116" s="77"/>
      <c r="AF1116" s="77"/>
      <c r="AG1116" s="77"/>
      <c r="AH1116" s="77"/>
      <c r="AI1116" s="77"/>
      <c r="AJ1116" s="77"/>
      <c r="AK1116" s="77"/>
      <c r="AL1116" s="77"/>
      <c r="AM1116" s="77"/>
      <c r="AN1116" s="77"/>
      <c r="AO1116" s="77"/>
      <c r="AP1116" s="77"/>
      <c r="AQ1116" s="77"/>
      <c r="AR1116" s="77"/>
      <c r="AS1116" s="77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77"/>
      <c r="BE1116" s="77"/>
      <c r="BF1116" s="77"/>
      <c r="BG1116" s="77"/>
      <c r="BH1116" s="77"/>
      <c r="BI1116" s="77"/>
      <c r="BJ1116" s="77"/>
      <c r="BK1116" s="77"/>
      <c r="BL1116" s="77"/>
      <c r="BM1116" s="77"/>
      <c r="BN1116" s="77"/>
      <c r="BO1116" s="77"/>
      <c r="BP1116" s="80"/>
      <c r="BQ1116" s="80"/>
      <c r="BR1116" s="80"/>
      <c r="BS1116" s="80"/>
      <c r="BT1116" s="80"/>
      <c r="BU1116" s="80"/>
      <c r="BV1116" s="80"/>
      <c r="BW1116" s="77"/>
      <c r="BX1116" s="57"/>
      <c r="CK1116" s="92"/>
      <c r="CL1116" s="92"/>
      <c r="CM1116" s="92"/>
      <c r="CN1116" s="92"/>
      <c r="CO1116" s="92"/>
      <c r="CP1116" s="92"/>
    </row>
    <row r="1117" spans="1:94" s="72" customFormat="1" ht="16" customHeight="1" x14ac:dyDescent="0.25">
      <c r="A1117" s="57"/>
      <c r="B1117" s="57"/>
      <c r="C1117" s="57"/>
      <c r="D1117" s="57"/>
      <c r="E1117" s="57"/>
      <c r="F1117" s="57"/>
      <c r="G1117" s="57"/>
      <c r="H1117" s="57"/>
      <c r="I1117" s="57"/>
      <c r="J1117" s="57"/>
      <c r="K1117" s="82"/>
      <c r="L1117" s="82"/>
      <c r="M1117" s="82"/>
      <c r="N1117" s="82"/>
      <c r="O1117" s="82"/>
      <c r="P1117" s="82"/>
      <c r="Q1117" s="82"/>
      <c r="R1117" s="79"/>
      <c r="S1117" s="79"/>
      <c r="T1117" s="79"/>
      <c r="U1117" s="79"/>
      <c r="V1117" s="77"/>
      <c r="W1117" s="77"/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77"/>
      <c r="AK1117" s="77"/>
      <c r="AL1117" s="77"/>
      <c r="AM1117" s="77"/>
      <c r="AN1117" s="77"/>
      <c r="AO1117" s="77"/>
      <c r="AP1117" s="77"/>
      <c r="AQ1117" s="77"/>
      <c r="AR1117" s="77"/>
      <c r="AS1117" s="77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77"/>
      <c r="BE1117" s="77"/>
      <c r="BF1117" s="77"/>
      <c r="BG1117" s="77"/>
      <c r="BH1117" s="77"/>
      <c r="BI1117" s="77"/>
      <c r="BJ1117" s="77"/>
      <c r="BK1117" s="77"/>
      <c r="BL1117" s="77"/>
      <c r="BM1117" s="77"/>
      <c r="BN1117" s="77"/>
      <c r="BO1117" s="77"/>
      <c r="BP1117" s="80"/>
      <c r="BQ1117" s="80"/>
      <c r="BR1117" s="80"/>
      <c r="BS1117" s="80"/>
      <c r="BT1117" s="80"/>
      <c r="BU1117" s="80"/>
      <c r="BV1117" s="80"/>
      <c r="BW1117" s="77"/>
      <c r="BX1117" s="57"/>
      <c r="CK1117" s="92"/>
      <c r="CL1117" s="92"/>
      <c r="CM1117" s="92"/>
      <c r="CN1117" s="92"/>
      <c r="CO1117" s="92"/>
      <c r="CP1117" s="92"/>
    </row>
    <row r="1118" spans="1:94" s="72" customFormat="1" ht="16" customHeight="1" x14ac:dyDescent="0.25">
      <c r="A1118" s="57"/>
      <c r="B1118" s="57"/>
      <c r="C1118" s="57"/>
      <c r="D1118" s="57"/>
      <c r="E1118" s="57"/>
      <c r="F1118" s="57"/>
      <c r="G1118" s="57"/>
      <c r="H1118" s="57"/>
      <c r="I1118" s="57"/>
      <c r="J1118" s="57"/>
      <c r="K1118" s="82"/>
      <c r="L1118" s="82"/>
      <c r="M1118" s="82"/>
      <c r="N1118" s="82"/>
      <c r="O1118" s="82"/>
      <c r="P1118" s="82"/>
      <c r="Q1118" s="82"/>
      <c r="R1118" s="79"/>
      <c r="S1118" s="79"/>
      <c r="T1118" s="79"/>
      <c r="U1118" s="79"/>
      <c r="V1118" s="77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77"/>
      <c r="AK1118" s="77"/>
      <c r="AL1118" s="77"/>
      <c r="AM1118" s="77"/>
      <c r="AN1118" s="77"/>
      <c r="AO1118" s="77"/>
      <c r="AP1118" s="77"/>
      <c r="AQ1118" s="77"/>
      <c r="AR1118" s="77"/>
      <c r="AS1118" s="77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77"/>
      <c r="BE1118" s="77"/>
      <c r="BF1118" s="77"/>
      <c r="BG1118" s="77"/>
      <c r="BH1118" s="77"/>
      <c r="BI1118" s="77"/>
      <c r="BJ1118" s="77"/>
      <c r="BK1118" s="77"/>
      <c r="BL1118" s="77"/>
      <c r="BM1118" s="77"/>
      <c r="BN1118" s="77"/>
      <c r="BO1118" s="77"/>
      <c r="BP1118" s="80"/>
      <c r="BQ1118" s="80"/>
      <c r="BR1118" s="80"/>
      <c r="BS1118" s="80"/>
      <c r="BT1118" s="80"/>
      <c r="BU1118" s="80"/>
      <c r="BV1118" s="80"/>
      <c r="BW1118" s="77"/>
      <c r="BX1118" s="57"/>
      <c r="CK1118" s="92"/>
      <c r="CL1118" s="92"/>
      <c r="CM1118" s="92"/>
      <c r="CN1118" s="92"/>
      <c r="CO1118" s="92"/>
      <c r="CP1118" s="92"/>
    </row>
    <row r="1119" spans="1:94" s="72" customFormat="1" ht="16" customHeight="1" x14ac:dyDescent="0.25">
      <c r="A1119" s="57"/>
      <c r="B1119" s="57"/>
      <c r="C1119" s="57"/>
      <c r="D1119" s="57"/>
      <c r="E1119" s="57"/>
      <c r="F1119" s="57"/>
      <c r="G1119" s="57"/>
      <c r="H1119" s="57"/>
      <c r="I1119" s="57"/>
      <c r="J1119" s="57"/>
      <c r="K1119" s="82"/>
      <c r="L1119" s="82"/>
      <c r="M1119" s="82"/>
      <c r="N1119" s="82"/>
      <c r="O1119" s="82"/>
      <c r="P1119" s="82"/>
      <c r="Q1119" s="82"/>
      <c r="R1119" s="79"/>
      <c r="S1119" s="79"/>
      <c r="T1119" s="79"/>
      <c r="U1119" s="79"/>
      <c r="V1119" s="77"/>
      <c r="W1119" s="77"/>
      <c r="X1119" s="77"/>
      <c r="Y1119" s="77"/>
      <c r="Z1119" s="77"/>
      <c r="AA1119" s="77"/>
      <c r="AB1119" s="77"/>
      <c r="AC1119" s="77"/>
      <c r="AD1119" s="77"/>
      <c r="AE1119" s="77"/>
      <c r="AF1119" s="77"/>
      <c r="AG1119" s="77"/>
      <c r="AH1119" s="77"/>
      <c r="AI1119" s="77"/>
      <c r="AJ1119" s="77"/>
      <c r="AK1119" s="77"/>
      <c r="AL1119" s="77"/>
      <c r="AM1119" s="77"/>
      <c r="AN1119" s="77"/>
      <c r="AO1119" s="77"/>
      <c r="AP1119" s="77"/>
      <c r="AQ1119" s="77"/>
      <c r="AR1119" s="77"/>
      <c r="AS1119" s="77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77"/>
      <c r="BE1119" s="77"/>
      <c r="BF1119" s="77"/>
      <c r="BG1119" s="77"/>
      <c r="BH1119" s="77"/>
      <c r="BI1119" s="77"/>
      <c r="BJ1119" s="77"/>
      <c r="BK1119" s="77"/>
      <c r="BL1119" s="77"/>
      <c r="BM1119" s="77"/>
      <c r="BN1119" s="77"/>
      <c r="BO1119" s="77"/>
      <c r="BP1119" s="80"/>
      <c r="BQ1119" s="80"/>
      <c r="BR1119" s="80"/>
      <c r="BS1119" s="80"/>
      <c r="BT1119" s="80"/>
      <c r="BU1119" s="80"/>
      <c r="BV1119" s="80"/>
      <c r="BW1119" s="77"/>
      <c r="BX1119" s="57"/>
      <c r="CK1119" s="92"/>
      <c r="CL1119" s="92"/>
      <c r="CM1119" s="92"/>
      <c r="CN1119" s="92"/>
      <c r="CO1119" s="92"/>
      <c r="CP1119" s="92"/>
    </row>
    <row r="1120" spans="1:94" s="72" customFormat="1" ht="16" customHeight="1" x14ac:dyDescent="0.25">
      <c r="A1120" s="57"/>
      <c r="B1120" s="57"/>
      <c r="C1120" s="57"/>
      <c r="D1120" s="57"/>
      <c r="E1120" s="57"/>
      <c r="F1120" s="57"/>
      <c r="G1120" s="57"/>
      <c r="H1120" s="57"/>
      <c r="I1120" s="57"/>
      <c r="J1120" s="57"/>
      <c r="K1120" s="82"/>
      <c r="L1120" s="82"/>
      <c r="M1120" s="82"/>
      <c r="N1120" s="82"/>
      <c r="O1120" s="82"/>
      <c r="P1120" s="82"/>
      <c r="Q1120" s="82"/>
      <c r="R1120" s="79"/>
      <c r="S1120" s="79"/>
      <c r="T1120" s="79"/>
      <c r="U1120" s="79"/>
      <c r="V1120" s="77"/>
      <c r="W1120" s="77"/>
      <c r="X1120" s="77"/>
      <c r="Y1120" s="77"/>
      <c r="Z1120" s="77"/>
      <c r="AA1120" s="77"/>
      <c r="AB1120" s="77"/>
      <c r="AC1120" s="77"/>
      <c r="AD1120" s="77"/>
      <c r="AE1120" s="77"/>
      <c r="AF1120" s="77"/>
      <c r="AG1120" s="77"/>
      <c r="AH1120" s="77"/>
      <c r="AI1120" s="77"/>
      <c r="AJ1120" s="77"/>
      <c r="AK1120" s="77"/>
      <c r="AL1120" s="77"/>
      <c r="AM1120" s="77"/>
      <c r="AN1120" s="77"/>
      <c r="AO1120" s="77"/>
      <c r="AP1120" s="77"/>
      <c r="AQ1120" s="77"/>
      <c r="AR1120" s="77"/>
      <c r="AS1120" s="77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77"/>
      <c r="BE1120" s="77"/>
      <c r="BF1120" s="77"/>
      <c r="BG1120" s="77"/>
      <c r="BH1120" s="77"/>
      <c r="BI1120" s="77"/>
      <c r="BJ1120" s="77"/>
      <c r="BK1120" s="77"/>
      <c r="BL1120" s="77"/>
      <c r="BM1120" s="77"/>
      <c r="BN1120" s="77"/>
      <c r="BO1120" s="77"/>
      <c r="BP1120" s="80"/>
      <c r="BQ1120" s="80"/>
      <c r="BR1120" s="80"/>
      <c r="BS1120" s="80"/>
      <c r="BT1120" s="80"/>
      <c r="BU1120" s="80"/>
      <c r="BV1120" s="80"/>
      <c r="BW1120" s="77"/>
      <c r="BX1120" s="57"/>
      <c r="CK1120" s="92"/>
      <c r="CL1120" s="92"/>
      <c r="CM1120" s="92"/>
      <c r="CN1120" s="92"/>
      <c r="CO1120" s="92"/>
      <c r="CP1120" s="92"/>
    </row>
    <row r="1121" spans="1:94" s="72" customFormat="1" ht="16" customHeight="1" x14ac:dyDescent="0.25">
      <c r="A1121" s="57"/>
      <c r="B1121" s="57"/>
      <c r="C1121" s="57"/>
      <c r="D1121" s="57"/>
      <c r="E1121" s="57"/>
      <c r="F1121" s="57"/>
      <c r="G1121" s="57"/>
      <c r="H1121" s="57"/>
      <c r="I1121" s="57"/>
      <c r="J1121" s="57"/>
      <c r="K1121" s="82"/>
      <c r="L1121" s="82"/>
      <c r="M1121" s="82"/>
      <c r="N1121" s="82"/>
      <c r="O1121" s="82"/>
      <c r="P1121" s="82"/>
      <c r="Q1121" s="82"/>
      <c r="R1121" s="79"/>
      <c r="S1121" s="79"/>
      <c r="T1121" s="79"/>
      <c r="U1121" s="79"/>
      <c r="V1121" s="77"/>
      <c r="W1121" s="77"/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77"/>
      <c r="AK1121" s="77"/>
      <c r="AL1121" s="77"/>
      <c r="AM1121" s="77"/>
      <c r="AN1121" s="77"/>
      <c r="AO1121" s="77"/>
      <c r="AP1121" s="77"/>
      <c r="AQ1121" s="77"/>
      <c r="AR1121" s="77"/>
      <c r="AS1121" s="77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77"/>
      <c r="BE1121" s="77"/>
      <c r="BF1121" s="77"/>
      <c r="BG1121" s="77"/>
      <c r="BH1121" s="77"/>
      <c r="BI1121" s="77"/>
      <c r="BJ1121" s="77"/>
      <c r="BK1121" s="77"/>
      <c r="BL1121" s="77"/>
      <c r="BM1121" s="77"/>
      <c r="BN1121" s="77"/>
      <c r="BO1121" s="77"/>
      <c r="BP1121" s="80"/>
      <c r="BQ1121" s="80"/>
      <c r="BR1121" s="80"/>
      <c r="BS1121" s="80"/>
      <c r="BT1121" s="80"/>
      <c r="BU1121" s="80"/>
      <c r="BV1121" s="80"/>
      <c r="BW1121" s="77"/>
      <c r="BX1121" s="57"/>
      <c r="CK1121" s="92"/>
      <c r="CL1121" s="92"/>
      <c r="CM1121" s="92"/>
      <c r="CN1121" s="92"/>
      <c r="CO1121" s="92"/>
      <c r="CP1121" s="92"/>
    </row>
    <row r="1122" spans="1:94" s="72" customFormat="1" ht="16" customHeight="1" x14ac:dyDescent="0.25">
      <c r="A1122" s="57"/>
      <c r="B1122" s="57"/>
      <c r="C1122" s="57"/>
      <c r="D1122" s="57"/>
      <c r="E1122" s="57"/>
      <c r="F1122" s="57"/>
      <c r="G1122" s="57"/>
      <c r="H1122" s="57"/>
      <c r="I1122" s="57"/>
      <c r="J1122" s="57"/>
      <c r="K1122" s="82"/>
      <c r="L1122" s="82"/>
      <c r="M1122" s="82"/>
      <c r="N1122" s="82"/>
      <c r="O1122" s="82"/>
      <c r="P1122" s="82"/>
      <c r="Q1122" s="82"/>
      <c r="R1122" s="79"/>
      <c r="S1122" s="79"/>
      <c r="T1122" s="79"/>
      <c r="U1122" s="79"/>
      <c r="V1122" s="77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77"/>
      <c r="AK1122" s="77"/>
      <c r="AL1122" s="77"/>
      <c r="AM1122" s="77"/>
      <c r="AN1122" s="77"/>
      <c r="AO1122" s="77"/>
      <c r="AP1122" s="77"/>
      <c r="AQ1122" s="77"/>
      <c r="AR1122" s="77"/>
      <c r="AS1122" s="77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77"/>
      <c r="BE1122" s="77"/>
      <c r="BF1122" s="77"/>
      <c r="BG1122" s="77"/>
      <c r="BH1122" s="77"/>
      <c r="BI1122" s="77"/>
      <c r="BJ1122" s="77"/>
      <c r="BK1122" s="77"/>
      <c r="BL1122" s="77"/>
      <c r="BM1122" s="77"/>
      <c r="BN1122" s="77"/>
      <c r="BO1122" s="77"/>
      <c r="BP1122" s="80"/>
      <c r="BQ1122" s="80"/>
      <c r="BR1122" s="80"/>
      <c r="BS1122" s="80"/>
      <c r="BT1122" s="80"/>
      <c r="BU1122" s="80"/>
      <c r="BV1122" s="80"/>
      <c r="BW1122" s="77"/>
      <c r="BX1122" s="57"/>
      <c r="CK1122" s="92"/>
      <c r="CL1122" s="92"/>
      <c r="CM1122" s="92"/>
      <c r="CN1122" s="92"/>
      <c r="CO1122" s="92"/>
      <c r="CP1122" s="92"/>
    </row>
    <row r="1123" spans="1:94" s="72" customFormat="1" ht="16" customHeight="1" x14ac:dyDescent="0.25">
      <c r="A1123" s="57"/>
      <c r="B1123" s="57"/>
      <c r="C1123" s="57"/>
      <c r="D1123" s="57"/>
      <c r="E1123" s="57"/>
      <c r="F1123" s="57"/>
      <c r="G1123" s="57"/>
      <c r="H1123" s="57"/>
      <c r="I1123" s="57"/>
      <c r="J1123" s="57"/>
      <c r="K1123" s="82"/>
      <c r="L1123" s="82"/>
      <c r="M1123" s="82"/>
      <c r="N1123" s="82"/>
      <c r="O1123" s="82"/>
      <c r="P1123" s="82"/>
      <c r="Q1123" s="82"/>
      <c r="R1123" s="79"/>
      <c r="S1123" s="79"/>
      <c r="T1123" s="79"/>
      <c r="U1123" s="79"/>
      <c r="V1123" s="77"/>
      <c r="W1123" s="77"/>
      <c r="X1123" s="77"/>
      <c r="Y1123" s="77"/>
      <c r="Z1123" s="77"/>
      <c r="AA1123" s="77"/>
      <c r="AB1123" s="77"/>
      <c r="AC1123" s="77"/>
      <c r="AD1123" s="77"/>
      <c r="AE1123" s="77"/>
      <c r="AF1123" s="77"/>
      <c r="AG1123" s="77"/>
      <c r="AH1123" s="77"/>
      <c r="AI1123" s="77"/>
      <c r="AJ1123" s="77"/>
      <c r="AK1123" s="77"/>
      <c r="AL1123" s="77"/>
      <c r="AM1123" s="77"/>
      <c r="AN1123" s="77"/>
      <c r="AO1123" s="77"/>
      <c r="AP1123" s="77"/>
      <c r="AQ1123" s="77"/>
      <c r="AR1123" s="77"/>
      <c r="AS1123" s="77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77"/>
      <c r="BE1123" s="77"/>
      <c r="BF1123" s="77"/>
      <c r="BG1123" s="77"/>
      <c r="BH1123" s="77"/>
      <c r="BI1123" s="77"/>
      <c r="BJ1123" s="77"/>
      <c r="BK1123" s="77"/>
      <c r="BL1123" s="77"/>
      <c r="BM1123" s="77"/>
      <c r="BN1123" s="77"/>
      <c r="BO1123" s="77"/>
      <c r="BP1123" s="80"/>
      <c r="BQ1123" s="80"/>
      <c r="BR1123" s="80"/>
      <c r="BS1123" s="80"/>
      <c r="BT1123" s="80"/>
      <c r="BU1123" s="80"/>
      <c r="BV1123" s="80"/>
      <c r="BW1123" s="77"/>
      <c r="BX1123" s="57"/>
      <c r="CK1123" s="92"/>
      <c r="CL1123" s="92"/>
      <c r="CM1123" s="92"/>
      <c r="CN1123" s="92"/>
      <c r="CO1123" s="92"/>
      <c r="CP1123" s="92"/>
    </row>
    <row r="1124" spans="1:94" s="72" customFormat="1" ht="16" customHeight="1" x14ac:dyDescent="0.25">
      <c r="A1124" s="57"/>
      <c r="B1124" s="57"/>
      <c r="C1124" s="57"/>
      <c r="D1124" s="57"/>
      <c r="E1124" s="57"/>
      <c r="F1124" s="57"/>
      <c r="G1124" s="57"/>
      <c r="H1124" s="57"/>
      <c r="I1124" s="57"/>
      <c r="J1124" s="57"/>
      <c r="K1124" s="82"/>
      <c r="L1124" s="82"/>
      <c r="M1124" s="82"/>
      <c r="N1124" s="82"/>
      <c r="O1124" s="82"/>
      <c r="P1124" s="82"/>
      <c r="Q1124" s="82"/>
      <c r="R1124" s="79"/>
      <c r="S1124" s="79"/>
      <c r="T1124" s="79"/>
      <c r="U1124" s="79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  <c r="BG1124" s="81"/>
      <c r="BH1124" s="81"/>
      <c r="BI1124" s="81"/>
      <c r="BJ1124" s="81"/>
      <c r="BK1124" s="81"/>
      <c r="BL1124" s="81"/>
      <c r="BM1124" s="81"/>
      <c r="BN1124" s="81"/>
      <c r="BO1124" s="81"/>
      <c r="BP1124" s="80"/>
      <c r="BQ1124" s="80"/>
      <c r="BR1124" s="80"/>
      <c r="BS1124" s="80"/>
      <c r="BT1124" s="80"/>
      <c r="BU1124" s="80"/>
      <c r="BV1124" s="80"/>
      <c r="BW1124" s="77"/>
      <c r="BX1124" s="57"/>
      <c r="CK1124" s="92"/>
      <c r="CL1124" s="92"/>
      <c r="CM1124" s="92"/>
      <c r="CN1124" s="92"/>
      <c r="CO1124" s="92"/>
      <c r="CP1124" s="92"/>
    </row>
    <row r="1125" spans="1:94" s="72" customFormat="1" ht="16" customHeight="1" x14ac:dyDescent="0.25">
      <c r="A1125" s="57"/>
      <c r="B1125" s="57"/>
      <c r="C1125" s="57"/>
      <c r="D1125" s="57"/>
      <c r="E1125" s="57"/>
      <c r="F1125" s="57"/>
      <c r="G1125" s="57"/>
      <c r="H1125" s="57"/>
      <c r="I1125" s="57"/>
      <c r="J1125" s="57"/>
      <c r="K1125" s="82"/>
      <c r="L1125" s="82"/>
      <c r="M1125" s="82"/>
      <c r="N1125" s="82"/>
      <c r="O1125" s="82"/>
      <c r="P1125" s="82"/>
      <c r="Q1125" s="82"/>
      <c r="R1125" s="79"/>
      <c r="S1125" s="79"/>
      <c r="T1125" s="79"/>
      <c r="U1125" s="79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  <c r="BG1125" s="81"/>
      <c r="BH1125" s="81"/>
      <c r="BI1125" s="81"/>
      <c r="BJ1125" s="81"/>
      <c r="BK1125" s="81"/>
      <c r="BL1125" s="81"/>
      <c r="BM1125" s="81"/>
      <c r="BN1125" s="81"/>
      <c r="BO1125" s="81"/>
      <c r="BP1125" s="80"/>
      <c r="BQ1125" s="80"/>
      <c r="BR1125" s="80"/>
      <c r="BS1125" s="80"/>
      <c r="BT1125" s="80"/>
      <c r="BU1125" s="80"/>
      <c r="BV1125" s="80"/>
      <c r="BW1125" s="77"/>
      <c r="BX1125" s="57"/>
      <c r="CK1125" s="92"/>
      <c r="CL1125" s="92"/>
      <c r="CM1125" s="92"/>
      <c r="CN1125" s="92"/>
      <c r="CO1125" s="92"/>
      <c r="CP1125" s="92"/>
    </row>
    <row r="1126" spans="1:94" s="72" customFormat="1" ht="16" customHeight="1" x14ac:dyDescent="0.25">
      <c r="A1126" s="57"/>
      <c r="B1126" s="57"/>
      <c r="C1126" s="57"/>
      <c r="D1126" s="57"/>
      <c r="E1126" s="57"/>
      <c r="F1126" s="57"/>
      <c r="G1126" s="57"/>
      <c r="H1126" s="57"/>
      <c r="I1126" s="57"/>
      <c r="J1126" s="57"/>
      <c r="K1126" s="82"/>
      <c r="L1126" s="82"/>
      <c r="M1126" s="82"/>
      <c r="N1126" s="82"/>
      <c r="O1126" s="82"/>
      <c r="P1126" s="82"/>
      <c r="Q1126" s="82"/>
      <c r="R1126" s="79"/>
      <c r="S1126" s="79"/>
      <c r="T1126" s="79"/>
      <c r="U1126" s="79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  <c r="BG1126" s="81"/>
      <c r="BH1126" s="81"/>
      <c r="BI1126" s="81"/>
      <c r="BJ1126" s="81"/>
      <c r="BK1126" s="81"/>
      <c r="BL1126" s="81"/>
      <c r="BM1126" s="81"/>
      <c r="BN1126" s="81"/>
      <c r="BO1126" s="81"/>
      <c r="BP1126" s="80"/>
      <c r="BQ1126" s="80"/>
      <c r="BR1126" s="80"/>
      <c r="BS1126" s="80"/>
      <c r="BT1126" s="80"/>
      <c r="BU1126" s="80"/>
      <c r="BV1126" s="80"/>
      <c r="BW1126" s="77"/>
      <c r="BX1126" s="57"/>
      <c r="CK1126" s="92"/>
      <c r="CL1126" s="92"/>
      <c r="CM1126" s="92"/>
      <c r="CN1126" s="92"/>
      <c r="CO1126" s="92"/>
      <c r="CP1126" s="92"/>
    </row>
    <row r="1127" spans="1:94" s="72" customFormat="1" ht="16" customHeight="1" x14ac:dyDescent="0.25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82"/>
      <c r="L1127" s="82"/>
      <c r="M1127" s="82"/>
      <c r="N1127" s="82"/>
      <c r="O1127" s="82"/>
      <c r="P1127" s="82"/>
      <c r="Q1127" s="82"/>
      <c r="R1127" s="79"/>
      <c r="S1127" s="79"/>
      <c r="T1127" s="79"/>
      <c r="U1127" s="79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  <c r="BG1127" s="81"/>
      <c r="BH1127" s="81"/>
      <c r="BI1127" s="81"/>
      <c r="BJ1127" s="81"/>
      <c r="BK1127" s="81"/>
      <c r="BL1127" s="81"/>
      <c r="BM1127" s="81"/>
      <c r="BN1127" s="81"/>
      <c r="BO1127" s="81"/>
      <c r="BP1127" s="80"/>
      <c r="BQ1127" s="80"/>
      <c r="BR1127" s="80"/>
      <c r="BS1127" s="80"/>
      <c r="BT1127" s="80"/>
      <c r="BU1127" s="80"/>
      <c r="BV1127" s="80"/>
      <c r="BW1127" s="77"/>
      <c r="BX1127" s="57"/>
      <c r="CK1127" s="92"/>
      <c r="CL1127" s="92"/>
      <c r="CM1127" s="92"/>
      <c r="CN1127" s="92"/>
      <c r="CO1127" s="92"/>
      <c r="CP1127" s="92"/>
    </row>
    <row r="1128" spans="1:94" s="72" customFormat="1" ht="16" customHeight="1" x14ac:dyDescent="0.25">
      <c r="A1128" s="57"/>
      <c r="B1128" s="57"/>
      <c r="C1128" s="57"/>
      <c r="D1128" s="57"/>
      <c r="E1128" s="57"/>
      <c r="F1128" s="57"/>
      <c r="G1128" s="57"/>
      <c r="H1128" s="57"/>
      <c r="I1128" s="57"/>
      <c r="J1128" s="57"/>
      <c r="K1128" s="82"/>
      <c r="L1128" s="82"/>
      <c r="M1128" s="82"/>
      <c r="N1128" s="82"/>
      <c r="O1128" s="82"/>
      <c r="P1128" s="82"/>
      <c r="Q1128" s="82"/>
      <c r="R1128" s="79"/>
      <c r="S1128" s="79"/>
      <c r="T1128" s="79"/>
      <c r="U1128" s="79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  <c r="BG1128" s="81"/>
      <c r="BH1128" s="81"/>
      <c r="BI1128" s="81"/>
      <c r="BJ1128" s="81"/>
      <c r="BK1128" s="81"/>
      <c r="BL1128" s="81"/>
      <c r="BM1128" s="81"/>
      <c r="BN1128" s="81"/>
      <c r="BO1128" s="81"/>
      <c r="BP1128" s="80"/>
      <c r="BQ1128" s="80"/>
      <c r="BR1128" s="80"/>
      <c r="BS1128" s="80"/>
      <c r="BT1128" s="80"/>
      <c r="BU1128" s="80"/>
      <c r="BV1128" s="80"/>
      <c r="BW1128" s="77"/>
      <c r="BX1128" s="57"/>
      <c r="CK1128" s="92"/>
      <c r="CL1128" s="92"/>
      <c r="CM1128" s="92"/>
      <c r="CN1128" s="92"/>
      <c r="CO1128" s="92"/>
      <c r="CP1128" s="92"/>
    </row>
    <row r="1129" spans="1:94" s="72" customFormat="1" ht="16" customHeight="1" x14ac:dyDescent="0.25">
      <c r="A1129" s="57"/>
      <c r="B1129" s="57"/>
      <c r="C1129" s="57"/>
      <c r="D1129" s="57"/>
      <c r="E1129" s="57"/>
      <c r="F1129" s="57"/>
      <c r="G1129" s="57"/>
      <c r="H1129" s="57"/>
      <c r="I1129" s="57"/>
      <c r="J1129" s="57"/>
      <c r="K1129" s="82"/>
      <c r="L1129" s="82"/>
      <c r="M1129" s="82"/>
      <c r="N1129" s="82"/>
      <c r="O1129" s="82"/>
      <c r="P1129" s="82"/>
      <c r="Q1129" s="82"/>
      <c r="R1129" s="79"/>
      <c r="S1129" s="79"/>
      <c r="T1129" s="79"/>
      <c r="U1129" s="79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  <c r="BG1129" s="81"/>
      <c r="BH1129" s="81"/>
      <c r="BI1129" s="81"/>
      <c r="BJ1129" s="81"/>
      <c r="BK1129" s="81"/>
      <c r="BL1129" s="81"/>
      <c r="BM1129" s="81"/>
      <c r="BN1129" s="81"/>
      <c r="BO1129" s="81"/>
      <c r="BP1129" s="80"/>
      <c r="BQ1129" s="80"/>
      <c r="BR1129" s="80"/>
      <c r="BS1129" s="80"/>
      <c r="BT1129" s="80"/>
      <c r="BU1129" s="80"/>
      <c r="BV1129" s="80"/>
      <c r="BW1129" s="77"/>
      <c r="BX1129" s="57"/>
      <c r="CK1129" s="92"/>
      <c r="CL1129" s="92"/>
      <c r="CM1129" s="92"/>
      <c r="CN1129" s="92"/>
      <c r="CO1129" s="92"/>
      <c r="CP1129" s="92"/>
    </row>
    <row r="1130" spans="1:94" s="72" customFormat="1" ht="16" customHeight="1" x14ac:dyDescent="0.25">
      <c r="A1130" s="57"/>
      <c r="B1130" s="57"/>
      <c r="C1130" s="57"/>
      <c r="D1130" s="57"/>
      <c r="E1130" s="57"/>
      <c r="F1130" s="57"/>
      <c r="G1130" s="57"/>
      <c r="H1130" s="57"/>
      <c r="I1130" s="57"/>
      <c r="J1130" s="57"/>
      <c r="K1130" s="82"/>
      <c r="L1130" s="82"/>
      <c r="M1130" s="82"/>
      <c r="N1130" s="82"/>
      <c r="O1130" s="82"/>
      <c r="P1130" s="82"/>
      <c r="Q1130" s="82"/>
      <c r="R1130" s="79"/>
      <c r="S1130" s="79"/>
      <c r="T1130" s="79"/>
      <c r="U1130" s="79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  <c r="BG1130" s="81"/>
      <c r="BH1130" s="81"/>
      <c r="BI1130" s="81"/>
      <c r="BJ1130" s="81"/>
      <c r="BK1130" s="81"/>
      <c r="BL1130" s="81"/>
      <c r="BM1130" s="81"/>
      <c r="BN1130" s="81"/>
      <c r="BO1130" s="81"/>
      <c r="BP1130" s="80"/>
      <c r="BQ1130" s="80"/>
      <c r="BR1130" s="80"/>
      <c r="BS1130" s="80"/>
      <c r="BT1130" s="80"/>
      <c r="BU1130" s="80"/>
      <c r="BV1130" s="80"/>
      <c r="BW1130" s="77"/>
      <c r="BX1130" s="57"/>
      <c r="CK1130" s="92"/>
      <c r="CL1130" s="92"/>
      <c r="CM1130" s="92"/>
      <c r="CN1130" s="92"/>
      <c r="CO1130" s="92"/>
      <c r="CP1130" s="92"/>
    </row>
    <row r="1131" spans="1:94" s="72" customFormat="1" ht="16" customHeight="1" x14ac:dyDescent="0.25">
      <c r="A1131" s="57"/>
      <c r="B1131" s="57"/>
      <c r="C1131" s="57"/>
      <c r="D1131" s="57"/>
      <c r="E1131" s="57"/>
      <c r="F1131" s="57"/>
      <c r="G1131" s="57"/>
      <c r="H1131" s="57"/>
      <c r="I1131" s="57"/>
      <c r="J1131" s="57"/>
      <c r="K1131" s="82"/>
      <c r="L1131" s="82"/>
      <c r="M1131" s="82"/>
      <c r="N1131" s="82"/>
      <c r="O1131" s="82"/>
      <c r="P1131" s="82"/>
      <c r="Q1131" s="82"/>
      <c r="R1131" s="79"/>
      <c r="S1131" s="79"/>
      <c r="T1131" s="79"/>
      <c r="U1131" s="79"/>
      <c r="V1131" s="77"/>
      <c r="W1131" s="77"/>
      <c r="X1131" s="77"/>
      <c r="Y1131" s="77"/>
      <c r="Z1131" s="77"/>
      <c r="AA1131" s="77"/>
      <c r="AB1131" s="77"/>
      <c r="AC1131" s="77"/>
      <c r="AD1131" s="77"/>
      <c r="AE1131" s="77"/>
      <c r="AF1131" s="77"/>
      <c r="AG1131" s="77"/>
      <c r="AH1131" s="77"/>
      <c r="AI1131" s="77"/>
      <c r="AJ1131" s="77"/>
      <c r="AK1131" s="77"/>
      <c r="AL1131" s="77"/>
      <c r="AM1131" s="77"/>
      <c r="AN1131" s="77"/>
      <c r="AO1131" s="77"/>
      <c r="AP1131" s="77"/>
      <c r="AQ1131" s="77"/>
      <c r="AR1131" s="77"/>
      <c r="AS1131" s="77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77"/>
      <c r="BE1131" s="77"/>
      <c r="BF1131" s="77"/>
      <c r="BG1131" s="77"/>
      <c r="BH1131" s="77"/>
      <c r="BI1131" s="77"/>
      <c r="BJ1131" s="77"/>
      <c r="BK1131" s="77"/>
      <c r="BL1131" s="77"/>
      <c r="BM1131" s="77"/>
      <c r="BN1131" s="77"/>
      <c r="BO1131" s="77"/>
      <c r="BP1131" s="80"/>
      <c r="BQ1131" s="80"/>
      <c r="BR1131" s="80"/>
      <c r="BS1131" s="80"/>
      <c r="BT1131" s="80"/>
      <c r="BU1131" s="80"/>
      <c r="BV1131" s="80"/>
      <c r="BW1131" s="77"/>
      <c r="BX1131" s="57"/>
      <c r="CK1131" s="92"/>
      <c r="CL1131" s="92"/>
      <c r="CM1131" s="92"/>
      <c r="CN1131" s="92"/>
      <c r="CO1131" s="92"/>
      <c r="CP1131" s="92"/>
    </row>
    <row r="1132" spans="1:94" s="72" customFormat="1" ht="16" customHeight="1" x14ac:dyDescent="0.25">
      <c r="A1132" s="57"/>
      <c r="B1132" s="57"/>
      <c r="C1132" s="57"/>
      <c r="D1132" s="57"/>
      <c r="E1132" s="57"/>
      <c r="F1132" s="57"/>
      <c r="G1132" s="57"/>
      <c r="H1132" s="57"/>
      <c r="I1132" s="57"/>
      <c r="J1132" s="57"/>
      <c r="K1132" s="82"/>
      <c r="L1132" s="82"/>
      <c r="M1132" s="82"/>
      <c r="N1132" s="82"/>
      <c r="O1132" s="82"/>
      <c r="P1132" s="82"/>
      <c r="Q1132" s="82"/>
      <c r="R1132" s="79"/>
      <c r="S1132" s="79"/>
      <c r="T1132" s="79"/>
      <c r="U1132" s="79"/>
      <c r="V1132" s="77"/>
      <c r="W1132" s="77"/>
      <c r="X1132" s="77"/>
      <c r="Y1132" s="77"/>
      <c r="Z1132" s="77"/>
      <c r="AA1132" s="77"/>
      <c r="AB1132" s="77"/>
      <c r="AC1132" s="77"/>
      <c r="AD1132" s="77"/>
      <c r="AE1132" s="77"/>
      <c r="AF1132" s="77"/>
      <c r="AG1132" s="77"/>
      <c r="AH1132" s="77"/>
      <c r="AI1132" s="77"/>
      <c r="AJ1132" s="77"/>
      <c r="AK1132" s="77"/>
      <c r="AL1132" s="77"/>
      <c r="AM1132" s="77"/>
      <c r="AN1132" s="77"/>
      <c r="AO1132" s="77"/>
      <c r="AP1132" s="77"/>
      <c r="AQ1132" s="77"/>
      <c r="AR1132" s="77"/>
      <c r="AS1132" s="77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77"/>
      <c r="BE1132" s="77"/>
      <c r="BF1132" s="77"/>
      <c r="BG1132" s="77"/>
      <c r="BH1132" s="77"/>
      <c r="BI1132" s="77"/>
      <c r="BJ1132" s="77"/>
      <c r="BK1132" s="77"/>
      <c r="BL1132" s="77"/>
      <c r="BM1132" s="77"/>
      <c r="BN1132" s="77"/>
      <c r="BO1132" s="77"/>
      <c r="BP1132" s="80"/>
      <c r="BQ1132" s="80"/>
      <c r="BR1132" s="80"/>
      <c r="BS1132" s="80"/>
      <c r="BT1132" s="80"/>
      <c r="BU1132" s="80"/>
      <c r="BV1132" s="80"/>
      <c r="BW1132" s="77"/>
      <c r="BX1132" s="57"/>
      <c r="CK1132" s="92"/>
      <c r="CL1132" s="92"/>
      <c r="CM1132" s="92"/>
      <c r="CN1132" s="92"/>
      <c r="CO1132" s="92"/>
      <c r="CP1132" s="92"/>
    </row>
    <row r="1133" spans="1:94" s="72" customFormat="1" ht="16" customHeight="1" x14ac:dyDescent="0.25">
      <c r="A1133" s="57"/>
      <c r="B1133" s="57"/>
      <c r="C1133" s="57"/>
      <c r="D1133" s="57"/>
      <c r="E1133" s="57"/>
      <c r="F1133" s="57"/>
      <c r="G1133" s="57"/>
      <c r="H1133" s="57"/>
      <c r="I1133" s="57"/>
      <c r="J1133" s="57"/>
      <c r="K1133" s="82"/>
      <c r="L1133" s="82"/>
      <c r="M1133" s="82"/>
      <c r="N1133" s="82"/>
      <c r="O1133" s="82"/>
      <c r="P1133" s="82"/>
      <c r="Q1133" s="82"/>
      <c r="R1133" s="79"/>
      <c r="S1133" s="79"/>
      <c r="T1133" s="79"/>
      <c r="U1133" s="79"/>
      <c r="V1133" s="77"/>
      <c r="W1133" s="77"/>
      <c r="X1133" s="77"/>
      <c r="Y1133" s="77"/>
      <c r="Z1133" s="77"/>
      <c r="AA1133" s="77"/>
      <c r="AB1133" s="77"/>
      <c r="AC1133" s="77"/>
      <c r="AD1133" s="77"/>
      <c r="AE1133" s="77"/>
      <c r="AF1133" s="77"/>
      <c r="AG1133" s="77"/>
      <c r="AH1133" s="77"/>
      <c r="AI1133" s="77"/>
      <c r="AJ1133" s="77"/>
      <c r="AK1133" s="77"/>
      <c r="AL1133" s="77"/>
      <c r="AM1133" s="77"/>
      <c r="AN1133" s="77"/>
      <c r="AO1133" s="77"/>
      <c r="AP1133" s="77"/>
      <c r="AQ1133" s="77"/>
      <c r="AR1133" s="77"/>
      <c r="AS1133" s="77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77"/>
      <c r="BE1133" s="77"/>
      <c r="BF1133" s="77"/>
      <c r="BG1133" s="77"/>
      <c r="BH1133" s="77"/>
      <c r="BI1133" s="77"/>
      <c r="BJ1133" s="77"/>
      <c r="BK1133" s="77"/>
      <c r="BL1133" s="77"/>
      <c r="BM1133" s="77"/>
      <c r="BN1133" s="77"/>
      <c r="BO1133" s="77"/>
      <c r="BP1133" s="80"/>
      <c r="BQ1133" s="80"/>
      <c r="BR1133" s="80"/>
      <c r="BS1133" s="80"/>
      <c r="BT1133" s="80"/>
      <c r="BU1133" s="80"/>
      <c r="BV1133" s="80"/>
      <c r="BW1133" s="77"/>
      <c r="BX1133" s="57"/>
      <c r="CK1133" s="92"/>
      <c r="CL1133" s="92"/>
      <c r="CM1133" s="92"/>
      <c r="CN1133" s="92"/>
      <c r="CO1133" s="92"/>
      <c r="CP1133" s="92"/>
    </row>
    <row r="1134" spans="1:94" s="72" customFormat="1" ht="16" customHeight="1" x14ac:dyDescent="0.25">
      <c r="A1134" s="57"/>
      <c r="B1134" s="57"/>
      <c r="C1134" s="57"/>
      <c r="D1134" s="57"/>
      <c r="E1134" s="57"/>
      <c r="F1134" s="57"/>
      <c r="G1134" s="57"/>
      <c r="H1134" s="57"/>
      <c r="I1134" s="57"/>
      <c r="J1134" s="57"/>
      <c r="K1134" s="82"/>
      <c r="L1134" s="82"/>
      <c r="M1134" s="82"/>
      <c r="N1134" s="82"/>
      <c r="O1134" s="82"/>
      <c r="P1134" s="82"/>
      <c r="Q1134" s="82"/>
      <c r="R1134" s="79"/>
      <c r="S1134" s="79"/>
      <c r="T1134" s="79"/>
      <c r="U1134" s="79"/>
      <c r="V1134" s="77"/>
      <c r="W1134" s="77"/>
      <c r="X1134" s="77"/>
      <c r="Y1134" s="77"/>
      <c r="Z1134" s="77"/>
      <c r="AA1134" s="77"/>
      <c r="AB1134" s="77"/>
      <c r="AC1134" s="77"/>
      <c r="AD1134" s="77"/>
      <c r="AE1134" s="77"/>
      <c r="AF1134" s="77"/>
      <c r="AG1134" s="77"/>
      <c r="AH1134" s="77"/>
      <c r="AI1134" s="77"/>
      <c r="AJ1134" s="77"/>
      <c r="AK1134" s="77"/>
      <c r="AL1134" s="77"/>
      <c r="AM1134" s="77"/>
      <c r="AN1134" s="77"/>
      <c r="AO1134" s="77"/>
      <c r="AP1134" s="77"/>
      <c r="AQ1134" s="77"/>
      <c r="AR1134" s="77"/>
      <c r="AS1134" s="77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77"/>
      <c r="BE1134" s="77"/>
      <c r="BF1134" s="77"/>
      <c r="BG1134" s="77"/>
      <c r="BH1134" s="77"/>
      <c r="BI1134" s="77"/>
      <c r="BJ1134" s="77"/>
      <c r="BK1134" s="77"/>
      <c r="BL1134" s="77"/>
      <c r="BM1134" s="77"/>
      <c r="BN1134" s="77"/>
      <c r="BO1134" s="77"/>
      <c r="BP1134" s="80"/>
      <c r="BQ1134" s="80"/>
      <c r="BR1134" s="80"/>
      <c r="BS1134" s="80"/>
      <c r="BT1134" s="80"/>
      <c r="BU1134" s="80"/>
      <c r="BV1134" s="80"/>
      <c r="BW1134" s="77"/>
      <c r="BX1134" s="57"/>
      <c r="CK1134" s="92"/>
      <c r="CL1134" s="92"/>
      <c r="CM1134" s="92"/>
      <c r="CN1134" s="92"/>
      <c r="CO1134" s="92"/>
      <c r="CP1134" s="92"/>
    </row>
    <row r="1135" spans="1:94" s="72" customFormat="1" ht="16" customHeight="1" x14ac:dyDescent="0.25">
      <c r="A1135" s="57"/>
      <c r="B1135" s="57"/>
      <c r="C1135" s="57"/>
      <c r="D1135" s="57"/>
      <c r="E1135" s="57"/>
      <c r="F1135" s="57"/>
      <c r="G1135" s="57"/>
      <c r="H1135" s="57"/>
      <c r="I1135" s="57"/>
      <c r="J1135" s="57"/>
      <c r="K1135" s="82"/>
      <c r="L1135" s="82"/>
      <c r="M1135" s="82"/>
      <c r="N1135" s="82"/>
      <c r="O1135" s="82"/>
      <c r="P1135" s="82"/>
      <c r="Q1135" s="82"/>
      <c r="R1135" s="79"/>
      <c r="S1135" s="79"/>
      <c r="T1135" s="79"/>
      <c r="U1135" s="79"/>
      <c r="V1135" s="77"/>
      <c r="W1135" s="77"/>
      <c r="X1135" s="77"/>
      <c r="Y1135" s="77"/>
      <c r="Z1135" s="77"/>
      <c r="AA1135" s="77"/>
      <c r="AB1135" s="77"/>
      <c r="AC1135" s="77"/>
      <c r="AD1135" s="77"/>
      <c r="AE1135" s="77"/>
      <c r="AF1135" s="77"/>
      <c r="AG1135" s="77"/>
      <c r="AH1135" s="77"/>
      <c r="AI1135" s="77"/>
      <c r="AJ1135" s="77"/>
      <c r="AK1135" s="77"/>
      <c r="AL1135" s="77"/>
      <c r="AM1135" s="77"/>
      <c r="AN1135" s="77"/>
      <c r="AO1135" s="77"/>
      <c r="AP1135" s="77"/>
      <c r="AQ1135" s="77"/>
      <c r="AR1135" s="77"/>
      <c r="AS1135" s="77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77"/>
      <c r="BE1135" s="77"/>
      <c r="BF1135" s="77"/>
      <c r="BG1135" s="77"/>
      <c r="BH1135" s="77"/>
      <c r="BI1135" s="77"/>
      <c r="BJ1135" s="77"/>
      <c r="BK1135" s="77"/>
      <c r="BL1135" s="77"/>
      <c r="BM1135" s="77"/>
      <c r="BN1135" s="77"/>
      <c r="BO1135" s="77"/>
      <c r="BP1135" s="80"/>
      <c r="BQ1135" s="80"/>
      <c r="BR1135" s="80"/>
      <c r="BS1135" s="80"/>
      <c r="BT1135" s="80"/>
      <c r="BU1135" s="80"/>
      <c r="BV1135" s="80"/>
      <c r="BW1135" s="77"/>
      <c r="BX1135" s="57"/>
      <c r="CK1135" s="92"/>
      <c r="CL1135" s="92"/>
      <c r="CM1135" s="92"/>
      <c r="CN1135" s="92"/>
      <c r="CO1135" s="92"/>
      <c r="CP1135" s="92"/>
    </row>
    <row r="1136" spans="1:94" s="72" customFormat="1" ht="16" customHeight="1" x14ac:dyDescent="0.25">
      <c r="A1136" s="57"/>
      <c r="B1136" s="57"/>
      <c r="C1136" s="57"/>
      <c r="D1136" s="57"/>
      <c r="E1136" s="57"/>
      <c r="F1136" s="57"/>
      <c r="G1136" s="57"/>
      <c r="H1136" s="57"/>
      <c r="I1136" s="57"/>
      <c r="J1136" s="57"/>
      <c r="K1136" s="82"/>
      <c r="L1136" s="82"/>
      <c r="M1136" s="82"/>
      <c r="N1136" s="82"/>
      <c r="O1136" s="82"/>
      <c r="P1136" s="82"/>
      <c r="Q1136" s="82"/>
      <c r="R1136" s="79"/>
      <c r="S1136" s="79"/>
      <c r="T1136" s="79"/>
      <c r="U1136" s="79"/>
      <c r="V1136" s="77"/>
      <c r="W1136" s="77"/>
      <c r="X1136" s="77"/>
      <c r="Y1136" s="77"/>
      <c r="Z1136" s="77"/>
      <c r="AA1136" s="77"/>
      <c r="AB1136" s="77"/>
      <c r="AC1136" s="77"/>
      <c r="AD1136" s="77"/>
      <c r="AE1136" s="77"/>
      <c r="AF1136" s="77"/>
      <c r="AG1136" s="77"/>
      <c r="AH1136" s="77"/>
      <c r="AI1136" s="77"/>
      <c r="AJ1136" s="77"/>
      <c r="AK1136" s="77"/>
      <c r="AL1136" s="77"/>
      <c r="AM1136" s="77"/>
      <c r="AN1136" s="77"/>
      <c r="AO1136" s="77"/>
      <c r="AP1136" s="77"/>
      <c r="AQ1136" s="77"/>
      <c r="AR1136" s="77"/>
      <c r="AS1136" s="77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77"/>
      <c r="BE1136" s="77"/>
      <c r="BF1136" s="77"/>
      <c r="BG1136" s="77"/>
      <c r="BH1136" s="77"/>
      <c r="BI1136" s="77"/>
      <c r="BJ1136" s="77"/>
      <c r="BK1136" s="77"/>
      <c r="BL1136" s="77"/>
      <c r="BM1136" s="77"/>
      <c r="BN1136" s="77"/>
      <c r="BO1136" s="77"/>
      <c r="BP1136" s="80"/>
      <c r="BQ1136" s="80"/>
      <c r="BR1136" s="80"/>
      <c r="BS1136" s="80"/>
      <c r="BT1136" s="80"/>
      <c r="BU1136" s="80"/>
      <c r="BV1136" s="80"/>
      <c r="BW1136" s="77"/>
      <c r="BX1136" s="57"/>
      <c r="CK1136" s="92"/>
      <c r="CL1136" s="92"/>
      <c r="CM1136" s="92"/>
      <c r="CN1136" s="92"/>
      <c r="CO1136" s="92"/>
      <c r="CP1136" s="92"/>
    </row>
    <row r="1137" spans="1:94" s="72" customFormat="1" ht="16" customHeight="1" x14ac:dyDescent="0.25">
      <c r="A1137" s="57"/>
      <c r="B1137" s="57"/>
      <c r="C1137" s="57"/>
      <c r="D1137" s="57"/>
      <c r="E1137" s="57"/>
      <c r="F1137" s="57"/>
      <c r="G1137" s="57"/>
      <c r="H1137" s="57"/>
      <c r="I1137" s="57"/>
      <c r="J1137" s="57"/>
      <c r="K1137" s="82"/>
      <c r="L1137" s="82"/>
      <c r="M1137" s="82"/>
      <c r="N1137" s="82"/>
      <c r="O1137" s="82"/>
      <c r="P1137" s="82"/>
      <c r="Q1137" s="82"/>
      <c r="R1137" s="79"/>
      <c r="S1137" s="79"/>
      <c r="T1137" s="79"/>
      <c r="U1137" s="79"/>
      <c r="V1137" s="77"/>
      <c r="W1137" s="77"/>
      <c r="X1137" s="77"/>
      <c r="Y1137" s="77"/>
      <c r="Z1137" s="77"/>
      <c r="AA1137" s="77"/>
      <c r="AB1137" s="77"/>
      <c r="AC1137" s="77"/>
      <c r="AD1137" s="77"/>
      <c r="AE1137" s="77"/>
      <c r="AF1137" s="77"/>
      <c r="AG1137" s="77"/>
      <c r="AH1137" s="77"/>
      <c r="AI1137" s="77"/>
      <c r="AJ1137" s="77"/>
      <c r="AK1137" s="77"/>
      <c r="AL1137" s="77"/>
      <c r="AM1137" s="77"/>
      <c r="AN1137" s="77"/>
      <c r="AO1137" s="77"/>
      <c r="AP1137" s="77"/>
      <c r="AQ1137" s="77"/>
      <c r="AR1137" s="77"/>
      <c r="AS1137" s="77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77"/>
      <c r="BE1137" s="77"/>
      <c r="BF1137" s="77"/>
      <c r="BG1137" s="77"/>
      <c r="BH1137" s="77"/>
      <c r="BI1137" s="77"/>
      <c r="BJ1137" s="77"/>
      <c r="BK1137" s="77"/>
      <c r="BL1137" s="77"/>
      <c r="BM1137" s="77"/>
      <c r="BN1137" s="77"/>
      <c r="BO1137" s="77"/>
      <c r="BP1137" s="80"/>
      <c r="BQ1137" s="80"/>
      <c r="BR1137" s="80"/>
      <c r="BS1137" s="80"/>
      <c r="BT1137" s="80"/>
      <c r="BU1137" s="80"/>
      <c r="BV1137" s="80"/>
      <c r="BW1137" s="77"/>
      <c r="BX1137" s="57"/>
      <c r="CK1137" s="92"/>
      <c r="CL1137" s="92"/>
      <c r="CM1137" s="92"/>
      <c r="CN1137" s="92"/>
      <c r="CO1137" s="92"/>
      <c r="CP1137" s="92"/>
    </row>
    <row r="1138" spans="1:94" s="72" customFormat="1" ht="16" customHeight="1" x14ac:dyDescent="0.25">
      <c r="A1138" s="57"/>
      <c r="B1138" s="57"/>
      <c r="C1138" s="57"/>
      <c r="D1138" s="57"/>
      <c r="E1138" s="57"/>
      <c r="F1138" s="57"/>
      <c r="G1138" s="57"/>
      <c r="H1138" s="57"/>
      <c r="I1138" s="57"/>
      <c r="J1138" s="57"/>
      <c r="K1138" s="82"/>
      <c r="L1138" s="82"/>
      <c r="M1138" s="82"/>
      <c r="N1138" s="82"/>
      <c r="O1138" s="82"/>
      <c r="P1138" s="82"/>
      <c r="Q1138" s="82"/>
      <c r="R1138" s="79"/>
      <c r="S1138" s="79"/>
      <c r="T1138" s="79"/>
      <c r="U1138" s="79"/>
      <c r="V1138" s="77"/>
      <c r="W1138" s="77"/>
      <c r="X1138" s="77"/>
      <c r="Y1138" s="77"/>
      <c r="Z1138" s="77"/>
      <c r="AA1138" s="77"/>
      <c r="AB1138" s="77"/>
      <c r="AC1138" s="77"/>
      <c r="AD1138" s="77"/>
      <c r="AE1138" s="77"/>
      <c r="AF1138" s="77"/>
      <c r="AG1138" s="77"/>
      <c r="AH1138" s="77"/>
      <c r="AI1138" s="77"/>
      <c r="AJ1138" s="77"/>
      <c r="AK1138" s="77"/>
      <c r="AL1138" s="77"/>
      <c r="AM1138" s="77"/>
      <c r="AN1138" s="77"/>
      <c r="AO1138" s="77"/>
      <c r="AP1138" s="77"/>
      <c r="AQ1138" s="77"/>
      <c r="AR1138" s="77"/>
      <c r="AS1138" s="77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77"/>
      <c r="BE1138" s="77"/>
      <c r="BF1138" s="77"/>
      <c r="BG1138" s="77"/>
      <c r="BH1138" s="77"/>
      <c r="BI1138" s="77"/>
      <c r="BJ1138" s="77"/>
      <c r="BK1138" s="77"/>
      <c r="BL1138" s="77"/>
      <c r="BM1138" s="77"/>
      <c r="BN1138" s="77"/>
      <c r="BO1138" s="77"/>
      <c r="BP1138" s="80"/>
      <c r="BQ1138" s="80"/>
      <c r="BR1138" s="80"/>
      <c r="BS1138" s="80"/>
      <c r="BT1138" s="80"/>
      <c r="BU1138" s="80"/>
      <c r="BV1138" s="80"/>
      <c r="BW1138" s="77"/>
      <c r="BX1138" s="57"/>
      <c r="CK1138" s="92"/>
      <c r="CL1138" s="92"/>
      <c r="CM1138" s="92"/>
      <c r="CN1138" s="92"/>
      <c r="CO1138" s="92"/>
      <c r="CP1138" s="92"/>
    </row>
    <row r="1139" spans="1:94" s="72" customFormat="1" ht="16" customHeight="1" x14ac:dyDescent="0.25">
      <c r="A1139" s="57"/>
      <c r="B1139" s="57"/>
      <c r="C1139" s="57"/>
      <c r="D1139" s="57"/>
      <c r="E1139" s="57"/>
      <c r="F1139" s="57"/>
      <c r="G1139" s="57"/>
      <c r="H1139" s="57"/>
      <c r="I1139" s="57"/>
      <c r="J1139" s="57"/>
      <c r="K1139" s="82"/>
      <c r="L1139" s="82"/>
      <c r="M1139" s="82"/>
      <c r="N1139" s="82"/>
      <c r="O1139" s="82"/>
      <c r="P1139" s="82"/>
      <c r="Q1139" s="82"/>
      <c r="R1139" s="79"/>
      <c r="S1139" s="79"/>
      <c r="T1139" s="79"/>
      <c r="U1139" s="79"/>
      <c r="V1139" s="77"/>
      <c r="W1139" s="77"/>
      <c r="X1139" s="77"/>
      <c r="Y1139" s="77"/>
      <c r="Z1139" s="77"/>
      <c r="AA1139" s="77"/>
      <c r="AB1139" s="77"/>
      <c r="AC1139" s="77"/>
      <c r="AD1139" s="77"/>
      <c r="AE1139" s="77"/>
      <c r="AF1139" s="77"/>
      <c r="AG1139" s="77"/>
      <c r="AH1139" s="77"/>
      <c r="AI1139" s="77"/>
      <c r="AJ1139" s="77"/>
      <c r="AK1139" s="77"/>
      <c r="AL1139" s="77"/>
      <c r="AM1139" s="77"/>
      <c r="AN1139" s="77"/>
      <c r="AO1139" s="77"/>
      <c r="AP1139" s="77"/>
      <c r="AQ1139" s="77"/>
      <c r="AR1139" s="77"/>
      <c r="AS1139" s="77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77"/>
      <c r="BE1139" s="77"/>
      <c r="BF1139" s="77"/>
      <c r="BG1139" s="77"/>
      <c r="BH1139" s="77"/>
      <c r="BI1139" s="77"/>
      <c r="BJ1139" s="77"/>
      <c r="BK1139" s="77"/>
      <c r="BL1139" s="77"/>
      <c r="BM1139" s="77"/>
      <c r="BN1139" s="77"/>
      <c r="BO1139" s="77"/>
      <c r="BP1139" s="80"/>
      <c r="BQ1139" s="80"/>
      <c r="BR1139" s="80"/>
      <c r="BS1139" s="80"/>
      <c r="BT1139" s="80"/>
      <c r="BU1139" s="80"/>
      <c r="BV1139" s="80"/>
      <c r="BW1139" s="77"/>
      <c r="BX1139" s="57"/>
      <c r="CK1139" s="92"/>
      <c r="CL1139" s="92"/>
      <c r="CM1139" s="92"/>
      <c r="CN1139" s="92"/>
      <c r="CO1139" s="92"/>
      <c r="CP1139" s="92"/>
    </row>
    <row r="1140" spans="1:94" s="72" customFormat="1" ht="16" customHeight="1" x14ac:dyDescent="0.25">
      <c r="A1140" s="57"/>
      <c r="B1140" s="57"/>
      <c r="C1140" s="57"/>
      <c r="D1140" s="57"/>
      <c r="E1140" s="57"/>
      <c r="F1140" s="57"/>
      <c r="G1140" s="57"/>
      <c r="H1140" s="57"/>
      <c r="I1140" s="57"/>
      <c r="J1140" s="57"/>
      <c r="K1140" s="82"/>
      <c r="L1140" s="82"/>
      <c r="M1140" s="82"/>
      <c r="N1140" s="82"/>
      <c r="O1140" s="82"/>
      <c r="P1140" s="82"/>
      <c r="Q1140" s="82"/>
      <c r="R1140" s="79"/>
      <c r="S1140" s="79"/>
      <c r="T1140" s="79"/>
      <c r="U1140" s="79"/>
      <c r="V1140" s="77"/>
      <c r="W1140" s="77"/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77"/>
      <c r="AK1140" s="77"/>
      <c r="AL1140" s="77"/>
      <c r="AM1140" s="77"/>
      <c r="AN1140" s="77"/>
      <c r="AO1140" s="77"/>
      <c r="AP1140" s="77"/>
      <c r="AQ1140" s="77"/>
      <c r="AR1140" s="77"/>
      <c r="AS1140" s="77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77"/>
      <c r="BE1140" s="77"/>
      <c r="BF1140" s="77"/>
      <c r="BG1140" s="77"/>
      <c r="BH1140" s="77"/>
      <c r="BI1140" s="77"/>
      <c r="BJ1140" s="77"/>
      <c r="BK1140" s="77"/>
      <c r="BL1140" s="77"/>
      <c r="BM1140" s="77"/>
      <c r="BN1140" s="77"/>
      <c r="BO1140" s="77"/>
      <c r="BP1140" s="80"/>
      <c r="BQ1140" s="80"/>
      <c r="BR1140" s="80"/>
      <c r="BS1140" s="80"/>
      <c r="BT1140" s="80"/>
      <c r="BU1140" s="80"/>
      <c r="BV1140" s="80"/>
      <c r="BW1140" s="77"/>
      <c r="BX1140" s="57"/>
      <c r="CK1140" s="92"/>
      <c r="CL1140" s="92"/>
      <c r="CM1140" s="92"/>
      <c r="CN1140" s="92"/>
      <c r="CO1140" s="92"/>
      <c r="CP1140" s="92"/>
    </row>
    <row r="1141" spans="1:94" s="72" customFormat="1" ht="16" customHeight="1" x14ac:dyDescent="0.25">
      <c r="A1141" s="57"/>
      <c r="B1141" s="57"/>
      <c r="C1141" s="57"/>
      <c r="D1141" s="57"/>
      <c r="E1141" s="57"/>
      <c r="F1141" s="57"/>
      <c r="G1141" s="57"/>
      <c r="H1141" s="57"/>
      <c r="I1141" s="57"/>
      <c r="J1141" s="57"/>
      <c r="K1141" s="82"/>
      <c r="L1141" s="82"/>
      <c r="M1141" s="82"/>
      <c r="N1141" s="82"/>
      <c r="O1141" s="82"/>
      <c r="P1141" s="82"/>
      <c r="Q1141" s="82"/>
      <c r="R1141" s="79"/>
      <c r="S1141" s="79"/>
      <c r="T1141" s="79"/>
      <c r="U1141" s="79"/>
      <c r="V1141" s="77"/>
      <c r="W1141" s="77"/>
      <c r="X1141" s="77"/>
      <c r="Y1141" s="77"/>
      <c r="Z1141" s="77"/>
      <c r="AA1141" s="77"/>
      <c r="AB1141" s="77"/>
      <c r="AC1141" s="77"/>
      <c r="AD1141" s="77"/>
      <c r="AE1141" s="77"/>
      <c r="AF1141" s="77"/>
      <c r="AG1141" s="77"/>
      <c r="AH1141" s="77"/>
      <c r="AI1141" s="77"/>
      <c r="AJ1141" s="77"/>
      <c r="AK1141" s="77"/>
      <c r="AL1141" s="77"/>
      <c r="AM1141" s="77"/>
      <c r="AN1141" s="77"/>
      <c r="AO1141" s="77"/>
      <c r="AP1141" s="77"/>
      <c r="AQ1141" s="77"/>
      <c r="AR1141" s="77"/>
      <c r="AS1141" s="77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77"/>
      <c r="BE1141" s="77"/>
      <c r="BF1141" s="77"/>
      <c r="BG1141" s="77"/>
      <c r="BH1141" s="77"/>
      <c r="BI1141" s="77"/>
      <c r="BJ1141" s="77"/>
      <c r="BK1141" s="77"/>
      <c r="BL1141" s="77"/>
      <c r="BM1141" s="77"/>
      <c r="BN1141" s="77"/>
      <c r="BO1141" s="77"/>
      <c r="BP1141" s="80"/>
      <c r="BQ1141" s="80"/>
      <c r="BR1141" s="80"/>
      <c r="BS1141" s="80"/>
      <c r="BT1141" s="80"/>
      <c r="BU1141" s="80"/>
      <c r="BV1141" s="80"/>
      <c r="BW1141" s="77"/>
      <c r="BX1141" s="57"/>
      <c r="CK1141" s="92"/>
      <c r="CL1141" s="92"/>
      <c r="CM1141" s="92"/>
      <c r="CN1141" s="92"/>
      <c r="CO1141" s="92"/>
      <c r="CP1141" s="92"/>
    </row>
    <row r="1142" spans="1:94" s="72" customFormat="1" ht="16" customHeight="1" x14ac:dyDescent="0.25">
      <c r="A1142" s="57"/>
      <c r="B1142" s="57"/>
      <c r="C1142" s="57"/>
      <c r="D1142" s="57"/>
      <c r="E1142" s="57"/>
      <c r="F1142" s="57"/>
      <c r="G1142" s="57"/>
      <c r="H1142" s="57"/>
      <c r="I1142" s="57"/>
      <c r="J1142" s="57"/>
      <c r="K1142" s="82"/>
      <c r="L1142" s="82"/>
      <c r="M1142" s="82"/>
      <c r="N1142" s="82"/>
      <c r="O1142" s="82"/>
      <c r="P1142" s="82"/>
      <c r="Q1142" s="82"/>
      <c r="R1142" s="79"/>
      <c r="S1142" s="79"/>
      <c r="T1142" s="79"/>
      <c r="U1142" s="79"/>
      <c r="V1142" s="77"/>
      <c r="W1142" s="77"/>
      <c r="X1142" s="77"/>
      <c r="Y1142" s="77"/>
      <c r="Z1142" s="77"/>
      <c r="AA1142" s="77"/>
      <c r="AB1142" s="77"/>
      <c r="AC1142" s="77"/>
      <c r="AD1142" s="77"/>
      <c r="AE1142" s="77"/>
      <c r="AF1142" s="77"/>
      <c r="AG1142" s="77"/>
      <c r="AH1142" s="77"/>
      <c r="AI1142" s="77"/>
      <c r="AJ1142" s="77"/>
      <c r="AK1142" s="77"/>
      <c r="AL1142" s="77"/>
      <c r="AM1142" s="77"/>
      <c r="AN1142" s="77"/>
      <c r="AO1142" s="77"/>
      <c r="AP1142" s="77"/>
      <c r="AQ1142" s="77"/>
      <c r="AR1142" s="77"/>
      <c r="AS1142" s="77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77"/>
      <c r="BE1142" s="77"/>
      <c r="BF1142" s="77"/>
      <c r="BG1142" s="77"/>
      <c r="BH1142" s="77"/>
      <c r="BI1142" s="77"/>
      <c r="BJ1142" s="77"/>
      <c r="BK1142" s="77"/>
      <c r="BL1142" s="77"/>
      <c r="BM1142" s="77"/>
      <c r="BN1142" s="77"/>
      <c r="BO1142" s="77"/>
      <c r="BP1142" s="80"/>
      <c r="BQ1142" s="80"/>
      <c r="BR1142" s="80"/>
      <c r="BS1142" s="80"/>
      <c r="BT1142" s="80"/>
      <c r="BU1142" s="80"/>
      <c r="BV1142" s="80"/>
      <c r="BW1142" s="77"/>
      <c r="BX1142" s="57"/>
      <c r="CK1142" s="92"/>
      <c r="CL1142" s="92"/>
      <c r="CM1142" s="92"/>
      <c r="CN1142" s="92"/>
      <c r="CO1142" s="92"/>
      <c r="CP1142" s="92"/>
    </row>
    <row r="1143" spans="1:94" s="72" customFormat="1" ht="16" customHeight="1" x14ac:dyDescent="0.25">
      <c r="A1143" s="57"/>
      <c r="B1143" s="57"/>
      <c r="C1143" s="57"/>
      <c r="D1143" s="57"/>
      <c r="E1143" s="57"/>
      <c r="F1143" s="57"/>
      <c r="G1143" s="57"/>
      <c r="H1143" s="57"/>
      <c r="I1143" s="57"/>
      <c r="J1143" s="57"/>
      <c r="K1143" s="82"/>
      <c r="L1143" s="82"/>
      <c r="M1143" s="82"/>
      <c r="N1143" s="82"/>
      <c r="O1143" s="82"/>
      <c r="P1143" s="82"/>
      <c r="Q1143" s="82"/>
      <c r="R1143" s="79"/>
      <c r="S1143" s="79"/>
      <c r="T1143" s="79"/>
      <c r="U1143" s="79"/>
      <c r="V1143" s="77"/>
      <c r="W1143" s="77"/>
      <c r="X1143" s="77"/>
      <c r="Y1143" s="77"/>
      <c r="Z1143" s="77"/>
      <c r="AA1143" s="77"/>
      <c r="AB1143" s="77"/>
      <c r="AC1143" s="77"/>
      <c r="AD1143" s="77"/>
      <c r="AE1143" s="77"/>
      <c r="AF1143" s="77"/>
      <c r="AG1143" s="77"/>
      <c r="AH1143" s="77"/>
      <c r="AI1143" s="77"/>
      <c r="AJ1143" s="77"/>
      <c r="AK1143" s="77"/>
      <c r="AL1143" s="77"/>
      <c r="AM1143" s="77"/>
      <c r="AN1143" s="77"/>
      <c r="AO1143" s="77"/>
      <c r="AP1143" s="77"/>
      <c r="AQ1143" s="77"/>
      <c r="AR1143" s="77"/>
      <c r="AS1143" s="77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77"/>
      <c r="BE1143" s="77"/>
      <c r="BF1143" s="77"/>
      <c r="BG1143" s="77"/>
      <c r="BH1143" s="77"/>
      <c r="BI1143" s="77"/>
      <c r="BJ1143" s="77"/>
      <c r="BK1143" s="77"/>
      <c r="BL1143" s="77"/>
      <c r="BM1143" s="77"/>
      <c r="BN1143" s="77"/>
      <c r="BO1143" s="77"/>
      <c r="BP1143" s="80"/>
      <c r="BQ1143" s="80"/>
      <c r="BR1143" s="80"/>
      <c r="BS1143" s="80"/>
      <c r="BT1143" s="80"/>
      <c r="BU1143" s="80"/>
      <c r="BV1143" s="80"/>
      <c r="BW1143" s="77"/>
      <c r="BX1143" s="57"/>
      <c r="CK1143" s="92"/>
      <c r="CL1143" s="92"/>
      <c r="CM1143" s="92"/>
      <c r="CN1143" s="92"/>
      <c r="CO1143" s="92"/>
      <c r="CP1143" s="92"/>
    </row>
    <row r="1144" spans="1:94" s="72" customFormat="1" ht="16" customHeight="1" x14ac:dyDescent="0.25">
      <c r="A1144" s="57"/>
      <c r="B1144" s="57"/>
      <c r="C1144" s="57"/>
      <c r="D1144" s="57"/>
      <c r="E1144" s="57"/>
      <c r="F1144" s="57"/>
      <c r="G1144" s="57"/>
      <c r="H1144" s="57"/>
      <c r="I1144" s="57"/>
      <c r="J1144" s="57"/>
      <c r="K1144" s="82"/>
      <c r="L1144" s="82"/>
      <c r="M1144" s="82"/>
      <c r="N1144" s="82"/>
      <c r="O1144" s="82"/>
      <c r="P1144" s="82"/>
      <c r="Q1144" s="82"/>
      <c r="R1144" s="79"/>
      <c r="S1144" s="79"/>
      <c r="T1144" s="79"/>
      <c r="U1144" s="79"/>
      <c r="V1144" s="77"/>
      <c r="W1144" s="77"/>
      <c r="X1144" s="77"/>
      <c r="Y1144" s="77"/>
      <c r="Z1144" s="77"/>
      <c r="AA1144" s="77"/>
      <c r="AB1144" s="77"/>
      <c r="AC1144" s="77"/>
      <c r="AD1144" s="77"/>
      <c r="AE1144" s="77"/>
      <c r="AF1144" s="77"/>
      <c r="AG1144" s="77"/>
      <c r="AH1144" s="77"/>
      <c r="AI1144" s="77"/>
      <c r="AJ1144" s="77"/>
      <c r="AK1144" s="77"/>
      <c r="AL1144" s="77"/>
      <c r="AM1144" s="77"/>
      <c r="AN1144" s="77"/>
      <c r="AO1144" s="77"/>
      <c r="AP1144" s="77"/>
      <c r="AQ1144" s="77"/>
      <c r="AR1144" s="77"/>
      <c r="AS1144" s="77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77"/>
      <c r="BE1144" s="77"/>
      <c r="BF1144" s="77"/>
      <c r="BG1144" s="77"/>
      <c r="BH1144" s="77"/>
      <c r="BI1144" s="77"/>
      <c r="BJ1144" s="77"/>
      <c r="BK1144" s="77"/>
      <c r="BL1144" s="77"/>
      <c r="BM1144" s="77"/>
      <c r="BN1144" s="77"/>
      <c r="BO1144" s="77"/>
      <c r="BP1144" s="80"/>
      <c r="BQ1144" s="80"/>
      <c r="BR1144" s="80"/>
      <c r="BS1144" s="80"/>
      <c r="BT1144" s="80"/>
      <c r="BU1144" s="80"/>
      <c r="BV1144" s="80"/>
      <c r="BW1144" s="77"/>
      <c r="BX1144" s="57"/>
      <c r="CK1144" s="92"/>
      <c r="CL1144" s="92"/>
      <c r="CM1144" s="92"/>
      <c r="CN1144" s="92"/>
      <c r="CO1144" s="92"/>
      <c r="CP1144" s="92"/>
    </row>
    <row r="1145" spans="1:94" s="72" customFormat="1" ht="16" customHeight="1" x14ac:dyDescent="0.25">
      <c r="A1145" s="57"/>
      <c r="B1145" s="57"/>
      <c r="C1145" s="57"/>
      <c r="D1145" s="57"/>
      <c r="E1145" s="57"/>
      <c r="F1145" s="57"/>
      <c r="G1145" s="57"/>
      <c r="H1145" s="57"/>
      <c r="I1145" s="57"/>
      <c r="J1145" s="57"/>
      <c r="K1145" s="82"/>
      <c r="L1145" s="82"/>
      <c r="M1145" s="82"/>
      <c r="N1145" s="82"/>
      <c r="O1145" s="82"/>
      <c r="P1145" s="82"/>
      <c r="Q1145" s="82"/>
      <c r="R1145" s="79"/>
      <c r="S1145" s="79"/>
      <c r="T1145" s="79"/>
      <c r="U1145" s="79"/>
      <c r="V1145" s="77"/>
      <c r="W1145" s="77"/>
      <c r="X1145" s="77"/>
      <c r="Y1145" s="77"/>
      <c r="Z1145" s="77"/>
      <c r="AA1145" s="77"/>
      <c r="AB1145" s="77"/>
      <c r="AC1145" s="77"/>
      <c r="AD1145" s="77"/>
      <c r="AE1145" s="77"/>
      <c r="AF1145" s="77"/>
      <c r="AG1145" s="77"/>
      <c r="AH1145" s="77"/>
      <c r="AI1145" s="77"/>
      <c r="AJ1145" s="77"/>
      <c r="AK1145" s="77"/>
      <c r="AL1145" s="77"/>
      <c r="AM1145" s="77"/>
      <c r="AN1145" s="77"/>
      <c r="AO1145" s="77"/>
      <c r="AP1145" s="77"/>
      <c r="AQ1145" s="77"/>
      <c r="AR1145" s="77"/>
      <c r="AS1145" s="77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77"/>
      <c r="BE1145" s="77"/>
      <c r="BF1145" s="77"/>
      <c r="BG1145" s="77"/>
      <c r="BH1145" s="77"/>
      <c r="BI1145" s="77"/>
      <c r="BJ1145" s="77"/>
      <c r="BK1145" s="77"/>
      <c r="BL1145" s="77"/>
      <c r="BM1145" s="77"/>
      <c r="BN1145" s="77"/>
      <c r="BO1145" s="77"/>
      <c r="BP1145" s="80"/>
      <c r="BQ1145" s="80"/>
      <c r="BR1145" s="80"/>
      <c r="BS1145" s="80"/>
      <c r="BT1145" s="80"/>
      <c r="BU1145" s="80"/>
      <c r="BV1145" s="80"/>
      <c r="BW1145" s="77"/>
      <c r="BX1145" s="57"/>
      <c r="CK1145" s="92"/>
      <c r="CL1145" s="92"/>
      <c r="CM1145" s="92"/>
      <c r="CN1145" s="92"/>
      <c r="CO1145" s="92"/>
      <c r="CP1145" s="92"/>
    </row>
    <row r="1146" spans="1:94" s="72" customFormat="1" ht="16" customHeight="1" x14ac:dyDescent="0.25">
      <c r="A1146" s="57"/>
      <c r="B1146" s="57"/>
      <c r="C1146" s="57"/>
      <c r="D1146" s="57"/>
      <c r="E1146" s="57"/>
      <c r="F1146" s="57"/>
      <c r="G1146" s="57"/>
      <c r="H1146" s="57"/>
      <c r="I1146" s="57"/>
      <c r="J1146" s="57"/>
      <c r="K1146" s="82"/>
      <c r="L1146" s="82"/>
      <c r="M1146" s="82"/>
      <c r="N1146" s="82"/>
      <c r="O1146" s="82"/>
      <c r="P1146" s="82"/>
      <c r="Q1146" s="82"/>
      <c r="R1146" s="79"/>
      <c r="S1146" s="79"/>
      <c r="T1146" s="79"/>
      <c r="U1146" s="79"/>
      <c r="V1146" s="77"/>
      <c r="W1146" s="77"/>
      <c r="X1146" s="77"/>
      <c r="Y1146" s="77"/>
      <c r="Z1146" s="77"/>
      <c r="AA1146" s="77"/>
      <c r="AB1146" s="77"/>
      <c r="AC1146" s="77"/>
      <c r="AD1146" s="77"/>
      <c r="AE1146" s="77"/>
      <c r="AF1146" s="77"/>
      <c r="AG1146" s="77"/>
      <c r="AH1146" s="77"/>
      <c r="AI1146" s="77"/>
      <c r="AJ1146" s="77"/>
      <c r="AK1146" s="77"/>
      <c r="AL1146" s="77"/>
      <c r="AM1146" s="77"/>
      <c r="AN1146" s="77"/>
      <c r="AO1146" s="77"/>
      <c r="AP1146" s="77"/>
      <c r="AQ1146" s="77"/>
      <c r="AR1146" s="77"/>
      <c r="AS1146" s="77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77"/>
      <c r="BE1146" s="77"/>
      <c r="BF1146" s="77"/>
      <c r="BG1146" s="77"/>
      <c r="BH1146" s="77"/>
      <c r="BI1146" s="77"/>
      <c r="BJ1146" s="77"/>
      <c r="BK1146" s="77"/>
      <c r="BL1146" s="77"/>
      <c r="BM1146" s="77"/>
      <c r="BN1146" s="77"/>
      <c r="BO1146" s="77"/>
      <c r="BP1146" s="80"/>
      <c r="BQ1146" s="80"/>
      <c r="BR1146" s="80"/>
      <c r="BS1146" s="80"/>
      <c r="BT1146" s="80"/>
      <c r="BU1146" s="80"/>
      <c r="BV1146" s="80"/>
      <c r="BW1146" s="77"/>
      <c r="BX1146" s="57"/>
      <c r="CK1146" s="92"/>
      <c r="CL1146" s="92"/>
      <c r="CM1146" s="92"/>
      <c r="CN1146" s="92"/>
      <c r="CO1146" s="92"/>
      <c r="CP1146" s="92"/>
    </row>
    <row r="1147" spans="1:94" s="72" customFormat="1" ht="16" customHeight="1" x14ac:dyDescent="0.25">
      <c r="A1147" s="57"/>
      <c r="B1147" s="57"/>
      <c r="C1147" s="57"/>
      <c r="D1147" s="57"/>
      <c r="E1147" s="57"/>
      <c r="F1147" s="57"/>
      <c r="G1147" s="57"/>
      <c r="H1147" s="57"/>
      <c r="I1147" s="57"/>
      <c r="J1147" s="57"/>
      <c r="K1147" s="82"/>
      <c r="L1147" s="82"/>
      <c r="M1147" s="82"/>
      <c r="N1147" s="82"/>
      <c r="O1147" s="82"/>
      <c r="P1147" s="82"/>
      <c r="Q1147" s="82"/>
      <c r="R1147" s="79"/>
      <c r="S1147" s="79"/>
      <c r="T1147" s="79"/>
      <c r="U1147" s="79"/>
      <c r="V1147" s="77"/>
      <c r="W1147" s="77"/>
      <c r="X1147" s="77"/>
      <c r="Y1147" s="77"/>
      <c r="Z1147" s="77"/>
      <c r="AA1147" s="77"/>
      <c r="AB1147" s="77"/>
      <c r="AC1147" s="77"/>
      <c r="AD1147" s="77"/>
      <c r="AE1147" s="77"/>
      <c r="AF1147" s="77"/>
      <c r="AG1147" s="77"/>
      <c r="AH1147" s="77"/>
      <c r="AI1147" s="77"/>
      <c r="AJ1147" s="77"/>
      <c r="AK1147" s="77"/>
      <c r="AL1147" s="77"/>
      <c r="AM1147" s="77"/>
      <c r="AN1147" s="77"/>
      <c r="AO1147" s="77"/>
      <c r="AP1147" s="77"/>
      <c r="AQ1147" s="77"/>
      <c r="AR1147" s="77"/>
      <c r="AS1147" s="77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77"/>
      <c r="BE1147" s="77"/>
      <c r="BF1147" s="77"/>
      <c r="BG1147" s="77"/>
      <c r="BH1147" s="77"/>
      <c r="BI1147" s="77"/>
      <c r="BJ1147" s="77"/>
      <c r="BK1147" s="77"/>
      <c r="BL1147" s="77"/>
      <c r="BM1147" s="77"/>
      <c r="BN1147" s="77"/>
      <c r="BO1147" s="77"/>
      <c r="BP1147" s="80"/>
      <c r="BQ1147" s="80"/>
      <c r="BR1147" s="80"/>
      <c r="BS1147" s="80"/>
      <c r="BT1147" s="80"/>
      <c r="BU1147" s="80"/>
      <c r="BV1147" s="80"/>
      <c r="BW1147" s="77"/>
      <c r="BX1147" s="57"/>
      <c r="CK1147" s="92"/>
      <c r="CL1147" s="92"/>
      <c r="CM1147" s="92"/>
      <c r="CN1147" s="92"/>
      <c r="CO1147" s="92"/>
      <c r="CP1147" s="92"/>
    </row>
    <row r="1148" spans="1:94" s="72" customFormat="1" ht="16" customHeight="1" x14ac:dyDescent="0.25">
      <c r="A1148" s="57"/>
      <c r="B1148" s="57"/>
      <c r="C1148" s="57"/>
      <c r="D1148" s="57"/>
      <c r="E1148" s="57"/>
      <c r="F1148" s="57"/>
      <c r="G1148" s="57"/>
      <c r="H1148" s="57"/>
      <c r="I1148" s="57"/>
      <c r="J1148" s="57"/>
      <c r="K1148" s="82"/>
      <c r="L1148" s="82"/>
      <c r="M1148" s="82"/>
      <c r="N1148" s="82"/>
      <c r="O1148" s="82"/>
      <c r="P1148" s="82"/>
      <c r="Q1148" s="82"/>
      <c r="R1148" s="79"/>
      <c r="S1148" s="79"/>
      <c r="T1148" s="79"/>
      <c r="U1148" s="79"/>
      <c r="V1148" s="81"/>
      <c r="W1148" s="81"/>
      <c r="X1148" s="81"/>
      <c r="Y1148" s="81"/>
      <c r="Z1148" s="81"/>
      <c r="AA1148" s="81"/>
      <c r="AB1148" s="81"/>
      <c r="AC1148" s="81"/>
      <c r="AD1148" s="81"/>
      <c r="AE1148" s="81"/>
      <c r="AF1148" s="81"/>
      <c r="AG1148" s="81"/>
      <c r="AH1148" s="81"/>
      <c r="AI1148" s="81"/>
      <c r="AJ1148" s="81"/>
      <c r="AK1148" s="81"/>
      <c r="AL1148" s="81"/>
      <c r="AM1148" s="81"/>
      <c r="AN1148" s="81"/>
      <c r="AO1148" s="81"/>
      <c r="AP1148" s="81"/>
      <c r="AQ1148" s="81"/>
      <c r="AR1148" s="81"/>
      <c r="AS1148" s="81"/>
      <c r="AT1148" s="81"/>
      <c r="AU1148" s="81"/>
      <c r="AV1148" s="81"/>
      <c r="AW1148" s="81"/>
      <c r="AX1148" s="81"/>
      <c r="AY1148" s="81"/>
      <c r="AZ1148" s="81"/>
      <c r="BA1148" s="81"/>
      <c r="BB1148" s="81"/>
      <c r="BC1148" s="81"/>
      <c r="BD1148" s="81"/>
      <c r="BE1148" s="81"/>
      <c r="BF1148" s="81"/>
      <c r="BG1148" s="81"/>
      <c r="BH1148" s="81"/>
      <c r="BI1148" s="81"/>
      <c r="BJ1148" s="81"/>
      <c r="BK1148" s="81"/>
      <c r="BL1148" s="81"/>
      <c r="BM1148" s="81"/>
      <c r="BN1148" s="81"/>
      <c r="BO1148" s="81"/>
      <c r="BP1148" s="80"/>
      <c r="BQ1148" s="80"/>
      <c r="BR1148" s="80"/>
      <c r="BS1148" s="80"/>
      <c r="BT1148" s="80"/>
      <c r="BU1148" s="80"/>
      <c r="BV1148" s="80"/>
      <c r="BW1148" s="77"/>
      <c r="BX1148" s="57"/>
      <c r="CK1148" s="92"/>
      <c r="CL1148" s="92"/>
      <c r="CM1148" s="92"/>
      <c r="CN1148" s="92"/>
      <c r="CO1148" s="92"/>
      <c r="CP1148" s="92"/>
    </row>
    <row r="1149" spans="1:94" s="72" customFormat="1" ht="16" customHeight="1" x14ac:dyDescent="0.25">
      <c r="A1149" s="57"/>
      <c r="B1149" s="57"/>
      <c r="C1149" s="57"/>
      <c r="D1149" s="57"/>
      <c r="E1149" s="57"/>
      <c r="F1149" s="57"/>
      <c r="G1149" s="57"/>
      <c r="H1149" s="57"/>
      <c r="I1149" s="57"/>
      <c r="J1149" s="57"/>
      <c r="K1149" s="82"/>
      <c r="L1149" s="82"/>
      <c r="M1149" s="82"/>
      <c r="N1149" s="82"/>
      <c r="O1149" s="82"/>
      <c r="P1149" s="82"/>
      <c r="Q1149" s="82"/>
      <c r="R1149" s="79"/>
      <c r="S1149" s="79"/>
      <c r="T1149" s="79"/>
      <c r="U1149" s="79"/>
      <c r="V1149" s="81"/>
      <c r="W1149" s="81"/>
      <c r="X1149" s="81"/>
      <c r="Y1149" s="81"/>
      <c r="Z1149" s="81"/>
      <c r="AA1149" s="81"/>
      <c r="AB1149" s="81"/>
      <c r="AC1149" s="81"/>
      <c r="AD1149" s="81"/>
      <c r="AE1149" s="81"/>
      <c r="AF1149" s="81"/>
      <c r="AG1149" s="81"/>
      <c r="AH1149" s="81"/>
      <c r="AI1149" s="81"/>
      <c r="AJ1149" s="81"/>
      <c r="AK1149" s="81"/>
      <c r="AL1149" s="81"/>
      <c r="AM1149" s="81"/>
      <c r="AN1149" s="81"/>
      <c r="AO1149" s="81"/>
      <c r="AP1149" s="81"/>
      <c r="AQ1149" s="81"/>
      <c r="AR1149" s="81"/>
      <c r="AS1149" s="81"/>
      <c r="AT1149" s="81"/>
      <c r="AU1149" s="81"/>
      <c r="AV1149" s="81"/>
      <c r="AW1149" s="81"/>
      <c r="AX1149" s="81"/>
      <c r="AY1149" s="81"/>
      <c r="AZ1149" s="81"/>
      <c r="BA1149" s="81"/>
      <c r="BB1149" s="81"/>
      <c r="BC1149" s="81"/>
      <c r="BD1149" s="81"/>
      <c r="BE1149" s="81"/>
      <c r="BF1149" s="81"/>
      <c r="BG1149" s="81"/>
      <c r="BH1149" s="81"/>
      <c r="BI1149" s="81"/>
      <c r="BJ1149" s="81"/>
      <c r="BK1149" s="81"/>
      <c r="BL1149" s="81"/>
      <c r="BM1149" s="81"/>
      <c r="BN1149" s="81"/>
      <c r="BO1149" s="81"/>
      <c r="BP1149" s="80"/>
      <c r="BQ1149" s="80"/>
      <c r="BR1149" s="80"/>
      <c r="BS1149" s="80"/>
      <c r="BT1149" s="80"/>
      <c r="BU1149" s="80"/>
      <c r="BV1149" s="80"/>
      <c r="BW1149" s="77"/>
      <c r="BX1149" s="57"/>
      <c r="CK1149" s="92"/>
      <c r="CL1149" s="92"/>
      <c r="CM1149" s="92"/>
      <c r="CN1149" s="92"/>
      <c r="CO1149" s="92"/>
      <c r="CP1149" s="92"/>
    </row>
    <row r="1150" spans="1:94" s="72" customFormat="1" ht="16" customHeight="1" x14ac:dyDescent="0.25">
      <c r="A1150" s="57"/>
      <c r="B1150" s="57"/>
      <c r="C1150" s="57"/>
      <c r="D1150" s="57"/>
      <c r="E1150" s="57"/>
      <c r="F1150" s="57"/>
      <c r="G1150" s="57"/>
      <c r="H1150" s="57"/>
      <c r="I1150" s="57"/>
      <c r="J1150" s="57"/>
      <c r="K1150" s="82"/>
      <c r="L1150" s="82"/>
      <c r="M1150" s="82"/>
      <c r="N1150" s="82"/>
      <c r="O1150" s="82"/>
      <c r="P1150" s="82"/>
      <c r="Q1150" s="82"/>
      <c r="R1150" s="79"/>
      <c r="S1150" s="79"/>
      <c r="T1150" s="79"/>
      <c r="U1150" s="79"/>
      <c r="V1150" s="81"/>
      <c r="W1150" s="81"/>
      <c r="X1150" s="81"/>
      <c r="Y1150" s="81"/>
      <c r="Z1150" s="81"/>
      <c r="AA1150" s="81"/>
      <c r="AB1150" s="81"/>
      <c r="AC1150" s="81"/>
      <c r="AD1150" s="81"/>
      <c r="AE1150" s="81"/>
      <c r="AF1150" s="81"/>
      <c r="AG1150" s="81"/>
      <c r="AH1150" s="81"/>
      <c r="AI1150" s="81"/>
      <c r="AJ1150" s="81"/>
      <c r="AK1150" s="81"/>
      <c r="AL1150" s="81"/>
      <c r="AM1150" s="81"/>
      <c r="AN1150" s="81"/>
      <c r="AO1150" s="81"/>
      <c r="AP1150" s="81"/>
      <c r="AQ1150" s="81"/>
      <c r="AR1150" s="81"/>
      <c r="AS1150" s="81"/>
      <c r="AT1150" s="81"/>
      <c r="AU1150" s="81"/>
      <c r="AV1150" s="81"/>
      <c r="AW1150" s="81"/>
      <c r="AX1150" s="81"/>
      <c r="AY1150" s="81"/>
      <c r="AZ1150" s="81"/>
      <c r="BA1150" s="81"/>
      <c r="BB1150" s="81"/>
      <c r="BC1150" s="81"/>
      <c r="BD1150" s="81"/>
      <c r="BE1150" s="81"/>
      <c r="BF1150" s="81"/>
      <c r="BG1150" s="81"/>
      <c r="BH1150" s="81"/>
      <c r="BI1150" s="81"/>
      <c r="BJ1150" s="81"/>
      <c r="BK1150" s="81"/>
      <c r="BL1150" s="81"/>
      <c r="BM1150" s="81"/>
      <c r="BN1150" s="81"/>
      <c r="BO1150" s="81"/>
      <c r="BP1150" s="80"/>
      <c r="BQ1150" s="80"/>
      <c r="BR1150" s="80"/>
      <c r="BS1150" s="80"/>
      <c r="BT1150" s="80"/>
      <c r="BU1150" s="80"/>
      <c r="BV1150" s="80"/>
      <c r="BW1150" s="77"/>
      <c r="BX1150" s="57"/>
      <c r="CK1150" s="92"/>
      <c r="CL1150" s="92"/>
      <c r="CM1150" s="92"/>
      <c r="CN1150" s="92"/>
      <c r="CO1150" s="92"/>
      <c r="CP1150" s="92"/>
    </row>
    <row r="1151" spans="1:94" s="72" customFormat="1" ht="16" customHeight="1" x14ac:dyDescent="0.25">
      <c r="A1151" s="57"/>
      <c r="B1151" s="57"/>
      <c r="C1151" s="57"/>
      <c r="D1151" s="57"/>
      <c r="E1151" s="57"/>
      <c r="F1151" s="57"/>
      <c r="G1151" s="57"/>
      <c r="H1151" s="57"/>
      <c r="I1151" s="57"/>
      <c r="J1151" s="57"/>
      <c r="K1151" s="82"/>
      <c r="L1151" s="82"/>
      <c r="M1151" s="82"/>
      <c r="N1151" s="82"/>
      <c r="O1151" s="82"/>
      <c r="P1151" s="82"/>
      <c r="Q1151" s="82"/>
      <c r="R1151" s="79"/>
      <c r="S1151" s="79"/>
      <c r="T1151" s="79"/>
      <c r="U1151" s="79"/>
      <c r="V1151" s="81"/>
      <c r="W1151" s="81"/>
      <c r="X1151" s="81"/>
      <c r="Y1151" s="81"/>
      <c r="Z1151" s="81"/>
      <c r="AA1151" s="81"/>
      <c r="AB1151" s="81"/>
      <c r="AC1151" s="81"/>
      <c r="AD1151" s="81"/>
      <c r="AE1151" s="81"/>
      <c r="AF1151" s="81"/>
      <c r="AG1151" s="81"/>
      <c r="AH1151" s="81"/>
      <c r="AI1151" s="81"/>
      <c r="AJ1151" s="81"/>
      <c r="AK1151" s="81"/>
      <c r="AL1151" s="81"/>
      <c r="AM1151" s="81"/>
      <c r="AN1151" s="81"/>
      <c r="AO1151" s="81"/>
      <c r="AP1151" s="81"/>
      <c r="AQ1151" s="81"/>
      <c r="AR1151" s="81"/>
      <c r="AS1151" s="81"/>
      <c r="AT1151" s="81"/>
      <c r="AU1151" s="81"/>
      <c r="AV1151" s="81"/>
      <c r="AW1151" s="81"/>
      <c r="AX1151" s="81"/>
      <c r="AY1151" s="81"/>
      <c r="AZ1151" s="81"/>
      <c r="BA1151" s="81"/>
      <c r="BB1151" s="81"/>
      <c r="BC1151" s="81"/>
      <c r="BD1151" s="81"/>
      <c r="BE1151" s="81"/>
      <c r="BF1151" s="81"/>
      <c r="BG1151" s="81"/>
      <c r="BH1151" s="81"/>
      <c r="BI1151" s="81"/>
      <c r="BJ1151" s="81"/>
      <c r="BK1151" s="81"/>
      <c r="BL1151" s="81"/>
      <c r="BM1151" s="81"/>
      <c r="BN1151" s="81"/>
      <c r="BO1151" s="81"/>
      <c r="BP1151" s="80"/>
      <c r="BQ1151" s="80"/>
      <c r="BR1151" s="80"/>
      <c r="BS1151" s="80"/>
      <c r="BT1151" s="80"/>
      <c r="BU1151" s="80"/>
      <c r="BV1151" s="80"/>
      <c r="BW1151" s="77"/>
      <c r="BX1151" s="57"/>
      <c r="CK1151" s="92"/>
      <c r="CL1151" s="92"/>
      <c r="CM1151" s="92"/>
      <c r="CN1151" s="92"/>
      <c r="CO1151" s="92"/>
      <c r="CP1151" s="92"/>
    </row>
    <row r="1152" spans="1:94" s="72" customFormat="1" ht="16" customHeight="1" x14ac:dyDescent="0.25">
      <c r="A1152" s="57"/>
      <c r="B1152" s="57"/>
      <c r="C1152" s="57"/>
      <c r="D1152" s="57"/>
      <c r="E1152" s="57"/>
      <c r="F1152" s="57"/>
      <c r="G1152" s="57"/>
      <c r="H1152" s="57"/>
      <c r="I1152" s="57"/>
      <c r="J1152" s="57"/>
      <c r="K1152" s="82"/>
      <c r="L1152" s="82"/>
      <c r="M1152" s="82"/>
      <c r="N1152" s="82"/>
      <c r="O1152" s="82"/>
      <c r="P1152" s="82"/>
      <c r="Q1152" s="82"/>
      <c r="R1152" s="79"/>
      <c r="S1152" s="79"/>
      <c r="T1152" s="79"/>
      <c r="U1152" s="79"/>
      <c r="V1152" s="81"/>
      <c r="W1152" s="81"/>
      <c r="X1152" s="81"/>
      <c r="Y1152" s="81"/>
      <c r="Z1152" s="81"/>
      <c r="AA1152" s="81"/>
      <c r="AB1152" s="81"/>
      <c r="AC1152" s="81"/>
      <c r="AD1152" s="81"/>
      <c r="AE1152" s="81"/>
      <c r="AF1152" s="81"/>
      <c r="AG1152" s="81"/>
      <c r="AH1152" s="81"/>
      <c r="AI1152" s="81"/>
      <c r="AJ1152" s="81"/>
      <c r="AK1152" s="81"/>
      <c r="AL1152" s="81"/>
      <c r="AM1152" s="81"/>
      <c r="AN1152" s="81"/>
      <c r="AO1152" s="81"/>
      <c r="AP1152" s="81"/>
      <c r="AQ1152" s="81"/>
      <c r="AR1152" s="81"/>
      <c r="AS1152" s="81"/>
      <c r="AT1152" s="81"/>
      <c r="AU1152" s="81"/>
      <c r="AV1152" s="81"/>
      <c r="AW1152" s="81"/>
      <c r="AX1152" s="81"/>
      <c r="AY1152" s="81"/>
      <c r="AZ1152" s="81"/>
      <c r="BA1152" s="81"/>
      <c r="BB1152" s="81"/>
      <c r="BC1152" s="81"/>
      <c r="BD1152" s="81"/>
      <c r="BE1152" s="81"/>
      <c r="BF1152" s="81"/>
      <c r="BG1152" s="81"/>
      <c r="BH1152" s="81"/>
      <c r="BI1152" s="81"/>
      <c r="BJ1152" s="81"/>
      <c r="BK1152" s="81"/>
      <c r="BL1152" s="81"/>
      <c r="BM1152" s="81"/>
      <c r="BN1152" s="81"/>
      <c r="BO1152" s="81"/>
      <c r="BP1152" s="80"/>
      <c r="BQ1152" s="80"/>
      <c r="BR1152" s="80"/>
      <c r="BS1152" s="80"/>
      <c r="BT1152" s="80"/>
      <c r="BU1152" s="80"/>
      <c r="BV1152" s="80"/>
      <c r="BW1152" s="77"/>
      <c r="BX1152" s="57"/>
      <c r="CK1152" s="92"/>
      <c r="CL1152" s="92"/>
      <c r="CM1152" s="92"/>
      <c r="CN1152" s="92"/>
      <c r="CO1152" s="92"/>
      <c r="CP1152" s="92"/>
    </row>
    <row r="1153" spans="1:94" s="72" customFormat="1" ht="16" customHeight="1" x14ac:dyDescent="0.25">
      <c r="A1153" s="57"/>
      <c r="B1153" s="57"/>
      <c r="C1153" s="57"/>
      <c r="D1153" s="57"/>
      <c r="E1153" s="57"/>
      <c r="F1153" s="57"/>
      <c r="G1153" s="57"/>
      <c r="H1153" s="57"/>
      <c r="I1153" s="57"/>
      <c r="J1153" s="57"/>
      <c r="K1153" s="82"/>
      <c r="L1153" s="82"/>
      <c r="M1153" s="82"/>
      <c r="N1153" s="82"/>
      <c r="O1153" s="82"/>
      <c r="P1153" s="82"/>
      <c r="Q1153" s="82"/>
      <c r="R1153" s="79"/>
      <c r="S1153" s="79"/>
      <c r="T1153" s="79"/>
      <c r="U1153" s="79"/>
      <c r="V1153" s="81"/>
      <c r="W1153" s="81"/>
      <c r="X1153" s="81"/>
      <c r="Y1153" s="81"/>
      <c r="Z1153" s="81"/>
      <c r="AA1153" s="81"/>
      <c r="AB1153" s="81"/>
      <c r="AC1153" s="81"/>
      <c r="AD1153" s="81"/>
      <c r="AE1153" s="81"/>
      <c r="AF1153" s="81"/>
      <c r="AG1153" s="81"/>
      <c r="AH1153" s="81"/>
      <c r="AI1153" s="81"/>
      <c r="AJ1153" s="81"/>
      <c r="AK1153" s="81"/>
      <c r="AL1153" s="81"/>
      <c r="AM1153" s="81"/>
      <c r="AN1153" s="81"/>
      <c r="AO1153" s="81"/>
      <c r="AP1153" s="81"/>
      <c r="AQ1153" s="81"/>
      <c r="AR1153" s="81"/>
      <c r="AS1153" s="81"/>
      <c r="AT1153" s="81"/>
      <c r="AU1153" s="81"/>
      <c r="AV1153" s="81"/>
      <c r="AW1153" s="81"/>
      <c r="AX1153" s="81"/>
      <c r="AY1153" s="81"/>
      <c r="AZ1153" s="81"/>
      <c r="BA1153" s="81"/>
      <c r="BB1153" s="81"/>
      <c r="BC1153" s="81"/>
      <c r="BD1153" s="81"/>
      <c r="BE1153" s="81"/>
      <c r="BF1153" s="81"/>
      <c r="BG1153" s="81"/>
      <c r="BH1153" s="81"/>
      <c r="BI1153" s="81"/>
      <c r="BJ1153" s="81"/>
      <c r="BK1153" s="81"/>
      <c r="BL1153" s="81"/>
      <c r="BM1153" s="81"/>
      <c r="BN1153" s="81"/>
      <c r="BO1153" s="81"/>
      <c r="BP1153" s="80"/>
      <c r="BQ1153" s="80"/>
      <c r="BR1153" s="80"/>
      <c r="BS1153" s="80"/>
      <c r="BT1153" s="80"/>
      <c r="BU1153" s="80"/>
      <c r="BV1153" s="80"/>
      <c r="BW1153" s="77"/>
      <c r="BX1153" s="57"/>
      <c r="CK1153" s="92"/>
      <c r="CL1153" s="92"/>
      <c r="CM1153" s="92"/>
      <c r="CN1153" s="92"/>
      <c r="CO1153" s="92"/>
      <c r="CP1153" s="92"/>
    </row>
    <row r="1154" spans="1:94" s="72" customFormat="1" ht="16" customHeight="1" x14ac:dyDescent="0.25">
      <c r="A1154" s="57"/>
      <c r="B1154" s="57"/>
      <c r="C1154" s="57"/>
      <c r="D1154" s="57"/>
      <c r="E1154" s="57"/>
      <c r="F1154" s="57"/>
      <c r="G1154" s="57"/>
      <c r="H1154" s="57"/>
      <c r="I1154" s="57"/>
      <c r="J1154" s="57"/>
      <c r="K1154" s="82"/>
      <c r="L1154" s="82"/>
      <c r="M1154" s="82"/>
      <c r="N1154" s="82"/>
      <c r="O1154" s="82"/>
      <c r="P1154" s="82"/>
      <c r="Q1154" s="82"/>
      <c r="R1154" s="79"/>
      <c r="S1154" s="79"/>
      <c r="T1154" s="79"/>
      <c r="U1154" s="79"/>
      <c r="V1154" s="81"/>
      <c r="W1154" s="81"/>
      <c r="X1154" s="81"/>
      <c r="Y1154" s="81"/>
      <c r="Z1154" s="81"/>
      <c r="AA1154" s="81"/>
      <c r="AB1154" s="81"/>
      <c r="AC1154" s="81"/>
      <c r="AD1154" s="81"/>
      <c r="AE1154" s="81"/>
      <c r="AF1154" s="81"/>
      <c r="AG1154" s="81"/>
      <c r="AH1154" s="81"/>
      <c r="AI1154" s="81"/>
      <c r="AJ1154" s="81"/>
      <c r="AK1154" s="81"/>
      <c r="AL1154" s="81"/>
      <c r="AM1154" s="81"/>
      <c r="AN1154" s="81"/>
      <c r="AO1154" s="81"/>
      <c r="AP1154" s="81"/>
      <c r="AQ1154" s="81"/>
      <c r="AR1154" s="81"/>
      <c r="AS1154" s="81"/>
      <c r="AT1154" s="81"/>
      <c r="AU1154" s="81"/>
      <c r="AV1154" s="81"/>
      <c r="AW1154" s="81"/>
      <c r="AX1154" s="81"/>
      <c r="AY1154" s="81"/>
      <c r="AZ1154" s="81"/>
      <c r="BA1154" s="81"/>
      <c r="BB1154" s="81"/>
      <c r="BC1154" s="81"/>
      <c r="BD1154" s="81"/>
      <c r="BE1154" s="81"/>
      <c r="BF1154" s="81"/>
      <c r="BG1154" s="81"/>
      <c r="BH1154" s="81"/>
      <c r="BI1154" s="81"/>
      <c r="BJ1154" s="81"/>
      <c r="BK1154" s="81"/>
      <c r="BL1154" s="81"/>
      <c r="BM1154" s="81"/>
      <c r="BN1154" s="81"/>
      <c r="BO1154" s="81"/>
      <c r="BP1154" s="80"/>
      <c r="BQ1154" s="80"/>
      <c r="BR1154" s="80"/>
      <c r="BS1154" s="80"/>
      <c r="BT1154" s="80"/>
      <c r="BU1154" s="80"/>
      <c r="BV1154" s="80"/>
      <c r="BW1154" s="77"/>
      <c r="BX1154" s="57"/>
      <c r="CK1154" s="92"/>
      <c r="CL1154" s="92"/>
      <c r="CM1154" s="92"/>
      <c r="CN1154" s="92"/>
      <c r="CO1154" s="92"/>
      <c r="CP1154" s="92"/>
    </row>
    <row r="1155" spans="1:94" s="72" customFormat="1" ht="16" customHeight="1" x14ac:dyDescent="0.25">
      <c r="A1155" s="57"/>
      <c r="B1155" s="57"/>
      <c r="C1155" s="57"/>
      <c r="D1155" s="57"/>
      <c r="E1155" s="57"/>
      <c r="F1155" s="57"/>
      <c r="G1155" s="57"/>
      <c r="H1155" s="57"/>
      <c r="I1155" s="57"/>
      <c r="J1155" s="57"/>
      <c r="K1155" s="82"/>
      <c r="L1155" s="82"/>
      <c r="M1155" s="82"/>
      <c r="N1155" s="82"/>
      <c r="O1155" s="82"/>
      <c r="P1155" s="82"/>
      <c r="Q1155" s="82"/>
      <c r="R1155" s="79"/>
      <c r="S1155" s="79"/>
      <c r="T1155" s="79"/>
      <c r="U1155" s="79"/>
      <c r="V1155" s="77"/>
      <c r="W1155" s="77"/>
      <c r="X1155" s="77"/>
      <c r="Y1155" s="77"/>
      <c r="Z1155" s="77"/>
      <c r="AA1155" s="77"/>
      <c r="AB1155" s="77"/>
      <c r="AC1155" s="77"/>
      <c r="AD1155" s="77"/>
      <c r="AE1155" s="77"/>
      <c r="AF1155" s="77"/>
      <c r="AG1155" s="77"/>
      <c r="AH1155" s="77"/>
      <c r="AI1155" s="77"/>
      <c r="AJ1155" s="77"/>
      <c r="AK1155" s="77"/>
      <c r="AL1155" s="77"/>
      <c r="AM1155" s="77"/>
      <c r="AN1155" s="77"/>
      <c r="AO1155" s="77"/>
      <c r="AP1155" s="77"/>
      <c r="AQ1155" s="77"/>
      <c r="AR1155" s="77"/>
      <c r="AS1155" s="77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77"/>
      <c r="BE1155" s="77"/>
      <c r="BF1155" s="77"/>
      <c r="BG1155" s="77"/>
      <c r="BH1155" s="77"/>
      <c r="BI1155" s="77"/>
      <c r="BJ1155" s="77"/>
      <c r="BK1155" s="77"/>
      <c r="BL1155" s="77"/>
      <c r="BM1155" s="77"/>
      <c r="BN1155" s="77"/>
      <c r="BO1155" s="77"/>
      <c r="BP1155" s="80"/>
      <c r="BQ1155" s="80"/>
      <c r="BR1155" s="80"/>
      <c r="BS1155" s="80"/>
      <c r="BT1155" s="80"/>
      <c r="BU1155" s="80"/>
      <c r="BV1155" s="80"/>
      <c r="BW1155" s="77"/>
      <c r="BX1155" s="57"/>
      <c r="CK1155" s="92"/>
      <c r="CL1155" s="92"/>
      <c r="CM1155" s="92"/>
      <c r="CN1155" s="92"/>
      <c r="CO1155" s="92"/>
      <c r="CP1155" s="92"/>
    </row>
    <row r="1156" spans="1:94" s="72" customFormat="1" ht="16" customHeight="1" x14ac:dyDescent="0.25">
      <c r="A1156" s="57"/>
      <c r="B1156" s="57"/>
      <c r="C1156" s="57"/>
      <c r="D1156" s="57"/>
      <c r="E1156" s="57"/>
      <c r="F1156" s="57"/>
      <c r="G1156" s="57"/>
      <c r="H1156" s="57"/>
      <c r="I1156" s="57"/>
      <c r="J1156" s="57"/>
      <c r="K1156" s="82"/>
      <c r="L1156" s="82"/>
      <c r="M1156" s="82"/>
      <c r="N1156" s="82"/>
      <c r="O1156" s="82"/>
      <c r="P1156" s="82"/>
      <c r="Q1156" s="82"/>
      <c r="R1156" s="79"/>
      <c r="S1156" s="79"/>
      <c r="T1156" s="79"/>
      <c r="U1156" s="79"/>
      <c r="V1156" s="77"/>
      <c r="W1156" s="77"/>
      <c r="X1156" s="77"/>
      <c r="Y1156" s="77"/>
      <c r="Z1156" s="77"/>
      <c r="AA1156" s="77"/>
      <c r="AB1156" s="77"/>
      <c r="AC1156" s="77"/>
      <c r="AD1156" s="77"/>
      <c r="AE1156" s="77"/>
      <c r="AF1156" s="77"/>
      <c r="AG1156" s="77"/>
      <c r="AH1156" s="77"/>
      <c r="AI1156" s="77"/>
      <c r="AJ1156" s="77"/>
      <c r="AK1156" s="77"/>
      <c r="AL1156" s="77"/>
      <c r="AM1156" s="77"/>
      <c r="AN1156" s="77"/>
      <c r="AO1156" s="77"/>
      <c r="AP1156" s="77"/>
      <c r="AQ1156" s="77"/>
      <c r="AR1156" s="77"/>
      <c r="AS1156" s="77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77"/>
      <c r="BE1156" s="77"/>
      <c r="BF1156" s="77"/>
      <c r="BG1156" s="77"/>
      <c r="BH1156" s="77"/>
      <c r="BI1156" s="77"/>
      <c r="BJ1156" s="77"/>
      <c r="BK1156" s="77"/>
      <c r="BL1156" s="77"/>
      <c r="BM1156" s="77"/>
      <c r="BN1156" s="77"/>
      <c r="BO1156" s="77"/>
      <c r="BP1156" s="80"/>
      <c r="BQ1156" s="80"/>
      <c r="BR1156" s="80"/>
      <c r="BS1156" s="80"/>
      <c r="BT1156" s="80"/>
      <c r="BU1156" s="80"/>
      <c r="BV1156" s="80"/>
      <c r="BW1156" s="77"/>
      <c r="BX1156" s="57"/>
      <c r="CK1156" s="92"/>
      <c r="CL1156" s="92"/>
      <c r="CM1156" s="92"/>
      <c r="CN1156" s="92"/>
      <c r="CO1156" s="92"/>
      <c r="CP1156" s="92"/>
    </row>
    <row r="1157" spans="1:94" s="72" customFormat="1" ht="16" customHeight="1" x14ac:dyDescent="0.25">
      <c r="A1157" s="57"/>
      <c r="B1157" s="57"/>
      <c r="C1157" s="57"/>
      <c r="D1157" s="57"/>
      <c r="E1157" s="57"/>
      <c r="F1157" s="57"/>
      <c r="G1157" s="57"/>
      <c r="H1157" s="57"/>
      <c r="I1157" s="57"/>
      <c r="J1157" s="57"/>
      <c r="K1157" s="82"/>
      <c r="L1157" s="82"/>
      <c r="M1157" s="82"/>
      <c r="N1157" s="82"/>
      <c r="O1157" s="82"/>
      <c r="P1157" s="82"/>
      <c r="Q1157" s="82"/>
      <c r="R1157" s="79"/>
      <c r="S1157" s="79"/>
      <c r="T1157" s="79"/>
      <c r="U1157" s="79"/>
      <c r="V1157" s="77"/>
      <c r="W1157" s="77"/>
      <c r="X1157" s="77"/>
      <c r="Y1157" s="77"/>
      <c r="Z1157" s="77"/>
      <c r="AA1157" s="77"/>
      <c r="AB1157" s="77"/>
      <c r="AC1157" s="77"/>
      <c r="AD1157" s="77"/>
      <c r="AE1157" s="77"/>
      <c r="AF1157" s="77"/>
      <c r="AG1157" s="77"/>
      <c r="AH1157" s="77"/>
      <c r="AI1157" s="77"/>
      <c r="AJ1157" s="77"/>
      <c r="AK1157" s="77"/>
      <c r="AL1157" s="77"/>
      <c r="AM1157" s="77"/>
      <c r="AN1157" s="77"/>
      <c r="AO1157" s="77"/>
      <c r="AP1157" s="77"/>
      <c r="AQ1157" s="77"/>
      <c r="AR1157" s="77"/>
      <c r="AS1157" s="77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77"/>
      <c r="BE1157" s="77"/>
      <c r="BF1157" s="77"/>
      <c r="BG1157" s="77"/>
      <c r="BH1157" s="77"/>
      <c r="BI1157" s="77"/>
      <c r="BJ1157" s="77"/>
      <c r="BK1157" s="77"/>
      <c r="BL1157" s="77"/>
      <c r="BM1157" s="77"/>
      <c r="BN1157" s="77"/>
      <c r="BO1157" s="77"/>
      <c r="BP1157" s="80"/>
      <c r="BQ1157" s="80"/>
      <c r="BR1157" s="80"/>
      <c r="BS1157" s="80"/>
      <c r="BT1157" s="80"/>
      <c r="BU1157" s="80"/>
      <c r="BV1157" s="80"/>
      <c r="BW1157" s="77"/>
      <c r="BX1157" s="57"/>
      <c r="CK1157" s="92"/>
      <c r="CL1157" s="92"/>
      <c r="CM1157" s="92"/>
      <c r="CN1157" s="92"/>
      <c r="CO1157" s="92"/>
      <c r="CP1157" s="92"/>
    </row>
    <row r="1158" spans="1:94" s="72" customFormat="1" ht="16" customHeight="1" x14ac:dyDescent="0.25">
      <c r="A1158" s="57"/>
      <c r="B1158" s="57"/>
      <c r="C1158" s="57"/>
      <c r="D1158" s="57"/>
      <c r="E1158" s="57"/>
      <c r="F1158" s="57"/>
      <c r="G1158" s="57"/>
      <c r="H1158" s="57"/>
      <c r="I1158" s="57"/>
      <c r="J1158" s="57"/>
      <c r="K1158" s="82"/>
      <c r="L1158" s="82"/>
      <c r="M1158" s="82"/>
      <c r="N1158" s="82"/>
      <c r="O1158" s="82"/>
      <c r="P1158" s="82"/>
      <c r="Q1158" s="82"/>
      <c r="R1158" s="79"/>
      <c r="S1158" s="79"/>
      <c r="T1158" s="79"/>
      <c r="U1158" s="79"/>
      <c r="V1158" s="77"/>
      <c r="W1158" s="77"/>
      <c r="X1158" s="77"/>
      <c r="Y1158" s="77"/>
      <c r="Z1158" s="77"/>
      <c r="AA1158" s="77"/>
      <c r="AB1158" s="77"/>
      <c r="AC1158" s="77"/>
      <c r="AD1158" s="77"/>
      <c r="AE1158" s="77"/>
      <c r="AF1158" s="77"/>
      <c r="AG1158" s="77"/>
      <c r="AH1158" s="77"/>
      <c r="AI1158" s="77"/>
      <c r="AJ1158" s="77"/>
      <c r="AK1158" s="77"/>
      <c r="AL1158" s="77"/>
      <c r="AM1158" s="77"/>
      <c r="AN1158" s="77"/>
      <c r="AO1158" s="77"/>
      <c r="AP1158" s="77"/>
      <c r="AQ1158" s="77"/>
      <c r="AR1158" s="77"/>
      <c r="AS1158" s="77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77"/>
      <c r="BE1158" s="77"/>
      <c r="BF1158" s="77"/>
      <c r="BG1158" s="77"/>
      <c r="BH1158" s="77"/>
      <c r="BI1158" s="77"/>
      <c r="BJ1158" s="77"/>
      <c r="BK1158" s="77"/>
      <c r="BL1158" s="77"/>
      <c r="BM1158" s="77"/>
      <c r="BN1158" s="77"/>
      <c r="BO1158" s="77"/>
      <c r="BP1158" s="80"/>
      <c r="BQ1158" s="80"/>
      <c r="BR1158" s="80"/>
      <c r="BS1158" s="80"/>
      <c r="BT1158" s="80"/>
      <c r="BU1158" s="80"/>
      <c r="BV1158" s="80"/>
      <c r="BW1158" s="77"/>
      <c r="BX1158" s="57"/>
      <c r="CK1158" s="92"/>
      <c r="CL1158" s="92"/>
      <c r="CM1158" s="92"/>
      <c r="CN1158" s="92"/>
      <c r="CO1158" s="92"/>
      <c r="CP1158" s="92"/>
    </row>
    <row r="1159" spans="1:94" s="72" customFormat="1" ht="16" customHeight="1" x14ac:dyDescent="0.25">
      <c r="A1159" s="57"/>
      <c r="B1159" s="57"/>
      <c r="C1159" s="57"/>
      <c r="D1159" s="57"/>
      <c r="E1159" s="57"/>
      <c r="F1159" s="57"/>
      <c r="G1159" s="57"/>
      <c r="H1159" s="57"/>
      <c r="I1159" s="57"/>
      <c r="J1159" s="57"/>
      <c r="K1159" s="82"/>
      <c r="L1159" s="82"/>
      <c r="M1159" s="82"/>
      <c r="N1159" s="82"/>
      <c r="O1159" s="82"/>
      <c r="P1159" s="82"/>
      <c r="Q1159" s="82"/>
      <c r="R1159" s="79"/>
      <c r="S1159" s="79"/>
      <c r="T1159" s="79"/>
      <c r="U1159" s="79"/>
      <c r="V1159" s="77"/>
      <c r="W1159" s="77"/>
      <c r="X1159" s="77"/>
      <c r="Y1159" s="77"/>
      <c r="Z1159" s="77"/>
      <c r="AA1159" s="77"/>
      <c r="AB1159" s="77"/>
      <c r="AC1159" s="77"/>
      <c r="AD1159" s="77"/>
      <c r="AE1159" s="77"/>
      <c r="AF1159" s="77"/>
      <c r="AG1159" s="77"/>
      <c r="AH1159" s="77"/>
      <c r="AI1159" s="77"/>
      <c r="AJ1159" s="77"/>
      <c r="AK1159" s="77"/>
      <c r="AL1159" s="77"/>
      <c r="AM1159" s="77"/>
      <c r="AN1159" s="77"/>
      <c r="AO1159" s="77"/>
      <c r="AP1159" s="77"/>
      <c r="AQ1159" s="77"/>
      <c r="AR1159" s="77"/>
      <c r="AS1159" s="77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77"/>
      <c r="BE1159" s="77"/>
      <c r="BF1159" s="77"/>
      <c r="BG1159" s="77"/>
      <c r="BH1159" s="77"/>
      <c r="BI1159" s="77"/>
      <c r="BJ1159" s="77"/>
      <c r="BK1159" s="77"/>
      <c r="BL1159" s="77"/>
      <c r="BM1159" s="77"/>
      <c r="BN1159" s="77"/>
      <c r="BO1159" s="77"/>
      <c r="BP1159" s="80"/>
      <c r="BQ1159" s="80"/>
      <c r="BR1159" s="80"/>
      <c r="BS1159" s="80"/>
      <c r="BT1159" s="80"/>
      <c r="BU1159" s="80"/>
      <c r="BV1159" s="80"/>
      <c r="BW1159" s="77"/>
      <c r="BX1159" s="57"/>
      <c r="CK1159" s="92"/>
      <c r="CL1159" s="92"/>
      <c r="CM1159" s="92"/>
      <c r="CN1159" s="92"/>
      <c r="CO1159" s="92"/>
      <c r="CP1159" s="92"/>
    </row>
    <row r="1160" spans="1:94" s="72" customFormat="1" ht="16" customHeight="1" x14ac:dyDescent="0.25">
      <c r="A1160" s="57"/>
      <c r="B1160" s="57"/>
      <c r="C1160" s="57"/>
      <c r="D1160" s="57"/>
      <c r="E1160" s="57"/>
      <c r="F1160" s="57"/>
      <c r="G1160" s="57"/>
      <c r="H1160" s="57"/>
      <c r="I1160" s="57"/>
      <c r="J1160" s="57"/>
      <c r="K1160" s="82"/>
      <c r="L1160" s="82"/>
      <c r="M1160" s="82"/>
      <c r="N1160" s="82"/>
      <c r="O1160" s="82"/>
      <c r="P1160" s="82"/>
      <c r="Q1160" s="82"/>
      <c r="R1160" s="79"/>
      <c r="S1160" s="79"/>
      <c r="T1160" s="79"/>
      <c r="U1160" s="79"/>
      <c r="V1160" s="77"/>
      <c r="W1160" s="77"/>
      <c r="X1160" s="77"/>
      <c r="Y1160" s="77"/>
      <c r="Z1160" s="77"/>
      <c r="AA1160" s="77"/>
      <c r="AB1160" s="77"/>
      <c r="AC1160" s="77"/>
      <c r="AD1160" s="77"/>
      <c r="AE1160" s="77"/>
      <c r="AF1160" s="77"/>
      <c r="AG1160" s="77"/>
      <c r="AH1160" s="77"/>
      <c r="AI1160" s="77"/>
      <c r="AJ1160" s="77"/>
      <c r="AK1160" s="77"/>
      <c r="AL1160" s="77"/>
      <c r="AM1160" s="77"/>
      <c r="AN1160" s="77"/>
      <c r="AO1160" s="77"/>
      <c r="AP1160" s="77"/>
      <c r="AQ1160" s="77"/>
      <c r="AR1160" s="77"/>
      <c r="AS1160" s="77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77"/>
      <c r="BE1160" s="77"/>
      <c r="BF1160" s="77"/>
      <c r="BG1160" s="77"/>
      <c r="BH1160" s="77"/>
      <c r="BI1160" s="77"/>
      <c r="BJ1160" s="77"/>
      <c r="BK1160" s="77"/>
      <c r="BL1160" s="77"/>
      <c r="BM1160" s="77"/>
      <c r="BN1160" s="77"/>
      <c r="BO1160" s="77"/>
      <c r="BP1160" s="80"/>
      <c r="BQ1160" s="80"/>
      <c r="BR1160" s="80"/>
      <c r="BS1160" s="80"/>
      <c r="BT1160" s="80"/>
      <c r="BU1160" s="80"/>
      <c r="BV1160" s="80"/>
      <c r="BW1160" s="77"/>
      <c r="BX1160" s="57"/>
      <c r="CK1160" s="92"/>
      <c r="CL1160" s="92"/>
      <c r="CM1160" s="92"/>
      <c r="CN1160" s="92"/>
      <c r="CO1160" s="92"/>
      <c r="CP1160" s="92"/>
    </row>
  </sheetData>
  <mergeCells count="18">
    <mergeCell ref="U8:W8"/>
    <mergeCell ref="K8:M8"/>
    <mergeCell ref="P8:R8"/>
    <mergeCell ref="Z8:AB8"/>
    <mergeCell ref="AE8:AG8"/>
    <mergeCell ref="BI8:BK8"/>
    <mergeCell ref="BN8:BP8"/>
    <mergeCell ref="BS8:BU8"/>
    <mergeCell ref="AJ8:AL8"/>
    <mergeCell ref="AO8:AQ8"/>
    <mergeCell ref="AT8:AV8"/>
    <mergeCell ref="AY8:BA8"/>
    <mergeCell ref="BD8:BF8"/>
    <mergeCell ref="F10:F12"/>
    <mergeCell ref="B10:B12"/>
    <mergeCell ref="C10:C12"/>
    <mergeCell ref="D10:D12"/>
    <mergeCell ref="E10:E12"/>
  </mergeCells>
  <conditionalFormatting sqref="H13:H212">
    <cfRule type="expression" dxfId="80" priority="174">
      <formula>$F13="Category"</formula>
    </cfRule>
    <cfRule type="cellIs" dxfId="79" priority="173" operator="equal">
      <formula>"Total"</formula>
    </cfRule>
    <cfRule type="cellIs" dxfId="78" priority="172" operator="notEqual">
      <formula>"Total"</formula>
    </cfRule>
  </conditionalFormatting>
  <conditionalFormatting sqref="I13:J212">
    <cfRule type="expression" dxfId="77" priority="167">
      <formula>OR(COUNTIFS($H$12:$H13,"Total")&gt;0,$H13="Total")</formula>
    </cfRule>
  </conditionalFormatting>
  <conditionalFormatting sqref="K13:M212">
    <cfRule type="expression" dxfId="76" priority="161">
      <formula>$F13="Category"</formula>
    </cfRule>
    <cfRule type="expression" dxfId="75" priority="159">
      <formula>$H13="Total"</formula>
    </cfRule>
    <cfRule type="expression" dxfId="74" priority="160">
      <formula>$H13&lt;&gt;"Total"</formula>
    </cfRule>
  </conditionalFormatting>
  <conditionalFormatting sqref="M13:M212">
    <cfRule type="cellIs" dxfId="73" priority="157" operator="lessThan">
      <formula>0</formula>
    </cfRule>
    <cfRule type="cellIs" dxfId="72" priority="158" operator="greaterThan">
      <formula>0</formula>
    </cfRule>
  </conditionalFormatting>
  <conditionalFormatting sqref="N13:O212">
    <cfRule type="expression" dxfId="71" priority="156">
      <formula>OR(COUNTIFS($H$12:$H13,"Total")&gt;0,$H13="Total")</formula>
    </cfRule>
  </conditionalFormatting>
  <conditionalFormatting sqref="P13:R212">
    <cfRule type="expression" dxfId="70" priority="148">
      <formula>$H13&lt;&gt;"Total"</formula>
    </cfRule>
    <cfRule type="expression" dxfId="69" priority="147">
      <formula>$H13="Total"</formula>
    </cfRule>
    <cfRule type="expression" dxfId="68" priority="149">
      <formula>$F13="Category"</formula>
    </cfRule>
  </conditionalFormatting>
  <conditionalFormatting sqref="R13:R212">
    <cfRule type="cellIs" dxfId="67" priority="146" operator="greaterThan">
      <formula>0</formula>
    </cfRule>
    <cfRule type="cellIs" dxfId="66" priority="145" operator="lessThan">
      <formula>0</formula>
    </cfRule>
  </conditionalFormatting>
  <conditionalFormatting sqref="S13:T212">
    <cfRule type="expression" dxfId="65" priority="144">
      <formula>OR(COUNTIFS($H$12:$H13,"Total")&gt;0,$H13="Total")</formula>
    </cfRule>
  </conditionalFormatting>
  <conditionalFormatting sqref="U13:W212">
    <cfRule type="expression" dxfId="64" priority="137">
      <formula>$F13="Category"</formula>
    </cfRule>
    <cfRule type="expression" dxfId="63" priority="136">
      <formula>$H13&lt;&gt;"Total"</formula>
    </cfRule>
    <cfRule type="expression" dxfId="62" priority="135">
      <formula>$H13="Total"</formula>
    </cfRule>
  </conditionalFormatting>
  <conditionalFormatting sqref="W13:W212">
    <cfRule type="cellIs" dxfId="61" priority="134" operator="greaterThan">
      <formula>0</formula>
    </cfRule>
    <cfRule type="cellIs" dxfId="60" priority="133" operator="lessThan">
      <formula>0</formula>
    </cfRule>
  </conditionalFormatting>
  <conditionalFormatting sqref="X13:Y212">
    <cfRule type="expression" dxfId="59" priority="132">
      <formula>OR(COUNTIFS($H$12:$H13,"Total")&gt;0,$H13="Total")</formula>
    </cfRule>
  </conditionalFormatting>
  <conditionalFormatting sqref="Z13:AB212">
    <cfRule type="expression" dxfId="58" priority="125">
      <formula>$F13="Category"</formula>
    </cfRule>
    <cfRule type="expression" dxfId="57" priority="124">
      <formula>$H13&lt;&gt;"Total"</formula>
    </cfRule>
    <cfRule type="expression" dxfId="56" priority="123">
      <formula>$H13="Total"</formula>
    </cfRule>
  </conditionalFormatting>
  <conditionalFormatting sqref="AB13:AB212">
    <cfRule type="cellIs" dxfId="55" priority="121" operator="lessThan">
      <formula>0</formula>
    </cfRule>
    <cfRule type="cellIs" dxfId="54" priority="122" operator="greaterThan">
      <formula>0</formula>
    </cfRule>
  </conditionalFormatting>
  <conditionalFormatting sqref="AC13:AD212">
    <cfRule type="expression" dxfId="53" priority="120">
      <formula>OR(COUNTIFS($H$12:$H13,"Total")&gt;0,$H13="Total")</formula>
    </cfRule>
  </conditionalFormatting>
  <conditionalFormatting sqref="AE13:AG212">
    <cfRule type="expression" dxfId="52" priority="111">
      <formula>$H13="Total"</formula>
    </cfRule>
    <cfRule type="expression" dxfId="51" priority="112">
      <formula>$H13&lt;&gt;"Total"</formula>
    </cfRule>
    <cfRule type="expression" dxfId="50" priority="113">
      <formula>$F13="Category"</formula>
    </cfRule>
  </conditionalFormatting>
  <conditionalFormatting sqref="AG13:AG212">
    <cfRule type="cellIs" dxfId="49" priority="109" operator="lessThan">
      <formula>0</formula>
    </cfRule>
    <cfRule type="cellIs" dxfId="48" priority="110" operator="greaterThan">
      <formula>0</formula>
    </cfRule>
  </conditionalFormatting>
  <conditionalFormatting sqref="AH13:AI212">
    <cfRule type="expression" dxfId="47" priority="108">
      <formula>OR(COUNTIFS($H$12:$H13,"Total")&gt;0,$H13="Total")</formula>
    </cfRule>
  </conditionalFormatting>
  <conditionalFormatting sqref="AJ13:AL212">
    <cfRule type="expression" dxfId="46" priority="101">
      <formula>$F13="Category"</formula>
    </cfRule>
    <cfRule type="expression" dxfId="45" priority="100">
      <formula>$H13&lt;&gt;"Total"</formula>
    </cfRule>
    <cfRule type="expression" dxfId="44" priority="99">
      <formula>$H13="Total"</formula>
    </cfRule>
  </conditionalFormatting>
  <conditionalFormatting sqref="AL13:AL212">
    <cfRule type="cellIs" dxfId="43" priority="97" operator="lessThan">
      <formula>0</formula>
    </cfRule>
    <cfRule type="cellIs" dxfId="42" priority="98" operator="greaterThan">
      <formula>0</formula>
    </cfRule>
  </conditionalFormatting>
  <conditionalFormatting sqref="AM13:AN212">
    <cfRule type="expression" dxfId="41" priority="96">
      <formula>OR(COUNTIFS($H$12:$H13,"Total")&gt;0,$H13="Total")</formula>
    </cfRule>
  </conditionalFormatting>
  <conditionalFormatting sqref="AO13:AQ212">
    <cfRule type="expression" dxfId="40" priority="51">
      <formula>$H13="Total"</formula>
    </cfRule>
    <cfRule type="expression" dxfId="39" priority="52">
      <formula>$H13&lt;&gt;"Total"</formula>
    </cfRule>
    <cfRule type="expression" dxfId="38" priority="53">
      <formula>$F13="Category"</formula>
    </cfRule>
  </conditionalFormatting>
  <conditionalFormatting sqref="AQ13:AQ212">
    <cfRule type="cellIs" dxfId="37" priority="49" operator="lessThan">
      <formula>0</formula>
    </cfRule>
    <cfRule type="cellIs" dxfId="36" priority="50" operator="greaterThan">
      <formula>0</formula>
    </cfRule>
  </conditionalFormatting>
  <conditionalFormatting sqref="AR13:AS212">
    <cfRule type="expression" dxfId="35" priority="48">
      <formula>OR(COUNTIFS($H$12:$H13,"Total")&gt;0,$H13="Total")</formula>
    </cfRule>
  </conditionalFormatting>
  <conditionalFormatting sqref="AT13:AV212">
    <cfRule type="expression" dxfId="34" priority="77">
      <formula>$F13="Category"</formula>
    </cfRule>
    <cfRule type="expression" dxfId="33" priority="75">
      <formula>$H13="Total"</formula>
    </cfRule>
    <cfRule type="expression" dxfId="32" priority="76">
      <formula>$H13&lt;&gt;"Total"</formula>
    </cfRule>
  </conditionalFormatting>
  <conditionalFormatting sqref="AV13:AV212">
    <cfRule type="cellIs" dxfId="31" priority="74" operator="greaterThan">
      <formula>0</formula>
    </cfRule>
    <cfRule type="cellIs" dxfId="30" priority="73" operator="lessThan">
      <formula>0</formula>
    </cfRule>
  </conditionalFormatting>
  <conditionalFormatting sqref="AW13:AX212">
    <cfRule type="expression" dxfId="29" priority="72">
      <formula>OR(COUNTIFS($H$12:$H13,"Total")&gt;0,$H13="Total")</formula>
    </cfRule>
  </conditionalFormatting>
  <conditionalFormatting sqref="AY13:BA212">
    <cfRule type="expression" dxfId="28" priority="65">
      <formula>$F13="Category"</formula>
    </cfRule>
    <cfRule type="expression" dxfId="27" priority="64">
      <formula>$H13&lt;&gt;"Total"</formula>
    </cfRule>
    <cfRule type="expression" dxfId="26" priority="63">
      <formula>$H13="Total"</formula>
    </cfRule>
  </conditionalFormatting>
  <conditionalFormatting sqref="BA13:BA212">
    <cfRule type="cellIs" dxfId="25" priority="61" operator="lessThan">
      <formula>0</formula>
    </cfRule>
    <cfRule type="cellIs" dxfId="24" priority="62" operator="greaterThan">
      <formula>0</formula>
    </cfRule>
  </conditionalFormatting>
  <conditionalFormatting sqref="BB13:BC212">
    <cfRule type="expression" dxfId="23" priority="60">
      <formula>OR(COUNTIFS($H$12:$H13,"Total")&gt;0,$H13="Total")</formula>
    </cfRule>
  </conditionalFormatting>
  <conditionalFormatting sqref="BD13:BF212">
    <cfRule type="expression" dxfId="22" priority="41">
      <formula>$F13="Category"</formula>
    </cfRule>
    <cfRule type="expression" dxfId="21" priority="40">
      <formula>$H13&lt;&gt;"Total"</formula>
    </cfRule>
    <cfRule type="expression" dxfId="20" priority="39">
      <formula>$H13="Total"</formula>
    </cfRule>
  </conditionalFormatting>
  <conditionalFormatting sqref="BF13:BF212">
    <cfRule type="cellIs" dxfId="19" priority="38" operator="greaterThan">
      <formula>0</formula>
    </cfRule>
    <cfRule type="cellIs" dxfId="18" priority="37" operator="lessThan">
      <formula>0</formula>
    </cfRule>
  </conditionalFormatting>
  <conditionalFormatting sqref="BG13:BH212">
    <cfRule type="expression" dxfId="17" priority="36">
      <formula>OR(COUNTIFS($H$12:$H13,"Total")&gt;0,$H13="Total")</formula>
    </cfRule>
  </conditionalFormatting>
  <conditionalFormatting sqref="BI13:BK212">
    <cfRule type="expression" dxfId="16" priority="29">
      <formula>$F13="Category"</formula>
    </cfRule>
    <cfRule type="expression" dxfId="15" priority="28">
      <formula>$H13&lt;&gt;"Total"</formula>
    </cfRule>
    <cfRule type="expression" dxfId="14" priority="27">
      <formula>$H13="Total"</formula>
    </cfRule>
  </conditionalFormatting>
  <conditionalFormatting sqref="BK13:BK212">
    <cfRule type="cellIs" dxfId="13" priority="26" operator="greaterThan">
      <formula>0</formula>
    </cfRule>
    <cfRule type="cellIs" dxfId="12" priority="25" operator="lessThan">
      <formula>0</formula>
    </cfRule>
  </conditionalFormatting>
  <conditionalFormatting sqref="BL13:BM212">
    <cfRule type="expression" dxfId="11" priority="24">
      <formula>OR(COUNTIFS($H$12:$H13,"Total")&gt;0,$H13="Total")</formula>
    </cfRule>
  </conditionalFormatting>
  <conditionalFormatting sqref="BN13:BP212">
    <cfRule type="expression" dxfId="10" priority="16">
      <formula>$H13&lt;&gt;"Total"</formula>
    </cfRule>
    <cfRule type="expression" dxfId="9" priority="15">
      <formula>$H13="Total"</formula>
    </cfRule>
    <cfRule type="expression" dxfId="8" priority="17">
      <formula>$F13="Category"</formula>
    </cfRule>
  </conditionalFormatting>
  <conditionalFormatting sqref="BP13:BP212">
    <cfRule type="cellIs" dxfId="7" priority="14" operator="greaterThan">
      <formula>0</formula>
    </cfRule>
    <cfRule type="cellIs" dxfId="6" priority="13" operator="lessThan">
      <formula>0</formula>
    </cfRule>
  </conditionalFormatting>
  <conditionalFormatting sqref="BQ13:BR212">
    <cfRule type="expression" dxfId="5" priority="12">
      <formula>OR(COUNTIFS($H$12:$H13,"Total")&gt;0,$H13="Total")</formula>
    </cfRule>
  </conditionalFormatting>
  <conditionalFormatting sqref="BS13:BV212">
    <cfRule type="expression" dxfId="4" priority="5">
      <formula>$F13="Category"</formula>
    </cfRule>
    <cfRule type="expression" dxfId="3" priority="4">
      <formula>$H13&lt;&gt;"Total"</formula>
    </cfRule>
    <cfRule type="expression" dxfId="2" priority="3">
      <formula>$H13="Total"</formula>
    </cfRule>
  </conditionalFormatting>
  <conditionalFormatting sqref="BU13:BV2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8" fitToHeight="0" orientation="landscape" r:id="rId1"/>
  <colBreaks count="1" manualBreakCount="1">
    <brk id="44" max="212" man="1"/>
  </colBreak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negative="1" xr2:uid="{A1CF6C13-A71B-4EF6-9979-E0443BD283C1}">
          <x14:colorSeries rgb="FFC00000"/>
          <x14:colorNegative rgb="FF9BCA88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Analysis!BO13:BZ13</xm:f>
              <xm:sqref>BV13</xm:sqref>
            </x14:sparkline>
            <x14:sparkline>
              <xm:f>Analysis!BO14:BZ14</xm:f>
              <xm:sqref>BV14</xm:sqref>
            </x14:sparkline>
            <x14:sparkline>
              <xm:f>Analysis!BO15:BZ15</xm:f>
              <xm:sqref>BV15</xm:sqref>
            </x14:sparkline>
            <x14:sparkline>
              <xm:f>Analysis!BO16:BZ16</xm:f>
              <xm:sqref>BV16</xm:sqref>
            </x14:sparkline>
            <x14:sparkline>
              <xm:f>Analysis!BO17:BZ17</xm:f>
              <xm:sqref>BV17</xm:sqref>
            </x14:sparkline>
            <x14:sparkline>
              <xm:f>Analysis!BO18:BZ18</xm:f>
              <xm:sqref>BV18</xm:sqref>
            </x14:sparkline>
            <x14:sparkline>
              <xm:f>Analysis!BO19:BZ19</xm:f>
              <xm:sqref>BV19</xm:sqref>
            </x14:sparkline>
            <x14:sparkline>
              <xm:f>Analysis!BO20:BZ20</xm:f>
              <xm:sqref>BV20</xm:sqref>
            </x14:sparkline>
            <x14:sparkline>
              <xm:f>Analysis!BO21:BZ21</xm:f>
              <xm:sqref>BV21</xm:sqref>
            </x14:sparkline>
            <x14:sparkline>
              <xm:f>Analysis!BO22:BZ22</xm:f>
              <xm:sqref>BV22</xm:sqref>
            </x14:sparkline>
            <x14:sparkline>
              <xm:f>Analysis!BO23:BZ23</xm:f>
              <xm:sqref>BV23</xm:sqref>
            </x14:sparkline>
            <x14:sparkline>
              <xm:f>Analysis!BO24:BZ24</xm:f>
              <xm:sqref>BV24</xm:sqref>
            </x14:sparkline>
            <x14:sparkline>
              <xm:f>Analysis!BO25:BZ25</xm:f>
              <xm:sqref>BV25</xm:sqref>
            </x14:sparkline>
            <x14:sparkline>
              <xm:f>Analysis!BO26:BZ26</xm:f>
              <xm:sqref>BV26</xm:sqref>
            </x14:sparkline>
            <x14:sparkline>
              <xm:f>Analysis!BO27:BZ27</xm:f>
              <xm:sqref>BV27</xm:sqref>
            </x14:sparkline>
            <x14:sparkline>
              <xm:f>Analysis!BO28:BZ28</xm:f>
              <xm:sqref>BV28</xm:sqref>
            </x14:sparkline>
            <x14:sparkline>
              <xm:f>Analysis!BO29:BZ29</xm:f>
              <xm:sqref>BV29</xm:sqref>
            </x14:sparkline>
            <x14:sparkline>
              <xm:f>Analysis!BO30:BZ30</xm:f>
              <xm:sqref>BV30</xm:sqref>
            </x14:sparkline>
            <x14:sparkline>
              <xm:f>Analysis!BO31:BZ31</xm:f>
              <xm:sqref>BV31</xm:sqref>
            </x14:sparkline>
            <x14:sparkline>
              <xm:f>Analysis!BO32:BZ32</xm:f>
              <xm:sqref>BV32</xm:sqref>
            </x14:sparkline>
            <x14:sparkline>
              <xm:f>Analysis!BO33:BZ33</xm:f>
              <xm:sqref>BV33</xm:sqref>
            </x14:sparkline>
            <x14:sparkline>
              <xm:f>Analysis!BO34:BZ34</xm:f>
              <xm:sqref>BV34</xm:sqref>
            </x14:sparkline>
            <x14:sparkline>
              <xm:f>Analysis!BO35:BZ35</xm:f>
              <xm:sqref>BV35</xm:sqref>
            </x14:sparkline>
            <x14:sparkline>
              <xm:f>Analysis!BO36:BZ36</xm:f>
              <xm:sqref>BV36</xm:sqref>
            </x14:sparkline>
            <x14:sparkline>
              <xm:f>Analysis!BO37:BZ37</xm:f>
              <xm:sqref>BV37</xm:sqref>
            </x14:sparkline>
            <x14:sparkline>
              <xm:f>Analysis!BO38:BZ38</xm:f>
              <xm:sqref>BV38</xm:sqref>
            </x14:sparkline>
            <x14:sparkline>
              <xm:f>Analysis!BO39:BZ39</xm:f>
              <xm:sqref>BV39</xm:sqref>
            </x14:sparkline>
            <x14:sparkline>
              <xm:f>Analysis!BO40:BZ40</xm:f>
              <xm:sqref>BV40</xm:sqref>
            </x14:sparkline>
            <x14:sparkline>
              <xm:f>Analysis!BO41:BZ41</xm:f>
              <xm:sqref>BV41</xm:sqref>
            </x14:sparkline>
            <x14:sparkline>
              <xm:f>Analysis!BO42:BZ42</xm:f>
              <xm:sqref>BV42</xm:sqref>
            </x14:sparkline>
            <x14:sparkline>
              <xm:f>Analysis!BO43:BZ43</xm:f>
              <xm:sqref>BV43</xm:sqref>
            </x14:sparkline>
            <x14:sparkline>
              <xm:f>Analysis!BO44:BZ44</xm:f>
              <xm:sqref>BV44</xm:sqref>
            </x14:sparkline>
            <x14:sparkline>
              <xm:f>Analysis!BO45:BZ45</xm:f>
              <xm:sqref>BV45</xm:sqref>
            </x14:sparkline>
            <x14:sparkline>
              <xm:f>Analysis!BO46:BZ46</xm:f>
              <xm:sqref>BV46</xm:sqref>
            </x14:sparkline>
            <x14:sparkline>
              <xm:f>Analysis!BO47:BZ47</xm:f>
              <xm:sqref>BV47</xm:sqref>
            </x14:sparkline>
            <x14:sparkline>
              <xm:f>Analysis!BO48:BZ48</xm:f>
              <xm:sqref>BV48</xm:sqref>
            </x14:sparkline>
            <x14:sparkline>
              <xm:f>Analysis!BO49:BZ49</xm:f>
              <xm:sqref>BV49</xm:sqref>
            </x14:sparkline>
            <x14:sparkline>
              <xm:f>Analysis!BO50:BZ50</xm:f>
              <xm:sqref>BV50</xm:sqref>
            </x14:sparkline>
            <x14:sparkline>
              <xm:f>Analysis!BO51:BZ51</xm:f>
              <xm:sqref>BV51</xm:sqref>
            </x14:sparkline>
            <x14:sparkline>
              <xm:f>Analysis!BO52:BZ52</xm:f>
              <xm:sqref>BV52</xm:sqref>
            </x14:sparkline>
            <x14:sparkline>
              <xm:f>Analysis!BO53:BZ53</xm:f>
              <xm:sqref>BV53</xm:sqref>
            </x14:sparkline>
            <x14:sparkline>
              <xm:f>Analysis!BO54:BZ54</xm:f>
              <xm:sqref>BV54</xm:sqref>
            </x14:sparkline>
            <x14:sparkline>
              <xm:f>Analysis!BO55:BZ55</xm:f>
              <xm:sqref>BV55</xm:sqref>
            </x14:sparkline>
            <x14:sparkline>
              <xm:f>Analysis!BO56:BZ56</xm:f>
              <xm:sqref>BV56</xm:sqref>
            </x14:sparkline>
            <x14:sparkline>
              <xm:f>Analysis!BO57:BZ57</xm:f>
              <xm:sqref>BV57</xm:sqref>
            </x14:sparkline>
            <x14:sparkline>
              <xm:f>Analysis!BO58:BZ58</xm:f>
              <xm:sqref>BV58</xm:sqref>
            </x14:sparkline>
            <x14:sparkline>
              <xm:f>Analysis!BO59:BZ59</xm:f>
              <xm:sqref>BV59</xm:sqref>
            </x14:sparkline>
            <x14:sparkline>
              <xm:f>Analysis!BO60:BZ60</xm:f>
              <xm:sqref>BV60</xm:sqref>
            </x14:sparkline>
            <x14:sparkline>
              <xm:f>Analysis!BO61:BZ61</xm:f>
              <xm:sqref>BV61</xm:sqref>
            </x14:sparkline>
            <x14:sparkline>
              <xm:f>Analysis!BO62:BZ62</xm:f>
              <xm:sqref>BV62</xm:sqref>
            </x14:sparkline>
            <x14:sparkline>
              <xm:f>Analysis!BO63:BZ63</xm:f>
              <xm:sqref>BV63</xm:sqref>
            </x14:sparkline>
            <x14:sparkline>
              <xm:f>Analysis!BO64:BZ64</xm:f>
              <xm:sqref>BV64</xm:sqref>
            </x14:sparkline>
            <x14:sparkline>
              <xm:f>Analysis!BO65:BZ65</xm:f>
              <xm:sqref>BV65</xm:sqref>
            </x14:sparkline>
            <x14:sparkline>
              <xm:f>Analysis!BO66:BZ66</xm:f>
              <xm:sqref>BV66</xm:sqref>
            </x14:sparkline>
            <x14:sparkline>
              <xm:f>Analysis!BO67:BZ67</xm:f>
              <xm:sqref>BV67</xm:sqref>
            </x14:sparkline>
            <x14:sparkline>
              <xm:f>Analysis!BO68:BZ68</xm:f>
              <xm:sqref>BV68</xm:sqref>
            </x14:sparkline>
            <x14:sparkline>
              <xm:f>Analysis!BO69:BZ69</xm:f>
              <xm:sqref>BV69</xm:sqref>
            </x14:sparkline>
            <x14:sparkline>
              <xm:f>Analysis!BO70:BZ70</xm:f>
              <xm:sqref>BV70</xm:sqref>
            </x14:sparkline>
            <x14:sparkline>
              <xm:f>Analysis!BO71:BZ71</xm:f>
              <xm:sqref>BV71</xm:sqref>
            </x14:sparkline>
            <x14:sparkline>
              <xm:f>Analysis!BO72:BZ72</xm:f>
              <xm:sqref>BV72</xm:sqref>
            </x14:sparkline>
            <x14:sparkline>
              <xm:f>Analysis!BO73:BZ73</xm:f>
              <xm:sqref>BV73</xm:sqref>
            </x14:sparkline>
            <x14:sparkline>
              <xm:f>Analysis!BO74:BZ74</xm:f>
              <xm:sqref>BV74</xm:sqref>
            </x14:sparkline>
            <x14:sparkline>
              <xm:f>Analysis!BO75:BZ75</xm:f>
              <xm:sqref>BV75</xm:sqref>
            </x14:sparkline>
            <x14:sparkline>
              <xm:f>Analysis!BO76:BZ76</xm:f>
              <xm:sqref>BV76</xm:sqref>
            </x14:sparkline>
            <x14:sparkline>
              <xm:f>Analysis!BO77:BZ77</xm:f>
              <xm:sqref>BV77</xm:sqref>
            </x14:sparkline>
            <x14:sparkline>
              <xm:f>Analysis!BO78:BZ78</xm:f>
              <xm:sqref>BV78</xm:sqref>
            </x14:sparkline>
            <x14:sparkline>
              <xm:f>Analysis!BO79:BZ79</xm:f>
              <xm:sqref>BV79</xm:sqref>
            </x14:sparkline>
            <x14:sparkline>
              <xm:f>Analysis!BO80:BZ80</xm:f>
              <xm:sqref>BV80</xm:sqref>
            </x14:sparkline>
            <x14:sparkline>
              <xm:f>Analysis!BO81:BZ81</xm:f>
              <xm:sqref>BV81</xm:sqref>
            </x14:sparkline>
            <x14:sparkline>
              <xm:f>Analysis!BO82:BZ82</xm:f>
              <xm:sqref>BV82</xm:sqref>
            </x14:sparkline>
            <x14:sparkline>
              <xm:f>Analysis!BO83:BZ83</xm:f>
              <xm:sqref>BV83</xm:sqref>
            </x14:sparkline>
            <x14:sparkline>
              <xm:f>Analysis!BO84:BZ84</xm:f>
              <xm:sqref>BV84</xm:sqref>
            </x14:sparkline>
            <x14:sparkline>
              <xm:f>Analysis!BO85:BZ85</xm:f>
              <xm:sqref>BV85</xm:sqref>
            </x14:sparkline>
            <x14:sparkline>
              <xm:f>Analysis!BO86:BZ86</xm:f>
              <xm:sqref>BV86</xm:sqref>
            </x14:sparkline>
            <x14:sparkline>
              <xm:f>Analysis!BO87:BZ87</xm:f>
              <xm:sqref>BV87</xm:sqref>
            </x14:sparkline>
            <x14:sparkline>
              <xm:f>Analysis!BO88:BZ88</xm:f>
              <xm:sqref>BV88</xm:sqref>
            </x14:sparkline>
            <x14:sparkline>
              <xm:f>Analysis!BO89:BZ89</xm:f>
              <xm:sqref>BV89</xm:sqref>
            </x14:sparkline>
            <x14:sparkline>
              <xm:f>Analysis!BO90:BZ90</xm:f>
              <xm:sqref>BV90</xm:sqref>
            </x14:sparkline>
            <x14:sparkline>
              <xm:f>Analysis!BO91:BZ91</xm:f>
              <xm:sqref>BV91</xm:sqref>
            </x14:sparkline>
            <x14:sparkline>
              <xm:f>Analysis!BO92:BZ92</xm:f>
              <xm:sqref>BV92</xm:sqref>
            </x14:sparkline>
            <x14:sparkline>
              <xm:f>Analysis!BO93:BZ93</xm:f>
              <xm:sqref>BV93</xm:sqref>
            </x14:sparkline>
            <x14:sparkline>
              <xm:f>Analysis!BO94:BZ94</xm:f>
              <xm:sqref>BV94</xm:sqref>
            </x14:sparkline>
            <x14:sparkline>
              <xm:f>Analysis!BO95:BZ95</xm:f>
              <xm:sqref>BV95</xm:sqref>
            </x14:sparkline>
            <x14:sparkline>
              <xm:f>Analysis!BO96:BZ96</xm:f>
              <xm:sqref>BV96</xm:sqref>
            </x14:sparkline>
            <x14:sparkline>
              <xm:f>Analysis!BO97:BZ97</xm:f>
              <xm:sqref>BV97</xm:sqref>
            </x14:sparkline>
            <x14:sparkline>
              <xm:f>Analysis!BO98:BZ98</xm:f>
              <xm:sqref>BV98</xm:sqref>
            </x14:sparkline>
            <x14:sparkline>
              <xm:f>Analysis!BO99:BZ99</xm:f>
              <xm:sqref>BV99</xm:sqref>
            </x14:sparkline>
            <x14:sparkline>
              <xm:f>Analysis!BO100:BZ100</xm:f>
              <xm:sqref>BV100</xm:sqref>
            </x14:sparkline>
            <x14:sparkline>
              <xm:f>Analysis!BO101:BZ101</xm:f>
              <xm:sqref>BV101</xm:sqref>
            </x14:sparkline>
            <x14:sparkline>
              <xm:f>Analysis!BO102:BZ102</xm:f>
              <xm:sqref>BV102</xm:sqref>
            </x14:sparkline>
            <x14:sparkline>
              <xm:f>Analysis!BO103:BZ103</xm:f>
              <xm:sqref>BV103</xm:sqref>
            </x14:sparkline>
            <x14:sparkline>
              <xm:f>Analysis!BO104:BZ104</xm:f>
              <xm:sqref>BV104</xm:sqref>
            </x14:sparkline>
            <x14:sparkline>
              <xm:f>Analysis!BO105:BZ105</xm:f>
              <xm:sqref>BV105</xm:sqref>
            </x14:sparkline>
            <x14:sparkline>
              <xm:f>Analysis!BO106:BZ106</xm:f>
              <xm:sqref>BV106</xm:sqref>
            </x14:sparkline>
            <x14:sparkline>
              <xm:f>Analysis!BO107:BZ107</xm:f>
              <xm:sqref>BV107</xm:sqref>
            </x14:sparkline>
            <x14:sparkline>
              <xm:f>Analysis!BO108:BZ108</xm:f>
              <xm:sqref>BV108</xm:sqref>
            </x14:sparkline>
            <x14:sparkline>
              <xm:f>Analysis!BO109:BZ109</xm:f>
              <xm:sqref>BV109</xm:sqref>
            </x14:sparkline>
            <x14:sparkline>
              <xm:f>Analysis!BO110:BZ110</xm:f>
              <xm:sqref>BV110</xm:sqref>
            </x14:sparkline>
            <x14:sparkline>
              <xm:f>Analysis!BO111:BZ111</xm:f>
              <xm:sqref>BV111</xm:sqref>
            </x14:sparkline>
            <x14:sparkline>
              <xm:f>Analysis!BO112:BZ112</xm:f>
              <xm:sqref>BV112</xm:sqref>
            </x14:sparkline>
            <x14:sparkline>
              <xm:f>Analysis!BO113:BZ113</xm:f>
              <xm:sqref>BV113</xm:sqref>
            </x14:sparkline>
            <x14:sparkline>
              <xm:f>Analysis!BO114:BZ114</xm:f>
              <xm:sqref>BV114</xm:sqref>
            </x14:sparkline>
            <x14:sparkline>
              <xm:f>Analysis!BO115:BZ115</xm:f>
              <xm:sqref>BV115</xm:sqref>
            </x14:sparkline>
            <x14:sparkline>
              <xm:f>Analysis!BO116:BZ116</xm:f>
              <xm:sqref>BV116</xm:sqref>
            </x14:sparkline>
            <x14:sparkline>
              <xm:f>Analysis!BO117:BZ117</xm:f>
              <xm:sqref>BV117</xm:sqref>
            </x14:sparkline>
            <x14:sparkline>
              <xm:f>Analysis!BO118:BZ118</xm:f>
              <xm:sqref>BV118</xm:sqref>
            </x14:sparkline>
            <x14:sparkline>
              <xm:f>Analysis!BO119:BZ119</xm:f>
              <xm:sqref>BV119</xm:sqref>
            </x14:sparkline>
            <x14:sparkline>
              <xm:f>Analysis!BO120:BZ120</xm:f>
              <xm:sqref>BV120</xm:sqref>
            </x14:sparkline>
            <x14:sparkline>
              <xm:f>Analysis!BO121:BZ121</xm:f>
              <xm:sqref>BV121</xm:sqref>
            </x14:sparkline>
            <x14:sparkline>
              <xm:f>Analysis!BO122:BZ122</xm:f>
              <xm:sqref>BV122</xm:sqref>
            </x14:sparkline>
            <x14:sparkline>
              <xm:f>Analysis!BO123:BZ123</xm:f>
              <xm:sqref>BV123</xm:sqref>
            </x14:sparkline>
            <x14:sparkline>
              <xm:f>Analysis!BO124:BZ124</xm:f>
              <xm:sqref>BV124</xm:sqref>
            </x14:sparkline>
            <x14:sparkline>
              <xm:f>Analysis!BO125:BZ125</xm:f>
              <xm:sqref>BV125</xm:sqref>
            </x14:sparkline>
            <x14:sparkline>
              <xm:f>Analysis!BO126:BZ126</xm:f>
              <xm:sqref>BV126</xm:sqref>
            </x14:sparkline>
            <x14:sparkline>
              <xm:f>Analysis!BO127:BZ127</xm:f>
              <xm:sqref>BV127</xm:sqref>
            </x14:sparkline>
            <x14:sparkline>
              <xm:f>Analysis!BO128:BZ128</xm:f>
              <xm:sqref>BV128</xm:sqref>
            </x14:sparkline>
            <x14:sparkline>
              <xm:f>Analysis!BO129:BZ129</xm:f>
              <xm:sqref>BV129</xm:sqref>
            </x14:sparkline>
            <x14:sparkline>
              <xm:f>Analysis!BO130:BZ130</xm:f>
              <xm:sqref>BV130</xm:sqref>
            </x14:sparkline>
            <x14:sparkline>
              <xm:f>Analysis!BO131:BZ131</xm:f>
              <xm:sqref>BV131</xm:sqref>
            </x14:sparkline>
            <x14:sparkline>
              <xm:f>Analysis!BO132:BZ132</xm:f>
              <xm:sqref>BV132</xm:sqref>
            </x14:sparkline>
            <x14:sparkline>
              <xm:f>Analysis!BO133:BZ133</xm:f>
              <xm:sqref>BV133</xm:sqref>
            </x14:sparkline>
            <x14:sparkline>
              <xm:f>Analysis!BO134:BZ134</xm:f>
              <xm:sqref>BV134</xm:sqref>
            </x14:sparkline>
            <x14:sparkline>
              <xm:f>Analysis!BO135:BZ135</xm:f>
              <xm:sqref>BV135</xm:sqref>
            </x14:sparkline>
            <x14:sparkline>
              <xm:f>Analysis!BO136:BZ136</xm:f>
              <xm:sqref>BV136</xm:sqref>
            </x14:sparkline>
            <x14:sparkline>
              <xm:f>Analysis!BO137:BZ137</xm:f>
              <xm:sqref>BV137</xm:sqref>
            </x14:sparkline>
            <x14:sparkline>
              <xm:f>Analysis!BO138:BZ138</xm:f>
              <xm:sqref>BV138</xm:sqref>
            </x14:sparkline>
            <x14:sparkline>
              <xm:f>Analysis!BO139:BZ139</xm:f>
              <xm:sqref>BV139</xm:sqref>
            </x14:sparkline>
            <x14:sparkline>
              <xm:f>Analysis!BO140:BZ140</xm:f>
              <xm:sqref>BV140</xm:sqref>
            </x14:sparkline>
            <x14:sparkline>
              <xm:f>Analysis!BO141:BZ141</xm:f>
              <xm:sqref>BV141</xm:sqref>
            </x14:sparkline>
            <x14:sparkline>
              <xm:f>Analysis!BO142:BZ142</xm:f>
              <xm:sqref>BV142</xm:sqref>
            </x14:sparkline>
            <x14:sparkline>
              <xm:f>Analysis!BO143:BZ143</xm:f>
              <xm:sqref>BV143</xm:sqref>
            </x14:sparkline>
            <x14:sparkline>
              <xm:f>Analysis!BO144:BZ144</xm:f>
              <xm:sqref>BV144</xm:sqref>
            </x14:sparkline>
            <x14:sparkline>
              <xm:f>Analysis!BO145:BZ145</xm:f>
              <xm:sqref>BV145</xm:sqref>
            </x14:sparkline>
            <x14:sparkline>
              <xm:f>Analysis!BO146:BZ146</xm:f>
              <xm:sqref>BV146</xm:sqref>
            </x14:sparkline>
            <x14:sparkline>
              <xm:f>Analysis!BO147:BZ147</xm:f>
              <xm:sqref>BV147</xm:sqref>
            </x14:sparkline>
            <x14:sparkline>
              <xm:f>Analysis!BO148:BZ148</xm:f>
              <xm:sqref>BV148</xm:sqref>
            </x14:sparkline>
            <x14:sparkline>
              <xm:f>Analysis!BO149:BZ149</xm:f>
              <xm:sqref>BV149</xm:sqref>
            </x14:sparkline>
            <x14:sparkline>
              <xm:f>Analysis!BO150:BZ150</xm:f>
              <xm:sqref>BV150</xm:sqref>
            </x14:sparkline>
            <x14:sparkline>
              <xm:f>Analysis!BO151:BZ151</xm:f>
              <xm:sqref>BV151</xm:sqref>
            </x14:sparkline>
            <x14:sparkline>
              <xm:f>Analysis!BO152:BZ152</xm:f>
              <xm:sqref>BV152</xm:sqref>
            </x14:sparkline>
            <x14:sparkline>
              <xm:f>Analysis!BO153:BZ153</xm:f>
              <xm:sqref>BV153</xm:sqref>
            </x14:sparkline>
            <x14:sparkline>
              <xm:f>Analysis!BO154:BZ154</xm:f>
              <xm:sqref>BV154</xm:sqref>
            </x14:sparkline>
            <x14:sparkline>
              <xm:f>Analysis!BO155:BZ155</xm:f>
              <xm:sqref>BV155</xm:sqref>
            </x14:sparkline>
            <x14:sparkline>
              <xm:f>Analysis!BO156:BZ156</xm:f>
              <xm:sqref>BV156</xm:sqref>
            </x14:sparkline>
            <x14:sparkline>
              <xm:f>Analysis!BO157:BZ157</xm:f>
              <xm:sqref>BV157</xm:sqref>
            </x14:sparkline>
            <x14:sparkline>
              <xm:f>Analysis!BO158:BZ158</xm:f>
              <xm:sqref>BV158</xm:sqref>
            </x14:sparkline>
            <x14:sparkline>
              <xm:f>Analysis!BO159:BZ159</xm:f>
              <xm:sqref>BV159</xm:sqref>
            </x14:sparkline>
            <x14:sparkline>
              <xm:f>Analysis!BO160:BZ160</xm:f>
              <xm:sqref>BV160</xm:sqref>
            </x14:sparkline>
            <x14:sparkline>
              <xm:f>Analysis!BO161:BZ161</xm:f>
              <xm:sqref>BV161</xm:sqref>
            </x14:sparkline>
            <x14:sparkline>
              <xm:f>Analysis!BO162:BZ162</xm:f>
              <xm:sqref>BV162</xm:sqref>
            </x14:sparkline>
            <x14:sparkline>
              <xm:f>Analysis!BO163:BZ163</xm:f>
              <xm:sqref>BV163</xm:sqref>
            </x14:sparkline>
            <x14:sparkline>
              <xm:f>Analysis!BO164:BZ164</xm:f>
              <xm:sqref>BV164</xm:sqref>
            </x14:sparkline>
            <x14:sparkline>
              <xm:f>Analysis!BO165:BZ165</xm:f>
              <xm:sqref>BV165</xm:sqref>
            </x14:sparkline>
            <x14:sparkline>
              <xm:f>Analysis!BO166:BZ166</xm:f>
              <xm:sqref>BV166</xm:sqref>
            </x14:sparkline>
            <x14:sparkline>
              <xm:f>Analysis!BO167:BZ167</xm:f>
              <xm:sqref>BV167</xm:sqref>
            </x14:sparkline>
            <x14:sparkline>
              <xm:f>Analysis!BO168:BZ168</xm:f>
              <xm:sqref>BV168</xm:sqref>
            </x14:sparkline>
            <x14:sparkline>
              <xm:f>Analysis!BO169:BZ169</xm:f>
              <xm:sqref>BV169</xm:sqref>
            </x14:sparkline>
            <x14:sparkline>
              <xm:f>Analysis!BO170:BZ170</xm:f>
              <xm:sqref>BV170</xm:sqref>
            </x14:sparkline>
            <x14:sparkline>
              <xm:f>Analysis!BO171:BZ171</xm:f>
              <xm:sqref>BV171</xm:sqref>
            </x14:sparkline>
            <x14:sparkline>
              <xm:f>Analysis!BO172:BZ172</xm:f>
              <xm:sqref>BV172</xm:sqref>
            </x14:sparkline>
            <x14:sparkline>
              <xm:f>Analysis!BO173:BZ173</xm:f>
              <xm:sqref>BV173</xm:sqref>
            </x14:sparkline>
            <x14:sparkline>
              <xm:f>Analysis!BO174:BZ174</xm:f>
              <xm:sqref>BV174</xm:sqref>
            </x14:sparkline>
            <x14:sparkline>
              <xm:f>Analysis!BO175:BZ175</xm:f>
              <xm:sqref>BV175</xm:sqref>
            </x14:sparkline>
            <x14:sparkline>
              <xm:f>Analysis!BO176:BZ176</xm:f>
              <xm:sqref>BV176</xm:sqref>
            </x14:sparkline>
            <x14:sparkline>
              <xm:f>Analysis!BO177:BZ177</xm:f>
              <xm:sqref>BV177</xm:sqref>
            </x14:sparkline>
            <x14:sparkline>
              <xm:f>Analysis!BO178:BZ178</xm:f>
              <xm:sqref>BV178</xm:sqref>
            </x14:sparkline>
            <x14:sparkline>
              <xm:f>Analysis!BO179:BZ179</xm:f>
              <xm:sqref>BV179</xm:sqref>
            </x14:sparkline>
            <x14:sparkline>
              <xm:f>Analysis!BO180:BZ180</xm:f>
              <xm:sqref>BV180</xm:sqref>
            </x14:sparkline>
            <x14:sparkline>
              <xm:f>Analysis!BO181:BZ181</xm:f>
              <xm:sqref>BV181</xm:sqref>
            </x14:sparkline>
            <x14:sparkline>
              <xm:f>Analysis!BO182:BZ182</xm:f>
              <xm:sqref>BV182</xm:sqref>
            </x14:sparkline>
            <x14:sparkline>
              <xm:f>Analysis!BO183:BZ183</xm:f>
              <xm:sqref>BV183</xm:sqref>
            </x14:sparkline>
            <x14:sparkline>
              <xm:f>Analysis!BO184:BZ184</xm:f>
              <xm:sqref>BV184</xm:sqref>
            </x14:sparkline>
            <x14:sparkline>
              <xm:f>Analysis!BO185:BZ185</xm:f>
              <xm:sqref>BV185</xm:sqref>
            </x14:sparkline>
            <x14:sparkline>
              <xm:f>Analysis!BO186:BZ186</xm:f>
              <xm:sqref>BV186</xm:sqref>
            </x14:sparkline>
            <x14:sparkline>
              <xm:f>Analysis!BO187:BZ187</xm:f>
              <xm:sqref>BV187</xm:sqref>
            </x14:sparkline>
            <x14:sparkline>
              <xm:f>Analysis!BO188:BZ188</xm:f>
              <xm:sqref>BV188</xm:sqref>
            </x14:sparkline>
            <x14:sparkline>
              <xm:f>Analysis!BO189:BZ189</xm:f>
              <xm:sqref>BV189</xm:sqref>
            </x14:sparkline>
            <x14:sparkline>
              <xm:f>Analysis!BO190:BZ190</xm:f>
              <xm:sqref>BV190</xm:sqref>
            </x14:sparkline>
            <x14:sparkline>
              <xm:f>Analysis!BO191:BZ191</xm:f>
              <xm:sqref>BV191</xm:sqref>
            </x14:sparkline>
            <x14:sparkline>
              <xm:f>Analysis!BO192:BZ192</xm:f>
              <xm:sqref>BV192</xm:sqref>
            </x14:sparkline>
            <x14:sparkline>
              <xm:f>Analysis!BO193:BZ193</xm:f>
              <xm:sqref>BV193</xm:sqref>
            </x14:sparkline>
            <x14:sparkline>
              <xm:f>Analysis!BO194:BZ194</xm:f>
              <xm:sqref>BV194</xm:sqref>
            </x14:sparkline>
            <x14:sparkline>
              <xm:f>Analysis!BO195:BZ195</xm:f>
              <xm:sqref>BV195</xm:sqref>
            </x14:sparkline>
            <x14:sparkline>
              <xm:f>Analysis!BO196:BZ196</xm:f>
              <xm:sqref>BV196</xm:sqref>
            </x14:sparkline>
            <x14:sparkline>
              <xm:f>Analysis!BO197:BZ197</xm:f>
              <xm:sqref>BV197</xm:sqref>
            </x14:sparkline>
            <x14:sparkline>
              <xm:f>Analysis!BO198:BZ198</xm:f>
              <xm:sqref>BV198</xm:sqref>
            </x14:sparkline>
            <x14:sparkline>
              <xm:f>Analysis!BO199:BZ199</xm:f>
              <xm:sqref>BV199</xm:sqref>
            </x14:sparkline>
            <x14:sparkline>
              <xm:f>Analysis!BO200:BZ200</xm:f>
              <xm:sqref>BV200</xm:sqref>
            </x14:sparkline>
            <x14:sparkline>
              <xm:f>Analysis!BO201:BZ201</xm:f>
              <xm:sqref>BV201</xm:sqref>
            </x14:sparkline>
            <x14:sparkline>
              <xm:f>Analysis!BO202:BZ202</xm:f>
              <xm:sqref>BV202</xm:sqref>
            </x14:sparkline>
            <x14:sparkline>
              <xm:f>Analysis!BO203:BZ203</xm:f>
              <xm:sqref>BV203</xm:sqref>
            </x14:sparkline>
            <x14:sparkline>
              <xm:f>Analysis!BO204:BZ204</xm:f>
              <xm:sqref>BV204</xm:sqref>
            </x14:sparkline>
            <x14:sparkline>
              <xm:f>Analysis!BO205:BZ205</xm:f>
              <xm:sqref>BV205</xm:sqref>
            </x14:sparkline>
            <x14:sparkline>
              <xm:f>Analysis!BO206:BZ206</xm:f>
              <xm:sqref>BV206</xm:sqref>
            </x14:sparkline>
            <x14:sparkline>
              <xm:f>Analysis!BO207:BZ207</xm:f>
              <xm:sqref>BV207</xm:sqref>
            </x14:sparkline>
            <x14:sparkline>
              <xm:f>Analysis!BO208:BZ208</xm:f>
              <xm:sqref>BV208</xm:sqref>
            </x14:sparkline>
            <x14:sparkline>
              <xm:f>Analysis!BO209:BZ209</xm:f>
              <xm:sqref>BV209</xm:sqref>
            </x14:sparkline>
            <x14:sparkline>
              <xm:f>Analysis!BO210:BZ210</xm:f>
              <xm:sqref>BV210</xm:sqref>
            </x14:sparkline>
            <x14:sparkline>
              <xm:f>Analysis!BO211:BZ211</xm:f>
              <xm:sqref>BV211</xm:sqref>
            </x14:sparkline>
            <x14:sparkline>
              <xm:f>Analysis!BO212:BZ212</xm:f>
              <xm:sqref>BV212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26EF4-CA9B-48AE-B616-26A6F2CF0145}">
  <sheetPr codeName="Planilha8"/>
  <dimension ref="A1:CM314"/>
  <sheetViews>
    <sheetView showGridLines="0" topLeftCell="AL1" zoomScaleNormal="100" workbookViewId="0">
      <selection activeCell="AS17" sqref="AS17"/>
    </sheetView>
  </sheetViews>
  <sheetFormatPr defaultColWidth="8.54296875" defaultRowHeight="18" customHeight="1" x14ac:dyDescent="0.25"/>
  <cols>
    <col min="1" max="1" width="23.1796875" style="32" hidden="1" customWidth="1"/>
    <col min="2" max="2" width="4.453125" style="32" customWidth="1"/>
    <col min="3" max="3" width="3.7265625" style="32" customWidth="1"/>
    <col min="4" max="5" width="28.81640625" style="32" customWidth="1"/>
    <col min="6" max="6" width="24.453125" style="32" customWidth="1"/>
    <col min="7" max="8" width="28.81640625" style="168" customWidth="1"/>
    <col min="9" max="9" width="25.08984375" style="32" bestFit="1" customWidth="1"/>
    <col min="10" max="10" width="31.6328125" style="32" bestFit="1" customWidth="1"/>
    <col min="11" max="11" width="21.453125" style="32" customWidth="1"/>
    <col min="12" max="15" width="22.81640625" style="32" customWidth="1"/>
    <col min="16" max="19" width="22.81640625" style="38" customWidth="1"/>
    <col min="20" max="24" width="22.81640625" style="32" customWidth="1"/>
    <col min="25" max="25" width="4.6328125" style="32" customWidth="1"/>
    <col min="26" max="27" width="22.81640625" style="32" customWidth="1"/>
    <col min="28" max="28" width="15.6328125" style="32" customWidth="1"/>
    <col min="29" max="43" width="20.08984375" style="32" customWidth="1"/>
    <col min="44" max="44" width="4.6328125" style="32" customWidth="1"/>
    <col min="45" max="46" width="20.08984375" style="32" customWidth="1"/>
    <col min="47" max="47" width="15.6328125" style="32" customWidth="1"/>
    <col min="48" max="61" width="20.08984375" style="32" customWidth="1"/>
    <col min="62" max="62" width="21.453125" style="32" customWidth="1"/>
    <col min="63" max="63" width="4.6328125" style="32" customWidth="1"/>
    <col min="64" max="66" width="15.6328125" style="32" customWidth="1"/>
    <col min="67" max="79" width="11.81640625" style="32" customWidth="1"/>
    <col min="80" max="83" width="8.54296875" style="32"/>
    <col min="84" max="16384" width="8.54296875" style="224"/>
  </cols>
  <sheetData>
    <row r="1" spans="1:91" s="29" customFormat="1" ht="12" customHeight="1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6"/>
      <c r="Q1" s="6"/>
      <c r="R1" s="6"/>
      <c r="S1" s="6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</row>
    <row r="2" spans="1:91" s="29" customFormat="1" ht="25" x14ac:dyDescent="0.25">
      <c r="A2" s="24"/>
      <c r="B2" s="24"/>
      <c r="C2" s="27"/>
      <c r="D2" s="2" t="s">
        <v>3</v>
      </c>
      <c r="E2" s="1"/>
      <c r="F2" s="1"/>
      <c r="G2" s="1"/>
      <c r="H2" s="1"/>
      <c r="I2" s="1"/>
      <c r="J2" s="1"/>
      <c r="K2" s="2"/>
      <c r="L2" s="2"/>
      <c r="M2" s="2"/>
      <c r="N2" s="2"/>
      <c r="O2" s="2"/>
      <c r="P2" s="1"/>
      <c r="Q2" s="1"/>
      <c r="R2" s="1"/>
      <c r="S2" s="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4"/>
      <c r="CC2" s="24"/>
      <c r="CD2" s="24"/>
      <c r="CE2" s="24"/>
    </row>
    <row r="3" spans="1:91" s="29" customFormat="1" ht="20" x14ac:dyDescent="0.25">
      <c r="A3" s="24"/>
      <c r="B3" s="24"/>
      <c r="C3" s="3"/>
      <c r="D3" s="65"/>
      <c r="E3" s="4"/>
      <c r="F3" s="4"/>
      <c r="G3" s="4"/>
      <c r="H3" s="4"/>
      <c r="I3" s="4"/>
      <c r="J3" s="4"/>
      <c r="K3" s="5"/>
      <c r="L3" s="5"/>
      <c r="M3" s="5"/>
      <c r="N3" s="5"/>
      <c r="O3" s="5"/>
      <c r="P3" s="4"/>
      <c r="Q3" s="4"/>
      <c r="R3" s="4"/>
      <c r="S3" s="4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24"/>
      <c r="CC3" s="24"/>
      <c r="CD3" s="24"/>
      <c r="CE3" s="24"/>
    </row>
    <row r="4" spans="1:91" s="29" customFormat="1" ht="12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6"/>
      <c r="Q4" s="6"/>
      <c r="R4" s="6"/>
      <c r="S4" s="6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73"/>
      <c r="CG4" s="273"/>
      <c r="CH4" s="273"/>
      <c r="CI4" s="273"/>
      <c r="CJ4" s="273"/>
      <c r="CK4" s="273"/>
      <c r="CL4" s="273"/>
      <c r="CM4" s="273"/>
    </row>
    <row r="5" spans="1:91" s="29" customFormat="1" ht="12" customHeight="1" x14ac:dyDescent="0.25">
      <c r="A5" s="24"/>
      <c r="B5" s="24"/>
      <c r="C5" s="24"/>
      <c r="D5" s="58"/>
      <c r="E5" s="58"/>
      <c r="F5" s="58"/>
      <c r="G5" s="24"/>
      <c r="H5" s="24"/>
      <c r="I5" s="24"/>
      <c r="J5" s="24"/>
      <c r="K5" s="24"/>
      <c r="L5" s="24"/>
      <c r="M5" s="24"/>
      <c r="N5" s="24"/>
      <c r="O5" s="24"/>
      <c r="P5" s="6"/>
      <c r="Q5" s="6"/>
      <c r="R5" s="6"/>
      <c r="S5" s="6"/>
      <c r="T5" s="24"/>
      <c r="U5" s="24"/>
      <c r="V5" s="24"/>
      <c r="W5" s="32"/>
      <c r="X5" s="32"/>
      <c r="Y5" s="32"/>
      <c r="Z5" s="32"/>
      <c r="AA5" s="32"/>
      <c r="AB5" s="32"/>
      <c r="AC5" s="24"/>
      <c r="AD5" s="24"/>
      <c r="AE5" s="32"/>
      <c r="AF5" s="32"/>
      <c r="AG5" s="32"/>
      <c r="AH5" s="32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73"/>
      <c r="CG5" s="273"/>
      <c r="CH5" s="273"/>
      <c r="CI5" s="273"/>
      <c r="CJ5" s="273"/>
      <c r="CK5" s="273"/>
      <c r="CL5" s="273"/>
      <c r="CM5" s="273"/>
    </row>
    <row r="6" spans="1:91" ht="16" thickBot="1" x14ac:dyDescent="0.4">
      <c r="D6" s="13" t="s">
        <v>4</v>
      </c>
      <c r="E6" s="59"/>
      <c r="F6" s="36"/>
      <c r="G6" s="32"/>
      <c r="H6" s="32"/>
      <c r="J6" s="13" t="s">
        <v>193</v>
      </c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C6" s="13" t="s">
        <v>194</v>
      </c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V6" s="13" t="s">
        <v>195</v>
      </c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24"/>
      <c r="BO6" s="13" t="s">
        <v>78</v>
      </c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24"/>
    </row>
    <row r="7" spans="1:91" ht="18" customHeight="1" thickTop="1" x14ac:dyDescent="0.25">
      <c r="D7" s="60"/>
      <c r="E7" s="60"/>
      <c r="F7" s="60"/>
      <c r="G7" s="32"/>
      <c r="H7" s="32"/>
      <c r="P7" s="32"/>
      <c r="Q7" s="32"/>
      <c r="R7" s="32"/>
      <c r="S7" s="32"/>
      <c r="BN7" s="24"/>
      <c r="CB7" s="24"/>
    </row>
    <row r="8" spans="1:91" ht="18" customHeight="1" x14ac:dyDescent="0.3">
      <c r="D8" s="37" t="s">
        <v>5</v>
      </c>
      <c r="E8" s="61" t="e">
        <f>NA()</f>
        <v>#N/A</v>
      </c>
      <c r="F8" s="61"/>
      <c r="G8" s="32"/>
      <c r="H8" s="32"/>
      <c r="J8" s="37" t="s">
        <v>96</v>
      </c>
      <c r="K8" s="159" t="str">
        <f>IF('Monthly view'!D31="","-",'Monthly view'!D31)</f>
        <v>January</v>
      </c>
      <c r="L8" s="31"/>
      <c r="N8" s="31"/>
      <c r="O8" s="31"/>
      <c r="P8" s="31"/>
      <c r="Q8" s="32"/>
      <c r="R8" s="32"/>
      <c r="AC8" s="37" t="s">
        <v>125</v>
      </c>
      <c r="AD8" s="159" t="str">
        <f>'Quarterly view'!D31</f>
        <v>Q2</v>
      </c>
      <c r="AE8" s="31"/>
      <c r="AG8" s="31"/>
      <c r="AH8" s="31"/>
      <c r="AI8" s="31"/>
      <c r="AL8" s="38"/>
      <c r="AX8" s="324"/>
      <c r="BN8" s="24"/>
      <c r="CB8" s="24"/>
    </row>
    <row r="9" spans="1:91" ht="18" customHeight="1" x14ac:dyDescent="0.25">
      <c r="D9" s="37" t="s">
        <v>6</v>
      </c>
      <c r="E9" s="61" t="b">
        <f>ISERROR(E8)</f>
        <v>1</v>
      </c>
      <c r="F9" s="39"/>
      <c r="G9" s="32"/>
      <c r="H9" s="32"/>
      <c r="J9" s="37" t="s">
        <v>66</v>
      </c>
      <c r="K9" s="159" t="str">
        <f>IF(OR('Monthly view'!D33="",'Monthly view'!D33="All categories"),"",'Monthly view'!D33)</f>
        <v/>
      </c>
      <c r="L9" s="33"/>
      <c r="M9" s="33"/>
      <c r="N9" s="33"/>
      <c r="O9" s="33"/>
      <c r="P9" s="33"/>
      <c r="Q9" s="32"/>
      <c r="R9" s="32"/>
      <c r="AC9" s="37" t="s">
        <v>66</v>
      </c>
      <c r="AD9" s="159" t="str">
        <f>IF(OR('Quarterly view'!$D33="",'Quarterly view'!$D33="All categories"),"",'Quarterly view'!$D33)</f>
        <v/>
      </c>
      <c r="AE9" s="33"/>
      <c r="AF9" s="33"/>
      <c r="AG9" s="33"/>
      <c r="AH9" s="33"/>
      <c r="AI9" s="33"/>
      <c r="AL9" s="38"/>
      <c r="AV9" s="37" t="s">
        <v>66</v>
      </c>
      <c r="AW9" s="159" t="str">
        <f>IF(OR('Yearly view'!D10="",'Yearly view'!D10="All categories"),"",'Yearly view'!D10)</f>
        <v>Marketing</v>
      </c>
      <c r="BN9" s="24"/>
      <c r="BO9" s="268" t="s">
        <v>191</v>
      </c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24"/>
    </row>
    <row r="10" spans="1:91" ht="18" customHeight="1" x14ac:dyDescent="0.25">
      <c r="D10" s="37"/>
      <c r="E10" s="61"/>
      <c r="F10" s="39"/>
      <c r="G10" s="32"/>
      <c r="H10" s="32"/>
      <c r="J10" s="37" t="s">
        <v>31</v>
      </c>
      <c r="K10" s="159" t="str">
        <f>IF(OR('Monthly view'!D35="",'Monthly view'!D35="All subcategories"),"",'Monthly view'!D35)</f>
        <v/>
      </c>
      <c r="N10" s="33"/>
      <c r="O10" s="33"/>
      <c r="P10" s="33"/>
      <c r="Q10" s="32"/>
      <c r="R10" s="32"/>
      <c r="AC10" s="37" t="s">
        <v>31</v>
      </c>
      <c r="AD10" s="159" t="str">
        <f>IF(OR('Quarterly view'!$D35="",'Quarterly view'!$D35="All subcategories"),"",'Quarterly view'!$D35)</f>
        <v/>
      </c>
      <c r="AE10" s="33"/>
      <c r="AF10" s="33"/>
      <c r="AG10" s="33"/>
      <c r="AH10" s="33"/>
      <c r="AI10" s="33"/>
      <c r="AL10" s="38"/>
      <c r="AV10" s="37" t="s">
        <v>31</v>
      </c>
      <c r="AW10" s="159" t="str">
        <f>IF(OR('Yearly view'!D12="",'Yearly view'!D12="All subcategories"),"",'Yearly view'!D12)</f>
        <v/>
      </c>
      <c r="BN10" s="24"/>
      <c r="BO10" s="274">
        <v>5</v>
      </c>
      <c r="BP10" s="274">
        <f t="shared" ref="BP10:BZ10" si="0">BO10+5</f>
        <v>10</v>
      </c>
      <c r="BQ10" s="274">
        <f t="shared" si="0"/>
        <v>15</v>
      </c>
      <c r="BR10" s="274">
        <f t="shared" si="0"/>
        <v>20</v>
      </c>
      <c r="BS10" s="274">
        <f t="shared" si="0"/>
        <v>25</v>
      </c>
      <c r="BT10" s="274">
        <f t="shared" si="0"/>
        <v>30</v>
      </c>
      <c r="BU10" s="274">
        <f t="shared" si="0"/>
        <v>35</v>
      </c>
      <c r="BV10" s="274">
        <f t="shared" si="0"/>
        <v>40</v>
      </c>
      <c r="BW10" s="274">
        <f t="shared" si="0"/>
        <v>45</v>
      </c>
      <c r="BX10" s="274">
        <f t="shared" si="0"/>
        <v>50</v>
      </c>
      <c r="BY10" s="274">
        <f t="shared" si="0"/>
        <v>55</v>
      </c>
      <c r="BZ10" s="274">
        <f t="shared" si="0"/>
        <v>60</v>
      </c>
      <c r="CA10" s="274"/>
      <c r="CB10" s="24"/>
    </row>
    <row r="11" spans="1:91" ht="18" customHeight="1" thickBot="1" x14ac:dyDescent="0.4">
      <c r="D11" s="13" t="s">
        <v>121</v>
      </c>
      <c r="E11" s="13"/>
      <c r="F11" s="13"/>
      <c r="G11" s="13"/>
      <c r="H11" s="13"/>
      <c r="J11" s="37" t="s">
        <v>97</v>
      </c>
      <c r="K11" s="142">
        <f>IFERROR(SUMIFS(Allocations!$AA$29:$AA$128,Allocations!$AC$29:$AC$128,1),0)</f>
        <v>62987</v>
      </c>
      <c r="L11" s="33"/>
      <c r="M11" s="33"/>
      <c r="N11" s="33"/>
      <c r="O11" s="33"/>
      <c r="P11" s="33"/>
      <c r="Q11" s="32"/>
      <c r="R11" s="32"/>
      <c r="AC11" s="37" t="s">
        <v>97</v>
      </c>
      <c r="AD11" s="142">
        <f>IFERROR(SUMIFS(Allocations!$AF$29:$AF$128,Allocations!$AH$29:$AH$128,1),0)</f>
        <v>192394</v>
      </c>
      <c r="AE11" s="33"/>
      <c r="AF11" s="33"/>
      <c r="AG11" s="33"/>
      <c r="AH11" s="33"/>
      <c r="AI11" s="33"/>
      <c r="AL11" s="38"/>
      <c r="AV11" s="37" t="s">
        <v>97</v>
      </c>
      <c r="AW11" s="142">
        <f>IFERROR(SUMIFS(TB_ALLOCATIONS[Total ($)],TB_ALLOCATIONS[Annual filter],1),0)</f>
        <v>98739</v>
      </c>
      <c r="BN11" s="24"/>
      <c r="BO11" s="274" t="s">
        <v>8</v>
      </c>
      <c r="BP11" s="274" t="s">
        <v>196</v>
      </c>
      <c r="BQ11" s="274" t="s">
        <v>10</v>
      </c>
      <c r="BR11" s="274" t="s">
        <v>197</v>
      </c>
      <c r="BS11" s="274" t="s">
        <v>198</v>
      </c>
      <c r="BT11" s="274" t="s">
        <v>13</v>
      </c>
      <c r="BU11" s="274" t="s">
        <v>14</v>
      </c>
      <c r="BV11" s="274" t="s">
        <v>199</v>
      </c>
      <c r="BW11" s="274" t="s">
        <v>200</v>
      </c>
      <c r="BX11" s="274" t="s">
        <v>201</v>
      </c>
      <c r="BY11" s="274" t="s">
        <v>18</v>
      </c>
      <c r="BZ11" s="274" t="s">
        <v>202</v>
      </c>
      <c r="CA11" s="274"/>
      <c r="CB11" s="24"/>
    </row>
    <row r="12" spans="1:91" ht="18" customHeight="1" thickTop="1" x14ac:dyDescent="0.25">
      <c r="D12" s="37"/>
      <c r="E12" s="61"/>
      <c r="F12" s="39"/>
      <c r="G12" s="32"/>
      <c r="H12" s="32"/>
      <c r="J12" s="37" t="s">
        <v>74</v>
      </c>
      <c r="K12" s="142">
        <f>IFERROR(SUMIFS(TB_TRANSACTIONS[Total ($)],TB_TRANSACTIONS[Monthly filter],1),"-")</f>
        <v>53950</v>
      </c>
      <c r="AC12" s="37" t="s">
        <v>74</v>
      </c>
      <c r="AD12" s="142">
        <f>IFERROR(SUMIFS(TB_TRANSACTIONS[Total ($)],TB_TRANSACTIONS[Quarterly filter],1),"-")</f>
        <v>161969</v>
      </c>
      <c r="AE12" s="33"/>
      <c r="AF12" s="33"/>
      <c r="AG12" s="33"/>
      <c r="AH12" s="33"/>
      <c r="AI12" s="33"/>
      <c r="AL12" s="38"/>
      <c r="AV12" s="37" t="s">
        <v>74</v>
      </c>
      <c r="AW12" s="142">
        <f>IFERROR(SUMIFS(TB_TRANSACTIONS[Total ($)],TB_TRANSACTIONS[Annual filter],1),0)</f>
        <v>71331</v>
      </c>
      <c r="BN12" s="24"/>
      <c r="BO12" s="274"/>
      <c r="BP12" s="274"/>
      <c r="BQ12" s="274"/>
      <c r="BR12" s="274"/>
      <c r="BS12" s="274"/>
      <c r="BT12" s="274"/>
      <c r="BU12" s="274"/>
      <c r="BV12" s="274"/>
      <c r="BW12" s="274"/>
      <c r="BX12" s="274"/>
      <c r="BY12" s="274"/>
      <c r="BZ12" s="274"/>
      <c r="CA12" s="274"/>
      <c r="CB12" s="24"/>
    </row>
    <row r="13" spans="1:91" ht="18" customHeight="1" x14ac:dyDescent="0.25">
      <c r="C13" s="63">
        <v>1</v>
      </c>
      <c r="D13" s="87" t="s">
        <v>8</v>
      </c>
      <c r="E13" s="56">
        <v>1</v>
      </c>
      <c r="F13" s="56" t="s">
        <v>55</v>
      </c>
      <c r="G13" s="161" t="s">
        <v>73</v>
      </c>
      <c r="H13" s="55" t="s">
        <v>126</v>
      </c>
      <c r="BN13" s="24"/>
      <c r="BO13" s="269">
        <f ca="1">IF(Summary!$H13="","",OFFSET(Summary!$H13,0,Analysis!BO$10))</f>
        <v>0.10724714627024157</v>
      </c>
      <c r="BP13" s="269">
        <f ca="1">IF(Summary!$H13="","",OFFSET(Summary!$H13,0,Analysis!BP$10))</f>
        <v>0.2045312928391616</v>
      </c>
      <c r="BQ13" s="269">
        <f ca="1">IF(Summary!$H13="","",OFFSET(Summary!$H13,0,Analysis!BQ$10))</f>
        <v>-0.32348964249012924</v>
      </c>
      <c r="BR13" s="269">
        <f ca="1">IF(Summary!$H13="","",OFFSET(Summary!$H13,0,Analysis!BR$10))</f>
        <v>-0.18266802772255952</v>
      </c>
      <c r="BS13" s="269">
        <f ca="1">IF(Summary!$H13="","",OFFSET(Summary!$H13,0,Analysis!BS$10))</f>
        <v>3.7459283387622166E-2</v>
      </c>
      <c r="BT13" s="269">
        <f ca="1">IF(Summary!$H13="","",OFFSET(Summary!$H13,0,Analysis!BT$10))</f>
        <v>-8.9676872806486729E-2</v>
      </c>
      <c r="BU13" s="269">
        <f ca="1">IF(Summary!$H13="","",OFFSET(Summary!$H13,0,Analysis!BU$10))</f>
        <v>-0.1386932356632431</v>
      </c>
      <c r="BV13" s="269">
        <f ca="1">IF(Summary!$H13="","",OFFSET(Summary!$H13,0,Analysis!BV$10))</f>
        <v>2.2518926359256675E-2</v>
      </c>
      <c r="BW13" s="269">
        <f ca="1">IF(Summary!$H13="","",OFFSET(Summary!$H13,0,Analysis!BW$10))</f>
        <v>0.34817154171992892</v>
      </c>
      <c r="BX13" s="269">
        <f ca="1">IF(Summary!$H13="","",OFFSET(Summary!$H13,0,Analysis!BX$10))</f>
        <v>-0.87622754795705493</v>
      </c>
      <c r="BY13" s="269">
        <f ca="1">IF(Summary!$H13="","",OFFSET(Summary!$H13,0,Analysis!BY$10))</f>
        <v>-0.91106193701244997</v>
      </c>
      <c r="BZ13" s="269">
        <f ca="1">IF(Summary!$H13="","",OFFSET(Summary!$H13,0,Analysis!BZ$10))</f>
        <v>-0.89344529593999678</v>
      </c>
      <c r="CA13" s="269"/>
      <c r="CB13" s="24"/>
    </row>
    <row r="14" spans="1:91" ht="18" customHeight="1" x14ac:dyDescent="0.25">
      <c r="C14" s="63">
        <v>2</v>
      </c>
      <c r="D14" s="87" t="s">
        <v>9</v>
      </c>
      <c r="E14" s="56">
        <v>2</v>
      </c>
      <c r="F14" s="56" t="s">
        <v>56</v>
      </c>
      <c r="G14" s="161" t="s">
        <v>73</v>
      </c>
      <c r="H14" s="54" t="str" cm="1">
        <f t="array" ref="H14:H17">IFERROR(_xlfn.UNIQUE(G13:G24),"-")</f>
        <v>Q1</v>
      </c>
      <c r="BN14" s="24"/>
      <c r="BO14" s="269">
        <f ca="1">IF(Summary!$H14="","",OFFSET(Summary!$H14,0,Analysis!BO$10))</f>
        <v>-0.24896551724137927</v>
      </c>
      <c r="BP14" s="269">
        <f ca="1">IF(Summary!$H14="","",OFFSET(Summary!$H14,0,Analysis!BP$10))</f>
        <v>0.24060761138865194</v>
      </c>
      <c r="BQ14" s="269">
        <f ca="1">IF(Summary!$H14="","",OFFSET(Summary!$H14,0,Analysis!BQ$10))</f>
        <v>-0.42777697876216503</v>
      </c>
      <c r="BR14" s="269">
        <f ca="1">IF(Summary!$H14="","",OFFSET(Summary!$H14,0,Analysis!BR$10))</f>
        <v>2.9911357582638409E-2</v>
      </c>
      <c r="BS14" s="269">
        <f ca="1">IF(Summary!$H14="","",OFFSET(Summary!$H14,0,Analysis!BS$10))</f>
        <v>0.24047436878347361</v>
      </c>
      <c r="BT14" s="269">
        <f ca="1">IF(Summary!$H14="","",OFFSET(Summary!$H14,0,Analysis!BT$10))</f>
        <v>-0.48388716832677658</v>
      </c>
      <c r="BU14" s="269">
        <f ca="1">IF(Summary!$H14="","",OFFSET(Summary!$H14,0,Analysis!BU$10))</f>
        <v>-3.2646048109965631E-2</v>
      </c>
      <c r="BV14" s="269">
        <f ca="1">IF(Summary!$H14="","",OFFSET(Summary!$H14,0,Analysis!BV$10))</f>
        <v>8.65578661051154E-2</v>
      </c>
      <c r="BW14" s="269">
        <f ca="1">IF(Summary!$H14="","",OFFSET(Summary!$H14,0,Analysis!BW$10))</f>
        <v>0.43108728943338437</v>
      </c>
      <c r="BX14" s="269">
        <f ca="1">IF(Summary!$H14="","",OFFSET(Summary!$H14,0,Analysis!BX$10))</f>
        <v>-0.94940441547355758</v>
      </c>
      <c r="BY14" s="269">
        <f ca="1">IF(Summary!$H14="","",OFFSET(Summary!$H14,0,Analysis!BY$10))</f>
        <v>-0.9513718808788556</v>
      </c>
      <c r="BZ14" s="269">
        <f ca="1">IF(Summary!$H14="","",OFFSET(Summary!$H14,0,Analysis!BZ$10))</f>
        <v>-0.93271212995794506</v>
      </c>
      <c r="CA14" s="269"/>
      <c r="CB14" s="24"/>
    </row>
    <row r="15" spans="1:91" ht="18" customHeight="1" thickBot="1" x14ac:dyDescent="0.3">
      <c r="B15" s="62"/>
      <c r="C15" s="63">
        <v>3</v>
      </c>
      <c r="D15" s="87" t="s">
        <v>10</v>
      </c>
      <c r="E15" s="56">
        <v>3</v>
      </c>
      <c r="F15" s="56" t="s">
        <v>57</v>
      </c>
      <c r="G15" s="161" t="s">
        <v>73</v>
      </c>
      <c r="H15" s="54" t="str">
        <v>Q2</v>
      </c>
      <c r="J15" s="37" t="s">
        <v>144</v>
      </c>
      <c r="L15" s="320" t="s">
        <v>85</v>
      </c>
      <c r="M15" s="321"/>
      <c r="O15" s="320" t="s">
        <v>210</v>
      </c>
      <c r="P15" s="321"/>
      <c r="Q15" s="321"/>
      <c r="R15" s="321"/>
      <c r="S15" s="321"/>
      <c r="T15" s="321"/>
      <c r="U15" s="321"/>
      <c r="V15" s="45"/>
      <c r="W15" s="320" t="s">
        <v>162</v>
      </c>
      <c r="X15" s="321"/>
      <c r="Y15" s="321"/>
      <c r="Z15" s="321"/>
      <c r="AA15" s="321"/>
      <c r="AC15" s="37" t="s">
        <v>144</v>
      </c>
      <c r="AE15" s="320" t="s">
        <v>85</v>
      </c>
      <c r="AF15" s="321"/>
      <c r="AH15" s="320" t="s">
        <v>211</v>
      </c>
      <c r="AI15" s="321"/>
      <c r="AJ15" s="321"/>
      <c r="AK15" s="321"/>
      <c r="AL15" s="321"/>
      <c r="AM15" s="321"/>
      <c r="AN15" s="321"/>
      <c r="AP15" s="320" t="s">
        <v>162</v>
      </c>
      <c r="AQ15" s="321"/>
      <c r="AR15" s="321"/>
      <c r="AS15" s="321"/>
      <c r="AT15" s="321"/>
      <c r="AV15" s="37" t="s">
        <v>144</v>
      </c>
      <c r="AX15" s="320" t="s">
        <v>85</v>
      </c>
      <c r="AY15" s="321"/>
      <c r="BA15" s="320" t="s">
        <v>129</v>
      </c>
      <c r="BB15" s="321"/>
      <c r="BC15" s="321"/>
      <c r="BD15" s="321"/>
      <c r="BE15" s="321"/>
      <c r="BF15" s="321"/>
      <c r="BG15" s="321"/>
      <c r="BI15" s="320" t="s">
        <v>162</v>
      </c>
      <c r="BJ15" s="321"/>
      <c r="BK15" s="321"/>
      <c r="BL15" s="321"/>
      <c r="BM15" s="321"/>
      <c r="BN15" s="24"/>
      <c r="BO15" s="269">
        <f ca="1">IF(Summary!$H15="","",OFFSET(Summary!$H15,0,Analysis!BO$10))</f>
        <v>1.0021903139449986</v>
      </c>
      <c r="BP15" s="269">
        <f ca="1">IF(Summary!$H15="","",OFFSET(Summary!$H15,0,Analysis!BP$10))</f>
        <v>0.18221951590805308</v>
      </c>
      <c r="BQ15" s="269">
        <f ca="1">IF(Summary!$H15="","",OFFSET(Summary!$H15,0,Analysis!BQ$10))</f>
        <v>-0.14296345910545505</v>
      </c>
      <c r="BR15" s="269">
        <f ca="1">IF(Summary!$H15="","",OFFSET(Summary!$H15,0,Analysis!BR$10))</f>
        <v>-0.40855039637599089</v>
      </c>
      <c r="BS15" s="269">
        <f ca="1">IF(Summary!$H15="","",OFFSET(Summary!$H15,0,Analysis!BS$10))</f>
        <v>-0.29082923924370996</v>
      </c>
      <c r="BT15" s="269">
        <f ca="1">IF(Summary!$H15="","",OFFSET(Summary!$H15,0,Analysis!BT$10))</f>
        <v>0.70051104764767769</v>
      </c>
      <c r="BU15" s="269">
        <f ca="1">IF(Summary!$H15="","",OFFSET(Summary!$H15,0,Analysis!BU$10))</f>
        <v>-0.28249475890985321</v>
      </c>
      <c r="BV15" s="269">
        <f ca="1">IF(Summary!$H15="","",OFFSET(Summary!$H15,0,Analysis!BV$10))</f>
        <v>7.0276284071945083E-2</v>
      </c>
      <c r="BW15" s="269">
        <f ca="1">IF(Summary!$H15="","",OFFSET(Summary!$H15,0,Analysis!BW$10))</f>
        <v>0.42090303719343836</v>
      </c>
      <c r="BX15" s="269">
        <f ca="1">IF(Summary!$H15="","",OFFSET(Summary!$H15,0,Analysis!BX$10))</f>
        <v>-0.88338466803559201</v>
      </c>
      <c r="BY15" s="269">
        <f ca="1">IF(Summary!$H15="","",OFFSET(Summary!$H15,0,Analysis!BY$10))</f>
        <v>-0.91209622513049404</v>
      </c>
      <c r="BZ15" s="269">
        <f ca="1">IF(Summary!$H15="","",OFFSET(Summary!$H15,0,Analysis!BZ$10))</f>
        <v>-0.84977949283351706</v>
      </c>
      <c r="CA15" s="269"/>
      <c r="CB15" s="24"/>
    </row>
    <row r="16" spans="1:91" ht="18" customHeight="1" x14ac:dyDescent="0.3">
      <c r="B16" s="62"/>
      <c r="C16" s="63">
        <v>4</v>
      </c>
      <c r="D16" s="87" t="s">
        <v>11</v>
      </c>
      <c r="E16" s="56">
        <v>4</v>
      </c>
      <c r="F16" s="56" t="s">
        <v>58</v>
      </c>
      <c r="G16" s="161" t="s">
        <v>122</v>
      </c>
      <c r="H16" s="54" t="str">
        <v>Q3</v>
      </c>
      <c r="J16" s="167" t="s">
        <v>143</v>
      </c>
      <c r="M16" s="31"/>
      <c r="P16" s="32"/>
      <c r="Q16" s="32"/>
      <c r="R16" s="45"/>
      <c r="S16" s="45"/>
      <c r="T16" s="45"/>
      <c r="U16" s="45"/>
      <c r="V16" s="45"/>
      <c r="AC16" s="167" t="s">
        <v>143</v>
      </c>
      <c r="AF16" s="31"/>
      <c r="AK16" s="45"/>
      <c r="AL16" s="45"/>
      <c r="AM16" s="45"/>
      <c r="AN16" s="45"/>
      <c r="AV16" s="167" t="s">
        <v>143</v>
      </c>
      <c r="AY16" s="31"/>
      <c r="BD16" s="45"/>
      <c r="BE16" s="45"/>
      <c r="BF16" s="45"/>
      <c r="BG16" s="45"/>
      <c r="BN16" s="24"/>
      <c r="BO16" s="269">
        <f ca="1">IF(Summary!$H16="","",OFFSET(Summary!$H16,0,Analysis!BO$10))</f>
        <v>-0.80684664625661007</v>
      </c>
      <c r="BP16" s="269">
        <f ca="1">IF(Summary!$H16="","",OFFSET(Summary!$H16,0,Analysis!BP$10))</f>
        <v>-4.7417442845046565E-2</v>
      </c>
      <c r="BQ16" s="269">
        <f ca="1">IF(Summary!$H16="","",OFFSET(Summary!$H16,0,Analysis!BQ$10))</f>
        <v>-0.41685309470544374</v>
      </c>
      <c r="BR16" s="269">
        <f ca="1">IF(Summary!$H16="","",OFFSET(Summary!$H16,0,Analysis!BR$10))</f>
        <v>-0.84633950120675783</v>
      </c>
      <c r="BS16" s="269">
        <f ca="1">IF(Summary!$H16="","",OFFSET(Summary!$H16,0,Analysis!BS$10))</f>
        <v>-0.37419651056014691</v>
      </c>
      <c r="BT16" s="269">
        <f ca="1">IF(Summary!$H16="","",OFFSET(Summary!$H16,0,Analysis!BT$10))</f>
        <v>-0.35577156743620897</v>
      </c>
      <c r="BU16" s="269">
        <f ca="1">IF(Summary!$H16="","",OFFSET(Summary!$H16,0,Analysis!BU$10))</f>
        <v>-0.43890828308473495</v>
      </c>
      <c r="BV16" s="269">
        <f ca="1">IF(Summary!$H16="","",OFFSET(Summary!$H16,0,Analysis!BV$10))</f>
        <v>-0.69690346083788701</v>
      </c>
      <c r="BW16" s="269">
        <f ca="1">IF(Summary!$H16="","",OFFSET(Summary!$H16,0,Analysis!BW$10))</f>
        <v>-0.71830985915492951</v>
      </c>
      <c r="BX16" s="269">
        <f ca="1">IF(Summary!$H16="","",OFFSET(Summary!$H16,0,Analysis!BX$10))</f>
        <v>0.19132791327913279</v>
      </c>
      <c r="BY16" s="269">
        <f ca="1">IF(Summary!$H16="","",OFFSET(Summary!$H16,0,Analysis!BY$10))</f>
        <v>-0.56767254257544075</v>
      </c>
      <c r="BZ16" s="269">
        <f ca="1">IF(Summary!$H16="","",OFFSET(Summary!$H16,0,Analysis!BZ$10))</f>
        <v>-0.60602409638554211</v>
      </c>
      <c r="CA16" s="269"/>
      <c r="CB16" s="24"/>
    </row>
    <row r="17" spans="2:79" ht="18" customHeight="1" x14ac:dyDescent="0.25">
      <c r="B17" s="62"/>
      <c r="C17" s="63">
        <v>5</v>
      </c>
      <c r="D17" s="87" t="s">
        <v>12</v>
      </c>
      <c r="E17" s="56">
        <v>5</v>
      </c>
      <c r="F17" s="56" t="s">
        <v>12</v>
      </c>
      <c r="G17" s="161" t="s">
        <v>122</v>
      </c>
      <c r="H17" s="157" t="str">
        <v>Q4</v>
      </c>
      <c r="J17" s="146" t="str" cm="1">
        <f t="array" ref="J17">IF(K9="","-",IFERROR(_xlfn._xlws.FILTER(Fields!$C$33:$C$208,Fields!$D$33:$D$208=Analysis!K9),"-"))</f>
        <v>-</v>
      </c>
      <c r="K17" s="186" t="str" cm="1">
        <f t="array" ref="K17:K18">IFERROR(_xlfn._xlws.FILTER(J16:J200,J16:J200&lt;&gt;""),"-")</f>
        <v>All subcategories</v>
      </c>
      <c r="L17" s="37" t="s">
        <v>101</v>
      </c>
      <c r="O17" s="37" t="s">
        <v>71</v>
      </c>
      <c r="P17" s="37" t="s">
        <v>118</v>
      </c>
      <c r="Q17" s="37" t="s">
        <v>74</v>
      </c>
      <c r="R17" s="37" t="s">
        <v>110</v>
      </c>
      <c r="S17" s="39" t="s">
        <v>99</v>
      </c>
      <c r="T17" s="39" t="s">
        <v>104</v>
      </c>
      <c r="U17" s="39" t="s">
        <v>119</v>
      </c>
      <c r="V17" s="39"/>
      <c r="W17" s="37" t="s">
        <v>161</v>
      </c>
      <c r="X17" s="37" t="s">
        <v>23</v>
      </c>
      <c r="Y17" s="37"/>
      <c r="Z17" s="32" t="str" cm="1">
        <f t="array" ref="Z17:AA21">_xlfn._xlws.FILTER(W17:X29,(W17:W29&lt;&gt;"Initial budget ($)")*(W17:W29&lt;&gt;"Budget remaining ($)")*(W17:W29&lt;&gt;""))</f>
        <v>Steps</v>
      </c>
      <c r="AA17" s="32" t="str">
        <v>Total</v>
      </c>
      <c r="AC17" s="146" t="str" cm="1">
        <f t="array" ref="AC17">IF(AD9="","-",IFERROR(_xlfn._xlws.FILTER(Fields!$C$33:$C$208,Fields!$D$33:$D$208=Analysis!AD9),"-"))</f>
        <v>-</v>
      </c>
      <c r="AD17" s="186" t="str" cm="1">
        <f t="array" ref="AD17:AD18">IFERROR(_xlfn._xlws.FILTER(AC16:AC222,AC16:AC222&lt;&gt;""),"-")</f>
        <v>All subcategories</v>
      </c>
      <c r="AE17" s="37" t="s">
        <v>101</v>
      </c>
      <c r="AH17" s="37" t="s">
        <v>71</v>
      </c>
      <c r="AI17" s="37" t="s">
        <v>118</v>
      </c>
      <c r="AJ17" s="37" t="s">
        <v>74</v>
      </c>
      <c r="AK17" s="37" t="s">
        <v>110</v>
      </c>
      <c r="AL17" s="39" t="s">
        <v>99</v>
      </c>
      <c r="AM17" s="39" t="s">
        <v>104</v>
      </c>
      <c r="AN17" s="39" t="s">
        <v>119</v>
      </c>
      <c r="AP17" s="37" t="s">
        <v>161</v>
      </c>
      <c r="AQ17" s="37" t="s">
        <v>23</v>
      </c>
      <c r="AR17" s="37"/>
      <c r="AS17" s="32" t="str" cm="1">
        <f t="array" ref="AS17:AT21">_xlfn._xlws.FILTER(AP17:AQ29,(AP17:AP29&lt;&gt;"Initial budget ($)")*(AP17:AP29&lt;&gt;"Budget remaining ($)")*(AP17:AP29&lt;&gt;""))</f>
        <v>Steps</v>
      </c>
      <c r="AT17" s="32" t="str">
        <v>Total</v>
      </c>
      <c r="AV17" s="146" t="str" cm="1">
        <f t="array" ref="AV17:AV19">IF(AW9="","-",IFERROR(_xlfn._xlws.FILTER(Fields!$C$33:$C$208,Fields!$D$33:$D$208=Analysis!AW9),"-"))</f>
        <v>Advertising</v>
      </c>
      <c r="AW17" s="186" t="str" cm="1">
        <f t="array" ref="AW17:AW20">IFERROR(_xlfn._xlws.FILTER(AV16:AV222,AV16:AV222&lt;&gt;""),"-")</f>
        <v>All subcategories</v>
      </c>
      <c r="AX17" s="37" t="s">
        <v>101</v>
      </c>
      <c r="BA17" s="272" t="s">
        <v>71</v>
      </c>
      <c r="BB17" s="272" t="s">
        <v>118</v>
      </c>
      <c r="BC17" s="272" t="s">
        <v>74</v>
      </c>
      <c r="BD17" s="272" t="s">
        <v>110</v>
      </c>
      <c r="BE17" s="272" t="s">
        <v>99</v>
      </c>
      <c r="BF17" s="272" t="s">
        <v>104</v>
      </c>
      <c r="BG17" s="272" t="s">
        <v>119</v>
      </c>
      <c r="BI17" s="37" t="s">
        <v>161</v>
      </c>
      <c r="BJ17" s="37" t="s">
        <v>23</v>
      </c>
      <c r="BK17" s="37"/>
      <c r="BL17" s="32" t="str" cm="1">
        <f t="array" ref="BL17:BM18">_xlfn._xlws.FILTER(BI17:BJ29,(BI17:BI29&lt;&gt;"Initial budget ($)")*(BI17:BI29&lt;&gt;"Budget remaining ($)")*(BI17:BI29&lt;&gt;""))</f>
        <v>Steps</v>
      </c>
      <c r="BM17" s="37" t="str">
        <v>Total</v>
      </c>
      <c r="BN17" s="24"/>
      <c r="BO17" s="269" t="str">
        <f ca="1">IF(Summary!$H17="","",OFFSET(Summary!$H17,0,Analysis!BO$10))</f>
        <v/>
      </c>
      <c r="BP17" s="269" t="str">
        <f ca="1">IF(Summary!$H17="","",OFFSET(Summary!$H17,0,Analysis!BP$10))</f>
        <v/>
      </c>
      <c r="BQ17" s="269" t="str">
        <f ca="1">IF(Summary!$H17="","",OFFSET(Summary!$H17,0,Analysis!BQ$10))</f>
        <v/>
      </c>
      <c r="BR17" s="269" t="str">
        <f ca="1">IF(Summary!$H17="","",OFFSET(Summary!$H17,0,Analysis!BR$10))</f>
        <v/>
      </c>
      <c r="BS17" s="269" t="str">
        <f ca="1">IF(Summary!$H17="","",OFFSET(Summary!$H17,0,Analysis!BS$10))</f>
        <v/>
      </c>
      <c r="BT17" s="269" t="str">
        <f ca="1">IF(Summary!$H17="","",OFFSET(Summary!$H17,0,Analysis!BT$10))</f>
        <v/>
      </c>
      <c r="BU17" s="269" t="str">
        <f ca="1">IF(Summary!$H17="","",OFFSET(Summary!$H17,0,Analysis!BU$10))</f>
        <v/>
      </c>
      <c r="BV17" s="269" t="str">
        <f ca="1">IF(Summary!$H17="","",OFFSET(Summary!$H17,0,Analysis!BV$10))</f>
        <v/>
      </c>
      <c r="BW17" s="269" t="str">
        <f ca="1">IF(Summary!$H17="","",OFFSET(Summary!$H17,0,Analysis!BW$10))</f>
        <v/>
      </c>
      <c r="BX17" s="269" t="str">
        <f ca="1">IF(Summary!$H17="","",OFFSET(Summary!$H17,0,Analysis!BX$10))</f>
        <v/>
      </c>
      <c r="BY17" s="269" t="str">
        <f ca="1">IF(Summary!$H17="","",OFFSET(Summary!$H17,0,Analysis!BY$10))</f>
        <v/>
      </c>
      <c r="BZ17" s="269" t="str">
        <f ca="1">IF(Summary!$H17="","",OFFSET(Summary!$H17,0,Analysis!BZ$10))</f>
        <v/>
      </c>
      <c r="CA17" s="269"/>
    </row>
    <row r="18" spans="2:79" ht="18" customHeight="1" x14ac:dyDescent="0.25">
      <c r="B18" s="62"/>
      <c r="C18" s="63">
        <v>6</v>
      </c>
      <c r="D18" s="87" t="s">
        <v>13</v>
      </c>
      <c r="E18" s="56">
        <v>6</v>
      </c>
      <c r="F18" s="56" t="s">
        <v>59</v>
      </c>
      <c r="G18" s="161" t="s">
        <v>122</v>
      </c>
      <c r="H18" s="32"/>
      <c r="J18" s="146"/>
      <c r="K18" s="186" t="str">
        <v>-</v>
      </c>
      <c r="L18" s="135" t="s">
        <v>86</v>
      </c>
      <c r="M18" s="136">
        <v>0</v>
      </c>
      <c r="O18" s="32" t="s">
        <v>55</v>
      </c>
      <c r="P18" s="160" cm="1">
        <f t="array" ref="P18">IFERROR(INDEX(Allocations!$D$22:O$22,0,MATCH(Analysis!O18,Allocations!$D$10:$O$10,0)),0)</f>
        <v>62987</v>
      </c>
      <c r="Q18" s="160">
        <f>IF(IFERROR(SUMIFS(TB_TRANSACTIONS[Total ($)],TB_TRANSACTIONS[Month],Analysis!O18),0)&lt;P18,IFERROR(SUMIFS(TB_TRANSACTIONS[Total ($)],TB_TRANSACTIONS[Month],Analysis!O18),0),P18)</f>
        <v>53950</v>
      </c>
      <c r="R18" s="160">
        <f>IF(IFERROR(SUMIFS(TB_TRANSACTIONS[Total ($)],TB_TRANSACTIONS[Month],Analysis!O18),0)&gt;P18,IFERROR(SUMIFS(TB_TRANSACTIONS[Total ($)],TB_TRANSACTIONS[Month],Analysis!O18)-P18,0),0)</f>
        <v>0</v>
      </c>
      <c r="S18" s="45">
        <f>IFERROR(Q18/P18,0)</f>
        <v>0.85652594979916485</v>
      </c>
      <c r="T18" s="45">
        <f>IFERROR(IF(R18=0,0,(SUM(Q18:R18)/P18)),0)</f>
        <v>0</v>
      </c>
      <c r="U18" s="45">
        <f>IF(S18&lt;&gt;"",1,"")</f>
        <v>1</v>
      </c>
      <c r="V18" s="45"/>
      <c r="W18" s="228" t="s">
        <v>216</v>
      </c>
      <c r="X18" s="229">
        <f>K11</f>
        <v>62987</v>
      </c>
      <c r="Y18" s="37"/>
      <c r="Z18" s="32" t="str">
        <v>Labor expenses</v>
      </c>
      <c r="AA18" s="32">
        <v>-41710</v>
      </c>
      <c r="AC18" s="146"/>
      <c r="AD18" s="186" t="str">
        <v>-</v>
      </c>
      <c r="AE18" s="135" t="s">
        <v>86</v>
      </c>
      <c r="AF18" s="136">
        <v>0</v>
      </c>
      <c r="AH18" s="32" t="str" cm="1">
        <f t="array" ref="AH18:AH21">IFERROR(_xlfn.UNIQUE(G13:G24),"-")</f>
        <v>Q1</v>
      </c>
      <c r="AI18" s="160">
        <f>IFERROR(SUM(INDEX(Allocations!$T$11:$W$20,0,MATCH(Analysis!AH18,Allocations!$T$10:$W$10,0))),0)</f>
        <v>181309</v>
      </c>
      <c r="AJ18" s="160">
        <f>IF(IFERROR(SUMIFS(TB_TRANSACTIONS[Total ($)],TB_TRANSACTIONS[Quarter],Analysis!AH18),0)&lt;AI18,IFERROR(SUMIFS(TB_TRANSACTIONS[Total ($)],TB_TRANSACTIONS[Quarter],Analysis!AH18),0),AI18)</f>
        <v>165913</v>
      </c>
      <c r="AK18" s="160">
        <f>IF(IFERROR(SUMIFS(TB_TRANSACTIONS[Total ($)],TB_TRANSACTIONS[Quarter],Analysis!AH18),0)&gt;AI18,IFERROR(SUMIFS(TB_TRANSACTIONS[Total ($)],TB_TRANSACTIONS[Quarter],Analysis!AH18)-AI18,0),0)</f>
        <v>0</v>
      </c>
      <c r="AL18" s="45">
        <f>IFERROR(AJ18/AI18,0)</f>
        <v>0.91508419328328983</v>
      </c>
      <c r="AM18" s="45">
        <f>IFERROR(IF(AK18=0,0,(SUM(AJ18:AK18)/AI18)),0)</f>
        <v>0</v>
      </c>
      <c r="AN18" s="45">
        <f>IF(AL18&lt;&gt;"",1,"")</f>
        <v>1</v>
      </c>
      <c r="AP18" s="228" t="s">
        <v>216</v>
      </c>
      <c r="AQ18" s="229">
        <f>AD11</f>
        <v>192394</v>
      </c>
      <c r="AR18" s="37"/>
      <c r="AS18" s="32" t="str">
        <v>Labor expenses</v>
      </c>
      <c r="AT18" s="32">
        <v>-111352</v>
      </c>
      <c r="AV18" s="146" t="str">
        <v>Digital Marketing</v>
      </c>
      <c r="AW18" s="186" t="str">
        <v>Advertising</v>
      </c>
      <c r="AX18" s="135" t="s">
        <v>86</v>
      </c>
      <c r="AY18" s="136">
        <v>0</v>
      </c>
      <c r="BA18" s="270" t="s">
        <v>55</v>
      </c>
      <c r="BB18" s="160" cm="1">
        <f t="array" ref="BB18">IFERROR(SUM(INDEX(IFERROR(_xlfn._xlws.FILTER(TB_ALLOCATIONS[[January]:[December]],TB_ALLOCATIONS[Annual filter]=1),0),0,MATCH(Analysis!BA18,TB_ALLOCATIONS[[#Headers],[January]:[December]],0))),0)</f>
        <v>8802</v>
      </c>
      <c r="BC18" s="160">
        <f>IFERROR(SUMIFS(TB_TRANSACTIONS[Total ($)],TB_TRANSACTIONS[Month],Analysis!BA18,TB_TRANSACTIONS[Annual filter],1),0)</f>
        <v>4369</v>
      </c>
      <c r="BD18" s="160">
        <f>IF(IFERROR(SUMIFS(TB_TRANSACTIONS[Total ($)],TB_TRANSACTIONS[Month],Analysis!BA18),0)&gt;BB18,IFERROR(SUMIFS(TB_TRANSACTIONS[Total ($)],TB_TRANSACTIONS[Month],Analysis!BA18)-BB18,0),0)</f>
        <v>45148</v>
      </c>
      <c r="BE18" s="271">
        <f>IFERROR(BC18/BB18,0)</f>
        <v>0.49636446262213135</v>
      </c>
      <c r="BF18" s="271">
        <f>IFERROR(IF(BD18=0,0,(SUM(BC18:BD18)/BB18)),0)</f>
        <v>5.6256532606225855</v>
      </c>
      <c r="BG18" s="271">
        <f>IF(BE18&lt;&gt;"",1,"")</f>
        <v>1</v>
      </c>
      <c r="BI18" s="228" t="s">
        <v>216</v>
      </c>
      <c r="BJ18" s="229">
        <f>AW11</f>
        <v>98739</v>
      </c>
      <c r="BK18" s="37"/>
      <c r="BL18" s="229" t="str">
        <v>Marketing</v>
      </c>
      <c r="BM18" s="229">
        <v>-71331</v>
      </c>
      <c r="BN18" s="24"/>
      <c r="BO18" s="269">
        <f ca="1">IF(Summary!$H18="","",OFFSET(Summary!$H18,0,Analysis!BO$10))</f>
        <v>-0.52685777901475084</v>
      </c>
      <c r="BP18" s="269">
        <f ca="1">IF(Summary!$H18="","",OFFSET(Summary!$H18,0,Analysis!BP$10))</f>
        <v>-0.32810444287015483</v>
      </c>
      <c r="BQ18" s="269">
        <f ca="1">IF(Summary!$H18="","",OFFSET(Summary!$H18,0,Analysis!BQ$10))</f>
        <v>0.9096774193548387</v>
      </c>
      <c r="BR18" s="269">
        <f ca="1">IF(Summary!$H18="","",OFFSET(Summary!$H18,0,Analysis!BR$10))</f>
        <v>-0.61141040360328536</v>
      </c>
      <c r="BS18" s="269">
        <f ca="1">IF(Summary!$H18="","",OFFSET(Summary!$H18,0,Analysis!BS$10))</f>
        <v>-0.48045147777519204</v>
      </c>
      <c r="BT18" s="269">
        <f ca="1">IF(Summary!$H18="","",OFFSET(Summary!$H18,0,Analysis!BT$10))</f>
        <v>-0.48205336584044423</v>
      </c>
      <c r="BU18" s="269">
        <f ca="1">IF(Summary!$H18="","",OFFSET(Summary!$H18,0,Analysis!BU$10))</f>
        <v>-0.65417359819943244</v>
      </c>
      <c r="BV18" s="269">
        <f ca="1">IF(Summary!$H18="","",OFFSET(Summary!$H18,0,Analysis!BV$10))</f>
        <v>-0.70799968286688331</v>
      </c>
      <c r="BW18" s="269">
        <f ca="1">IF(Summary!$H18="","",OFFSET(Summary!$H18,0,Analysis!BW$10))</f>
        <v>-0.70635838150289021</v>
      </c>
      <c r="BX18" s="269">
        <f ca="1">IF(Summary!$H18="","",OFFSET(Summary!$H18,0,Analysis!BX$10))</f>
        <v>-0.26900820885479748</v>
      </c>
      <c r="BY18" s="269">
        <f ca="1">IF(Summary!$H18="","",OFFSET(Summary!$H18,0,Analysis!BY$10))</f>
        <v>-0.56707664738942731</v>
      </c>
      <c r="BZ18" s="269">
        <f ca="1">IF(Summary!$H18="","",OFFSET(Summary!$H18,0,Analysis!BZ$10))</f>
        <v>-0.37104657849338696</v>
      </c>
      <c r="CA18" s="269"/>
    </row>
    <row r="19" spans="2:79" ht="18" customHeight="1" x14ac:dyDescent="0.25">
      <c r="B19" s="41"/>
      <c r="C19" s="63">
        <v>7</v>
      </c>
      <c r="D19" s="87" t="s">
        <v>14</v>
      </c>
      <c r="E19" s="56">
        <v>7</v>
      </c>
      <c r="F19" s="56" t="s">
        <v>60</v>
      </c>
      <c r="G19" s="161" t="s">
        <v>123</v>
      </c>
      <c r="H19" s="32"/>
      <c r="J19" s="146"/>
      <c r="K19" s="186"/>
      <c r="L19" s="57" t="s">
        <v>88</v>
      </c>
      <c r="M19" s="137">
        <v>0.3</v>
      </c>
      <c r="O19" s="32" t="s">
        <v>56</v>
      </c>
      <c r="P19" s="160" cm="1">
        <f t="array" ref="P19">IFERROR(INDEX(Allocations!$D$22:O$22,0,MATCH(Analysis!O19,Allocations!$D$10:$O$10,0)),0)</f>
        <v>60585</v>
      </c>
      <c r="Q19" s="160">
        <f>IF(IFERROR(SUMIFS(TB_TRANSACTIONS[Total ($)],TB_TRANSACTIONS[Month],Analysis!O19),0)&lt;P19,IFERROR(SUMIFS(TB_TRANSACTIONS[Total ($)],TB_TRANSACTIONS[Month],Analysis!O19),0),P19)</f>
        <v>60585</v>
      </c>
      <c r="R19" s="160">
        <f>IF(IFERROR(SUMIFS(TB_TRANSACTIONS[Total ($)],TB_TRANSACTIONS[Month],Analysis!O19),0)&gt;P19,IFERROR(SUMIFS(TB_TRANSACTIONS[Total ($)],TB_TRANSACTIONS[Month],Analysis!O19)-P19,0),0)</f>
        <v>1191</v>
      </c>
      <c r="S19" s="45">
        <f t="shared" ref="S19:S29" si="1">IFERROR(Q19/P19,0)</f>
        <v>1</v>
      </c>
      <c r="T19" s="45">
        <f t="shared" ref="T19:T29" si="2">IFERROR(IF(R19=0,0,(SUM(Q19:R19)/P19)),0)</f>
        <v>1.0196583312701164</v>
      </c>
      <c r="U19" s="45">
        <f t="shared" ref="U19:U29" si="3">IF(S19&lt;&gt;"",1,"")</f>
        <v>1</v>
      </c>
      <c r="V19" s="45"/>
      <c r="W19" s="224" t="str">
        <f>IF(L36="","",L36)</f>
        <v>Labor expenses</v>
      </c>
      <c r="X19" s="230">
        <f>IFERROR(-(N36+IF(O36&gt;0,O36-M36,0)),0)</f>
        <v>-41710</v>
      </c>
      <c r="Y19" s="37"/>
      <c r="Z19" s="32" t="str">
        <v>Administrative expenses</v>
      </c>
      <c r="AA19" s="32">
        <v>-5100</v>
      </c>
      <c r="AC19" s="146"/>
      <c r="AD19" s="186"/>
      <c r="AE19" s="57" t="s">
        <v>88</v>
      </c>
      <c r="AF19" s="137">
        <v>0.3</v>
      </c>
      <c r="AH19" s="32" t="str">
        <v>Q2</v>
      </c>
      <c r="AI19" s="160">
        <f>IFERROR(SUM(INDEX(Allocations!$T$11:$W$20,0,MATCH(Analysis!AH19,Allocations!$T$10:$W$10,0))),0)</f>
        <v>192394</v>
      </c>
      <c r="AJ19" s="160">
        <f>IF(IFERROR(SUMIFS(TB_TRANSACTIONS[Total ($)],TB_TRANSACTIONS[Quarter],Analysis!AH19),0)&lt;AI19,IFERROR(SUMIFS(TB_TRANSACTIONS[Total ($)],TB_TRANSACTIONS[Quarter],Analysis!AH19),0),AI19)</f>
        <v>161969</v>
      </c>
      <c r="AK19" s="160">
        <f>IF(IFERROR(SUMIFS(TB_TRANSACTIONS[Total ($)],TB_TRANSACTIONS[Quarter],Analysis!AH19),0)&gt;AI19,IFERROR(SUMIFS(TB_TRANSACTIONS[Total ($)],TB_TRANSACTIONS[Quarter],Analysis!AH19)-AI19,0),0)</f>
        <v>0</v>
      </c>
      <c r="AL19" s="45">
        <f>IFERROR(AJ19/AI19,0)</f>
        <v>0.84186097279540939</v>
      </c>
      <c r="AM19" s="45">
        <f>IFERROR(IF(AK19=0,0,(SUM(AJ19:AK19)/AI19)),0)</f>
        <v>0</v>
      </c>
      <c r="AN19" s="45">
        <f>IF(AL19&lt;&gt;"",1,"")</f>
        <v>1</v>
      </c>
      <c r="AP19" s="224" t="str">
        <f>IF(AE36="","",AE36)</f>
        <v>Labor expenses</v>
      </c>
      <c r="AQ19" s="230">
        <f>IFERROR(-(AG36+IF(AH36&gt;0,AH36-AF36,0)),0)</f>
        <v>-111352</v>
      </c>
      <c r="AR19" s="37"/>
      <c r="AS19" s="32" t="str">
        <v>Administrative expenses</v>
      </c>
      <c r="AT19" s="32">
        <v>-12689</v>
      </c>
      <c r="AV19" s="146" t="str">
        <v>Events and Sponsorships</v>
      </c>
      <c r="AW19" s="186" t="str">
        <v>Digital Marketing</v>
      </c>
      <c r="AX19" s="57" t="s">
        <v>88</v>
      </c>
      <c r="AY19" s="137">
        <v>0.3</v>
      </c>
      <c r="AZ19" s="37"/>
      <c r="BA19" s="270" t="s">
        <v>56</v>
      </c>
      <c r="BB19" s="160" cm="1">
        <f t="array" ref="BB19">IFERROR(SUM(INDEX(IFERROR(_xlfn._xlws.FILTER(TB_ALLOCATIONS[[January]:[December]],TB_ALLOCATIONS[Annual filter]=1),0),0,MATCH(Analysis!BA19,TB_ALLOCATIONS[[#Headers],[January]:[December]],0)))+BB18,0)</f>
        <v>15263</v>
      </c>
      <c r="BC19" s="160">
        <f>IFERROR(SUMIFS(TB_TRANSACTIONS[Total ($)],TB_TRANSACTIONS[Month],Analysis!BA19,TB_TRANSACTIONS[Annual filter],1)+BC18,0)</f>
        <v>8467</v>
      </c>
      <c r="BD19" s="160">
        <f>IF(IFERROR(SUMIFS(TB_TRANSACTIONS[Total ($)],TB_TRANSACTIONS[Month],Analysis!BA19),0)&gt;BB19,IFERROR(SUMIFS(TB_TRANSACTIONS[Total ($)],TB_TRANSACTIONS[Month],Analysis!BA19)-BB19+BD18,0),0+BD18)</f>
        <v>91661</v>
      </c>
      <c r="BE19" s="271">
        <f t="shared" ref="BE19:BE29" si="4">IFERROR(BC19/BB19,0)</f>
        <v>0.55474022145056678</v>
      </c>
      <c r="BF19" s="271">
        <f t="shared" ref="BF19:BF29" si="5">IFERROR(IF(BD19=0,0,(SUM(BC19:BD19)/BB19)),0)</f>
        <v>6.5601782087400906</v>
      </c>
      <c r="BG19" s="271">
        <f t="shared" ref="BG19:BG29" si="6">IF(BE19&lt;&gt;"",1,"")</f>
        <v>1</v>
      </c>
      <c r="BI19" s="224" t="str">
        <f>IF(AX36="","",AX36)</f>
        <v>Marketing</v>
      </c>
      <c r="BJ19" s="230">
        <f>IFERROR(-(AZ36+IF(BA36&gt;0,BA36-AY36,0)),0)</f>
        <v>-71331</v>
      </c>
      <c r="BK19" s="37"/>
      <c r="BL19" s="230"/>
      <c r="BM19" s="230"/>
      <c r="BN19" s="24"/>
      <c r="BO19" s="269">
        <f ca="1">IF(Summary!$H19="","",OFFSET(Summary!$H19,0,Analysis!BO$10))</f>
        <v>-0.46043165467625902</v>
      </c>
      <c r="BP19" s="269">
        <f ca="1">IF(Summary!$H19="","",OFFSET(Summary!$H19,0,Analysis!BP$10))</f>
        <v>-0.7858478802992519</v>
      </c>
      <c r="BQ19" s="269">
        <f ca="1">IF(Summary!$H19="","",OFFSET(Summary!$H19,0,Analysis!BQ$10))</f>
        <v>-0.10192926045016082</v>
      </c>
      <c r="BR19" s="269">
        <f ca="1">IF(Summary!$H19="","",OFFSET(Summary!$H19,0,Analysis!BR$10))</f>
        <v>-0.43068331143232585</v>
      </c>
      <c r="BS19" s="269">
        <f ca="1">IF(Summary!$H19="","",OFFSET(Summary!$H19,0,Analysis!BS$10))</f>
        <v>-0.50739041794087658</v>
      </c>
      <c r="BT19" s="269">
        <f ca="1">IF(Summary!$H19="","",OFFSET(Summary!$H19,0,Analysis!BT$10))</f>
        <v>-6.2589928057553923E-2</v>
      </c>
      <c r="BU19" s="269">
        <f ca="1">IF(Summary!$H19="","",OFFSET(Summary!$H19,0,Analysis!BU$10))</f>
        <v>-0.89824472144492495</v>
      </c>
      <c r="BV19" s="269">
        <f ca="1">IF(Summary!$H19="","",OFFSET(Summary!$H19,0,Analysis!BV$10))</f>
        <v>-0.86217426710097722</v>
      </c>
      <c r="BW19" s="269">
        <f ca="1">IF(Summary!$H19="","",OFFSET(Summary!$H19,0,Analysis!BW$10))</f>
        <v>-0.73918873617163927</v>
      </c>
      <c r="BX19" s="269">
        <f ca="1">IF(Summary!$H19="","",OFFSET(Summary!$H19,0,Analysis!BX$10))</f>
        <v>-0.20968316126735498</v>
      </c>
      <c r="BY19" s="269">
        <f ca="1">IF(Summary!$H19="","",OFFSET(Summary!$H19,0,Analysis!BY$10))</f>
        <v>-0.81708299758259462</v>
      </c>
      <c r="BZ19" s="269">
        <f ca="1">IF(Summary!$H19="","",OFFSET(Summary!$H19,0,Analysis!BZ$10))</f>
        <v>-0.48439515088986329</v>
      </c>
      <c r="CA19" s="269"/>
    </row>
    <row r="20" spans="2:79" ht="18" customHeight="1" x14ac:dyDescent="0.25">
      <c r="B20" s="39"/>
      <c r="C20" s="63">
        <v>8</v>
      </c>
      <c r="D20" s="87" t="s">
        <v>15</v>
      </c>
      <c r="E20" s="56">
        <v>8</v>
      </c>
      <c r="F20" s="56" t="s">
        <v>61</v>
      </c>
      <c r="G20" s="161" t="s">
        <v>123</v>
      </c>
      <c r="H20" s="32"/>
      <c r="J20" s="146"/>
      <c r="K20" s="186"/>
      <c r="L20" s="57" t="s">
        <v>89</v>
      </c>
      <c r="M20" s="137">
        <v>0.3</v>
      </c>
      <c r="O20" s="32" t="s">
        <v>57</v>
      </c>
      <c r="P20" s="160" cm="1">
        <f t="array" ref="P20">IFERROR(INDEX(Allocations!$D$22:O$22,0,MATCH(Analysis!O20,Allocations!$D$10:$O$10,0)),0)</f>
        <v>57737</v>
      </c>
      <c r="Q20" s="160">
        <f>IF(IFERROR(SUMIFS(TB_TRANSACTIONS[Total ($)],TB_TRANSACTIONS[Month],Analysis!O20),0)&lt;P20,IFERROR(SUMIFS(TB_TRANSACTIONS[Total ($)],TB_TRANSACTIONS[Month],Analysis!O20),0),P20)</f>
        <v>50187</v>
      </c>
      <c r="R20" s="160">
        <f>IF(IFERROR(SUMIFS(TB_TRANSACTIONS[Total ($)],TB_TRANSACTIONS[Month],Analysis!O20),0)&gt;P20,IFERROR(SUMIFS(TB_TRANSACTIONS[Total ($)],TB_TRANSACTIONS[Month],Analysis!O20)-P20,0),0)</f>
        <v>0</v>
      </c>
      <c r="S20" s="45">
        <f t="shared" si="1"/>
        <v>0.86923463290437675</v>
      </c>
      <c r="T20" s="45">
        <f t="shared" si="2"/>
        <v>0</v>
      </c>
      <c r="U20" s="45">
        <f t="shared" si="3"/>
        <v>1</v>
      </c>
      <c r="V20" s="45"/>
      <c r="W20" s="224" t="str">
        <f>IF(L37="","",L37)</f>
        <v>Administrative expenses</v>
      </c>
      <c r="X20" s="230">
        <f>IFERROR(-(N37+IF(O37&gt;0,O37-M37,0)),0)</f>
        <v>-5100</v>
      </c>
      <c r="Y20" s="37"/>
      <c r="Z20" s="32" t="str">
        <v>Marketing</v>
      </c>
      <c r="AA20" s="32">
        <v>-4369</v>
      </c>
      <c r="AC20" s="146"/>
      <c r="AD20" s="186"/>
      <c r="AE20" s="57" t="s">
        <v>89</v>
      </c>
      <c r="AF20" s="137">
        <v>0.3</v>
      </c>
      <c r="AG20" s="37"/>
      <c r="AH20" s="32" t="str">
        <v>Q3</v>
      </c>
      <c r="AI20" s="160">
        <f>IFERROR(SUM(INDEX(Allocations!$T$11:$W$20,0,MATCH(Analysis!AH20,Allocations!$T$10:$W$10,0))),0)</f>
        <v>190073</v>
      </c>
      <c r="AJ20" s="160">
        <f>IF(IFERROR(SUMIFS(TB_TRANSACTIONS[Total ($)],TB_TRANSACTIONS[Quarter],Analysis!AH20),0)&lt;AI20,IFERROR(SUMIFS(TB_TRANSACTIONS[Total ($)],TB_TRANSACTIONS[Quarter],Analysis!AH20),0),AI20)</f>
        <v>157232</v>
      </c>
      <c r="AK20" s="160">
        <f>IF(IFERROR(SUMIFS(TB_TRANSACTIONS[Total ($)],TB_TRANSACTIONS[Quarter],Analysis!AH20),0)&gt;AI20,IFERROR(SUMIFS(TB_TRANSACTIONS[Total ($)],TB_TRANSACTIONS[Quarter],Analysis!AH20)-AI20,0),0)</f>
        <v>0</v>
      </c>
      <c r="AL20" s="45">
        <f>IFERROR(AJ20/AI20,0)</f>
        <v>0.82721901585180435</v>
      </c>
      <c r="AM20" s="45">
        <f>IFERROR(IF(AK20=0,0,(SUM(AJ20:AK20)/AI20)),0)</f>
        <v>0</v>
      </c>
      <c r="AN20" s="45">
        <f>IF(AL20&lt;&gt;"",1,"")</f>
        <v>1</v>
      </c>
      <c r="AP20" s="224" t="str">
        <f>IF(AE37="","",AE37)</f>
        <v>Administrative expenses</v>
      </c>
      <c r="AQ20" s="230">
        <f>IFERROR(-(AG37+IF(AH37&gt;0,AH37-AF37,0)),0)</f>
        <v>-12689</v>
      </c>
      <c r="AR20" s="37"/>
      <c r="AS20" s="32" t="str">
        <v>Marketing</v>
      </c>
      <c r="AT20" s="32">
        <v>-13928</v>
      </c>
      <c r="AV20" s="146"/>
      <c r="AW20" s="186" t="str">
        <v>Events and Sponsorships</v>
      </c>
      <c r="AX20" s="57" t="s">
        <v>89</v>
      </c>
      <c r="AY20" s="137">
        <v>0.3</v>
      </c>
      <c r="BA20" s="270" t="s">
        <v>57</v>
      </c>
      <c r="BB20" s="160" cm="1">
        <f t="array" ref="BB20">IFERROR(SUM(INDEX(IFERROR(_xlfn._xlws.FILTER(TB_ALLOCATIONS[[January]:[December]],TB_ALLOCATIONS[Annual filter]=1),0),0,MATCH(Analysis!BA20,TB_ALLOCATIONS[[#Headers],[January]:[December]],0)))+BB19,0)</f>
        <v>21851</v>
      </c>
      <c r="BC20" s="160">
        <f>IFERROR(SUMIFS(TB_TRANSACTIONS[Total ($)],TB_TRANSACTIONS[Month],Analysis!BA20,TB_TRANSACTIONS[Annual filter],1)+BC19,0)</f>
        <v>13089</v>
      </c>
      <c r="BD20" s="160">
        <f>IF(IFERROR(SUMIFS(TB_TRANSACTIONS[Total ($)],TB_TRANSACTIONS[Month],Analysis!BA20),0)&gt;BB20,IFERROR(SUMIFS(TB_TRANSACTIONS[Total ($)],TB_TRANSACTIONS[Month],Analysis!BA20)-BB20+BD19,0),0+BD19)</f>
        <v>119997</v>
      </c>
      <c r="BE20" s="271">
        <f t="shared" si="4"/>
        <v>0.59901148688847194</v>
      </c>
      <c r="BF20" s="271">
        <f t="shared" si="5"/>
        <v>6.0906137018900735</v>
      </c>
      <c r="BG20" s="271">
        <f t="shared" si="6"/>
        <v>1</v>
      </c>
      <c r="BI20" s="224" t="str">
        <f>IF(AX37="","",AX37)</f>
        <v/>
      </c>
      <c r="BJ20" s="230">
        <f>IFERROR(-(AZ37+IF(BA37&gt;0,BA37-AY37,0)),0)</f>
        <v>0</v>
      </c>
      <c r="BK20" s="37"/>
      <c r="BL20" s="230"/>
      <c r="BM20" s="230"/>
      <c r="BN20" s="24"/>
      <c r="BO20" s="269">
        <f ca="1">IF(Summary!$H20="","",OFFSET(Summary!$H20,0,Analysis!BO$10))</f>
        <v>-0.38914027149321262</v>
      </c>
      <c r="BP20" s="269">
        <f ca="1">IF(Summary!$H20="","",OFFSET(Summary!$H20,0,Analysis!BP$10))</f>
        <v>-0.61068909386869241</v>
      </c>
      <c r="BQ20" s="269">
        <f ca="1">IF(Summary!$H20="","",OFFSET(Summary!$H20,0,Analysis!BQ$10))</f>
        <v>0.22626582278481022</v>
      </c>
      <c r="BR20" s="269">
        <f ca="1">IF(Summary!$H20="","",OFFSET(Summary!$H20,0,Analysis!BR$10))</f>
        <v>-0.6796068796068796</v>
      </c>
      <c r="BS20" s="269">
        <f ca="1">IF(Summary!$H20="","",OFFSET(Summary!$H20,0,Analysis!BS$10))</f>
        <v>4.6600458365164243E-2</v>
      </c>
      <c r="BT20" s="269">
        <f ca="1">IF(Summary!$H20="","",OFFSET(Summary!$H20,0,Analysis!BT$10))</f>
        <v>0.43915343915343907</v>
      </c>
      <c r="BU20" s="269">
        <f ca="1">IF(Summary!$H20="","",OFFSET(Summary!$H20,0,Analysis!BU$10))</f>
        <v>-0.39898289412852517</v>
      </c>
      <c r="BV20" s="269">
        <f ca="1">IF(Summary!$H20="","",OFFSET(Summary!$H20,0,Analysis!BV$10))</f>
        <v>-0.5448703236171677</v>
      </c>
      <c r="BW20" s="269">
        <f ca="1">IF(Summary!$H20="","",OFFSET(Summary!$H20,0,Analysis!BW$10))</f>
        <v>-0.66603053435114501</v>
      </c>
      <c r="BX20" s="269">
        <f ca="1">IF(Summary!$H20="","",OFFSET(Summary!$H20,0,Analysis!BX$10))</f>
        <v>-0.52189349112426031</v>
      </c>
      <c r="BY20" s="269">
        <f ca="1">IF(Summary!$H20="","",OFFSET(Summary!$H20,0,Analysis!BY$10))</f>
        <v>-0.72665847665847672</v>
      </c>
      <c r="BZ20" s="269">
        <f ca="1">IF(Summary!$H20="","",OFFSET(Summary!$H20,0,Analysis!BZ$10))</f>
        <v>-0.29868503443957417</v>
      </c>
      <c r="CA20" s="269"/>
    </row>
    <row r="21" spans="2:79" ht="18" customHeight="1" x14ac:dyDescent="0.25">
      <c r="B21" s="62"/>
      <c r="C21" s="63">
        <v>9</v>
      </c>
      <c r="D21" s="87" t="s">
        <v>16</v>
      </c>
      <c r="E21" s="56">
        <v>9</v>
      </c>
      <c r="F21" s="56" t="s">
        <v>62</v>
      </c>
      <c r="G21" s="161" t="s">
        <v>123</v>
      </c>
      <c r="H21" s="32"/>
      <c r="J21" s="146"/>
      <c r="K21" s="186"/>
      <c r="L21" s="135" t="s">
        <v>90</v>
      </c>
      <c r="M21" s="136">
        <v>0.3</v>
      </c>
      <c r="O21" s="32" t="s">
        <v>58</v>
      </c>
      <c r="P21" s="160" cm="1">
        <f t="array" ref="P21">IFERROR(INDEX(Allocations!$D$22:O$22,0,MATCH(Analysis!O21,Allocations!$D$10:$O$10,0)),0)</f>
        <v>61245</v>
      </c>
      <c r="Q21" s="160">
        <f>IF(IFERROR(SUMIFS(TB_TRANSACTIONS[Total ($)],TB_TRANSACTIONS[Month],Analysis!O21),0)&lt;P21,IFERROR(SUMIFS(TB_TRANSACTIONS[Total ($)],TB_TRANSACTIONS[Month],Analysis!O21),0),P21)</f>
        <v>47411</v>
      </c>
      <c r="R21" s="160">
        <f>IF(IFERROR(SUMIFS(TB_TRANSACTIONS[Total ($)],TB_TRANSACTIONS[Month],Analysis!O21),0)&gt;P21,IFERROR(SUMIFS(TB_TRANSACTIONS[Total ($)],TB_TRANSACTIONS[Month],Analysis!O21)-P21,0),0)</f>
        <v>0</v>
      </c>
      <c r="S21" s="45">
        <f t="shared" si="1"/>
        <v>0.77412033635398803</v>
      </c>
      <c r="T21" s="45">
        <f t="shared" si="2"/>
        <v>0</v>
      </c>
      <c r="U21" s="45">
        <f t="shared" si="3"/>
        <v>1</v>
      </c>
      <c r="V21" s="45"/>
      <c r="W21" s="224" t="str">
        <f t="shared" ref="W21:W28" si="7">IF(L38="","",L38)</f>
        <v>Marketing</v>
      </c>
      <c r="X21" s="230">
        <f t="shared" ref="X21:X28" si="8">IFERROR(-(N38+IF(O38&gt;0,O38-M38,0)),0)</f>
        <v>-4369</v>
      </c>
      <c r="Y21" s="37"/>
      <c r="Z21" s="32" t="str">
        <v>Fuel costs</v>
      </c>
      <c r="AA21" s="32">
        <v>-2771</v>
      </c>
      <c r="AC21" s="146"/>
      <c r="AD21" s="186"/>
      <c r="AE21" s="135" t="s">
        <v>90</v>
      </c>
      <c r="AF21" s="136">
        <v>0.3</v>
      </c>
      <c r="AH21" s="32" t="str">
        <v>Q4</v>
      </c>
      <c r="AI21" s="160">
        <f>IFERROR(SUM(INDEX(Allocations!$T$11:$W$20,0,MATCH(Analysis!AH21,Allocations!$T$10:$W$10,0))),0)</f>
        <v>190623</v>
      </c>
      <c r="AJ21" s="160">
        <f>IF(IFERROR(SUMIFS(TB_TRANSACTIONS[Total ($)],TB_TRANSACTIONS[Quarter],Analysis!AH21),0)&lt;AI21,IFERROR(SUMIFS(TB_TRANSACTIONS[Total ($)],TB_TRANSACTIONS[Quarter],Analysis!AH21),0),AI21)</f>
        <v>71250</v>
      </c>
      <c r="AK21" s="160">
        <f>IF(IFERROR(SUMIFS(TB_TRANSACTIONS[Total ($)],TB_TRANSACTIONS[Quarter],Analysis!AH21),0)&gt;AI21,IFERROR(SUMIFS(TB_TRANSACTIONS[Total ($)],TB_TRANSACTIONS[Quarter],Analysis!AH21)-AI21,0),0)</f>
        <v>0</v>
      </c>
      <c r="AL21" s="45">
        <f>IFERROR(AJ21/AI21,0)</f>
        <v>0.3737744133708944</v>
      </c>
      <c r="AM21" s="45">
        <f>IFERROR(IF(AK21=0,0,(SUM(AJ21:AK21)/AI21)),0)</f>
        <v>0</v>
      </c>
      <c r="AN21" s="45">
        <f>IF(AL21&lt;&gt;"",1,"")</f>
        <v>1</v>
      </c>
      <c r="AP21" s="224" t="str">
        <f t="shared" ref="AP21:AP28" si="9">IF(AE38="","",AE38)</f>
        <v>Marketing</v>
      </c>
      <c r="AQ21" s="230">
        <f t="shared" ref="AQ21:AQ28" si="10">IFERROR(-(AG38+IF(AH38&gt;0,AH38-AF38,0)),0)</f>
        <v>-13928</v>
      </c>
      <c r="AR21" s="37"/>
      <c r="AS21" s="32" t="str">
        <v>Fuel costs</v>
      </c>
      <c r="AT21" s="32">
        <v>-24000</v>
      </c>
      <c r="AV21" s="146"/>
      <c r="AW21" s="186"/>
      <c r="AX21" s="135" t="s">
        <v>90</v>
      </c>
      <c r="AY21" s="136">
        <v>0.3</v>
      </c>
      <c r="AZ21" s="37"/>
      <c r="BA21" s="270" t="s">
        <v>58</v>
      </c>
      <c r="BB21" s="160" cm="1">
        <f t="array" ref="BB21">IFERROR(SUM(INDEX(IFERROR(_xlfn._xlws.FILTER(TB_ALLOCATIONS[[January]:[December]],TB_ALLOCATIONS[Annual filter]=1),0),0,MATCH(Analysis!BA21,TB_ALLOCATIONS[[#Headers],[January]:[December]],0)))+BB20,0)</f>
        <v>30880</v>
      </c>
      <c r="BC21" s="160">
        <f>IFERROR(SUMIFS(TB_TRANSACTIONS[Total ($)],TB_TRANSACTIONS[Month],Analysis!BA21,TB_TRANSACTIONS[Annual filter],1)+BC20,0)</f>
        <v>19674</v>
      </c>
      <c r="BD21" s="160">
        <f>IF(IFERROR(SUMIFS(TB_TRANSACTIONS[Total ($)],TB_TRANSACTIONS[Month],Analysis!BA21),0)&gt;BB21,IFERROR(SUMIFS(TB_TRANSACTIONS[Total ($)],TB_TRANSACTIONS[Month],Analysis!BA21)-BB21+BD20,0),0+BD20)</f>
        <v>136528</v>
      </c>
      <c r="BE21" s="271">
        <f t="shared" si="4"/>
        <v>0.63711139896373059</v>
      </c>
      <c r="BF21" s="271">
        <f t="shared" si="5"/>
        <v>5.0583549222797926</v>
      </c>
      <c r="BG21" s="271">
        <f t="shared" si="6"/>
        <v>1</v>
      </c>
      <c r="BI21" s="224" t="str">
        <f t="shared" ref="BI21:BI28" si="11">IF(AX38="","",AX38)</f>
        <v/>
      </c>
      <c r="BJ21" s="230">
        <f t="shared" ref="BJ21:BJ28" si="12">IFERROR(-(AZ38+IF(BA38&gt;0,BA38-AY38,0)),0)</f>
        <v>0</v>
      </c>
      <c r="BK21" s="37"/>
      <c r="BL21" s="230"/>
      <c r="BM21" s="230"/>
      <c r="BN21" s="24"/>
      <c r="BO21" s="269">
        <f ca="1">IF(Summary!$H21="","",OFFSET(Summary!$H21,0,Analysis!BO$10))</f>
        <v>-0.70979443772672313</v>
      </c>
      <c r="BP21" s="269">
        <f ca="1">IF(Summary!$H21="","",OFFSET(Summary!$H21,0,Analysis!BP$10))</f>
        <v>0.51221961834616669</v>
      </c>
      <c r="BQ21" s="269">
        <f ca="1">IF(Summary!$H21="","",OFFSET(Summary!$H21,0,Analysis!BQ$10))</f>
        <v>2.9781676413255362</v>
      </c>
      <c r="BR21" s="269">
        <f ca="1">IF(Summary!$H21="","",OFFSET(Summary!$H21,0,Analysis!BR$10))</f>
        <v>-0.6761701116654788</v>
      </c>
      <c r="BS21" s="269">
        <f ca="1">IF(Summary!$H21="","",OFFSET(Summary!$H21,0,Analysis!BS$10))</f>
        <v>-0.65426956263016955</v>
      </c>
      <c r="BT21" s="269">
        <f ca="1">IF(Summary!$H21="","",OFFSET(Summary!$H21,0,Analysis!BT$10))</f>
        <v>-0.81704054332167109</v>
      </c>
      <c r="BU21" s="269">
        <f ca="1">IF(Summary!$H21="","",OFFSET(Summary!$H21,0,Analysis!BU$10))</f>
        <v>-0.55539393939393933</v>
      </c>
      <c r="BV21" s="269">
        <f ca="1">IF(Summary!$H21="","",OFFSET(Summary!$H21,0,Analysis!BV$10))</f>
        <v>-0.69407894736842102</v>
      </c>
      <c r="BW21" s="269">
        <f ca="1">IF(Summary!$H21="","",OFFSET(Summary!$H21,0,Analysis!BW$10))</f>
        <v>-0.70260431251750211</v>
      </c>
      <c r="BX21" s="269">
        <f ca="1">IF(Summary!$H21="","",OFFSET(Summary!$H21,0,Analysis!BX$10))</f>
        <v>-4.1686631528509821E-2</v>
      </c>
      <c r="BY21" s="269">
        <f ca="1">IF(Summary!$H21="","",OFFSET(Summary!$H21,0,Analysis!BY$10))</f>
        <v>-0.10108991825613078</v>
      </c>
      <c r="BZ21" s="269">
        <f ca="1">IF(Summary!$H21="","",OFFSET(Summary!$H21,0,Analysis!BZ$10))</f>
        <v>-0.1524966261808367</v>
      </c>
      <c r="CA21" s="269"/>
    </row>
    <row r="22" spans="2:79" ht="20.149999999999999" customHeight="1" x14ac:dyDescent="0.25">
      <c r="B22" s="62"/>
      <c r="C22" s="63">
        <v>10</v>
      </c>
      <c r="D22" s="87" t="s">
        <v>17</v>
      </c>
      <c r="E22" s="56">
        <v>10</v>
      </c>
      <c r="F22" s="56" t="s">
        <v>63</v>
      </c>
      <c r="G22" s="161" t="s">
        <v>124</v>
      </c>
      <c r="H22" s="32"/>
      <c r="J22" s="146"/>
      <c r="K22" s="186"/>
      <c r="L22" s="135" t="s">
        <v>91</v>
      </c>
      <c r="M22" s="136">
        <v>0.1</v>
      </c>
      <c r="O22" s="32" t="s">
        <v>12</v>
      </c>
      <c r="P22" s="160" cm="1">
        <f t="array" ref="P22">IFERROR(INDEX(Allocations!$D$22:O$22,0,MATCH(Analysis!O22,Allocations!$D$10:$O$10,0)),0)</f>
        <v>63632</v>
      </c>
      <c r="Q22" s="160">
        <f>IF(IFERROR(SUMIFS(TB_TRANSACTIONS[Total ($)],TB_TRANSACTIONS[Month],Analysis!O22),0)&lt;P22,IFERROR(SUMIFS(TB_TRANSACTIONS[Total ($)],TB_TRANSACTIONS[Month],Analysis!O22),0),P22)</f>
        <v>63244</v>
      </c>
      <c r="R22" s="160">
        <f>IF(IFERROR(SUMIFS(TB_TRANSACTIONS[Total ($)],TB_TRANSACTIONS[Month],Analysis!O22),0)&gt;P22,IFERROR(SUMIFS(TB_TRANSACTIONS[Total ($)],TB_TRANSACTIONS[Month],Analysis!O22)-P22,0),0)</f>
        <v>0</v>
      </c>
      <c r="S22" s="45">
        <f t="shared" si="1"/>
        <v>0.99390243902439024</v>
      </c>
      <c r="T22" s="45">
        <f t="shared" si="2"/>
        <v>0</v>
      </c>
      <c r="U22" s="45">
        <f t="shared" si="3"/>
        <v>1</v>
      </c>
      <c r="V22" s="45"/>
      <c r="W22" s="224" t="str">
        <f t="shared" si="7"/>
        <v>Fuel costs</v>
      </c>
      <c r="X22" s="230">
        <f t="shared" si="8"/>
        <v>-2771</v>
      </c>
      <c r="Y22" s="37"/>
      <c r="AC22" s="146"/>
      <c r="AD22" s="186"/>
      <c r="AE22" s="135" t="s">
        <v>91</v>
      </c>
      <c r="AF22" s="136">
        <v>0.1</v>
      </c>
      <c r="AG22" s="37"/>
      <c r="AK22" s="38"/>
      <c r="AL22" s="38"/>
      <c r="AM22" s="38"/>
      <c r="AN22" s="38"/>
      <c r="AP22" s="224" t="str">
        <f t="shared" si="9"/>
        <v>Fuel costs</v>
      </c>
      <c r="AQ22" s="230">
        <f t="shared" si="10"/>
        <v>-24000</v>
      </c>
      <c r="AR22" s="37"/>
      <c r="AV22" s="146"/>
      <c r="AW22" s="186"/>
      <c r="AX22" s="135" t="s">
        <v>91</v>
      </c>
      <c r="AY22" s="136">
        <v>0.1</v>
      </c>
      <c r="BA22" s="270" t="s">
        <v>12</v>
      </c>
      <c r="BB22" s="160" cm="1">
        <f t="array" ref="BB22">IFERROR(SUM(INDEX(IFERROR(_xlfn._xlws.FILTER(TB_ALLOCATIONS[[January]:[December]],TB_ALLOCATIONS[Annual filter]=1),0),0,MATCH(Analysis!BA22,TB_ALLOCATIONS[[#Headers],[January]:[December]],0)))+BB21,0)</f>
        <v>36541</v>
      </c>
      <c r="BC22" s="160">
        <f>IFERROR(SUMIFS(TB_TRANSACTIONS[Total ($)],TB_TRANSACTIONS[Month],Analysis!BA22,TB_TRANSACTIONS[Annual filter],1)+BC21,0)</f>
        <v>23137</v>
      </c>
      <c r="BD22" s="160">
        <f>IF(IFERROR(SUMIFS(TB_TRANSACTIONS[Total ($)],TB_TRANSACTIONS[Month],Analysis!BA22),0)&gt;BB22,IFERROR(SUMIFS(TB_TRANSACTIONS[Total ($)],TB_TRANSACTIONS[Month],Analysis!BA22)-BB22+BD21,0),0+BD21)</f>
        <v>163231</v>
      </c>
      <c r="BE22" s="271">
        <f t="shared" si="4"/>
        <v>0.63317916860512846</v>
      </c>
      <c r="BF22" s="271">
        <f t="shared" si="5"/>
        <v>5.1002435620262174</v>
      </c>
      <c r="BG22" s="271">
        <f t="shared" si="6"/>
        <v>1</v>
      </c>
      <c r="BI22" s="224" t="str">
        <f t="shared" si="11"/>
        <v/>
      </c>
      <c r="BJ22" s="230">
        <f t="shared" si="12"/>
        <v>0</v>
      </c>
      <c r="BK22" s="37"/>
      <c r="BL22" s="230"/>
      <c r="BM22" s="230"/>
      <c r="BN22" s="24"/>
      <c r="BO22" s="269" t="str">
        <f ca="1">IF(Summary!$H22="","",OFFSET(Summary!$H22,0,Analysis!BO$10))</f>
        <v/>
      </c>
      <c r="BP22" s="269" t="str">
        <f ca="1">IF(Summary!$H22="","",OFFSET(Summary!$H22,0,Analysis!BP$10))</f>
        <v/>
      </c>
      <c r="BQ22" s="269" t="str">
        <f ca="1">IF(Summary!$H22="","",OFFSET(Summary!$H22,0,Analysis!BQ$10))</f>
        <v/>
      </c>
      <c r="BR22" s="269" t="str">
        <f ca="1">IF(Summary!$H22="","",OFFSET(Summary!$H22,0,Analysis!BR$10))</f>
        <v/>
      </c>
      <c r="BS22" s="269" t="str">
        <f ca="1">IF(Summary!$H22="","",OFFSET(Summary!$H22,0,Analysis!BS$10))</f>
        <v/>
      </c>
      <c r="BT22" s="269" t="str">
        <f ca="1">IF(Summary!$H22="","",OFFSET(Summary!$H22,0,Analysis!BT$10))</f>
        <v/>
      </c>
      <c r="BU22" s="269" t="str">
        <f ca="1">IF(Summary!$H22="","",OFFSET(Summary!$H22,0,Analysis!BU$10))</f>
        <v/>
      </c>
      <c r="BV22" s="269" t="str">
        <f ca="1">IF(Summary!$H22="","",OFFSET(Summary!$H22,0,Analysis!BV$10))</f>
        <v/>
      </c>
      <c r="BW22" s="269" t="str">
        <f ca="1">IF(Summary!$H22="","",OFFSET(Summary!$H22,0,Analysis!BW$10))</f>
        <v/>
      </c>
      <c r="BX22" s="269" t="str">
        <f ca="1">IF(Summary!$H22="","",OFFSET(Summary!$H22,0,Analysis!BX$10))</f>
        <v/>
      </c>
      <c r="BY22" s="269" t="str">
        <f ca="1">IF(Summary!$H22="","",OFFSET(Summary!$H22,0,Analysis!BY$10))</f>
        <v/>
      </c>
      <c r="BZ22" s="269" t="str">
        <f ca="1">IF(Summary!$H22="","",OFFSET(Summary!$H22,0,Analysis!BZ$10))</f>
        <v/>
      </c>
      <c r="CA22" s="269"/>
    </row>
    <row r="23" spans="2:79" ht="20.149999999999999" customHeight="1" x14ac:dyDescent="0.25">
      <c r="B23" s="40"/>
      <c r="C23" s="63">
        <v>11</v>
      </c>
      <c r="D23" s="87" t="s">
        <v>18</v>
      </c>
      <c r="E23" s="56">
        <v>11</v>
      </c>
      <c r="F23" s="56" t="s">
        <v>64</v>
      </c>
      <c r="G23" s="161" t="s">
        <v>124</v>
      </c>
      <c r="H23" s="32"/>
      <c r="J23" s="146"/>
      <c r="K23" s="186"/>
      <c r="L23" s="138" t="s">
        <v>87</v>
      </c>
      <c r="M23" s="139">
        <v>0.99999999999999989</v>
      </c>
      <c r="O23" s="32" t="s">
        <v>59</v>
      </c>
      <c r="P23" s="160" cm="1">
        <f t="array" ref="P23">IFERROR(INDEX(Allocations!$D$22:O$22,0,MATCH(Analysis!O23,Allocations!$D$10:$O$10,0)),0)</f>
        <v>65164</v>
      </c>
      <c r="Q23" s="160">
        <f>IF(IFERROR(SUMIFS(TB_TRANSACTIONS[Total ($)],TB_TRANSACTIONS[Month],Analysis!O23),0)&lt;P23,IFERROR(SUMIFS(TB_TRANSACTIONS[Total ($)],TB_TRANSACTIONS[Month],Analysis!O23),0),P23)</f>
        <v>51314</v>
      </c>
      <c r="R23" s="160">
        <f>IF(IFERROR(SUMIFS(TB_TRANSACTIONS[Total ($)],TB_TRANSACTIONS[Month],Analysis!O23),0)&gt;P23,IFERROR(SUMIFS(TB_TRANSACTIONS[Total ($)],TB_TRANSACTIONS[Month],Analysis!O23)-P23,0),0)</f>
        <v>0</v>
      </c>
      <c r="S23" s="45">
        <f t="shared" si="1"/>
        <v>0.78745933337425578</v>
      </c>
      <c r="T23" s="45">
        <f t="shared" si="2"/>
        <v>0</v>
      </c>
      <c r="U23" s="45">
        <f t="shared" si="3"/>
        <v>1</v>
      </c>
      <c r="V23" s="45"/>
      <c r="W23" s="224" t="str">
        <f t="shared" si="7"/>
        <v/>
      </c>
      <c r="X23" s="230">
        <f t="shared" si="8"/>
        <v>0</v>
      </c>
      <c r="Y23" s="37"/>
      <c r="AC23" s="146"/>
      <c r="AD23" s="186"/>
      <c r="AE23" s="138" t="s">
        <v>87</v>
      </c>
      <c r="AF23" s="139">
        <v>0.99999999999999989</v>
      </c>
      <c r="AK23" s="38"/>
      <c r="AL23" s="38"/>
      <c r="AM23" s="38"/>
      <c r="AN23" s="38"/>
      <c r="AP23" s="224" t="str">
        <f t="shared" si="9"/>
        <v/>
      </c>
      <c r="AQ23" s="230">
        <f t="shared" si="10"/>
        <v>0</v>
      </c>
      <c r="AR23" s="37"/>
      <c r="AV23" s="146"/>
      <c r="AW23" s="186"/>
      <c r="AX23" s="138" t="s">
        <v>87</v>
      </c>
      <c r="AY23" s="139">
        <v>0.99999999999999989</v>
      </c>
      <c r="BA23" s="270" t="s">
        <v>59</v>
      </c>
      <c r="BB23" s="160" cm="1">
        <f t="array" ref="BB23">IFERROR(SUM(INDEX(IFERROR(_xlfn._xlws.FILTER(TB_ALLOCATIONS[[January]:[December]],TB_ALLOCATIONS[Annual filter]=1),0),0,MATCH(Analysis!BA23,TB_ALLOCATIONS[[#Headers],[January]:[December]],0)))+BB22,0)</f>
        <v>46792</v>
      </c>
      <c r="BC23" s="160">
        <f>IFERROR(SUMIFS(TB_TRANSACTIONS[Total ($)],TB_TRANSACTIONS[Month],Analysis!BA23,TB_TRANSACTIONS[Annual filter],1)+BC22,0)</f>
        <v>27017</v>
      </c>
      <c r="BD23" s="160">
        <f>IF(IFERROR(SUMIFS(TB_TRANSACTIONS[Total ($)],TB_TRANSACTIONS[Month],Analysis!BA23),0)&gt;BB23,IFERROR(SUMIFS(TB_TRANSACTIONS[Total ($)],TB_TRANSACTIONS[Month],Analysis!BA23)-BB23+BD22,0),0+BD22)</f>
        <v>167753</v>
      </c>
      <c r="BE23" s="271">
        <f t="shared" si="4"/>
        <v>0.57738502308086848</v>
      </c>
      <c r="BF23" s="271">
        <f t="shared" si="5"/>
        <v>4.1624636690032482</v>
      </c>
      <c r="BG23" s="271">
        <f t="shared" si="6"/>
        <v>1</v>
      </c>
      <c r="BI23" s="224" t="str">
        <f t="shared" si="11"/>
        <v/>
      </c>
      <c r="BJ23" s="230">
        <f t="shared" si="12"/>
        <v>0</v>
      </c>
      <c r="BK23" s="37"/>
      <c r="BL23" s="230"/>
      <c r="BM23" s="230"/>
      <c r="BN23" s="24"/>
      <c r="BO23" s="269">
        <f ca="1">IF(Summary!$H23="","",OFFSET(Summary!$H23,0,Analysis!BO$10))</f>
        <v>-0.5036355373778687</v>
      </c>
      <c r="BP23" s="269">
        <f ca="1">IF(Summary!$H23="","",OFFSET(Summary!$H23,0,Analysis!BP$10))</f>
        <v>-0.36573285869060512</v>
      </c>
      <c r="BQ23" s="269">
        <f ca="1">IF(Summary!$H23="","",OFFSET(Summary!$H23,0,Analysis!BQ$10))</f>
        <v>-0.29842137219186404</v>
      </c>
      <c r="BR23" s="269">
        <f ca="1">IF(Summary!$H23="","",OFFSET(Summary!$H23,0,Analysis!BR$10))</f>
        <v>-0.27068335363827667</v>
      </c>
      <c r="BS23" s="269">
        <f ca="1">IF(Summary!$H23="","",OFFSET(Summary!$H23,0,Analysis!BS$10))</f>
        <v>-0.38827062356474118</v>
      </c>
      <c r="BT23" s="269">
        <f ca="1">IF(Summary!$H23="","",OFFSET(Summary!$H23,0,Analysis!BT$10))</f>
        <v>-0.62150034143010435</v>
      </c>
      <c r="BU23" s="269">
        <f ca="1">IF(Summary!$H23="","",OFFSET(Summary!$H23,0,Analysis!BU$10))</f>
        <v>-0.45022057946822458</v>
      </c>
      <c r="BV23" s="269">
        <f ca="1">IF(Summary!$H23="","",OFFSET(Summary!$H23,0,Analysis!BV$10))</f>
        <v>-0.39023594650429483</v>
      </c>
      <c r="BW23" s="269">
        <f ca="1">IF(Summary!$H23="","",OFFSET(Summary!$H23,0,Analysis!BW$10))</f>
        <v>-0.64105655414291984</v>
      </c>
      <c r="BX23" s="269">
        <f ca="1">IF(Summary!$H23="","",OFFSET(Summary!$H23,0,Analysis!BX$10))</f>
        <v>0.35711635958946464</v>
      </c>
      <c r="BY23" s="269">
        <f ca="1">IF(Summary!$H23="","",OFFSET(Summary!$H23,0,Analysis!BY$10))</f>
        <v>0.49917269906928641</v>
      </c>
      <c r="BZ23" s="269">
        <f ca="1">IF(Summary!$H23="","",OFFSET(Summary!$H23,0,Analysis!BZ$10))</f>
        <v>-0.28521785618818496</v>
      </c>
      <c r="CA23" s="269"/>
    </row>
    <row r="24" spans="2:79" ht="20.149999999999999" customHeight="1" x14ac:dyDescent="0.25">
      <c r="B24" s="40"/>
      <c r="C24" s="63">
        <v>12</v>
      </c>
      <c r="D24" s="87" t="s">
        <v>19</v>
      </c>
      <c r="E24" s="56">
        <v>12</v>
      </c>
      <c r="F24" s="56" t="s">
        <v>65</v>
      </c>
      <c r="G24" s="161" t="s">
        <v>124</v>
      </c>
      <c r="H24" s="32"/>
      <c r="J24" s="146"/>
      <c r="K24" s="186"/>
      <c r="O24" s="32" t="s">
        <v>60</v>
      </c>
      <c r="P24" s="160" cm="1">
        <f t="array" ref="P24">IFERROR(INDEX(Allocations!$D$22:O$22,0,MATCH(Analysis!O24,Allocations!$D$10:$O$10,0)),0)</f>
        <v>63598</v>
      </c>
      <c r="Q24" s="160">
        <f>IF(IFERROR(SUMIFS(TB_TRANSACTIONS[Total ($)],TB_TRANSACTIONS[Month],Analysis!O24),0)&lt;P24,IFERROR(SUMIFS(TB_TRANSACTIONS[Total ($)],TB_TRANSACTIONS[Month],Analysis!O24),0),P24)</f>
        <v>44641</v>
      </c>
      <c r="R24" s="160">
        <f>IF(IFERROR(SUMIFS(TB_TRANSACTIONS[Total ($)],TB_TRANSACTIONS[Month],Analysis!O24),0)&gt;P24,IFERROR(SUMIFS(TB_TRANSACTIONS[Total ($)],TB_TRANSACTIONS[Month],Analysis!O24)-P24,0),0)</f>
        <v>0</v>
      </c>
      <c r="S24" s="45">
        <f t="shared" si="1"/>
        <v>0.70192458882354791</v>
      </c>
      <c r="T24" s="45">
        <f t="shared" si="2"/>
        <v>0</v>
      </c>
      <c r="U24" s="45">
        <f t="shared" si="3"/>
        <v>1</v>
      </c>
      <c r="V24" s="45"/>
      <c r="W24" s="224" t="str">
        <f t="shared" si="7"/>
        <v/>
      </c>
      <c r="X24" s="230">
        <f t="shared" si="8"/>
        <v>0</v>
      </c>
      <c r="Y24" s="37"/>
      <c r="AC24" s="146"/>
      <c r="AD24" s="186"/>
      <c r="AK24" s="38"/>
      <c r="AL24" s="38"/>
      <c r="AM24" s="38"/>
      <c r="AN24" s="38"/>
      <c r="AP24" s="224" t="str">
        <f t="shared" si="9"/>
        <v/>
      </c>
      <c r="AQ24" s="230">
        <f t="shared" si="10"/>
        <v>0</v>
      </c>
      <c r="AR24" s="37"/>
      <c r="AV24" s="146"/>
      <c r="AW24" s="186"/>
      <c r="BA24" s="270" t="s">
        <v>60</v>
      </c>
      <c r="BB24" s="160" cm="1">
        <f t="array" ref="BB24">IFERROR(SUM(INDEX(IFERROR(_xlfn._xlws.FILTER(TB_ALLOCATIONS[[January]:[December]],TB_ALLOCATIONS[Annual filter]=1),0),0,MATCH(Analysis!BA24,TB_ALLOCATIONS[[#Headers],[January]:[December]],0)))+BB23,0)</f>
        <v>55179</v>
      </c>
      <c r="BC24" s="160">
        <f>IFERROR(SUMIFS(TB_TRANSACTIONS[Total ($)],TB_TRANSACTIONS[Month],Analysis!BA24,TB_TRANSACTIONS[Annual filter],1)+BC23,0)</f>
        <v>31628</v>
      </c>
      <c r="BD24" s="160">
        <f>IF(IFERROR(SUMIFS(TB_TRANSACTIONS[Total ($)],TB_TRANSACTIONS[Month],Analysis!BA24),0)&gt;BB24,IFERROR(SUMIFS(TB_TRANSACTIONS[Total ($)],TB_TRANSACTIONS[Month],Analysis!BA24)-BB24+BD23,0),0+BD23)</f>
        <v>167753</v>
      </c>
      <c r="BE24" s="271">
        <f t="shared" si="4"/>
        <v>0.5731890755541057</v>
      </c>
      <c r="BF24" s="271">
        <f t="shared" si="5"/>
        <v>3.6133492814295294</v>
      </c>
      <c r="BG24" s="271">
        <f t="shared" si="6"/>
        <v>1</v>
      </c>
      <c r="BI24" s="224" t="str">
        <f t="shared" si="11"/>
        <v/>
      </c>
      <c r="BJ24" s="230">
        <f t="shared" si="12"/>
        <v>0</v>
      </c>
      <c r="BK24" s="37"/>
      <c r="BL24" s="230"/>
      <c r="BM24" s="230"/>
      <c r="BN24" s="24"/>
      <c r="BO24" s="269">
        <f ca="1">IF(Summary!$H24="","",OFFSET(Summary!$H24,0,Analysis!BO$10))</f>
        <v>-0.28512696493349454</v>
      </c>
      <c r="BP24" s="269">
        <f ca="1">IF(Summary!$H24="","",OFFSET(Summary!$H24,0,Analysis!BP$10))</f>
        <v>-0.5775025108804821</v>
      </c>
      <c r="BQ24" s="269">
        <f ca="1">IF(Summary!$H24="","",OFFSET(Summary!$H24,0,Analysis!BQ$10))</f>
        <v>-0.27563352826510723</v>
      </c>
      <c r="BR24" s="269">
        <f ca="1">IF(Summary!$H24="","",OFFSET(Summary!$H24,0,Analysis!BR$10))</f>
        <v>-0.39558089807555241</v>
      </c>
      <c r="BS24" s="269">
        <f ca="1">IF(Summary!$H24="","",OFFSET(Summary!$H24,0,Analysis!BS$10))</f>
        <v>-0.56947337102052953</v>
      </c>
      <c r="BT24" s="269">
        <f ca="1">IF(Summary!$H24="","",OFFSET(Summary!$H24,0,Analysis!BT$10))</f>
        <v>-0.81354188104548264</v>
      </c>
      <c r="BU24" s="269">
        <f ca="1">IF(Summary!$H24="","",OFFSET(Summary!$H24,0,Analysis!BU$10))</f>
        <v>-0.23951515151515157</v>
      </c>
      <c r="BV24" s="269">
        <f ca="1">IF(Summary!$H24="","",OFFSET(Summary!$H24,0,Analysis!BV$10))</f>
        <v>-0.81877990430622005</v>
      </c>
      <c r="BW24" s="269">
        <f ca="1">IF(Summary!$H24="","",OFFSET(Summary!$H24,0,Analysis!BW$10))</f>
        <v>-0.47773732847941752</v>
      </c>
      <c r="BX24" s="269">
        <f ca="1">IF(Summary!$H24="","",OFFSET(Summary!$H24,0,Analysis!BX$10))</f>
        <v>-0.66075706756109254</v>
      </c>
      <c r="BY24" s="269">
        <f ca="1">IF(Summary!$H24="","",OFFSET(Summary!$H24,0,Analysis!BY$10))</f>
        <v>-0.18337874659400544</v>
      </c>
      <c r="BZ24" s="269">
        <f ca="1">IF(Summary!$H24="","",OFFSET(Summary!$H24,0,Analysis!BZ$10))</f>
        <v>-0.37584345479082326</v>
      </c>
      <c r="CA24" s="269"/>
    </row>
    <row r="25" spans="2:79" ht="20.149999999999999" customHeight="1" x14ac:dyDescent="0.25">
      <c r="B25" s="40"/>
      <c r="C25" s="63"/>
      <c r="D25" s="40"/>
      <c r="E25" s="63"/>
      <c r="G25" s="32"/>
      <c r="H25" s="32"/>
      <c r="J25" s="146"/>
      <c r="K25" s="186"/>
      <c r="L25" s="37" t="s">
        <v>92</v>
      </c>
      <c r="O25" s="32" t="s">
        <v>61</v>
      </c>
      <c r="P25" s="160" cm="1">
        <f t="array" ref="P25">IFERROR(INDEX(Allocations!$D$22:O$22,0,MATCH(Analysis!O25,Allocations!$D$10:$O$10,0)),0)</f>
        <v>64385</v>
      </c>
      <c r="Q25" s="160">
        <f>IF(IFERROR(SUMIFS(TB_TRANSACTIONS[Total ($)],TB_TRANSACTIONS[Month],Analysis!O25),0)&lt;P25,IFERROR(SUMIFS(TB_TRANSACTIONS[Total ($)],TB_TRANSACTIONS[Month],Analysis!O25),0),P25)</f>
        <v>48890</v>
      </c>
      <c r="R25" s="160">
        <f>IF(IFERROR(SUMIFS(TB_TRANSACTIONS[Total ($)],TB_TRANSACTIONS[Month],Analysis!O25),0)&gt;P25,IFERROR(SUMIFS(TB_TRANSACTIONS[Total ($)],TB_TRANSACTIONS[Month],Analysis!O25)-P25,0),0)</f>
        <v>0</v>
      </c>
      <c r="S25" s="45">
        <f t="shared" si="1"/>
        <v>0.75933835520695814</v>
      </c>
      <c r="T25" s="45">
        <f t="shared" si="2"/>
        <v>0</v>
      </c>
      <c r="U25" s="45">
        <f t="shared" si="3"/>
        <v>1</v>
      </c>
      <c r="V25" s="45"/>
      <c r="W25" s="224" t="str">
        <f t="shared" si="7"/>
        <v/>
      </c>
      <c r="X25" s="230">
        <f t="shared" si="8"/>
        <v>0</v>
      </c>
      <c r="Y25" s="37"/>
      <c r="AC25" s="146"/>
      <c r="AD25" s="186"/>
      <c r="AE25" s="37" t="s">
        <v>92</v>
      </c>
      <c r="AK25" s="38"/>
      <c r="AL25" s="38"/>
      <c r="AM25" s="38"/>
      <c r="AN25" s="38"/>
      <c r="AP25" s="224" t="str">
        <f t="shared" si="9"/>
        <v/>
      </c>
      <c r="AQ25" s="230">
        <f t="shared" si="10"/>
        <v>0</v>
      </c>
      <c r="AR25" s="37"/>
      <c r="AV25" s="146"/>
      <c r="AW25" s="186"/>
      <c r="AX25" s="37" t="s">
        <v>92</v>
      </c>
      <c r="BA25" s="270" t="s">
        <v>61</v>
      </c>
      <c r="BB25" s="160" cm="1">
        <f t="array" ref="BB25">IFERROR(SUM(INDEX(IFERROR(_xlfn._xlws.FILTER(TB_ALLOCATIONS[[January]:[December]],TB_ALLOCATIONS[Annual filter]=1),0),0,MATCH(Analysis!BA25,TB_ALLOCATIONS[[#Headers],[January]:[December]],0)))+BB24,0)</f>
        <v>64376</v>
      </c>
      <c r="BC25" s="160">
        <f>IFERROR(SUMIFS(TB_TRANSACTIONS[Total ($)],TB_TRANSACTIONS[Month],Analysis!BA25,TB_TRANSACTIONS[Annual filter],1)+BC24,0)</f>
        <v>37236</v>
      </c>
      <c r="BD25" s="160">
        <f>IF(IFERROR(SUMIFS(TB_TRANSACTIONS[Total ($)],TB_TRANSACTIONS[Month],Analysis!BA25),0)&gt;BB25,IFERROR(SUMIFS(TB_TRANSACTIONS[Total ($)],TB_TRANSACTIONS[Month],Analysis!BA25)-BB25+BD24,0),0+BD24)</f>
        <v>167753</v>
      </c>
      <c r="BE25" s="271">
        <f t="shared" si="4"/>
        <v>0.57841431589412207</v>
      </c>
      <c r="BF25" s="271">
        <f t="shared" si="5"/>
        <v>3.1842456816204798</v>
      </c>
      <c r="BG25" s="271">
        <f t="shared" si="6"/>
        <v>1</v>
      </c>
      <c r="BI25" s="224" t="str">
        <f t="shared" si="11"/>
        <v/>
      </c>
      <c r="BJ25" s="230">
        <f t="shared" si="12"/>
        <v>0</v>
      </c>
      <c r="BK25" s="37"/>
      <c r="BL25" s="230"/>
      <c r="BM25" s="230"/>
      <c r="BN25" s="24"/>
      <c r="BO25" s="269">
        <f ca="1">IF(Summary!$H25="","",OFFSET(Summary!$H25,0,Analysis!BO$10))</f>
        <v>-0.43300000000000005</v>
      </c>
      <c r="BP25" s="269">
        <f ca="1">IF(Summary!$H25="","",OFFSET(Summary!$H25,0,Analysis!BP$10))</f>
        <v>0.54899999999999993</v>
      </c>
      <c r="BQ25" s="269">
        <f ca="1">IF(Summary!$H25="","",OFFSET(Summary!$H25,0,Analysis!BQ$10))</f>
        <v>0.89599999999999991</v>
      </c>
      <c r="BR25" s="269">
        <f ca="1">IF(Summary!$H25="","",OFFSET(Summary!$H25,0,Analysis!BR$10))</f>
        <v>1.637</v>
      </c>
      <c r="BS25" s="269">
        <f ca="1">IF(Summary!$H25="","",OFFSET(Summary!$H25,0,Analysis!BS$10))</f>
        <v>-0.31899999999999995</v>
      </c>
      <c r="BT25" s="269">
        <f ca="1">IF(Summary!$H25="","",OFFSET(Summary!$H25,0,Analysis!BT$10))</f>
        <v>0.40500000000000003</v>
      </c>
      <c r="BU25" s="269">
        <f ca="1">IF(Summary!$H25="","",OFFSET(Summary!$H25,0,Analysis!BU$10))</f>
        <v>-7.4999999999999956E-2</v>
      </c>
      <c r="BV25" s="269">
        <f ca="1">IF(Summary!$H25="","",OFFSET(Summary!$H25,0,Analysis!BV$10))</f>
        <v>1.6629999999999998</v>
      </c>
      <c r="BW25" s="269">
        <f ca="1">IF(Summary!$H25="","",OFFSET(Summary!$H25,0,Analysis!BW$10))</f>
        <v>-0.11799999999999999</v>
      </c>
      <c r="BX25" s="269">
        <f ca="1">IF(Summary!$H25="","",OFFSET(Summary!$H25,0,Analysis!BX$10))</f>
        <v>3</v>
      </c>
      <c r="BY25" s="269">
        <f ca="1">IF(Summary!$H25="","",OFFSET(Summary!$H25,0,Analysis!BY$10))</f>
        <v>8</v>
      </c>
      <c r="BZ25" s="269">
        <f ca="1">IF(Summary!$H25="","",OFFSET(Summary!$H25,0,Analysis!BZ$10))</f>
        <v>-0.45099999999999996</v>
      </c>
      <c r="CA25" s="269"/>
    </row>
    <row r="26" spans="2:79" ht="20.149999999999999" customHeight="1" x14ac:dyDescent="0.25">
      <c r="B26" s="40"/>
      <c r="C26" s="63"/>
      <c r="D26" s="40"/>
      <c r="E26" s="63"/>
      <c r="G26" s="32"/>
      <c r="H26" s="32"/>
      <c r="J26" s="146"/>
      <c r="K26" s="186"/>
      <c r="L26" s="141" t="s">
        <v>93</v>
      </c>
      <c r="M26" s="137">
        <f>IFERROR(IF('Monthly view'!$G$47&gt;1,1,'Monthly view'!$G$47),0)</f>
        <v>0.85652594979916485</v>
      </c>
      <c r="O26" s="32" t="s">
        <v>62</v>
      </c>
      <c r="P26" s="160" cm="1">
        <f t="array" ref="P26">IFERROR(INDEX(Allocations!$D$22:O$22,0,MATCH(Analysis!O26,Allocations!$D$10:$O$10,0)),0)</f>
        <v>62090</v>
      </c>
      <c r="Q26" s="160">
        <f>IF(IFERROR(SUMIFS(TB_TRANSACTIONS[Total ($)],TB_TRANSACTIONS[Month],Analysis!O26),0)&lt;P26,IFERROR(SUMIFS(TB_TRANSACTIONS[Total ($)],TB_TRANSACTIONS[Month],Analysis!O26),0),P26)</f>
        <v>62090</v>
      </c>
      <c r="R26" s="160">
        <f>IF(IFERROR(SUMIFS(TB_TRANSACTIONS[Total ($)],TB_TRANSACTIONS[Month],Analysis!O26),0)&gt;P26,IFERROR(SUMIFS(TB_TRANSACTIONS[Total ($)],TB_TRANSACTIONS[Month],Analysis!O26)-P26,0),0)</f>
        <v>1611</v>
      </c>
      <c r="S26" s="45">
        <f t="shared" si="1"/>
        <v>1</v>
      </c>
      <c r="T26" s="45">
        <f t="shared" si="2"/>
        <v>1.0259462071186987</v>
      </c>
      <c r="U26" s="45">
        <f t="shared" si="3"/>
        <v>1</v>
      </c>
      <c r="V26" s="45"/>
      <c r="W26" s="224" t="str">
        <f t="shared" si="7"/>
        <v/>
      </c>
      <c r="X26" s="230">
        <f t="shared" si="8"/>
        <v>0</v>
      </c>
      <c r="Y26" s="37"/>
      <c r="AC26" s="146"/>
      <c r="AD26" s="186"/>
      <c r="AE26" s="141" t="s">
        <v>93</v>
      </c>
      <c r="AF26" s="137">
        <f>IFERROR(IF('Quarterly view'!$G$47&gt;1,1,'Quarterly view'!$G$47),0)</f>
        <v>0.84186097279540939</v>
      </c>
      <c r="AK26" s="38"/>
      <c r="AL26" s="38"/>
      <c r="AM26" s="38"/>
      <c r="AN26" s="38"/>
      <c r="AP26" s="224" t="str">
        <f t="shared" si="9"/>
        <v/>
      </c>
      <c r="AQ26" s="230">
        <f t="shared" si="10"/>
        <v>0</v>
      </c>
      <c r="AR26" s="37"/>
      <c r="AV26" s="146"/>
      <c r="AW26" s="186"/>
      <c r="AX26" s="141" t="s">
        <v>93</v>
      </c>
      <c r="AY26" s="137">
        <f>IFERROR(IF('Yearly view'!$F$23&gt;1,1,'Yearly view'!$F$23),0)</f>
        <v>0.72241971257557802</v>
      </c>
      <c r="BA26" s="270" t="s">
        <v>62</v>
      </c>
      <c r="BB26" s="160" cm="1">
        <f t="array" ref="BB26">IFERROR(SUM(INDEX(IFERROR(_xlfn._xlws.FILTER(TB_ALLOCATIONS[[January]:[December]],TB_ALLOCATIONS[Annual filter]=1),0),0,MATCH(Analysis!BA26,TB_ALLOCATIONS[[#Headers],[January]:[December]],0)))+BB25,0)</f>
        <v>73500</v>
      </c>
      <c r="BC26" s="160">
        <f>IFERROR(SUMIFS(TB_TRANSACTIONS[Total ($)],TB_TRANSACTIONS[Month],Analysis!BA26,TB_TRANSACTIONS[Annual filter],1)+BC25,0)</f>
        <v>40511</v>
      </c>
      <c r="BD26" s="160">
        <f>IF(IFERROR(SUMIFS(TB_TRANSACTIONS[Total ($)],TB_TRANSACTIONS[Month],Analysis!BA26),0)&gt;BB26,IFERROR(SUMIFS(TB_TRANSACTIONS[Total ($)],TB_TRANSACTIONS[Month],Analysis!BA26)-BB26+BD25,0),0+BD25)</f>
        <v>167753</v>
      </c>
      <c r="BE26" s="271">
        <f t="shared" si="4"/>
        <v>0.55117006802721091</v>
      </c>
      <c r="BF26" s="271">
        <f t="shared" si="5"/>
        <v>2.8335238095238093</v>
      </c>
      <c r="BG26" s="271">
        <f t="shared" si="6"/>
        <v>1</v>
      </c>
      <c r="BI26" s="224" t="str">
        <f t="shared" si="11"/>
        <v/>
      </c>
      <c r="BJ26" s="230">
        <f t="shared" si="12"/>
        <v>0</v>
      </c>
      <c r="BK26" s="37"/>
      <c r="BL26" s="230"/>
      <c r="BM26" s="230"/>
      <c r="BN26" s="24"/>
      <c r="BO26" s="269">
        <f ca="1">IF(Summary!$H26="","",OFFSET(Summary!$H26,0,Analysis!BO$10))</f>
        <v>-0.76929370057267521</v>
      </c>
      <c r="BP26" s="269">
        <f ca="1">IF(Summary!$H26="","",OFFSET(Summary!$H26,0,Analysis!BP$10))</f>
        <v>-0.4797898140662894</v>
      </c>
      <c r="BQ26" s="269">
        <f ca="1">IF(Summary!$H26="","",OFFSET(Summary!$H26,0,Analysis!BQ$10))</f>
        <v>-0.71286801190869997</v>
      </c>
      <c r="BR26" s="269">
        <f ca="1">IF(Summary!$H26="","",OFFSET(Summary!$H26,0,Analysis!BR$10))</f>
        <v>-0.63246073298429317</v>
      </c>
      <c r="BS26" s="269">
        <f ca="1">IF(Summary!$H26="","",OFFSET(Summary!$H26,0,Analysis!BS$10))</f>
        <v>2.6923076923076827E-2</v>
      </c>
      <c r="BT26" s="269">
        <f ca="1">IF(Summary!$H26="","",OFFSET(Summary!$H26,0,Analysis!BT$10))</f>
        <v>-0.64275956284153013</v>
      </c>
      <c r="BU26" s="269">
        <f ca="1">IF(Summary!$H26="","",OFFSET(Summary!$H26,0,Analysis!BU$10))</f>
        <v>-0.83169834457388103</v>
      </c>
      <c r="BV26" s="269">
        <f ca="1">IF(Summary!$H26="","",OFFSET(Summary!$H26,0,Analysis!BV$10))</f>
        <v>-0.51803008448382437</v>
      </c>
      <c r="BW26" s="269">
        <f ca="1">IF(Summary!$H26="","",OFFSET(Summary!$H26,0,Analysis!BW$10))</f>
        <v>-0.88403250603997363</v>
      </c>
      <c r="BX26" s="269">
        <f ca="1">IF(Summary!$H26="","",OFFSET(Summary!$H26,0,Analysis!BX$10))</f>
        <v>0.25340000000000007</v>
      </c>
      <c r="BY26" s="269">
        <f ca="1">IF(Summary!$H26="","",OFFSET(Summary!$H26,0,Analysis!BY$10))</f>
        <v>-0.5</v>
      </c>
      <c r="BZ26" s="269">
        <f ca="1">IF(Summary!$H26="","",OFFSET(Summary!$H26,0,Analysis!BZ$10))</f>
        <v>-0.22519999999999996</v>
      </c>
      <c r="CA26" s="269"/>
    </row>
    <row r="27" spans="2:79" ht="20.149999999999999" customHeight="1" x14ac:dyDescent="0.25">
      <c r="B27" s="40"/>
      <c r="C27" s="63"/>
      <c r="D27" s="40"/>
      <c r="E27" s="63"/>
      <c r="G27" s="32"/>
      <c r="H27" s="32"/>
      <c r="J27" s="146"/>
      <c r="K27" s="186"/>
      <c r="L27" s="32" t="s">
        <v>94</v>
      </c>
      <c r="M27" s="140">
        <v>0.01</v>
      </c>
      <c r="O27" s="32" t="s">
        <v>63</v>
      </c>
      <c r="P27" s="160" cm="1">
        <f t="array" ref="P27">IFERROR(INDEX(Allocations!$D$22:O$22,0,MATCH(Analysis!O27,Allocations!$D$10:$O$10,0)),0)</f>
        <v>59683</v>
      </c>
      <c r="Q27" s="160">
        <f>IF(IFERROR(SUMIFS(TB_TRANSACTIONS[Total ($)],TB_TRANSACTIONS[Month],Analysis!O27),0)&lt;P27,IFERROR(SUMIFS(TB_TRANSACTIONS[Total ($)],TB_TRANSACTIONS[Month],Analysis!O27),0),P27)</f>
        <v>23578</v>
      </c>
      <c r="R27" s="160">
        <f>IF(IFERROR(SUMIFS(TB_TRANSACTIONS[Total ($)],TB_TRANSACTIONS[Month],Analysis!O27),0)&gt;P27,IFERROR(SUMIFS(TB_TRANSACTIONS[Total ($)],TB_TRANSACTIONS[Month],Analysis!O27)-P27,0),0)</f>
        <v>0</v>
      </c>
      <c r="S27" s="45">
        <f t="shared" si="1"/>
        <v>0.39505386793559305</v>
      </c>
      <c r="T27" s="45">
        <f t="shared" si="2"/>
        <v>0</v>
      </c>
      <c r="U27" s="45">
        <f t="shared" si="3"/>
        <v>1</v>
      </c>
      <c r="V27" s="45"/>
      <c r="W27" s="224" t="str">
        <f t="shared" si="7"/>
        <v/>
      </c>
      <c r="X27" s="230">
        <f t="shared" si="8"/>
        <v>0</v>
      </c>
      <c r="Y27" s="37"/>
      <c r="AC27" s="146"/>
      <c r="AD27" s="186"/>
      <c r="AE27" s="32" t="s">
        <v>94</v>
      </c>
      <c r="AF27" s="140">
        <v>0.01</v>
      </c>
      <c r="AK27" s="38"/>
      <c r="AL27" s="38"/>
      <c r="AM27" s="38"/>
      <c r="AN27" s="38"/>
      <c r="AP27" s="224" t="str">
        <f t="shared" si="9"/>
        <v/>
      </c>
      <c r="AQ27" s="230">
        <f t="shared" si="10"/>
        <v>0</v>
      </c>
      <c r="AR27" s="37"/>
      <c r="AV27" s="146"/>
      <c r="AW27" s="186"/>
      <c r="AX27" s="32" t="s">
        <v>94</v>
      </c>
      <c r="AY27" s="140">
        <v>0.01</v>
      </c>
      <c r="BA27" s="270" t="s">
        <v>63</v>
      </c>
      <c r="BB27" s="160" cm="1">
        <f t="array" ref="BB27">IFERROR(SUM(INDEX(IFERROR(_xlfn._xlws.FILTER(TB_ALLOCATIONS[[January]:[December]],TB_ALLOCATIONS[Annual filter]=1),0),0,MATCH(Analysis!BA27,TB_ALLOCATIONS[[#Headers],[January]:[December]],0)))+BB26,0)</f>
        <v>81587</v>
      </c>
      <c r="BC27" s="160">
        <f>IFERROR(SUMIFS(TB_TRANSACTIONS[Total ($)],TB_TRANSACTIONS[Month],Analysis!BA27,TB_TRANSACTIONS[Annual filter],1)+BC26,0)</f>
        <v>51486</v>
      </c>
      <c r="BD27" s="160">
        <f>IF(IFERROR(SUMIFS(TB_TRANSACTIONS[Total ($)],TB_TRANSACTIONS[Month],Analysis!BA27),0)&gt;BB27,IFERROR(SUMIFS(TB_TRANSACTIONS[Total ($)],TB_TRANSACTIONS[Month],Analysis!BA27)-BB27+BD26,0),0+BD26)</f>
        <v>167753</v>
      </c>
      <c r="BE27" s="271">
        <f t="shared" si="4"/>
        <v>0.63105641830193537</v>
      </c>
      <c r="BF27" s="271">
        <f t="shared" si="5"/>
        <v>2.6871805557257895</v>
      </c>
      <c r="BG27" s="271">
        <f t="shared" si="6"/>
        <v>1</v>
      </c>
      <c r="BI27" s="224" t="str">
        <f t="shared" si="11"/>
        <v/>
      </c>
      <c r="BJ27" s="230">
        <f t="shared" si="12"/>
        <v>0</v>
      </c>
      <c r="BK27" s="37"/>
      <c r="BL27" s="230"/>
      <c r="BM27" s="230"/>
      <c r="BN27" s="24"/>
      <c r="BO27" s="269" t="str">
        <f ca="1">IF(Summary!$H27="","",OFFSET(Summary!$H27,0,Analysis!BO$10))</f>
        <v/>
      </c>
      <c r="BP27" s="269" t="str">
        <f ca="1">IF(Summary!$H27="","",OFFSET(Summary!$H27,0,Analysis!BP$10))</f>
        <v/>
      </c>
      <c r="BQ27" s="269" t="str">
        <f ca="1">IF(Summary!$H27="","",OFFSET(Summary!$H27,0,Analysis!BQ$10))</f>
        <v/>
      </c>
      <c r="BR27" s="269" t="str">
        <f ca="1">IF(Summary!$H27="","",OFFSET(Summary!$H27,0,Analysis!BR$10))</f>
        <v/>
      </c>
      <c r="BS27" s="269" t="str">
        <f ca="1">IF(Summary!$H27="","",OFFSET(Summary!$H27,0,Analysis!BS$10))</f>
        <v/>
      </c>
      <c r="BT27" s="269" t="str">
        <f ca="1">IF(Summary!$H27="","",OFFSET(Summary!$H27,0,Analysis!BT$10))</f>
        <v/>
      </c>
      <c r="BU27" s="269" t="str">
        <f ca="1">IF(Summary!$H27="","",OFFSET(Summary!$H27,0,Analysis!BU$10))</f>
        <v/>
      </c>
      <c r="BV27" s="269" t="str">
        <f ca="1">IF(Summary!$H27="","",OFFSET(Summary!$H27,0,Analysis!BV$10))</f>
        <v/>
      </c>
      <c r="BW27" s="269" t="str">
        <f ca="1">IF(Summary!$H27="","",OFFSET(Summary!$H27,0,Analysis!BW$10))</f>
        <v/>
      </c>
      <c r="BX27" s="269" t="str">
        <f ca="1">IF(Summary!$H27="","",OFFSET(Summary!$H27,0,Analysis!BX$10))</f>
        <v/>
      </c>
      <c r="BY27" s="269" t="str">
        <f ca="1">IF(Summary!$H27="","",OFFSET(Summary!$H27,0,Analysis!BY$10))</f>
        <v/>
      </c>
      <c r="BZ27" s="269" t="str">
        <f ca="1">IF(Summary!$H27="","",OFFSET(Summary!$H27,0,Analysis!BZ$10))</f>
        <v/>
      </c>
      <c r="CA27" s="269"/>
    </row>
    <row r="28" spans="2:79" ht="20.149999999999999" customHeight="1" thickBot="1" x14ac:dyDescent="0.4">
      <c r="D28" s="13" t="s">
        <v>7</v>
      </c>
      <c r="E28" s="14"/>
      <c r="F28" s="14"/>
      <c r="G28" s="14"/>
      <c r="H28" s="14"/>
      <c r="J28" s="146"/>
      <c r="K28" s="186"/>
      <c r="L28" s="32" t="s">
        <v>95</v>
      </c>
      <c r="M28" s="137">
        <f>IFERROR(SUM(M18:M23)-SUM(M26:M27),99)</f>
        <v>1.1334740502008349</v>
      </c>
      <c r="O28" s="32" t="s">
        <v>64</v>
      </c>
      <c r="P28" s="160" cm="1">
        <f t="array" ref="P28">IFERROR(INDEX(Allocations!$D$22:O$22,0,MATCH(Analysis!O28,Allocations!$D$10:$O$10,0)),0)</f>
        <v>74302</v>
      </c>
      <c r="Q28" s="160">
        <f>IF(IFERROR(SUMIFS(TB_TRANSACTIONS[Total ($)],TB_TRANSACTIONS[Month],Analysis!O28),0)&lt;P28,IFERROR(SUMIFS(TB_TRANSACTIONS[Total ($)],TB_TRANSACTIONS[Month],Analysis!O28),0),P28)</f>
        <v>27087</v>
      </c>
      <c r="R28" s="160">
        <f>IF(IFERROR(SUMIFS(TB_TRANSACTIONS[Total ($)],TB_TRANSACTIONS[Month],Analysis!O28),0)&gt;P28,IFERROR(SUMIFS(TB_TRANSACTIONS[Total ($)],TB_TRANSACTIONS[Month],Analysis!O28)-P28,0),0)</f>
        <v>0</v>
      </c>
      <c r="S28" s="45">
        <f t="shared" si="1"/>
        <v>0.36455277112325374</v>
      </c>
      <c r="T28" s="45">
        <f t="shared" si="2"/>
        <v>0</v>
      </c>
      <c r="U28" s="45">
        <f t="shared" si="3"/>
        <v>1</v>
      </c>
      <c r="V28" s="45"/>
      <c r="W28" s="224" t="str">
        <f t="shared" si="7"/>
        <v/>
      </c>
      <c r="X28" s="230">
        <f t="shared" si="8"/>
        <v>0</v>
      </c>
      <c r="Y28" s="37"/>
      <c r="AC28" s="146"/>
      <c r="AD28" s="186"/>
      <c r="AE28" s="32" t="s">
        <v>95</v>
      </c>
      <c r="AF28" s="137">
        <f>IFERROR(SUM(AF18:AF23)-SUM(AF26:AF27),99)</f>
        <v>1.1481390272045904</v>
      </c>
      <c r="AK28" s="38"/>
      <c r="AL28" s="38"/>
      <c r="AM28" s="38"/>
      <c r="AN28" s="38"/>
      <c r="AP28" s="224" t="str">
        <f t="shared" si="9"/>
        <v/>
      </c>
      <c r="AQ28" s="230">
        <f t="shared" si="10"/>
        <v>0</v>
      </c>
      <c r="AR28" s="37"/>
      <c r="AV28" s="146"/>
      <c r="AW28" s="186"/>
      <c r="AX28" s="32" t="s">
        <v>95</v>
      </c>
      <c r="AY28" s="137">
        <f>IFERROR(SUM(AY18:AY23)-SUM(AY26:AY27),99)</f>
        <v>1.2675802874244217</v>
      </c>
      <c r="BA28" s="270" t="s">
        <v>64</v>
      </c>
      <c r="BB28" s="160" cm="1">
        <f t="array" ref="BB28">IFERROR(SUM(INDEX(IFERROR(_xlfn._xlws.FILTER(TB_ALLOCATIONS[[January]:[December]],TB_ALLOCATIONS[Annual filter]=1),0),0,MATCH(Analysis!BA28,TB_ALLOCATIONS[[#Headers],[January]:[December]],0)))+BB27,0)</f>
        <v>91257</v>
      </c>
      <c r="BC28" s="160">
        <f>IFERROR(SUMIFS(TB_TRANSACTIONS[Total ($)],TB_TRANSACTIONS[Month],Analysis!BA28,TB_TRANSACTIONS[Annual filter],1)+BC27,0)</f>
        <v>65983</v>
      </c>
      <c r="BD28" s="160">
        <f>IF(IFERROR(SUMIFS(TB_TRANSACTIONS[Total ($)],TB_TRANSACTIONS[Month],Analysis!BA28),0)&gt;BB28,IFERROR(SUMIFS(TB_TRANSACTIONS[Total ($)],TB_TRANSACTIONS[Month],Analysis!BA28)-BB28+BD27,0),0+BD27)</f>
        <v>167753</v>
      </c>
      <c r="BE28" s="271">
        <f t="shared" si="4"/>
        <v>0.72304590332796392</v>
      </c>
      <c r="BF28" s="271">
        <f t="shared" si="5"/>
        <v>2.5612939281370197</v>
      </c>
      <c r="BG28" s="271">
        <f t="shared" si="6"/>
        <v>1</v>
      </c>
      <c r="BI28" s="224" t="str">
        <f t="shared" si="11"/>
        <v/>
      </c>
      <c r="BJ28" s="230">
        <f t="shared" si="12"/>
        <v>0</v>
      </c>
      <c r="BK28" s="37"/>
      <c r="BL28" s="230"/>
      <c r="BM28" s="230"/>
      <c r="BN28" s="24"/>
      <c r="BO28" s="269">
        <f ca="1">IF(Summary!$H28="","",OFFSET(Summary!$H28,0,Analysis!BO$10))</f>
        <v>-0.51691073919107389</v>
      </c>
      <c r="BP28" s="269">
        <f ca="1">IF(Summary!$H28="","",OFFSET(Summary!$H28,0,Analysis!BP$10))</f>
        <v>-0.34206695778748175</v>
      </c>
      <c r="BQ28" s="269">
        <f ca="1">IF(Summary!$H28="","",OFFSET(Summary!$H28,0,Analysis!BQ$10))</f>
        <v>-0.31090704647676159</v>
      </c>
      <c r="BR28" s="269">
        <f ca="1">IF(Summary!$H28="","",OFFSET(Summary!$H28,0,Analysis!BR$10))</f>
        <v>0.63621488955549488</v>
      </c>
      <c r="BS28" s="269">
        <f ca="1">IF(Summary!$H28="","",OFFSET(Summary!$H28,0,Analysis!BS$10))</f>
        <v>0.57377049180327866</v>
      </c>
      <c r="BT28" s="269">
        <f ca="1">IF(Summary!$H28="","",OFFSET(Summary!$H28,0,Analysis!BT$10))</f>
        <v>-3.4593724859211639E-2</v>
      </c>
      <c r="BU28" s="269">
        <f ca="1">IF(Summary!$H28="","",OFFSET(Summary!$H28,0,Analysis!BU$10))</f>
        <v>-0.51790216843166914</v>
      </c>
      <c r="BV28" s="269">
        <f ca="1">IF(Summary!$H28="","",OFFSET(Summary!$H28,0,Analysis!BV$10))</f>
        <v>-0.60704000000000002</v>
      </c>
      <c r="BW28" s="269">
        <f ca="1">IF(Summary!$H28="","",OFFSET(Summary!$H28,0,Analysis!BW$10))</f>
        <v>-7.2640868974881201E-2</v>
      </c>
      <c r="BX28" s="269">
        <f ca="1">IF(Summary!$H28="","",OFFSET(Summary!$H28,0,Analysis!BX$10))</f>
        <v>-0.52541675241819297</v>
      </c>
      <c r="BY28" s="269">
        <f ca="1">IF(Summary!$H28="","",OFFSET(Summary!$H28,0,Analysis!BY$10))</f>
        <v>-0.5672268907563025</v>
      </c>
      <c r="BZ28" s="269">
        <f ca="1">IF(Summary!$H28="","",OFFSET(Summary!$H28,0,Analysis!BZ$10))</f>
        <v>0.28489448352462055</v>
      </c>
      <c r="CA28" s="269"/>
    </row>
    <row r="29" spans="2:79" ht="20.149999999999999" customHeight="1" thickTop="1" x14ac:dyDescent="0.25">
      <c r="E29" s="40"/>
      <c r="G29" s="32"/>
      <c r="H29" s="32"/>
      <c r="J29" s="146"/>
      <c r="K29" s="186"/>
      <c r="O29" s="32" t="s">
        <v>65</v>
      </c>
      <c r="P29" s="160" cm="1">
        <f t="array" ref="P29">IFERROR(INDEX(Allocations!$D$22:O$22,0,MATCH(Analysis!O29,Allocations!$D$10:$O$10,0)),0)</f>
        <v>56638</v>
      </c>
      <c r="Q29" s="160">
        <f>IF(IFERROR(SUMIFS(TB_TRANSACTIONS[Total ($)],TB_TRANSACTIONS[Month],Analysis!O29),0)&lt;P29,IFERROR(SUMIFS(TB_TRANSACTIONS[Total ($)],TB_TRANSACTIONS[Month],Analysis!O29),0),P29)</f>
        <v>20585</v>
      </c>
      <c r="R29" s="160">
        <f>IF(IFERROR(SUMIFS(TB_TRANSACTIONS[Total ($)],TB_TRANSACTIONS[Month],Analysis!O29),0)&gt;P29,IFERROR(SUMIFS(TB_TRANSACTIONS[Total ($)],TB_TRANSACTIONS[Month],Analysis!O29)-P29,0),0)</f>
        <v>0</v>
      </c>
      <c r="S29" s="45">
        <f t="shared" si="1"/>
        <v>0.36344856809915604</v>
      </c>
      <c r="T29" s="45">
        <f t="shared" si="2"/>
        <v>0</v>
      </c>
      <c r="U29" s="45">
        <f t="shared" si="3"/>
        <v>1</v>
      </c>
      <c r="V29" s="45"/>
      <c r="W29" s="37" t="s">
        <v>217</v>
      </c>
      <c r="X29" s="227">
        <f>X18+SUM(X19:X28)</f>
        <v>9037</v>
      </c>
      <c r="Y29" s="37"/>
      <c r="AC29" s="146"/>
      <c r="AD29" s="186"/>
      <c r="AP29" s="37" t="s">
        <v>217</v>
      </c>
      <c r="AQ29" s="227">
        <f>AQ18+SUM(AQ19:AQ28)</f>
        <v>30425</v>
      </c>
      <c r="AR29" s="227"/>
      <c r="AS29" s="227"/>
      <c r="AT29" s="227"/>
      <c r="AV29" s="146"/>
      <c r="AW29" s="186"/>
      <c r="BA29" s="270" t="s">
        <v>65</v>
      </c>
      <c r="BB29" s="160" cm="1">
        <f t="array" ref="BB29">IFERROR(SUM(INDEX(IFERROR(_xlfn._xlws.FILTER(TB_ALLOCATIONS[[January]:[December]],TB_ALLOCATIONS[Annual filter]=1),0),0,MATCH(Analysis!BA29,TB_ALLOCATIONS[[#Headers],[January]:[December]],0)))+BB28,0)</f>
        <v>98739</v>
      </c>
      <c r="BC29" s="160">
        <f>IFERROR(SUMIFS(TB_TRANSACTIONS[Total ($)],TB_TRANSACTIONS[Month],Analysis!BA29,TB_TRANSACTIONS[Annual filter],1)+BC28,0)</f>
        <v>71331</v>
      </c>
      <c r="BD29" s="160">
        <f>IF(IFERROR(SUMIFS(TB_TRANSACTIONS[Total ($)],TB_TRANSACTIONS[Month],Analysis!BA29),0)&gt;BB29,IFERROR(SUMIFS(TB_TRANSACTIONS[Total ($)],TB_TRANSACTIONS[Month],Analysis!BA29)-BB29+BD28,0),0+BD28)</f>
        <v>167753</v>
      </c>
      <c r="BE29" s="271">
        <f t="shared" si="4"/>
        <v>0.72241971257557802</v>
      </c>
      <c r="BF29" s="271">
        <f t="shared" si="5"/>
        <v>2.4213735200883137</v>
      </c>
      <c r="BG29" s="271">
        <f t="shared" si="6"/>
        <v>1</v>
      </c>
      <c r="BI29" s="37" t="s">
        <v>217</v>
      </c>
      <c r="BJ29" s="227">
        <f>BJ18+SUM(BJ19:BJ28)</f>
        <v>27408</v>
      </c>
      <c r="BK29" s="24"/>
      <c r="BL29" s="24"/>
      <c r="BM29" s="24"/>
      <c r="BN29" s="24"/>
      <c r="BO29" s="269">
        <f ca="1">IF(Summary!$H29="","",OFFSET(Summary!$H29,0,Analysis!BO$10))</f>
        <v>-0.68266456858116964</v>
      </c>
      <c r="BP29" s="269">
        <f ca="1">IF(Summary!$H29="","",OFFSET(Summary!$H29,0,Analysis!BP$10))</f>
        <v>-0.50404138376980279</v>
      </c>
      <c r="BQ29" s="269">
        <f ca="1">IF(Summary!$H29="","",OFFSET(Summary!$H29,0,Analysis!BQ$10))</f>
        <v>-0.80596159357982233</v>
      </c>
      <c r="BR29" s="269">
        <f ca="1">IF(Summary!$H29="","",OFFSET(Summary!$H29,0,Analysis!BR$10))</f>
        <v>1.2075055187637971</v>
      </c>
      <c r="BS29" s="269">
        <f ca="1">IF(Summary!$H29="","",OFFSET(Summary!$H29,0,Analysis!BS$10))</f>
        <v>0.60042678047479336</v>
      </c>
      <c r="BT29" s="269">
        <f ca="1">IF(Summary!$H29="","",OFFSET(Summary!$H29,0,Analysis!BT$10))</f>
        <v>0.24584717607973428</v>
      </c>
      <c r="BU29" s="269">
        <f ca="1">IF(Summary!$H29="","",OFFSET(Summary!$H29,0,Analysis!BU$10))</f>
        <v>-0.75989010989010985</v>
      </c>
      <c r="BV29" s="269">
        <f ca="1">IF(Summary!$H29="","",OFFSET(Summary!$H29,0,Analysis!BV$10))</f>
        <v>-0.64628623188405798</v>
      </c>
      <c r="BW29" s="269">
        <f ca="1">IF(Summary!$H29="","",OFFSET(Summary!$H29,0,Analysis!BW$10))</f>
        <v>-0.59651600753295675</v>
      </c>
      <c r="BX29" s="269">
        <f ca="1">IF(Summary!$H29="","",OFFSET(Summary!$H29,0,Analysis!BX$10))</f>
        <v>-0.67331812998859752</v>
      </c>
      <c r="BY29" s="269">
        <f ca="1">IF(Summary!$H29="","",OFFSET(Summary!$H29,0,Analysis!BY$10))</f>
        <v>-0.58995186522262333</v>
      </c>
      <c r="BZ29" s="269">
        <f ca="1">IF(Summary!$H29="","",OFFSET(Summary!$H29,0,Analysis!BZ$10))</f>
        <v>-0.20170859041290934</v>
      </c>
      <c r="CA29" s="269"/>
    </row>
    <row r="30" spans="2:79" ht="22.5" customHeight="1" x14ac:dyDescent="0.25">
      <c r="D30" s="55" t="s">
        <v>66</v>
      </c>
      <c r="E30" s="55"/>
      <c r="F30" s="325" t="s">
        <v>114</v>
      </c>
      <c r="G30" s="55"/>
      <c r="H30" s="55" t="s">
        <v>142</v>
      </c>
      <c r="J30" s="146"/>
      <c r="K30" s="186"/>
      <c r="AC30" s="146"/>
      <c r="AD30" s="186"/>
      <c r="AV30" s="146"/>
      <c r="AW30" s="186"/>
      <c r="BK30" s="24"/>
      <c r="BL30" s="24"/>
      <c r="BM30" s="24"/>
      <c r="BN30" s="24"/>
      <c r="BO30" s="269">
        <f ca="1">IF(Summary!$H30="","",OFFSET(Summary!$H30,0,Analysis!BO$10))</f>
        <v>-0.18824752990119609</v>
      </c>
      <c r="BP30" s="269">
        <f ca="1">IF(Summary!$H30="","",OFFSET(Summary!$H30,0,Analysis!BP$10))</f>
        <v>0.14480077745383868</v>
      </c>
      <c r="BQ30" s="269">
        <f ca="1">IF(Summary!$H30="","",OFFSET(Summary!$H30,0,Analysis!BQ$10))</f>
        <v>0.62425554953979434</v>
      </c>
      <c r="BR30" s="269">
        <f ca="1">IF(Summary!$H30="","",OFFSET(Summary!$H30,0,Analysis!BR$10))</f>
        <v>0.29982668977469662</v>
      </c>
      <c r="BS30" s="269">
        <f ca="1">IF(Summary!$H30="","",OFFSET(Summary!$H30,0,Analysis!BS$10))</f>
        <v>0.54798761609907132</v>
      </c>
      <c r="BT30" s="269">
        <f ca="1">IF(Summary!$H30="","",OFFSET(Summary!$H30,0,Analysis!BT$10))</f>
        <v>-0.21197793538219067</v>
      </c>
      <c r="BU30" s="269">
        <f ca="1">IF(Summary!$H30="","",OFFSET(Summary!$H30,0,Analysis!BU$10))</f>
        <v>-0.1364226938068428</v>
      </c>
      <c r="BV30" s="269">
        <f ca="1">IF(Summary!$H30="","",OFFSET(Summary!$H30,0,Analysis!BV$10))</f>
        <v>-0.51254089422028359</v>
      </c>
      <c r="BW30" s="269">
        <f ca="1">IF(Summary!$H30="","",OFFSET(Summary!$H30,0,Analysis!BW$10))</f>
        <v>0.41220043572984744</v>
      </c>
      <c r="BX30" s="269">
        <f ca="1">IF(Summary!$H30="","",OFFSET(Summary!$H30,0,Analysis!BX$10))</f>
        <v>-0.44186795491143316</v>
      </c>
      <c r="BY30" s="269">
        <f ca="1">IF(Summary!$H30="","",OFFSET(Summary!$H30,0,Analysis!BY$10))</f>
        <v>-0.54962721342031684</v>
      </c>
      <c r="BZ30" s="269">
        <f ca="1">IF(Summary!$H30="","",OFFSET(Summary!$H30,0,Analysis!BZ$10))</f>
        <v>2.0109427609427608</v>
      </c>
      <c r="CA30" s="269"/>
    </row>
    <row r="31" spans="2:79" ht="16" customHeight="1" x14ac:dyDescent="0.25">
      <c r="D31" s="54" t="str">
        <f>IF(Fields!C17="","-",Fields!C17)</f>
        <v>Labor expenses</v>
      </c>
      <c r="E31" s="158" t="s">
        <v>75</v>
      </c>
      <c r="F31" s="146" t="str" cm="1">
        <f t="array" ref="F31:F35">_xlfn._xlws.FILTER(E31:E41,E31:E41&lt;&gt;"")</f>
        <v>All categories</v>
      </c>
      <c r="G31" s="181" t="s">
        <v>143</v>
      </c>
      <c r="H31" s="181" t="str" cm="1">
        <f t="array" ref="H31:H43">_xlfn._xlws.FILTER(G31:G200,G31:G200&lt;&gt;"")</f>
        <v>All subcategories</v>
      </c>
      <c r="J31" s="146"/>
      <c r="K31" s="186"/>
      <c r="AC31" s="146"/>
      <c r="AD31" s="186"/>
      <c r="AV31" s="146"/>
      <c r="AW31" s="186"/>
      <c r="BK31" s="24"/>
      <c r="BL31" s="24"/>
      <c r="BM31" s="24"/>
      <c r="BN31" s="24"/>
      <c r="BO31" s="269" t="str">
        <f ca="1">IF(Summary!$H31="","",OFFSET(Summary!$H31,0,Analysis!BO$10))</f>
        <v/>
      </c>
      <c r="BP31" s="269" t="str">
        <f ca="1">IF(Summary!$H31="","",OFFSET(Summary!$H31,0,Analysis!BP$10))</f>
        <v/>
      </c>
      <c r="BQ31" s="269" t="str">
        <f ca="1">IF(Summary!$H31="","",OFFSET(Summary!$H31,0,Analysis!BQ$10))</f>
        <v/>
      </c>
      <c r="BR31" s="269" t="str">
        <f ca="1">IF(Summary!$H31="","",OFFSET(Summary!$H31,0,Analysis!BR$10))</f>
        <v/>
      </c>
      <c r="BS31" s="269" t="str">
        <f ca="1">IF(Summary!$H31="","",OFFSET(Summary!$H31,0,Analysis!BS$10))</f>
        <v/>
      </c>
      <c r="BT31" s="269" t="str">
        <f ca="1">IF(Summary!$H31="","",OFFSET(Summary!$H31,0,Analysis!BT$10))</f>
        <v/>
      </c>
      <c r="BU31" s="269" t="str">
        <f ca="1">IF(Summary!$H31="","",OFFSET(Summary!$H31,0,Analysis!BU$10))</f>
        <v/>
      </c>
      <c r="BV31" s="269" t="str">
        <f ca="1">IF(Summary!$H31="","",OFFSET(Summary!$H31,0,Analysis!BV$10))</f>
        <v/>
      </c>
      <c r="BW31" s="269" t="str">
        <f ca="1">IF(Summary!$H31="","",OFFSET(Summary!$H31,0,Analysis!BW$10))</f>
        <v/>
      </c>
      <c r="BX31" s="269" t="str">
        <f ca="1">IF(Summary!$H31="","",OFFSET(Summary!$H31,0,Analysis!BX$10))</f>
        <v/>
      </c>
      <c r="BY31" s="269" t="str">
        <f ca="1">IF(Summary!$H31="","",OFFSET(Summary!$H31,0,Analysis!BY$10))</f>
        <v/>
      </c>
      <c r="BZ31" s="269" t="str">
        <f ca="1">IF(Summary!$H31="","",OFFSET(Summary!$H31,0,Analysis!BZ$10))</f>
        <v/>
      </c>
      <c r="CA31" s="269"/>
    </row>
    <row r="32" spans="2:79" ht="16" customHeight="1" thickBot="1" x14ac:dyDescent="0.3">
      <c r="D32" s="54" t="str">
        <f>IF(Fields!C18="","-",Fields!C18)</f>
        <v>Administrative expenses</v>
      </c>
      <c r="E32" s="158" t="str" cm="1">
        <f t="array" ref="E32:E35">_xlfn._xlws.FILTER(D31:D40,D31:D40&lt;&gt;"-")</f>
        <v>Labor expenses</v>
      </c>
      <c r="F32" s="146" t="str">
        <v>Labor expenses</v>
      </c>
      <c r="G32" s="169" t="str" cm="1">
        <f t="array" ref="G32:G43">_xlfn._xlws.FILTER(Fields!$C$33:$C$132,Fields!$C$33:$C$132&lt;&gt;"")</f>
        <v>Salaries and Wages</v>
      </c>
      <c r="H32" s="172" t="str">
        <v>Salaries and Wages</v>
      </c>
      <c r="J32" s="146"/>
      <c r="K32" s="186"/>
      <c r="L32" s="320" t="s">
        <v>102</v>
      </c>
      <c r="M32" s="321"/>
      <c r="N32" s="321"/>
      <c r="O32" s="321"/>
      <c r="P32" s="321"/>
      <c r="Q32" s="321"/>
      <c r="R32" s="321"/>
      <c r="S32" s="321"/>
      <c r="T32" s="321"/>
      <c r="V32" s="323" t="s">
        <v>212</v>
      </c>
      <c r="W32" s="321"/>
      <c r="X32" s="321"/>
      <c r="AC32" s="146"/>
      <c r="AD32" s="186"/>
      <c r="AE32" s="320" t="s">
        <v>102</v>
      </c>
      <c r="AF32" s="321"/>
      <c r="AG32" s="321"/>
      <c r="AH32" s="321"/>
      <c r="AI32" s="321"/>
      <c r="AJ32" s="321"/>
      <c r="AK32" s="321"/>
      <c r="AL32" s="321"/>
      <c r="AO32" s="323" t="s">
        <v>212</v>
      </c>
      <c r="AP32" s="321"/>
      <c r="AQ32" s="321"/>
      <c r="AV32" s="146"/>
      <c r="AW32" s="186"/>
      <c r="AX32" s="320" t="s">
        <v>102</v>
      </c>
      <c r="AY32" s="321"/>
      <c r="AZ32" s="321"/>
      <c r="BA32" s="321"/>
      <c r="BB32" s="321"/>
      <c r="BC32" s="321"/>
      <c r="BD32" s="321"/>
      <c r="BE32" s="321"/>
      <c r="BF32" s="321"/>
      <c r="BG32" s="321"/>
      <c r="BH32" s="321"/>
      <c r="BI32" s="321"/>
      <c r="BK32" s="24"/>
      <c r="BL32" s="24"/>
      <c r="BM32" s="24"/>
      <c r="BN32" s="24"/>
      <c r="BO32" s="269" t="str">
        <f ca="1">IF(Summary!$H32="","",OFFSET(Summary!$H32,0,Analysis!BO$10))</f>
        <v/>
      </c>
      <c r="BP32" s="269" t="str">
        <f ca="1">IF(Summary!$H32="","",OFFSET(Summary!$H32,0,Analysis!BP$10))</f>
        <v/>
      </c>
      <c r="BQ32" s="269" t="str">
        <f ca="1">IF(Summary!$H32="","",OFFSET(Summary!$H32,0,Analysis!BQ$10))</f>
        <v/>
      </c>
      <c r="BR32" s="269" t="str">
        <f ca="1">IF(Summary!$H32="","",OFFSET(Summary!$H32,0,Analysis!BR$10))</f>
        <v/>
      </c>
      <c r="BS32" s="269" t="str">
        <f ca="1">IF(Summary!$H32="","",OFFSET(Summary!$H32,0,Analysis!BS$10))</f>
        <v/>
      </c>
      <c r="BT32" s="269" t="str">
        <f ca="1">IF(Summary!$H32="","",OFFSET(Summary!$H32,0,Analysis!BT$10))</f>
        <v/>
      </c>
      <c r="BU32" s="269" t="str">
        <f ca="1">IF(Summary!$H32="","",OFFSET(Summary!$H32,0,Analysis!BU$10))</f>
        <v/>
      </c>
      <c r="BV32" s="269" t="str">
        <f ca="1">IF(Summary!$H32="","",OFFSET(Summary!$H32,0,Analysis!BV$10))</f>
        <v/>
      </c>
      <c r="BW32" s="269" t="str">
        <f ca="1">IF(Summary!$H32="","",OFFSET(Summary!$H32,0,Analysis!BW$10))</f>
        <v/>
      </c>
      <c r="BX32" s="269" t="str">
        <f ca="1">IF(Summary!$H32="","",OFFSET(Summary!$H32,0,Analysis!BX$10))</f>
        <v/>
      </c>
      <c r="BY32" s="269" t="str">
        <f ca="1">IF(Summary!$H32="","",OFFSET(Summary!$H32,0,Analysis!BY$10))</f>
        <v/>
      </c>
      <c r="BZ32" s="269" t="str">
        <f ca="1">IF(Summary!$H32="","",OFFSET(Summary!$H32,0,Analysis!BZ$10))</f>
        <v/>
      </c>
      <c r="CA32" s="269"/>
    </row>
    <row r="33" spans="3:79" ht="16" customHeight="1" x14ac:dyDescent="0.25">
      <c r="D33" s="54" t="str">
        <f>IF(Fields!C19="","-",Fields!C19)</f>
        <v>Marketing</v>
      </c>
      <c r="E33" s="158" t="str">
        <v>Administrative expenses</v>
      </c>
      <c r="F33" s="146" t="str">
        <v>Administrative expenses</v>
      </c>
      <c r="G33" s="169" t="str">
        <v>Benefits</v>
      </c>
      <c r="H33" s="172" t="str">
        <v>Benefits</v>
      </c>
      <c r="J33" s="146"/>
      <c r="K33" s="186"/>
      <c r="P33" s="32"/>
      <c r="Q33" s="32"/>
      <c r="S33" s="32"/>
      <c r="AC33" s="146"/>
      <c r="AD33" s="186"/>
      <c r="AK33" s="38"/>
      <c r="AV33" s="146"/>
      <c r="AW33" s="186"/>
      <c r="BD33" s="38"/>
      <c r="BK33" s="24"/>
      <c r="BL33" s="24"/>
      <c r="BM33" s="24"/>
      <c r="BN33" s="24"/>
      <c r="BO33" s="269">
        <f ca="1">IF(Summary!$H33="","",OFFSET(Summary!$H33,0,Analysis!BO$10))</f>
        <v>-0.14347405020083515</v>
      </c>
      <c r="BP33" s="269">
        <f ca="1">IF(Summary!$H33="","",OFFSET(Summary!$H33,0,Analysis!BP$10))</f>
        <v>1.9658331270116403E-2</v>
      </c>
      <c r="BQ33" s="269">
        <f ca="1">IF(Summary!$H33="","",OFFSET(Summary!$H33,0,Analysis!BQ$10))</f>
        <v>-0.13076536709562325</v>
      </c>
      <c r="BR33" s="269">
        <f ca="1">IF(Summary!$H33="","",OFFSET(Summary!$H33,0,Analysis!BR$10))</f>
        <v>-0.22587966364601197</v>
      </c>
      <c r="BS33" s="269">
        <f ca="1">IF(Summary!$H33="","",OFFSET(Summary!$H33,0,Analysis!BS$10))</f>
        <v>-6.0975609756097615E-3</v>
      </c>
      <c r="BT33" s="269">
        <f ca="1">IF(Summary!$H33="","",OFFSET(Summary!$H33,0,Analysis!BT$10))</f>
        <v>-0.21254066662574422</v>
      </c>
      <c r="BU33" s="269">
        <f ca="1">IF(Summary!$H33="","",OFFSET(Summary!$H33,0,Analysis!BU$10))</f>
        <v>-0.29807541117645209</v>
      </c>
      <c r="BV33" s="269">
        <f ca="1">IF(Summary!$H33="","",OFFSET(Summary!$H33,0,Analysis!BV$10))</f>
        <v>-0.24066164479304186</v>
      </c>
      <c r="BW33" s="269">
        <f ca="1">IF(Summary!$H33="","",OFFSET(Summary!$H33,0,Analysis!BW$10))</f>
        <v>2.5946207118698661E-2</v>
      </c>
      <c r="BX33" s="269">
        <f ca="1">IF(Summary!$H33="","",OFFSET(Summary!$H33,0,Analysis!BX$10))</f>
        <v>-0.60494613206440695</v>
      </c>
      <c r="BY33" s="269">
        <f ca="1">IF(Summary!$H33="","",OFFSET(Summary!$H33,0,Analysis!BY$10))</f>
        <v>-0.63544722887674632</v>
      </c>
      <c r="BZ33" s="269">
        <f ca="1">IF(Summary!$H33="","",OFFSET(Summary!$H33,0,Analysis!BZ$10))</f>
        <v>-0.63655143190084396</v>
      </c>
      <c r="CA33" s="269"/>
    </row>
    <row r="34" spans="3:79" ht="16" customHeight="1" x14ac:dyDescent="0.25">
      <c r="D34" s="54" t="str">
        <f>IF(Fields!C20="","-",Fields!C20)</f>
        <v>Fuel costs</v>
      </c>
      <c r="E34" s="158" t="str">
        <v>Marketing</v>
      </c>
      <c r="F34" s="146" t="str">
        <v>Marketing</v>
      </c>
      <c r="G34" s="169" t="str">
        <v>Training</v>
      </c>
      <c r="H34" s="172" t="str">
        <v>Training</v>
      </c>
      <c r="J34" s="146"/>
      <c r="K34" s="186"/>
      <c r="L34" s="37" t="s">
        <v>108</v>
      </c>
      <c r="M34" s="319">
        <f>MAX(M36:M45)</f>
        <v>37670</v>
      </c>
      <c r="N34" s="319">
        <f>MAX(N36:N45)</f>
        <v>37670</v>
      </c>
      <c r="O34" s="322">
        <f>MAX(O36:O45)</f>
        <v>41710</v>
      </c>
      <c r="P34" s="154">
        <f>IFERROR(LARGE(M34:N34,1)*(1+(2/100)),0)</f>
        <v>38423.4</v>
      </c>
      <c r="S34" s="32"/>
      <c r="AC34" s="146"/>
      <c r="AD34" s="186"/>
      <c r="AE34" s="37" t="s">
        <v>108</v>
      </c>
      <c r="AF34" s="319">
        <f>MAX(AF36:AF45)</f>
        <v>122110</v>
      </c>
      <c r="AG34" s="319">
        <f>MAX(AG36:AG45)</f>
        <v>111352</v>
      </c>
      <c r="AH34" s="322">
        <f>MAX(AH36:AH45)</f>
        <v>24000</v>
      </c>
      <c r="AI34" s="154">
        <f>IFERROR(LARGE(AF34:AG34,1)*(1+(2/100)),0)</f>
        <v>124552.2</v>
      </c>
      <c r="AJ34" s="38"/>
      <c r="AK34" s="38"/>
      <c r="AV34" s="146"/>
      <c r="AW34" s="186"/>
      <c r="AX34" s="37" t="s">
        <v>108</v>
      </c>
      <c r="AY34" s="319">
        <f>MAX(AY36:AY45)</f>
        <v>98739</v>
      </c>
      <c r="AZ34" s="319">
        <f>MAX(AZ36:AZ45)</f>
        <v>71331</v>
      </c>
      <c r="BA34" s="322">
        <f>MAX(BA36:BA45)</f>
        <v>0</v>
      </c>
      <c r="BB34" s="154">
        <f>IFERROR(LARGE(AY34:AZ34,1)*(1+(2/100)),0)</f>
        <v>100713.78</v>
      </c>
      <c r="BC34" s="38"/>
      <c r="BD34" s="38"/>
      <c r="BK34" s="24"/>
      <c r="BL34" s="24"/>
      <c r="BM34" s="24"/>
      <c r="BN34" s="24"/>
      <c r="BO34" s="269" t="str">
        <f ca="1">IF(Summary!$H34="","",OFFSET(Summary!$H34,0,Analysis!BO$10))</f>
        <v/>
      </c>
      <c r="BP34" s="269" t="str">
        <f ca="1">IF(Summary!$H34="","",OFFSET(Summary!$H34,0,Analysis!BP$10))</f>
        <v/>
      </c>
      <c r="BQ34" s="269" t="str">
        <f ca="1">IF(Summary!$H34="","",OFFSET(Summary!$H34,0,Analysis!BQ$10))</f>
        <v/>
      </c>
      <c r="BR34" s="269" t="str">
        <f ca="1">IF(Summary!$H34="","",OFFSET(Summary!$H34,0,Analysis!BR$10))</f>
        <v/>
      </c>
      <c r="BS34" s="269" t="str">
        <f ca="1">IF(Summary!$H34="","",OFFSET(Summary!$H34,0,Analysis!BS$10))</f>
        <v/>
      </c>
      <c r="BT34" s="269" t="str">
        <f ca="1">IF(Summary!$H34="","",OFFSET(Summary!$H34,0,Analysis!BT$10))</f>
        <v/>
      </c>
      <c r="BU34" s="269" t="str">
        <f ca="1">IF(Summary!$H34="","",OFFSET(Summary!$H34,0,Analysis!BU$10))</f>
        <v/>
      </c>
      <c r="BV34" s="269" t="str">
        <f ca="1">IF(Summary!$H34="","",OFFSET(Summary!$H34,0,Analysis!BV$10))</f>
        <v/>
      </c>
      <c r="BW34" s="269" t="str">
        <f ca="1">IF(Summary!$H34="","",OFFSET(Summary!$H34,0,Analysis!BW$10))</f>
        <v/>
      </c>
      <c r="BX34" s="269" t="str">
        <f ca="1">IF(Summary!$H34="","",OFFSET(Summary!$H34,0,Analysis!BX$10))</f>
        <v/>
      </c>
      <c r="BY34" s="269" t="str">
        <f ca="1">IF(Summary!$H34="","",OFFSET(Summary!$H34,0,Analysis!BY$10))</f>
        <v/>
      </c>
      <c r="BZ34" s="269" t="str">
        <f ca="1">IF(Summary!$H34="","",OFFSET(Summary!$H34,0,Analysis!BZ$10))</f>
        <v/>
      </c>
      <c r="CA34" s="269"/>
    </row>
    <row r="35" spans="3:79" ht="16" customHeight="1" x14ac:dyDescent="0.25">
      <c r="D35" s="54" t="str">
        <f>IF(Fields!C21="","-",Fields!C21)</f>
        <v>-</v>
      </c>
      <c r="E35" s="158" t="str">
        <v>Fuel costs</v>
      </c>
      <c r="F35" s="146" t="str">
        <v>Fuel costs</v>
      </c>
      <c r="G35" s="169" t="str">
        <v>Office supplies</v>
      </c>
      <c r="H35" s="172" t="str">
        <v>Office supplies</v>
      </c>
      <c r="J35" s="146"/>
      <c r="K35" s="186"/>
      <c r="L35" s="145" t="s">
        <v>66</v>
      </c>
      <c r="M35" s="147" t="s">
        <v>103</v>
      </c>
      <c r="N35" s="147" t="s">
        <v>74</v>
      </c>
      <c r="O35" s="147" t="s">
        <v>110</v>
      </c>
      <c r="P35" s="147" t="s">
        <v>109</v>
      </c>
      <c r="Q35" s="152" t="s">
        <v>99</v>
      </c>
      <c r="R35" s="152" t="s">
        <v>104</v>
      </c>
      <c r="S35" s="152" t="s">
        <v>105</v>
      </c>
      <c r="T35" s="225" t="s">
        <v>160</v>
      </c>
      <c r="V35" s="145" t="s">
        <v>66</v>
      </c>
      <c r="W35" s="147" t="s">
        <v>76</v>
      </c>
      <c r="X35" s="147" t="s">
        <v>77</v>
      </c>
      <c r="Y35" s="147"/>
      <c r="AC35" s="146"/>
      <c r="AD35" s="186"/>
      <c r="AE35" s="145" t="s">
        <v>66</v>
      </c>
      <c r="AF35" s="147" t="s">
        <v>103</v>
      </c>
      <c r="AG35" s="147" t="s">
        <v>74</v>
      </c>
      <c r="AH35" s="147" t="s">
        <v>110</v>
      </c>
      <c r="AI35" s="147" t="s">
        <v>109</v>
      </c>
      <c r="AJ35" s="152" t="s">
        <v>99</v>
      </c>
      <c r="AK35" s="152" t="s">
        <v>104</v>
      </c>
      <c r="AL35" s="152" t="s">
        <v>105</v>
      </c>
      <c r="AO35" s="145" t="s">
        <v>66</v>
      </c>
      <c r="AP35" s="147" t="s">
        <v>76</v>
      </c>
      <c r="AQ35" s="147" t="s">
        <v>77</v>
      </c>
      <c r="AV35" s="146"/>
      <c r="AW35" s="186"/>
      <c r="AX35" s="145" t="s">
        <v>66</v>
      </c>
      <c r="AY35" s="147" t="s">
        <v>103</v>
      </c>
      <c r="AZ35" s="147" t="s">
        <v>74</v>
      </c>
      <c r="BA35" s="147" t="s">
        <v>110</v>
      </c>
      <c r="BB35" s="147" t="s">
        <v>109</v>
      </c>
      <c r="BC35" s="152" t="s">
        <v>99</v>
      </c>
      <c r="BD35" s="152" t="s">
        <v>104</v>
      </c>
      <c r="BE35" s="152" t="s">
        <v>105</v>
      </c>
      <c r="BG35" s="145" t="s">
        <v>66</v>
      </c>
      <c r="BH35" s="147" t="s">
        <v>76</v>
      </c>
      <c r="BI35" s="147" t="s">
        <v>77</v>
      </c>
      <c r="BK35" s="24"/>
      <c r="BL35" s="24"/>
      <c r="BM35" s="24"/>
      <c r="BN35" s="24"/>
      <c r="BO35" s="269" t="str">
        <f ca="1">IF(Summary!$H35="","",OFFSET(Summary!$H35,0,Analysis!BO$10))</f>
        <v/>
      </c>
      <c r="BP35" s="269" t="str">
        <f ca="1">IF(Summary!$H35="","",OFFSET(Summary!$H35,0,Analysis!BP$10))</f>
        <v/>
      </c>
      <c r="BQ35" s="269" t="str">
        <f ca="1">IF(Summary!$H35="","",OFFSET(Summary!$H35,0,Analysis!BQ$10))</f>
        <v/>
      </c>
      <c r="BR35" s="269" t="str">
        <f ca="1">IF(Summary!$H35="","",OFFSET(Summary!$H35,0,Analysis!BR$10))</f>
        <v/>
      </c>
      <c r="BS35" s="269" t="str">
        <f ca="1">IF(Summary!$H35="","",OFFSET(Summary!$H35,0,Analysis!BS$10))</f>
        <v/>
      </c>
      <c r="BT35" s="269" t="str">
        <f ca="1">IF(Summary!$H35="","",OFFSET(Summary!$H35,0,Analysis!BT$10))</f>
        <v/>
      </c>
      <c r="BU35" s="269" t="str">
        <f ca="1">IF(Summary!$H35="","",OFFSET(Summary!$H35,0,Analysis!BU$10))</f>
        <v/>
      </c>
      <c r="BV35" s="269" t="str">
        <f ca="1">IF(Summary!$H35="","",OFFSET(Summary!$H35,0,Analysis!BV$10))</f>
        <v/>
      </c>
      <c r="BW35" s="269" t="str">
        <f ca="1">IF(Summary!$H35="","",OFFSET(Summary!$H35,0,Analysis!BW$10))</f>
        <v/>
      </c>
      <c r="BX35" s="269" t="str">
        <f ca="1">IF(Summary!$H35="","",OFFSET(Summary!$H35,0,Analysis!BX$10))</f>
        <v/>
      </c>
      <c r="BY35" s="269" t="str">
        <f ca="1">IF(Summary!$H35="","",OFFSET(Summary!$H35,0,Analysis!BY$10))</f>
        <v/>
      </c>
      <c r="BZ35" s="269" t="str">
        <f ca="1">IF(Summary!$H35="","",OFFSET(Summary!$H35,0,Analysis!BZ$10))</f>
        <v/>
      </c>
      <c r="CA35" s="269"/>
    </row>
    <row r="36" spans="3:79" ht="16" customHeight="1" x14ac:dyDescent="0.25">
      <c r="D36" s="54" t="str">
        <f>IF(Fields!C22="","-",Fields!C22)</f>
        <v>-</v>
      </c>
      <c r="E36" s="158"/>
      <c r="F36" s="146"/>
      <c r="G36" s="169" t="str">
        <v>Legal fees</v>
      </c>
      <c r="H36" s="172" t="str">
        <v>Legal fees</v>
      </c>
      <c r="J36" s="146"/>
      <c r="K36" s="186"/>
      <c r="L36" s="146" t="str" cm="1">
        <f t="array" ref="L36:L39">IF(K10&lt;&gt;"",IFERROR(_xlfn._xlws.FILTER(TB_FIELDS[Category],TB_FIELDS[Subcategory]=K10),"-"),IF(Analysis!K9="",IFERROR(_xlfn._xlws.FILTER(Fields!$C$17:$C$26,Fields!$C$17:$C$26&lt;&gt;""),"-"),IFERROR(_xlfn._xlws.FILTER(Fields!$C$17:$C$26,Fields!$C$17:$C$26=Analysis!K9),"-")))</f>
        <v>Labor expenses</v>
      </c>
      <c r="M36" s="153">
        <f>IF(L36="","",IFERROR(SUMIFS(Allocations!$AA$29:$AA$128,Allocations!$AC$29:$AC$128,1,Allocations!$AB$29:$AB$128,Analysis!L36),0))</f>
        <v>37670</v>
      </c>
      <c r="N36" s="153">
        <f>IF(L36="","",IF(IFERROR(SUMIFS(TB_TRANSACTIONS[Total ($)],TB_TRANSACTIONS[Monthly filter],1,TB_TRANSACTIONS[Category],L36),0)&lt;M36,IFERROR(SUMIFS(TB_TRANSACTIONS[Total ($)],TB_TRANSACTIONS[Monthly filter],1,TB_TRANSACTIONS[Category],L36),0),M36))</f>
        <v>37670</v>
      </c>
      <c r="O36" s="153">
        <f>IF(L36="","",IF(IFERROR(SUMIFS(TB_TRANSACTIONS[Total ($)],TB_TRANSACTIONS[Category],Analysis!L36,TB_TRANSACTIONS[Month],$K$8,TB_TRANSACTIONS[Monthly filter],1),0)&gt;M36,SUMIFS(TB_TRANSACTIONS[Total ($)],TB_TRANSACTIONS[Category],Analysis!L36,TB_TRANSACTIONS[Month],$K$8,TB_TRANSACTIONS[Monthly filter],1),0))</f>
        <v>41710</v>
      </c>
      <c r="P36" s="153">
        <f t="shared" ref="P36:P45" si="13">IF(L36="","",$P$34)</f>
        <v>38423.4</v>
      </c>
      <c r="Q36" s="151">
        <f>IFERROR(IF(L36="","",IF(N36/M36&lt;1,N36/M36,1)),0)</f>
        <v>1</v>
      </c>
      <c r="R36" s="151">
        <f>IFERROR(IF(L36="","",IF(O36=0,0,(O36/M36))),0)</f>
        <v>1.1072471462702416</v>
      </c>
      <c r="S36" s="151">
        <f>IF(L36="","",1)</f>
        <v>1</v>
      </c>
      <c r="T36" s="226">
        <f>IF(L36="","",IFERROR((SUM(N36:O36)/M36)-1,0))</f>
        <v>1.1072471462702418</v>
      </c>
      <c r="V36" s="146" t="str" cm="1">
        <f t="array" ref="V36:V39">IF(Analysis!K9="",IFERROR(_xlfn._xlws.FILTER(Fields!$C$17:$C$26,Fields!$C$17:$C$26&lt;&gt;""),"-"),IFERROR(_xlfn._xlws.FILTER(Fields!$C$17:$C$26,Fields!$C$17:$C$26=Analysis!K9),"-"))</f>
        <v>Labor expenses</v>
      </c>
      <c r="W36" s="153">
        <f>IF(L36="","",IFERROR(SUMIFS(TB_TRANSACTIONS[Total ($)],TB_TRANSACTIONS[Category],Analysis!L36,TB_TRANSACTIONS[Month],$K$8,TB_TRANSACTIONS[Expense type],"Fixed",TB_TRANSACTIONS[Monthly filter],1),0))</f>
        <v>25375</v>
      </c>
      <c r="X36" s="153">
        <f>IF(L36="","",IFERROR(SUMIFS(TB_TRANSACTIONS[Total ($)],TB_TRANSACTIONS[Category],Analysis!L36,TB_TRANSACTIONS[Month],$K$8,TB_TRANSACTIONS[Expense type],"Variable",TB_TRANSACTIONS[Monthly filter],1),0))</f>
        <v>16335</v>
      </c>
      <c r="Y36" s="153"/>
      <c r="AC36" s="146"/>
      <c r="AD36" s="186"/>
      <c r="AE36" s="146" t="str" cm="1">
        <f t="array" ref="AE36:AE39">IF(AD10&lt;&gt;"",IFERROR(_xlfn._xlws.FILTER(TB_FIELDS[Category],TB_FIELDS[Subcategory]=AD10),"-"),IF(Analysis!AD9="",IFERROR(_xlfn._xlws.FILTER(Fields!$C$17:$C$26,Fields!$C$17:$C$26&lt;&gt;""),"-"),IFERROR(_xlfn._xlws.FILTER(Fields!$C$17:$C$26,Fields!$C$17:$C$26=Analysis!AD9),"-")))</f>
        <v>Labor expenses</v>
      </c>
      <c r="AF36" s="153">
        <f>IF(AE36="","",IFERROR(SUMIFS(Allocations!$AF$29:$AF$128,Allocations!$AH$29:$AH$128,1,Allocations!$AG$29:$AG$128,Analysis!AE36),0))</f>
        <v>122110</v>
      </c>
      <c r="AG36" s="153">
        <f>IF(AE36="","",IF(IFERROR(SUMIFS(TB_TRANSACTIONS[Total ($)],TB_TRANSACTIONS[Quarterly filter],1,TB_TRANSACTIONS[Category],AE36),0)&lt;AF36,IFERROR(SUMIFS(TB_TRANSACTIONS[Total ($)],TB_TRANSACTIONS[Quarterly filter],1,TB_TRANSACTIONS[Category],AE36),0),AF36))</f>
        <v>111352</v>
      </c>
      <c r="AH36" s="153">
        <f>IF(AE36="","",IF(IFERROR(SUMIFS(TB_TRANSACTIONS[Total ($)],TB_TRANSACTIONS[Category],Analysis!AE36,TB_TRANSACTIONS[Quarter],$AD$8,TB_TRANSACTIONS[Quarterly filter],1),0)&gt;AF36,SUMIFS(TB_TRANSACTIONS[Total ($)],TB_TRANSACTIONS[Category],Analysis!AE36,TB_TRANSACTIONS[Quarter],$AD$8,TB_TRANSACTIONS[Quarterly filter],1),0))</f>
        <v>0</v>
      </c>
      <c r="AI36" s="153">
        <f t="shared" ref="AI36:AI45" si="14">IF(AE36="","",$AI$34)</f>
        <v>124552.2</v>
      </c>
      <c r="AJ36" s="151">
        <f>IFERROR(IF(AE36="","",IF(AG36/AF36&lt;1,AG36/AF36,1)),0)</f>
        <v>0.91189910736221436</v>
      </c>
      <c r="AK36" s="151">
        <f>IFERROR(IF(AE36="","",IF(AH36=0,0,(AH36/AF36))),0)</f>
        <v>0</v>
      </c>
      <c r="AL36" s="151">
        <f>IF(AE36="","",1)</f>
        <v>1</v>
      </c>
      <c r="AO36" s="146" t="str" cm="1">
        <f t="array" ref="AO36:AO39">IF(Analysis!AD9="",IFERROR(_xlfn._xlws.FILTER(Fields!$C$17:$C$26,Fields!$C$17:$C$26&lt;&gt;""),"-"),IFERROR(_xlfn._xlws.FILTER(Fields!$C$17:$C$26,Fields!$C$17:$C$26=Analysis!AD9),"-"))</f>
        <v>Labor expenses</v>
      </c>
      <c r="AP36" s="153">
        <f>IF(AE36="","",IFERROR(SUMIFS(TB_TRANSACTIONS[Total ($)],TB_TRANSACTIONS[Category],Analysis!AE36,TB_TRANSACTIONS[Quarter],$AD$8,TB_TRANSACTIONS[Expense type],"Fixed",TB_TRANSACTIONS[Quarterly filter],1),0))</f>
        <v>111352</v>
      </c>
      <c r="AQ36" s="153">
        <f>IF(AE36="","",IFERROR(SUMIFS(TB_TRANSACTIONS[Total ($)],TB_TRANSACTIONS[Category],Analysis!AE36,TB_TRANSACTIONS[Quarter],$AD$8,TB_TRANSACTIONS[Expense type],"Variable",TB_TRANSACTIONS[Quarterly filter],1),0))</f>
        <v>0</v>
      </c>
      <c r="AV36" s="146"/>
      <c r="AW36" s="186"/>
      <c r="AX36" s="146" t="str" cm="1">
        <f t="array" ref="AX36">IF(AW10&lt;&gt;"",IFERROR(_xlfn._xlws.FILTER(TB_FIELDS[Category],TB_FIELDS[Subcategory]=AW10),"-"),IF(Analysis!AW9="",IFERROR(_xlfn._xlws.FILTER(Fields!$C$17:$C$26,Fields!$C$17:$C$26&lt;&gt;""),"-"),IFERROR(_xlfn._xlws.FILTER(Fields!$C$17:$C$26,Fields!$C$17:$C$26=Analysis!AW9),"-")))</f>
        <v>Marketing</v>
      </c>
      <c r="AY36" s="153">
        <f>IF(AX36="","",IFERROR(SUMIFS(TB_ALLOCATIONS[Total ($)],TB_ALLOCATIONS[Annual filter],1,TB_ALLOCATIONS[Category],Analysis!AX36),0))</f>
        <v>98739</v>
      </c>
      <c r="AZ36" s="153">
        <f>IF(AX36="","",IF(IFERROR(SUMIFS(TB_TRANSACTIONS[Total ($)],TB_TRANSACTIONS[Annual filter],1,TB_TRANSACTIONS[Category],AX36),0)&lt;AY36,IFERROR(SUMIFS(TB_TRANSACTIONS[Total ($)],TB_TRANSACTIONS[Annual filter],1,TB_TRANSACTIONS[Category],AX36),0),AY36))</f>
        <v>71331</v>
      </c>
      <c r="BA36" s="153">
        <f>IF(AX36="","",IF(IFERROR(SUMIFS(TB_TRANSACTIONS[Total ($)],TB_TRANSACTIONS[Category],Analysis!AX36,TB_TRANSACTIONS[Annual filter],1),0)&gt;AY36,SUMIFS(TB_TRANSACTIONS[Total ($)],TB_TRANSACTIONS[Category],Analysis!AX36,TB_TRANSACTIONS[Annual filter],1),0))</f>
        <v>0</v>
      </c>
      <c r="BB36" s="153">
        <f>IF(AX36="","",$BB$34)</f>
        <v>100713.78</v>
      </c>
      <c r="BC36" s="151">
        <f>IFERROR(IF(AX36="","",IF(AZ36/AY36&lt;1,AZ36/AY36,1)),0)</f>
        <v>0.72241971257557802</v>
      </c>
      <c r="BD36" s="151">
        <f>IFERROR(IF(AX36="","",IF(BA36=0,0,(BA36/AY36))),0)</f>
        <v>0</v>
      </c>
      <c r="BE36" s="151">
        <f>IF(AX36="","",1)</f>
        <v>1</v>
      </c>
      <c r="BG36" s="146" t="str" cm="1">
        <f t="array" ref="BG36">IF(Analysis!AW9="",IFERROR(_xlfn._xlws.FILTER(Fields!$C$17:$C$26,Fields!$C$17:$C$26&lt;&gt;""),"-"),IFERROR(_xlfn._xlws.FILTER(Fields!$C$17:$C$26,Fields!$C$17:$C$26=Analysis!AW9),"-"))</f>
        <v>Marketing</v>
      </c>
      <c r="BH36" s="153">
        <f>IF(AX36="","",IFERROR(SUMIFS(TB_TRANSACTIONS[Total ($)],TB_TRANSACTIONS[Category],Analysis!AX36,TB_TRANSACTIONS[Annual filter],1,TB_TRANSACTIONS[Expense type],"Fixed"),0))</f>
        <v>54874</v>
      </c>
      <c r="BI36" s="153">
        <f>IF(AX36="","",IFERROR(SUMIFS(TB_TRANSACTIONS[Total ($)],TB_TRANSACTIONS[Category],Analysis!AX36,TB_TRANSACTIONS[Annual filter],1,TB_TRANSACTIONS[Expense type],"Variable"),0))</f>
        <v>16457</v>
      </c>
      <c r="BK36" s="24"/>
      <c r="BL36" s="24"/>
      <c r="BM36" s="24"/>
      <c r="BN36" s="24"/>
      <c r="BO36" s="269" t="str">
        <f ca="1">IF(Summary!$H36="","",OFFSET(Summary!$H36,0,Analysis!BO$10))</f>
        <v/>
      </c>
      <c r="BP36" s="269" t="str">
        <f ca="1">IF(Summary!$H36="","",OFFSET(Summary!$H36,0,Analysis!BP$10))</f>
        <v/>
      </c>
      <c r="BQ36" s="269" t="str">
        <f ca="1">IF(Summary!$H36="","",OFFSET(Summary!$H36,0,Analysis!BQ$10))</f>
        <v/>
      </c>
      <c r="BR36" s="269" t="str">
        <f ca="1">IF(Summary!$H36="","",OFFSET(Summary!$H36,0,Analysis!BR$10))</f>
        <v/>
      </c>
      <c r="BS36" s="269" t="str">
        <f ca="1">IF(Summary!$H36="","",OFFSET(Summary!$H36,0,Analysis!BS$10))</f>
        <v/>
      </c>
      <c r="BT36" s="269" t="str">
        <f ca="1">IF(Summary!$H36="","",OFFSET(Summary!$H36,0,Analysis!BT$10))</f>
        <v/>
      </c>
      <c r="BU36" s="269" t="str">
        <f ca="1">IF(Summary!$H36="","",OFFSET(Summary!$H36,0,Analysis!BU$10))</f>
        <v/>
      </c>
      <c r="BV36" s="269" t="str">
        <f ca="1">IF(Summary!$H36="","",OFFSET(Summary!$H36,0,Analysis!BV$10))</f>
        <v/>
      </c>
      <c r="BW36" s="269" t="str">
        <f ca="1">IF(Summary!$H36="","",OFFSET(Summary!$H36,0,Analysis!BW$10))</f>
        <v/>
      </c>
      <c r="BX36" s="269" t="str">
        <f ca="1">IF(Summary!$H36="","",OFFSET(Summary!$H36,0,Analysis!BX$10))</f>
        <v/>
      </c>
      <c r="BY36" s="269" t="str">
        <f ca="1">IF(Summary!$H36="","",OFFSET(Summary!$H36,0,Analysis!BY$10))</f>
        <v/>
      </c>
      <c r="BZ36" s="269" t="str">
        <f ca="1">IF(Summary!$H36="","",OFFSET(Summary!$H36,0,Analysis!BZ$10))</f>
        <v/>
      </c>
      <c r="CA36" s="269"/>
    </row>
    <row r="37" spans="3:79" ht="16" customHeight="1" x14ac:dyDescent="0.25">
      <c r="D37" s="54" t="str">
        <f>IF(Fields!C23="","-",Fields!C23)</f>
        <v>-</v>
      </c>
      <c r="E37" s="158"/>
      <c r="F37" s="146"/>
      <c r="G37" s="169" t="str">
        <v>Utilities</v>
      </c>
      <c r="H37" s="172" t="str">
        <v>Utilities</v>
      </c>
      <c r="J37" s="146"/>
      <c r="K37" s="186"/>
      <c r="L37" s="146" t="str">
        <v>Administrative expenses</v>
      </c>
      <c r="M37" s="153">
        <f>IF(L37="","",IFERROR(SUMIFS(Allocations!$AA$29:$AA$128,Allocations!$AC$29:$AC$128,1,Allocations!$AB$29:$AB$128,Analysis!L37),0))</f>
        <v>10779</v>
      </c>
      <c r="N37" s="153">
        <f>IF(L37="","",IF(IFERROR(SUMIFS(TB_TRANSACTIONS[Total ($)],TB_TRANSACTIONS[Monthly filter],1,TB_TRANSACTIONS[Category],L37),0)&lt;M37,IFERROR(SUMIFS(TB_TRANSACTIONS[Total ($)],TB_TRANSACTIONS[Monthly filter],1,TB_TRANSACTIONS[Category],L37),0),M37))</f>
        <v>5100</v>
      </c>
      <c r="O37" s="153">
        <f>IF(L37="","",IF(IFERROR(SUMIFS(TB_TRANSACTIONS[Total ($)],TB_TRANSACTIONS[Category],Analysis!L37,TB_TRANSACTIONS[Month],$K$8,TB_TRANSACTIONS[Monthly filter],1),0)&gt;M37,SUMIFS(TB_TRANSACTIONS[Total ($)],TB_TRANSACTIONS[Category],Analysis!L37,TB_TRANSACTIONS[Month],$K$8,TB_TRANSACTIONS[Monthly filter],1),0))</f>
        <v>0</v>
      </c>
      <c r="P37" s="153">
        <f t="shared" si="13"/>
        <v>38423.4</v>
      </c>
      <c r="Q37" s="151">
        <f t="shared" ref="Q37:Q45" si="15">IFERROR(IF(L37="","",IF(N37/M37&lt;1,N37/M37,1)),0)</f>
        <v>0.47314222098524911</v>
      </c>
      <c r="R37" s="151">
        <f t="shared" ref="R37:R45" si="16">IFERROR(IF(L37="","",IF(O37=0,0,(O37/M37))),0)</f>
        <v>0</v>
      </c>
      <c r="S37" s="151">
        <f t="shared" ref="S37:S45" si="17">IF(L37="","",1)</f>
        <v>1</v>
      </c>
      <c r="T37" s="226">
        <f t="shared" ref="T37:T45" si="18">IF(L37="","",IFERROR((SUM(N37:O37)/M37)-1,0))</f>
        <v>-0.52685777901475084</v>
      </c>
      <c r="V37" s="146" t="str">
        <v>Administrative expenses</v>
      </c>
      <c r="W37" s="153">
        <f>IF(L37="","",IFERROR(SUMIFS(TB_TRANSACTIONS[Total ($)],TB_TRANSACTIONS[Category],Analysis!L37,TB_TRANSACTIONS[Month],$K$8,TB_TRANSACTIONS[Expense type],"Fixed",TB_TRANSACTIONS[Monthly filter],1),0))</f>
        <v>1250</v>
      </c>
      <c r="X37" s="153">
        <f>IF(L37="","",IFERROR(SUMIFS(TB_TRANSACTIONS[Total ($)],TB_TRANSACTIONS[Category],Analysis!L37,TB_TRANSACTIONS[Month],$K$8,TB_TRANSACTIONS[Expense type],"Variable",TB_TRANSACTIONS[Monthly filter],1),0))</f>
        <v>3850</v>
      </c>
      <c r="Y37" s="153"/>
      <c r="AC37" s="146"/>
      <c r="AD37" s="186"/>
      <c r="AE37" s="146" t="str">
        <v>Administrative expenses</v>
      </c>
      <c r="AF37" s="153">
        <f>IF(AE37="","",IFERROR(SUMIFS(Allocations!$AF$29:$AF$128,Allocations!$AH$29:$AH$128,1,Allocations!$AG$29:$AG$128,Analysis!AE37),0))</f>
        <v>26196</v>
      </c>
      <c r="AG37" s="153">
        <f>IF(AE37="","",IF(IFERROR(SUMIFS(TB_TRANSACTIONS[Total ($)],TB_TRANSACTIONS[Quarterly filter],1,TB_TRANSACTIONS[Category],AE37),0)&lt;AF37,IFERROR(SUMIFS(TB_TRANSACTIONS[Total ($)],TB_TRANSACTIONS[Quarterly filter],1,TB_TRANSACTIONS[Category],AE37),0),AF37))</f>
        <v>12689</v>
      </c>
      <c r="AH37" s="153">
        <f>IF(AE37="","",IF(IFERROR(SUMIFS(TB_TRANSACTIONS[Total ($)],TB_TRANSACTIONS[Category],Analysis!AE37,TB_TRANSACTIONS[Quarter],$AD$8,TB_TRANSACTIONS[Quarterly filter],1),0)&gt;AF37,SUMIFS(TB_TRANSACTIONS[Total ($)],TB_TRANSACTIONS[Category],Analysis!AE37,TB_TRANSACTIONS[Quarter],$AD$8,TB_TRANSACTIONS[Quarterly filter],1),0))</f>
        <v>0</v>
      </c>
      <c r="AI37" s="153">
        <f t="shared" si="14"/>
        <v>124552.2</v>
      </c>
      <c r="AJ37" s="151">
        <f t="shared" ref="AJ37:AJ45" si="19">IFERROR(IF(AE37="","",IF(AG37/AF37&lt;1,AG37/AF37,1)),0)</f>
        <v>0.48438692930218352</v>
      </c>
      <c r="AK37" s="151">
        <f t="shared" ref="AK37:AK45" si="20">IFERROR(IF(AE37="","",IF(AH37=0,0,(AH37/AF37))),0)</f>
        <v>0</v>
      </c>
      <c r="AL37" s="151">
        <f t="shared" ref="AL37:AL45" si="21">IF(AE37="","",1)</f>
        <v>1</v>
      </c>
      <c r="AO37" s="146" t="str">
        <v>Administrative expenses</v>
      </c>
      <c r="AP37" s="153">
        <f>IF(AE37="","",IFERROR(SUMIFS(TB_TRANSACTIONS[Total ($)],TB_TRANSACTIONS[Category],Analysis!AE37,TB_TRANSACTIONS[Quarter],$AD$8,TB_TRANSACTIONS[Expense type],"Fixed",TB_TRANSACTIONS[Quarterly filter],1),0))</f>
        <v>0</v>
      </c>
      <c r="AQ37" s="153">
        <f>IF(AE37="","",IFERROR(SUMIFS(TB_TRANSACTIONS[Total ($)],TB_TRANSACTIONS[Category],Analysis!AE37,TB_TRANSACTIONS[Quarter],$AD$8,TB_TRANSACTIONS[Expense type],"Variable",TB_TRANSACTIONS[Quarterly filter],1),0))</f>
        <v>12689</v>
      </c>
      <c r="AV37" s="146"/>
      <c r="AW37" s="186"/>
      <c r="AX37" s="146"/>
      <c r="AY37" s="153" t="str">
        <f>IF(AX37="","",IFERROR(SUMIFS(TB_ALLOCATIONS[Total ($)],TB_ALLOCATIONS[Annual filter],1,TB_ALLOCATIONS[Category],Analysis!AX37),0))</f>
        <v/>
      </c>
      <c r="AZ37" s="153" t="str">
        <f>IF(AX37="","",IF(IFERROR(SUMIFS(TB_TRANSACTIONS[Total ($)],TB_TRANSACTIONS[Annual filter],1,TB_TRANSACTIONS[Category],AX37),0)&lt;AY37,IFERROR(SUMIFS(TB_TRANSACTIONS[Total ($)],TB_TRANSACTIONS[Annual filter],1,TB_TRANSACTIONS[Category],AX37),0),AY37))</f>
        <v/>
      </c>
      <c r="BA37" s="153" t="str">
        <f>IF(AX37="","",IF(IFERROR(SUMIFS(TB_TRANSACTIONS[Total ($)],TB_TRANSACTIONS[Category],Analysis!AX37,TB_TRANSACTIONS[Annual filter],1),0)&gt;AY37,SUMIFS(TB_TRANSACTIONS[Total ($)],TB_TRANSACTIONS[Category],Analysis!AX37,TB_TRANSACTIONS[Annual filter],1),0))</f>
        <v/>
      </c>
      <c r="BB37" s="153" t="str">
        <f t="shared" ref="BB37:BB45" si="22">IF(AX37="","",$BB$34)</f>
        <v/>
      </c>
      <c r="BC37" s="151" t="str">
        <f t="shared" ref="BC37:BC45" si="23">IFERROR(IF(AX37="","",IF(AZ37/AY37&lt;1,AZ37/AY37,1)),0)</f>
        <v/>
      </c>
      <c r="BD37" s="151" t="str">
        <f t="shared" ref="BD37:BD45" si="24">IFERROR(IF(AX37="","",IF(BA37=0,0,(BA37/AY37))),0)</f>
        <v/>
      </c>
      <c r="BE37" s="151" t="str">
        <f t="shared" ref="BE37:BE45" si="25">IF(AX37="","",1)</f>
        <v/>
      </c>
      <c r="BG37" s="146"/>
      <c r="BH37" s="153" t="str">
        <f>IF(AX37="","",IFERROR(SUMIFS(TB_TRANSACTIONS[Total ($)],TB_TRANSACTIONS[Category],Analysis!AX37,TB_TRANSACTIONS[Annual filter],1,TB_TRANSACTIONS[Expense type],"Fixed"),0))</f>
        <v/>
      </c>
      <c r="BI37" s="153" t="str">
        <f>IF(AX37="","",IFERROR(SUMIFS(TB_TRANSACTIONS[Total ($)],TB_TRANSACTIONS[Category],Analysis!AX37,TB_TRANSACTIONS[Annual filter],1,TB_TRANSACTIONS[Expense type],"Variable"),0))</f>
        <v/>
      </c>
      <c r="BK37" s="24"/>
      <c r="BL37" s="24"/>
      <c r="BM37" s="24"/>
      <c r="BN37" s="24"/>
      <c r="BO37" s="269" t="str">
        <f ca="1">IF(Summary!$H37="","",OFFSET(Summary!$H37,0,Analysis!BO$10))</f>
        <v/>
      </c>
      <c r="BP37" s="269" t="str">
        <f ca="1">IF(Summary!$H37="","",OFFSET(Summary!$H37,0,Analysis!BP$10))</f>
        <v/>
      </c>
      <c r="BQ37" s="269" t="str">
        <f ca="1">IF(Summary!$H37="","",OFFSET(Summary!$H37,0,Analysis!BQ$10))</f>
        <v/>
      </c>
      <c r="BR37" s="269" t="str">
        <f ca="1">IF(Summary!$H37="","",OFFSET(Summary!$H37,0,Analysis!BR$10))</f>
        <v/>
      </c>
      <c r="BS37" s="269" t="str">
        <f ca="1">IF(Summary!$H37="","",OFFSET(Summary!$H37,0,Analysis!BS$10))</f>
        <v/>
      </c>
      <c r="BT37" s="269" t="str">
        <f ca="1">IF(Summary!$H37="","",OFFSET(Summary!$H37,0,Analysis!BT$10))</f>
        <v/>
      </c>
      <c r="BU37" s="269" t="str">
        <f ca="1">IF(Summary!$H37="","",OFFSET(Summary!$H37,0,Analysis!BU$10))</f>
        <v/>
      </c>
      <c r="BV37" s="269" t="str">
        <f ca="1">IF(Summary!$H37="","",OFFSET(Summary!$H37,0,Analysis!BV$10))</f>
        <v/>
      </c>
      <c r="BW37" s="269" t="str">
        <f ca="1">IF(Summary!$H37="","",OFFSET(Summary!$H37,0,Analysis!BW$10))</f>
        <v/>
      </c>
      <c r="BX37" s="269" t="str">
        <f ca="1">IF(Summary!$H37="","",OFFSET(Summary!$H37,0,Analysis!BX$10))</f>
        <v/>
      </c>
      <c r="BY37" s="269" t="str">
        <f ca="1">IF(Summary!$H37="","",OFFSET(Summary!$H37,0,Analysis!BY$10))</f>
        <v/>
      </c>
      <c r="BZ37" s="269" t="str">
        <f ca="1">IF(Summary!$H37="","",OFFSET(Summary!$H37,0,Analysis!BZ$10))</f>
        <v/>
      </c>
      <c r="CA37" s="269"/>
    </row>
    <row r="38" spans="3:79" ht="16" customHeight="1" x14ac:dyDescent="0.25">
      <c r="D38" s="54" t="str">
        <f>IF(Fields!C24="","-",Fields!C24)</f>
        <v>-</v>
      </c>
      <c r="E38" s="158"/>
      <c r="F38" s="146"/>
      <c r="G38" s="169" t="str">
        <v>Advertising</v>
      </c>
      <c r="H38" s="172" t="str">
        <v>Advertising</v>
      </c>
      <c r="J38" s="146"/>
      <c r="K38" s="186"/>
      <c r="L38" s="146" t="str">
        <v>Marketing</v>
      </c>
      <c r="M38" s="153">
        <f>IF(L38="","",IFERROR(SUMIFS(Allocations!$AA$29:$AA$128,Allocations!$AC$29:$AC$128,1,Allocations!$AB$29:$AB$128,Analysis!L38),0))</f>
        <v>8802</v>
      </c>
      <c r="N38" s="153">
        <f>IF(L38="","",IF(IFERROR(SUMIFS(TB_TRANSACTIONS[Total ($)],TB_TRANSACTIONS[Monthly filter],1,TB_TRANSACTIONS[Category],L38),0)&lt;M38,IFERROR(SUMIFS(TB_TRANSACTIONS[Total ($)],TB_TRANSACTIONS[Monthly filter],1,TB_TRANSACTIONS[Category],L38),0),M38))</f>
        <v>4369</v>
      </c>
      <c r="O38" s="153">
        <f>IF(L38="","",IF(IFERROR(SUMIFS(TB_TRANSACTIONS[Total ($)],TB_TRANSACTIONS[Category],Analysis!L38,TB_TRANSACTIONS[Month],$K$8,TB_TRANSACTIONS[Monthly filter],1),0)&gt;M38,SUMIFS(TB_TRANSACTIONS[Total ($)],TB_TRANSACTIONS[Category],Analysis!L38,TB_TRANSACTIONS[Month],$K$8,TB_TRANSACTIONS[Monthly filter],1),0))</f>
        <v>0</v>
      </c>
      <c r="P38" s="153">
        <f t="shared" si="13"/>
        <v>38423.4</v>
      </c>
      <c r="Q38" s="151">
        <f t="shared" si="15"/>
        <v>0.49636446262213135</v>
      </c>
      <c r="R38" s="151">
        <f t="shared" si="16"/>
        <v>0</v>
      </c>
      <c r="S38" s="151">
        <f t="shared" si="17"/>
        <v>1</v>
      </c>
      <c r="T38" s="226">
        <f t="shared" si="18"/>
        <v>-0.5036355373778687</v>
      </c>
      <c r="V38" s="146" t="str">
        <v>Marketing</v>
      </c>
      <c r="W38" s="153">
        <f>IF(L38="","",IFERROR(SUMIFS(TB_TRANSACTIONS[Total ($)],TB_TRANSACTIONS[Category],Analysis!L38,TB_TRANSACTIONS[Month],$K$8,TB_TRANSACTIONS[Expense type],"Fixed",TB_TRANSACTIONS[Monthly filter],1),0))</f>
        <v>2045</v>
      </c>
      <c r="X38" s="153">
        <f>IF(L38="","",IFERROR(SUMIFS(TB_TRANSACTIONS[Total ($)],TB_TRANSACTIONS[Category],Analysis!L38,TB_TRANSACTIONS[Month],$K$8,TB_TRANSACTIONS[Expense type],"Variable",TB_TRANSACTIONS[Monthly filter],1),0))</f>
        <v>2324</v>
      </c>
      <c r="Y38" s="153"/>
      <c r="AC38" s="146"/>
      <c r="AD38" s="186"/>
      <c r="AE38" s="146" t="str">
        <v>Marketing</v>
      </c>
      <c r="AF38" s="153">
        <f>IF(AE38="","",IFERROR(SUMIFS(Allocations!$AF$29:$AF$128,Allocations!$AH$29:$AH$128,1,Allocations!$AG$29:$AG$128,Analysis!AE38),0))</f>
        <v>24299</v>
      </c>
      <c r="AG38" s="153">
        <f>IF(AE38="","",IF(IFERROR(SUMIFS(TB_TRANSACTIONS[Total ($)],TB_TRANSACTIONS[Quarterly filter],1,TB_TRANSACTIONS[Category],AE38),0)&lt;AF38,IFERROR(SUMIFS(TB_TRANSACTIONS[Total ($)],TB_TRANSACTIONS[Quarterly filter],1,TB_TRANSACTIONS[Category],AE38),0),AF38))</f>
        <v>13928</v>
      </c>
      <c r="AH38" s="153">
        <f>IF(AE38="","",IF(IFERROR(SUMIFS(TB_TRANSACTIONS[Total ($)],TB_TRANSACTIONS[Category],Analysis!AE38,TB_TRANSACTIONS[Quarter],$AD$8,TB_TRANSACTIONS[Quarterly filter],1),0)&gt;AF38,SUMIFS(TB_TRANSACTIONS[Total ($)],TB_TRANSACTIONS[Category],Analysis!AE38,TB_TRANSACTIONS[Quarter],$AD$8,TB_TRANSACTIONS[Quarterly filter],1),0))</f>
        <v>0</v>
      </c>
      <c r="AI38" s="153">
        <f t="shared" si="14"/>
        <v>124552.2</v>
      </c>
      <c r="AJ38" s="151">
        <f t="shared" si="19"/>
        <v>0.57319231244084123</v>
      </c>
      <c r="AK38" s="151">
        <f t="shared" si="20"/>
        <v>0</v>
      </c>
      <c r="AL38" s="151">
        <f t="shared" si="21"/>
        <v>1</v>
      </c>
      <c r="AO38" s="146" t="str">
        <v>Marketing</v>
      </c>
      <c r="AP38" s="153">
        <f>IF(AE38="","",IFERROR(SUMIFS(TB_TRANSACTIONS[Total ($)],TB_TRANSACTIONS[Category],Analysis!AE38,TB_TRANSACTIONS[Quarter],$AD$8,TB_TRANSACTIONS[Expense type],"Fixed",TB_TRANSACTIONS[Quarterly filter],1),0))</f>
        <v>9620</v>
      </c>
      <c r="AQ38" s="153">
        <f>IF(AE38="","",IFERROR(SUMIFS(TB_TRANSACTIONS[Total ($)],TB_TRANSACTIONS[Category],Analysis!AE38,TB_TRANSACTIONS[Quarter],$AD$8,TB_TRANSACTIONS[Expense type],"Variable",TB_TRANSACTIONS[Quarterly filter],1),0))</f>
        <v>4308</v>
      </c>
      <c r="AV38" s="146"/>
      <c r="AW38" s="186"/>
      <c r="AX38" s="146"/>
      <c r="AY38" s="153" t="str">
        <f>IF(AX38="","",IFERROR(SUMIFS(TB_ALLOCATIONS[Total ($)],TB_ALLOCATIONS[Annual filter],1,TB_ALLOCATIONS[Category],Analysis!AX38),0))</f>
        <v/>
      </c>
      <c r="AZ38" s="153" t="str">
        <f>IF(AX38="","",IF(IFERROR(SUMIFS(TB_TRANSACTIONS[Total ($)],TB_TRANSACTIONS[Annual filter],1,TB_TRANSACTIONS[Category],AX38),0)&lt;AY38,IFERROR(SUMIFS(TB_TRANSACTIONS[Total ($)],TB_TRANSACTIONS[Annual filter],1,TB_TRANSACTIONS[Category],AX38),0),AY38))</f>
        <v/>
      </c>
      <c r="BA38" s="153" t="str">
        <f>IF(AX38="","",IF(IFERROR(SUMIFS(TB_TRANSACTIONS[Total ($)],TB_TRANSACTIONS[Category],Analysis!AX38,TB_TRANSACTIONS[Annual filter],1),0)&gt;AY38,SUMIFS(TB_TRANSACTIONS[Total ($)],TB_TRANSACTIONS[Category],Analysis!AX38,TB_TRANSACTIONS[Annual filter],1),0))</f>
        <v/>
      </c>
      <c r="BB38" s="153" t="str">
        <f t="shared" si="22"/>
        <v/>
      </c>
      <c r="BC38" s="151" t="str">
        <f t="shared" si="23"/>
        <v/>
      </c>
      <c r="BD38" s="151" t="str">
        <f t="shared" si="24"/>
        <v/>
      </c>
      <c r="BE38" s="151" t="str">
        <f t="shared" si="25"/>
        <v/>
      </c>
      <c r="BG38" s="146"/>
      <c r="BH38" s="153" t="str">
        <f>IF(AX38="","",IFERROR(SUMIFS(TB_TRANSACTIONS[Total ($)],TB_TRANSACTIONS[Category],Analysis!AX38,TB_TRANSACTIONS[Annual filter],1,TB_TRANSACTIONS[Expense type],"Fixed"),0))</f>
        <v/>
      </c>
      <c r="BI38" s="153" t="str">
        <f>IF(AX38="","",IFERROR(SUMIFS(TB_TRANSACTIONS[Total ($)],TB_TRANSACTIONS[Category],Analysis!AX38,TB_TRANSACTIONS[Annual filter],1,TB_TRANSACTIONS[Expense type],"Variable"),0))</f>
        <v/>
      </c>
      <c r="BK38" s="24"/>
      <c r="BL38" s="24"/>
      <c r="BM38" s="24"/>
      <c r="BN38" s="24"/>
      <c r="BO38" s="269" t="str">
        <f ca="1">IF(Summary!$H38="","",OFFSET(Summary!$H38,0,Analysis!BO$10))</f>
        <v/>
      </c>
      <c r="BP38" s="269" t="str">
        <f ca="1">IF(Summary!$H38="","",OFFSET(Summary!$H38,0,Analysis!BP$10))</f>
        <v/>
      </c>
      <c r="BQ38" s="269" t="str">
        <f ca="1">IF(Summary!$H38="","",OFFSET(Summary!$H38,0,Analysis!BQ$10))</f>
        <v/>
      </c>
      <c r="BR38" s="269" t="str">
        <f ca="1">IF(Summary!$H38="","",OFFSET(Summary!$H38,0,Analysis!BR$10))</f>
        <v/>
      </c>
      <c r="BS38" s="269" t="str">
        <f ca="1">IF(Summary!$H38="","",OFFSET(Summary!$H38,0,Analysis!BS$10))</f>
        <v/>
      </c>
      <c r="BT38" s="269" t="str">
        <f ca="1">IF(Summary!$H38="","",OFFSET(Summary!$H38,0,Analysis!BT$10))</f>
        <v/>
      </c>
      <c r="BU38" s="269" t="str">
        <f ca="1">IF(Summary!$H38="","",OFFSET(Summary!$H38,0,Analysis!BU$10))</f>
        <v/>
      </c>
      <c r="BV38" s="269" t="str">
        <f ca="1">IF(Summary!$H38="","",OFFSET(Summary!$H38,0,Analysis!BV$10))</f>
        <v/>
      </c>
      <c r="BW38" s="269" t="str">
        <f ca="1">IF(Summary!$H38="","",OFFSET(Summary!$H38,0,Analysis!BW$10))</f>
        <v/>
      </c>
      <c r="BX38" s="269" t="str">
        <f ca="1">IF(Summary!$H38="","",OFFSET(Summary!$H38,0,Analysis!BX$10))</f>
        <v/>
      </c>
      <c r="BY38" s="269" t="str">
        <f ca="1">IF(Summary!$H38="","",OFFSET(Summary!$H38,0,Analysis!BY$10))</f>
        <v/>
      </c>
      <c r="BZ38" s="269" t="str">
        <f ca="1">IF(Summary!$H38="","",OFFSET(Summary!$H38,0,Analysis!BZ$10))</f>
        <v/>
      </c>
      <c r="CA38" s="269"/>
    </row>
    <row r="39" spans="3:79" ht="16" customHeight="1" x14ac:dyDescent="0.25">
      <c r="D39" s="54" t="str">
        <f>IF(Fields!C25="","-",Fields!C25)</f>
        <v>-</v>
      </c>
      <c r="E39" s="158"/>
      <c r="F39" s="146"/>
      <c r="G39" s="169" t="str">
        <v>Digital Marketing</v>
      </c>
      <c r="H39" s="172" t="str">
        <v>Digital Marketing</v>
      </c>
      <c r="J39" s="146"/>
      <c r="K39" s="186"/>
      <c r="L39" s="146" t="str">
        <v>Fuel costs</v>
      </c>
      <c r="M39" s="153">
        <f>IF(L39="","",IFERROR(SUMIFS(Allocations!$AA$29:$AA$128,Allocations!$AC$29:$AC$128,1,Allocations!$AB$29:$AB$128,Analysis!L39),0))</f>
        <v>5736</v>
      </c>
      <c r="N39" s="153">
        <f>IF(L39="","",IF(IFERROR(SUMIFS(TB_TRANSACTIONS[Total ($)],TB_TRANSACTIONS[Monthly filter],1,TB_TRANSACTIONS[Category],L39),0)&lt;M39,IFERROR(SUMIFS(TB_TRANSACTIONS[Total ($)],TB_TRANSACTIONS[Monthly filter],1,TB_TRANSACTIONS[Category],L39),0),M39))</f>
        <v>2771</v>
      </c>
      <c r="O39" s="153">
        <f>IF(L39="","",IF(IFERROR(SUMIFS(TB_TRANSACTIONS[Total ($)],TB_TRANSACTIONS[Category],Analysis!L39,TB_TRANSACTIONS[Month],$K$8,TB_TRANSACTIONS[Monthly filter],1),0)&gt;M39,SUMIFS(TB_TRANSACTIONS[Total ($)],TB_TRANSACTIONS[Category],Analysis!L39,TB_TRANSACTIONS[Month],$K$8,TB_TRANSACTIONS[Monthly filter],1),0))</f>
        <v>0</v>
      </c>
      <c r="P39" s="153">
        <f t="shared" si="13"/>
        <v>38423.4</v>
      </c>
      <c r="Q39" s="151">
        <f t="shared" si="15"/>
        <v>0.48308926080892606</v>
      </c>
      <c r="R39" s="151">
        <f t="shared" si="16"/>
        <v>0</v>
      </c>
      <c r="S39" s="151">
        <f t="shared" si="17"/>
        <v>1</v>
      </c>
      <c r="T39" s="226">
        <f t="shared" si="18"/>
        <v>-0.51691073919107389</v>
      </c>
      <c r="V39" s="146" t="str">
        <v>Fuel costs</v>
      </c>
      <c r="W39" s="153">
        <f>IF(L39="","",IFERROR(SUMIFS(TB_TRANSACTIONS[Total ($)],TB_TRANSACTIONS[Category],Analysis!L39,TB_TRANSACTIONS[Month],$K$8,TB_TRANSACTIONS[Expense type],"Fixed",TB_TRANSACTIONS[Monthly filter],1),0))</f>
        <v>1210</v>
      </c>
      <c r="X39" s="153">
        <f>IF(L39="","",IFERROR(SUMIFS(TB_TRANSACTIONS[Total ($)],TB_TRANSACTIONS[Category],Analysis!L39,TB_TRANSACTIONS[Month],$K$8,TB_TRANSACTIONS[Expense type],"Variable",TB_TRANSACTIONS[Monthly filter],1),0))</f>
        <v>1561</v>
      </c>
      <c r="Y39" s="153"/>
      <c r="AC39" s="146"/>
      <c r="AD39" s="186"/>
      <c r="AE39" s="146" t="str">
        <v>Fuel costs</v>
      </c>
      <c r="AF39" s="153">
        <f>IF(AE39="","",IFERROR(SUMIFS(Allocations!$AF$29:$AF$128,Allocations!$AH$29:$AH$128,1,Allocations!$AG$29:$AG$128,Analysis!AE39),0))</f>
        <v>19789</v>
      </c>
      <c r="AG39" s="153">
        <f>IF(AE39="","",IF(IFERROR(SUMIFS(TB_TRANSACTIONS[Total ($)],TB_TRANSACTIONS[Quarterly filter],1,TB_TRANSACTIONS[Category],AE39),0)&lt;AF39,IFERROR(SUMIFS(TB_TRANSACTIONS[Total ($)],TB_TRANSACTIONS[Quarterly filter],1,TB_TRANSACTIONS[Category],AE39),0),AF39))</f>
        <v>19789</v>
      </c>
      <c r="AH39" s="153">
        <f>IF(AE39="","",IF(IFERROR(SUMIFS(TB_TRANSACTIONS[Total ($)],TB_TRANSACTIONS[Category],Analysis!AE39,TB_TRANSACTIONS[Quarter],$AD$8,TB_TRANSACTIONS[Quarterly filter],1),0)&gt;AF39,SUMIFS(TB_TRANSACTIONS[Total ($)],TB_TRANSACTIONS[Category],Analysis!AE39,TB_TRANSACTIONS[Quarter],$AD$8,TB_TRANSACTIONS[Quarterly filter],1),0))</f>
        <v>24000</v>
      </c>
      <c r="AI39" s="153">
        <f t="shared" si="14"/>
        <v>124552.2</v>
      </c>
      <c r="AJ39" s="151">
        <f t="shared" si="19"/>
        <v>1</v>
      </c>
      <c r="AK39" s="151">
        <f t="shared" si="20"/>
        <v>1.2127949871140533</v>
      </c>
      <c r="AL39" s="151">
        <f t="shared" si="21"/>
        <v>1</v>
      </c>
      <c r="AO39" s="146" t="str">
        <v>Fuel costs</v>
      </c>
      <c r="AP39" s="153">
        <f>IF(AE39="","",IFERROR(SUMIFS(TB_TRANSACTIONS[Total ($)],TB_TRANSACTIONS[Category],Analysis!AE39,TB_TRANSACTIONS[Quarter],$AD$8,TB_TRANSACTIONS[Expense type],"Fixed",TB_TRANSACTIONS[Quarterly filter],1),0))</f>
        <v>12000</v>
      </c>
      <c r="AQ39" s="153">
        <f>IF(AE39="","",IFERROR(SUMIFS(TB_TRANSACTIONS[Total ($)],TB_TRANSACTIONS[Category],Analysis!AE39,TB_TRANSACTIONS[Quarter],$AD$8,TB_TRANSACTIONS[Expense type],"Variable",TB_TRANSACTIONS[Quarterly filter],1),0))</f>
        <v>12000</v>
      </c>
      <c r="AV39" s="146"/>
      <c r="AW39" s="186"/>
      <c r="AX39" s="146"/>
      <c r="AY39" s="153" t="str">
        <f>IF(AX39="","",IFERROR(SUMIFS(TB_ALLOCATIONS[Total ($)],TB_ALLOCATIONS[Annual filter],1,TB_ALLOCATIONS[Category],Analysis!AX39),0))</f>
        <v/>
      </c>
      <c r="AZ39" s="153" t="str">
        <f>IF(AX39="","",IF(IFERROR(SUMIFS(TB_TRANSACTIONS[Total ($)],TB_TRANSACTIONS[Annual filter],1,TB_TRANSACTIONS[Category],AX39),0)&lt;AY39,IFERROR(SUMIFS(TB_TRANSACTIONS[Total ($)],TB_TRANSACTIONS[Annual filter],1,TB_TRANSACTIONS[Category],AX39),0),AY39))</f>
        <v/>
      </c>
      <c r="BA39" s="153" t="str">
        <f>IF(AX39="","",IF(IFERROR(SUMIFS(TB_TRANSACTIONS[Total ($)],TB_TRANSACTIONS[Category],Analysis!AX39,TB_TRANSACTIONS[Annual filter],1),0)&gt;AY39,SUMIFS(TB_TRANSACTIONS[Total ($)],TB_TRANSACTIONS[Category],Analysis!AX39,TB_TRANSACTIONS[Annual filter],1),0))</f>
        <v/>
      </c>
      <c r="BB39" s="153" t="str">
        <f t="shared" si="22"/>
        <v/>
      </c>
      <c r="BC39" s="151" t="str">
        <f t="shared" si="23"/>
        <v/>
      </c>
      <c r="BD39" s="151" t="str">
        <f t="shared" si="24"/>
        <v/>
      </c>
      <c r="BE39" s="151" t="str">
        <f t="shared" si="25"/>
        <v/>
      </c>
      <c r="BG39" s="146"/>
      <c r="BH39" s="153" t="str">
        <f>IF(AX39="","",IFERROR(SUMIFS(TB_TRANSACTIONS[Total ($)],TB_TRANSACTIONS[Category],Analysis!AX39,TB_TRANSACTIONS[Annual filter],1,TB_TRANSACTIONS[Expense type],"Fixed"),0))</f>
        <v/>
      </c>
      <c r="BI39" s="153" t="str">
        <f>IF(AX39="","",IFERROR(SUMIFS(TB_TRANSACTIONS[Total ($)],TB_TRANSACTIONS[Category],Analysis!AX39,TB_TRANSACTIONS[Annual filter],1,TB_TRANSACTIONS[Expense type],"Variable"),0))</f>
        <v/>
      </c>
      <c r="BK39" s="24"/>
      <c r="BL39" s="24"/>
      <c r="BM39" s="24"/>
      <c r="BN39" s="24"/>
      <c r="BO39" s="269" t="str">
        <f ca="1">IF(Summary!$H39="","",OFFSET(Summary!$H39,0,Analysis!BO$10))</f>
        <v/>
      </c>
      <c r="BP39" s="269" t="str">
        <f ca="1">IF(Summary!$H39="","",OFFSET(Summary!$H39,0,Analysis!BP$10))</f>
        <v/>
      </c>
      <c r="BQ39" s="269" t="str">
        <f ca="1">IF(Summary!$H39="","",OFFSET(Summary!$H39,0,Analysis!BQ$10))</f>
        <v/>
      </c>
      <c r="BR39" s="269" t="str">
        <f ca="1">IF(Summary!$H39="","",OFFSET(Summary!$H39,0,Analysis!BR$10))</f>
        <v/>
      </c>
      <c r="BS39" s="269" t="str">
        <f ca="1">IF(Summary!$H39="","",OFFSET(Summary!$H39,0,Analysis!BS$10))</f>
        <v/>
      </c>
      <c r="BT39" s="269" t="str">
        <f ca="1">IF(Summary!$H39="","",OFFSET(Summary!$H39,0,Analysis!BT$10))</f>
        <v/>
      </c>
      <c r="BU39" s="269" t="str">
        <f ca="1">IF(Summary!$H39="","",OFFSET(Summary!$H39,0,Analysis!BU$10))</f>
        <v/>
      </c>
      <c r="BV39" s="269" t="str">
        <f ca="1">IF(Summary!$H39="","",OFFSET(Summary!$H39,0,Analysis!BV$10))</f>
        <v/>
      </c>
      <c r="BW39" s="269" t="str">
        <f ca="1">IF(Summary!$H39="","",OFFSET(Summary!$H39,0,Analysis!BW$10))</f>
        <v/>
      </c>
      <c r="BX39" s="269" t="str">
        <f ca="1">IF(Summary!$H39="","",OFFSET(Summary!$H39,0,Analysis!BX$10))</f>
        <v/>
      </c>
      <c r="BY39" s="269" t="str">
        <f ca="1">IF(Summary!$H39="","",OFFSET(Summary!$H39,0,Analysis!BY$10))</f>
        <v/>
      </c>
      <c r="BZ39" s="269" t="str">
        <f ca="1">IF(Summary!$H39="","",OFFSET(Summary!$H39,0,Analysis!BZ$10))</f>
        <v/>
      </c>
      <c r="CA39" s="269"/>
    </row>
    <row r="40" spans="3:79" ht="16" customHeight="1" x14ac:dyDescent="0.25">
      <c r="D40" s="54" t="str">
        <f>IF(Fields!C26="","-",Fields!C26)</f>
        <v>-</v>
      </c>
      <c r="E40" s="158"/>
      <c r="F40" s="146"/>
      <c r="G40" s="169" t="str">
        <v>Events and Sponsorships</v>
      </c>
      <c r="H40" s="172" t="str">
        <v>Events and Sponsorships</v>
      </c>
      <c r="J40" s="146"/>
      <c r="K40" s="186"/>
      <c r="L40" s="146"/>
      <c r="M40" s="153" t="str">
        <f>IF(L40="","",IFERROR(SUMIFS(Allocations!$AA$29:$AA$128,Allocations!$AC$29:$AC$128,1,Allocations!$AB$29:$AB$128,Analysis!L40),0))</f>
        <v/>
      </c>
      <c r="N40" s="153" t="str">
        <f>IF(L40="","",IF(IFERROR(SUMIFS(TB_TRANSACTIONS[Total ($)],TB_TRANSACTIONS[Monthly filter],1,TB_TRANSACTIONS[Category],L40),0)&lt;M40,IFERROR(SUMIFS(TB_TRANSACTIONS[Total ($)],TB_TRANSACTIONS[Monthly filter],1,TB_TRANSACTIONS[Category],L40),0),M40))</f>
        <v/>
      </c>
      <c r="O40" s="153" t="str">
        <f>IF(L40="","",IF(IFERROR(SUMIFS(TB_TRANSACTIONS[Total ($)],TB_TRANSACTIONS[Category],Analysis!L40,TB_TRANSACTIONS[Month],$K$8,TB_TRANSACTIONS[Monthly filter],1),0)&gt;M40,SUMIFS(TB_TRANSACTIONS[Total ($)],TB_TRANSACTIONS[Category],Analysis!L40,TB_TRANSACTIONS[Month],$K$8,TB_TRANSACTIONS[Monthly filter],1),0))</f>
        <v/>
      </c>
      <c r="P40" s="153" t="str">
        <f t="shared" si="13"/>
        <v/>
      </c>
      <c r="Q40" s="151" t="str">
        <f t="shared" si="15"/>
        <v/>
      </c>
      <c r="R40" s="151" t="str">
        <f t="shared" si="16"/>
        <v/>
      </c>
      <c r="S40" s="151" t="str">
        <f t="shared" si="17"/>
        <v/>
      </c>
      <c r="T40" s="226" t="str">
        <f t="shared" si="18"/>
        <v/>
      </c>
      <c r="V40" s="146"/>
      <c r="W40" s="153" t="str">
        <f>IF(L40="","",IFERROR(SUMIFS(TB_TRANSACTIONS[Total ($)],TB_TRANSACTIONS[Category],Analysis!L40,TB_TRANSACTIONS[Month],$K$8,TB_TRANSACTIONS[Expense type],"Fixed",TB_TRANSACTIONS[Monthly filter],1),0))</f>
        <v/>
      </c>
      <c r="X40" s="153" t="str">
        <f>IF(L40="","",IFERROR(SUMIFS(TB_TRANSACTIONS[Total ($)],TB_TRANSACTIONS[Category],Analysis!L40,TB_TRANSACTIONS[Month],$K$8,TB_TRANSACTIONS[Expense type],"Variable",TB_TRANSACTIONS[Monthly filter],1),0))</f>
        <v/>
      </c>
      <c r="Y40" s="153"/>
      <c r="AC40" s="146"/>
      <c r="AD40" s="186"/>
      <c r="AE40" s="146"/>
      <c r="AF40" s="153" t="str">
        <f>IF(AE40="","",IFERROR(SUMIFS(Allocations!$AF$29:$AF$128,Allocations!$AH$29:$AH$128,1,Allocations!$AG$29:$AG$128,Analysis!AE40),0))</f>
        <v/>
      </c>
      <c r="AG40" s="153" t="str">
        <f>IF(AE40="","",IF(IFERROR(SUMIFS(TB_TRANSACTIONS[Total ($)],TB_TRANSACTIONS[Quarterly filter],1,TB_TRANSACTIONS[Category],AE40),0)&lt;AF40,IFERROR(SUMIFS(TB_TRANSACTIONS[Total ($)],TB_TRANSACTIONS[Quarterly filter],1,TB_TRANSACTIONS[Category],AE40),0),AF40))</f>
        <v/>
      </c>
      <c r="AH40" s="153" t="str">
        <f>IF(AE40="","",IF(IFERROR(SUMIFS(TB_TRANSACTIONS[Total ($)],TB_TRANSACTIONS[Category],Analysis!AE40,TB_TRANSACTIONS[Quarter],$AD$8,TB_TRANSACTIONS[Quarterly filter],1),0)&gt;AF40,SUMIFS(TB_TRANSACTIONS[Total ($)],TB_TRANSACTIONS[Category],Analysis!AE40,TB_TRANSACTIONS[Quarter],$AD$8,TB_TRANSACTIONS[Quarterly filter],1),0))</f>
        <v/>
      </c>
      <c r="AI40" s="153" t="str">
        <f t="shared" si="14"/>
        <v/>
      </c>
      <c r="AJ40" s="151" t="str">
        <f t="shared" si="19"/>
        <v/>
      </c>
      <c r="AK40" s="151" t="str">
        <f t="shared" si="20"/>
        <v/>
      </c>
      <c r="AL40" s="151" t="str">
        <f t="shared" si="21"/>
        <v/>
      </c>
      <c r="AO40" s="146"/>
      <c r="AP40" s="153" t="str">
        <f>IF(AE40="","",IFERROR(SUMIFS(TB_TRANSACTIONS[Total ($)],TB_TRANSACTIONS[Category],Analysis!AE40,TB_TRANSACTIONS[Quarter],$AD$8,TB_TRANSACTIONS[Expense type],"Fixed",TB_TRANSACTIONS[Quarterly filter],1),0))</f>
        <v/>
      </c>
      <c r="AQ40" s="153" t="str">
        <f>IF(AE40="","",IFERROR(SUMIFS(TB_TRANSACTIONS[Total ($)],TB_TRANSACTIONS[Category],Analysis!AE40,TB_TRANSACTIONS[Quarter],$AD$8,TB_TRANSACTIONS[Expense type],"Variable",TB_TRANSACTIONS[Quarterly filter],1),0))</f>
        <v/>
      </c>
      <c r="AV40" s="146"/>
      <c r="AW40" s="186"/>
      <c r="AX40" s="146"/>
      <c r="AY40" s="153" t="str">
        <f>IF(AX40="","",IFERROR(SUMIFS(TB_ALLOCATIONS[Total ($)],TB_ALLOCATIONS[Annual filter],1,TB_ALLOCATIONS[Category],Analysis!AX40),0))</f>
        <v/>
      </c>
      <c r="AZ40" s="153" t="str">
        <f>IF(AX40="","",IF(IFERROR(SUMIFS(TB_TRANSACTIONS[Total ($)],TB_TRANSACTIONS[Annual filter],1,TB_TRANSACTIONS[Category],AX40),0)&lt;AY40,IFERROR(SUMIFS(TB_TRANSACTIONS[Total ($)],TB_TRANSACTIONS[Annual filter],1,TB_TRANSACTIONS[Category],AX40),0),AY40))</f>
        <v/>
      </c>
      <c r="BA40" s="153" t="str">
        <f>IF(AX40="","",IF(IFERROR(SUMIFS(TB_TRANSACTIONS[Total ($)],TB_TRANSACTIONS[Category],Analysis!AX40,TB_TRANSACTIONS[Annual filter],1),0)&gt;AY40,SUMIFS(TB_TRANSACTIONS[Total ($)],TB_TRANSACTIONS[Category],Analysis!AX40,TB_TRANSACTIONS[Annual filter],1),0))</f>
        <v/>
      </c>
      <c r="BB40" s="153" t="str">
        <f t="shared" si="22"/>
        <v/>
      </c>
      <c r="BC40" s="151" t="str">
        <f t="shared" si="23"/>
        <v/>
      </c>
      <c r="BD40" s="151" t="str">
        <f t="shared" si="24"/>
        <v/>
      </c>
      <c r="BE40" s="151" t="str">
        <f t="shared" si="25"/>
        <v/>
      </c>
      <c r="BG40" s="146"/>
      <c r="BH40" s="153" t="str">
        <f>IF(AX40="","",IFERROR(SUMIFS(TB_TRANSACTIONS[Total ($)],TB_TRANSACTIONS[Category],Analysis!AX40,TB_TRANSACTIONS[Annual filter],1,TB_TRANSACTIONS[Expense type],"Fixed"),0))</f>
        <v/>
      </c>
      <c r="BI40" s="153" t="str">
        <f>IF(AX40="","",IFERROR(SUMIFS(TB_TRANSACTIONS[Total ($)],TB_TRANSACTIONS[Category],Analysis!AX40,TB_TRANSACTIONS[Annual filter],1,TB_TRANSACTIONS[Expense type],"Variable"),0))</f>
        <v/>
      </c>
      <c r="BK40" s="24"/>
      <c r="BL40" s="24"/>
      <c r="BM40" s="24"/>
      <c r="BN40" s="24"/>
      <c r="BO40" s="269" t="str">
        <f ca="1">IF(Summary!$H40="","",OFFSET(Summary!$H40,0,Analysis!BO$10))</f>
        <v/>
      </c>
      <c r="BP40" s="269" t="str">
        <f ca="1">IF(Summary!$H40="","",OFFSET(Summary!$H40,0,Analysis!BP$10))</f>
        <v/>
      </c>
      <c r="BQ40" s="269" t="str">
        <f ca="1">IF(Summary!$H40="","",OFFSET(Summary!$H40,0,Analysis!BQ$10))</f>
        <v/>
      </c>
      <c r="BR40" s="269" t="str">
        <f ca="1">IF(Summary!$H40="","",OFFSET(Summary!$H40,0,Analysis!BR$10))</f>
        <v/>
      </c>
      <c r="BS40" s="269" t="str">
        <f ca="1">IF(Summary!$H40="","",OFFSET(Summary!$H40,0,Analysis!BS$10))</f>
        <v/>
      </c>
      <c r="BT40" s="269" t="str">
        <f ca="1">IF(Summary!$H40="","",OFFSET(Summary!$H40,0,Analysis!BT$10))</f>
        <v/>
      </c>
      <c r="BU40" s="269" t="str">
        <f ca="1">IF(Summary!$H40="","",OFFSET(Summary!$H40,0,Analysis!BU$10))</f>
        <v/>
      </c>
      <c r="BV40" s="269" t="str">
        <f ca="1">IF(Summary!$H40="","",OFFSET(Summary!$H40,0,Analysis!BV$10))</f>
        <v/>
      </c>
      <c r="BW40" s="269" t="str">
        <f ca="1">IF(Summary!$H40="","",OFFSET(Summary!$H40,0,Analysis!BW$10))</f>
        <v/>
      </c>
      <c r="BX40" s="269" t="str">
        <f ca="1">IF(Summary!$H40="","",OFFSET(Summary!$H40,0,Analysis!BX$10))</f>
        <v/>
      </c>
      <c r="BY40" s="269" t="str">
        <f ca="1">IF(Summary!$H40="","",OFFSET(Summary!$H40,0,Analysis!BY$10))</f>
        <v/>
      </c>
      <c r="BZ40" s="269" t="str">
        <f ca="1">IF(Summary!$H40="","",OFFSET(Summary!$H40,0,Analysis!BZ$10))</f>
        <v/>
      </c>
      <c r="CA40" s="269"/>
    </row>
    <row r="41" spans="3:79" ht="16" customHeight="1" x14ac:dyDescent="0.25">
      <c r="D41" s="54"/>
      <c r="E41" s="158"/>
      <c r="F41" s="170"/>
      <c r="G41" s="169" t="str">
        <v>Transportation</v>
      </c>
      <c r="H41" s="173" t="str">
        <v>Transportation</v>
      </c>
      <c r="I41" s="43"/>
      <c r="J41" s="146"/>
      <c r="K41" s="186"/>
      <c r="L41" s="146"/>
      <c r="M41" s="153" t="str">
        <f>IF(L41="","",IFERROR(SUMIFS(Allocations!$AA$29:$AA$128,Allocations!$AC$29:$AC$128,1,Allocations!$AB$29:$AB$128,Analysis!L41),0))</f>
        <v/>
      </c>
      <c r="N41" s="153" t="str">
        <f>IF(L41="","",IF(IFERROR(SUMIFS(TB_TRANSACTIONS[Total ($)],TB_TRANSACTIONS[Monthly filter],1,TB_TRANSACTIONS[Category],L41),0)&lt;M41,IFERROR(SUMIFS(TB_TRANSACTIONS[Total ($)],TB_TRANSACTIONS[Monthly filter],1,TB_TRANSACTIONS[Category],L41),0),M41))</f>
        <v/>
      </c>
      <c r="O41" s="153" t="str">
        <f>IF(L41="","",IF(IFERROR(SUMIFS(TB_TRANSACTIONS[Total ($)],TB_TRANSACTIONS[Category],Analysis!L41,TB_TRANSACTIONS[Month],$K$8,TB_TRANSACTIONS[Monthly filter],1),0)&gt;M41,SUMIFS(TB_TRANSACTIONS[Total ($)],TB_TRANSACTIONS[Category],Analysis!L41,TB_TRANSACTIONS[Month],$K$8,TB_TRANSACTIONS[Monthly filter],1),0))</f>
        <v/>
      </c>
      <c r="P41" s="153" t="str">
        <f t="shared" si="13"/>
        <v/>
      </c>
      <c r="Q41" s="151" t="str">
        <f t="shared" si="15"/>
        <v/>
      </c>
      <c r="R41" s="151" t="str">
        <f t="shared" si="16"/>
        <v/>
      </c>
      <c r="S41" s="151" t="str">
        <f t="shared" si="17"/>
        <v/>
      </c>
      <c r="T41" s="226" t="str">
        <f t="shared" si="18"/>
        <v/>
      </c>
      <c r="V41" s="146"/>
      <c r="W41" s="153" t="str">
        <f>IF(L41="","",IFERROR(SUMIFS(TB_TRANSACTIONS[Total ($)],TB_TRANSACTIONS[Category],Analysis!L41,TB_TRANSACTIONS[Month],$K$8,TB_TRANSACTIONS[Expense type],"Fixed",TB_TRANSACTIONS[Monthly filter],1),0))</f>
        <v/>
      </c>
      <c r="X41" s="153" t="str">
        <f>IF(L41="","",IFERROR(SUMIFS(TB_TRANSACTIONS[Total ($)],TB_TRANSACTIONS[Category],Analysis!L41,TB_TRANSACTIONS[Month],$K$8,TB_TRANSACTIONS[Expense type],"Variable",TB_TRANSACTIONS[Monthly filter],1),0))</f>
        <v/>
      </c>
      <c r="Y41" s="153"/>
      <c r="AC41" s="146"/>
      <c r="AD41" s="186"/>
      <c r="AE41" s="146"/>
      <c r="AF41" s="153" t="str">
        <f>IF(AE41="","",IFERROR(SUMIFS(Allocations!$AF$29:$AF$128,Allocations!$AH$29:$AH$128,1,Allocations!$AG$29:$AG$128,Analysis!AE41),0))</f>
        <v/>
      </c>
      <c r="AG41" s="153" t="str">
        <f>IF(AE41="","",IF(IFERROR(SUMIFS(TB_TRANSACTIONS[Total ($)],TB_TRANSACTIONS[Quarterly filter],1,TB_TRANSACTIONS[Category],AE41),0)&lt;AF41,IFERROR(SUMIFS(TB_TRANSACTIONS[Total ($)],TB_TRANSACTIONS[Quarterly filter],1,TB_TRANSACTIONS[Category],AE41),0),AF41))</f>
        <v/>
      </c>
      <c r="AH41" s="153" t="str">
        <f>IF(AE41="","",IF(IFERROR(SUMIFS(TB_TRANSACTIONS[Total ($)],TB_TRANSACTIONS[Category],Analysis!AE41,TB_TRANSACTIONS[Quarter],$AD$8,TB_TRANSACTIONS[Quarterly filter],1),0)&gt;AF41,SUMIFS(TB_TRANSACTIONS[Total ($)],TB_TRANSACTIONS[Category],Analysis!AE41,TB_TRANSACTIONS[Quarter],$AD$8,TB_TRANSACTIONS[Quarterly filter],1),0))</f>
        <v/>
      </c>
      <c r="AI41" s="153" t="str">
        <f t="shared" si="14"/>
        <v/>
      </c>
      <c r="AJ41" s="151" t="str">
        <f t="shared" si="19"/>
        <v/>
      </c>
      <c r="AK41" s="151" t="str">
        <f t="shared" si="20"/>
        <v/>
      </c>
      <c r="AL41" s="151" t="str">
        <f t="shared" si="21"/>
        <v/>
      </c>
      <c r="AO41" s="146"/>
      <c r="AP41" s="153" t="str">
        <f>IF(AE41="","",IFERROR(SUMIFS(TB_TRANSACTIONS[Total ($)],TB_TRANSACTIONS[Category],Analysis!AE41,TB_TRANSACTIONS[Quarter],$AD$8,TB_TRANSACTIONS[Expense type],"Fixed",TB_TRANSACTIONS[Quarterly filter],1),0))</f>
        <v/>
      </c>
      <c r="AQ41" s="153" t="str">
        <f>IF(AE41="","",IFERROR(SUMIFS(TB_TRANSACTIONS[Total ($)],TB_TRANSACTIONS[Category],Analysis!AE41,TB_TRANSACTIONS[Quarter],$AD$8,TB_TRANSACTIONS[Expense type],"Variable",TB_TRANSACTIONS[Quarterly filter],1),0))</f>
        <v/>
      </c>
      <c r="AV41" s="146"/>
      <c r="AX41" s="146"/>
      <c r="AY41" s="153" t="str">
        <f>IF(AX41="","",IFERROR(SUMIFS(TB_ALLOCATIONS[Total ($)],TB_ALLOCATIONS[Annual filter],1,TB_ALLOCATIONS[Category],Analysis!AX41),0))</f>
        <v/>
      </c>
      <c r="AZ41" s="153" t="str">
        <f>IF(AX41="","",IF(IFERROR(SUMIFS(TB_TRANSACTIONS[Total ($)],TB_TRANSACTIONS[Annual filter],1,TB_TRANSACTIONS[Category],AX41),0)&lt;AY41,IFERROR(SUMIFS(TB_TRANSACTIONS[Total ($)],TB_TRANSACTIONS[Annual filter],1,TB_TRANSACTIONS[Category],AX41),0),AY41))</f>
        <v/>
      </c>
      <c r="BA41" s="153" t="str">
        <f>IF(AX41="","",IF(IFERROR(SUMIFS(TB_TRANSACTIONS[Total ($)],TB_TRANSACTIONS[Category],Analysis!AX41,TB_TRANSACTIONS[Annual filter],1),0)&gt;AY41,SUMIFS(TB_TRANSACTIONS[Total ($)],TB_TRANSACTIONS[Category],Analysis!AX41,TB_TRANSACTIONS[Annual filter],1),0))</f>
        <v/>
      </c>
      <c r="BB41" s="153" t="str">
        <f t="shared" si="22"/>
        <v/>
      </c>
      <c r="BC41" s="151" t="str">
        <f t="shared" si="23"/>
        <v/>
      </c>
      <c r="BD41" s="151" t="str">
        <f t="shared" si="24"/>
        <v/>
      </c>
      <c r="BE41" s="151" t="str">
        <f t="shared" si="25"/>
        <v/>
      </c>
      <c r="BG41" s="146"/>
      <c r="BH41" s="153" t="str">
        <f>IF(AX41="","",IFERROR(SUMIFS(TB_TRANSACTIONS[Total ($)],TB_TRANSACTIONS[Category],Analysis!AX41,TB_TRANSACTIONS[Annual filter],1,TB_TRANSACTIONS[Expense type],"Fixed"),0))</f>
        <v/>
      </c>
      <c r="BI41" s="153" t="str">
        <f>IF(AX41="","",IFERROR(SUMIFS(TB_TRANSACTIONS[Total ($)],TB_TRANSACTIONS[Category],Analysis!AX41,TB_TRANSACTIONS[Annual filter],1,TB_TRANSACTIONS[Expense type],"Variable"),0))</f>
        <v/>
      </c>
      <c r="BK41" s="24"/>
      <c r="BL41" s="24"/>
      <c r="BM41" s="24"/>
      <c r="BN41" s="24"/>
      <c r="BO41" s="269" t="str">
        <f ca="1">IF(Summary!$H41="","",OFFSET(Summary!$H41,0,Analysis!BO$10))</f>
        <v/>
      </c>
      <c r="BP41" s="269" t="str">
        <f ca="1">IF(Summary!$H41="","",OFFSET(Summary!$H41,0,Analysis!BP$10))</f>
        <v/>
      </c>
      <c r="BQ41" s="269" t="str">
        <f ca="1">IF(Summary!$H41="","",OFFSET(Summary!$H41,0,Analysis!BQ$10))</f>
        <v/>
      </c>
      <c r="BR41" s="269" t="str">
        <f ca="1">IF(Summary!$H41="","",OFFSET(Summary!$H41,0,Analysis!BR$10))</f>
        <v/>
      </c>
      <c r="BS41" s="269" t="str">
        <f ca="1">IF(Summary!$H41="","",OFFSET(Summary!$H41,0,Analysis!BS$10))</f>
        <v/>
      </c>
      <c r="BT41" s="269" t="str">
        <f ca="1">IF(Summary!$H41="","",OFFSET(Summary!$H41,0,Analysis!BT$10))</f>
        <v/>
      </c>
      <c r="BU41" s="269" t="str">
        <f ca="1">IF(Summary!$H41="","",OFFSET(Summary!$H41,0,Analysis!BU$10))</f>
        <v/>
      </c>
      <c r="BV41" s="269" t="str">
        <f ca="1">IF(Summary!$H41="","",OFFSET(Summary!$H41,0,Analysis!BV$10))</f>
        <v/>
      </c>
      <c r="BW41" s="269" t="str">
        <f ca="1">IF(Summary!$H41="","",OFFSET(Summary!$H41,0,Analysis!BW$10))</f>
        <v/>
      </c>
      <c r="BX41" s="269" t="str">
        <f ca="1">IF(Summary!$H41="","",OFFSET(Summary!$H41,0,Analysis!BX$10))</f>
        <v/>
      </c>
      <c r="BY41" s="269" t="str">
        <f ca="1">IF(Summary!$H41="","",OFFSET(Summary!$H41,0,Analysis!BY$10))</f>
        <v/>
      </c>
      <c r="BZ41" s="269" t="str">
        <f ca="1">IF(Summary!$H41="","",OFFSET(Summary!$H41,0,Analysis!BZ$10))</f>
        <v/>
      </c>
      <c r="CA41" s="269"/>
    </row>
    <row r="42" spans="3:79" ht="16" customHeight="1" x14ac:dyDescent="0.25">
      <c r="D42" s="157"/>
      <c r="E42" s="157"/>
      <c r="F42" s="171"/>
      <c r="G42" s="169" t="str">
        <v>Lodging</v>
      </c>
      <c r="H42" s="174" t="str">
        <v>Lodging</v>
      </c>
      <c r="I42" s="45"/>
      <c r="J42" s="146"/>
      <c r="K42" s="186"/>
      <c r="L42" s="146"/>
      <c r="M42" s="153" t="str">
        <f>IF(L42="","",IFERROR(SUMIFS(Allocations!$AA$29:$AA$128,Allocations!$AC$29:$AC$128,1,Allocations!$AB$29:$AB$128,Analysis!L42),0))</f>
        <v/>
      </c>
      <c r="N42" s="153" t="str">
        <f>IF(L42="","",IF(IFERROR(SUMIFS(TB_TRANSACTIONS[Total ($)],TB_TRANSACTIONS[Monthly filter],1,TB_TRANSACTIONS[Category],L42),0)&lt;M42,IFERROR(SUMIFS(TB_TRANSACTIONS[Total ($)],TB_TRANSACTIONS[Monthly filter],1,TB_TRANSACTIONS[Category],L42),0),M42))</f>
        <v/>
      </c>
      <c r="O42" s="153" t="str">
        <f>IF(L42="","",IF(IFERROR(SUMIFS(TB_TRANSACTIONS[Total ($)],TB_TRANSACTIONS[Category],Analysis!L42,TB_TRANSACTIONS[Month],$K$8,TB_TRANSACTIONS[Monthly filter],1),0)&gt;M42,SUMIFS(TB_TRANSACTIONS[Total ($)],TB_TRANSACTIONS[Category],Analysis!L42,TB_TRANSACTIONS[Month],$K$8,TB_TRANSACTIONS[Monthly filter],1),0))</f>
        <v/>
      </c>
      <c r="P42" s="153" t="str">
        <f t="shared" si="13"/>
        <v/>
      </c>
      <c r="Q42" s="151" t="str">
        <f t="shared" si="15"/>
        <v/>
      </c>
      <c r="R42" s="151" t="str">
        <f t="shared" si="16"/>
        <v/>
      </c>
      <c r="S42" s="151" t="str">
        <f t="shared" si="17"/>
        <v/>
      </c>
      <c r="T42" s="226" t="str">
        <f t="shared" si="18"/>
        <v/>
      </c>
      <c r="V42" s="146"/>
      <c r="W42" s="153" t="str">
        <f>IF(L42="","",IFERROR(SUMIFS(TB_TRANSACTIONS[Total ($)],TB_TRANSACTIONS[Category],Analysis!L42,TB_TRANSACTIONS[Month],$K$8,TB_TRANSACTIONS[Expense type],"Fixed",TB_TRANSACTIONS[Monthly filter],1),0))</f>
        <v/>
      </c>
      <c r="X42" s="153" t="str">
        <f>IF(L42="","",IFERROR(SUMIFS(TB_TRANSACTIONS[Total ($)],TB_TRANSACTIONS[Category],Analysis!L42,TB_TRANSACTIONS[Month],$K$8,TB_TRANSACTIONS[Expense type],"Variable",TB_TRANSACTIONS[Monthly filter],1),0))</f>
        <v/>
      </c>
      <c r="Y42" s="153"/>
      <c r="AC42" s="146"/>
      <c r="AD42" s="186"/>
      <c r="AE42" s="146"/>
      <c r="AF42" s="153" t="str">
        <f>IF(AE42="","",IFERROR(SUMIFS(Allocations!$AF$29:$AF$128,Allocations!$AH$29:$AH$128,1,Allocations!$AG$29:$AG$128,Analysis!AE42),0))</f>
        <v/>
      </c>
      <c r="AG42" s="153" t="str">
        <f>IF(AE42="","",IF(IFERROR(SUMIFS(TB_TRANSACTIONS[Total ($)],TB_TRANSACTIONS[Quarterly filter],1,TB_TRANSACTIONS[Category],AE42),0)&lt;AF42,IFERROR(SUMIFS(TB_TRANSACTIONS[Total ($)],TB_TRANSACTIONS[Quarterly filter],1,TB_TRANSACTIONS[Category],AE42),0),AF42))</f>
        <v/>
      </c>
      <c r="AH42" s="153" t="str">
        <f>IF(AE42="","",IF(IFERROR(SUMIFS(TB_TRANSACTIONS[Total ($)],TB_TRANSACTIONS[Category],Analysis!AE42,TB_TRANSACTIONS[Quarter],$AD$8,TB_TRANSACTIONS[Quarterly filter],1),0)&gt;AF42,SUMIFS(TB_TRANSACTIONS[Total ($)],TB_TRANSACTIONS[Category],Analysis!AE42,TB_TRANSACTIONS[Quarter],$AD$8,TB_TRANSACTIONS[Quarterly filter],1),0))</f>
        <v/>
      </c>
      <c r="AI42" s="153" t="str">
        <f t="shared" si="14"/>
        <v/>
      </c>
      <c r="AJ42" s="151" t="str">
        <f t="shared" si="19"/>
        <v/>
      </c>
      <c r="AK42" s="151" t="str">
        <f t="shared" si="20"/>
        <v/>
      </c>
      <c r="AL42" s="151" t="str">
        <f t="shared" si="21"/>
        <v/>
      </c>
      <c r="AO42" s="146"/>
      <c r="AP42" s="153" t="str">
        <f>IF(AE42="","",IFERROR(SUMIFS(TB_TRANSACTIONS[Total ($)],TB_TRANSACTIONS[Category],Analysis!AE42,TB_TRANSACTIONS[Quarter],$AD$8,TB_TRANSACTIONS[Expense type],"Fixed",TB_TRANSACTIONS[Quarterly filter],1),0))</f>
        <v/>
      </c>
      <c r="AQ42" s="153" t="str">
        <f>IF(AE42="","",IFERROR(SUMIFS(TB_TRANSACTIONS[Total ($)],TB_TRANSACTIONS[Category],Analysis!AE42,TB_TRANSACTIONS[Quarter],$AD$8,TB_TRANSACTIONS[Expense type],"Variable",TB_TRANSACTIONS[Quarterly filter],1),0))</f>
        <v/>
      </c>
      <c r="AV42" s="146"/>
      <c r="AX42" s="146"/>
      <c r="AY42" s="153" t="str">
        <f>IF(AX42="","",IFERROR(SUMIFS(TB_ALLOCATIONS[Total ($)],TB_ALLOCATIONS[Annual filter],1,TB_ALLOCATIONS[Category],Analysis!AX42),0))</f>
        <v/>
      </c>
      <c r="AZ42" s="153" t="str">
        <f>IF(AX42="","",IF(IFERROR(SUMIFS(TB_TRANSACTIONS[Total ($)],TB_TRANSACTIONS[Annual filter],1,TB_TRANSACTIONS[Category],AX42),0)&lt;AY42,IFERROR(SUMIFS(TB_TRANSACTIONS[Total ($)],TB_TRANSACTIONS[Annual filter],1,TB_TRANSACTIONS[Category],AX42),0),AY42))</f>
        <v/>
      </c>
      <c r="BA42" s="153" t="str">
        <f>IF(AX42="","",IF(IFERROR(SUMIFS(TB_TRANSACTIONS[Total ($)],TB_TRANSACTIONS[Category],Analysis!AX42,TB_TRANSACTIONS[Annual filter],1),0)&gt;AY42,SUMIFS(TB_TRANSACTIONS[Total ($)],TB_TRANSACTIONS[Category],Analysis!AX42,TB_TRANSACTIONS[Annual filter],1),0))</f>
        <v/>
      </c>
      <c r="BB42" s="153" t="str">
        <f t="shared" si="22"/>
        <v/>
      </c>
      <c r="BC42" s="151" t="str">
        <f t="shared" si="23"/>
        <v/>
      </c>
      <c r="BD42" s="151" t="str">
        <f t="shared" si="24"/>
        <v/>
      </c>
      <c r="BE42" s="151" t="str">
        <f t="shared" si="25"/>
        <v/>
      </c>
      <c r="BG42" s="146"/>
      <c r="BH42" s="153" t="str">
        <f>IF(AX42="","",IFERROR(SUMIFS(TB_TRANSACTIONS[Total ($)],TB_TRANSACTIONS[Category],Analysis!AX42,TB_TRANSACTIONS[Annual filter],1,TB_TRANSACTIONS[Expense type],"Fixed"),0))</f>
        <v/>
      </c>
      <c r="BI42" s="153" t="str">
        <f>IF(AX42="","",IFERROR(SUMIFS(TB_TRANSACTIONS[Total ($)],TB_TRANSACTIONS[Category],Analysis!AX42,TB_TRANSACTIONS[Annual filter],1,TB_TRANSACTIONS[Expense type],"Variable"),0))</f>
        <v/>
      </c>
      <c r="BK42" s="24"/>
      <c r="BL42" s="24"/>
      <c r="BM42" s="24"/>
      <c r="BN42" s="24"/>
      <c r="BO42" s="269" t="str">
        <f ca="1">IF(Summary!$H42="","",OFFSET(Summary!$H42,0,Analysis!BO$10))</f>
        <v/>
      </c>
      <c r="BP42" s="269" t="str">
        <f ca="1">IF(Summary!$H42="","",OFFSET(Summary!$H42,0,Analysis!BP$10))</f>
        <v/>
      </c>
      <c r="BQ42" s="269" t="str">
        <f ca="1">IF(Summary!$H42="","",OFFSET(Summary!$H42,0,Analysis!BQ$10))</f>
        <v/>
      </c>
      <c r="BR42" s="269" t="str">
        <f ca="1">IF(Summary!$H42="","",OFFSET(Summary!$H42,0,Analysis!BR$10))</f>
        <v/>
      </c>
      <c r="BS42" s="269" t="str">
        <f ca="1">IF(Summary!$H42="","",OFFSET(Summary!$H42,0,Analysis!BS$10))</f>
        <v/>
      </c>
      <c r="BT42" s="269" t="str">
        <f ca="1">IF(Summary!$H42="","",OFFSET(Summary!$H42,0,Analysis!BT$10))</f>
        <v/>
      </c>
      <c r="BU42" s="269" t="str">
        <f ca="1">IF(Summary!$H42="","",OFFSET(Summary!$H42,0,Analysis!BU$10))</f>
        <v/>
      </c>
      <c r="BV42" s="269" t="str">
        <f ca="1">IF(Summary!$H42="","",OFFSET(Summary!$H42,0,Analysis!BV$10))</f>
        <v/>
      </c>
      <c r="BW42" s="269" t="str">
        <f ca="1">IF(Summary!$H42="","",OFFSET(Summary!$H42,0,Analysis!BW$10))</f>
        <v/>
      </c>
      <c r="BX42" s="269" t="str">
        <f ca="1">IF(Summary!$H42="","",OFFSET(Summary!$H42,0,Analysis!BX$10))</f>
        <v/>
      </c>
      <c r="BY42" s="269" t="str">
        <f ca="1">IF(Summary!$H42="","",OFFSET(Summary!$H42,0,Analysis!BY$10))</f>
        <v/>
      </c>
      <c r="BZ42" s="269" t="str">
        <f ca="1">IF(Summary!$H42="","",OFFSET(Summary!$H42,0,Analysis!BZ$10))</f>
        <v/>
      </c>
      <c r="CA42" s="269"/>
    </row>
    <row r="43" spans="3:79" ht="16" customHeight="1" x14ac:dyDescent="0.25">
      <c r="G43" s="169" t="str">
        <v>Revision</v>
      </c>
      <c r="H43" s="174" t="str">
        <v>Revision</v>
      </c>
      <c r="I43" s="45"/>
      <c r="J43" s="146"/>
      <c r="K43" s="186"/>
      <c r="L43" s="146"/>
      <c r="M43" s="153" t="str">
        <f>IF(L43="","",IFERROR(SUMIFS(Allocations!$AA$29:$AA$128,Allocations!$AC$29:$AC$128,1,Allocations!$AB$29:$AB$128,Analysis!L43),0))</f>
        <v/>
      </c>
      <c r="N43" s="153" t="str">
        <f>IF(L43="","",IF(IFERROR(SUMIFS(TB_TRANSACTIONS[Total ($)],TB_TRANSACTIONS[Monthly filter],1,TB_TRANSACTIONS[Category],L43),0)&lt;M43,IFERROR(SUMIFS(TB_TRANSACTIONS[Total ($)],TB_TRANSACTIONS[Monthly filter],1,TB_TRANSACTIONS[Category],L43),0),M43))</f>
        <v/>
      </c>
      <c r="O43" s="153" t="str">
        <f>IF(L43="","",IF(IFERROR(SUMIFS(TB_TRANSACTIONS[Total ($)],TB_TRANSACTIONS[Category],Analysis!L43,TB_TRANSACTIONS[Month],$K$8,TB_TRANSACTIONS[Monthly filter],1),0)&gt;M43,SUMIFS(TB_TRANSACTIONS[Total ($)],TB_TRANSACTIONS[Category],Analysis!L43,TB_TRANSACTIONS[Month],$K$8,TB_TRANSACTIONS[Monthly filter],1),0))</f>
        <v/>
      </c>
      <c r="P43" s="153" t="str">
        <f t="shared" si="13"/>
        <v/>
      </c>
      <c r="Q43" s="151" t="str">
        <f t="shared" si="15"/>
        <v/>
      </c>
      <c r="R43" s="151" t="str">
        <f t="shared" si="16"/>
        <v/>
      </c>
      <c r="S43" s="151" t="str">
        <f t="shared" si="17"/>
        <v/>
      </c>
      <c r="T43" s="226" t="str">
        <f t="shared" si="18"/>
        <v/>
      </c>
      <c r="V43" s="146"/>
      <c r="W43" s="153" t="str">
        <f>IF(L43="","",IFERROR(SUMIFS(TB_TRANSACTIONS[Total ($)],TB_TRANSACTIONS[Category],Analysis!L43,TB_TRANSACTIONS[Month],$K$8,TB_TRANSACTIONS[Expense type],"Fixed",TB_TRANSACTIONS[Monthly filter],1),0))</f>
        <v/>
      </c>
      <c r="X43" s="153" t="str">
        <f>IF(L43="","",IFERROR(SUMIFS(TB_TRANSACTIONS[Total ($)],TB_TRANSACTIONS[Category],Analysis!L43,TB_TRANSACTIONS[Month],$K$8,TB_TRANSACTIONS[Expense type],"Variable",TB_TRANSACTIONS[Monthly filter],1),0))</f>
        <v/>
      </c>
      <c r="Y43" s="153"/>
      <c r="AC43" s="146"/>
      <c r="AD43" s="186"/>
      <c r="AE43" s="146"/>
      <c r="AF43" s="153" t="str">
        <f>IF(AE43="","",IFERROR(SUMIFS(Allocations!$AF$29:$AF$128,Allocations!$AH$29:$AH$128,1,Allocations!$AG$29:$AG$128,Analysis!AE43),0))</f>
        <v/>
      </c>
      <c r="AG43" s="153" t="str">
        <f>IF(AE43="","",IF(IFERROR(SUMIFS(TB_TRANSACTIONS[Total ($)],TB_TRANSACTIONS[Quarterly filter],1,TB_TRANSACTIONS[Category],AE43),0)&lt;AF43,IFERROR(SUMIFS(TB_TRANSACTIONS[Total ($)],TB_TRANSACTIONS[Quarterly filter],1,TB_TRANSACTIONS[Category],AE43),0),AF43))</f>
        <v/>
      </c>
      <c r="AH43" s="153" t="str">
        <f>IF(AE43="","",IF(IFERROR(SUMIFS(TB_TRANSACTIONS[Total ($)],TB_TRANSACTIONS[Category],Analysis!AE43,TB_TRANSACTIONS[Quarter],$AD$8,TB_TRANSACTIONS[Quarterly filter],1),0)&gt;AF43,SUMIFS(TB_TRANSACTIONS[Total ($)],TB_TRANSACTIONS[Category],Analysis!AE43,TB_TRANSACTIONS[Quarter],$AD$8,TB_TRANSACTIONS[Quarterly filter],1),0))</f>
        <v/>
      </c>
      <c r="AI43" s="153" t="str">
        <f t="shared" si="14"/>
        <v/>
      </c>
      <c r="AJ43" s="151" t="str">
        <f t="shared" si="19"/>
        <v/>
      </c>
      <c r="AK43" s="151" t="str">
        <f t="shared" si="20"/>
        <v/>
      </c>
      <c r="AL43" s="151" t="str">
        <f t="shared" si="21"/>
        <v/>
      </c>
      <c r="AO43" s="146"/>
      <c r="AP43" s="153" t="str">
        <f>IF(AE43="","",IFERROR(SUMIFS(TB_TRANSACTIONS[Total ($)],TB_TRANSACTIONS[Category],Analysis!AE43,TB_TRANSACTIONS[Quarter],$AD$8,TB_TRANSACTIONS[Expense type],"Fixed",TB_TRANSACTIONS[Quarterly filter],1),0))</f>
        <v/>
      </c>
      <c r="AQ43" s="153" t="str">
        <f>IF(AE43="","",IFERROR(SUMIFS(TB_TRANSACTIONS[Total ($)],TB_TRANSACTIONS[Category],Analysis!AE43,TB_TRANSACTIONS[Quarter],$AD$8,TB_TRANSACTIONS[Expense type],"Variable",TB_TRANSACTIONS[Quarterly filter],1),0))</f>
        <v/>
      </c>
      <c r="AV43" s="146"/>
      <c r="AX43" s="146"/>
      <c r="AY43" s="153" t="str">
        <f>IF(AX43="","",IFERROR(SUMIFS(TB_ALLOCATIONS[Total ($)],TB_ALLOCATIONS[Annual filter],1,TB_ALLOCATIONS[Category],Analysis!AX43),0))</f>
        <v/>
      </c>
      <c r="AZ43" s="153" t="str">
        <f>IF(AX43="","",IF(IFERROR(SUMIFS(TB_TRANSACTIONS[Total ($)],TB_TRANSACTIONS[Annual filter],1,TB_TRANSACTIONS[Category],AX43),0)&lt;AY43,IFERROR(SUMIFS(TB_TRANSACTIONS[Total ($)],TB_TRANSACTIONS[Annual filter],1,TB_TRANSACTIONS[Category],AX43),0),AY43))</f>
        <v/>
      </c>
      <c r="BA43" s="153" t="str">
        <f>IF(AX43="","",IF(IFERROR(SUMIFS(TB_TRANSACTIONS[Total ($)],TB_TRANSACTIONS[Category],Analysis!AX43,TB_TRANSACTIONS[Annual filter],1),0)&gt;AY43,SUMIFS(TB_TRANSACTIONS[Total ($)],TB_TRANSACTIONS[Category],Analysis!AX43,TB_TRANSACTIONS[Annual filter],1),0))</f>
        <v/>
      </c>
      <c r="BB43" s="153" t="str">
        <f t="shared" si="22"/>
        <v/>
      </c>
      <c r="BC43" s="151" t="str">
        <f t="shared" si="23"/>
        <v/>
      </c>
      <c r="BD43" s="151" t="str">
        <f t="shared" si="24"/>
        <v/>
      </c>
      <c r="BE43" s="151" t="str">
        <f t="shared" si="25"/>
        <v/>
      </c>
      <c r="BG43" s="146"/>
      <c r="BH43" s="153" t="str">
        <f>IF(AX43="","",IFERROR(SUMIFS(TB_TRANSACTIONS[Total ($)],TB_TRANSACTIONS[Category],Analysis!AX43,TB_TRANSACTIONS[Annual filter],1,TB_TRANSACTIONS[Expense type],"Fixed"),0))</f>
        <v/>
      </c>
      <c r="BI43" s="153" t="str">
        <f>IF(AX43="","",IFERROR(SUMIFS(TB_TRANSACTIONS[Total ($)],TB_TRANSACTIONS[Category],Analysis!AX43,TB_TRANSACTIONS[Annual filter],1,TB_TRANSACTIONS[Expense type],"Variable"),0))</f>
        <v/>
      </c>
      <c r="BK43" s="24"/>
      <c r="BL43" s="24"/>
      <c r="BM43" s="24"/>
      <c r="BN43" s="24"/>
      <c r="BO43" s="269" t="str">
        <f ca="1">IF(Summary!$H43="","",OFFSET(Summary!$H43,0,Analysis!BO$10))</f>
        <v/>
      </c>
      <c r="BP43" s="269" t="str">
        <f ca="1">IF(Summary!$H43="","",OFFSET(Summary!$H43,0,Analysis!BP$10))</f>
        <v/>
      </c>
      <c r="BQ43" s="269" t="str">
        <f ca="1">IF(Summary!$H43="","",OFFSET(Summary!$H43,0,Analysis!BQ$10))</f>
        <v/>
      </c>
      <c r="BR43" s="269" t="str">
        <f ca="1">IF(Summary!$H43="","",OFFSET(Summary!$H43,0,Analysis!BR$10))</f>
        <v/>
      </c>
      <c r="BS43" s="269" t="str">
        <f ca="1">IF(Summary!$H43="","",OFFSET(Summary!$H43,0,Analysis!BS$10))</f>
        <v/>
      </c>
      <c r="BT43" s="269" t="str">
        <f ca="1">IF(Summary!$H43="","",OFFSET(Summary!$H43,0,Analysis!BT$10))</f>
        <v/>
      </c>
      <c r="BU43" s="269" t="str">
        <f ca="1">IF(Summary!$H43="","",OFFSET(Summary!$H43,0,Analysis!BU$10))</f>
        <v/>
      </c>
      <c r="BV43" s="269" t="str">
        <f ca="1">IF(Summary!$H43="","",OFFSET(Summary!$H43,0,Analysis!BV$10))</f>
        <v/>
      </c>
      <c r="BW43" s="269" t="str">
        <f ca="1">IF(Summary!$H43="","",OFFSET(Summary!$H43,0,Analysis!BW$10))</f>
        <v/>
      </c>
      <c r="BX43" s="269" t="str">
        <f ca="1">IF(Summary!$H43="","",OFFSET(Summary!$H43,0,Analysis!BX$10))</f>
        <v/>
      </c>
      <c r="BY43" s="269" t="str">
        <f ca="1">IF(Summary!$H43="","",OFFSET(Summary!$H43,0,Analysis!BY$10))</f>
        <v/>
      </c>
      <c r="BZ43" s="269" t="str">
        <f ca="1">IF(Summary!$H43="","",OFFSET(Summary!$H43,0,Analysis!BZ$10))</f>
        <v/>
      </c>
      <c r="CA43" s="269"/>
    </row>
    <row r="44" spans="3:79" ht="20" customHeight="1" x14ac:dyDescent="0.25">
      <c r="C44" s="37"/>
      <c r="D44" s="328" t="s">
        <v>66</v>
      </c>
      <c r="E44" s="329" t="s">
        <v>176</v>
      </c>
      <c r="G44" s="169"/>
      <c r="H44" s="174"/>
      <c r="I44" s="45"/>
      <c r="J44" s="146"/>
      <c r="K44" s="186"/>
      <c r="L44" s="146"/>
      <c r="M44" s="153" t="str">
        <f>IF(L44="","",IFERROR(SUMIFS(Allocations!$AA$29:$AA$128,Allocations!$AC$29:$AC$128,1,Allocations!$AB$29:$AB$128,Analysis!L44),0))</f>
        <v/>
      </c>
      <c r="N44" s="153" t="str">
        <f>IF(L44="","",IF(IFERROR(SUMIFS(TB_TRANSACTIONS[Total ($)],TB_TRANSACTIONS[Monthly filter],1,TB_TRANSACTIONS[Category],L44),0)&lt;M44,IFERROR(SUMIFS(TB_TRANSACTIONS[Total ($)],TB_TRANSACTIONS[Monthly filter],1,TB_TRANSACTIONS[Category],L44),0),M44))</f>
        <v/>
      </c>
      <c r="O44" s="153" t="str">
        <f>IF(L44="","",IF(IFERROR(SUMIFS(TB_TRANSACTIONS[Total ($)],TB_TRANSACTIONS[Category],Analysis!L44,TB_TRANSACTIONS[Month],$K$8,TB_TRANSACTIONS[Monthly filter],1),0)&gt;M44,SUMIFS(TB_TRANSACTIONS[Total ($)],TB_TRANSACTIONS[Category],Analysis!L44,TB_TRANSACTIONS[Month],$K$8,TB_TRANSACTIONS[Monthly filter],1),0))</f>
        <v/>
      </c>
      <c r="P44" s="153" t="str">
        <f t="shared" si="13"/>
        <v/>
      </c>
      <c r="Q44" s="151" t="str">
        <f t="shared" si="15"/>
        <v/>
      </c>
      <c r="R44" s="151" t="str">
        <f t="shared" si="16"/>
        <v/>
      </c>
      <c r="S44" s="151" t="str">
        <f t="shared" si="17"/>
        <v/>
      </c>
      <c r="T44" s="226" t="str">
        <f t="shared" si="18"/>
        <v/>
      </c>
      <c r="V44" s="146"/>
      <c r="W44" s="153" t="str">
        <f>IF(L44="","",IFERROR(SUMIFS(TB_TRANSACTIONS[Total ($)],TB_TRANSACTIONS[Category],Analysis!L44,TB_TRANSACTIONS[Month],$K$8,TB_TRANSACTIONS[Expense type],"Fixed",TB_TRANSACTIONS[Monthly filter],1),0))</f>
        <v/>
      </c>
      <c r="X44" s="153" t="str">
        <f>IF(L44="","",IFERROR(SUMIFS(TB_TRANSACTIONS[Total ($)],TB_TRANSACTIONS[Category],Analysis!L44,TB_TRANSACTIONS[Month],$K$8,TB_TRANSACTIONS[Expense type],"Variable",TB_TRANSACTIONS[Monthly filter],1),0))</f>
        <v/>
      </c>
      <c r="Y44" s="153"/>
      <c r="AC44" s="146"/>
      <c r="AD44" s="186"/>
      <c r="AE44" s="146"/>
      <c r="AF44" s="153" t="str">
        <f>IF(AE44="","",IFERROR(SUMIFS(Allocations!$AF$29:$AF$128,Allocations!$AH$29:$AH$128,1,Allocations!$AG$29:$AG$128,Analysis!AE44),0))</f>
        <v/>
      </c>
      <c r="AG44" s="153" t="str">
        <f>IF(AE44="","",IF(IFERROR(SUMIFS(TB_TRANSACTIONS[Total ($)],TB_TRANSACTIONS[Quarterly filter],1,TB_TRANSACTIONS[Category],AE44),0)&lt;AF44,IFERROR(SUMIFS(TB_TRANSACTIONS[Total ($)],TB_TRANSACTIONS[Quarterly filter],1,TB_TRANSACTIONS[Category],AE44),0),AF44))</f>
        <v/>
      </c>
      <c r="AH44" s="153" t="str">
        <f>IF(AE44="","",IF(IFERROR(SUMIFS(TB_TRANSACTIONS[Total ($)],TB_TRANSACTIONS[Category],Analysis!AE44,TB_TRANSACTIONS[Quarter],$AD$8,TB_TRANSACTIONS[Quarterly filter],1),0)&gt;AF44,SUMIFS(TB_TRANSACTIONS[Total ($)],TB_TRANSACTIONS[Category],Analysis!AE44,TB_TRANSACTIONS[Quarter],$AD$8,TB_TRANSACTIONS[Quarterly filter],1),0))</f>
        <v/>
      </c>
      <c r="AI44" s="153" t="str">
        <f t="shared" si="14"/>
        <v/>
      </c>
      <c r="AJ44" s="151" t="str">
        <f t="shared" si="19"/>
        <v/>
      </c>
      <c r="AK44" s="151" t="str">
        <f t="shared" si="20"/>
        <v/>
      </c>
      <c r="AL44" s="151" t="str">
        <f t="shared" si="21"/>
        <v/>
      </c>
      <c r="AO44" s="146"/>
      <c r="AP44" s="153" t="str">
        <f>IF(AE44="","",IFERROR(SUMIFS(TB_TRANSACTIONS[Total ($)],TB_TRANSACTIONS[Category],Analysis!AE44,TB_TRANSACTIONS[Quarter],$AD$8,TB_TRANSACTIONS[Expense type],"Fixed",TB_TRANSACTIONS[Quarterly filter],1),0))</f>
        <v/>
      </c>
      <c r="AQ44" s="153" t="str">
        <f>IF(AE44="","",IFERROR(SUMIFS(TB_TRANSACTIONS[Total ($)],TB_TRANSACTIONS[Category],Analysis!AE44,TB_TRANSACTIONS[Quarter],$AD$8,TB_TRANSACTIONS[Expense type],"Variable",TB_TRANSACTIONS[Quarterly filter],1),0))</f>
        <v/>
      </c>
      <c r="AV44" s="146"/>
      <c r="AX44" s="146"/>
      <c r="AY44" s="153" t="str">
        <f>IF(AX44="","",IFERROR(SUMIFS(TB_ALLOCATIONS[Total ($)],TB_ALLOCATIONS[Annual filter],1,TB_ALLOCATIONS[Category],Analysis!AX44),0))</f>
        <v/>
      </c>
      <c r="AZ44" s="153" t="str">
        <f>IF(AX44="","",IF(IFERROR(SUMIFS(TB_TRANSACTIONS[Total ($)],TB_TRANSACTIONS[Annual filter],1,TB_TRANSACTIONS[Category],AX44),0)&lt;AY44,IFERROR(SUMIFS(TB_TRANSACTIONS[Total ($)],TB_TRANSACTIONS[Annual filter],1,TB_TRANSACTIONS[Category],AX44),0),AY44))</f>
        <v/>
      </c>
      <c r="BA44" s="153" t="str">
        <f>IF(AX44="","",IF(IFERROR(SUMIFS(TB_TRANSACTIONS[Total ($)],TB_TRANSACTIONS[Category],Analysis!AX44,TB_TRANSACTIONS[Annual filter],1),0)&gt;AY44,SUMIFS(TB_TRANSACTIONS[Total ($)],TB_TRANSACTIONS[Category],Analysis!AX44,TB_TRANSACTIONS[Annual filter],1),0))</f>
        <v/>
      </c>
      <c r="BB44" s="153" t="str">
        <f t="shared" si="22"/>
        <v/>
      </c>
      <c r="BC44" s="151" t="str">
        <f t="shared" si="23"/>
        <v/>
      </c>
      <c r="BD44" s="151" t="str">
        <f t="shared" si="24"/>
        <v/>
      </c>
      <c r="BE44" s="151" t="str">
        <f t="shared" si="25"/>
        <v/>
      </c>
      <c r="BG44" s="146"/>
      <c r="BH44" s="153" t="str">
        <f>IF(AX44="","",IFERROR(SUMIFS(TB_TRANSACTIONS[Total ($)],TB_TRANSACTIONS[Category],Analysis!AX44,TB_TRANSACTIONS[Annual filter],1,TB_TRANSACTIONS[Expense type],"Fixed"),0))</f>
        <v/>
      </c>
      <c r="BI44" s="153" t="str">
        <f>IF(AX44="","",IFERROR(SUMIFS(TB_TRANSACTIONS[Total ($)],TB_TRANSACTIONS[Category],Analysis!AX44,TB_TRANSACTIONS[Annual filter],1,TB_TRANSACTIONS[Expense type],"Variable"),0))</f>
        <v/>
      </c>
      <c r="BK44" s="24"/>
      <c r="BL44" s="24"/>
      <c r="BM44" s="24"/>
      <c r="BN44" s="24"/>
      <c r="BO44" s="269" t="str">
        <f ca="1">IF(Summary!$H44="","",OFFSET(Summary!$H44,0,Analysis!BO$10))</f>
        <v/>
      </c>
      <c r="BP44" s="269" t="str">
        <f ca="1">IF(Summary!$H44="","",OFFSET(Summary!$H44,0,Analysis!BP$10))</f>
        <v/>
      </c>
      <c r="BQ44" s="269" t="str">
        <f ca="1">IF(Summary!$H44="","",OFFSET(Summary!$H44,0,Analysis!BQ$10))</f>
        <v/>
      </c>
      <c r="BR44" s="269" t="str">
        <f ca="1">IF(Summary!$H44="","",OFFSET(Summary!$H44,0,Analysis!BR$10))</f>
        <v/>
      </c>
      <c r="BS44" s="269" t="str">
        <f ca="1">IF(Summary!$H44="","",OFFSET(Summary!$H44,0,Analysis!BS$10))</f>
        <v/>
      </c>
      <c r="BT44" s="269" t="str">
        <f ca="1">IF(Summary!$H44="","",OFFSET(Summary!$H44,0,Analysis!BT$10))</f>
        <v/>
      </c>
      <c r="BU44" s="269" t="str">
        <f ca="1">IF(Summary!$H44="","",OFFSET(Summary!$H44,0,Analysis!BU$10))</f>
        <v/>
      </c>
      <c r="BV44" s="269" t="str">
        <f ca="1">IF(Summary!$H44="","",OFFSET(Summary!$H44,0,Analysis!BV$10))</f>
        <v/>
      </c>
      <c r="BW44" s="269" t="str">
        <f ca="1">IF(Summary!$H44="","",OFFSET(Summary!$H44,0,Analysis!BW$10))</f>
        <v/>
      </c>
      <c r="BX44" s="269" t="str">
        <f ca="1">IF(Summary!$H44="","",OFFSET(Summary!$H44,0,Analysis!BX$10))</f>
        <v/>
      </c>
      <c r="BY44" s="269" t="str">
        <f ca="1">IF(Summary!$H44="","",OFFSET(Summary!$H44,0,Analysis!BY$10))</f>
        <v/>
      </c>
      <c r="BZ44" s="269" t="str">
        <f ca="1">IF(Summary!$H44="","",OFFSET(Summary!$H44,0,Analysis!BZ$10))</f>
        <v/>
      </c>
      <c r="CA44" s="269"/>
    </row>
    <row r="45" spans="3:79" ht="16" customHeight="1" x14ac:dyDescent="0.25">
      <c r="C45" s="37">
        <v>1</v>
      </c>
      <c r="D45" s="330" t="str">
        <f>D31</f>
        <v>Labor expenses</v>
      </c>
      <c r="E45" s="331">
        <f>COUNTIFS(TB_ALLOCATIONS[Category],Analysis!D45,TB_ALLOCATIONS[Subcategory - code],"&lt;&gt;-")</f>
        <v>3</v>
      </c>
      <c r="G45" s="169"/>
      <c r="H45" s="174"/>
      <c r="I45" s="45"/>
      <c r="J45" s="146"/>
      <c r="K45" s="186"/>
      <c r="L45" s="146"/>
      <c r="M45" s="153" t="str">
        <f>IF(L45="","",IFERROR(SUMIFS(Allocations!$AA$29:$AA$128,Allocations!$AC$29:$AC$128,1,Allocations!$AB$29:$AB$128,Analysis!L45),0))</f>
        <v/>
      </c>
      <c r="N45" s="153" t="str">
        <f>IF(L45="","",IF(IFERROR(SUMIFS(TB_TRANSACTIONS[Total ($)],TB_TRANSACTIONS[Monthly filter],1,TB_TRANSACTIONS[Category],L45),0)&lt;M45,IFERROR(SUMIFS(TB_TRANSACTIONS[Total ($)],TB_TRANSACTIONS[Monthly filter],1,TB_TRANSACTIONS[Category],L45),0),M45))</f>
        <v/>
      </c>
      <c r="O45" s="153" t="str">
        <f>IF(L45="","",IF(IFERROR(SUMIFS(TB_TRANSACTIONS[Total ($)],TB_TRANSACTIONS[Category],Analysis!L45,TB_TRANSACTIONS[Month],$K$8,TB_TRANSACTIONS[Monthly filter],1),0)&gt;M45,SUMIFS(TB_TRANSACTIONS[Total ($)],TB_TRANSACTIONS[Category],Analysis!L45,TB_TRANSACTIONS[Month],$K$8,TB_TRANSACTIONS[Monthly filter],1),0))</f>
        <v/>
      </c>
      <c r="P45" s="153" t="str">
        <f t="shared" si="13"/>
        <v/>
      </c>
      <c r="Q45" s="151" t="str">
        <f t="shared" si="15"/>
        <v/>
      </c>
      <c r="R45" s="151" t="str">
        <f t="shared" si="16"/>
        <v/>
      </c>
      <c r="S45" s="151" t="str">
        <f t="shared" si="17"/>
        <v/>
      </c>
      <c r="T45" s="226" t="str">
        <f t="shared" si="18"/>
        <v/>
      </c>
      <c r="V45" s="146"/>
      <c r="W45" s="153" t="str">
        <f>IF(L45="","",IFERROR(SUMIFS(TB_TRANSACTIONS[Total ($)],TB_TRANSACTIONS[Category],Analysis!L45,TB_TRANSACTIONS[Month],$K$8,TB_TRANSACTIONS[Expense type],"Fixed",TB_TRANSACTIONS[Monthly filter],1),0))</f>
        <v/>
      </c>
      <c r="X45" s="153" t="str">
        <f>IF(L45="","",IFERROR(SUMIFS(TB_TRANSACTIONS[Total ($)],TB_TRANSACTIONS[Category],Analysis!L45,TB_TRANSACTIONS[Month],$K$8,TB_TRANSACTIONS[Expense type],"Variable",TB_TRANSACTIONS[Monthly filter],1),0))</f>
        <v/>
      </c>
      <c r="Y45" s="153"/>
      <c r="AC45" s="146"/>
      <c r="AD45" s="186"/>
      <c r="AE45" s="146"/>
      <c r="AF45" s="153" t="str">
        <f>IF(AE45="","",IFERROR(SUMIFS(Allocations!$AF$29:$AF$128,Allocations!$AH$29:$AH$128,1,Allocations!$AG$29:$AG$128,Analysis!AE45),0))</f>
        <v/>
      </c>
      <c r="AG45" s="153" t="str">
        <f>IF(AE45="","",IF(IFERROR(SUMIFS(TB_TRANSACTIONS[Total ($)],TB_TRANSACTIONS[Quarterly filter],1,TB_TRANSACTIONS[Category],AE45),0)&lt;AF45,IFERROR(SUMIFS(TB_TRANSACTIONS[Total ($)],TB_TRANSACTIONS[Quarterly filter],1,TB_TRANSACTIONS[Category],AE45),0),AF45))</f>
        <v/>
      </c>
      <c r="AH45" s="153" t="str">
        <f>IF(AE45="","",IF(IFERROR(SUMIFS(TB_TRANSACTIONS[Total ($)],TB_TRANSACTIONS[Category],Analysis!AE45,TB_TRANSACTIONS[Quarter],$AD$8,TB_TRANSACTIONS[Quarterly filter],1),0)&gt;AF45,SUMIFS(TB_TRANSACTIONS[Total ($)],TB_TRANSACTIONS[Category],Analysis!AE45,TB_TRANSACTIONS[Quarter],$AD$8,TB_TRANSACTIONS[Quarterly filter],1),0))</f>
        <v/>
      </c>
      <c r="AI45" s="153" t="str">
        <f t="shared" si="14"/>
        <v/>
      </c>
      <c r="AJ45" s="151" t="str">
        <f t="shared" si="19"/>
        <v/>
      </c>
      <c r="AK45" s="151" t="str">
        <f t="shared" si="20"/>
        <v/>
      </c>
      <c r="AL45" s="151" t="str">
        <f t="shared" si="21"/>
        <v/>
      </c>
      <c r="AO45" s="146"/>
      <c r="AP45" s="153" t="str">
        <f>IF(AE45="","",IFERROR(SUMIFS(TB_TRANSACTIONS[Total ($)],TB_TRANSACTIONS[Category],Analysis!AE45,TB_TRANSACTIONS[Quarter],$AD$8,TB_TRANSACTIONS[Expense type],"Fixed",TB_TRANSACTIONS[Quarterly filter],1),0))</f>
        <v/>
      </c>
      <c r="AQ45" s="153" t="str">
        <f>IF(AE45="","",IFERROR(SUMIFS(TB_TRANSACTIONS[Total ($)],TB_TRANSACTIONS[Category],Analysis!AE45,TB_TRANSACTIONS[Quarter],$AD$8,TB_TRANSACTIONS[Expense type],"Variable",TB_TRANSACTIONS[Quarterly filter],1),0))</f>
        <v/>
      </c>
      <c r="AV45" s="146"/>
      <c r="AX45" s="146"/>
      <c r="AY45" s="153" t="str">
        <f>IF(AX45="","",IFERROR(SUMIFS(TB_ALLOCATIONS[Total ($)],TB_ALLOCATIONS[Annual filter],1,TB_ALLOCATIONS[Category],Analysis!AX45),0))</f>
        <v/>
      </c>
      <c r="AZ45" s="153" t="str">
        <f>IF(AX45="","",IF(IFERROR(SUMIFS(TB_TRANSACTIONS[Total ($)],TB_TRANSACTIONS[Annual filter],1,TB_TRANSACTIONS[Category],AX45),0)&lt;AY45,IFERROR(SUMIFS(TB_TRANSACTIONS[Total ($)],TB_TRANSACTIONS[Annual filter],1,TB_TRANSACTIONS[Category],AX45),0),AY45))</f>
        <v/>
      </c>
      <c r="BA45" s="153" t="str">
        <f>IF(AX45="","",IF(IFERROR(SUMIFS(TB_TRANSACTIONS[Total ($)],TB_TRANSACTIONS[Category],Analysis!AX45,TB_TRANSACTIONS[Annual filter],1),0)&gt;AY45,SUMIFS(TB_TRANSACTIONS[Total ($)],TB_TRANSACTIONS[Category],Analysis!AX45,TB_TRANSACTIONS[Annual filter],1),0))</f>
        <v/>
      </c>
      <c r="BB45" s="153" t="str">
        <f t="shared" si="22"/>
        <v/>
      </c>
      <c r="BC45" s="151" t="str">
        <f t="shared" si="23"/>
        <v/>
      </c>
      <c r="BD45" s="151" t="str">
        <f t="shared" si="24"/>
        <v/>
      </c>
      <c r="BE45" s="151" t="str">
        <f t="shared" si="25"/>
        <v/>
      </c>
      <c r="BG45" s="146"/>
      <c r="BH45" s="153" t="str">
        <f>IF(AX45="","",IFERROR(SUMIFS(TB_TRANSACTIONS[Total ($)],TB_TRANSACTIONS[Category],Analysis!AX45,TB_TRANSACTIONS[Annual filter],1,TB_TRANSACTIONS[Expense type],"Fixed"),0))</f>
        <v/>
      </c>
      <c r="BI45" s="153" t="str">
        <f>IF(AX45="","",IFERROR(SUMIFS(TB_TRANSACTIONS[Total ($)],TB_TRANSACTIONS[Category],Analysis!AX45,TB_TRANSACTIONS[Annual filter],1,TB_TRANSACTIONS[Expense type],"Variable"),0))</f>
        <v/>
      </c>
      <c r="BK45" s="24"/>
      <c r="BL45" s="24"/>
      <c r="BM45" s="24"/>
      <c r="BN45" s="24"/>
      <c r="BO45" s="269" t="str">
        <f ca="1">IF(Summary!$H45="","",OFFSET(Summary!$H45,0,Analysis!BO$10))</f>
        <v/>
      </c>
      <c r="BP45" s="269" t="str">
        <f ca="1">IF(Summary!$H45="","",OFFSET(Summary!$H45,0,Analysis!BP$10))</f>
        <v/>
      </c>
      <c r="BQ45" s="269" t="str">
        <f ca="1">IF(Summary!$H45="","",OFFSET(Summary!$H45,0,Analysis!BQ$10))</f>
        <v/>
      </c>
      <c r="BR45" s="269" t="str">
        <f ca="1">IF(Summary!$H45="","",OFFSET(Summary!$H45,0,Analysis!BR$10))</f>
        <v/>
      </c>
      <c r="BS45" s="269" t="str">
        <f ca="1">IF(Summary!$H45="","",OFFSET(Summary!$H45,0,Analysis!BS$10))</f>
        <v/>
      </c>
      <c r="BT45" s="269" t="str">
        <f ca="1">IF(Summary!$H45="","",OFFSET(Summary!$H45,0,Analysis!BT$10))</f>
        <v/>
      </c>
      <c r="BU45" s="269" t="str">
        <f ca="1">IF(Summary!$H45="","",OFFSET(Summary!$H45,0,Analysis!BU$10))</f>
        <v/>
      </c>
      <c r="BV45" s="269" t="str">
        <f ca="1">IF(Summary!$H45="","",OFFSET(Summary!$H45,0,Analysis!BV$10))</f>
        <v/>
      </c>
      <c r="BW45" s="269" t="str">
        <f ca="1">IF(Summary!$H45="","",OFFSET(Summary!$H45,0,Analysis!BW$10))</f>
        <v/>
      </c>
      <c r="BX45" s="269" t="str">
        <f ca="1">IF(Summary!$H45="","",OFFSET(Summary!$H45,0,Analysis!BX$10))</f>
        <v/>
      </c>
      <c r="BY45" s="269" t="str">
        <f ca="1">IF(Summary!$H45="","",OFFSET(Summary!$H45,0,Analysis!BY$10))</f>
        <v/>
      </c>
      <c r="BZ45" s="269" t="str">
        <f ca="1">IF(Summary!$H45="","",OFFSET(Summary!$H45,0,Analysis!BZ$10))</f>
        <v/>
      </c>
      <c r="CA45" s="269"/>
    </row>
    <row r="46" spans="3:79" ht="16" customHeight="1" x14ac:dyDescent="0.25">
      <c r="C46" s="37">
        <v>2</v>
      </c>
      <c r="D46" s="330" t="str">
        <f t="shared" ref="D46:D54" si="26">D32</f>
        <v>Administrative expenses</v>
      </c>
      <c r="E46" s="331">
        <f>COUNTIFS(TB_ALLOCATIONS[Category],Analysis!D46,TB_ALLOCATIONS[Subcategory - code],"&lt;&gt;-")</f>
        <v>3</v>
      </c>
      <c r="G46" s="169"/>
      <c r="H46" s="174"/>
      <c r="I46" s="45"/>
      <c r="J46" s="146"/>
      <c r="K46" s="186"/>
      <c r="O46" s="38"/>
      <c r="P46" s="32"/>
      <c r="Q46" s="32"/>
      <c r="R46" s="32"/>
      <c r="S46" s="32"/>
      <c r="AC46" s="146"/>
      <c r="AD46" s="186"/>
      <c r="AH46" s="38"/>
      <c r="AV46" s="146"/>
      <c r="BA46" s="38"/>
      <c r="BK46" s="24"/>
      <c r="BL46" s="24"/>
      <c r="BM46" s="24"/>
      <c r="BN46" s="24"/>
      <c r="BO46" s="269" t="str">
        <f ca="1">IF(Summary!$H46="","",OFFSET(Summary!$H46,0,Analysis!BO$10))</f>
        <v/>
      </c>
      <c r="BP46" s="269" t="str">
        <f ca="1">IF(Summary!$H46="","",OFFSET(Summary!$H46,0,Analysis!BP$10))</f>
        <v/>
      </c>
      <c r="BQ46" s="269" t="str">
        <f ca="1">IF(Summary!$H46="","",OFFSET(Summary!$H46,0,Analysis!BQ$10))</f>
        <v/>
      </c>
      <c r="BR46" s="269" t="str">
        <f ca="1">IF(Summary!$H46="","",OFFSET(Summary!$H46,0,Analysis!BR$10))</f>
        <v/>
      </c>
      <c r="BS46" s="269" t="str">
        <f ca="1">IF(Summary!$H46="","",OFFSET(Summary!$H46,0,Analysis!BS$10))</f>
        <v/>
      </c>
      <c r="BT46" s="269" t="str">
        <f ca="1">IF(Summary!$H46="","",OFFSET(Summary!$H46,0,Analysis!BT$10))</f>
        <v/>
      </c>
      <c r="BU46" s="269" t="str">
        <f ca="1">IF(Summary!$H46="","",OFFSET(Summary!$H46,0,Analysis!BU$10))</f>
        <v/>
      </c>
      <c r="BV46" s="269" t="str">
        <f ca="1">IF(Summary!$H46="","",OFFSET(Summary!$H46,0,Analysis!BV$10))</f>
        <v/>
      </c>
      <c r="BW46" s="269" t="str">
        <f ca="1">IF(Summary!$H46="","",OFFSET(Summary!$H46,0,Analysis!BW$10))</f>
        <v/>
      </c>
      <c r="BX46" s="269" t="str">
        <f ca="1">IF(Summary!$H46="","",OFFSET(Summary!$H46,0,Analysis!BX$10))</f>
        <v/>
      </c>
      <c r="BY46" s="269" t="str">
        <f ca="1">IF(Summary!$H46="","",OFFSET(Summary!$H46,0,Analysis!BY$10))</f>
        <v/>
      </c>
      <c r="BZ46" s="269" t="str">
        <f ca="1">IF(Summary!$H46="","",OFFSET(Summary!$H46,0,Analysis!BZ$10))</f>
        <v/>
      </c>
      <c r="CA46" s="269"/>
    </row>
    <row r="47" spans="3:79" ht="16" customHeight="1" x14ac:dyDescent="0.25">
      <c r="C47" s="37">
        <v>3</v>
      </c>
      <c r="D47" s="330" t="str">
        <f t="shared" si="26"/>
        <v>Marketing</v>
      </c>
      <c r="E47" s="331">
        <f>COUNTIFS(TB_ALLOCATIONS[Category],Analysis!D47,TB_ALLOCATIONS[Subcategory - code],"&lt;&gt;-")</f>
        <v>3</v>
      </c>
      <c r="G47" s="169"/>
      <c r="H47" s="172"/>
      <c r="J47" s="146"/>
      <c r="K47" s="186"/>
      <c r="AC47" s="146"/>
      <c r="AV47" s="146"/>
      <c r="BK47" s="24"/>
      <c r="BL47" s="24"/>
      <c r="BM47" s="24"/>
      <c r="BN47" s="24"/>
      <c r="BO47" s="269" t="str">
        <f ca="1">IF(Summary!$H47="","",OFFSET(Summary!$H47,0,Analysis!BO$10))</f>
        <v/>
      </c>
      <c r="BP47" s="269" t="str">
        <f ca="1">IF(Summary!$H47="","",OFFSET(Summary!$H47,0,Analysis!BP$10))</f>
        <v/>
      </c>
      <c r="BQ47" s="269" t="str">
        <f ca="1">IF(Summary!$H47="","",OFFSET(Summary!$H47,0,Analysis!BQ$10))</f>
        <v/>
      </c>
      <c r="BR47" s="269" t="str">
        <f ca="1">IF(Summary!$H47="","",OFFSET(Summary!$H47,0,Analysis!BR$10))</f>
        <v/>
      </c>
      <c r="BS47" s="269" t="str">
        <f ca="1">IF(Summary!$H47="","",OFFSET(Summary!$H47,0,Analysis!BS$10))</f>
        <v/>
      </c>
      <c r="BT47" s="269" t="str">
        <f ca="1">IF(Summary!$H47="","",OFFSET(Summary!$H47,0,Analysis!BT$10))</f>
        <v/>
      </c>
      <c r="BU47" s="269" t="str">
        <f ca="1">IF(Summary!$H47="","",OFFSET(Summary!$H47,0,Analysis!BU$10))</f>
        <v/>
      </c>
      <c r="BV47" s="269" t="str">
        <f ca="1">IF(Summary!$H47="","",OFFSET(Summary!$H47,0,Analysis!BV$10))</f>
        <v/>
      </c>
      <c r="BW47" s="269" t="str">
        <f ca="1">IF(Summary!$H47="","",OFFSET(Summary!$H47,0,Analysis!BW$10))</f>
        <v/>
      </c>
      <c r="BX47" s="269" t="str">
        <f ca="1">IF(Summary!$H47="","",OFFSET(Summary!$H47,0,Analysis!BX$10))</f>
        <v/>
      </c>
      <c r="BY47" s="269" t="str">
        <f ca="1">IF(Summary!$H47="","",OFFSET(Summary!$H47,0,Analysis!BY$10))</f>
        <v/>
      </c>
      <c r="BZ47" s="269" t="str">
        <f ca="1">IF(Summary!$H47="","",OFFSET(Summary!$H47,0,Analysis!BZ$10))</f>
        <v/>
      </c>
      <c r="CA47" s="269"/>
    </row>
    <row r="48" spans="3:79" ht="16" customHeight="1" x14ac:dyDescent="0.25">
      <c r="C48" s="37">
        <v>4</v>
      </c>
      <c r="D48" s="330" t="str">
        <f t="shared" si="26"/>
        <v>Fuel costs</v>
      </c>
      <c r="E48" s="331">
        <f>COUNTIFS(TB_ALLOCATIONS[Category],Analysis!D48,TB_ALLOCATIONS[Subcategory - code],"&lt;&gt;-")</f>
        <v>2</v>
      </c>
      <c r="G48" s="169"/>
      <c r="H48" s="172"/>
      <c r="J48" s="146"/>
      <c r="K48" s="186"/>
      <c r="AC48" s="146"/>
      <c r="AV48" s="146"/>
      <c r="BK48" s="24"/>
      <c r="BL48" s="24"/>
      <c r="BM48" s="24"/>
      <c r="BN48" s="24"/>
      <c r="BO48" s="269" t="str">
        <f ca="1">IF(Summary!$H48="","",OFFSET(Summary!$H48,0,Analysis!BO$10))</f>
        <v/>
      </c>
      <c r="BP48" s="269" t="str">
        <f ca="1">IF(Summary!$H48="","",OFFSET(Summary!$H48,0,Analysis!BP$10))</f>
        <v/>
      </c>
      <c r="BQ48" s="269" t="str">
        <f ca="1">IF(Summary!$H48="","",OFFSET(Summary!$H48,0,Analysis!BQ$10))</f>
        <v/>
      </c>
      <c r="BR48" s="269" t="str">
        <f ca="1">IF(Summary!$H48="","",OFFSET(Summary!$H48,0,Analysis!BR$10))</f>
        <v/>
      </c>
      <c r="BS48" s="269" t="str">
        <f ca="1">IF(Summary!$H48="","",OFFSET(Summary!$H48,0,Analysis!BS$10))</f>
        <v/>
      </c>
      <c r="BT48" s="269" t="str">
        <f ca="1">IF(Summary!$H48="","",OFFSET(Summary!$H48,0,Analysis!BT$10))</f>
        <v/>
      </c>
      <c r="BU48" s="269" t="str">
        <f ca="1">IF(Summary!$H48="","",OFFSET(Summary!$H48,0,Analysis!BU$10))</f>
        <v/>
      </c>
      <c r="BV48" s="269" t="str">
        <f ca="1">IF(Summary!$H48="","",OFFSET(Summary!$H48,0,Analysis!BV$10))</f>
        <v/>
      </c>
      <c r="BW48" s="269" t="str">
        <f ca="1">IF(Summary!$H48="","",OFFSET(Summary!$H48,0,Analysis!BW$10))</f>
        <v/>
      </c>
      <c r="BX48" s="269" t="str">
        <f ca="1">IF(Summary!$H48="","",OFFSET(Summary!$H48,0,Analysis!BX$10))</f>
        <v/>
      </c>
      <c r="BY48" s="269" t="str">
        <f ca="1">IF(Summary!$H48="","",OFFSET(Summary!$H48,0,Analysis!BY$10))</f>
        <v/>
      </c>
      <c r="BZ48" s="269" t="str">
        <f ca="1">IF(Summary!$H48="","",OFFSET(Summary!$H48,0,Analysis!BZ$10))</f>
        <v/>
      </c>
      <c r="CA48" s="269"/>
    </row>
    <row r="49" spans="3:79" ht="16" customHeight="1" thickBot="1" x14ac:dyDescent="0.3">
      <c r="C49" s="37">
        <v>5</v>
      </c>
      <c r="D49" s="330" t="str">
        <f t="shared" si="26"/>
        <v>-</v>
      </c>
      <c r="E49" s="331">
        <f>COUNTIFS(TB_ALLOCATIONS[Category],Analysis!D49,TB_ALLOCATIONS[Subcategory - code],"&lt;&gt;-")</f>
        <v>0</v>
      </c>
      <c r="G49" s="169"/>
      <c r="H49" s="172"/>
      <c r="J49" s="146"/>
      <c r="K49" s="186"/>
      <c r="L49" s="320" t="s">
        <v>163</v>
      </c>
      <c r="M49" s="321"/>
      <c r="N49" s="321"/>
      <c r="O49" s="321"/>
      <c r="P49" s="321"/>
      <c r="Q49" s="321"/>
      <c r="R49" s="321"/>
      <c r="S49" s="321"/>
      <c r="T49" s="321"/>
      <c r="V49" s="323" t="s">
        <v>213</v>
      </c>
      <c r="W49" s="321"/>
      <c r="X49" s="321"/>
      <c r="AC49" s="146"/>
      <c r="AE49" s="320" t="s">
        <v>163</v>
      </c>
      <c r="AF49" s="321"/>
      <c r="AG49" s="321"/>
      <c r="AH49" s="321"/>
      <c r="AI49" s="321"/>
      <c r="AJ49" s="321"/>
      <c r="AK49" s="321"/>
      <c r="AL49" s="321"/>
      <c r="AM49" s="321"/>
      <c r="AO49" s="323" t="s">
        <v>213</v>
      </c>
      <c r="AP49" s="321"/>
      <c r="AQ49" s="321"/>
      <c r="AV49" s="146"/>
      <c r="AX49" s="320" t="s">
        <v>163</v>
      </c>
      <c r="AY49" s="321"/>
      <c r="AZ49" s="321"/>
      <c r="BA49" s="321"/>
      <c r="BB49" s="321"/>
      <c r="BC49" s="321"/>
      <c r="BD49" s="321"/>
      <c r="BE49" s="321"/>
      <c r="BF49" s="321"/>
      <c r="BG49" s="321"/>
      <c r="BH49" s="321"/>
      <c r="BI49" s="321"/>
      <c r="BJ49" s="321"/>
      <c r="BK49" s="24"/>
      <c r="BL49" s="24"/>
      <c r="BM49" s="24"/>
      <c r="BN49" s="24"/>
      <c r="BO49" s="269" t="str">
        <f ca="1">IF(Summary!$H49="","",OFFSET(Summary!$H49,0,Analysis!BO$10))</f>
        <v/>
      </c>
      <c r="BP49" s="269" t="str">
        <f ca="1">IF(Summary!$H49="","",OFFSET(Summary!$H49,0,Analysis!BP$10))</f>
        <v/>
      </c>
      <c r="BQ49" s="269" t="str">
        <f ca="1">IF(Summary!$H49="","",OFFSET(Summary!$H49,0,Analysis!BQ$10))</f>
        <v/>
      </c>
      <c r="BR49" s="269" t="str">
        <f ca="1">IF(Summary!$H49="","",OFFSET(Summary!$H49,0,Analysis!BR$10))</f>
        <v/>
      </c>
      <c r="BS49" s="269" t="str">
        <f ca="1">IF(Summary!$H49="","",OFFSET(Summary!$H49,0,Analysis!BS$10))</f>
        <v/>
      </c>
      <c r="BT49" s="269" t="str">
        <f ca="1">IF(Summary!$H49="","",OFFSET(Summary!$H49,0,Analysis!BT$10))</f>
        <v/>
      </c>
      <c r="BU49" s="269" t="str">
        <f ca="1">IF(Summary!$H49="","",OFFSET(Summary!$H49,0,Analysis!BU$10))</f>
        <v/>
      </c>
      <c r="BV49" s="269" t="str">
        <f ca="1">IF(Summary!$H49="","",OFFSET(Summary!$H49,0,Analysis!BV$10))</f>
        <v/>
      </c>
      <c r="BW49" s="269" t="str">
        <f ca="1">IF(Summary!$H49="","",OFFSET(Summary!$H49,0,Analysis!BW$10))</f>
        <v/>
      </c>
      <c r="BX49" s="269" t="str">
        <f ca="1">IF(Summary!$H49="","",OFFSET(Summary!$H49,0,Analysis!BX$10))</f>
        <v/>
      </c>
      <c r="BY49" s="269" t="str">
        <f ca="1">IF(Summary!$H49="","",OFFSET(Summary!$H49,0,Analysis!BY$10))</f>
        <v/>
      </c>
      <c r="BZ49" s="269" t="str">
        <f ca="1">IF(Summary!$H49="","",OFFSET(Summary!$H49,0,Analysis!BZ$10))</f>
        <v/>
      </c>
      <c r="CA49" s="269"/>
    </row>
    <row r="50" spans="3:79" ht="16" customHeight="1" x14ac:dyDescent="0.25">
      <c r="C50" s="37">
        <v>6</v>
      </c>
      <c r="D50" s="330" t="str">
        <f t="shared" si="26"/>
        <v>-</v>
      </c>
      <c r="E50" s="331">
        <f>COUNTIFS(TB_ALLOCATIONS[Category],Analysis!D50,TB_ALLOCATIONS[Subcategory - code],"&lt;&gt;-")</f>
        <v>0</v>
      </c>
      <c r="G50" s="169"/>
      <c r="H50" s="172"/>
      <c r="J50" s="146"/>
      <c r="K50" s="186"/>
      <c r="AC50" s="146"/>
      <c r="AV50" s="146"/>
      <c r="BK50" s="24"/>
      <c r="BL50" s="24"/>
      <c r="BM50" s="24"/>
      <c r="BN50" s="24"/>
      <c r="BO50" s="269" t="str">
        <f ca="1">IF(Summary!$H50="","",OFFSET(Summary!$H50,0,Analysis!BO$10))</f>
        <v/>
      </c>
      <c r="BP50" s="269" t="str">
        <f ca="1">IF(Summary!$H50="","",OFFSET(Summary!$H50,0,Analysis!BP$10))</f>
        <v/>
      </c>
      <c r="BQ50" s="269" t="str">
        <f ca="1">IF(Summary!$H50="","",OFFSET(Summary!$H50,0,Analysis!BQ$10))</f>
        <v/>
      </c>
      <c r="BR50" s="269" t="str">
        <f ca="1">IF(Summary!$H50="","",OFFSET(Summary!$H50,0,Analysis!BR$10))</f>
        <v/>
      </c>
      <c r="BS50" s="269" t="str">
        <f ca="1">IF(Summary!$H50="","",OFFSET(Summary!$H50,0,Analysis!BS$10))</f>
        <v/>
      </c>
      <c r="BT50" s="269" t="str">
        <f ca="1">IF(Summary!$H50="","",OFFSET(Summary!$H50,0,Analysis!BT$10))</f>
        <v/>
      </c>
      <c r="BU50" s="269" t="str">
        <f ca="1">IF(Summary!$H50="","",OFFSET(Summary!$H50,0,Analysis!BU$10))</f>
        <v/>
      </c>
      <c r="BV50" s="269" t="str">
        <f ca="1">IF(Summary!$H50="","",OFFSET(Summary!$H50,0,Analysis!BV$10))</f>
        <v/>
      </c>
      <c r="BW50" s="269" t="str">
        <f ca="1">IF(Summary!$H50="","",OFFSET(Summary!$H50,0,Analysis!BW$10))</f>
        <v/>
      </c>
      <c r="BX50" s="269" t="str">
        <f ca="1">IF(Summary!$H50="","",OFFSET(Summary!$H50,0,Analysis!BX$10))</f>
        <v/>
      </c>
      <c r="BY50" s="269" t="str">
        <f ca="1">IF(Summary!$H50="","",OFFSET(Summary!$H50,0,Analysis!BY$10))</f>
        <v/>
      </c>
      <c r="BZ50" s="269" t="str">
        <f ca="1">IF(Summary!$H50="","",OFFSET(Summary!$H50,0,Analysis!BZ$10))</f>
        <v/>
      </c>
      <c r="CA50" s="269"/>
    </row>
    <row r="51" spans="3:79" ht="16" customHeight="1" x14ac:dyDescent="0.25">
      <c r="C51" s="37">
        <v>7</v>
      </c>
      <c r="D51" s="330" t="str">
        <f t="shared" si="26"/>
        <v>-</v>
      </c>
      <c r="E51" s="331">
        <f>COUNTIFS(TB_ALLOCATIONS[Category],Analysis!D51,TB_ALLOCATIONS[Subcategory - code],"&lt;&gt;-")</f>
        <v>0</v>
      </c>
      <c r="G51" s="169"/>
      <c r="H51" s="172"/>
      <c r="J51" s="146"/>
      <c r="K51" s="186"/>
      <c r="AC51" s="146"/>
      <c r="AV51" s="146"/>
      <c r="BK51" s="24"/>
      <c r="BL51" s="24"/>
      <c r="BM51" s="24"/>
      <c r="BN51" s="24"/>
      <c r="BO51" s="269" t="str">
        <f ca="1">IF(Summary!$H51="","",OFFSET(Summary!$H51,0,Analysis!BO$10))</f>
        <v/>
      </c>
      <c r="BP51" s="269" t="str">
        <f ca="1">IF(Summary!$H51="","",OFFSET(Summary!$H51,0,Analysis!BP$10))</f>
        <v/>
      </c>
      <c r="BQ51" s="269" t="str">
        <f ca="1">IF(Summary!$H51="","",OFFSET(Summary!$H51,0,Analysis!BQ$10))</f>
        <v/>
      </c>
      <c r="BR51" s="269" t="str">
        <f ca="1">IF(Summary!$H51="","",OFFSET(Summary!$H51,0,Analysis!BR$10))</f>
        <v/>
      </c>
      <c r="BS51" s="269" t="str">
        <f ca="1">IF(Summary!$H51="","",OFFSET(Summary!$H51,0,Analysis!BS$10))</f>
        <v/>
      </c>
      <c r="BT51" s="269" t="str">
        <f ca="1">IF(Summary!$H51="","",OFFSET(Summary!$H51,0,Analysis!BT$10))</f>
        <v/>
      </c>
      <c r="BU51" s="269" t="str">
        <f ca="1">IF(Summary!$H51="","",OFFSET(Summary!$H51,0,Analysis!BU$10))</f>
        <v/>
      </c>
      <c r="BV51" s="269" t="str">
        <f ca="1">IF(Summary!$H51="","",OFFSET(Summary!$H51,0,Analysis!BV$10))</f>
        <v/>
      </c>
      <c r="BW51" s="269" t="str">
        <f ca="1">IF(Summary!$H51="","",OFFSET(Summary!$H51,0,Analysis!BW$10))</f>
        <v/>
      </c>
      <c r="BX51" s="269" t="str">
        <f ca="1">IF(Summary!$H51="","",OFFSET(Summary!$H51,0,Analysis!BX$10))</f>
        <v/>
      </c>
      <c r="BY51" s="269" t="str">
        <f ca="1">IF(Summary!$H51="","",OFFSET(Summary!$H51,0,Analysis!BY$10))</f>
        <v/>
      </c>
      <c r="BZ51" s="269" t="str">
        <f ca="1">IF(Summary!$H51="","",OFFSET(Summary!$H51,0,Analysis!BZ$10))</f>
        <v/>
      </c>
      <c r="CA51" s="269"/>
    </row>
    <row r="52" spans="3:79" ht="15.5" x14ac:dyDescent="0.25">
      <c r="C52" s="37">
        <v>8</v>
      </c>
      <c r="D52" s="330" t="str">
        <f t="shared" si="26"/>
        <v>-</v>
      </c>
      <c r="E52" s="331">
        <f>COUNTIFS(TB_ALLOCATIONS[Category],Analysis!D52,TB_ALLOCATIONS[Subcategory - code],"&lt;&gt;-")</f>
        <v>0</v>
      </c>
      <c r="G52" s="169"/>
      <c r="H52" s="172"/>
      <c r="J52" s="146"/>
      <c r="K52" s="186"/>
      <c r="L52" s="37" t="s">
        <v>108</v>
      </c>
      <c r="M52" s="319">
        <f>MAX(M54:M253)</f>
        <v>21750</v>
      </c>
      <c r="N52" s="319">
        <f>MAX(N54:N253)</f>
        <v>16335</v>
      </c>
      <c r="O52" s="322">
        <f>MAX(O54:O553)</f>
        <v>24681</v>
      </c>
      <c r="P52" s="154">
        <f>IFERROR(LARGE(M52:N52,1)*(1+(2/100)),0)</f>
        <v>22185</v>
      </c>
      <c r="S52" s="32"/>
      <c r="AC52" s="146"/>
      <c r="AE52" s="37" t="s">
        <v>108</v>
      </c>
      <c r="AF52" s="319">
        <f>MAX(AF54:AF253)</f>
        <v>74478</v>
      </c>
      <c r="AG52" s="319">
        <f>MAX(AG54:AG253)</f>
        <v>68344</v>
      </c>
      <c r="AH52" s="322">
        <f>MAX(AH54:AH553)</f>
        <v>38421</v>
      </c>
      <c r="AI52" s="154">
        <f>IFERROR(LARGE(AF52:AG52,1)*(1+(2/100)),0)</f>
        <v>75967.56</v>
      </c>
      <c r="AJ52" s="38"/>
      <c r="AK52" s="38"/>
      <c r="AV52" s="146"/>
      <c r="AX52" s="37" t="s">
        <v>108</v>
      </c>
      <c r="AY52" s="319">
        <f>MAX(AY54:AY253)</f>
        <v>46344</v>
      </c>
      <c r="AZ52" s="319">
        <f>MAX(AZ54:AZ253)</f>
        <v>23366</v>
      </c>
      <c r="BA52" s="322">
        <f>MAX(BA54:BA553)</f>
        <v>26754</v>
      </c>
      <c r="BB52" s="154">
        <f>IFERROR(LARGE(AY52:BA52,1)*(1+(2/100)),0)</f>
        <v>47270.879999999997</v>
      </c>
      <c r="BC52" s="38"/>
      <c r="BD52" s="38"/>
      <c r="BK52" s="24"/>
      <c r="BL52" s="24"/>
      <c r="BM52" s="24"/>
      <c r="BN52" s="24"/>
      <c r="BO52" s="269" t="str">
        <f ca="1">IF(Summary!$H52="","",OFFSET(Summary!$H52,0,Analysis!BO$10))</f>
        <v/>
      </c>
      <c r="BP52" s="269" t="str">
        <f ca="1">IF(Summary!$H52="","",OFFSET(Summary!$H52,0,Analysis!BP$10))</f>
        <v/>
      </c>
      <c r="BQ52" s="269" t="str">
        <f ca="1">IF(Summary!$H52="","",OFFSET(Summary!$H52,0,Analysis!BQ$10))</f>
        <v/>
      </c>
      <c r="BR52" s="269" t="str">
        <f ca="1">IF(Summary!$H52="","",OFFSET(Summary!$H52,0,Analysis!BR$10))</f>
        <v/>
      </c>
      <c r="BS52" s="269" t="str">
        <f ca="1">IF(Summary!$H52="","",OFFSET(Summary!$H52,0,Analysis!BS$10))</f>
        <v/>
      </c>
      <c r="BT52" s="269" t="str">
        <f ca="1">IF(Summary!$H52="","",OFFSET(Summary!$H52,0,Analysis!BT$10))</f>
        <v/>
      </c>
      <c r="BU52" s="269" t="str">
        <f ca="1">IF(Summary!$H52="","",OFFSET(Summary!$H52,0,Analysis!BU$10))</f>
        <v/>
      </c>
      <c r="BV52" s="269" t="str">
        <f ca="1">IF(Summary!$H52="","",OFFSET(Summary!$H52,0,Analysis!BV$10))</f>
        <v/>
      </c>
      <c r="BW52" s="269" t="str">
        <f ca="1">IF(Summary!$H52="","",OFFSET(Summary!$H52,0,Analysis!BW$10))</f>
        <v/>
      </c>
      <c r="BX52" s="269" t="str">
        <f ca="1">IF(Summary!$H52="","",OFFSET(Summary!$H52,0,Analysis!BX$10))</f>
        <v/>
      </c>
      <c r="BY52" s="269" t="str">
        <f ca="1">IF(Summary!$H52="","",OFFSET(Summary!$H52,0,Analysis!BY$10))</f>
        <v/>
      </c>
      <c r="BZ52" s="269" t="str">
        <f ca="1">IF(Summary!$H52="","",OFFSET(Summary!$H52,0,Analysis!BZ$10))</f>
        <v/>
      </c>
      <c r="CA52" s="269"/>
    </row>
    <row r="53" spans="3:79" ht="15.5" x14ac:dyDescent="0.25">
      <c r="C53" s="37">
        <v>9</v>
      </c>
      <c r="D53" s="330" t="str">
        <f t="shared" si="26"/>
        <v>-</v>
      </c>
      <c r="E53" s="331">
        <f>COUNTIFS(TB_ALLOCATIONS[Category],Analysis!D53,TB_ALLOCATIONS[Subcategory - code],"&lt;&gt;-")</f>
        <v>0</v>
      </c>
      <c r="G53" s="169"/>
      <c r="H53" s="172"/>
      <c r="J53" s="146"/>
      <c r="K53" s="186"/>
      <c r="L53" s="145" t="s">
        <v>31</v>
      </c>
      <c r="M53" s="147" t="s">
        <v>103</v>
      </c>
      <c r="N53" s="147" t="s">
        <v>74</v>
      </c>
      <c r="O53" s="147" t="s">
        <v>110</v>
      </c>
      <c r="P53" s="147" t="s">
        <v>109</v>
      </c>
      <c r="Q53" s="152" t="s">
        <v>99</v>
      </c>
      <c r="R53" s="152" t="s">
        <v>104</v>
      </c>
      <c r="S53" s="152" t="s">
        <v>105</v>
      </c>
      <c r="T53" s="225" t="s">
        <v>160</v>
      </c>
      <c r="V53" s="145" t="s">
        <v>31</v>
      </c>
      <c r="W53" s="147" t="s">
        <v>76</v>
      </c>
      <c r="X53" s="147" t="s">
        <v>77</v>
      </c>
      <c r="Y53" s="147"/>
      <c r="AC53" s="146"/>
      <c r="AE53" s="145" t="s">
        <v>31</v>
      </c>
      <c r="AF53" s="147" t="s">
        <v>103</v>
      </c>
      <c r="AG53" s="147" t="s">
        <v>74</v>
      </c>
      <c r="AH53" s="147" t="s">
        <v>110</v>
      </c>
      <c r="AI53" s="147" t="s">
        <v>109</v>
      </c>
      <c r="AJ53" s="152" t="s">
        <v>99</v>
      </c>
      <c r="AK53" s="152" t="s">
        <v>104</v>
      </c>
      <c r="AL53" s="152" t="s">
        <v>105</v>
      </c>
      <c r="AM53" s="225" t="s">
        <v>160</v>
      </c>
      <c r="AO53" s="145" t="s">
        <v>31</v>
      </c>
      <c r="AP53" s="147" t="s">
        <v>76</v>
      </c>
      <c r="AQ53" s="147" t="s">
        <v>77</v>
      </c>
      <c r="AV53" s="146"/>
      <c r="AX53" s="145" t="s">
        <v>31</v>
      </c>
      <c r="AY53" s="147" t="s">
        <v>103</v>
      </c>
      <c r="AZ53" s="147" t="s">
        <v>74</v>
      </c>
      <c r="BA53" s="147" t="s">
        <v>110</v>
      </c>
      <c r="BB53" s="147" t="s">
        <v>109</v>
      </c>
      <c r="BC53" s="152" t="s">
        <v>99</v>
      </c>
      <c r="BD53" s="152" t="s">
        <v>104</v>
      </c>
      <c r="BE53" s="152" t="s">
        <v>105</v>
      </c>
      <c r="BF53" s="225" t="s">
        <v>160</v>
      </c>
      <c r="BH53" s="145" t="s">
        <v>31</v>
      </c>
      <c r="BI53" s="147" t="s">
        <v>76</v>
      </c>
      <c r="BJ53" s="147" t="s">
        <v>77</v>
      </c>
      <c r="BK53" s="24"/>
      <c r="BL53" s="24"/>
      <c r="BM53" s="24"/>
      <c r="BN53" s="24"/>
      <c r="BO53" s="269" t="str">
        <f ca="1">IF(Summary!$H53="","",OFFSET(Summary!$H53,0,Analysis!BO$10))</f>
        <v/>
      </c>
      <c r="BP53" s="269" t="str">
        <f ca="1">IF(Summary!$H53="","",OFFSET(Summary!$H53,0,Analysis!BP$10))</f>
        <v/>
      </c>
      <c r="BQ53" s="269" t="str">
        <f ca="1">IF(Summary!$H53="","",OFFSET(Summary!$H53,0,Analysis!BQ$10))</f>
        <v/>
      </c>
      <c r="BR53" s="269" t="str">
        <f ca="1">IF(Summary!$H53="","",OFFSET(Summary!$H53,0,Analysis!BR$10))</f>
        <v/>
      </c>
      <c r="BS53" s="269" t="str">
        <f ca="1">IF(Summary!$H53="","",OFFSET(Summary!$H53,0,Analysis!BS$10))</f>
        <v/>
      </c>
      <c r="BT53" s="269" t="str">
        <f ca="1">IF(Summary!$H53="","",OFFSET(Summary!$H53,0,Analysis!BT$10))</f>
        <v/>
      </c>
      <c r="BU53" s="269" t="str">
        <f ca="1">IF(Summary!$H53="","",OFFSET(Summary!$H53,0,Analysis!BU$10))</f>
        <v/>
      </c>
      <c r="BV53" s="269" t="str">
        <f ca="1">IF(Summary!$H53="","",OFFSET(Summary!$H53,0,Analysis!BV$10))</f>
        <v/>
      </c>
      <c r="BW53" s="269" t="str">
        <f ca="1">IF(Summary!$H53="","",OFFSET(Summary!$H53,0,Analysis!BW$10))</f>
        <v/>
      </c>
      <c r="BX53" s="269" t="str">
        <f ca="1">IF(Summary!$H53="","",OFFSET(Summary!$H53,0,Analysis!BX$10))</f>
        <v/>
      </c>
      <c r="BY53" s="269" t="str">
        <f ca="1">IF(Summary!$H53="","",OFFSET(Summary!$H53,0,Analysis!BY$10))</f>
        <v/>
      </c>
      <c r="BZ53" s="269" t="str">
        <f ca="1">IF(Summary!$H53="","",OFFSET(Summary!$H53,0,Analysis!BZ$10))</f>
        <v/>
      </c>
      <c r="CA53" s="269"/>
    </row>
    <row r="54" spans="3:79" ht="15.5" x14ac:dyDescent="0.25">
      <c r="C54" s="37">
        <v>10</v>
      </c>
      <c r="D54" s="332" t="str">
        <f t="shared" si="26"/>
        <v>-</v>
      </c>
      <c r="E54" s="333">
        <f>COUNTIFS(TB_ALLOCATIONS[Category],Analysis!D54,TB_ALLOCATIONS[Subcategory - code],"&lt;&gt;-")</f>
        <v>0</v>
      </c>
      <c r="G54" s="169"/>
      <c r="H54" s="175"/>
      <c r="I54" s="44"/>
      <c r="J54" s="146"/>
      <c r="K54" s="186">
        <v>1</v>
      </c>
      <c r="L54" s="146" t="str" cm="1">
        <f t="array" ref="L54:L65">IF(K9="",IFERROR(IF(K10="",_xlfn.UNIQUE(_xlfn._xlws.FILTER(TB_FIELDS[Subcategory],TB_FIELDS[Subcategory]&lt;&gt;"")),_xlfn.UNIQUE(_xlfn._xlws.FILTER(TB_FIELDS[Subcategory],TB_FIELDS[Subcategory]=K10,"-"))),"-"),IFERROR(IF(K10="",_xlfn.UNIQUE(_xlfn._xlws.FILTER(TB_FIELDS[Subcategory],TB_FIELDS[Category]=K9)),_xlfn.UNIQUE(_xlfn._xlws.FILTER(TB_FIELDS[Subcategory],(TB_FIELDS[Category]=K9)*(TB_FIELDS[Subcategory]=K10)))),"-"))</f>
        <v>Salaries and Wages</v>
      </c>
      <c r="M54" s="153">
        <f>IF(L54="","",IFERROR(SUMIFS(Allocations!$AA$29:$AA$128,Allocations!$AC$29:$AC$128,1,Allocations!$Z$29:$Z$128,Analysis!L54),0))</f>
        <v>21750</v>
      </c>
      <c r="N54" s="153">
        <f>IF(L54="","",IF(IFERROR(SUMIFS(TB_TRANSACTIONS[Total ($)],TB_TRANSACTIONS[Subcategory],Analysis!L54,TB_TRANSACTIONS[Month],$K$8),0)&lt;M54,IFERROR(SUMIFS(TB_TRANSACTIONS[Total ($)],TB_TRANSACTIONS[Subcategory],Analysis!L54,TB_TRANSACTIONS[Month],$K$8),0),M54))</f>
        <v>16335</v>
      </c>
      <c r="O54" s="153">
        <f>IF(L54="","",IF(IFERROR(SUMIFS(TB_TRANSACTIONS[Total ($)],TB_TRANSACTIONS[Subcategory],Analysis!L54,TB_TRANSACTIONS[Month],$K$8,TB_TRANSACTIONS[Monthly filter],1),0)&gt;M54,SUMIFS(TB_TRANSACTIONS[Total ($)],TB_TRANSACTIONS[Subcategory],Analysis!L54,TB_TRANSACTIONS[Month],$K$8,TB_TRANSACTIONS[Monthly filter],1),0))</f>
        <v>0</v>
      </c>
      <c r="P54" s="153">
        <f>IF(L54="","",P$52)</f>
        <v>22185</v>
      </c>
      <c r="Q54" s="151">
        <f>IFERROR(IF(L54="","",IF(N54/M54&lt;1,N54/M54,1)),0)</f>
        <v>0.75103448275862073</v>
      </c>
      <c r="R54" s="151">
        <f>IFERROR(IF(L54="","",IF(O54=0,0,(O54/M54))),0)</f>
        <v>0</v>
      </c>
      <c r="S54" s="151">
        <f>IF(L54="","",1)</f>
        <v>1</v>
      </c>
      <c r="T54" s="226">
        <f>IF(L54="","",IFERROR((SUM(N54:O54)/M54)-1,0))</f>
        <v>-0.24896551724137927</v>
      </c>
      <c r="U54" s="186">
        <v>1</v>
      </c>
      <c r="V54" s="146" t="str" cm="1">
        <f t="array" ref="V54:V65">IF(K9="",IFERROR(IF(K10="",_xlfn._xlws.FILTER(Fields!$C$33:$C$132,Fields!$C$33:$C$132&lt;&gt;""),_xlfn._xlws.FILTER(Fields!$C$33:$C$132,Fields!$C$33:$C$132=K10,"-")),"-"),IFERROR(IF(K10="",_xlfn._xlws.FILTER(Fields!$C$33:$C$132,Fields!$D$33:$D$132=K9),_xlfn._xlws.FILTER(Fields!$C$33:$C$132,(Fields!$D$33:$D$132=K9)*(Fields!$C$33:$C$132=K10))),"-"))</f>
        <v>Salaries and Wages</v>
      </c>
      <c r="W54" s="153">
        <f>IF(L54="","",IFERROR(SUMIFS(TB_TRANSACTIONS[Total ($)],TB_TRANSACTIONS[Subcategory],Analysis!L54,TB_TRANSACTIONS[Month],$K$8,TB_TRANSACTIONS[Expense type],"Fixed",TB_TRANSACTIONS[Monthly filter],1),0))</f>
        <v>0</v>
      </c>
      <c r="X54" s="153">
        <f>IF(L54="","",IFERROR(SUMIFS(TB_TRANSACTIONS[Total ($)],TB_TRANSACTIONS[Subcategory],Analysis!L54,TB_TRANSACTIONS[Month],$K$8,TB_TRANSACTIONS[Expense type],"Variable",TB_TRANSACTIONS[Monthly filter],1),0))</f>
        <v>16335</v>
      </c>
      <c r="Y54" s="153"/>
      <c r="AC54" s="146"/>
      <c r="AD54" s="186">
        <v>1</v>
      </c>
      <c r="AE54" s="146" t="str" cm="1">
        <f t="array" ref="AE54:AE65">IF(AD9="",IFERROR(IF(AD10="",_xlfn.UNIQUE(_xlfn._xlws.FILTER(TB_FIELDS[Subcategory],TB_FIELDS[Subcategory]&lt;&gt;"")),_xlfn.UNIQUE(_xlfn._xlws.FILTER(TB_FIELDS[Subcategory],TB_FIELDS[Subcategory]=AD10,"-"))),"-"),IFERROR(IF(AD10="",_xlfn.UNIQUE(_xlfn._xlws.FILTER(TB_FIELDS[Subcategory],TB_FIELDS[Category]=AD9)),_xlfn.UNIQUE(_xlfn._xlws.FILTER(TB_FIELDS[Subcategory],(TB_FIELDS[Category]=AD9)*(TB_FIELDS[Subcategory]=AD10)))),"-"))</f>
        <v>Salaries and Wages</v>
      </c>
      <c r="AF54" s="153">
        <f>IF(AE54="","",IFERROR(SUMIFS(Allocations!$AF$29:$AF$128,Allocations!$AH$29:$AH$128,1,Allocations!$AE$29:$AE$128,Analysis!AE54),0))</f>
        <v>74478</v>
      </c>
      <c r="AG54" s="153">
        <f>IF(AE54="","",IF(IFERROR(SUMIFS(TB_TRANSACTIONS[Total ($)],TB_TRANSACTIONS[Quarterly filter],1,TB_TRANSACTIONS[Subcategory],AE54),0)&lt;AF54,IFERROR(SUMIFS(TB_TRANSACTIONS[Total ($)],TB_TRANSACTIONS[Quarterly filter],1,TB_TRANSACTIONS[Subcategory],AE54),0),AF54))</f>
        <v>68344</v>
      </c>
      <c r="AH54" s="153">
        <f>IF(AE54="","",IF(IFERROR(SUMIFS(TB_TRANSACTIONS[Total ($)],TB_TRANSACTIONS[Subcategory],Analysis!AE54,TB_TRANSACTIONS[Quarter],$AD$8,TB_TRANSACTIONS[Quarterly filter],1),0)&gt;AF54,SUMIFS(TB_TRANSACTIONS[Total ($)],TB_TRANSACTIONS[Subcategory],Analysis!AE54,TB_TRANSACTIONS[Quarter],$AD$8,TB_TRANSACTIONS[Quarterly filter],1),0))</f>
        <v>0</v>
      </c>
      <c r="AI54" s="153">
        <f t="shared" ref="AI54:AI64" si="27">IF(AE54="","",$AI$52)</f>
        <v>75967.56</v>
      </c>
      <c r="AJ54" s="151">
        <f>IFERROR(IF(AE54="","",IF(AG54/AF54&lt;1,AG54/AF54,1)),0)</f>
        <v>0.91764010848841271</v>
      </c>
      <c r="AK54" s="151">
        <f>IFERROR(IF(AE54="","",IF(AH54=0,0,(AH54/AF54))),0)</f>
        <v>0</v>
      </c>
      <c r="AL54" s="151">
        <f>IF(AE54="","",1)</f>
        <v>1</v>
      </c>
      <c r="AM54" s="226">
        <f>IF(AE54="","",IFERROR((SUM(AG54:AH54)/AF54)-1,0))</f>
        <v>-8.2359891511587291E-2</v>
      </c>
      <c r="AN54" s="186">
        <v>1</v>
      </c>
      <c r="AO54" s="146" t="str" cm="1">
        <f t="array" ref="AO54:AO65">IF(AD9="",IFERROR(IF(AD10="",_xlfn._xlws.FILTER(Fields!$C$33:$C$132,Fields!$C$33:$C$132&lt;&gt;""),_xlfn._xlws.FILTER(Fields!$C$33:$C$132,Fields!$C$33:$C$132=AD10,"-")),"-"),IFERROR(IF(AD10="",_xlfn._xlws.FILTER(Fields!$C$33:$C$132,Fields!$D$33:$D$132=AD9),_xlfn._xlws.FILTER(Fields!$C$33:$C$132,(Fields!$D$33:$D$132=AD9)*(Fields!$C$33:$C$132=AD10))),"-"))</f>
        <v>Salaries and Wages</v>
      </c>
      <c r="AP54" s="153">
        <f>IF(AE54="","",IFERROR(SUMIFS(TB_TRANSACTIONS[Total ($)],TB_TRANSACTIONS[Subcategory],Analysis!AE54,TB_TRANSACTIONS[Quarter],$AD$8,TB_TRANSACTIONS[Expense type],"Fixed",TB_TRANSACTIONS[Quarterly filter],1),0))</f>
        <v>68344</v>
      </c>
      <c r="AQ54" s="153">
        <f>IF(AE54="","",IFERROR(SUMIFS(TB_TRANSACTIONS[Total ($)],TB_TRANSACTIONS[Subcategory],Analysis!AE54,TB_TRANSACTIONS[Quarter],$AD$8,TB_TRANSACTIONS[Expense type],"Variable",TB_TRANSACTIONS[Quarterly filter],1),0))</f>
        <v>0</v>
      </c>
      <c r="AV54" s="146"/>
      <c r="AW54" s="186">
        <v>1</v>
      </c>
      <c r="AX54" s="146" t="str" cm="1">
        <f t="array" ref="AX54:AX56">IF(AW9="",IFERROR(IF(AW10="",_xlfn.UNIQUE(_xlfn._xlws.FILTER(TB_FIELDS[Subcategory],TB_FIELDS[Subcategory]&lt;&gt;"")),_xlfn.UNIQUE(_xlfn._xlws.FILTER(TB_FIELDS[Subcategory],TB_FIELDS[Subcategory]=AW10,"-"))),"-"),IFERROR(IF(AW10="",_xlfn.UNIQUE(_xlfn._xlws.FILTER(TB_FIELDS[Subcategory],TB_FIELDS[Category]=AW9)),_xlfn.UNIQUE(_xlfn._xlws.FILTER(TB_FIELDS[Subcategory],(TB_FIELDS[Category]=AW9)*(TB_FIELDS[Subcategory]=AW10)))),"-"))</f>
        <v>Advertising</v>
      </c>
      <c r="AY54" s="153">
        <f>IF(AX54="","",IFERROR(SUMIFS(TB_ALLOCATIONS[Total ($)],TB_ALLOCATIONS[Annual filter],1,TB_ALLOCATIONS[Subcategory],Analysis!AX54),0))</f>
        <v>40395</v>
      </c>
      <c r="AZ54" s="153">
        <f>IF(AX54="","",IF(IFERROR(SUMIFS(TB_TRANSACTIONS[Total ($)],TB_TRANSACTIONS[Annual filter],1,TB_TRANSACTIONS[Subcategory],AX54),0)&lt;AY54,IFERROR(SUMIFS(TB_TRANSACTIONS[Total ($)],TB_TRANSACTIONS[Annual filter],1,TB_TRANSACTIONS[Subcategory],AX54),0),AY54))</f>
        <v>21211</v>
      </c>
      <c r="BA54" s="153">
        <f>IF(AX54="","",IF(IFERROR(SUMIFS(TB_TRANSACTIONS[Total ($)],TB_TRANSACTIONS[Subcategory],Analysis!AX54,TB_TRANSACTIONS[Annual filter],1),0)&gt;AY54,SUMIFS(TB_TRANSACTIONS[Total ($)],TB_TRANSACTIONS[Subcategory],Analysis!AX54,TB_TRANSACTIONS[Annual filter],1),0))</f>
        <v>0</v>
      </c>
      <c r="BB54" s="153">
        <f t="shared" ref="BB54:BB63" si="28">IF(AX54="","",$BB$52)</f>
        <v>47270.879999999997</v>
      </c>
      <c r="BC54" s="151">
        <f>IFERROR(IF(AX54="","",IF(AZ54/AY54&lt;1,AZ54/AY54,1)),0)</f>
        <v>0.52508973882906296</v>
      </c>
      <c r="BD54" s="151">
        <f>IFERROR(IF(AX54="","",IF(BA54=0,0,(BA54/AY54))),0)</f>
        <v>0</v>
      </c>
      <c r="BE54" s="151">
        <f>IF(AX54="","",1)</f>
        <v>1</v>
      </c>
      <c r="BF54" s="226">
        <f>IF(AX54="","",IFERROR((SUM(AZ54:BA54)/AY54)-1,0))</f>
        <v>-0.47491026117093704</v>
      </c>
      <c r="BH54" s="146" t="str" cm="1">
        <f t="array" ref="BH54:BH56">IF(AW9="",IFERROR(IF(AW10="",_xlfn._xlws.FILTER(Fields!$C$33:$C$132,Fields!$C$33:$C$132&lt;&gt;""),_xlfn._xlws.FILTER(Fields!$C$33:$C$132,Fields!$C$33:$C$132=AW10,"-")),"-"),IFERROR(IF(AW10="",_xlfn._xlws.FILTER(Fields!$C$33:$C$132,Fields!$D$33:$D$132=AW9),_xlfn._xlws.FILTER(Fields!$C$33:$C$132,(Fields!$D$33:$D$132=AW9)*(Fields!$C$33:$C$132=AW10))),"-"))</f>
        <v>Advertising</v>
      </c>
      <c r="BI54" s="153">
        <f>IF(AX54="","",IFERROR(SUMIFS(TB_TRANSACTIONS[Total ($)],TB_TRANSACTIONS[Subcategory],Analysis!AX54,TB_TRANSACTIONS[Annual filter],1,TB_TRANSACTIONS[Expense type],"Fixed"),0))</f>
        <v>16028</v>
      </c>
      <c r="BJ54" s="153">
        <f>IF(AX54="","",IFERROR(SUMIFS(TB_TRANSACTIONS[Total ($)],TB_TRANSACTIONS[Subcategory],Analysis!AX54,TB_TRANSACTIONS[Annual filter],1,TB_TRANSACTIONS[Expense type],"Variable"),0))</f>
        <v>5183</v>
      </c>
      <c r="BK54" s="24"/>
      <c r="BL54" s="24"/>
      <c r="BM54" s="24"/>
      <c r="BN54" s="24"/>
      <c r="BO54" s="269" t="str">
        <f ca="1">IF(Summary!$H54="","",OFFSET(Summary!$H54,0,Analysis!BO$10))</f>
        <v/>
      </c>
      <c r="BP54" s="269" t="str">
        <f ca="1">IF(Summary!$H54="","",OFFSET(Summary!$H54,0,Analysis!BP$10))</f>
        <v/>
      </c>
      <c r="BQ54" s="269" t="str">
        <f ca="1">IF(Summary!$H54="","",OFFSET(Summary!$H54,0,Analysis!BQ$10))</f>
        <v/>
      </c>
      <c r="BR54" s="269" t="str">
        <f ca="1">IF(Summary!$H54="","",OFFSET(Summary!$H54,0,Analysis!BR$10))</f>
        <v/>
      </c>
      <c r="BS54" s="269" t="str">
        <f ca="1">IF(Summary!$H54="","",OFFSET(Summary!$H54,0,Analysis!BS$10))</f>
        <v/>
      </c>
      <c r="BT54" s="269" t="str">
        <f ca="1">IF(Summary!$H54="","",OFFSET(Summary!$H54,0,Analysis!BT$10))</f>
        <v/>
      </c>
      <c r="BU54" s="269" t="str">
        <f ca="1">IF(Summary!$H54="","",OFFSET(Summary!$H54,0,Analysis!BU$10))</f>
        <v/>
      </c>
      <c r="BV54" s="269" t="str">
        <f ca="1">IF(Summary!$H54="","",OFFSET(Summary!$H54,0,Analysis!BV$10))</f>
        <v/>
      </c>
      <c r="BW54" s="269" t="str">
        <f ca="1">IF(Summary!$H54="","",OFFSET(Summary!$H54,0,Analysis!BW$10))</f>
        <v/>
      </c>
      <c r="BX54" s="269" t="str">
        <f ca="1">IF(Summary!$H54="","",OFFSET(Summary!$H54,0,Analysis!BX$10))</f>
        <v/>
      </c>
      <c r="BY54" s="269" t="str">
        <f ca="1">IF(Summary!$H54="","",OFFSET(Summary!$H54,0,Analysis!BY$10))</f>
        <v/>
      </c>
      <c r="BZ54" s="269" t="str">
        <f ca="1">IF(Summary!$H54="","",OFFSET(Summary!$H54,0,Analysis!BZ$10))</f>
        <v/>
      </c>
      <c r="CA54" s="269"/>
    </row>
    <row r="55" spans="3:79" ht="15.5" x14ac:dyDescent="0.25">
      <c r="G55" s="169"/>
      <c r="H55" s="175"/>
      <c r="I55" s="44"/>
      <c r="J55" s="146"/>
      <c r="K55" s="186">
        <v>2</v>
      </c>
      <c r="L55" s="146" t="str">
        <v>Benefits</v>
      </c>
      <c r="M55" s="153">
        <f>IF(L55="","",IFERROR(SUMIFS(Allocations!$AA$29:$AA$128,Allocations!$AC$29:$AC$128,1,Allocations!$Z$29:$Z$128,Analysis!L55),0))</f>
        <v>12327</v>
      </c>
      <c r="N55" s="153">
        <f>IF(L55="","",IF(IFERROR(SUMIFS(TB_TRANSACTIONS[Total ($)],TB_TRANSACTIONS[Subcategory],Analysis!L55,TB_TRANSACTIONS[Month],$K$8),0)&lt;M55,IFERROR(SUMIFS(TB_TRANSACTIONS[Total ($)],TB_TRANSACTIONS[Subcategory],Analysis!L55,TB_TRANSACTIONS[Month],$K$8),0),M55))</f>
        <v>12327</v>
      </c>
      <c r="O55" s="153">
        <f>IF(L55="","",IF(IFERROR(SUMIFS(TB_TRANSACTIONS[Total ($)],TB_TRANSACTIONS[Subcategory],Analysis!L55,TB_TRANSACTIONS[Month],$K$8,TB_TRANSACTIONS[Monthly filter],1),0)&gt;M55,SUMIFS(TB_TRANSACTIONS[Total ($)],TB_TRANSACTIONS[Subcategory],Analysis!L55,TB_TRANSACTIONS[Month],$K$8,TB_TRANSACTIONS[Monthly filter],1),0))</f>
        <v>24681</v>
      </c>
      <c r="P55" s="153">
        <f t="shared" ref="P55:P67" si="29">IF(L55="","",P$52)</f>
        <v>22185</v>
      </c>
      <c r="Q55" s="151">
        <f t="shared" ref="Q55:Q118" si="30">IFERROR(IF(L55="","",IF(N55/M55&lt;1,N55/M55,1)),0)</f>
        <v>1</v>
      </c>
      <c r="R55" s="151">
        <f t="shared" ref="R55:R67" si="31">IFERROR(IF(L55="","",IF(O55=0,0,(O55/M55))),0)</f>
        <v>2.0021903139449986</v>
      </c>
      <c r="S55" s="151">
        <f t="shared" ref="S55:S67" si="32">IF(L55="","",1)</f>
        <v>1</v>
      </c>
      <c r="T55" s="226">
        <f t="shared" ref="T55:T67" si="33">IF(L55="","",IFERROR((SUM(N55:O55)/M55)-1,0))</f>
        <v>2.0021903139449986</v>
      </c>
      <c r="U55" s="186">
        <v>2</v>
      </c>
      <c r="V55" s="146" t="str">
        <v>Benefits</v>
      </c>
      <c r="W55" s="153">
        <f>IF(L55="","",IFERROR(SUMIFS(TB_TRANSACTIONS[Total ($)],TB_TRANSACTIONS[Subcategory],Analysis!L55,TB_TRANSACTIONS[Month],$K$8,TB_TRANSACTIONS[Expense type],"Fixed",TB_TRANSACTIONS[Monthly filter],1),0))</f>
        <v>24681</v>
      </c>
      <c r="X55" s="153">
        <f>IF(L55="","",IFERROR(SUMIFS(TB_TRANSACTIONS[Total ($)],TB_TRANSACTIONS[Subcategory],Analysis!L55,TB_TRANSACTIONS[Month],$K$8,TB_TRANSACTIONS[Expense type],"Variable",TB_TRANSACTIONS[Monthly filter],1),0))</f>
        <v>0</v>
      </c>
      <c r="Y55" s="153"/>
      <c r="AC55" s="146"/>
      <c r="AD55" s="186">
        <v>2</v>
      </c>
      <c r="AE55" s="146" t="str">
        <v>Benefits</v>
      </c>
      <c r="AF55" s="153">
        <f>IF(AE55="","",IFERROR(SUMIFS(Allocations!$AF$29:$AF$128,Allocations!$AH$29:$AH$128,1,Allocations!$AE$29:$AE$128,Analysis!AE55),0))</f>
        <v>38188</v>
      </c>
      <c r="AG55" s="153">
        <f>IF(AE55="","",IF(IFERROR(SUMIFS(TB_TRANSACTIONS[Total ($)],TB_TRANSACTIONS[Quarterly filter],1,TB_TRANSACTIONS[Subcategory],AE55),0)&lt;AF55,IFERROR(SUMIFS(TB_TRANSACTIONS[Total ($)],TB_TRANSACTIONS[Quarterly filter],1,TB_TRANSACTIONS[Subcategory],AE55),0),AF55))</f>
        <v>38188</v>
      </c>
      <c r="AH55" s="153">
        <f>IF(AE55="","",IF(IFERROR(SUMIFS(TB_TRANSACTIONS[Total ($)],TB_TRANSACTIONS[Subcategory],Analysis!AE55,TB_TRANSACTIONS[Quarter],$AD$8,TB_TRANSACTIONS[Quarterly filter],1),0)&gt;AF55,SUMIFS(TB_TRANSACTIONS[Total ($)],TB_TRANSACTIONS[Subcategory],Analysis!AE55,TB_TRANSACTIONS[Quarter],$AD$8,TB_TRANSACTIONS[Quarterly filter],1),0))</f>
        <v>38421</v>
      </c>
      <c r="AI55" s="153">
        <f t="shared" si="27"/>
        <v>75967.56</v>
      </c>
      <c r="AJ55" s="151">
        <f t="shared" ref="AJ55:AJ64" si="34">IFERROR(IF(AE55="","",IF(AG55/AF55&lt;1,AG55/AF55,1)),0)</f>
        <v>1</v>
      </c>
      <c r="AK55" s="151">
        <f t="shared" ref="AK55:AK64" si="35">IFERROR(IF(AE55="","",IF(AH55=0,0,(AH55/AF55))),0)</f>
        <v>1.0061013931077825</v>
      </c>
      <c r="AL55" s="151">
        <f t="shared" ref="AL55:AL64" si="36">IF(AE55="","",1)</f>
        <v>1</v>
      </c>
      <c r="AM55" s="226">
        <f t="shared" ref="AM55:AM64" si="37">IF(AE55="","",IFERROR((SUM(AG55:AH55)/AF55)-1,0))</f>
        <v>1.0061013931077825</v>
      </c>
      <c r="AN55" s="186">
        <v>2</v>
      </c>
      <c r="AO55" s="146" t="str">
        <v>Benefits</v>
      </c>
      <c r="AP55" s="153">
        <f>IF(AE55="","",IFERROR(SUMIFS(TB_TRANSACTIONS[Total ($)],TB_TRANSACTIONS[Subcategory],Analysis!AE55,TB_TRANSACTIONS[Quarter],$AD$8,TB_TRANSACTIONS[Expense type],"Fixed",TB_TRANSACTIONS[Quarterly filter],1),0))</f>
        <v>38421</v>
      </c>
      <c r="AQ55" s="153">
        <f>IF(AE55="","",IFERROR(SUMIFS(TB_TRANSACTIONS[Total ($)],TB_TRANSACTIONS[Subcategory],Analysis!AE55,TB_TRANSACTIONS[Quarter],$AD$8,TB_TRANSACTIONS[Expense type],"Variable",TB_TRANSACTIONS[Quarterly filter],1),0))</f>
        <v>0</v>
      </c>
      <c r="AV55" s="146"/>
      <c r="AW55" s="186">
        <v>2</v>
      </c>
      <c r="AX55" s="146" t="str">
        <v>Digital Marketing</v>
      </c>
      <c r="AY55" s="153">
        <f>IF(AX55="","",IFERROR(SUMIFS(TB_ALLOCATIONS[Total ($)],TB_ALLOCATIONS[Annual filter],1,TB_ALLOCATIONS[Subcategory],Analysis!AX55),0))</f>
        <v>12000</v>
      </c>
      <c r="AZ55" s="153">
        <f>IF(AX55="","",IF(IFERROR(SUMIFS(TB_TRANSACTIONS[Total ($)],TB_TRANSACTIONS[Annual filter],1,TB_TRANSACTIONS[Subcategory],AX55),0)&lt;AY55,IFERROR(SUMIFS(TB_TRANSACTIONS[Total ($)],TB_TRANSACTIONS[Annual filter],1,TB_TRANSACTIONS[Subcategory],AX55),0),AY55))</f>
        <v>12000</v>
      </c>
      <c r="BA55" s="153">
        <f>IF(AX55="","",IF(IFERROR(SUMIFS(TB_TRANSACTIONS[Total ($)],TB_TRANSACTIONS[Subcategory],Analysis!AX55,TB_TRANSACTIONS[Annual filter],1),0)&gt;AY55,SUMIFS(TB_TRANSACTIONS[Total ($)],TB_TRANSACTIONS[Subcategory],Analysis!AX55,TB_TRANSACTIONS[Annual filter],1),0))</f>
        <v>26754</v>
      </c>
      <c r="BB55" s="153">
        <f t="shared" si="28"/>
        <v>47270.879999999997</v>
      </c>
      <c r="BC55" s="151">
        <f t="shared" ref="BC55:BC63" si="38">IFERROR(IF(AX55="","",IF(AZ55/AY55&lt;1,AZ55/AY55,1)),0)</f>
        <v>1</v>
      </c>
      <c r="BD55" s="151">
        <f t="shared" ref="BD55:BD118" si="39">IFERROR(IF(AX55="","",IF(BA55=0,0,(BA55/AY55))),0)</f>
        <v>2.2294999999999998</v>
      </c>
      <c r="BE55" s="151">
        <f t="shared" ref="BE55:BE63" si="40">IF(AX55="","",1)</f>
        <v>1</v>
      </c>
      <c r="BF55" s="226">
        <f t="shared" ref="BF55:BF63" si="41">IF(AX55="","",IFERROR((SUM(AZ55:BA55)/AY55)-1,0))</f>
        <v>2.2294999999999998</v>
      </c>
      <c r="BH55" s="146" t="str">
        <v>Digital Marketing</v>
      </c>
      <c r="BI55" s="153">
        <f>IF(AX55="","",IFERROR(SUMIFS(TB_TRANSACTIONS[Total ($)],TB_TRANSACTIONS[Subcategory],Analysis!AX55,TB_TRANSACTIONS[Annual filter],1,TB_TRANSACTIONS[Expense type],"Fixed"),0))</f>
        <v>26205</v>
      </c>
      <c r="BJ55" s="153">
        <f>IF(AX55="","",IFERROR(SUMIFS(TB_TRANSACTIONS[Total ($)],TB_TRANSACTIONS[Subcategory],Analysis!AX55,TB_TRANSACTIONS[Annual filter],1,TB_TRANSACTIONS[Expense type],"Variable"),0))</f>
        <v>549</v>
      </c>
      <c r="BK55" s="24"/>
      <c r="BL55" s="24"/>
      <c r="BM55" s="24"/>
      <c r="BN55" s="24"/>
      <c r="BO55" s="269" t="str">
        <f ca="1">IF(Summary!$H55="","",OFFSET(Summary!$H55,0,Analysis!BO$10))</f>
        <v/>
      </c>
      <c r="BP55" s="269" t="str">
        <f ca="1">IF(Summary!$H55="","",OFFSET(Summary!$H55,0,Analysis!BP$10))</f>
        <v/>
      </c>
      <c r="BQ55" s="269" t="str">
        <f ca="1">IF(Summary!$H55="","",OFFSET(Summary!$H55,0,Analysis!BQ$10))</f>
        <v/>
      </c>
      <c r="BR55" s="269" t="str">
        <f ca="1">IF(Summary!$H55="","",OFFSET(Summary!$H55,0,Analysis!BR$10))</f>
        <v/>
      </c>
      <c r="BS55" s="269" t="str">
        <f ca="1">IF(Summary!$H55="","",OFFSET(Summary!$H55,0,Analysis!BS$10))</f>
        <v/>
      </c>
      <c r="BT55" s="269" t="str">
        <f ca="1">IF(Summary!$H55="","",OFFSET(Summary!$H55,0,Analysis!BT$10))</f>
        <v/>
      </c>
      <c r="BU55" s="269" t="str">
        <f ca="1">IF(Summary!$H55="","",OFFSET(Summary!$H55,0,Analysis!BU$10))</f>
        <v/>
      </c>
      <c r="BV55" s="269" t="str">
        <f ca="1">IF(Summary!$H55="","",OFFSET(Summary!$H55,0,Analysis!BV$10))</f>
        <v/>
      </c>
      <c r="BW55" s="269" t="str">
        <f ca="1">IF(Summary!$H55="","",OFFSET(Summary!$H55,0,Analysis!BW$10))</f>
        <v/>
      </c>
      <c r="BX55" s="269" t="str">
        <f ca="1">IF(Summary!$H55="","",OFFSET(Summary!$H55,0,Analysis!BX$10))</f>
        <v/>
      </c>
      <c r="BY55" s="269" t="str">
        <f ca="1">IF(Summary!$H55="","",OFFSET(Summary!$H55,0,Analysis!BY$10))</f>
        <v/>
      </c>
      <c r="BZ55" s="269" t="str">
        <f ca="1">IF(Summary!$H55="","",OFFSET(Summary!$H55,0,Analysis!BZ$10))</f>
        <v/>
      </c>
      <c r="CA55" s="269"/>
    </row>
    <row r="56" spans="3:79" ht="18" customHeight="1" x14ac:dyDescent="0.25">
      <c r="G56" s="169"/>
      <c r="H56" s="175"/>
      <c r="I56" s="44"/>
      <c r="J56" s="146"/>
      <c r="K56" s="186">
        <v>3</v>
      </c>
      <c r="L56" s="146" t="str">
        <v>Training</v>
      </c>
      <c r="M56" s="153">
        <f>IF(L56="","",IFERROR(SUMIFS(Allocations!$AA$29:$AA$128,Allocations!$AC$29:$AC$128,1,Allocations!$Z$29:$Z$128,Analysis!L56),0))</f>
        <v>3593</v>
      </c>
      <c r="N56" s="153">
        <f>IF(L56="","",IF(IFERROR(SUMIFS(TB_TRANSACTIONS[Total ($)],TB_TRANSACTIONS[Subcategory],Analysis!L56,TB_TRANSACTIONS[Month],$K$8),0)&lt;M56,IFERROR(SUMIFS(TB_TRANSACTIONS[Total ($)],TB_TRANSACTIONS[Subcategory],Analysis!L56,TB_TRANSACTIONS[Month],$K$8),0),M56))</f>
        <v>694</v>
      </c>
      <c r="O56" s="153">
        <f>IF(L56="","",IF(IFERROR(SUMIFS(TB_TRANSACTIONS[Total ($)],TB_TRANSACTIONS[Subcategory],Analysis!L56,TB_TRANSACTIONS[Month],$K$8,TB_TRANSACTIONS[Monthly filter],1),0)&gt;M56,SUMIFS(TB_TRANSACTIONS[Total ($)],TB_TRANSACTIONS[Subcategory],Analysis!L56,TB_TRANSACTIONS[Month],$K$8,TB_TRANSACTIONS[Monthly filter],1),0))</f>
        <v>0</v>
      </c>
      <c r="P56" s="153">
        <f t="shared" si="29"/>
        <v>22185</v>
      </c>
      <c r="Q56" s="151">
        <f t="shared" si="30"/>
        <v>0.19315335374338993</v>
      </c>
      <c r="R56" s="151">
        <f t="shared" si="31"/>
        <v>0</v>
      </c>
      <c r="S56" s="151">
        <f t="shared" si="32"/>
        <v>1</v>
      </c>
      <c r="T56" s="226">
        <f t="shared" si="33"/>
        <v>-0.80684664625661007</v>
      </c>
      <c r="U56" s="186">
        <v>3</v>
      </c>
      <c r="V56" s="146" t="str">
        <v>Training</v>
      </c>
      <c r="W56" s="153">
        <f>IF(L56="","",IFERROR(SUMIFS(TB_TRANSACTIONS[Total ($)],TB_TRANSACTIONS[Subcategory],Analysis!L56,TB_TRANSACTIONS[Month],$K$8,TB_TRANSACTIONS[Expense type],"Fixed",TB_TRANSACTIONS[Monthly filter],1),0))</f>
        <v>694</v>
      </c>
      <c r="X56" s="153">
        <f>IF(L56="","",IFERROR(SUMIFS(TB_TRANSACTIONS[Total ($)],TB_TRANSACTIONS[Subcategory],Analysis!L56,TB_TRANSACTIONS[Month],$K$8,TB_TRANSACTIONS[Expense type],"Variable",TB_TRANSACTIONS[Monthly filter],1),0))</f>
        <v>0</v>
      </c>
      <c r="Y56" s="153"/>
      <c r="AC56" s="146"/>
      <c r="AD56" s="186">
        <v>3</v>
      </c>
      <c r="AE56" s="146" t="str">
        <v>Training</v>
      </c>
      <c r="AF56" s="153">
        <f>IF(AE56="","",IFERROR(SUMIFS(Allocations!$AF$29:$AF$128,Allocations!$AH$29:$AH$128,1,Allocations!$AE$29:$AE$128,Analysis!AE56),0))</f>
        <v>9444</v>
      </c>
      <c r="AG56" s="153">
        <f>IF(AE56="","",IF(IFERROR(SUMIFS(TB_TRANSACTIONS[Total ($)],TB_TRANSACTIONS[Quarterly filter],1,TB_TRANSACTIONS[Subcategory],AE56),0)&lt;AF56,IFERROR(SUMIFS(TB_TRANSACTIONS[Total ($)],TB_TRANSACTIONS[Quarterly filter],1,TB_TRANSACTIONS[Subcategory],AE56),0),AF56))</f>
        <v>4587</v>
      </c>
      <c r="AH56" s="153">
        <f>IF(AE56="","",IF(IFERROR(SUMIFS(TB_TRANSACTIONS[Total ($)],TB_TRANSACTIONS[Subcategory],Analysis!AE56,TB_TRANSACTIONS[Quarter],$AD$8,TB_TRANSACTIONS[Quarterly filter],1),0)&gt;AF56,SUMIFS(TB_TRANSACTIONS[Total ($)],TB_TRANSACTIONS[Subcategory],Analysis!AE56,TB_TRANSACTIONS[Quarter],$AD$8,TB_TRANSACTIONS[Quarterly filter],1),0))</f>
        <v>0</v>
      </c>
      <c r="AI56" s="153">
        <f t="shared" si="27"/>
        <v>75967.56</v>
      </c>
      <c r="AJ56" s="151">
        <f t="shared" si="34"/>
        <v>0.48570520965692504</v>
      </c>
      <c r="AK56" s="151">
        <f t="shared" si="35"/>
        <v>0</v>
      </c>
      <c r="AL56" s="151">
        <f t="shared" si="36"/>
        <v>1</v>
      </c>
      <c r="AM56" s="226">
        <f t="shared" si="37"/>
        <v>-0.51429479034307501</v>
      </c>
      <c r="AN56" s="186">
        <v>3</v>
      </c>
      <c r="AO56" s="146" t="str">
        <v>Training</v>
      </c>
      <c r="AP56" s="153">
        <f>IF(AE56="","",IFERROR(SUMIFS(TB_TRANSACTIONS[Total ($)],TB_TRANSACTIONS[Subcategory],Analysis!AE56,TB_TRANSACTIONS[Quarter],$AD$8,TB_TRANSACTIONS[Expense type],"Fixed",TB_TRANSACTIONS[Quarterly filter],1),0))</f>
        <v>4587</v>
      </c>
      <c r="AQ56" s="153">
        <f>IF(AE56="","",IFERROR(SUMIFS(TB_TRANSACTIONS[Total ($)],TB_TRANSACTIONS[Subcategory],Analysis!AE56,TB_TRANSACTIONS[Quarter],$AD$8,TB_TRANSACTIONS[Expense type],"Variable",TB_TRANSACTIONS[Quarterly filter],1),0))</f>
        <v>0</v>
      </c>
      <c r="AV56" s="146"/>
      <c r="AW56" s="186">
        <v>3</v>
      </c>
      <c r="AX56" s="146" t="str">
        <v>Events and Sponsorships</v>
      </c>
      <c r="AY56" s="153">
        <f>IF(AX56="","",IFERROR(SUMIFS(TB_ALLOCATIONS[Total ($)],TB_ALLOCATIONS[Annual filter],1,TB_ALLOCATIONS[Subcategory],Analysis!AX56),0))</f>
        <v>46344</v>
      </c>
      <c r="AZ56" s="153">
        <f>IF(AX56="","",IF(IFERROR(SUMIFS(TB_TRANSACTIONS[Total ($)],TB_TRANSACTIONS[Annual filter],1,TB_TRANSACTIONS[Subcategory],AX56),0)&lt;AY56,IFERROR(SUMIFS(TB_TRANSACTIONS[Total ($)],TB_TRANSACTIONS[Annual filter],1,TB_TRANSACTIONS[Subcategory],AX56),0),AY56))</f>
        <v>23366</v>
      </c>
      <c r="BA56" s="153">
        <f>IF(AX56="","",IF(IFERROR(SUMIFS(TB_TRANSACTIONS[Total ($)],TB_TRANSACTIONS[Subcategory],Analysis!AX56,TB_TRANSACTIONS[Annual filter],1),0)&gt;AY56,SUMIFS(TB_TRANSACTIONS[Total ($)],TB_TRANSACTIONS[Subcategory],Analysis!AX56,TB_TRANSACTIONS[Annual filter],1),0))</f>
        <v>0</v>
      </c>
      <c r="BB56" s="153">
        <f t="shared" si="28"/>
        <v>47270.879999999997</v>
      </c>
      <c r="BC56" s="151">
        <f t="shared" si="38"/>
        <v>0.50418608665630937</v>
      </c>
      <c r="BD56" s="151">
        <f t="shared" si="39"/>
        <v>0</v>
      </c>
      <c r="BE56" s="151">
        <f t="shared" si="40"/>
        <v>1</v>
      </c>
      <c r="BF56" s="226">
        <f t="shared" si="41"/>
        <v>-0.49581391334369063</v>
      </c>
      <c r="BH56" s="146" t="str">
        <v>Events and Sponsorships</v>
      </c>
      <c r="BI56" s="153">
        <f>IF(AX56="","",IFERROR(SUMIFS(TB_TRANSACTIONS[Total ($)],TB_TRANSACTIONS[Subcategory],Analysis!AX56,TB_TRANSACTIONS[Annual filter],1,TB_TRANSACTIONS[Expense type],"Fixed"),0))</f>
        <v>12641</v>
      </c>
      <c r="BJ56" s="153">
        <f>IF(AX56="","",IFERROR(SUMIFS(TB_TRANSACTIONS[Total ($)],TB_TRANSACTIONS[Subcategory],Analysis!AX56,TB_TRANSACTIONS[Annual filter],1,TB_TRANSACTIONS[Expense type],"Variable"),0))</f>
        <v>10725</v>
      </c>
      <c r="BK56" s="24"/>
      <c r="BL56" s="24"/>
      <c r="BM56" s="24"/>
      <c r="BN56" s="24"/>
      <c r="BO56" s="269" t="str">
        <f ca="1">IF(Summary!$H56="","",OFFSET(Summary!$H56,0,Analysis!BO$10))</f>
        <v/>
      </c>
      <c r="BP56" s="269" t="str">
        <f ca="1">IF(Summary!$H56="","",OFFSET(Summary!$H56,0,Analysis!BP$10))</f>
        <v/>
      </c>
      <c r="BQ56" s="269" t="str">
        <f ca="1">IF(Summary!$H56="","",OFFSET(Summary!$H56,0,Analysis!BQ$10))</f>
        <v/>
      </c>
      <c r="BR56" s="269" t="str">
        <f ca="1">IF(Summary!$H56="","",OFFSET(Summary!$H56,0,Analysis!BR$10))</f>
        <v/>
      </c>
      <c r="BS56" s="269" t="str">
        <f ca="1">IF(Summary!$H56="","",OFFSET(Summary!$H56,0,Analysis!BS$10))</f>
        <v/>
      </c>
      <c r="BT56" s="269" t="str">
        <f ca="1">IF(Summary!$H56="","",OFFSET(Summary!$H56,0,Analysis!BT$10))</f>
        <v/>
      </c>
      <c r="BU56" s="269" t="str">
        <f ca="1">IF(Summary!$H56="","",OFFSET(Summary!$H56,0,Analysis!BU$10))</f>
        <v/>
      </c>
      <c r="BV56" s="269" t="str">
        <f ca="1">IF(Summary!$H56="","",OFFSET(Summary!$H56,0,Analysis!BV$10))</f>
        <v/>
      </c>
      <c r="BW56" s="269" t="str">
        <f ca="1">IF(Summary!$H56="","",OFFSET(Summary!$H56,0,Analysis!BW$10))</f>
        <v/>
      </c>
      <c r="BX56" s="269" t="str">
        <f ca="1">IF(Summary!$H56="","",OFFSET(Summary!$H56,0,Analysis!BX$10))</f>
        <v/>
      </c>
      <c r="BY56" s="269" t="str">
        <f ca="1">IF(Summary!$H56="","",OFFSET(Summary!$H56,0,Analysis!BY$10))</f>
        <v/>
      </c>
      <c r="BZ56" s="269" t="str">
        <f ca="1">IF(Summary!$H56="","",OFFSET(Summary!$H56,0,Analysis!BZ$10))</f>
        <v/>
      </c>
      <c r="CA56" s="269"/>
    </row>
    <row r="57" spans="3:79" ht="18" customHeight="1" x14ac:dyDescent="0.25">
      <c r="G57" s="169"/>
      <c r="H57" s="175"/>
      <c r="I57" s="44"/>
      <c r="J57" s="146"/>
      <c r="K57" s="186">
        <v>4</v>
      </c>
      <c r="L57" s="146" t="str">
        <v>Office supplies</v>
      </c>
      <c r="M57" s="153">
        <f>IF(L57="","",IFERROR(SUMIFS(Allocations!$AA$29:$AA$128,Allocations!$AC$29:$AC$128,1,Allocations!$Z$29:$Z$128,Analysis!L57),0))</f>
        <v>2224</v>
      </c>
      <c r="N57" s="153">
        <f>IF(L57="","",IF(IFERROR(SUMIFS(TB_TRANSACTIONS[Total ($)],TB_TRANSACTIONS[Subcategory],Analysis!L57,TB_TRANSACTIONS[Month],$K$8),0)&lt;M57,IFERROR(SUMIFS(TB_TRANSACTIONS[Total ($)],TB_TRANSACTIONS[Subcategory],Analysis!L57,TB_TRANSACTIONS[Month],$K$8),0),M57))</f>
        <v>1200</v>
      </c>
      <c r="O57" s="153">
        <f>IF(L57="","",IF(IFERROR(SUMIFS(TB_TRANSACTIONS[Total ($)],TB_TRANSACTIONS[Subcategory],Analysis!L57,TB_TRANSACTIONS[Month],$K$8,TB_TRANSACTIONS[Monthly filter],1),0)&gt;M57,SUMIFS(TB_TRANSACTIONS[Total ($)],TB_TRANSACTIONS[Subcategory],Analysis!L57,TB_TRANSACTIONS[Month],$K$8,TB_TRANSACTIONS[Monthly filter],1),0))</f>
        <v>0</v>
      </c>
      <c r="P57" s="153">
        <f t="shared" si="29"/>
        <v>22185</v>
      </c>
      <c r="Q57" s="151">
        <f t="shared" si="30"/>
        <v>0.53956834532374098</v>
      </c>
      <c r="R57" s="151">
        <f t="shared" si="31"/>
        <v>0</v>
      </c>
      <c r="S57" s="151">
        <f t="shared" si="32"/>
        <v>1</v>
      </c>
      <c r="T57" s="226">
        <f t="shared" si="33"/>
        <v>-0.46043165467625902</v>
      </c>
      <c r="U57" s="186">
        <v>4</v>
      </c>
      <c r="V57" s="146" t="str">
        <v>Office supplies</v>
      </c>
      <c r="W57" s="153">
        <f>IF(L57="","",IFERROR(SUMIFS(TB_TRANSACTIONS[Total ($)],TB_TRANSACTIONS[Subcategory],Analysis!L57,TB_TRANSACTIONS[Month],$K$8,TB_TRANSACTIONS[Expense type],"Fixed",TB_TRANSACTIONS[Monthly filter],1),0))</f>
        <v>0</v>
      </c>
      <c r="X57" s="153">
        <f>IF(L57="","",IFERROR(SUMIFS(TB_TRANSACTIONS[Total ($)],TB_TRANSACTIONS[Subcategory],Analysis!L57,TB_TRANSACTIONS[Month],$K$8,TB_TRANSACTIONS[Expense type],"Variable",TB_TRANSACTIONS[Monthly filter],1),0))</f>
        <v>1200</v>
      </c>
      <c r="Y57" s="153"/>
      <c r="AC57" s="146"/>
      <c r="AD57" s="186">
        <v>4</v>
      </c>
      <c r="AE57" s="146" t="str">
        <v>Office supplies</v>
      </c>
      <c r="AF57" s="153">
        <f>IF(AE57="","",IFERROR(SUMIFS(Allocations!$AF$29:$AF$128,Allocations!$AH$29:$AH$128,1,Allocations!$AE$29:$AE$128,Analysis!AE57),0))</f>
        <v>9245</v>
      </c>
      <c r="AG57" s="153">
        <f>IF(AE57="","",IF(IFERROR(SUMIFS(TB_TRANSACTIONS[Total ($)],TB_TRANSACTIONS[Quarterly filter],1,TB_TRANSACTIONS[Subcategory],AE57),0)&lt;AF57,IFERROR(SUMIFS(TB_TRANSACTIONS[Total ($)],TB_TRANSACTIONS[Quarterly filter],1,TB_TRANSACTIONS[Subcategory],AE57),0),AF57))</f>
        <v>4969</v>
      </c>
      <c r="AH57" s="153">
        <f>IF(AE57="","",IF(IFERROR(SUMIFS(TB_TRANSACTIONS[Total ($)],TB_TRANSACTIONS[Subcategory],Analysis!AE57,TB_TRANSACTIONS[Quarter],$AD$8,TB_TRANSACTIONS[Quarterly filter],1),0)&gt;AF57,SUMIFS(TB_TRANSACTIONS[Total ($)],TB_TRANSACTIONS[Subcategory],Analysis!AE57,TB_TRANSACTIONS[Quarter],$AD$8,TB_TRANSACTIONS[Quarterly filter],1),0))</f>
        <v>0</v>
      </c>
      <c r="AI57" s="153">
        <f t="shared" si="27"/>
        <v>75967.56</v>
      </c>
      <c r="AJ57" s="151">
        <f t="shared" si="34"/>
        <v>0.53747971876690104</v>
      </c>
      <c r="AK57" s="151">
        <f t="shared" si="35"/>
        <v>0</v>
      </c>
      <c r="AL57" s="151">
        <f t="shared" si="36"/>
        <v>1</v>
      </c>
      <c r="AM57" s="226">
        <f t="shared" si="37"/>
        <v>-0.46252028123309896</v>
      </c>
      <c r="AN57" s="186">
        <v>4</v>
      </c>
      <c r="AO57" s="146" t="str">
        <v>Office supplies</v>
      </c>
      <c r="AP57" s="153">
        <f>IF(AE57="","",IFERROR(SUMIFS(TB_TRANSACTIONS[Total ($)],TB_TRANSACTIONS[Subcategory],Analysis!AE57,TB_TRANSACTIONS[Quarter],$AD$8,TB_TRANSACTIONS[Expense type],"Fixed",TB_TRANSACTIONS[Quarterly filter],1),0))</f>
        <v>0</v>
      </c>
      <c r="AQ57" s="153">
        <f>IF(AE57="","",IFERROR(SUMIFS(TB_TRANSACTIONS[Total ($)],TB_TRANSACTIONS[Subcategory],Analysis!AE57,TB_TRANSACTIONS[Quarter],$AD$8,TB_TRANSACTIONS[Expense type],"Variable",TB_TRANSACTIONS[Quarterly filter],1),0))</f>
        <v>4969</v>
      </c>
      <c r="AV57" s="146"/>
      <c r="AW57" s="186">
        <v>4</v>
      </c>
      <c r="AX57" s="146"/>
      <c r="AY57" s="153" t="str">
        <f>IF(AX57="","",IFERROR(SUMIFS(TB_ALLOCATIONS[Total ($)],TB_ALLOCATIONS[Annual filter],1,TB_ALLOCATIONS[Subcategory],Analysis!AX57),0))</f>
        <v/>
      </c>
      <c r="AZ57" s="153" t="str">
        <f>IF(AX57="","",IF(IFERROR(SUMIFS(TB_TRANSACTIONS[Total ($)],TB_TRANSACTIONS[Annual filter],1,TB_TRANSACTIONS[Subcategory],AX57),0)&lt;AY57,IFERROR(SUMIFS(TB_TRANSACTIONS[Total ($)],TB_TRANSACTIONS[Annual filter],1,TB_TRANSACTIONS[Subcategory],AX57),0),AY57))</f>
        <v/>
      </c>
      <c r="BA57" s="153" t="str">
        <f>IF(AX57="","",IF(IFERROR(SUMIFS(TB_TRANSACTIONS[Total ($)],TB_TRANSACTIONS[Subcategory],Analysis!AX57,TB_TRANSACTIONS[Annual filter],1),0)&gt;AY57,SUMIFS(TB_TRANSACTIONS[Total ($)],TB_TRANSACTIONS[Subcategory],Analysis!AX57,TB_TRANSACTIONS[Annual filter],1),0))</f>
        <v/>
      </c>
      <c r="BB57" s="153" t="str">
        <f t="shared" si="28"/>
        <v/>
      </c>
      <c r="BC57" s="151" t="str">
        <f t="shared" si="38"/>
        <v/>
      </c>
      <c r="BD57" s="151" t="str">
        <f t="shared" si="39"/>
        <v/>
      </c>
      <c r="BE57" s="151" t="str">
        <f t="shared" si="40"/>
        <v/>
      </c>
      <c r="BF57" s="226" t="str">
        <f t="shared" si="41"/>
        <v/>
      </c>
      <c r="BH57" s="146"/>
      <c r="BI57" s="153" t="str">
        <f>IF(AX57="","",IFERROR(SUMIFS(TB_TRANSACTIONS[Total ($)],TB_TRANSACTIONS[Subcategory],Analysis!AX57,TB_TRANSACTIONS[Annual filter],1,TB_TRANSACTIONS[Expense type],"Fixed"),0))</f>
        <v/>
      </c>
      <c r="BJ57" s="153" t="str">
        <f>IF(AX57="","",IFERROR(SUMIFS(TB_TRANSACTIONS[Total ($)],TB_TRANSACTIONS[Subcategory],Analysis!AX57,TB_TRANSACTIONS[Annual filter],1,TB_TRANSACTIONS[Expense type],"Variable"),0))</f>
        <v/>
      </c>
      <c r="BK57" s="24"/>
      <c r="BL57" s="24"/>
      <c r="BM57" s="24"/>
      <c r="BN57" s="24"/>
      <c r="BO57" s="269" t="str">
        <f ca="1">IF(Summary!$H57="","",OFFSET(Summary!$H57,0,Analysis!BO$10))</f>
        <v/>
      </c>
      <c r="BP57" s="269" t="str">
        <f ca="1">IF(Summary!$H57="","",OFFSET(Summary!$H57,0,Analysis!BP$10))</f>
        <v/>
      </c>
      <c r="BQ57" s="269" t="str">
        <f ca="1">IF(Summary!$H57="","",OFFSET(Summary!$H57,0,Analysis!BQ$10))</f>
        <v/>
      </c>
      <c r="BR57" s="269" t="str">
        <f ca="1">IF(Summary!$H57="","",OFFSET(Summary!$H57,0,Analysis!BR$10))</f>
        <v/>
      </c>
      <c r="BS57" s="269" t="str">
        <f ca="1">IF(Summary!$H57="","",OFFSET(Summary!$H57,0,Analysis!BS$10))</f>
        <v/>
      </c>
      <c r="BT57" s="269" t="str">
        <f ca="1">IF(Summary!$H57="","",OFFSET(Summary!$H57,0,Analysis!BT$10))</f>
        <v/>
      </c>
      <c r="BU57" s="269" t="str">
        <f ca="1">IF(Summary!$H57="","",OFFSET(Summary!$H57,0,Analysis!BU$10))</f>
        <v/>
      </c>
      <c r="BV57" s="269" t="str">
        <f ca="1">IF(Summary!$H57="","",OFFSET(Summary!$H57,0,Analysis!BV$10))</f>
        <v/>
      </c>
      <c r="BW57" s="269" t="str">
        <f ca="1">IF(Summary!$H57="","",OFFSET(Summary!$H57,0,Analysis!BW$10))</f>
        <v/>
      </c>
      <c r="BX57" s="269" t="str">
        <f ca="1">IF(Summary!$H57="","",OFFSET(Summary!$H57,0,Analysis!BX$10))</f>
        <v/>
      </c>
      <c r="BY57" s="269" t="str">
        <f ca="1">IF(Summary!$H57="","",OFFSET(Summary!$H57,0,Analysis!BY$10))</f>
        <v/>
      </c>
      <c r="BZ57" s="269" t="str">
        <f ca="1">IF(Summary!$H57="","",OFFSET(Summary!$H57,0,Analysis!BZ$10))</f>
        <v/>
      </c>
      <c r="CA57" s="269"/>
    </row>
    <row r="58" spans="3:79" ht="18" customHeight="1" x14ac:dyDescent="0.25">
      <c r="G58" s="169"/>
      <c r="H58" s="175"/>
      <c r="I58" s="44"/>
      <c r="J58" s="146"/>
      <c r="K58" s="186">
        <v>5</v>
      </c>
      <c r="L58" s="146" t="str">
        <v>Legal fees</v>
      </c>
      <c r="M58" s="153">
        <f>IF(L58="","",IFERROR(SUMIFS(Allocations!$AA$29:$AA$128,Allocations!$AC$29:$AC$128,1,Allocations!$Z$29:$Z$128,Analysis!L58),0))</f>
        <v>4420</v>
      </c>
      <c r="N58" s="153">
        <f>IF(L58="","",IF(IFERROR(SUMIFS(TB_TRANSACTIONS[Total ($)],TB_TRANSACTIONS[Subcategory],Analysis!L58,TB_TRANSACTIONS[Month],$K$8),0)&lt;M58,IFERROR(SUMIFS(TB_TRANSACTIONS[Total ($)],TB_TRANSACTIONS[Subcategory],Analysis!L58,TB_TRANSACTIONS[Month],$K$8),0),M58))</f>
        <v>2700</v>
      </c>
      <c r="O58" s="153">
        <f>IF(L58="","",IF(IFERROR(SUMIFS(TB_TRANSACTIONS[Total ($)],TB_TRANSACTIONS[Subcategory],Analysis!L58,TB_TRANSACTIONS[Month],$K$8,TB_TRANSACTIONS[Monthly filter],1),0)&gt;M58,SUMIFS(TB_TRANSACTIONS[Total ($)],TB_TRANSACTIONS[Subcategory],Analysis!L58,TB_TRANSACTIONS[Month],$K$8,TB_TRANSACTIONS[Monthly filter],1),0))</f>
        <v>0</v>
      </c>
      <c r="P58" s="153">
        <f t="shared" si="29"/>
        <v>22185</v>
      </c>
      <c r="Q58" s="151">
        <f t="shared" si="30"/>
        <v>0.61085972850678738</v>
      </c>
      <c r="R58" s="151">
        <f t="shared" si="31"/>
        <v>0</v>
      </c>
      <c r="S58" s="151">
        <f t="shared" si="32"/>
        <v>1</v>
      </c>
      <c r="T58" s="226">
        <f t="shared" si="33"/>
        <v>-0.38914027149321262</v>
      </c>
      <c r="U58" s="186">
        <v>5</v>
      </c>
      <c r="V58" s="146" t="str">
        <v>Legal fees</v>
      </c>
      <c r="W58" s="153">
        <f>IF(L58="","",IFERROR(SUMIFS(TB_TRANSACTIONS[Total ($)],TB_TRANSACTIONS[Subcategory],Analysis!L58,TB_TRANSACTIONS[Month],$K$8,TB_TRANSACTIONS[Expense type],"Fixed",TB_TRANSACTIONS[Monthly filter],1),0))</f>
        <v>1250</v>
      </c>
      <c r="X58" s="153">
        <f>IF(L58="","",IFERROR(SUMIFS(TB_TRANSACTIONS[Total ($)],TB_TRANSACTIONS[Subcategory],Analysis!L58,TB_TRANSACTIONS[Month],$K$8,TB_TRANSACTIONS[Expense type],"Variable",TB_TRANSACTIONS[Monthly filter],1),0))</f>
        <v>1450</v>
      </c>
      <c r="Y58" s="153"/>
      <c r="AC58" s="146"/>
      <c r="AD58" s="186">
        <v>5</v>
      </c>
      <c r="AE58" s="146" t="str">
        <v>Legal fees</v>
      </c>
      <c r="AF58" s="153">
        <f>IF(AE58="","",IFERROR(SUMIFS(Allocations!$AF$29:$AF$128,Allocations!$AH$29:$AH$128,1,Allocations!$AE$29:$AE$128,Analysis!AE58),0))</f>
        <v>4606</v>
      </c>
      <c r="AG58" s="153">
        <f>IF(AE58="","",IF(IFERROR(SUMIFS(TB_TRANSACTIONS[Total ($)],TB_TRANSACTIONS[Quarterly filter],1,TB_TRANSACTIONS[Subcategory],AE58),0)&lt;AF58,IFERROR(SUMIFS(TB_TRANSACTIONS[Total ($)],TB_TRANSACTIONS[Quarterly filter],1,TB_TRANSACTIONS[Subcategory],AE58),0),AF58))</f>
        <v>4306</v>
      </c>
      <c r="AH58" s="153">
        <f>IF(AE58="","",IF(IFERROR(SUMIFS(TB_TRANSACTIONS[Total ($)],TB_TRANSACTIONS[Subcategory],Analysis!AE58,TB_TRANSACTIONS[Quarter],$AD$8,TB_TRANSACTIONS[Quarterly filter],1),0)&gt;AF58,SUMIFS(TB_TRANSACTIONS[Total ($)],TB_TRANSACTIONS[Subcategory],Analysis!AE58,TB_TRANSACTIONS[Quarter],$AD$8,TB_TRANSACTIONS[Quarterly filter],1),0))</f>
        <v>0</v>
      </c>
      <c r="AI58" s="153">
        <f t="shared" si="27"/>
        <v>75967.56</v>
      </c>
      <c r="AJ58" s="151">
        <f t="shared" si="34"/>
        <v>0.93486756404689531</v>
      </c>
      <c r="AK58" s="151">
        <f t="shared" si="35"/>
        <v>0</v>
      </c>
      <c r="AL58" s="151">
        <f t="shared" si="36"/>
        <v>1</v>
      </c>
      <c r="AM58" s="226">
        <f t="shared" si="37"/>
        <v>-6.5132435953104695E-2</v>
      </c>
      <c r="AN58" s="186">
        <v>5</v>
      </c>
      <c r="AO58" s="146" t="str">
        <v>Legal fees</v>
      </c>
      <c r="AP58" s="153">
        <f>IF(AE58="","",IFERROR(SUMIFS(TB_TRANSACTIONS[Total ($)],TB_TRANSACTIONS[Subcategory],Analysis!AE58,TB_TRANSACTIONS[Quarter],$AD$8,TB_TRANSACTIONS[Expense type],"Fixed",TB_TRANSACTIONS[Quarterly filter],1),0))</f>
        <v>0</v>
      </c>
      <c r="AQ58" s="153">
        <f>IF(AE58="","",IFERROR(SUMIFS(TB_TRANSACTIONS[Total ($)],TB_TRANSACTIONS[Subcategory],Analysis!AE58,TB_TRANSACTIONS[Quarter],$AD$8,TB_TRANSACTIONS[Expense type],"Variable",TB_TRANSACTIONS[Quarterly filter],1),0))</f>
        <v>4306</v>
      </c>
      <c r="AV58" s="146"/>
      <c r="AW58" s="186">
        <v>5</v>
      </c>
      <c r="AX58" s="146"/>
      <c r="AY58" s="153" t="str">
        <f>IF(AX58="","",IFERROR(SUMIFS(TB_ALLOCATIONS[Total ($)],TB_ALLOCATIONS[Annual filter],1,TB_ALLOCATIONS[Subcategory],Analysis!AX58),0))</f>
        <v/>
      </c>
      <c r="AZ58" s="153" t="str">
        <f>IF(AX58="","",IF(IFERROR(SUMIFS(TB_TRANSACTIONS[Total ($)],TB_TRANSACTIONS[Annual filter],1,TB_TRANSACTIONS[Subcategory],AX58),0)&lt;AY58,IFERROR(SUMIFS(TB_TRANSACTIONS[Total ($)],TB_TRANSACTIONS[Annual filter],1,TB_TRANSACTIONS[Subcategory],AX58),0),AY58))</f>
        <v/>
      </c>
      <c r="BA58" s="153" t="str">
        <f>IF(AX58="","",IF(IFERROR(SUMIFS(TB_TRANSACTIONS[Total ($)],TB_TRANSACTIONS[Subcategory],Analysis!AX58,TB_TRANSACTIONS[Annual filter],1),0)&gt;AY58,SUMIFS(TB_TRANSACTIONS[Total ($)],TB_TRANSACTIONS[Subcategory],Analysis!AX58,TB_TRANSACTIONS[Annual filter],1),0))</f>
        <v/>
      </c>
      <c r="BB58" s="153" t="str">
        <f t="shared" si="28"/>
        <v/>
      </c>
      <c r="BC58" s="151" t="str">
        <f t="shared" si="38"/>
        <v/>
      </c>
      <c r="BD58" s="151" t="str">
        <f t="shared" si="39"/>
        <v/>
      </c>
      <c r="BE58" s="151" t="str">
        <f t="shared" si="40"/>
        <v/>
      </c>
      <c r="BF58" s="226" t="str">
        <f t="shared" si="41"/>
        <v/>
      </c>
      <c r="BH58" s="146"/>
      <c r="BI58" s="153" t="str">
        <f>IF(AX58="","",IFERROR(SUMIFS(TB_TRANSACTIONS[Total ($)],TB_TRANSACTIONS[Subcategory],Analysis!AX58,TB_TRANSACTIONS[Annual filter],1,TB_TRANSACTIONS[Expense type],"Fixed"),0))</f>
        <v/>
      </c>
      <c r="BJ58" s="153" t="str">
        <f>IF(AX58="","",IFERROR(SUMIFS(TB_TRANSACTIONS[Total ($)],TB_TRANSACTIONS[Subcategory],Analysis!AX58,TB_TRANSACTIONS[Annual filter],1,TB_TRANSACTIONS[Expense type],"Variable"),0))</f>
        <v/>
      </c>
      <c r="BK58" s="24"/>
      <c r="BL58" s="24"/>
      <c r="BM58" s="24"/>
      <c r="BN58" s="24"/>
      <c r="BO58" s="269" t="str">
        <f ca="1">IF(Summary!$H58="","",OFFSET(Summary!$H58,0,Analysis!BO$10))</f>
        <v/>
      </c>
      <c r="BP58" s="269" t="str">
        <f ca="1">IF(Summary!$H58="","",OFFSET(Summary!$H58,0,Analysis!BP$10))</f>
        <v/>
      </c>
      <c r="BQ58" s="269" t="str">
        <f ca="1">IF(Summary!$H58="","",OFFSET(Summary!$H58,0,Analysis!BQ$10))</f>
        <v/>
      </c>
      <c r="BR58" s="269" t="str">
        <f ca="1">IF(Summary!$H58="","",OFFSET(Summary!$H58,0,Analysis!BR$10))</f>
        <v/>
      </c>
      <c r="BS58" s="269" t="str">
        <f ca="1">IF(Summary!$H58="","",OFFSET(Summary!$H58,0,Analysis!BS$10))</f>
        <v/>
      </c>
      <c r="BT58" s="269" t="str">
        <f ca="1">IF(Summary!$H58="","",OFFSET(Summary!$H58,0,Analysis!BT$10))</f>
        <v/>
      </c>
      <c r="BU58" s="269" t="str">
        <f ca="1">IF(Summary!$H58="","",OFFSET(Summary!$H58,0,Analysis!BU$10))</f>
        <v/>
      </c>
      <c r="BV58" s="269" t="str">
        <f ca="1">IF(Summary!$H58="","",OFFSET(Summary!$H58,0,Analysis!BV$10))</f>
        <v/>
      </c>
      <c r="BW58" s="269" t="str">
        <f ca="1">IF(Summary!$H58="","",OFFSET(Summary!$H58,0,Analysis!BW$10))</f>
        <v/>
      </c>
      <c r="BX58" s="269" t="str">
        <f ca="1">IF(Summary!$H58="","",OFFSET(Summary!$H58,0,Analysis!BX$10))</f>
        <v/>
      </c>
      <c r="BY58" s="269" t="str">
        <f ca="1">IF(Summary!$H58="","",OFFSET(Summary!$H58,0,Analysis!BY$10))</f>
        <v/>
      </c>
      <c r="BZ58" s="269" t="str">
        <f ca="1">IF(Summary!$H58="","",OFFSET(Summary!$H58,0,Analysis!BZ$10))</f>
        <v/>
      </c>
      <c r="CA58" s="269"/>
    </row>
    <row r="59" spans="3:79" ht="18" customHeight="1" x14ac:dyDescent="0.25">
      <c r="G59" s="169"/>
      <c r="H59" s="175"/>
      <c r="I59" s="44"/>
      <c r="J59" s="146"/>
      <c r="K59" s="186">
        <v>6</v>
      </c>
      <c r="L59" s="146" t="str">
        <v>Utilities</v>
      </c>
      <c r="M59" s="153">
        <f>IF(L59="","",IFERROR(SUMIFS(Allocations!$AA$29:$AA$128,Allocations!$AC$29:$AC$128,1,Allocations!$Z$29:$Z$128,Analysis!L59),0))</f>
        <v>4135</v>
      </c>
      <c r="N59" s="153">
        <f>IF(L59="","",IF(IFERROR(SUMIFS(TB_TRANSACTIONS[Total ($)],TB_TRANSACTIONS[Subcategory],Analysis!L59,TB_TRANSACTIONS[Month],$K$8),0)&lt;M59,IFERROR(SUMIFS(TB_TRANSACTIONS[Total ($)],TB_TRANSACTIONS[Subcategory],Analysis!L59,TB_TRANSACTIONS[Month],$K$8),0),M59))</f>
        <v>1200</v>
      </c>
      <c r="O59" s="153">
        <f>IF(L59="","",IF(IFERROR(SUMIFS(TB_TRANSACTIONS[Total ($)],TB_TRANSACTIONS[Subcategory],Analysis!L59,TB_TRANSACTIONS[Month],$K$8,TB_TRANSACTIONS[Monthly filter],1),0)&gt;M59,SUMIFS(TB_TRANSACTIONS[Total ($)],TB_TRANSACTIONS[Subcategory],Analysis!L59,TB_TRANSACTIONS[Month],$K$8,TB_TRANSACTIONS[Monthly filter],1),0))</f>
        <v>0</v>
      </c>
      <c r="P59" s="153">
        <f t="shared" si="29"/>
        <v>22185</v>
      </c>
      <c r="Q59" s="151">
        <f t="shared" si="30"/>
        <v>0.29020556227327693</v>
      </c>
      <c r="R59" s="151">
        <f t="shared" si="31"/>
        <v>0</v>
      </c>
      <c r="S59" s="151">
        <f t="shared" si="32"/>
        <v>1</v>
      </c>
      <c r="T59" s="226">
        <f t="shared" si="33"/>
        <v>-0.70979443772672313</v>
      </c>
      <c r="U59" s="186">
        <v>6</v>
      </c>
      <c r="V59" s="146" t="str">
        <v>Utilities</v>
      </c>
      <c r="W59" s="153">
        <f>IF(L59="","",IFERROR(SUMIFS(TB_TRANSACTIONS[Total ($)],TB_TRANSACTIONS[Subcategory],Analysis!L59,TB_TRANSACTIONS[Month],$K$8,TB_TRANSACTIONS[Expense type],"Fixed",TB_TRANSACTIONS[Monthly filter],1),0))</f>
        <v>0</v>
      </c>
      <c r="X59" s="153">
        <f>IF(L59="","",IFERROR(SUMIFS(TB_TRANSACTIONS[Total ($)],TB_TRANSACTIONS[Subcategory],Analysis!L59,TB_TRANSACTIONS[Month],$K$8,TB_TRANSACTIONS[Expense type],"Variable",TB_TRANSACTIONS[Monthly filter],1),0))</f>
        <v>1200</v>
      </c>
      <c r="Y59" s="153"/>
      <c r="AC59" s="146"/>
      <c r="AD59" s="186">
        <v>6</v>
      </c>
      <c r="AE59" s="146" t="str">
        <v>Utilities</v>
      </c>
      <c r="AF59" s="153">
        <f>IF(AE59="","",IFERROR(SUMIFS(Allocations!$AF$29:$AF$128,Allocations!$AH$29:$AH$128,1,Allocations!$AE$29:$AE$128,Analysis!AE59),0))</f>
        <v>12345</v>
      </c>
      <c r="AG59" s="153">
        <f>IF(AE59="","",IF(IFERROR(SUMIFS(TB_TRANSACTIONS[Total ($)],TB_TRANSACTIONS[Quarterly filter],1,TB_TRANSACTIONS[Subcategory],AE59),0)&lt;AF59,IFERROR(SUMIFS(TB_TRANSACTIONS[Total ($)],TB_TRANSACTIONS[Quarterly filter],1,TB_TRANSACTIONS[Subcategory],AE59),0),AF59))</f>
        <v>3414</v>
      </c>
      <c r="AH59" s="153">
        <f>IF(AE59="","",IF(IFERROR(SUMIFS(TB_TRANSACTIONS[Total ($)],TB_TRANSACTIONS[Subcategory],Analysis!AE59,TB_TRANSACTIONS[Quarter],$AD$8,TB_TRANSACTIONS[Quarterly filter],1),0)&gt;AF59,SUMIFS(TB_TRANSACTIONS[Total ($)],TB_TRANSACTIONS[Subcategory],Analysis!AE59,TB_TRANSACTIONS[Quarter],$AD$8,TB_TRANSACTIONS[Quarterly filter],1),0))</f>
        <v>0</v>
      </c>
      <c r="AI59" s="153">
        <f t="shared" si="27"/>
        <v>75967.56</v>
      </c>
      <c r="AJ59" s="151">
        <f t="shared" si="34"/>
        <v>0.27654921020656137</v>
      </c>
      <c r="AK59" s="151">
        <f t="shared" si="35"/>
        <v>0</v>
      </c>
      <c r="AL59" s="151">
        <f t="shared" si="36"/>
        <v>1</v>
      </c>
      <c r="AM59" s="226">
        <f t="shared" si="37"/>
        <v>-0.72345078979343858</v>
      </c>
      <c r="AN59" s="186">
        <v>6</v>
      </c>
      <c r="AO59" s="146" t="str">
        <v>Utilities</v>
      </c>
      <c r="AP59" s="153">
        <f>IF(AE59="","",IFERROR(SUMIFS(TB_TRANSACTIONS[Total ($)],TB_TRANSACTIONS[Subcategory],Analysis!AE59,TB_TRANSACTIONS[Quarter],$AD$8,TB_TRANSACTIONS[Expense type],"Fixed",TB_TRANSACTIONS[Quarterly filter],1),0))</f>
        <v>0</v>
      </c>
      <c r="AQ59" s="153">
        <f>IF(AE59="","",IFERROR(SUMIFS(TB_TRANSACTIONS[Total ($)],TB_TRANSACTIONS[Subcategory],Analysis!AE59,TB_TRANSACTIONS[Quarter],$AD$8,TB_TRANSACTIONS[Expense type],"Variable",TB_TRANSACTIONS[Quarterly filter],1),0))</f>
        <v>3414</v>
      </c>
      <c r="AV59" s="146"/>
      <c r="AW59" s="186">
        <v>6</v>
      </c>
      <c r="AX59" s="146"/>
      <c r="AY59" s="153" t="str">
        <f>IF(AX59="","",IFERROR(SUMIFS(TB_ALLOCATIONS[Total ($)],TB_ALLOCATIONS[Annual filter],1,TB_ALLOCATIONS[Subcategory],Analysis!AX59),0))</f>
        <v/>
      </c>
      <c r="AZ59" s="153" t="str">
        <f>IF(AX59="","",IF(IFERROR(SUMIFS(TB_TRANSACTIONS[Total ($)],TB_TRANSACTIONS[Annual filter],1,TB_TRANSACTIONS[Subcategory],AX59),0)&lt;AY59,IFERROR(SUMIFS(TB_TRANSACTIONS[Total ($)],TB_TRANSACTIONS[Annual filter],1,TB_TRANSACTIONS[Subcategory],AX59),0),AY59))</f>
        <v/>
      </c>
      <c r="BA59" s="153" t="str">
        <f>IF(AX59="","",IF(IFERROR(SUMIFS(TB_TRANSACTIONS[Total ($)],TB_TRANSACTIONS[Subcategory],Analysis!AX59,TB_TRANSACTIONS[Annual filter],1),0)&gt;AY59,SUMIFS(TB_TRANSACTIONS[Total ($)],TB_TRANSACTIONS[Subcategory],Analysis!AX59,TB_TRANSACTIONS[Annual filter],1),0))</f>
        <v/>
      </c>
      <c r="BB59" s="153" t="str">
        <f t="shared" si="28"/>
        <v/>
      </c>
      <c r="BC59" s="151" t="str">
        <f t="shared" si="38"/>
        <v/>
      </c>
      <c r="BD59" s="151" t="str">
        <f t="shared" si="39"/>
        <v/>
      </c>
      <c r="BE59" s="151" t="str">
        <f t="shared" si="40"/>
        <v/>
      </c>
      <c r="BF59" s="226" t="str">
        <f t="shared" si="41"/>
        <v/>
      </c>
      <c r="BH59" s="146"/>
      <c r="BI59" s="153" t="str">
        <f>IF(AX59="","",IFERROR(SUMIFS(TB_TRANSACTIONS[Total ($)],TB_TRANSACTIONS[Subcategory],Analysis!AX59,TB_TRANSACTIONS[Annual filter],1,TB_TRANSACTIONS[Expense type],"Fixed"),0))</f>
        <v/>
      </c>
      <c r="BJ59" s="153" t="str">
        <f>IF(AX59="","",IFERROR(SUMIFS(TB_TRANSACTIONS[Total ($)],TB_TRANSACTIONS[Subcategory],Analysis!AX59,TB_TRANSACTIONS[Annual filter],1,TB_TRANSACTIONS[Expense type],"Variable"),0))</f>
        <v/>
      </c>
      <c r="BK59" s="24"/>
      <c r="BL59" s="24"/>
      <c r="BM59" s="24"/>
      <c r="BN59" s="24"/>
      <c r="BO59" s="269" t="str">
        <f ca="1">IF(Summary!$H59="","",OFFSET(Summary!$H59,0,Analysis!BO$10))</f>
        <v/>
      </c>
      <c r="BP59" s="269" t="str">
        <f ca="1">IF(Summary!$H59="","",OFFSET(Summary!$H59,0,Analysis!BP$10))</f>
        <v/>
      </c>
      <c r="BQ59" s="269" t="str">
        <f ca="1">IF(Summary!$H59="","",OFFSET(Summary!$H59,0,Analysis!BQ$10))</f>
        <v/>
      </c>
      <c r="BR59" s="269" t="str">
        <f ca="1">IF(Summary!$H59="","",OFFSET(Summary!$H59,0,Analysis!BR$10))</f>
        <v/>
      </c>
      <c r="BS59" s="269" t="str">
        <f ca="1">IF(Summary!$H59="","",OFFSET(Summary!$H59,0,Analysis!BS$10))</f>
        <v/>
      </c>
      <c r="BT59" s="269" t="str">
        <f ca="1">IF(Summary!$H59="","",OFFSET(Summary!$H59,0,Analysis!BT$10))</f>
        <v/>
      </c>
      <c r="BU59" s="269" t="str">
        <f ca="1">IF(Summary!$H59="","",OFFSET(Summary!$H59,0,Analysis!BU$10))</f>
        <v/>
      </c>
      <c r="BV59" s="269" t="str">
        <f ca="1">IF(Summary!$H59="","",OFFSET(Summary!$H59,0,Analysis!BV$10))</f>
        <v/>
      </c>
      <c r="BW59" s="269" t="str">
        <f ca="1">IF(Summary!$H59="","",OFFSET(Summary!$H59,0,Analysis!BW$10))</f>
        <v/>
      </c>
      <c r="BX59" s="269" t="str">
        <f ca="1">IF(Summary!$H59="","",OFFSET(Summary!$H59,0,Analysis!BX$10))</f>
        <v/>
      </c>
      <c r="BY59" s="269" t="str">
        <f ca="1">IF(Summary!$H59="","",OFFSET(Summary!$H59,0,Analysis!BY$10))</f>
        <v/>
      </c>
      <c r="BZ59" s="269" t="str">
        <f ca="1">IF(Summary!$H59="","",OFFSET(Summary!$H59,0,Analysis!BZ$10))</f>
        <v/>
      </c>
      <c r="CA59" s="269"/>
    </row>
    <row r="60" spans="3:79" ht="18" customHeight="1" x14ac:dyDescent="0.25">
      <c r="G60" s="169"/>
      <c r="H60" s="175"/>
      <c r="I60" s="44"/>
      <c r="J60" s="146"/>
      <c r="K60" s="186">
        <v>7</v>
      </c>
      <c r="L60" s="146" t="str">
        <v>Advertising</v>
      </c>
      <c r="M60" s="153">
        <f>IF(L60="","",IFERROR(SUMIFS(Allocations!$AA$29:$AA$128,Allocations!$AC$29:$AC$128,1,Allocations!$Z$29:$Z$128,Analysis!L60),0))</f>
        <v>4135</v>
      </c>
      <c r="N60" s="153">
        <f>IF(L60="","",IF(IFERROR(SUMIFS(TB_TRANSACTIONS[Total ($)],TB_TRANSACTIONS[Subcategory],Analysis!L60,TB_TRANSACTIONS[Month],$K$8),0)&lt;M60,IFERROR(SUMIFS(TB_TRANSACTIONS[Total ($)],TB_TRANSACTIONS[Subcategory],Analysis!L60,TB_TRANSACTIONS[Month],$K$8),0),M60))</f>
        <v>2956</v>
      </c>
      <c r="O60" s="153">
        <f>IF(L60="","",IF(IFERROR(SUMIFS(TB_TRANSACTIONS[Total ($)],TB_TRANSACTIONS[Subcategory],Analysis!L60,TB_TRANSACTIONS[Month],$K$8,TB_TRANSACTIONS[Monthly filter],1),0)&gt;M60,SUMIFS(TB_TRANSACTIONS[Total ($)],TB_TRANSACTIONS[Subcategory],Analysis!L60,TB_TRANSACTIONS[Month],$K$8,TB_TRANSACTIONS[Monthly filter],1),0))</f>
        <v>0</v>
      </c>
      <c r="P60" s="153">
        <f t="shared" si="29"/>
        <v>22185</v>
      </c>
      <c r="Q60" s="151">
        <f t="shared" si="30"/>
        <v>0.71487303506650546</v>
      </c>
      <c r="R60" s="151">
        <f t="shared" si="31"/>
        <v>0</v>
      </c>
      <c r="S60" s="151">
        <f t="shared" si="32"/>
        <v>1</v>
      </c>
      <c r="T60" s="226">
        <f t="shared" si="33"/>
        <v>-0.28512696493349454</v>
      </c>
      <c r="U60" s="186">
        <v>7</v>
      </c>
      <c r="V60" s="146" t="str">
        <v>Advertising</v>
      </c>
      <c r="W60" s="153">
        <f>IF(L60="","",IFERROR(SUMIFS(TB_TRANSACTIONS[Total ($)],TB_TRANSACTIONS[Subcategory],Analysis!L60,TB_TRANSACTIONS[Month],$K$8,TB_TRANSACTIONS[Expense type],"Fixed",TB_TRANSACTIONS[Monthly filter],1),0))</f>
        <v>1478</v>
      </c>
      <c r="X60" s="153">
        <f>IF(L60="","",IFERROR(SUMIFS(TB_TRANSACTIONS[Total ($)],TB_TRANSACTIONS[Subcategory],Analysis!L60,TB_TRANSACTIONS[Month],$K$8,TB_TRANSACTIONS[Expense type],"Variable",TB_TRANSACTIONS[Monthly filter],1),0))</f>
        <v>1478</v>
      </c>
      <c r="Y60" s="153"/>
      <c r="AC60" s="146"/>
      <c r="AD60" s="186">
        <v>7</v>
      </c>
      <c r="AE60" s="146" t="str">
        <v>Advertising</v>
      </c>
      <c r="AF60" s="153">
        <f>IF(AE60="","",IFERROR(SUMIFS(Allocations!$AF$29:$AF$128,Allocations!$AH$29:$AH$128,1,Allocations!$AE$29:$AE$128,Analysis!AE60),0))</f>
        <v>12345</v>
      </c>
      <c r="AG60" s="153">
        <f>IF(AE60="","",IF(IFERROR(SUMIFS(TB_TRANSACTIONS[Total ($)],TB_TRANSACTIONS[Quarterly filter],1,TB_TRANSACTIONS[Subcategory],AE60),0)&lt;AF60,IFERROR(SUMIFS(TB_TRANSACTIONS[Total ($)],TB_TRANSACTIONS[Quarterly filter],1,TB_TRANSACTIONS[Subcategory],AE60),0),AF60))</f>
        <v>4897</v>
      </c>
      <c r="AH60" s="153">
        <f>IF(AE60="","",IF(IFERROR(SUMIFS(TB_TRANSACTIONS[Total ($)],TB_TRANSACTIONS[Subcategory],Analysis!AE60,TB_TRANSACTIONS[Quarter],$AD$8,TB_TRANSACTIONS[Quarterly filter],1),0)&gt;AF60,SUMIFS(TB_TRANSACTIONS[Total ($)],TB_TRANSACTIONS[Subcategory],Analysis!AE60,TB_TRANSACTIONS[Quarter],$AD$8,TB_TRANSACTIONS[Quarterly filter],1),0))</f>
        <v>0</v>
      </c>
      <c r="AI60" s="153">
        <f t="shared" si="27"/>
        <v>75967.56</v>
      </c>
      <c r="AJ60" s="151">
        <f t="shared" si="34"/>
        <v>0.39667881733495342</v>
      </c>
      <c r="AK60" s="151">
        <f t="shared" si="35"/>
        <v>0</v>
      </c>
      <c r="AL60" s="151">
        <f t="shared" si="36"/>
        <v>1</v>
      </c>
      <c r="AM60" s="226">
        <f t="shared" si="37"/>
        <v>-0.60332118266504664</v>
      </c>
      <c r="AN60" s="186">
        <v>7</v>
      </c>
      <c r="AO60" s="146" t="str">
        <v>Advertising</v>
      </c>
      <c r="AP60" s="153">
        <f>IF(AE60="","",IFERROR(SUMIFS(TB_TRANSACTIONS[Total ($)],TB_TRANSACTIONS[Subcategory],Analysis!AE60,TB_TRANSACTIONS[Quarter],$AD$8,TB_TRANSACTIONS[Expense type],"Fixed",TB_TRANSACTIONS[Quarterly filter],1),0))</f>
        <v>4897</v>
      </c>
      <c r="AQ60" s="153">
        <f>IF(AE60="","",IFERROR(SUMIFS(TB_TRANSACTIONS[Total ($)],TB_TRANSACTIONS[Subcategory],Analysis!AE60,TB_TRANSACTIONS[Quarter],$AD$8,TB_TRANSACTIONS[Expense type],"Variable",TB_TRANSACTIONS[Quarterly filter],1),0))</f>
        <v>0</v>
      </c>
      <c r="AV60" s="146"/>
      <c r="AW60" s="186">
        <v>7</v>
      </c>
      <c r="AX60" s="146"/>
      <c r="AY60" s="153" t="str">
        <f>IF(AX60="","",IFERROR(SUMIFS(TB_ALLOCATIONS[Total ($)],TB_ALLOCATIONS[Annual filter],1,TB_ALLOCATIONS[Subcategory],Analysis!AX60),0))</f>
        <v/>
      </c>
      <c r="AZ60" s="153" t="str">
        <f>IF(AX60="","",IF(IFERROR(SUMIFS(TB_TRANSACTIONS[Total ($)],TB_TRANSACTIONS[Annual filter],1,TB_TRANSACTIONS[Subcategory],AX60),0)&lt;AY60,IFERROR(SUMIFS(TB_TRANSACTIONS[Total ($)],TB_TRANSACTIONS[Annual filter],1,TB_TRANSACTIONS[Subcategory],AX60),0),AY60))</f>
        <v/>
      </c>
      <c r="BA60" s="153" t="str">
        <f>IF(AX60="","",IF(IFERROR(SUMIFS(TB_TRANSACTIONS[Total ($)],TB_TRANSACTIONS[Subcategory],Analysis!AX60,TB_TRANSACTIONS[Annual filter],1),0)&gt;AY60,SUMIFS(TB_TRANSACTIONS[Total ($)],TB_TRANSACTIONS[Subcategory],Analysis!AX60,TB_TRANSACTIONS[Annual filter],1),0))</f>
        <v/>
      </c>
      <c r="BB60" s="153" t="str">
        <f t="shared" si="28"/>
        <v/>
      </c>
      <c r="BC60" s="151" t="str">
        <f t="shared" si="38"/>
        <v/>
      </c>
      <c r="BD60" s="151" t="str">
        <f t="shared" si="39"/>
        <v/>
      </c>
      <c r="BE60" s="151" t="str">
        <f t="shared" si="40"/>
        <v/>
      </c>
      <c r="BF60" s="226" t="str">
        <f t="shared" si="41"/>
        <v/>
      </c>
      <c r="BH60" s="146"/>
      <c r="BI60" s="153" t="str">
        <f>IF(AX60="","",IFERROR(SUMIFS(TB_TRANSACTIONS[Total ($)],TB_TRANSACTIONS[Subcategory],Analysis!AX60,TB_TRANSACTIONS[Annual filter],1,TB_TRANSACTIONS[Expense type],"Fixed"),0))</f>
        <v/>
      </c>
      <c r="BJ60" s="153" t="str">
        <f>IF(AX60="","",IFERROR(SUMIFS(TB_TRANSACTIONS[Total ($)],TB_TRANSACTIONS[Subcategory],Analysis!AX60,TB_TRANSACTIONS[Annual filter],1,TB_TRANSACTIONS[Expense type],"Variable"),0))</f>
        <v/>
      </c>
      <c r="BK60" s="24"/>
      <c r="BL60" s="24"/>
      <c r="BM60" s="24"/>
      <c r="BN60" s="24"/>
      <c r="BO60" s="269" t="str">
        <f ca="1">IF(Summary!$H60="","",OFFSET(Summary!$H60,0,Analysis!BO$10))</f>
        <v/>
      </c>
      <c r="BP60" s="269" t="str">
        <f ca="1">IF(Summary!$H60="","",OFFSET(Summary!$H60,0,Analysis!BP$10))</f>
        <v/>
      </c>
      <c r="BQ60" s="269" t="str">
        <f ca="1">IF(Summary!$H60="","",OFFSET(Summary!$H60,0,Analysis!BQ$10))</f>
        <v/>
      </c>
      <c r="BR60" s="269" t="str">
        <f ca="1">IF(Summary!$H60="","",OFFSET(Summary!$H60,0,Analysis!BR$10))</f>
        <v/>
      </c>
      <c r="BS60" s="269" t="str">
        <f ca="1">IF(Summary!$H60="","",OFFSET(Summary!$H60,0,Analysis!BS$10))</f>
        <v/>
      </c>
      <c r="BT60" s="269" t="str">
        <f ca="1">IF(Summary!$H60="","",OFFSET(Summary!$H60,0,Analysis!BT$10))</f>
        <v/>
      </c>
      <c r="BU60" s="269" t="str">
        <f ca="1">IF(Summary!$H60="","",OFFSET(Summary!$H60,0,Analysis!BU$10))</f>
        <v/>
      </c>
      <c r="BV60" s="269" t="str">
        <f ca="1">IF(Summary!$H60="","",OFFSET(Summary!$H60,0,Analysis!BV$10))</f>
        <v/>
      </c>
      <c r="BW60" s="269" t="str">
        <f ca="1">IF(Summary!$H60="","",OFFSET(Summary!$H60,0,Analysis!BW$10))</f>
        <v/>
      </c>
      <c r="BX60" s="269" t="str">
        <f ca="1">IF(Summary!$H60="","",OFFSET(Summary!$H60,0,Analysis!BX$10))</f>
        <v/>
      </c>
      <c r="BY60" s="269" t="str">
        <f ca="1">IF(Summary!$H60="","",OFFSET(Summary!$H60,0,Analysis!BY$10))</f>
        <v/>
      </c>
      <c r="BZ60" s="269" t="str">
        <f ca="1">IF(Summary!$H60="","",OFFSET(Summary!$H60,0,Analysis!BZ$10))</f>
        <v/>
      </c>
      <c r="CA60" s="269"/>
    </row>
    <row r="61" spans="3:79" ht="18" customHeight="1" x14ac:dyDescent="0.25">
      <c r="G61" s="169"/>
      <c r="H61" s="175"/>
      <c r="I61" s="44"/>
      <c r="J61" s="146"/>
      <c r="K61" s="186">
        <v>8</v>
      </c>
      <c r="L61" s="146" t="str">
        <v>Digital Marketing</v>
      </c>
      <c r="M61" s="153">
        <f>IF(L61="","",IFERROR(SUMIFS(Allocations!$AA$29:$AA$128,Allocations!$AC$29:$AC$128,1,Allocations!$Z$29:$Z$128,Analysis!L61),0))</f>
        <v>1000</v>
      </c>
      <c r="N61" s="153">
        <f>IF(L61="","",IF(IFERROR(SUMIFS(TB_TRANSACTIONS[Total ($)],TB_TRANSACTIONS[Subcategory],Analysis!L61,TB_TRANSACTIONS[Month],$K$8),0)&lt;M61,IFERROR(SUMIFS(TB_TRANSACTIONS[Total ($)],TB_TRANSACTIONS[Subcategory],Analysis!L61,TB_TRANSACTIONS[Month],$K$8),0),M61))</f>
        <v>567</v>
      </c>
      <c r="O61" s="153">
        <f>IF(L61="","",IF(IFERROR(SUMIFS(TB_TRANSACTIONS[Total ($)],TB_TRANSACTIONS[Subcategory],Analysis!L61,TB_TRANSACTIONS[Month],$K$8,TB_TRANSACTIONS[Monthly filter],1),0)&gt;M61,SUMIFS(TB_TRANSACTIONS[Total ($)],TB_TRANSACTIONS[Subcategory],Analysis!L61,TB_TRANSACTIONS[Month],$K$8,TB_TRANSACTIONS[Monthly filter],1),0))</f>
        <v>0</v>
      </c>
      <c r="P61" s="153">
        <f t="shared" si="29"/>
        <v>22185</v>
      </c>
      <c r="Q61" s="151">
        <f t="shared" si="30"/>
        <v>0.56699999999999995</v>
      </c>
      <c r="R61" s="151">
        <f t="shared" si="31"/>
        <v>0</v>
      </c>
      <c r="S61" s="151">
        <f t="shared" si="32"/>
        <v>1</v>
      </c>
      <c r="T61" s="226">
        <f t="shared" si="33"/>
        <v>-0.43300000000000005</v>
      </c>
      <c r="U61" s="186">
        <v>8</v>
      </c>
      <c r="V61" s="146" t="str">
        <v>Digital Marketing</v>
      </c>
      <c r="W61" s="153">
        <f>IF(L61="","",IFERROR(SUMIFS(TB_TRANSACTIONS[Total ($)],TB_TRANSACTIONS[Subcategory],Analysis!L61,TB_TRANSACTIONS[Month],$K$8,TB_TRANSACTIONS[Expense type],"Fixed",TB_TRANSACTIONS[Monthly filter],1),0))</f>
        <v>567</v>
      </c>
      <c r="X61" s="153">
        <f>IF(L61="","",IFERROR(SUMIFS(TB_TRANSACTIONS[Total ($)],TB_TRANSACTIONS[Subcategory],Analysis!L61,TB_TRANSACTIONS[Month],$K$8,TB_TRANSACTIONS[Expense type],"Variable",TB_TRANSACTIONS[Monthly filter],1),0))</f>
        <v>0</v>
      </c>
      <c r="Y61" s="153"/>
      <c r="AC61" s="146"/>
      <c r="AD61" s="186">
        <v>8</v>
      </c>
      <c r="AE61" s="146" t="str">
        <v>Digital Marketing</v>
      </c>
      <c r="AF61" s="153">
        <f>IF(AE61="","",IFERROR(SUMIFS(Allocations!$AF$29:$AF$128,Allocations!$AH$29:$AH$128,1,Allocations!$AE$29:$AE$128,Analysis!AE61),0))</f>
        <v>3000</v>
      </c>
      <c r="AG61" s="153">
        <f>IF(AE61="","",IF(IFERROR(SUMIFS(TB_TRANSACTIONS[Total ($)],TB_TRANSACTIONS[Quarterly filter],1,TB_TRANSACTIONS[Subcategory],AE61),0)&lt;AF61,IFERROR(SUMIFS(TB_TRANSACTIONS[Total ($)],TB_TRANSACTIONS[Quarterly filter],1,TB_TRANSACTIONS[Subcategory],AE61),0),AF61))</f>
        <v>3000</v>
      </c>
      <c r="AH61" s="153">
        <f>IF(AE61="","",IF(IFERROR(SUMIFS(TB_TRANSACTIONS[Total ($)],TB_TRANSACTIONS[Subcategory],Analysis!AE61,TB_TRANSACTIONS[Quarter],$AD$8,TB_TRANSACTIONS[Quarterly filter],1),0)&gt;AF61,SUMIFS(TB_TRANSACTIONS[Total ($)],TB_TRANSACTIONS[Subcategory],Analysis!AE61,TB_TRANSACTIONS[Quarter],$AD$8,TB_TRANSACTIONS[Quarterly filter],1),0))</f>
        <v>4723</v>
      </c>
      <c r="AI61" s="153">
        <f t="shared" si="27"/>
        <v>75967.56</v>
      </c>
      <c r="AJ61" s="151">
        <f t="shared" si="34"/>
        <v>1</v>
      </c>
      <c r="AK61" s="151">
        <f t="shared" si="35"/>
        <v>1.5743333333333334</v>
      </c>
      <c r="AL61" s="151">
        <f t="shared" si="36"/>
        <v>1</v>
      </c>
      <c r="AM61" s="226">
        <f t="shared" si="37"/>
        <v>1.5743333333333331</v>
      </c>
      <c r="AN61" s="186">
        <v>8</v>
      </c>
      <c r="AO61" s="146" t="str">
        <v>Digital Marketing</v>
      </c>
      <c r="AP61" s="153">
        <f>IF(AE61="","",IFERROR(SUMIFS(TB_TRANSACTIONS[Total ($)],TB_TRANSACTIONS[Subcategory],Analysis!AE61,TB_TRANSACTIONS[Quarter],$AD$8,TB_TRANSACTIONS[Expense type],"Fixed",TB_TRANSACTIONS[Quarterly filter],1),0))</f>
        <v>4723</v>
      </c>
      <c r="AQ61" s="153">
        <f>IF(AE61="","",IFERROR(SUMIFS(TB_TRANSACTIONS[Total ($)],TB_TRANSACTIONS[Subcategory],Analysis!AE61,TB_TRANSACTIONS[Quarter],$AD$8,TB_TRANSACTIONS[Expense type],"Variable",TB_TRANSACTIONS[Quarterly filter],1),0))</f>
        <v>0</v>
      </c>
      <c r="AV61" s="146"/>
      <c r="AW61" s="186">
        <v>8</v>
      </c>
      <c r="AX61" s="146"/>
      <c r="AY61" s="153" t="str">
        <f>IF(AX61="","",IFERROR(SUMIFS(TB_ALLOCATIONS[Total ($)],TB_ALLOCATIONS[Annual filter],1,TB_ALLOCATIONS[Subcategory],Analysis!AX61),0))</f>
        <v/>
      </c>
      <c r="AZ61" s="153" t="str">
        <f>IF(AX61="","",IF(IFERROR(SUMIFS(TB_TRANSACTIONS[Total ($)],TB_TRANSACTIONS[Annual filter],1,TB_TRANSACTIONS[Subcategory],AX61),0)&lt;AY61,IFERROR(SUMIFS(TB_TRANSACTIONS[Total ($)],TB_TRANSACTIONS[Annual filter],1,TB_TRANSACTIONS[Subcategory],AX61),0),AY61))</f>
        <v/>
      </c>
      <c r="BA61" s="153" t="str">
        <f>IF(AX61="","",IF(IFERROR(SUMIFS(TB_TRANSACTIONS[Total ($)],TB_TRANSACTIONS[Subcategory],Analysis!AX61,TB_TRANSACTIONS[Annual filter],1),0)&gt;AY61,SUMIFS(TB_TRANSACTIONS[Total ($)],TB_TRANSACTIONS[Subcategory],Analysis!AX61,TB_TRANSACTIONS[Annual filter],1),0))</f>
        <v/>
      </c>
      <c r="BB61" s="153" t="str">
        <f t="shared" si="28"/>
        <v/>
      </c>
      <c r="BC61" s="151" t="str">
        <f t="shared" si="38"/>
        <v/>
      </c>
      <c r="BD61" s="151" t="str">
        <f t="shared" si="39"/>
        <v/>
      </c>
      <c r="BE61" s="151" t="str">
        <f t="shared" si="40"/>
        <v/>
      </c>
      <c r="BF61" s="226" t="str">
        <f t="shared" si="41"/>
        <v/>
      </c>
      <c r="BH61" s="146"/>
      <c r="BI61" s="153" t="str">
        <f>IF(AX61="","",IFERROR(SUMIFS(TB_TRANSACTIONS[Total ($)],TB_TRANSACTIONS[Subcategory],Analysis!AX61,TB_TRANSACTIONS[Annual filter],1,TB_TRANSACTIONS[Expense type],"Fixed"),0))</f>
        <v/>
      </c>
      <c r="BJ61" s="153" t="str">
        <f>IF(AX61="","",IFERROR(SUMIFS(TB_TRANSACTIONS[Total ($)],TB_TRANSACTIONS[Subcategory],Analysis!AX61,TB_TRANSACTIONS[Annual filter],1,TB_TRANSACTIONS[Expense type],"Variable"),0))</f>
        <v/>
      </c>
      <c r="BK61" s="24"/>
      <c r="BL61" s="24"/>
      <c r="BM61" s="24"/>
      <c r="BN61" s="24"/>
      <c r="BO61" s="269" t="str">
        <f ca="1">IF(Summary!$H61="","",OFFSET(Summary!$H61,0,Analysis!BO$10))</f>
        <v/>
      </c>
      <c r="BP61" s="269" t="str">
        <f ca="1">IF(Summary!$H61="","",OFFSET(Summary!$H61,0,Analysis!BP$10))</f>
        <v/>
      </c>
      <c r="BQ61" s="269" t="str">
        <f ca="1">IF(Summary!$H61="","",OFFSET(Summary!$H61,0,Analysis!BQ$10))</f>
        <v/>
      </c>
      <c r="BR61" s="269" t="str">
        <f ca="1">IF(Summary!$H61="","",OFFSET(Summary!$H61,0,Analysis!BR$10))</f>
        <v/>
      </c>
      <c r="BS61" s="269" t="str">
        <f ca="1">IF(Summary!$H61="","",OFFSET(Summary!$H61,0,Analysis!BS$10))</f>
        <v/>
      </c>
      <c r="BT61" s="269" t="str">
        <f ca="1">IF(Summary!$H61="","",OFFSET(Summary!$H61,0,Analysis!BT$10))</f>
        <v/>
      </c>
      <c r="BU61" s="269" t="str">
        <f ca="1">IF(Summary!$H61="","",OFFSET(Summary!$H61,0,Analysis!BU$10))</f>
        <v/>
      </c>
      <c r="BV61" s="269" t="str">
        <f ca="1">IF(Summary!$H61="","",OFFSET(Summary!$H61,0,Analysis!BV$10))</f>
        <v/>
      </c>
      <c r="BW61" s="269" t="str">
        <f ca="1">IF(Summary!$H61="","",OFFSET(Summary!$H61,0,Analysis!BW$10))</f>
        <v/>
      </c>
      <c r="BX61" s="269" t="str">
        <f ca="1">IF(Summary!$H61="","",OFFSET(Summary!$H61,0,Analysis!BX$10))</f>
        <v/>
      </c>
      <c r="BY61" s="269" t="str">
        <f ca="1">IF(Summary!$H61="","",OFFSET(Summary!$H61,0,Analysis!BY$10))</f>
        <v/>
      </c>
      <c r="BZ61" s="269" t="str">
        <f ca="1">IF(Summary!$H61="","",OFFSET(Summary!$H61,0,Analysis!BZ$10))</f>
        <v/>
      </c>
      <c r="CA61" s="269"/>
    </row>
    <row r="62" spans="3:79" ht="18" customHeight="1" x14ac:dyDescent="0.25">
      <c r="G62" s="169"/>
      <c r="H62" s="175"/>
      <c r="I62" s="44"/>
      <c r="J62" s="146"/>
      <c r="K62" s="186">
        <v>9</v>
      </c>
      <c r="L62" s="146" t="str">
        <v>Events and Sponsorships</v>
      </c>
      <c r="M62" s="153">
        <f>IF(L62="","",IFERROR(SUMIFS(Allocations!$AA$29:$AA$128,Allocations!$AC$29:$AC$128,1,Allocations!$Z$29:$Z$128,Analysis!L62),0))</f>
        <v>3667</v>
      </c>
      <c r="N62" s="153">
        <f>IF(L62="","",IF(IFERROR(SUMIFS(TB_TRANSACTIONS[Total ($)],TB_TRANSACTIONS[Subcategory],Analysis!L62,TB_TRANSACTIONS[Month],$K$8),0)&lt;M62,IFERROR(SUMIFS(TB_TRANSACTIONS[Total ($)],TB_TRANSACTIONS[Subcategory],Analysis!L62,TB_TRANSACTIONS[Month],$K$8),0),M62))</f>
        <v>846</v>
      </c>
      <c r="O62" s="153">
        <f>IF(L62="","",IF(IFERROR(SUMIFS(TB_TRANSACTIONS[Total ($)],TB_TRANSACTIONS[Subcategory],Analysis!L62,TB_TRANSACTIONS[Month],$K$8,TB_TRANSACTIONS[Monthly filter],1),0)&gt;M62,SUMIFS(TB_TRANSACTIONS[Total ($)],TB_TRANSACTIONS[Subcategory],Analysis!L62,TB_TRANSACTIONS[Month],$K$8,TB_TRANSACTIONS[Monthly filter],1),0))</f>
        <v>0</v>
      </c>
      <c r="P62" s="153">
        <f t="shared" si="29"/>
        <v>22185</v>
      </c>
      <c r="Q62" s="151">
        <f t="shared" si="30"/>
        <v>0.23070629942732479</v>
      </c>
      <c r="R62" s="151">
        <f t="shared" si="31"/>
        <v>0</v>
      </c>
      <c r="S62" s="151">
        <f t="shared" si="32"/>
        <v>1</v>
      </c>
      <c r="T62" s="226">
        <f t="shared" si="33"/>
        <v>-0.76929370057267521</v>
      </c>
      <c r="U62" s="186">
        <v>9</v>
      </c>
      <c r="V62" s="146" t="str">
        <v>Events and Sponsorships</v>
      </c>
      <c r="W62" s="153">
        <f>IF(L62="","",IFERROR(SUMIFS(TB_TRANSACTIONS[Total ($)],TB_TRANSACTIONS[Subcategory],Analysis!L62,TB_TRANSACTIONS[Month],$K$8,TB_TRANSACTIONS[Expense type],"Fixed",TB_TRANSACTIONS[Monthly filter],1),0))</f>
        <v>0</v>
      </c>
      <c r="X62" s="153">
        <f>IF(L62="","",IFERROR(SUMIFS(TB_TRANSACTIONS[Total ($)],TB_TRANSACTIONS[Subcategory],Analysis!L62,TB_TRANSACTIONS[Month],$K$8,TB_TRANSACTIONS[Expense type],"Variable",TB_TRANSACTIONS[Monthly filter],1),0))</f>
        <v>846</v>
      </c>
      <c r="Y62" s="153"/>
      <c r="AC62" s="146"/>
      <c r="AD62" s="186">
        <v>9</v>
      </c>
      <c r="AE62" s="146" t="str">
        <v>Events and Sponsorships</v>
      </c>
      <c r="AF62" s="153">
        <f>IF(AE62="","",IFERROR(SUMIFS(Allocations!$AF$29:$AF$128,Allocations!$AH$29:$AH$128,1,Allocations!$AE$29:$AE$128,Analysis!AE62),0))</f>
        <v>8954</v>
      </c>
      <c r="AG62" s="153">
        <f>IF(AE62="","",IF(IFERROR(SUMIFS(TB_TRANSACTIONS[Total ($)],TB_TRANSACTIONS[Quarterly filter],1,TB_TRANSACTIONS[Subcategory],AE62),0)&lt;AF62,IFERROR(SUMIFS(TB_TRANSACTIONS[Total ($)],TB_TRANSACTIONS[Quarterly filter],1,TB_TRANSACTIONS[Subcategory],AE62),0),AF62))</f>
        <v>4308</v>
      </c>
      <c r="AH62" s="153">
        <f>IF(AE62="","",IF(IFERROR(SUMIFS(TB_TRANSACTIONS[Total ($)],TB_TRANSACTIONS[Subcategory],Analysis!AE62,TB_TRANSACTIONS[Quarter],$AD$8,TB_TRANSACTIONS[Quarterly filter],1),0)&gt;AF62,SUMIFS(TB_TRANSACTIONS[Total ($)],TB_TRANSACTIONS[Subcategory],Analysis!AE62,TB_TRANSACTIONS[Quarter],$AD$8,TB_TRANSACTIONS[Quarterly filter],1),0))</f>
        <v>0</v>
      </c>
      <c r="AI62" s="153">
        <f t="shared" si="27"/>
        <v>75967.56</v>
      </c>
      <c r="AJ62" s="151">
        <f t="shared" si="34"/>
        <v>0.48112575385302658</v>
      </c>
      <c r="AK62" s="151">
        <f t="shared" si="35"/>
        <v>0</v>
      </c>
      <c r="AL62" s="151">
        <f t="shared" si="36"/>
        <v>1</v>
      </c>
      <c r="AM62" s="226">
        <f t="shared" si="37"/>
        <v>-0.51887424614697342</v>
      </c>
      <c r="AN62" s="186">
        <v>9</v>
      </c>
      <c r="AO62" s="146" t="str">
        <v>Events and Sponsorships</v>
      </c>
      <c r="AP62" s="153">
        <f>IF(AE62="","",IFERROR(SUMIFS(TB_TRANSACTIONS[Total ($)],TB_TRANSACTIONS[Subcategory],Analysis!AE62,TB_TRANSACTIONS[Quarter],$AD$8,TB_TRANSACTIONS[Expense type],"Fixed",TB_TRANSACTIONS[Quarterly filter],1),0))</f>
        <v>0</v>
      </c>
      <c r="AQ62" s="153">
        <f>IF(AE62="","",IFERROR(SUMIFS(TB_TRANSACTIONS[Total ($)],TB_TRANSACTIONS[Subcategory],Analysis!AE62,TB_TRANSACTIONS[Quarter],$AD$8,TB_TRANSACTIONS[Expense type],"Variable",TB_TRANSACTIONS[Quarterly filter],1),0))</f>
        <v>4308</v>
      </c>
      <c r="AV62" s="146"/>
      <c r="AW62" s="186">
        <v>9</v>
      </c>
      <c r="AX62" s="146"/>
      <c r="AY62" s="153" t="str">
        <f>IF(AX62="","",IFERROR(SUMIFS(TB_ALLOCATIONS[Total ($)],TB_ALLOCATIONS[Annual filter],1,TB_ALLOCATIONS[Subcategory],Analysis!AX62),0))</f>
        <v/>
      </c>
      <c r="AZ62" s="153" t="str">
        <f>IF(AX62="","",IF(IFERROR(SUMIFS(TB_TRANSACTIONS[Total ($)],TB_TRANSACTIONS[Annual filter],1,TB_TRANSACTIONS[Subcategory],AX62),0)&lt;AY62,IFERROR(SUMIFS(TB_TRANSACTIONS[Total ($)],TB_TRANSACTIONS[Annual filter],1,TB_TRANSACTIONS[Subcategory],AX62),0),AY62))</f>
        <v/>
      </c>
      <c r="BA62" s="153" t="str">
        <f>IF(AX62="","",IF(IFERROR(SUMIFS(TB_TRANSACTIONS[Total ($)],TB_TRANSACTIONS[Subcategory],Analysis!AX62,TB_TRANSACTIONS[Annual filter],1),0)&gt;AY62,SUMIFS(TB_TRANSACTIONS[Total ($)],TB_TRANSACTIONS[Subcategory],Analysis!AX62,TB_TRANSACTIONS[Annual filter],1),0))</f>
        <v/>
      </c>
      <c r="BB62" s="153" t="str">
        <f t="shared" si="28"/>
        <v/>
      </c>
      <c r="BC62" s="151" t="str">
        <f t="shared" si="38"/>
        <v/>
      </c>
      <c r="BD62" s="151" t="str">
        <f t="shared" si="39"/>
        <v/>
      </c>
      <c r="BE62" s="151" t="str">
        <f t="shared" si="40"/>
        <v/>
      </c>
      <c r="BF62" s="226" t="str">
        <f t="shared" si="41"/>
        <v/>
      </c>
      <c r="BH62" s="146"/>
      <c r="BI62" s="153" t="str">
        <f>IF(AX62="","",IFERROR(SUMIFS(TB_TRANSACTIONS[Total ($)],TB_TRANSACTIONS[Subcategory],Analysis!AX62,TB_TRANSACTIONS[Annual filter],1,TB_TRANSACTIONS[Expense type],"Fixed"),0))</f>
        <v/>
      </c>
      <c r="BJ62" s="153" t="str">
        <f>IF(AX62="","",IFERROR(SUMIFS(TB_TRANSACTIONS[Total ($)],TB_TRANSACTIONS[Subcategory],Analysis!AX62,TB_TRANSACTIONS[Annual filter],1,TB_TRANSACTIONS[Expense type],"Variable"),0))</f>
        <v/>
      </c>
      <c r="BK62" s="24"/>
      <c r="BL62" s="24"/>
      <c r="BM62" s="24"/>
      <c r="BN62" s="24"/>
      <c r="BO62" s="269" t="str">
        <f ca="1">IF(Summary!$H62="","",OFFSET(Summary!$H62,0,Analysis!BO$10))</f>
        <v/>
      </c>
      <c r="BP62" s="269" t="str">
        <f ca="1">IF(Summary!$H62="","",OFFSET(Summary!$H62,0,Analysis!BP$10))</f>
        <v/>
      </c>
      <c r="BQ62" s="269" t="str">
        <f ca="1">IF(Summary!$H62="","",OFFSET(Summary!$H62,0,Analysis!BQ$10))</f>
        <v/>
      </c>
      <c r="BR62" s="269" t="str">
        <f ca="1">IF(Summary!$H62="","",OFFSET(Summary!$H62,0,Analysis!BR$10))</f>
        <v/>
      </c>
      <c r="BS62" s="269" t="str">
        <f ca="1">IF(Summary!$H62="","",OFFSET(Summary!$H62,0,Analysis!BS$10))</f>
        <v/>
      </c>
      <c r="BT62" s="269" t="str">
        <f ca="1">IF(Summary!$H62="","",OFFSET(Summary!$H62,0,Analysis!BT$10))</f>
        <v/>
      </c>
      <c r="BU62" s="269" t="str">
        <f ca="1">IF(Summary!$H62="","",OFFSET(Summary!$H62,0,Analysis!BU$10))</f>
        <v/>
      </c>
      <c r="BV62" s="269" t="str">
        <f ca="1">IF(Summary!$H62="","",OFFSET(Summary!$H62,0,Analysis!BV$10))</f>
        <v/>
      </c>
      <c r="BW62" s="269" t="str">
        <f ca="1">IF(Summary!$H62="","",OFFSET(Summary!$H62,0,Analysis!BW$10))</f>
        <v/>
      </c>
      <c r="BX62" s="269" t="str">
        <f ca="1">IF(Summary!$H62="","",OFFSET(Summary!$H62,0,Analysis!BX$10))</f>
        <v/>
      </c>
      <c r="BY62" s="269" t="str">
        <f ca="1">IF(Summary!$H62="","",OFFSET(Summary!$H62,0,Analysis!BY$10))</f>
        <v/>
      </c>
      <c r="BZ62" s="269" t="str">
        <f ca="1">IF(Summary!$H62="","",OFFSET(Summary!$H62,0,Analysis!BZ$10))</f>
        <v/>
      </c>
      <c r="CA62" s="269"/>
    </row>
    <row r="63" spans="3:79" ht="18" customHeight="1" x14ac:dyDescent="0.25">
      <c r="G63" s="169"/>
      <c r="H63" s="175"/>
      <c r="I63" s="44"/>
      <c r="J63" s="146"/>
      <c r="K63" s="186">
        <v>10</v>
      </c>
      <c r="L63" s="146" t="str">
        <v>Transportation</v>
      </c>
      <c r="M63" s="153">
        <f>IF(L63="","",IFERROR(SUMIFS(Allocations!$AA$29:$AA$128,Allocations!$AC$29:$AC$128,1,Allocations!$Z$29:$Z$128,Analysis!L63),0))</f>
        <v>3813</v>
      </c>
      <c r="N63" s="153">
        <f>IF(L63="","",IF(IFERROR(SUMIFS(TB_TRANSACTIONS[Total ($)],TB_TRANSACTIONS[Subcategory],Analysis!L63,TB_TRANSACTIONS[Month],$K$8),0)&lt;M63,IFERROR(SUMIFS(TB_TRANSACTIONS[Total ($)],TB_TRANSACTIONS[Subcategory],Analysis!L63,TB_TRANSACTIONS[Month],$K$8),0),M63))</f>
        <v>1210</v>
      </c>
      <c r="O63" s="153">
        <f>IF(L63="","",IF(IFERROR(SUMIFS(TB_TRANSACTIONS[Total ($)],TB_TRANSACTIONS[Subcategory],Analysis!L63,TB_TRANSACTIONS[Month],$K$8,TB_TRANSACTIONS[Monthly filter],1),0)&gt;M63,SUMIFS(TB_TRANSACTIONS[Total ($)],TB_TRANSACTIONS[Subcategory],Analysis!L63,TB_TRANSACTIONS[Month],$K$8,TB_TRANSACTIONS[Monthly filter],1),0))</f>
        <v>0</v>
      </c>
      <c r="P63" s="153">
        <f t="shared" si="29"/>
        <v>22185</v>
      </c>
      <c r="Q63" s="151">
        <f t="shared" si="30"/>
        <v>0.3173354314188303</v>
      </c>
      <c r="R63" s="151">
        <f t="shared" si="31"/>
        <v>0</v>
      </c>
      <c r="S63" s="151">
        <f t="shared" si="32"/>
        <v>1</v>
      </c>
      <c r="T63" s="226">
        <f t="shared" si="33"/>
        <v>-0.68266456858116964</v>
      </c>
      <c r="U63" s="186">
        <v>10</v>
      </c>
      <c r="V63" s="146" t="str">
        <v>Transportation</v>
      </c>
      <c r="W63" s="153">
        <f>IF(L63="","",IFERROR(SUMIFS(TB_TRANSACTIONS[Total ($)],TB_TRANSACTIONS[Subcategory],Analysis!L63,TB_TRANSACTIONS[Month],$K$8,TB_TRANSACTIONS[Expense type],"Fixed",TB_TRANSACTIONS[Monthly filter],1),0))</f>
        <v>1210</v>
      </c>
      <c r="X63" s="153">
        <f>IF(L63="","",IFERROR(SUMIFS(TB_TRANSACTIONS[Total ($)],TB_TRANSACTIONS[Subcategory],Analysis!L63,TB_TRANSACTIONS[Month],$K$8,TB_TRANSACTIONS[Expense type],"Variable",TB_TRANSACTIONS[Monthly filter],1),0))</f>
        <v>0</v>
      </c>
      <c r="Y63" s="153"/>
      <c r="AC63" s="146"/>
      <c r="AD63" s="186">
        <v>10</v>
      </c>
      <c r="AE63" s="146" t="str">
        <v>Transportation</v>
      </c>
      <c r="AF63" s="153">
        <f>IF(AE63="","",IFERROR(SUMIFS(Allocations!$AF$29:$AF$128,Allocations!$AH$29:$AH$128,1,Allocations!$AE$29:$AE$128,Analysis!AE63),0))</f>
        <v>9797</v>
      </c>
      <c r="AG63" s="153">
        <f>IF(AE63="","",IF(IFERROR(SUMIFS(TB_TRANSACTIONS[Total ($)],TB_TRANSACTIONS[Quarterly filter],1,TB_TRANSACTIONS[Subcategory],AE63),0)&lt;AF63,IFERROR(SUMIFS(TB_TRANSACTIONS[Total ($)],TB_TRANSACTIONS[Quarterly filter],1,TB_TRANSACTIONS[Subcategory],AE63),0),AF63))</f>
        <v>9797</v>
      </c>
      <c r="AH63" s="153">
        <f>IF(AE63="","",IF(IFERROR(SUMIFS(TB_TRANSACTIONS[Total ($)],TB_TRANSACTIONS[Subcategory],Analysis!AE63,TB_TRANSACTIONS[Quarter],$AD$8,TB_TRANSACTIONS[Quarterly filter],1),0)&gt;AF63,SUMIFS(TB_TRANSACTIONS[Total ($)],TB_TRANSACTIONS[Subcategory],Analysis!AE63,TB_TRANSACTIONS[Quarter],$AD$8,TB_TRANSACTIONS[Quarterly filter],1),0))</f>
        <v>12000</v>
      </c>
      <c r="AI63" s="153">
        <f t="shared" si="27"/>
        <v>75967.56</v>
      </c>
      <c r="AJ63" s="151">
        <f t="shared" si="34"/>
        <v>1</v>
      </c>
      <c r="AK63" s="151">
        <f t="shared" si="35"/>
        <v>1.2248647545166889</v>
      </c>
      <c r="AL63" s="151">
        <f t="shared" si="36"/>
        <v>1</v>
      </c>
      <c r="AM63" s="226">
        <f t="shared" si="37"/>
        <v>1.2248647545166889</v>
      </c>
      <c r="AN63" s="186">
        <v>10</v>
      </c>
      <c r="AO63" s="146" t="str">
        <v>Transportation</v>
      </c>
      <c r="AP63" s="153">
        <f>IF(AE63="","",IFERROR(SUMIFS(TB_TRANSACTIONS[Total ($)],TB_TRANSACTIONS[Subcategory],Analysis!AE63,TB_TRANSACTIONS[Quarter],$AD$8,TB_TRANSACTIONS[Expense type],"Fixed",TB_TRANSACTIONS[Quarterly filter],1),0))</f>
        <v>12000</v>
      </c>
      <c r="AQ63" s="153">
        <f>IF(AE63="","",IFERROR(SUMIFS(TB_TRANSACTIONS[Total ($)],TB_TRANSACTIONS[Subcategory],Analysis!AE63,TB_TRANSACTIONS[Quarter],$AD$8,TB_TRANSACTIONS[Expense type],"Variable",TB_TRANSACTIONS[Quarterly filter],1),0))</f>
        <v>0</v>
      </c>
      <c r="AV63" s="146"/>
      <c r="AW63" s="186">
        <v>10</v>
      </c>
      <c r="AX63" s="146"/>
      <c r="AY63" s="153" t="str">
        <f>IF(AX63="","",IFERROR(SUMIFS(TB_ALLOCATIONS[Total ($)],TB_ALLOCATIONS[Annual filter],1,TB_ALLOCATIONS[Subcategory],Analysis!AX63),0))</f>
        <v/>
      </c>
      <c r="AZ63" s="153" t="str">
        <f>IF(AX63="","",IF(IFERROR(SUMIFS(TB_TRANSACTIONS[Total ($)],TB_TRANSACTIONS[Annual filter],1,TB_TRANSACTIONS[Subcategory],AX63),0)&lt;AY63,IFERROR(SUMIFS(TB_TRANSACTIONS[Total ($)],TB_TRANSACTIONS[Annual filter],1,TB_TRANSACTIONS[Subcategory],AX63),0),AY63))</f>
        <v/>
      </c>
      <c r="BA63" s="153" t="str">
        <f>IF(AX63="","",IF(IFERROR(SUMIFS(TB_TRANSACTIONS[Total ($)],TB_TRANSACTIONS[Subcategory],Analysis!AX63,TB_TRANSACTIONS[Annual filter],1),0)&gt;AY63,SUMIFS(TB_TRANSACTIONS[Total ($)],TB_TRANSACTIONS[Subcategory],Analysis!AX63,TB_TRANSACTIONS[Annual filter],1),0))</f>
        <v/>
      </c>
      <c r="BB63" s="153" t="str">
        <f t="shared" si="28"/>
        <v/>
      </c>
      <c r="BC63" s="151" t="str">
        <f t="shared" si="38"/>
        <v/>
      </c>
      <c r="BD63" s="151" t="str">
        <f t="shared" si="39"/>
        <v/>
      </c>
      <c r="BE63" s="151" t="str">
        <f t="shared" si="40"/>
        <v/>
      </c>
      <c r="BF63" s="226" t="str">
        <f t="shared" si="41"/>
        <v/>
      </c>
      <c r="BH63" s="146"/>
      <c r="BI63" s="153" t="str">
        <f>IF(AX63="","",IFERROR(SUMIFS(TB_TRANSACTIONS[Total ($)],TB_TRANSACTIONS[Subcategory],Analysis!AX63,TB_TRANSACTIONS[Annual filter],1,TB_TRANSACTIONS[Expense type],"Fixed"),0))</f>
        <v/>
      </c>
      <c r="BJ63" s="153" t="str">
        <f>IF(AX63="","",IFERROR(SUMIFS(TB_TRANSACTIONS[Total ($)],TB_TRANSACTIONS[Subcategory],Analysis!AX63,TB_TRANSACTIONS[Annual filter],1,TB_TRANSACTIONS[Expense type],"Variable"),0))</f>
        <v/>
      </c>
      <c r="BK63" s="24"/>
      <c r="BL63" s="24"/>
      <c r="BM63" s="24"/>
      <c r="BN63" s="24"/>
      <c r="BO63" s="269" t="str">
        <f ca="1">IF(Summary!$H63="","",OFFSET(Summary!$H63,0,Analysis!BO$10))</f>
        <v/>
      </c>
      <c r="BP63" s="269" t="str">
        <f ca="1">IF(Summary!$H63="","",OFFSET(Summary!$H63,0,Analysis!BP$10))</f>
        <v/>
      </c>
      <c r="BQ63" s="269" t="str">
        <f ca="1">IF(Summary!$H63="","",OFFSET(Summary!$H63,0,Analysis!BQ$10))</f>
        <v/>
      </c>
      <c r="BR63" s="269" t="str">
        <f ca="1">IF(Summary!$H63="","",OFFSET(Summary!$H63,0,Analysis!BR$10))</f>
        <v/>
      </c>
      <c r="BS63" s="269" t="str">
        <f ca="1">IF(Summary!$H63="","",OFFSET(Summary!$H63,0,Analysis!BS$10))</f>
        <v/>
      </c>
      <c r="BT63" s="269" t="str">
        <f ca="1">IF(Summary!$H63="","",OFFSET(Summary!$H63,0,Analysis!BT$10))</f>
        <v/>
      </c>
      <c r="BU63" s="269" t="str">
        <f ca="1">IF(Summary!$H63="","",OFFSET(Summary!$H63,0,Analysis!BU$10))</f>
        <v/>
      </c>
      <c r="BV63" s="269" t="str">
        <f ca="1">IF(Summary!$H63="","",OFFSET(Summary!$H63,0,Analysis!BV$10))</f>
        <v/>
      </c>
      <c r="BW63" s="269" t="str">
        <f ca="1">IF(Summary!$H63="","",OFFSET(Summary!$H63,0,Analysis!BW$10))</f>
        <v/>
      </c>
      <c r="BX63" s="269" t="str">
        <f ca="1">IF(Summary!$H63="","",OFFSET(Summary!$H63,0,Analysis!BX$10))</f>
        <v/>
      </c>
      <c r="BY63" s="269" t="str">
        <f ca="1">IF(Summary!$H63="","",OFFSET(Summary!$H63,0,Analysis!BY$10))</f>
        <v/>
      </c>
      <c r="BZ63" s="269" t="str">
        <f ca="1">IF(Summary!$H63="","",OFFSET(Summary!$H63,0,Analysis!BZ$10))</f>
        <v/>
      </c>
      <c r="CA63" s="269"/>
    </row>
    <row r="64" spans="3:79" ht="18" customHeight="1" x14ac:dyDescent="0.25">
      <c r="G64" s="169"/>
      <c r="H64" s="175"/>
      <c r="I64" s="44"/>
      <c r="J64" s="146"/>
      <c r="K64" s="186">
        <v>11</v>
      </c>
      <c r="L64" s="146" t="str">
        <v>Lodging</v>
      </c>
      <c r="M64" s="153">
        <f>IF(L64="","",IFERROR(SUMIFS(Allocations!$AA$29:$AA$128,Allocations!$AC$29:$AC$128,1,Allocations!$Z$29:$Z$128,Analysis!L64),0))</f>
        <v>1923</v>
      </c>
      <c r="N64" s="153">
        <f>IF(L64="","",IF(IFERROR(SUMIFS(TB_TRANSACTIONS[Total ($)],TB_TRANSACTIONS[Subcategory],Analysis!L64,TB_TRANSACTIONS[Month],$K$8),0)&lt;M64,IFERROR(SUMIFS(TB_TRANSACTIONS[Total ($)],TB_TRANSACTIONS[Subcategory],Analysis!L64,TB_TRANSACTIONS[Month],$K$8),0),M64))</f>
        <v>1561</v>
      </c>
      <c r="O64" s="153">
        <f>IF(L64="","",IF(IFERROR(SUMIFS(TB_TRANSACTIONS[Total ($)],TB_TRANSACTIONS[Subcategory],Analysis!L64,TB_TRANSACTIONS[Month],$K$8,TB_TRANSACTIONS[Monthly filter],1),0)&gt;M64,SUMIFS(TB_TRANSACTIONS[Total ($)],TB_TRANSACTIONS[Subcategory],Analysis!L64,TB_TRANSACTIONS[Month],$K$8,TB_TRANSACTIONS[Monthly filter],1),0))</f>
        <v>0</v>
      </c>
      <c r="P64" s="153">
        <f t="shared" si="29"/>
        <v>22185</v>
      </c>
      <c r="Q64" s="151">
        <f t="shared" si="30"/>
        <v>0.81175247009880391</v>
      </c>
      <c r="R64" s="151">
        <f t="shared" si="31"/>
        <v>0</v>
      </c>
      <c r="S64" s="151">
        <f t="shared" si="32"/>
        <v>1</v>
      </c>
      <c r="T64" s="226">
        <f t="shared" si="33"/>
        <v>-0.18824752990119609</v>
      </c>
      <c r="U64" s="186">
        <v>11</v>
      </c>
      <c r="V64" s="146" t="str">
        <v>Lodging</v>
      </c>
      <c r="W64" s="153">
        <f>IF(L64="","",IFERROR(SUMIFS(TB_TRANSACTIONS[Total ($)],TB_TRANSACTIONS[Subcategory],Analysis!L64,TB_TRANSACTIONS[Month],$K$8,TB_TRANSACTIONS[Expense type],"Fixed",TB_TRANSACTIONS[Monthly filter],1),0))</f>
        <v>0</v>
      </c>
      <c r="X64" s="153">
        <f>IF(L64="","",IFERROR(SUMIFS(TB_TRANSACTIONS[Total ($)],TB_TRANSACTIONS[Subcategory],Analysis!L64,TB_TRANSACTIONS[Month],$K$8,TB_TRANSACTIONS[Expense type],"Variable",TB_TRANSACTIONS[Monthly filter],1),0))</f>
        <v>1561</v>
      </c>
      <c r="Y64" s="153"/>
      <c r="AC64" s="146"/>
      <c r="AD64" s="186">
        <v>11</v>
      </c>
      <c r="AE64" s="146" t="str">
        <v>Lodging</v>
      </c>
      <c r="AF64" s="153">
        <f>IF(AE64="","",IFERROR(SUMIFS(Allocations!$AF$29:$AF$128,Allocations!$AH$29:$AH$128,1,Allocations!$AE$29:$AE$128,Analysis!AE64),0))</f>
        <v>9992</v>
      </c>
      <c r="AG64" s="153">
        <f>IF(AE64="","",IF(IFERROR(SUMIFS(TB_TRANSACTIONS[Total ($)],TB_TRANSACTIONS[Quarterly filter],1,TB_TRANSACTIONS[Subcategory],AE64),0)&lt;AF64,IFERROR(SUMIFS(TB_TRANSACTIONS[Total ($)],TB_TRANSACTIONS[Quarterly filter],1,TB_TRANSACTIONS[Subcategory],AE64),0),AF64))</f>
        <v>9992</v>
      </c>
      <c r="AH64" s="153">
        <f>IF(AE64="","",IF(IFERROR(SUMIFS(TB_TRANSACTIONS[Total ($)],TB_TRANSACTIONS[Subcategory],Analysis!AE64,TB_TRANSACTIONS[Quarter],$AD$8,TB_TRANSACTIONS[Quarterly filter],1),0)&gt;AF64,SUMIFS(TB_TRANSACTIONS[Total ($)],TB_TRANSACTIONS[Subcategory],Analysis!AE64,TB_TRANSACTIONS[Quarter],$AD$8,TB_TRANSACTIONS[Quarterly filter],1),0))</f>
        <v>12000</v>
      </c>
      <c r="AI64" s="153">
        <f t="shared" si="27"/>
        <v>75967.56</v>
      </c>
      <c r="AJ64" s="151">
        <f t="shared" si="34"/>
        <v>1</v>
      </c>
      <c r="AK64" s="151">
        <f t="shared" si="35"/>
        <v>1.200960768614892</v>
      </c>
      <c r="AL64" s="151">
        <f t="shared" si="36"/>
        <v>1</v>
      </c>
      <c r="AM64" s="226">
        <f t="shared" si="37"/>
        <v>1.200960768614892</v>
      </c>
      <c r="AN64" s="186">
        <v>11</v>
      </c>
      <c r="AO64" s="146" t="str">
        <v>Lodging</v>
      </c>
      <c r="AP64" s="153">
        <f>IF(AE64="","",IFERROR(SUMIFS(TB_TRANSACTIONS[Total ($)],TB_TRANSACTIONS[Subcategory],Analysis!AE64,TB_TRANSACTIONS[Quarter],$AD$8,TB_TRANSACTIONS[Expense type],"Fixed",TB_TRANSACTIONS[Quarterly filter],1),0))</f>
        <v>0</v>
      </c>
      <c r="AQ64" s="153">
        <f>IF(AE64="","",IFERROR(SUMIFS(TB_TRANSACTIONS[Total ($)],TB_TRANSACTIONS[Subcategory],Analysis!AE64,TB_TRANSACTIONS[Quarter],$AD$8,TB_TRANSACTIONS[Expense type],"Variable",TB_TRANSACTIONS[Quarterly filter],1),0))</f>
        <v>12000</v>
      </c>
      <c r="AV64" s="146"/>
      <c r="AW64" s="186">
        <v>11</v>
      </c>
      <c r="AX64" s="146"/>
      <c r="AY64" s="153" t="str">
        <f>IF(AX64="","",IFERROR(SUMIFS(TB_ALLOCATIONS[Total ($)],TB_ALLOCATIONS[Annual filter],1,TB_ALLOCATIONS[Subcategory],Analysis!AX64),0))</f>
        <v/>
      </c>
      <c r="AZ64" s="153" t="str">
        <f>IF(AX64="","",IF(IFERROR(SUMIFS(TB_TRANSACTIONS[Total ($)],TB_TRANSACTIONS[Annual filter],1,TB_TRANSACTIONS[Subcategory],AX64),0)&lt;AY64,IFERROR(SUMIFS(TB_TRANSACTIONS[Total ($)],TB_TRANSACTIONS[Annual filter],1,TB_TRANSACTIONS[Subcategory],AX64),0),AY64))</f>
        <v/>
      </c>
      <c r="BA64" s="153" t="str">
        <f>IF(AX64="","",IF(IFERROR(SUMIFS(TB_TRANSACTIONS[Total ($)],TB_TRANSACTIONS[Subcategory],Analysis!AX64,TB_TRANSACTIONS[Annual filter],1),0)&gt;AY64,SUMIFS(TB_TRANSACTIONS[Total ($)],TB_TRANSACTIONS[Subcategory],Analysis!AX64,TB_TRANSACTIONS[Annual filter],1),0))</f>
        <v/>
      </c>
      <c r="BB64" s="153" t="str">
        <f t="shared" ref="BB64:BB127" si="42">IF(AX64="","",$BB$52)</f>
        <v/>
      </c>
      <c r="BC64" s="151" t="str">
        <f t="shared" ref="BC64:BC127" si="43">IFERROR(IF(AX64="","",IF(AZ64/AY64&lt;1,AZ64/AY64,1)),0)</f>
        <v/>
      </c>
      <c r="BD64" s="151" t="str">
        <f t="shared" si="39"/>
        <v/>
      </c>
      <c r="BE64" s="151" t="str">
        <f t="shared" ref="BE64:BE127" si="44">IF(AX64="","",1)</f>
        <v/>
      </c>
      <c r="BF64" s="226" t="str">
        <f t="shared" ref="BF64:BF127" si="45">IF(AX64="","",IFERROR((SUM(AZ64:BA64)/AY64)-1,0))</f>
        <v/>
      </c>
      <c r="BH64" s="146"/>
      <c r="BI64" s="153" t="str">
        <f>IF(AX64="","",IFERROR(SUMIFS(TB_TRANSACTIONS[Total ($)],TB_TRANSACTIONS[Subcategory],Analysis!AX64,TB_TRANSACTIONS[Annual filter],1,TB_TRANSACTIONS[Expense type],"Fixed"),0))</f>
        <v/>
      </c>
      <c r="BJ64" s="153" t="str">
        <f>IF(AX64="","",IFERROR(SUMIFS(TB_TRANSACTIONS[Total ($)],TB_TRANSACTIONS[Subcategory],Analysis!AX64,TB_TRANSACTIONS[Annual filter],1,TB_TRANSACTIONS[Expense type],"Variable"),0))</f>
        <v/>
      </c>
      <c r="BK64" s="24"/>
      <c r="BL64" s="24"/>
      <c r="BM64" s="24"/>
      <c r="BN64" s="24"/>
      <c r="BO64" s="269" t="str">
        <f ca="1">IF(Summary!$H64="","",OFFSET(Summary!$H64,0,Analysis!BO$10))</f>
        <v/>
      </c>
      <c r="BP64" s="269" t="str">
        <f ca="1">IF(Summary!$H64="","",OFFSET(Summary!$H64,0,Analysis!BP$10))</f>
        <v/>
      </c>
      <c r="BQ64" s="269" t="str">
        <f ca="1">IF(Summary!$H64="","",OFFSET(Summary!$H64,0,Analysis!BQ$10))</f>
        <v/>
      </c>
      <c r="BR64" s="269" t="str">
        <f ca="1">IF(Summary!$H64="","",OFFSET(Summary!$H64,0,Analysis!BR$10))</f>
        <v/>
      </c>
      <c r="BS64" s="269" t="str">
        <f ca="1">IF(Summary!$H64="","",OFFSET(Summary!$H64,0,Analysis!BS$10))</f>
        <v/>
      </c>
      <c r="BT64" s="269" t="str">
        <f ca="1">IF(Summary!$H64="","",OFFSET(Summary!$H64,0,Analysis!BT$10))</f>
        <v/>
      </c>
      <c r="BU64" s="269" t="str">
        <f ca="1">IF(Summary!$H64="","",OFFSET(Summary!$H64,0,Analysis!BU$10))</f>
        <v/>
      </c>
      <c r="BV64" s="269" t="str">
        <f ca="1">IF(Summary!$H64="","",OFFSET(Summary!$H64,0,Analysis!BV$10))</f>
        <v/>
      </c>
      <c r="BW64" s="269" t="str">
        <f ca="1">IF(Summary!$H64="","",OFFSET(Summary!$H64,0,Analysis!BW$10))</f>
        <v/>
      </c>
      <c r="BX64" s="269" t="str">
        <f ca="1">IF(Summary!$H64="","",OFFSET(Summary!$H64,0,Analysis!BX$10))</f>
        <v/>
      </c>
      <c r="BY64" s="269" t="str">
        <f ca="1">IF(Summary!$H64="","",OFFSET(Summary!$H64,0,Analysis!BY$10))</f>
        <v/>
      </c>
      <c r="BZ64" s="269" t="str">
        <f ca="1">IF(Summary!$H64="","",OFFSET(Summary!$H64,0,Analysis!BZ$10))</f>
        <v/>
      </c>
      <c r="CA64" s="269"/>
    </row>
    <row r="65" spans="4:79" ht="18" customHeight="1" x14ac:dyDescent="0.25">
      <c r="G65" s="169"/>
      <c r="H65" s="175"/>
      <c r="I65" s="44"/>
      <c r="J65" s="146"/>
      <c r="K65" s="186">
        <v>12</v>
      </c>
      <c r="L65" s="146" t="str">
        <v>Revision</v>
      </c>
      <c r="M65" s="153">
        <f>IF(L65="","",IFERROR(SUMIFS(Allocations!$AA$29:$AA$128,Allocations!$AC$29:$AC$128,1,Allocations!$Z$29:$Z$128,Analysis!L65),0))</f>
        <v>0</v>
      </c>
      <c r="N65" s="153">
        <f>IF(L65="","",IF(IFERROR(SUMIFS(TB_TRANSACTIONS[Total ($)],TB_TRANSACTIONS[Subcategory],Analysis!L65,TB_TRANSACTIONS[Month],$K$8),0)&lt;M65,IFERROR(SUMIFS(TB_TRANSACTIONS[Total ($)],TB_TRANSACTIONS[Subcategory],Analysis!L65,TB_TRANSACTIONS[Month],$K$8),0),M65))</f>
        <v>0</v>
      </c>
      <c r="O65" s="153">
        <f>IF(L65="","",IF(IFERROR(SUMIFS(TB_TRANSACTIONS[Total ($)],TB_TRANSACTIONS[Subcategory],Analysis!L65,TB_TRANSACTIONS[Month],$K$8,TB_TRANSACTIONS[Monthly filter],1),0)&gt;M65,SUMIFS(TB_TRANSACTIONS[Total ($)],TB_TRANSACTIONS[Subcategory],Analysis!L65,TB_TRANSACTIONS[Month],$K$8,TB_TRANSACTIONS[Monthly filter],1),0))</f>
        <v>0</v>
      </c>
      <c r="P65" s="153">
        <f t="shared" si="29"/>
        <v>22185</v>
      </c>
      <c r="Q65" s="151">
        <f t="shared" si="30"/>
        <v>0</v>
      </c>
      <c r="R65" s="151">
        <f t="shared" si="31"/>
        <v>0</v>
      </c>
      <c r="S65" s="151">
        <f t="shared" si="32"/>
        <v>1</v>
      </c>
      <c r="T65" s="226">
        <f t="shared" si="33"/>
        <v>0</v>
      </c>
      <c r="U65" s="186">
        <v>12</v>
      </c>
      <c r="V65" s="146" t="str">
        <v>Revision</v>
      </c>
      <c r="W65" s="153">
        <f>IF(L65="","",IFERROR(SUMIFS(TB_TRANSACTIONS[Total ($)],TB_TRANSACTIONS[Subcategory],Analysis!L65,TB_TRANSACTIONS[Month],$K$8,TB_TRANSACTIONS[Expense type],"Fixed",TB_TRANSACTIONS[Monthly filter],1),0))</f>
        <v>0</v>
      </c>
      <c r="X65" s="153">
        <f>IF(L65="","",IFERROR(SUMIFS(TB_TRANSACTIONS[Total ($)],TB_TRANSACTIONS[Subcategory],Analysis!L65,TB_TRANSACTIONS[Month],$K$8,TB_TRANSACTIONS[Expense type],"Variable",TB_TRANSACTIONS[Monthly filter],1),0))</f>
        <v>0</v>
      </c>
      <c r="Y65" s="153"/>
      <c r="AC65" s="146"/>
      <c r="AD65" s="186">
        <v>12</v>
      </c>
      <c r="AE65" s="146" t="str">
        <v>Revision</v>
      </c>
      <c r="AF65" s="153">
        <f>IF(AE65="","",IFERROR(SUMIFS(Allocations!$AF$29:$AF$128,Allocations!$AH$29:$AH$128,1,Allocations!$AE$29:$AE$128,Analysis!AE65),0))</f>
        <v>0</v>
      </c>
      <c r="AG65" s="153">
        <f>IF(AE65="","",IF(IFERROR(SUMIFS(TB_TRANSACTIONS[Total ($)],TB_TRANSACTIONS[Quarterly filter],1,TB_TRANSACTIONS[Subcategory],AE65),0)&lt;AF65,IFERROR(SUMIFS(TB_TRANSACTIONS[Total ($)],TB_TRANSACTIONS[Quarterly filter],1,TB_TRANSACTIONS[Subcategory],AE65),0),AF65))</f>
        <v>0</v>
      </c>
      <c r="AH65" s="153">
        <f>IF(AE65="","",IF(IFERROR(SUMIFS(TB_TRANSACTIONS[Total ($)],TB_TRANSACTIONS[Subcategory],Analysis!AE65,TB_TRANSACTIONS[Quarter],$AD$8,TB_TRANSACTIONS[Quarterly filter],1),0)&gt;AF65,SUMIFS(TB_TRANSACTIONS[Total ($)],TB_TRANSACTIONS[Subcategory],Analysis!AE65,TB_TRANSACTIONS[Quarter],$AD$8,TB_TRANSACTIONS[Quarterly filter],1),0))</f>
        <v>0</v>
      </c>
      <c r="AI65" s="153">
        <f t="shared" ref="AI65:AI128" si="46">IF(AE65="","",$AI$52)</f>
        <v>75967.56</v>
      </c>
      <c r="AJ65" s="151">
        <f t="shared" ref="AJ65:AJ128" si="47">IFERROR(IF(AE65="","",IF(AG65/AF65&lt;1,AG65/AF65,1)),0)</f>
        <v>0</v>
      </c>
      <c r="AK65" s="151">
        <f t="shared" ref="AK65:AK128" si="48">IFERROR(IF(AE65="","",IF(AH65=0,0,(AH65/AF65))),0)</f>
        <v>0</v>
      </c>
      <c r="AL65" s="151">
        <f t="shared" ref="AL65:AL128" si="49">IF(AE65="","",1)</f>
        <v>1</v>
      </c>
      <c r="AM65" s="226">
        <f t="shared" ref="AM65:AM128" si="50">IF(AE65="","",IFERROR((SUM(AG65:AH65)/AF65)-1,0))</f>
        <v>0</v>
      </c>
      <c r="AN65" s="186">
        <v>12</v>
      </c>
      <c r="AO65" s="146" t="str">
        <v>Revision</v>
      </c>
      <c r="AP65" s="153">
        <f>IF(AE65="","",IFERROR(SUMIFS(TB_TRANSACTIONS[Total ($)],TB_TRANSACTIONS[Subcategory],Analysis!AE65,TB_TRANSACTIONS[Quarter],$AD$8,TB_TRANSACTIONS[Expense type],"Fixed",TB_TRANSACTIONS[Quarterly filter],1),0))</f>
        <v>0</v>
      </c>
      <c r="AQ65" s="153">
        <f>IF(AE65="","",IFERROR(SUMIFS(TB_TRANSACTIONS[Total ($)],TB_TRANSACTIONS[Subcategory],Analysis!AE65,TB_TRANSACTIONS[Quarter],$AD$8,TB_TRANSACTIONS[Expense type],"Variable",TB_TRANSACTIONS[Quarterly filter],1),0))</f>
        <v>0</v>
      </c>
      <c r="AV65" s="146"/>
      <c r="AW65" s="186">
        <v>12</v>
      </c>
      <c r="AX65" s="146"/>
      <c r="AY65" s="153" t="str">
        <f>IF(AX65="","",IFERROR(SUMIFS(TB_ALLOCATIONS[Total ($)],TB_ALLOCATIONS[Annual filter],1,TB_ALLOCATIONS[Subcategory],Analysis!AX65),0))</f>
        <v/>
      </c>
      <c r="AZ65" s="153" t="str">
        <f>IF(AX65="","",IF(IFERROR(SUMIFS(TB_TRANSACTIONS[Total ($)],TB_TRANSACTIONS[Annual filter],1,TB_TRANSACTIONS[Subcategory],AX65),0)&lt;AY65,IFERROR(SUMIFS(TB_TRANSACTIONS[Total ($)],TB_TRANSACTIONS[Annual filter],1,TB_TRANSACTIONS[Subcategory],AX65),0),AY65))</f>
        <v/>
      </c>
      <c r="BA65" s="153" t="str">
        <f>IF(AX65="","",IF(IFERROR(SUMIFS(TB_TRANSACTIONS[Total ($)],TB_TRANSACTIONS[Subcategory],Analysis!AX65,TB_TRANSACTIONS[Annual filter],1),0)&gt;AY65,SUMIFS(TB_TRANSACTIONS[Total ($)],TB_TRANSACTIONS[Subcategory],Analysis!AX65,TB_TRANSACTIONS[Annual filter],1),0))</f>
        <v/>
      </c>
      <c r="BB65" s="153" t="str">
        <f t="shared" si="42"/>
        <v/>
      </c>
      <c r="BC65" s="151" t="str">
        <f t="shared" si="43"/>
        <v/>
      </c>
      <c r="BD65" s="151" t="str">
        <f t="shared" si="39"/>
        <v/>
      </c>
      <c r="BE65" s="151" t="str">
        <f t="shared" si="44"/>
        <v/>
      </c>
      <c r="BF65" s="226" t="str">
        <f t="shared" si="45"/>
        <v/>
      </c>
      <c r="BH65" s="146"/>
      <c r="BI65" s="153" t="str">
        <f>IF(AX65="","",IFERROR(SUMIFS(TB_TRANSACTIONS[Total ($)],TB_TRANSACTIONS[Subcategory],Analysis!AX65,TB_TRANSACTIONS[Annual filter],1,TB_TRANSACTIONS[Expense type],"Fixed"),0))</f>
        <v/>
      </c>
      <c r="BJ65" s="153" t="str">
        <f>IF(AX65="","",IFERROR(SUMIFS(TB_TRANSACTIONS[Total ($)],TB_TRANSACTIONS[Subcategory],Analysis!AX65,TB_TRANSACTIONS[Annual filter],1,TB_TRANSACTIONS[Expense type],"Variable"),0))</f>
        <v/>
      </c>
      <c r="BK65" s="24"/>
      <c r="BL65" s="24"/>
      <c r="BM65" s="24"/>
      <c r="BN65" s="24"/>
      <c r="BO65" s="269" t="str">
        <f ca="1">IF(Summary!$H65="","",OFFSET(Summary!$H65,0,Analysis!BO$10))</f>
        <v/>
      </c>
      <c r="BP65" s="269" t="str">
        <f ca="1">IF(Summary!$H65="","",OFFSET(Summary!$H65,0,Analysis!BP$10))</f>
        <v/>
      </c>
      <c r="BQ65" s="269" t="str">
        <f ca="1">IF(Summary!$H65="","",OFFSET(Summary!$H65,0,Analysis!BQ$10))</f>
        <v/>
      </c>
      <c r="BR65" s="269" t="str">
        <f ca="1">IF(Summary!$H65="","",OFFSET(Summary!$H65,0,Analysis!BR$10))</f>
        <v/>
      </c>
      <c r="BS65" s="269" t="str">
        <f ca="1">IF(Summary!$H65="","",OFFSET(Summary!$H65,0,Analysis!BS$10))</f>
        <v/>
      </c>
      <c r="BT65" s="269" t="str">
        <f ca="1">IF(Summary!$H65="","",OFFSET(Summary!$H65,0,Analysis!BT$10))</f>
        <v/>
      </c>
      <c r="BU65" s="269" t="str">
        <f ca="1">IF(Summary!$H65="","",OFFSET(Summary!$H65,0,Analysis!BU$10))</f>
        <v/>
      </c>
      <c r="BV65" s="269" t="str">
        <f ca="1">IF(Summary!$H65="","",OFFSET(Summary!$H65,0,Analysis!BV$10))</f>
        <v/>
      </c>
      <c r="BW65" s="269" t="str">
        <f ca="1">IF(Summary!$H65="","",OFFSET(Summary!$H65,0,Analysis!BW$10))</f>
        <v/>
      </c>
      <c r="BX65" s="269" t="str">
        <f ca="1">IF(Summary!$H65="","",OFFSET(Summary!$H65,0,Analysis!BX$10))</f>
        <v/>
      </c>
      <c r="BY65" s="269" t="str">
        <f ca="1">IF(Summary!$H65="","",OFFSET(Summary!$H65,0,Analysis!BY$10))</f>
        <v/>
      </c>
      <c r="BZ65" s="269" t="str">
        <f ca="1">IF(Summary!$H65="","",OFFSET(Summary!$H65,0,Analysis!BZ$10))</f>
        <v/>
      </c>
      <c r="CA65" s="269"/>
    </row>
    <row r="66" spans="4:79" ht="18" customHeight="1" x14ac:dyDescent="0.25">
      <c r="F66" s="44"/>
      <c r="G66" s="176"/>
      <c r="H66" s="175"/>
      <c r="I66" s="44"/>
      <c r="J66" s="146"/>
      <c r="K66" s="186">
        <v>13</v>
      </c>
      <c r="L66" s="146"/>
      <c r="M66" s="153" t="str">
        <f>IF(L66="","",IFERROR(SUMIFS(Allocations!$AA$29:$AA$128,Allocations!$AC$29:$AC$128,1,Allocations!$Z$29:$Z$128,Analysis!L66),0))</f>
        <v/>
      </c>
      <c r="N66" s="153" t="str">
        <f>IF(L66="","",IF(IFERROR(SUMIFS(TB_TRANSACTIONS[Total ($)],TB_TRANSACTIONS[Subcategory],Analysis!L66,TB_TRANSACTIONS[Month],$K$8),0)&lt;M66,IFERROR(SUMIFS(TB_TRANSACTIONS[Total ($)],TB_TRANSACTIONS[Subcategory],Analysis!L66,TB_TRANSACTIONS[Month],$K$8),0),M66))</f>
        <v/>
      </c>
      <c r="O66" s="153" t="str">
        <f>IF(L66="","",IF(IFERROR(SUMIFS(TB_TRANSACTIONS[Total ($)],TB_TRANSACTIONS[Subcategory],Analysis!L66,TB_TRANSACTIONS[Month],$K$8,TB_TRANSACTIONS[Monthly filter],1),0)&gt;M66,SUMIFS(TB_TRANSACTIONS[Total ($)],TB_TRANSACTIONS[Subcategory],Analysis!L66,TB_TRANSACTIONS[Month],$K$8,TB_TRANSACTIONS[Monthly filter],1),0))</f>
        <v/>
      </c>
      <c r="P66" s="153" t="str">
        <f t="shared" si="29"/>
        <v/>
      </c>
      <c r="Q66" s="151" t="str">
        <f t="shared" si="30"/>
        <v/>
      </c>
      <c r="R66" s="151" t="str">
        <f t="shared" si="31"/>
        <v/>
      </c>
      <c r="S66" s="151" t="str">
        <f t="shared" si="32"/>
        <v/>
      </c>
      <c r="T66" s="226" t="str">
        <f t="shared" si="33"/>
        <v/>
      </c>
      <c r="U66" s="186">
        <v>13</v>
      </c>
      <c r="V66" s="146"/>
      <c r="W66" s="153" t="str">
        <f>IF(L66="","",IFERROR(SUMIFS(TB_TRANSACTIONS[Total ($)],TB_TRANSACTIONS[Subcategory],Analysis!L66,TB_TRANSACTIONS[Month],$K$8,TB_TRANSACTIONS[Expense type],"Fixed",TB_TRANSACTIONS[Monthly filter],1),0))</f>
        <v/>
      </c>
      <c r="X66" s="153" t="str">
        <f>IF(L66="","",IFERROR(SUMIFS(TB_TRANSACTIONS[Total ($)],TB_TRANSACTIONS[Subcategory],Analysis!L66,TB_TRANSACTIONS[Month],$K$8,TB_TRANSACTIONS[Expense type],"Variable",TB_TRANSACTIONS[Monthly filter],1),0))</f>
        <v/>
      </c>
      <c r="Y66" s="153"/>
      <c r="AC66" s="146"/>
      <c r="AD66" s="186">
        <v>13</v>
      </c>
      <c r="AE66" s="146"/>
      <c r="AF66" s="153" t="str">
        <f>IF(AE66="","",IFERROR(SUMIFS(Allocations!$AF$29:$AF$128,Allocations!$AH$29:$AH$128,1,Allocations!$AE$29:$AE$128,Analysis!AE66),0))</f>
        <v/>
      </c>
      <c r="AG66" s="153" t="str">
        <f>IF(AE66="","",IF(IFERROR(SUMIFS(TB_TRANSACTIONS[Total ($)],TB_TRANSACTIONS[Quarterly filter],1,TB_TRANSACTIONS[Subcategory],AE66),0)&lt;AF66,IFERROR(SUMIFS(TB_TRANSACTIONS[Total ($)],TB_TRANSACTIONS[Quarterly filter],1,TB_TRANSACTIONS[Subcategory],AE66),0),AF66))</f>
        <v/>
      </c>
      <c r="AH66" s="153" t="str">
        <f>IF(AE66="","",IF(IFERROR(SUMIFS(TB_TRANSACTIONS[Total ($)],TB_TRANSACTIONS[Subcategory],Analysis!AE66,TB_TRANSACTIONS[Quarter],$AD$8,TB_TRANSACTIONS[Quarterly filter],1),0)&gt;AF66,SUMIFS(TB_TRANSACTIONS[Total ($)],TB_TRANSACTIONS[Subcategory],Analysis!AE66,TB_TRANSACTIONS[Quarter],$AD$8,TB_TRANSACTIONS[Quarterly filter],1),0))</f>
        <v/>
      </c>
      <c r="AI66" s="153" t="str">
        <f t="shared" si="46"/>
        <v/>
      </c>
      <c r="AJ66" s="151" t="str">
        <f t="shared" si="47"/>
        <v/>
      </c>
      <c r="AK66" s="151" t="str">
        <f t="shared" si="48"/>
        <v/>
      </c>
      <c r="AL66" s="151" t="str">
        <f t="shared" si="49"/>
        <v/>
      </c>
      <c r="AM66" s="226" t="str">
        <f t="shared" si="50"/>
        <v/>
      </c>
      <c r="AN66" s="186">
        <v>13</v>
      </c>
      <c r="AO66" s="146"/>
      <c r="AP66" s="153" t="str">
        <f>IF(AE66="","",IFERROR(SUMIFS(TB_TRANSACTIONS[Total ($)],TB_TRANSACTIONS[Subcategory],Analysis!AE66,TB_TRANSACTIONS[Quarter],$AD$8,TB_TRANSACTIONS[Expense type],"Fixed",TB_TRANSACTIONS[Quarterly filter],1),0))</f>
        <v/>
      </c>
      <c r="AQ66" s="153" t="str">
        <f>IF(AE66="","",IFERROR(SUMIFS(TB_TRANSACTIONS[Total ($)],TB_TRANSACTIONS[Subcategory],Analysis!AE66,TB_TRANSACTIONS[Quarter],$AD$8,TB_TRANSACTIONS[Expense type],"Variable",TB_TRANSACTIONS[Quarterly filter],1),0))</f>
        <v/>
      </c>
      <c r="AV66" s="146"/>
      <c r="AW66" s="186">
        <v>13</v>
      </c>
      <c r="AX66" s="146"/>
      <c r="AY66" s="153" t="str">
        <f>IF(AX66="","",IFERROR(SUMIFS(TB_ALLOCATIONS[Total ($)],TB_ALLOCATIONS[Annual filter],1,TB_ALLOCATIONS[Subcategory],Analysis!AX66),0))</f>
        <v/>
      </c>
      <c r="AZ66" s="153" t="str">
        <f>IF(AX66="","",IF(IFERROR(SUMIFS(TB_TRANSACTIONS[Total ($)],TB_TRANSACTIONS[Annual filter],1,TB_TRANSACTIONS[Subcategory],AX66),0)&lt;AY66,IFERROR(SUMIFS(TB_TRANSACTIONS[Total ($)],TB_TRANSACTIONS[Annual filter],1,TB_TRANSACTIONS[Subcategory],AX66),0),AY66))</f>
        <v/>
      </c>
      <c r="BA66" s="153" t="str">
        <f>IF(AX66="","",IF(IFERROR(SUMIFS(TB_TRANSACTIONS[Total ($)],TB_TRANSACTIONS[Subcategory],Analysis!AX66,TB_TRANSACTIONS[Annual filter],1),0)&gt;AY66,SUMIFS(TB_TRANSACTIONS[Total ($)],TB_TRANSACTIONS[Subcategory],Analysis!AX66,TB_TRANSACTIONS[Annual filter],1),0))</f>
        <v/>
      </c>
      <c r="BB66" s="153" t="str">
        <f t="shared" si="42"/>
        <v/>
      </c>
      <c r="BC66" s="151" t="str">
        <f t="shared" si="43"/>
        <v/>
      </c>
      <c r="BD66" s="151" t="str">
        <f t="shared" si="39"/>
        <v/>
      </c>
      <c r="BE66" s="151" t="str">
        <f t="shared" si="44"/>
        <v/>
      </c>
      <c r="BF66" s="226" t="str">
        <f t="shared" si="45"/>
        <v/>
      </c>
      <c r="BG66" s="45"/>
      <c r="BH66" s="146"/>
      <c r="BI66" s="153" t="str">
        <f>IF(AX66="","",IFERROR(SUMIFS(TB_TRANSACTIONS[Total ($)],TB_TRANSACTIONS[Subcategory],Analysis!AX66,TB_TRANSACTIONS[Annual filter],1,TB_TRANSACTIONS[Expense type],"Fixed"),0))</f>
        <v/>
      </c>
      <c r="BJ66" s="153" t="str">
        <f>IF(AX66="","",IFERROR(SUMIFS(TB_TRANSACTIONS[Total ($)],TB_TRANSACTIONS[Subcategory],Analysis!AX66,TB_TRANSACTIONS[Annual filter],1,TB_TRANSACTIONS[Expense type],"Variable"),0))</f>
        <v/>
      </c>
      <c r="BK66" s="24"/>
      <c r="BL66" s="24"/>
      <c r="BM66" s="24"/>
      <c r="BN66" s="24"/>
      <c r="BO66" s="269" t="str">
        <f ca="1">IF(Summary!$H66="","",OFFSET(Summary!$H66,0,Analysis!BO$10))</f>
        <v/>
      </c>
      <c r="BP66" s="269" t="str">
        <f ca="1">IF(Summary!$H66="","",OFFSET(Summary!$H66,0,Analysis!BP$10))</f>
        <v/>
      </c>
      <c r="BQ66" s="269" t="str">
        <f ca="1">IF(Summary!$H66="","",OFFSET(Summary!$H66,0,Analysis!BQ$10))</f>
        <v/>
      </c>
      <c r="BR66" s="269" t="str">
        <f ca="1">IF(Summary!$H66="","",OFFSET(Summary!$H66,0,Analysis!BR$10))</f>
        <v/>
      </c>
      <c r="BS66" s="269" t="str">
        <f ca="1">IF(Summary!$H66="","",OFFSET(Summary!$H66,0,Analysis!BS$10))</f>
        <v/>
      </c>
      <c r="BT66" s="269" t="str">
        <f ca="1">IF(Summary!$H66="","",OFFSET(Summary!$H66,0,Analysis!BT$10))</f>
        <v/>
      </c>
      <c r="BU66" s="269" t="str">
        <f ca="1">IF(Summary!$H66="","",OFFSET(Summary!$H66,0,Analysis!BU$10))</f>
        <v/>
      </c>
      <c r="BV66" s="269" t="str">
        <f ca="1">IF(Summary!$H66="","",OFFSET(Summary!$H66,0,Analysis!BV$10))</f>
        <v/>
      </c>
      <c r="BW66" s="269" t="str">
        <f ca="1">IF(Summary!$H66="","",OFFSET(Summary!$H66,0,Analysis!BW$10))</f>
        <v/>
      </c>
      <c r="BX66" s="269" t="str">
        <f ca="1">IF(Summary!$H66="","",OFFSET(Summary!$H66,0,Analysis!BX$10))</f>
        <v/>
      </c>
      <c r="BY66" s="269" t="str">
        <f ca="1">IF(Summary!$H66="","",OFFSET(Summary!$H66,0,Analysis!BY$10))</f>
        <v/>
      </c>
      <c r="BZ66" s="269" t="str">
        <f ca="1">IF(Summary!$H66="","",OFFSET(Summary!$H66,0,Analysis!BZ$10))</f>
        <v/>
      </c>
      <c r="CA66" s="269"/>
    </row>
    <row r="67" spans="4:79" ht="18" customHeight="1" x14ac:dyDescent="0.25">
      <c r="D67" s="38"/>
      <c r="E67" s="45"/>
      <c r="F67" s="44"/>
      <c r="G67" s="177"/>
      <c r="H67" s="175"/>
      <c r="I67" s="44"/>
      <c r="J67" s="146"/>
      <c r="K67" s="186">
        <v>14</v>
      </c>
      <c r="L67" s="146"/>
      <c r="M67" s="153" t="str">
        <f>IF(L67="","",IFERROR(SUMIFS(Allocations!$AA$29:$AA$128,Allocations!$AC$29:$AC$128,1,Allocations!$Z$29:$Z$128,Analysis!L67),0))</f>
        <v/>
      </c>
      <c r="N67" s="153" t="str">
        <f>IF(L67="","",IF(IFERROR(SUMIFS(TB_TRANSACTIONS[Total ($)],TB_TRANSACTIONS[Subcategory],Analysis!L67,TB_TRANSACTIONS[Month],$K$8),0)&lt;M67,IFERROR(SUMIFS(TB_TRANSACTIONS[Total ($)],TB_TRANSACTIONS[Subcategory],Analysis!L67,TB_TRANSACTIONS[Month],$K$8),0),M67))</f>
        <v/>
      </c>
      <c r="O67" s="153" t="str">
        <f>IF(L67="","",IF(IFERROR(SUMIFS(TB_TRANSACTIONS[Total ($)],TB_TRANSACTIONS[Subcategory],Analysis!L67,TB_TRANSACTIONS[Month],$K$8,TB_TRANSACTIONS[Monthly filter],1),0)&gt;M67,SUMIFS(TB_TRANSACTIONS[Total ($)],TB_TRANSACTIONS[Subcategory],Analysis!L67,TB_TRANSACTIONS[Month],$K$8,TB_TRANSACTIONS[Monthly filter],1),0))</f>
        <v/>
      </c>
      <c r="P67" s="153" t="str">
        <f t="shared" si="29"/>
        <v/>
      </c>
      <c r="Q67" s="151" t="str">
        <f t="shared" si="30"/>
        <v/>
      </c>
      <c r="R67" s="151" t="str">
        <f t="shared" si="31"/>
        <v/>
      </c>
      <c r="S67" s="151" t="str">
        <f t="shared" si="32"/>
        <v/>
      </c>
      <c r="T67" s="226" t="str">
        <f t="shared" si="33"/>
        <v/>
      </c>
      <c r="U67" s="186">
        <v>14</v>
      </c>
      <c r="V67" s="146"/>
      <c r="W67" s="153" t="str">
        <f>IF(L67="","",IFERROR(SUMIFS(TB_TRANSACTIONS[Total ($)],TB_TRANSACTIONS[Subcategory],Analysis!L67,TB_TRANSACTIONS[Month],$K$8,TB_TRANSACTIONS[Expense type],"Fixed",TB_TRANSACTIONS[Monthly filter],1),0))</f>
        <v/>
      </c>
      <c r="X67" s="153" t="str">
        <f>IF(L67="","",IFERROR(SUMIFS(TB_TRANSACTIONS[Total ($)],TB_TRANSACTIONS[Subcategory],Analysis!L67,TB_TRANSACTIONS[Month],$K$8,TB_TRANSACTIONS[Expense type],"Variable",TB_TRANSACTIONS[Monthly filter],1),0))</f>
        <v/>
      </c>
      <c r="Y67" s="153"/>
      <c r="AC67" s="146"/>
      <c r="AD67" s="186">
        <v>14</v>
      </c>
      <c r="AE67" s="146"/>
      <c r="AF67" s="153" t="str">
        <f>IF(AE67="","",IFERROR(SUMIFS(Allocations!$AF$29:$AF$128,Allocations!$AH$29:$AH$128,1,Allocations!$AE$29:$AE$128,Analysis!AE67),0))</f>
        <v/>
      </c>
      <c r="AG67" s="153" t="str">
        <f>IF(AE67="","",IF(IFERROR(SUMIFS(TB_TRANSACTIONS[Total ($)],TB_TRANSACTIONS[Quarterly filter],1,TB_TRANSACTIONS[Subcategory],AE67),0)&lt;AF67,IFERROR(SUMIFS(TB_TRANSACTIONS[Total ($)],TB_TRANSACTIONS[Quarterly filter],1,TB_TRANSACTIONS[Subcategory],AE67),0),AF67))</f>
        <v/>
      </c>
      <c r="AH67" s="153" t="str">
        <f>IF(AE67="","",IF(IFERROR(SUMIFS(TB_TRANSACTIONS[Total ($)],TB_TRANSACTIONS[Subcategory],Analysis!AE67,TB_TRANSACTIONS[Quarter],$AD$8,TB_TRANSACTIONS[Quarterly filter],1),0)&gt;AF67,SUMIFS(TB_TRANSACTIONS[Total ($)],TB_TRANSACTIONS[Subcategory],Analysis!AE67,TB_TRANSACTIONS[Quarter],$AD$8,TB_TRANSACTIONS[Quarterly filter],1),0))</f>
        <v/>
      </c>
      <c r="AI67" s="153" t="str">
        <f t="shared" si="46"/>
        <v/>
      </c>
      <c r="AJ67" s="151" t="str">
        <f t="shared" si="47"/>
        <v/>
      </c>
      <c r="AK67" s="151" t="str">
        <f t="shared" si="48"/>
        <v/>
      </c>
      <c r="AL67" s="151" t="str">
        <f t="shared" si="49"/>
        <v/>
      </c>
      <c r="AM67" s="226" t="str">
        <f t="shared" si="50"/>
        <v/>
      </c>
      <c r="AN67" s="186">
        <v>14</v>
      </c>
      <c r="AO67" s="146"/>
      <c r="AP67" s="153" t="str">
        <f>IF(AE67="","",IFERROR(SUMIFS(TB_TRANSACTIONS[Total ($)],TB_TRANSACTIONS[Subcategory],Analysis!AE67,TB_TRANSACTIONS[Quarter],$AD$8,TB_TRANSACTIONS[Expense type],"Fixed",TB_TRANSACTIONS[Quarterly filter],1),0))</f>
        <v/>
      </c>
      <c r="AQ67" s="153" t="str">
        <f>IF(AE67="","",IFERROR(SUMIFS(TB_TRANSACTIONS[Total ($)],TB_TRANSACTIONS[Subcategory],Analysis!AE67,TB_TRANSACTIONS[Quarter],$AD$8,TB_TRANSACTIONS[Expense type],"Variable",TB_TRANSACTIONS[Quarterly filter],1),0))</f>
        <v/>
      </c>
      <c r="AV67" s="146"/>
      <c r="AW67" s="186">
        <v>14</v>
      </c>
      <c r="AX67" s="146"/>
      <c r="AY67" s="153" t="str">
        <f>IF(AX67="","",IFERROR(SUMIFS(TB_ALLOCATIONS[Total ($)],TB_ALLOCATIONS[Annual filter],1,TB_ALLOCATIONS[Subcategory],Analysis!AX67),0))</f>
        <v/>
      </c>
      <c r="AZ67" s="153" t="str">
        <f>IF(AX67="","",IF(IFERROR(SUMIFS(TB_TRANSACTIONS[Total ($)],TB_TRANSACTIONS[Annual filter],1,TB_TRANSACTIONS[Subcategory],AX67),0)&lt;AY67,IFERROR(SUMIFS(TB_TRANSACTIONS[Total ($)],TB_TRANSACTIONS[Annual filter],1,TB_TRANSACTIONS[Subcategory],AX67),0),AY67))</f>
        <v/>
      </c>
      <c r="BA67" s="153" t="str">
        <f>IF(AX67="","",IF(IFERROR(SUMIFS(TB_TRANSACTIONS[Total ($)],TB_TRANSACTIONS[Subcategory],Analysis!AX67,TB_TRANSACTIONS[Annual filter],1),0)&gt;AY67,SUMIFS(TB_TRANSACTIONS[Total ($)],TB_TRANSACTIONS[Subcategory],Analysis!AX67,TB_TRANSACTIONS[Annual filter],1),0))</f>
        <v/>
      </c>
      <c r="BB67" s="153" t="str">
        <f t="shared" si="42"/>
        <v/>
      </c>
      <c r="BC67" s="151" t="str">
        <f t="shared" si="43"/>
        <v/>
      </c>
      <c r="BD67" s="151" t="str">
        <f t="shared" si="39"/>
        <v/>
      </c>
      <c r="BE67" s="151" t="str">
        <f t="shared" si="44"/>
        <v/>
      </c>
      <c r="BF67" s="226" t="str">
        <f t="shared" si="45"/>
        <v/>
      </c>
      <c r="BG67" s="45"/>
      <c r="BH67" s="146"/>
      <c r="BI67" s="153" t="str">
        <f>IF(AX67="","",IFERROR(SUMIFS(TB_TRANSACTIONS[Total ($)],TB_TRANSACTIONS[Subcategory],Analysis!AX67,TB_TRANSACTIONS[Annual filter],1,TB_TRANSACTIONS[Expense type],"Fixed"),0))</f>
        <v/>
      </c>
      <c r="BJ67" s="153" t="str">
        <f>IF(AX67="","",IFERROR(SUMIFS(TB_TRANSACTIONS[Total ($)],TB_TRANSACTIONS[Subcategory],Analysis!AX67,TB_TRANSACTIONS[Annual filter],1,TB_TRANSACTIONS[Expense type],"Variable"),0))</f>
        <v/>
      </c>
      <c r="BK67" s="24"/>
      <c r="BL67" s="24"/>
      <c r="BM67" s="24"/>
      <c r="BN67" s="24"/>
      <c r="BO67" s="269" t="str">
        <f ca="1">IF(Summary!$H67="","",OFFSET(Summary!$H67,0,Analysis!BO$10))</f>
        <v/>
      </c>
      <c r="BP67" s="269" t="str">
        <f ca="1">IF(Summary!$H67="","",OFFSET(Summary!$H67,0,Analysis!BP$10))</f>
        <v/>
      </c>
      <c r="BQ67" s="269" t="str">
        <f ca="1">IF(Summary!$H67="","",OFFSET(Summary!$H67,0,Analysis!BQ$10))</f>
        <v/>
      </c>
      <c r="BR67" s="269" t="str">
        <f ca="1">IF(Summary!$H67="","",OFFSET(Summary!$H67,0,Analysis!BR$10))</f>
        <v/>
      </c>
      <c r="BS67" s="269" t="str">
        <f ca="1">IF(Summary!$H67="","",OFFSET(Summary!$H67,0,Analysis!BS$10))</f>
        <v/>
      </c>
      <c r="BT67" s="269" t="str">
        <f ca="1">IF(Summary!$H67="","",OFFSET(Summary!$H67,0,Analysis!BT$10))</f>
        <v/>
      </c>
      <c r="BU67" s="269" t="str">
        <f ca="1">IF(Summary!$H67="","",OFFSET(Summary!$H67,0,Analysis!BU$10))</f>
        <v/>
      </c>
      <c r="BV67" s="269" t="str">
        <f ca="1">IF(Summary!$H67="","",OFFSET(Summary!$H67,0,Analysis!BV$10))</f>
        <v/>
      </c>
      <c r="BW67" s="269" t="str">
        <f ca="1">IF(Summary!$H67="","",OFFSET(Summary!$H67,0,Analysis!BW$10))</f>
        <v/>
      </c>
      <c r="BX67" s="269" t="str">
        <f ca="1">IF(Summary!$H67="","",OFFSET(Summary!$H67,0,Analysis!BX$10))</f>
        <v/>
      </c>
      <c r="BY67" s="269" t="str">
        <f ca="1">IF(Summary!$H67="","",OFFSET(Summary!$H67,0,Analysis!BY$10))</f>
        <v/>
      </c>
      <c r="BZ67" s="269" t="str">
        <f ca="1">IF(Summary!$H67="","",OFFSET(Summary!$H67,0,Analysis!BZ$10))</f>
        <v/>
      </c>
      <c r="CA67" s="269"/>
    </row>
    <row r="68" spans="4:79" ht="18" customHeight="1" x14ac:dyDescent="0.25">
      <c r="D68" s="38"/>
      <c r="E68" s="45"/>
      <c r="F68" s="44"/>
      <c r="G68" s="177"/>
      <c r="H68" s="175"/>
      <c r="I68" s="44"/>
      <c r="J68" s="146"/>
      <c r="K68" s="186">
        <v>15</v>
      </c>
      <c r="L68" s="146"/>
      <c r="M68" s="153" t="str">
        <f>IF(L68="","",IFERROR(SUMIFS(Allocations!$AA$29:$AA$128,Allocations!$AC$29:$AC$128,1,Allocations!$Z$29:$Z$128,Analysis!L68),0))</f>
        <v/>
      </c>
      <c r="N68" s="153" t="str">
        <f>IF(L68="","",IF(IFERROR(SUMIFS(TB_TRANSACTIONS[Total ($)],TB_TRANSACTIONS[Subcategory],Analysis!L68,TB_TRANSACTIONS[Month],$K$8),0)&lt;M68,IFERROR(SUMIFS(TB_TRANSACTIONS[Total ($)],TB_TRANSACTIONS[Subcategory],Analysis!L68,TB_TRANSACTIONS[Month],$K$8),0),M68))</f>
        <v/>
      </c>
      <c r="O68" s="153" t="str">
        <f>IF(L68="","",IF(IFERROR(SUMIFS(TB_TRANSACTIONS[Total ($)],TB_TRANSACTIONS[Subcategory],Analysis!L68,TB_TRANSACTIONS[Month],$K$8,TB_TRANSACTIONS[Monthly filter],1),0)&gt;M68,SUMIFS(TB_TRANSACTIONS[Total ($)],TB_TRANSACTIONS[Subcategory],Analysis!L68,TB_TRANSACTIONS[Month],$K$8,TB_TRANSACTIONS[Monthly filter],1),0))</f>
        <v/>
      </c>
      <c r="P68" s="153" t="str">
        <f t="shared" ref="P68:P131" si="51">IF(L68="","",P$52)</f>
        <v/>
      </c>
      <c r="Q68" s="151" t="str">
        <f t="shared" si="30"/>
        <v/>
      </c>
      <c r="R68" s="151" t="str">
        <f t="shared" ref="R68:R131" si="52">IFERROR(IF(L68="","",IF(O68=0,0,(O68/M68))),0)</f>
        <v/>
      </c>
      <c r="S68" s="151" t="str">
        <f t="shared" ref="S68:S131" si="53">IF(L68="","",1)</f>
        <v/>
      </c>
      <c r="T68" s="226" t="str">
        <f t="shared" ref="T68:T131" si="54">IF(L68="","",IFERROR((SUM(N68:O68)/M68)-1,0))</f>
        <v/>
      </c>
      <c r="U68" s="186">
        <v>15</v>
      </c>
      <c r="V68" s="146"/>
      <c r="W68" s="153" t="str">
        <f>IF(L68="","",IFERROR(SUMIFS(TB_TRANSACTIONS[Total ($)],TB_TRANSACTIONS[Subcategory],Analysis!L68,TB_TRANSACTIONS[Month],$K$8,TB_TRANSACTIONS[Expense type],"Fixed",TB_TRANSACTIONS[Monthly filter],1),0))</f>
        <v/>
      </c>
      <c r="X68" s="153" t="str">
        <f>IF(L68="","",IFERROR(SUMIFS(TB_TRANSACTIONS[Total ($)],TB_TRANSACTIONS[Subcategory],Analysis!L68,TB_TRANSACTIONS[Month],$K$8,TB_TRANSACTIONS[Expense type],"Variable",TB_TRANSACTIONS[Monthly filter],1),0))</f>
        <v/>
      </c>
      <c r="Y68" s="153"/>
      <c r="AC68" s="146"/>
      <c r="AD68" s="186">
        <v>15</v>
      </c>
      <c r="AE68" s="146"/>
      <c r="AF68" s="153" t="str">
        <f>IF(AE68="","",IFERROR(SUMIFS(Allocations!$AF$29:$AF$128,Allocations!$AH$29:$AH$128,1,Allocations!$AE$29:$AE$128,Analysis!AE68),0))</f>
        <v/>
      </c>
      <c r="AG68" s="153" t="str">
        <f>IF(AE68="","",IF(IFERROR(SUMIFS(TB_TRANSACTIONS[Total ($)],TB_TRANSACTIONS[Quarterly filter],1,TB_TRANSACTIONS[Subcategory],AE68),0)&lt;AF68,IFERROR(SUMIFS(TB_TRANSACTIONS[Total ($)],TB_TRANSACTIONS[Quarterly filter],1,TB_TRANSACTIONS[Subcategory],AE68),0),AF68))</f>
        <v/>
      </c>
      <c r="AH68" s="153" t="str">
        <f>IF(AE68="","",IF(IFERROR(SUMIFS(TB_TRANSACTIONS[Total ($)],TB_TRANSACTIONS[Subcategory],Analysis!AE68,TB_TRANSACTIONS[Quarter],$AD$8,TB_TRANSACTIONS[Quarterly filter],1),0)&gt;AF68,SUMIFS(TB_TRANSACTIONS[Total ($)],TB_TRANSACTIONS[Subcategory],Analysis!AE68,TB_TRANSACTIONS[Quarter],$AD$8,TB_TRANSACTIONS[Quarterly filter],1),0))</f>
        <v/>
      </c>
      <c r="AI68" s="153" t="str">
        <f t="shared" si="46"/>
        <v/>
      </c>
      <c r="AJ68" s="151" t="str">
        <f t="shared" si="47"/>
        <v/>
      </c>
      <c r="AK68" s="151" t="str">
        <f t="shared" si="48"/>
        <v/>
      </c>
      <c r="AL68" s="151" t="str">
        <f t="shared" si="49"/>
        <v/>
      </c>
      <c r="AM68" s="226" t="str">
        <f t="shared" si="50"/>
        <v/>
      </c>
      <c r="AN68" s="186">
        <v>15</v>
      </c>
      <c r="AO68" s="146"/>
      <c r="AP68" s="153" t="str">
        <f>IF(AE68="","",IFERROR(SUMIFS(TB_TRANSACTIONS[Total ($)],TB_TRANSACTIONS[Subcategory],Analysis!AE68,TB_TRANSACTIONS[Quarter],$AD$8,TB_TRANSACTIONS[Expense type],"Fixed",TB_TRANSACTIONS[Quarterly filter],1),0))</f>
        <v/>
      </c>
      <c r="AQ68" s="153" t="str">
        <f>IF(AE68="","",IFERROR(SUMIFS(TB_TRANSACTIONS[Total ($)],TB_TRANSACTIONS[Subcategory],Analysis!AE68,TB_TRANSACTIONS[Quarter],$AD$8,TB_TRANSACTIONS[Expense type],"Variable",TB_TRANSACTIONS[Quarterly filter],1),0))</f>
        <v/>
      </c>
      <c r="AV68" s="146"/>
      <c r="AW68" s="186">
        <v>15</v>
      </c>
      <c r="AX68" s="146"/>
      <c r="AY68" s="153" t="str">
        <f>IF(AX68="","",IFERROR(SUMIFS(TB_ALLOCATIONS[Total ($)],TB_ALLOCATIONS[Annual filter],1,TB_ALLOCATIONS[Subcategory],Analysis!AX68),0))</f>
        <v/>
      </c>
      <c r="AZ68" s="153" t="str">
        <f>IF(AX68="","",IF(IFERROR(SUMIFS(TB_TRANSACTIONS[Total ($)],TB_TRANSACTIONS[Annual filter],1,TB_TRANSACTIONS[Subcategory],AX68),0)&lt;AY68,IFERROR(SUMIFS(TB_TRANSACTIONS[Total ($)],TB_TRANSACTIONS[Annual filter],1,TB_TRANSACTIONS[Subcategory],AX68),0),AY68))</f>
        <v/>
      </c>
      <c r="BA68" s="153" t="str">
        <f>IF(AX68="","",IF(IFERROR(SUMIFS(TB_TRANSACTIONS[Total ($)],TB_TRANSACTIONS[Subcategory],Analysis!AX68,TB_TRANSACTIONS[Annual filter],1),0)&gt;AY68,SUMIFS(TB_TRANSACTIONS[Total ($)],TB_TRANSACTIONS[Subcategory],Analysis!AX68,TB_TRANSACTIONS[Annual filter],1),0))</f>
        <v/>
      </c>
      <c r="BB68" s="153" t="str">
        <f t="shared" si="42"/>
        <v/>
      </c>
      <c r="BC68" s="151" t="str">
        <f t="shared" si="43"/>
        <v/>
      </c>
      <c r="BD68" s="151" t="str">
        <f t="shared" si="39"/>
        <v/>
      </c>
      <c r="BE68" s="151" t="str">
        <f t="shared" si="44"/>
        <v/>
      </c>
      <c r="BF68" s="226" t="str">
        <f t="shared" si="45"/>
        <v/>
      </c>
      <c r="BH68" s="146"/>
      <c r="BI68" s="153" t="str">
        <f>IF(AX68="","",IFERROR(SUMIFS(TB_TRANSACTIONS[Total ($)],TB_TRANSACTIONS[Subcategory],Analysis!AX68,TB_TRANSACTIONS[Annual filter],1,TB_TRANSACTIONS[Expense type],"Fixed"),0))</f>
        <v/>
      </c>
      <c r="BJ68" s="153" t="str">
        <f>IF(AX68="","",IFERROR(SUMIFS(TB_TRANSACTIONS[Total ($)],TB_TRANSACTIONS[Subcategory],Analysis!AX68,TB_TRANSACTIONS[Annual filter],1,TB_TRANSACTIONS[Expense type],"Variable"),0))</f>
        <v/>
      </c>
      <c r="BK68" s="24"/>
      <c r="BL68" s="24"/>
      <c r="BM68" s="24"/>
      <c r="BN68" s="24"/>
      <c r="BO68" s="269" t="str">
        <f ca="1">IF(Summary!$H68="","",OFFSET(Summary!$H68,0,Analysis!BO$10))</f>
        <v/>
      </c>
      <c r="BP68" s="269" t="str">
        <f ca="1">IF(Summary!$H68="","",OFFSET(Summary!$H68,0,Analysis!BP$10))</f>
        <v/>
      </c>
      <c r="BQ68" s="269" t="str">
        <f ca="1">IF(Summary!$H68="","",OFFSET(Summary!$H68,0,Analysis!BQ$10))</f>
        <v/>
      </c>
      <c r="BR68" s="269" t="str">
        <f ca="1">IF(Summary!$H68="","",OFFSET(Summary!$H68,0,Analysis!BR$10))</f>
        <v/>
      </c>
      <c r="BS68" s="269" t="str">
        <f ca="1">IF(Summary!$H68="","",OFFSET(Summary!$H68,0,Analysis!BS$10))</f>
        <v/>
      </c>
      <c r="BT68" s="269" t="str">
        <f ca="1">IF(Summary!$H68="","",OFFSET(Summary!$H68,0,Analysis!BT$10))</f>
        <v/>
      </c>
      <c r="BU68" s="269" t="str">
        <f ca="1">IF(Summary!$H68="","",OFFSET(Summary!$H68,0,Analysis!BU$10))</f>
        <v/>
      </c>
      <c r="BV68" s="269" t="str">
        <f ca="1">IF(Summary!$H68="","",OFFSET(Summary!$H68,0,Analysis!BV$10))</f>
        <v/>
      </c>
      <c r="BW68" s="269" t="str">
        <f ca="1">IF(Summary!$H68="","",OFFSET(Summary!$H68,0,Analysis!BW$10))</f>
        <v/>
      </c>
      <c r="BX68" s="269" t="str">
        <f ca="1">IF(Summary!$H68="","",OFFSET(Summary!$H68,0,Analysis!BX$10))</f>
        <v/>
      </c>
      <c r="BY68" s="269" t="str">
        <f ca="1">IF(Summary!$H68="","",OFFSET(Summary!$H68,0,Analysis!BY$10))</f>
        <v/>
      </c>
      <c r="BZ68" s="269" t="str">
        <f ca="1">IF(Summary!$H68="","",OFFSET(Summary!$H68,0,Analysis!BZ$10))</f>
        <v/>
      </c>
      <c r="CA68" s="269"/>
    </row>
    <row r="69" spans="4:79" ht="18" customHeight="1" x14ac:dyDescent="0.25">
      <c r="D69" s="38"/>
      <c r="E69" s="45"/>
      <c r="F69" s="44"/>
      <c r="G69" s="177"/>
      <c r="H69" s="175"/>
      <c r="I69" s="44"/>
      <c r="J69" s="146"/>
      <c r="K69" s="186">
        <v>16</v>
      </c>
      <c r="L69" s="146"/>
      <c r="M69" s="153" t="str">
        <f>IF(L69="","",IFERROR(SUMIFS(Allocations!$AA$29:$AA$128,Allocations!$AC$29:$AC$128,1,Allocations!$Z$29:$Z$128,Analysis!L69),0))</f>
        <v/>
      </c>
      <c r="N69" s="153" t="str">
        <f>IF(L69="","",IF(IFERROR(SUMIFS(TB_TRANSACTIONS[Total ($)],TB_TRANSACTIONS[Subcategory],Analysis!L69,TB_TRANSACTIONS[Month],$K$8),0)&lt;M69,IFERROR(SUMIFS(TB_TRANSACTIONS[Total ($)],TB_TRANSACTIONS[Subcategory],Analysis!L69,TB_TRANSACTIONS[Month],$K$8),0),M69))</f>
        <v/>
      </c>
      <c r="O69" s="153" t="str">
        <f>IF(L69="","",IF(IFERROR(SUMIFS(TB_TRANSACTIONS[Total ($)],TB_TRANSACTIONS[Subcategory],Analysis!L69,TB_TRANSACTIONS[Month],$K$8,TB_TRANSACTIONS[Monthly filter],1),0)&gt;M69,SUMIFS(TB_TRANSACTIONS[Total ($)],TB_TRANSACTIONS[Subcategory],Analysis!L69,TB_TRANSACTIONS[Month],$K$8,TB_TRANSACTIONS[Monthly filter],1),0))</f>
        <v/>
      </c>
      <c r="P69" s="153" t="str">
        <f t="shared" si="51"/>
        <v/>
      </c>
      <c r="Q69" s="151" t="str">
        <f t="shared" si="30"/>
        <v/>
      </c>
      <c r="R69" s="151" t="str">
        <f t="shared" si="52"/>
        <v/>
      </c>
      <c r="S69" s="151" t="str">
        <f t="shared" si="53"/>
        <v/>
      </c>
      <c r="T69" s="226" t="str">
        <f t="shared" si="54"/>
        <v/>
      </c>
      <c r="U69" s="186">
        <v>16</v>
      </c>
      <c r="V69" s="146"/>
      <c r="W69" s="153" t="str">
        <f>IF(L69="","",IFERROR(SUMIFS(TB_TRANSACTIONS[Total ($)],TB_TRANSACTIONS[Subcategory],Analysis!L69,TB_TRANSACTIONS[Month],$K$8,TB_TRANSACTIONS[Expense type],"Fixed",TB_TRANSACTIONS[Monthly filter],1),0))</f>
        <v/>
      </c>
      <c r="X69" s="153" t="str">
        <f>IF(L69="","",IFERROR(SUMIFS(TB_TRANSACTIONS[Total ($)],TB_TRANSACTIONS[Subcategory],Analysis!L69,TB_TRANSACTIONS[Month],$K$8,TB_TRANSACTIONS[Expense type],"Variable",TB_TRANSACTIONS[Monthly filter],1),0))</f>
        <v/>
      </c>
      <c r="Y69" s="153"/>
      <c r="AC69" s="146"/>
      <c r="AD69" s="186">
        <v>16</v>
      </c>
      <c r="AE69" s="146"/>
      <c r="AF69" s="153" t="str">
        <f>IF(AE69="","",IFERROR(SUMIFS(Allocations!$AF$29:$AF$128,Allocations!$AH$29:$AH$128,1,Allocations!$AE$29:$AE$128,Analysis!AE69),0))</f>
        <v/>
      </c>
      <c r="AG69" s="153" t="str">
        <f>IF(AE69="","",IF(IFERROR(SUMIFS(TB_TRANSACTIONS[Total ($)],TB_TRANSACTIONS[Quarterly filter],1,TB_TRANSACTIONS[Subcategory],AE69),0)&lt;AF69,IFERROR(SUMIFS(TB_TRANSACTIONS[Total ($)],TB_TRANSACTIONS[Quarterly filter],1,TB_TRANSACTIONS[Subcategory],AE69),0),AF69))</f>
        <v/>
      </c>
      <c r="AH69" s="153" t="str">
        <f>IF(AE69="","",IF(IFERROR(SUMIFS(TB_TRANSACTIONS[Total ($)],TB_TRANSACTIONS[Subcategory],Analysis!AE69,TB_TRANSACTIONS[Quarter],$AD$8,TB_TRANSACTIONS[Quarterly filter],1),0)&gt;AF69,SUMIFS(TB_TRANSACTIONS[Total ($)],TB_TRANSACTIONS[Subcategory],Analysis!AE69,TB_TRANSACTIONS[Quarter],$AD$8,TB_TRANSACTIONS[Quarterly filter],1),0))</f>
        <v/>
      </c>
      <c r="AI69" s="153" t="str">
        <f t="shared" si="46"/>
        <v/>
      </c>
      <c r="AJ69" s="151" t="str">
        <f t="shared" si="47"/>
        <v/>
      </c>
      <c r="AK69" s="151" t="str">
        <f t="shared" si="48"/>
        <v/>
      </c>
      <c r="AL69" s="151" t="str">
        <f t="shared" si="49"/>
        <v/>
      </c>
      <c r="AM69" s="226" t="str">
        <f t="shared" si="50"/>
        <v/>
      </c>
      <c r="AN69" s="186">
        <v>16</v>
      </c>
      <c r="AO69" s="146"/>
      <c r="AP69" s="153" t="str">
        <f>IF(AE69="","",IFERROR(SUMIFS(TB_TRANSACTIONS[Total ($)],TB_TRANSACTIONS[Subcategory],Analysis!AE69,TB_TRANSACTIONS[Quarter],$AD$8,TB_TRANSACTIONS[Expense type],"Fixed",TB_TRANSACTIONS[Quarterly filter],1),0))</f>
        <v/>
      </c>
      <c r="AQ69" s="153" t="str">
        <f>IF(AE69="","",IFERROR(SUMIFS(TB_TRANSACTIONS[Total ($)],TB_TRANSACTIONS[Subcategory],Analysis!AE69,TB_TRANSACTIONS[Quarter],$AD$8,TB_TRANSACTIONS[Expense type],"Variable",TB_TRANSACTIONS[Quarterly filter],1),0))</f>
        <v/>
      </c>
      <c r="AV69" s="146"/>
      <c r="AW69" s="186">
        <v>16</v>
      </c>
      <c r="AX69" s="146"/>
      <c r="AY69" s="153" t="str">
        <f>IF(AX69="","",IFERROR(SUMIFS(TB_ALLOCATIONS[Total ($)],TB_ALLOCATIONS[Annual filter],1,TB_ALLOCATIONS[Subcategory],Analysis!AX69),0))</f>
        <v/>
      </c>
      <c r="AZ69" s="153" t="str">
        <f>IF(AX69="","",IF(IFERROR(SUMIFS(TB_TRANSACTIONS[Total ($)],TB_TRANSACTIONS[Annual filter],1,TB_TRANSACTIONS[Subcategory],AX69),0)&lt;AY69,IFERROR(SUMIFS(TB_TRANSACTIONS[Total ($)],TB_TRANSACTIONS[Annual filter],1,TB_TRANSACTIONS[Subcategory],AX69),0),AY69))</f>
        <v/>
      </c>
      <c r="BA69" s="153" t="str">
        <f>IF(AX69="","",IF(IFERROR(SUMIFS(TB_TRANSACTIONS[Total ($)],TB_TRANSACTIONS[Subcategory],Analysis!AX69,TB_TRANSACTIONS[Annual filter],1),0)&gt;AY69,SUMIFS(TB_TRANSACTIONS[Total ($)],TB_TRANSACTIONS[Subcategory],Analysis!AX69,TB_TRANSACTIONS[Annual filter],1),0))</f>
        <v/>
      </c>
      <c r="BB69" s="153" t="str">
        <f t="shared" si="42"/>
        <v/>
      </c>
      <c r="BC69" s="151" t="str">
        <f t="shared" si="43"/>
        <v/>
      </c>
      <c r="BD69" s="151" t="str">
        <f t="shared" si="39"/>
        <v/>
      </c>
      <c r="BE69" s="151" t="str">
        <f t="shared" si="44"/>
        <v/>
      </c>
      <c r="BF69" s="226" t="str">
        <f t="shared" si="45"/>
        <v/>
      </c>
      <c r="BH69" s="146"/>
      <c r="BI69" s="153" t="str">
        <f>IF(AX69="","",IFERROR(SUMIFS(TB_TRANSACTIONS[Total ($)],TB_TRANSACTIONS[Subcategory],Analysis!AX69,TB_TRANSACTIONS[Annual filter],1,TB_TRANSACTIONS[Expense type],"Fixed"),0))</f>
        <v/>
      </c>
      <c r="BJ69" s="153" t="str">
        <f>IF(AX69="","",IFERROR(SUMIFS(TB_TRANSACTIONS[Total ($)],TB_TRANSACTIONS[Subcategory],Analysis!AX69,TB_TRANSACTIONS[Annual filter],1,TB_TRANSACTIONS[Expense type],"Variable"),0))</f>
        <v/>
      </c>
      <c r="BK69" s="24"/>
      <c r="BL69" s="24"/>
      <c r="BM69" s="24"/>
      <c r="BN69" s="24"/>
      <c r="BO69" s="269" t="str">
        <f ca="1">IF(Summary!$H69="","",OFFSET(Summary!$H69,0,Analysis!BO$10))</f>
        <v/>
      </c>
      <c r="BP69" s="269" t="str">
        <f ca="1">IF(Summary!$H69="","",OFFSET(Summary!$H69,0,Analysis!BP$10))</f>
        <v/>
      </c>
      <c r="BQ69" s="269" t="str">
        <f ca="1">IF(Summary!$H69="","",OFFSET(Summary!$H69,0,Analysis!BQ$10))</f>
        <v/>
      </c>
      <c r="BR69" s="269" t="str">
        <f ca="1">IF(Summary!$H69="","",OFFSET(Summary!$H69,0,Analysis!BR$10))</f>
        <v/>
      </c>
      <c r="BS69" s="269" t="str">
        <f ca="1">IF(Summary!$H69="","",OFFSET(Summary!$H69,0,Analysis!BS$10))</f>
        <v/>
      </c>
      <c r="BT69" s="269" t="str">
        <f ca="1">IF(Summary!$H69="","",OFFSET(Summary!$H69,0,Analysis!BT$10))</f>
        <v/>
      </c>
      <c r="BU69" s="269" t="str">
        <f ca="1">IF(Summary!$H69="","",OFFSET(Summary!$H69,0,Analysis!BU$10))</f>
        <v/>
      </c>
      <c r="BV69" s="269" t="str">
        <f ca="1">IF(Summary!$H69="","",OFFSET(Summary!$H69,0,Analysis!BV$10))</f>
        <v/>
      </c>
      <c r="BW69" s="269" t="str">
        <f ca="1">IF(Summary!$H69="","",OFFSET(Summary!$H69,0,Analysis!BW$10))</f>
        <v/>
      </c>
      <c r="BX69" s="269" t="str">
        <f ca="1">IF(Summary!$H69="","",OFFSET(Summary!$H69,0,Analysis!BX$10))</f>
        <v/>
      </c>
      <c r="BY69" s="269" t="str">
        <f ca="1">IF(Summary!$H69="","",OFFSET(Summary!$H69,0,Analysis!BY$10))</f>
        <v/>
      </c>
      <c r="BZ69" s="269" t="str">
        <f ca="1">IF(Summary!$H69="","",OFFSET(Summary!$H69,0,Analysis!BZ$10))</f>
        <v/>
      </c>
      <c r="CA69" s="269"/>
    </row>
    <row r="70" spans="4:79" ht="18" customHeight="1" x14ac:dyDescent="0.25">
      <c r="D70" s="38"/>
      <c r="E70" s="45"/>
      <c r="F70" s="44"/>
      <c r="G70" s="177"/>
      <c r="H70" s="175"/>
      <c r="I70" s="44"/>
      <c r="J70" s="146"/>
      <c r="K70" s="186">
        <v>17</v>
      </c>
      <c r="L70" s="146"/>
      <c r="M70" s="153" t="str">
        <f>IF(L70="","",IFERROR(SUMIFS(Allocations!$AA$29:$AA$128,Allocations!$AC$29:$AC$128,1,Allocations!$Z$29:$Z$128,Analysis!L70),0))</f>
        <v/>
      </c>
      <c r="N70" s="153" t="str">
        <f>IF(L70="","",IF(IFERROR(SUMIFS(TB_TRANSACTIONS[Total ($)],TB_TRANSACTIONS[Subcategory],Analysis!L70,TB_TRANSACTIONS[Month],$K$8),0)&lt;M70,IFERROR(SUMIFS(TB_TRANSACTIONS[Total ($)],TB_TRANSACTIONS[Subcategory],Analysis!L70,TB_TRANSACTIONS[Month],$K$8),0),M70))</f>
        <v/>
      </c>
      <c r="O70" s="153" t="str">
        <f>IF(L70="","",IF(IFERROR(SUMIFS(TB_TRANSACTIONS[Total ($)],TB_TRANSACTIONS[Subcategory],Analysis!L70,TB_TRANSACTIONS[Month],$K$8,TB_TRANSACTIONS[Monthly filter],1),0)&gt;M70,SUMIFS(TB_TRANSACTIONS[Total ($)],TB_TRANSACTIONS[Subcategory],Analysis!L70,TB_TRANSACTIONS[Month],$K$8,TB_TRANSACTIONS[Monthly filter],1),0))</f>
        <v/>
      </c>
      <c r="P70" s="153" t="str">
        <f t="shared" si="51"/>
        <v/>
      </c>
      <c r="Q70" s="151" t="str">
        <f t="shared" si="30"/>
        <v/>
      </c>
      <c r="R70" s="151" t="str">
        <f t="shared" si="52"/>
        <v/>
      </c>
      <c r="S70" s="151" t="str">
        <f t="shared" si="53"/>
        <v/>
      </c>
      <c r="T70" s="226" t="str">
        <f t="shared" si="54"/>
        <v/>
      </c>
      <c r="U70" s="186">
        <v>17</v>
      </c>
      <c r="V70" s="146"/>
      <c r="W70" s="153" t="str">
        <f>IF(L70="","",IFERROR(SUMIFS(TB_TRANSACTIONS[Total ($)],TB_TRANSACTIONS[Subcategory],Analysis!L70,TB_TRANSACTIONS[Month],$K$8,TB_TRANSACTIONS[Expense type],"Fixed",TB_TRANSACTIONS[Monthly filter],1),0))</f>
        <v/>
      </c>
      <c r="X70" s="153" t="str">
        <f>IF(L70="","",IFERROR(SUMIFS(TB_TRANSACTIONS[Total ($)],TB_TRANSACTIONS[Subcategory],Analysis!L70,TB_TRANSACTIONS[Month],$K$8,TB_TRANSACTIONS[Expense type],"Variable",TB_TRANSACTIONS[Monthly filter],1),0))</f>
        <v/>
      </c>
      <c r="Y70" s="153"/>
      <c r="AC70" s="146"/>
      <c r="AD70" s="186">
        <v>17</v>
      </c>
      <c r="AE70" s="146"/>
      <c r="AF70" s="153" t="str">
        <f>IF(AE70="","",IFERROR(SUMIFS(Allocations!$AF$29:$AF$128,Allocations!$AH$29:$AH$128,1,Allocations!$AE$29:$AE$128,Analysis!AE70),0))</f>
        <v/>
      </c>
      <c r="AG70" s="153" t="str">
        <f>IF(AE70="","",IF(IFERROR(SUMIFS(TB_TRANSACTIONS[Total ($)],TB_TRANSACTIONS[Quarterly filter],1,TB_TRANSACTIONS[Subcategory],AE70),0)&lt;AF70,IFERROR(SUMIFS(TB_TRANSACTIONS[Total ($)],TB_TRANSACTIONS[Quarterly filter],1,TB_TRANSACTIONS[Subcategory],AE70),0),AF70))</f>
        <v/>
      </c>
      <c r="AH70" s="153" t="str">
        <f>IF(AE70="","",IF(IFERROR(SUMIFS(TB_TRANSACTIONS[Total ($)],TB_TRANSACTIONS[Subcategory],Analysis!AE70,TB_TRANSACTIONS[Quarter],$AD$8,TB_TRANSACTIONS[Quarterly filter],1),0)&gt;AF70,SUMIFS(TB_TRANSACTIONS[Total ($)],TB_TRANSACTIONS[Subcategory],Analysis!AE70,TB_TRANSACTIONS[Quarter],$AD$8,TB_TRANSACTIONS[Quarterly filter],1),0))</f>
        <v/>
      </c>
      <c r="AI70" s="153" t="str">
        <f t="shared" si="46"/>
        <v/>
      </c>
      <c r="AJ70" s="151" t="str">
        <f t="shared" si="47"/>
        <v/>
      </c>
      <c r="AK70" s="151" t="str">
        <f t="shared" si="48"/>
        <v/>
      </c>
      <c r="AL70" s="151" t="str">
        <f t="shared" si="49"/>
        <v/>
      </c>
      <c r="AM70" s="226" t="str">
        <f t="shared" si="50"/>
        <v/>
      </c>
      <c r="AN70" s="186">
        <v>17</v>
      </c>
      <c r="AO70" s="146"/>
      <c r="AP70" s="153" t="str">
        <f>IF(AE70="","",IFERROR(SUMIFS(TB_TRANSACTIONS[Total ($)],TB_TRANSACTIONS[Subcategory],Analysis!AE70,TB_TRANSACTIONS[Quarter],$AD$8,TB_TRANSACTIONS[Expense type],"Fixed",TB_TRANSACTIONS[Quarterly filter],1),0))</f>
        <v/>
      </c>
      <c r="AQ70" s="153" t="str">
        <f>IF(AE70="","",IFERROR(SUMIFS(TB_TRANSACTIONS[Total ($)],TB_TRANSACTIONS[Subcategory],Analysis!AE70,TB_TRANSACTIONS[Quarter],$AD$8,TB_TRANSACTIONS[Expense type],"Variable",TB_TRANSACTIONS[Quarterly filter],1),0))</f>
        <v/>
      </c>
      <c r="AV70" s="146"/>
      <c r="AW70" s="186">
        <v>17</v>
      </c>
      <c r="AX70" s="146"/>
      <c r="AY70" s="153" t="str">
        <f>IF(AX70="","",IFERROR(SUMIFS(TB_ALLOCATIONS[Total ($)],TB_ALLOCATIONS[Annual filter],1,TB_ALLOCATIONS[Subcategory],Analysis!AX70),0))</f>
        <v/>
      </c>
      <c r="AZ70" s="153" t="str">
        <f>IF(AX70="","",IF(IFERROR(SUMIFS(TB_TRANSACTIONS[Total ($)],TB_TRANSACTIONS[Annual filter],1,TB_TRANSACTIONS[Subcategory],AX70),0)&lt;AY70,IFERROR(SUMIFS(TB_TRANSACTIONS[Total ($)],TB_TRANSACTIONS[Annual filter],1,TB_TRANSACTIONS[Subcategory],AX70),0),AY70))</f>
        <v/>
      </c>
      <c r="BA70" s="153" t="str">
        <f>IF(AX70="","",IF(IFERROR(SUMIFS(TB_TRANSACTIONS[Total ($)],TB_TRANSACTIONS[Subcategory],Analysis!AX70,TB_TRANSACTIONS[Annual filter],1),0)&gt;AY70,SUMIFS(TB_TRANSACTIONS[Total ($)],TB_TRANSACTIONS[Subcategory],Analysis!AX70,TB_TRANSACTIONS[Annual filter],1),0))</f>
        <v/>
      </c>
      <c r="BB70" s="153" t="str">
        <f t="shared" si="42"/>
        <v/>
      </c>
      <c r="BC70" s="151" t="str">
        <f t="shared" si="43"/>
        <v/>
      </c>
      <c r="BD70" s="151" t="str">
        <f t="shared" si="39"/>
        <v/>
      </c>
      <c r="BE70" s="151" t="str">
        <f t="shared" si="44"/>
        <v/>
      </c>
      <c r="BF70" s="226" t="str">
        <f t="shared" si="45"/>
        <v/>
      </c>
      <c r="BH70" s="146"/>
      <c r="BI70" s="153" t="str">
        <f>IF(AX70="","",IFERROR(SUMIFS(TB_TRANSACTIONS[Total ($)],TB_TRANSACTIONS[Subcategory],Analysis!AX70,TB_TRANSACTIONS[Annual filter],1,TB_TRANSACTIONS[Expense type],"Fixed"),0))</f>
        <v/>
      </c>
      <c r="BJ70" s="153" t="str">
        <f>IF(AX70="","",IFERROR(SUMIFS(TB_TRANSACTIONS[Total ($)],TB_TRANSACTIONS[Subcategory],Analysis!AX70,TB_TRANSACTIONS[Annual filter],1,TB_TRANSACTIONS[Expense type],"Variable"),0))</f>
        <v/>
      </c>
      <c r="BK70" s="24"/>
      <c r="BL70" s="24"/>
      <c r="BM70" s="24"/>
      <c r="BN70" s="24"/>
      <c r="BO70" s="269" t="str">
        <f ca="1">IF(Summary!$H70="","",OFFSET(Summary!$H70,0,Analysis!BO$10))</f>
        <v/>
      </c>
      <c r="BP70" s="269" t="str">
        <f ca="1">IF(Summary!$H70="","",OFFSET(Summary!$H70,0,Analysis!BP$10))</f>
        <v/>
      </c>
      <c r="BQ70" s="269" t="str">
        <f ca="1">IF(Summary!$H70="","",OFFSET(Summary!$H70,0,Analysis!BQ$10))</f>
        <v/>
      </c>
      <c r="BR70" s="269" t="str">
        <f ca="1">IF(Summary!$H70="","",OFFSET(Summary!$H70,0,Analysis!BR$10))</f>
        <v/>
      </c>
      <c r="BS70" s="269" t="str">
        <f ca="1">IF(Summary!$H70="","",OFFSET(Summary!$H70,0,Analysis!BS$10))</f>
        <v/>
      </c>
      <c r="BT70" s="269" t="str">
        <f ca="1">IF(Summary!$H70="","",OFFSET(Summary!$H70,0,Analysis!BT$10))</f>
        <v/>
      </c>
      <c r="BU70" s="269" t="str">
        <f ca="1">IF(Summary!$H70="","",OFFSET(Summary!$H70,0,Analysis!BU$10))</f>
        <v/>
      </c>
      <c r="BV70" s="269" t="str">
        <f ca="1">IF(Summary!$H70="","",OFFSET(Summary!$H70,0,Analysis!BV$10))</f>
        <v/>
      </c>
      <c r="BW70" s="269" t="str">
        <f ca="1">IF(Summary!$H70="","",OFFSET(Summary!$H70,0,Analysis!BW$10))</f>
        <v/>
      </c>
      <c r="BX70" s="269" t="str">
        <f ca="1">IF(Summary!$H70="","",OFFSET(Summary!$H70,0,Analysis!BX$10))</f>
        <v/>
      </c>
      <c r="BY70" s="269" t="str">
        <f ca="1">IF(Summary!$H70="","",OFFSET(Summary!$H70,0,Analysis!BY$10))</f>
        <v/>
      </c>
      <c r="BZ70" s="269" t="str">
        <f ca="1">IF(Summary!$H70="","",OFFSET(Summary!$H70,0,Analysis!BZ$10))</f>
        <v/>
      </c>
      <c r="CA70" s="269"/>
    </row>
    <row r="71" spans="4:79" ht="18" customHeight="1" x14ac:dyDescent="0.25">
      <c r="D71" s="38"/>
      <c r="E71" s="45"/>
      <c r="F71" s="44"/>
      <c r="G71" s="177"/>
      <c r="H71" s="175"/>
      <c r="I71" s="44"/>
      <c r="J71" s="146"/>
      <c r="K71" s="186">
        <v>18</v>
      </c>
      <c r="L71" s="146"/>
      <c r="M71" s="153" t="str">
        <f>IF(L71="","",IFERROR(SUMIFS(Allocations!$AA$29:$AA$128,Allocations!$AC$29:$AC$128,1,Allocations!$Z$29:$Z$128,Analysis!L71),0))</f>
        <v/>
      </c>
      <c r="N71" s="153" t="str">
        <f>IF(L71="","",IF(IFERROR(SUMIFS(TB_TRANSACTIONS[Total ($)],TB_TRANSACTIONS[Subcategory],Analysis!L71,TB_TRANSACTIONS[Month],$K$8),0)&lt;M71,IFERROR(SUMIFS(TB_TRANSACTIONS[Total ($)],TB_TRANSACTIONS[Subcategory],Analysis!L71,TB_TRANSACTIONS[Month],$K$8),0),M71))</f>
        <v/>
      </c>
      <c r="O71" s="153" t="str">
        <f>IF(L71="","",IF(IFERROR(SUMIFS(TB_TRANSACTIONS[Total ($)],TB_TRANSACTIONS[Subcategory],Analysis!L71,TB_TRANSACTIONS[Month],$K$8,TB_TRANSACTIONS[Monthly filter],1),0)&gt;M71,SUMIFS(TB_TRANSACTIONS[Total ($)],TB_TRANSACTIONS[Subcategory],Analysis!L71,TB_TRANSACTIONS[Month],$K$8,TB_TRANSACTIONS[Monthly filter],1),0))</f>
        <v/>
      </c>
      <c r="P71" s="153" t="str">
        <f t="shared" si="51"/>
        <v/>
      </c>
      <c r="Q71" s="151" t="str">
        <f t="shared" si="30"/>
        <v/>
      </c>
      <c r="R71" s="151" t="str">
        <f t="shared" si="52"/>
        <v/>
      </c>
      <c r="S71" s="151" t="str">
        <f t="shared" si="53"/>
        <v/>
      </c>
      <c r="T71" s="226" t="str">
        <f t="shared" si="54"/>
        <v/>
      </c>
      <c r="U71" s="186">
        <v>18</v>
      </c>
      <c r="V71" s="146"/>
      <c r="W71" s="153" t="str">
        <f>IF(L71="","",IFERROR(SUMIFS(TB_TRANSACTIONS[Total ($)],TB_TRANSACTIONS[Subcategory],Analysis!L71,TB_TRANSACTIONS[Month],$K$8,TB_TRANSACTIONS[Expense type],"Fixed",TB_TRANSACTIONS[Monthly filter],1),0))</f>
        <v/>
      </c>
      <c r="X71" s="153" t="str">
        <f>IF(L71="","",IFERROR(SUMIFS(TB_TRANSACTIONS[Total ($)],TB_TRANSACTIONS[Subcategory],Analysis!L71,TB_TRANSACTIONS[Month],$K$8,TB_TRANSACTIONS[Expense type],"Variable",TB_TRANSACTIONS[Monthly filter],1),0))</f>
        <v/>
      </c>
      <c r="Y71" s="153"/>
      <c r="AC71" s="146"/>
      <c r="AD71" s="186">
        <v>18</v>
      </c>
      <c r="AE71" s="146"/>
      <c r="AF71" s="153" t="str">
        <f>IF(AE71="","",IFERROR(SUMIFS(Allocations!$AF$29:$AF$128,Allocations!$AH$29:$AH$128,1,Allocations!$AE$29:$AE$128,Analysis!AE71),0))</f>
        <v/>
      </c>
      <c r="AG71" s="153" t="str">
        <f>IF(AE71="","",IF(IFERROR(SUMIFS(TB_TRANSACTIONS[Total ($)],TB_TRANSACTIONS[Quarterly filter],1,TB_TRANSACTIONS[Subcategory],AE71),0)&lt;AF71,IFERROR(SUMIFS(TB_TRANSACTIONS[Total ($)],TB_TRANSACTIONS[Quarterly filter],1,TB_TRANSACTIONS[Subcategory],AE71),0),AF71))</f>
        <v/>
      </c>
      <c r="AH71" s="153" t="str">
        <f>IF(AE71="","",IF(IFERROR(SUMIFS(TB_TRANSACTIONS[Total ($)],TB_TRANSACTIONS[Subcategory],Analysis!AE71,TB_TRANSACTIONS[Quarter],$AD$8,TB_TRANSACTIONS[Quarterly filter],1),0)&gt;AF71,SUMIFS(TB_TRANSACTIONS[Total ($)],TB_TRANSACTIONS[Subcategory],Analysis!AE71,TB_TRANSACTIONS[Quarter],$AD$8,TB_TRANSACTIONS[Quarterly filter],1),0))</f>
        <v/>
      </c>
      <c r="AI71" s="153" t="str">
        <f t="shared" si="46"/>
        <v/>
      </c>
      <c r="AJ71" s="151" t="str">
        <f t="shared" si="47"/>
        <v/>
      </c>
      <c r="AK71" s="151" t="str">
        <f t="shared" si="48"/>
        <v/>
      </c>
      <c r="AL71" s="151" t="str">
        <f t="shared" si="49"/>
        <v/>
      </c>
      <c r="AM71" s="226" t="str">
        <f t="shared" si="50"/>
        <v/>
      </c>
      <c r="AN71" s="186">
        <v>18</v>
      </c>
      <c r="AO71" s="146"/>
      <c r="AP71" s="153" t="str">
        <f>IF(AE71="","",IFERROR(SUMIFS(TB_TRANSACTIONS[Total ($)],TB_TRANSACTIONS[Subcategory],Analysis!AE71,TB_TRANSACTIONS[Quarter],$AD$8,TB_TRANSACTIONS[Expense type],"Fixed",TB_TRANSACTIONS[Quarterly filter],1),0))</f>
        <v/>
      </c>
      <c r="AQ71" s="153" t="str">
        <f>IF(AE71="","",IFERROR(SUMIFS(TB_TRANSACTIONS[Total ($)],TB_TRANSACTIONS[Subcategory],Analysis!AE71,TB_TRANSACTIONS[Quarter],$AD$8,TB_TRANSACTIONS[Expense type],"Variable",TB_TRANSACTIONS[Quarterly filter],1),0))</f>
        <v/>
      </c>
      <c r="AV71" s="146"/>
      <c r="AW71" s="186">
        <v>18</v>
      </c>
      <c r="AX71" s="146"/>
      <c r="AY71" s="153" t="str">
        <f>IF(AX71="","",IFERROR(SUMIFS(TB_ALLOCATIONS[Total ($)],TB_ALLOCATIONS[Annual filter],1,TB_ALLOCATIONS[Subcategory],Analysis!AX71),0))</f>
        <v/>
      </c>
      <c r="AZ71" s="153" t="str">
        <f>IF(AX71="","",IF(IFERROR(SUMIFS(TB_TRANSACTIONS[Total ($)],TB_TRANSACTIONS[Annual filter],1,TB_TRANSACTIONS[Subcategory],AX71),0)&lt;AY71,IFERROR(SUMIFS(TB_TRANSACTIONS[Total ($)],TB_TRANSACTIONS[Annual filter],1,TB_TRANSACTIONS[Subcategory],AX71),0),AY71))</f>
        <v/>
      </c>
      <c r="BA71" s="153" t="str">
        <f>IF(AX71="","",IF(IFERROR(SUMIFS(TB_TRANSACTIONS[Total ($)],TB_TRANSACTIONS[Subcategory],Analysis!AX71,TB_TRANSACTIONS[Annual filter],1),0)&gt;AY71,SUMIFS(TB_TRANSACTIONS[Total ($)],TB_TRANSACTIONS[Subcategory],Analysis!AX71,TB_TRANSACTIONS[Annual filter],1),0))</f>
        <v/>
      </c>
      <c r="BB71" s="153" t="str">
        <f t="shared" si="42"/>
        <v/>
      </c>
      <c r="BC71" s="151" t="str">
        <f t="shared" si="43"/>
        <v/>
      </c>
      <c r="BD71" s="151" t="str">
        <f t="shared" si="39"/>
        <v/>
      </c>
      <c r="BE71" s="151" t="str">
        <f t="shared" si="44"/>
        <v/>
      </c>
      <c r="BF71" s="226" t="str">
        <f t="shared" si="45"/>
        <v/>
      </c>
      <c r="BH71" s="146"/>
      <c r="BI71" s="153" t="str">
        <f>IF(AX71="","",IFERROR(SUMIFS(TB_TRANSACTIONS[Total ($)],TB_TRANSACTIONS[Subcategory],Analysis!AX71,TB_TRANSACTIONS[Annual filter],1,TB_TRANSACTIONS[Expense type],"Fixed"),0))</f>
        <v/>
      </c>
      <c r="BJ71" s="153" t="str">
        <f>IF(AX71="","",IFERROR(SUMIFS(TB_TRANSACTIONS[Total ($)],TB_TRANSACTIONS[Subcategory],Analysis!AX71,TB_TRANSACTIONS[Annual filter],1,TB_TRANSACTIONS[Expense type],"Variable"),0))</f>
        <v/>
      </c>
      <c r="BK71" s="24"/>
      <c r="BL71" s="24"/>
      <c r="BM71" s="24"/>
      <c r="BN71" s="24"/>
      <c r="BO71" s="269" t="str">
        <f ca="1">IF(Summary!$H71="","",OFFSET(Summary!$H71,0,Analysis!BO$10))</f>
        <v/>
      </c>
      <c r="BP71" s="269" t="str">
        <f ca="1">IF(Summary!$H71="","",OFFSET(Summary!$H71,0,Analysis!BP$10))</f>
        <v/>
      </c>
      <c r="BQ71" s="269" t="str">
        <f ca="1">IF(Summary!$H71="","",OFFSET(Summary!$H71,0,Analysis!BQ$10))</f>
        <v/>
      </c>
      <c r="BR71" s="269" t="str">
        <f ca="1">IF(Summary!$H71="","",OFFSET(Summary!$H71,0,Analysis!BR$10))</f>
        <v/>
      </c>
      <c r="BS71" s="269" t="str">
        <f ca="1">IF(Summary!$H71="","",OFFSET(Summary!$H71,0,Analysis!BS$10))</f>
        <v/>
      </c>
      <c r="BT71" s="269" t="str">
        <f ca="1">IF(Summary!$H71="","",OFFSET(Summary!$H71,0,Analysis!BT$10))</f>
        <v/>
      </c>
      <c r="BU71" s="269" t="str">
        <f ca="1">IF(Summary!$H71="","",OFFSET(Summary!$H71,0,Analysis!BU$10))</f>
        <v/>
      </c>
      <c r="BV71" s="269" t="str">
        <f ca="1">IF(Summary!$H71="","",OFFSET(Summary!$H71,0,Analysis!BV$10))</f>
        <v/>
      </c>
      <c r="BW71" s="269" t="str">
        <f ca="1">IF(Summary!$H71="","",OFFSET(Summary!$H71,0,Analysis!BW$10))</f>
        <v/>
      </c>
      <c r="BX71" s="269" t="str">
        <f ca="1">IF(Summary!$H71="","",OFFSET(Summary!$H71,0,Analysis!BX$10))</f>
        <v/>
      </c>
      <c r="BY71" s="269" t="str">
        <f ca="1">IF(Summary!$H71="","",OFFSET(Summary!$H71,0,Analysis!BY$10))</f>
        <v/>
      </c>
      <c r="BZ71" s="269" t="str">
        <f ca="1">IF(Summary!$H71="","",OFFSET(Summary!$H71,0,Analysis!BZ$10))</f>
        <v/>
      </c>
      <c r="CA71" s="269"/>
    </row>
    <row r="72" spans="4:79" ht="18" customHeight="1" x14ac:dyDescent="0.25">
      <c r="D72" s="38"/>
      <c r="E72" s="45"/>
      <c r="F72" s="44"/>
      <c r="G72" s="177"/>
      <c r="H72" s="175"/>
      <c r="I72" s="44"/>
      <c r="J72" s="146"/>
      <c r="K72" s="186">
        <v>19</v>
      </c>
      <c r="L72" s="146"/>
      <c r="M72" s="153" t="str">
        <f>IF(L72="","",IFERROR(SUMIFS(Allocations!$AA$29:$AA$128,Allocations!$AC$29:$AC$128,1,Allocations!$Z$29:$Z$128,Analysis!L72),0))</f>
        <v/>
      </c>
      <c r="N72" s="153" t="str">
        <f>IF(L72="","",IF(IFERROR(SUMIFS(TB_TRANSACTIONS[Total ($)],TB_TRANSACTIONS[Subcategory],Analysis!L72,TB_TRANSACTIONS[Month],$K$8),0)&lt;M72,IFERROR(SUMIFS(TB_TRANSACTIONS[Total ($)],TB_TRANSACTIONS[Subcategory],Analysis!L72,TB_TRANSACTIONS[Month],$K$8),0),M72))</f>
        <v/>
      </c>
      <c r="O72" s="153" t="str">
        <f>IF(L72="","",IF(IFERROR(SUMIFS(TB_TRANSACTIONS[Total ($)],TB_TRANSACTIONS[Subcategory],Analysis!L72,TB_TRANSACTIONS[Month],$K$8,TB_TRANSACTIONS[Monthly filter],1),0)&gt;M72,SUMIFS(TB_TRANSACTIONS[Total ($)],TB_TRANSACTIONS[Subcategory],Analysis!L72,TB_TRANSACTIONS[Month],$K$8,TB_TRANSACTIONS[Monthly filter],1),0))</f>
        <v/>
      </c>
      <c r="P72" s="153" t="str">
        <f t="shared" si="51"/>
        <v/>
      </c>
      <c r="Q72" s="151" t="str">
        <f t="shared" si="30"/>
        <v/>
      </c>
      <c r="R72" s="151" t="str">
        <f t="shared" si="52"/>
        <v/>
      </c>
      <c r="S72" s="151" t="str">
        <f t="shared" si="53"/>
        <v/>
      </c>
      <c r="T72" s="226" t="str">
        <f t="shared" si="54"/>
        <v/>
      </c>
      <c r="U72" s="186">
        <v>19</v>
      </c>
      <c r="V72" s="146"/>
      <c r="W72" s="153" t="str">
        <f>IF(L72="","",IFERROR(SUMIFS(TB_TRANSACTIONS[Total ($)],TB_TRANSACTIONS[Subcategory],Analysis!L72,TB_TRANSACTIONS[Month],$K$8,TB_TRANSACTIONS[Expense type],"Fixed",TB_TRANSACTIONS[Monthly filter],1),0))</f>
        <v/>
      </c>
      <c r="X72" s="153" t="str">
        <f>IF(L72="","",IFERROR(SUMIFS(TB_TRANSACTIONS[Total ($)],TB_TRANSACTIONS[Subcategory],Analysis!L72,TB_TRANSACTIONS[Month],$K$8,TB_TRANSACTIONS[Expense type],"Variable",TB_TRANSACTIONS[Monthly filter],1),0))</f>
        <v/>
      </c>
      <c r="Y72" s="153"/>
      <c r="AC72" s="146"/>
      <c r="AD72" s="186">
        <v>19</v>
      </c>
      <c r="AE72" s="146"/>
      <c r="AF72" s="153" t="str">
        <f>IF(AE72="","",IFERROR(SUMIFS(Allocations!$AF$29:$AF$128,Allocations!$AH$29:$AH$128,1,Allocations!$AE$29:$AE$128,Analysis!AE72),0))</f>
        <v/>
      </c>
      <c r="AG72" s="153" t="str">
        <f>IF(AE72="","",IF(IFERROR(SUMIFS(TB_TRANSACTIONS[Total ($)],TB_TRANSACTIONS[Quarterly filter],1,TB_TRANSACTIONS[Subcategory],AE72),0)&lt;AF72,IFERROR(SUMIFS(TB_TRANSACTIONS[Total ($)],TB_TRANSACTIONS[Quarterly filter],1,TB_TRANSACTIONS[Subcategory],AE72),0),AF72))</f>
        <v/>
      </c>
      <c r="AH72" s="153" t="str">
        <f>IF(AE72="","",IF(IFERROR(SUMIFS(TB_TRANSACTIONS[Total ($)],TB_TRANSACTIONS[Subcategory],Analysis!AE72,TB_TRANSACTIONS[Quarter],$AD$8,TB_TRANSACTIONS[Quarterly filter],1),0)&gt;AF72,SUMIFS(TB_TRANSACTIONS[Total ($)],TB_TRANSACTIONS[Subcategory],Analysis!AE72,TB_TRANSACTIONS[Quarter],$AD$8,TB_TRANSACTIONS[Quarterly filter],1),0))</f>
        <v/>
      </c>
      <c r="AI72" s="153" t="str">
        <f t="shared" si="46"/>
        <v/>
      </c>
      <c r="AJ72" s="151" t="str">
        <f t="shared" si="47"/>
        <v/>
      </c>
      <c r="AK72" s="151" t="str">
        <f t="shared" si="48"/>
        <v/>
      </c>
      <c r="AL72" s="151" t="str">
        <f t="shared" si="49"/>
        <v/>
      </c>
      <c r="AM72" s="226" t="str">
        <f t="shared" si="50"/>
        <v/>
      </c>
      <c r="AN72" s="186">
        <v>19</v>
      </c>
      <c r="AO72" s="146"/>
      <c r="AP72" s="153" t="str">
        <f>IF(AE72="","",IFERROR(SUMIFS(TB_TRANSACTIONS[Total ($)],TB_TRANSACTIONS[Subcategory],Analysis!AE72,TB_TRANSACTIONS[Quarter],$AD$8,TB_TRANSACTIONS[Expense type],"Fixed",TB_TRANSACTIONS[Quarterly filter],1),0))</f>
        <v/>
      </c>
      <c r="AQ72" s="153" t="str">
        <f>IF(AE72="","",IFERROR(SUMIFS(TB_TRANSACTIONS[Total ($)],TB_TRANSACTIONS[Subcategory],Analysis!AE72,TB_TRANSACTIONS[Quarter],$AD$8,TB_TRANSACTIONS[Expense type],"Variable",TB_TRANSACTIONS[Quarterly filter],1),0))</f>
        <v/>
      </c>
      <c r="AV72" s="146"/>
      <c r="AW72" s="186">
        <v>19</v>
      </c>
      <c r="AX72" s="146"/>
      <c r="AY72" s="153" t="str">
        <f>IF(AX72="","",IFERROR(SUMIFS(TB_ALLOCATIONS[Total ($)],TB_ALLOCATIONS[Annual filter],1,TB_ALLOCATIONS[Subcategory],Analysis!AX72),0))</f>
        <v/>
      </c>
      <c r="AZ72" s="153" t="str">
        <f>IF(AX72="","",IF(IFERROR(SUMIFS(TB_TRANSACTIONS[Total ($)],TB_TRANSACTIONS[Annual filter],1,TB_TRANSACTIONS[Subcategory],AX72),0)&lt;AY72,IFERROR(SUMIFS(TB_TRANSACTIONS[Total ($)],TB_TRANSACTIONS[Annual filter],1,TB_TRANSACTIONS[Subcategory],AX72),0),AY72))</f>
        <v/>
      </c>
      <c r="BA72" s="153" t="str">
        <f>IF(AX72="","",IF(IFERROR(SUMIFS(TB_TRANSACTIONS[Total ($)],TB_TRANSACTIONS[Subcategory],Analysis!AX72,TB_TRANSACTIONS[Annual filter],1),0)&gt;AY72,SUMIFS(TB_TRANSACTIONS[Total ($)],TB_TRANSACTIONS[Subcategory],Analysis!AX72,TB_TRANSACTIONS[Annual filter],1),0))</f>
        <v/>
      </c>
      <c r="BB72" s="153" t="str">
        <f t="shared" si="42"/>
        <v/>
      </c>
      <c r="BC72" s="151" t="str">
        <f t="shared" si="43"/>
        <v/>
      </c>
      <c r="BD72" s="151" t="str">
        <f t="shared" si="39"/>
        <v/>
      </c>
      <c r="BE72" s="151" t="str">
        <f t="shared" si="44"/>
        <v/>
      </c>
      <c r="BF72" s="226" t="str">
        <f t="shared" si="45"/>
        <v/>
      </c>
      <c r="BH72" s="146"/>
      <c r="BI72" s="153" t="str">
        <f>IF(AX72="","",IFERROR(SUMIFS(TB_TRANSACTIONS[Total ($)],TB_TRANSACTIONS[Subcategory],Analysis!AX72,TB_TRANSACTIONS[Annual filter],1,TB_TRANSACTIONS[Expense type],"Fixed"),0))</f>
        <v/>
      </c>
      <c r="BJ72" s="153" t="str">
        <f>IF(AX72="","",IFERROR(SUMIFS(TB_TRANSACTIONS[Total ($)],TB_TRANSACTIONS[Subcategory],Analysis!AX72,TB_TRANSACTIONS[Annual filter],1,TB_TRANSACTIONS[Expense type],"Variable"),0))</f>
        <v/>
      </c>
      <c r="BK72" s="24"/>
      <c r="BL72" s="24"/>
      <c r="BM72" s="24"/>
      <c r="BN72" s="24"/>
      <c r="BO72" s="269" t="str">
        <f ca="1">IF(Summary!$H72="","",OFFSET(Summary!$H72,0,Analysis!BO$10))</f>
        <v/>
      </c>
      <c r="BP72" s="269" t="str">
        <f ca="1">IF(Summary!$H72="","",OFFSET(Summary!$H72,0,Analysis!BP$10))</f>
        <v/>
      </c>
      <c r="BQ72" s="269" t="str">
        <f ca="1">IF(Summary!$H72="","",OFFSET(Summary!$H72,0,Analysis!BQ$10))</f>
        <v/>
      </c>
      <c r="BR72" s="269" t="str">
        <f ca="1">IF(Summary!$H72="","",OFFSET(Summary!$H72,0,Analysis!BR$10))</f>
        <v/>
      </c>
      <c r="BS72" s="269" t="str">
        <f ca="1">IF(Summary!$H72="","",OFFSET(Summary!$H72,0,Analysis!BS$10))</f>
        <v/>
      </c>
      <c r="BT72" s="269" t="str">
        <f ca="1">IF(Summary!$H72="","",OFFSET(Summary!$H72,0,Analysis!BT$10))</f>
        <v/>
      </c>
      <c r="BU72" s="269" t="str">
        <f ca="1">IF(Summary!$H72="","",OFFSET(Summary!$H72,0,Analysis!BU$10))</f>
        <v/>
      </c>
      <c r="BV72" s="269" t="str">
        <f ca="1">IF(Summary!$H72="","",OFFSET(Summary!$H72,0,Analysis!BV$10))</f>
        <v/>
      </c>
      <c r="BW72" s="269" t="str">
        <f ca="1">IF(Summary!$H72="","",OFFSET(Summary!$H72,0,Analysis!BW$10))</f>
        <v/>
      </c>
      <c r="BX72" s="269" t="str">
        <f ca="1">IF(Summary!$H72="","",OFFSET(Summary!$H72,0,Analysis!BX$10))</f>
        <v/>
      </c>
      <c r="BY72" s="269" t="str">
        <f ca="1">IF(Summary!$H72="","",OFFSET(Summary!$H72,0,Analysis!BY$10))</f>
        <v/>
      </c>
      <c r="BZ72" s="269" t="str">
        <f ca="1">IF(Summary!$H72="","",OFFSET(Summary!$H72,0,Analysis!BZ$10))</f>
        <v/>
      </c>
      <c r="CA72" s="269"/>
    </row>
    <row r="73" spans="4:79" ht="18" customHeight="1" x14ac:dyDescent="0.25">
      <c r="D73" s="38"/>
      <c r="E73" s="45"/>
      <c r="F73" s="44"/>
      <c r="G73" s="177"/>
      <c r="H73" s="175"/>
      <c r="I73" s="44"/>
      <c r="J73" s="146"/>
      <c r="K73" s="186">
        <v>20</v>
      </c>
      <c r="L73" s="146"/>
      <c r="M73" s="153" t="str">
        <f>IF(L73="","",IFERROR(SUMIFS(Allocations!$AA$29:$AA$128,Allocations!$AC$29:$AC$128,1,Allocations!$Z$29:$Z$128,Analysis!L73),0))</f>
        <v/>
      </c>
      <c r="N73" s="153" t="str">
        <f>IF(L73="","",IF(IFERROR(SUMIFS(TB_TRANSACTIONS[Total ($)],TB_TRANSACTIONS[Subcategory],Analysis!L73,TB_TRANSACTIONS[Month],$K$8),0)&lt;M73,IFERROR(SUMIFS(TB_TRANSACTIONS[Total ($)],TB_TRANSACTIONS[Subcategory],Analysis!L73,TB_TRANSACTIONS[Month],$K$8),0),M73))</f>
        <v/>
      </c>
      <c r="O73" s="153" t="str">
        <f>IF(L73="","",IF(IFERROR(SUMIFS(TB_TRANSACTIONS[Total ($)],TB_TRANSACTIONS[Subcategory],Analysis!L73,TB_TRANSACTIONS[Month],$K$8,TB_TRANSACTIONS[Monthly filter],1),0)&gt;M73,SUMIFS(TB_TRANSACTIONS[Total ($)],TB_TRANSACTIONS[Subcategory],Analysis!L73,TB_TRANSACTIONS[Month],$K$8,TB_TRANSACTIONS[Monthly filter],1),0))</f>
        <v/>
      </c>
      <c r="P73" s="153" t="str">
        <f t="shared" si="51"/>
        <v/>
      </c>
      <c r="Q73" s="151" t="str">
        <f t="shared" si="30"/>
        <v/>
      </c>
      <c r="R73" s="151" t="str">
        <f t="shared" si="52"/>
        <v/>
      </c>
      <c r="S73" s="151" t="str">
        <f t="shared" si="53"/>
        <v/>
      </c>
      <c r="T73" s="226" t="str">
        <f t="shared" si="54"/>
        <v/>
      </c>
      <c r="U73" s="186">
        <v>20</v>
      </c>
      <c r="V73" s="146"/>
      <c r="W73" s="153" t="str">
        <f>IF(L73="","",IFERROR(SUMIFS(TB_TRANSACTIONS[Total ($)],TB_TRANSACTIONS[Subcategory],Analysis!L73,TB_TRANSACTIONS[Month],$K$8,TB_TRANSACTIONS[Expense type],"Fixed",TB_TRANSACTIONS[Monthly filter],1),0))</f>
        <v/>
      </c>
      <c r="X73" s="153" t="str">
        <f>IF(L73="","",IFERROR(SUMIFS(TB_TRANSACTIONS[Total ($)],TB_TRANSACTIONS[Subcategory],Analysis!L73,TB_TRANSACTIONS[Month],$K$8,TB_TRANSACTIONS[Expense type],"Variable",TB_TRANSACTIONS[Monthly filter],1),0))</f>
        <v/>
      </c>
      <c r="Y73" s="153"/>
      <c r="AC73" s="146"/>
      <c r="AD73" s="186">
        <v>20</v>
      </c>
      <c r="AE73" s="146"/>
      <c r="AF73" s="153" t="str">
        <f>IF(AE73="","",IFERROR(SUMIFS(Allocations!$AF$29:$AF$128,Allocations!$AH$29:$AH$128,1,Allocations!$AE$29:$AE$128,Analysis!AE73),0))</f>
        <v/>
      </c>
      <c r="AG73" s="153" t="str">
        <f>IF(AE73="","",IF(IFERROR(SUMIFS(TB_TRANSACTIONS[Total ($)],TB_TRANSACTIONS[Quarterly filter],1,TB_TRANSACTIONS[Subcategory],AE73),0)&lt;AF73,IFERROR(SUMIFS(TB_TRANSACTIONS[Total ($)],TB_TRANSACTIONS[Quarterly filter],1,TB_TRANSACTIONS[Subcategory],AE73),0),AF73))</f>
        <v/>
      </c>
      <c r="AH73" s="153" t="str">
        <f>IF(AE73="","",IF(IFERROR(SUMIFS(TB_TRANSACTIONS[Total ($)],TB_TRANSACTIONS[Subcategory],Analysis!AE73,TB_TRANSACTIONS[Quarter],$AD$8,TB_TRANSACTIONS[Quarterly filter],1),0)&gt;AF73,SUMIFS(TB_TRANSACTIONS[Total ($)],TB_TRANSACTIONS[Subcategory],Analysis!AE73,TB_TRANSACTIONS[Quarter],$AD$8,TB_TRANSACTIONS[Quarterly filter],1),0))</f>
        <v/>
      </c>
      <c r="AI73" s="153" t="str">
        <f t="shared" si="46"/>
        <v/>
      </c>
      <c r="AJ73" s="151" t="str">
        <f t="shared" si="47"/>
        <v/>
      </c>
      <c r="AK73" s="151" t="str">
        <f t="shared" si="48"/>
        <v/>
      </c>
      <c r="AL73" s="151" t="str">
        <f t="shared" si="49"/>
        <v/>
      </c>
      <c r="AM73" s="226" t="str">
        <f t="shared" si="50"/>
        <v/>
      </c>
      <c r="AN73" s="186">
        <v>20</v>
      </c>
      <c r="AO73" s="146"/>
      <c r="AP73" s="153" t="str">
        <f>IF(AE73="","",IFERROR(SUMIFS(TB_TRANSACTIONS[Total ($)],TB_TRANSACTIONS[Subcategory],Analysis!AE73,TB_TRANSACTIONS[Quarter],$AD$8,TB_TRANSACTIONS[Expense type],"Fixed",TB_TRANSACTIONS[Quarterly filter],1),0))</f>
        <v/>
      </c>
      <c r="AQ73" s="153" t="str">
        <f>IF(AE73="","",IFERROR(SUMIFS(TB_TRANSACTIONS[Total ($)],TB_TRANSACTIONS[Subcategory],Analysis!AE73,TB_TRANSACTIONS[Quarter],$AD$8,TB_TRANSACTIONS[Expense type],"Variable",TB_TRANSACTIONS[Quarterly filter],1),0))</f>
        <v/>
      </c>
      <c r="AV73" s="146"/>
      <c r="AW73" s="186">
        <v>20</v>
      </c>
      <c r="AX73" s="146"/>
      <c r="AY73" s="153" t="str">
        <f>IF(AX73="","",IFERROR(SUMIFS(TB_ALLOCATIONS[Total ($)],TB_ALLOCATIONS[Annual filter],1,TB_ALLOCATIONS[Subcategory],Analysis!AX73),0))</f>
        <v/>
      </c>
      <c r="AZ73" s="153" t="str">
        <f>IF(AX73="","",IF(IFERROR(SUMIFS(TB_TRANSACTIONS[Total ($)],TB_TRANSACTIONS[Annual filter],1,TB_TRANSACTIONS[Subcategory],AX73),0)&lt;AY73,IFERROR(SUMIFS(TB_TRANSACTIONS[Total ($)],TB_TRANSACTIONS[Annual filter],1,TB_TRANSACTIONS[Subcategory],AX73),0),AY73))</f>
        <v/>
      </c>
      <c r="BA73" s="153" t="str">
        <f>IF(AX73="","",IF(IFERROR(SUMIFS(TB_TRANSACTIONS[Total ($)],TB_TRANSACTIONS[Subcategory],Analysis!AX73,TB_TRANSACTIONS[Annual filter],1),0)&gt;AY73,SUMIFS(TB_TRANSACTIONS[Total ($)],TB_TRANSACTIONS[Subcategory],Analysis!AX73,TB_TRANSACTIONS[Annual filter],1),0))</f>
        <v/>
      </c>
      <c r="BB73" s="153" t="str">
        <f t="shared" si="42"/>
        <v/>
      </c>
      <c r="BC73" s="151" t="str">
        <f t="shared" si="43"/>
        <v/>
      </c>
      <c r="BD73" s="151" t="str">
        <f t="shared" si="39"/>
        <v/>
      </c>
      <c r="BE73" s="151" t="str">
        <f t="shared" si="44"/>
        <v/>
      </c>
      <c r="BF73" s="226" t="str">
        <f t="shared" si="45"/>
        <v/>
      </c>
      <c r="BH73" s="146"/>
      <c r="BI73" s="153" t="str">
        <f>IF(AX73="","",IFERROR(SUMIFS(TB_TRANSACTIONS[Total ($)],TB_TRANSACTIONS[Subcategory],Analysis!AX73,TB_TRANSACTIONS[Annual filter],1,TB_TRANSACTIONS[Expense type],"Fixed"),0))</f>
        <v/>
      </c>
      <c r="BJ73" s="153" t="str">
        <f>IF(AX73="","",IFERROR(SUMIFS(TB_TRANSACTIONS[Total ($)],TB_TRANSACTIONS[Subcategory],Analysis!AX73,TB_TRANSACTIONS[Annual filter],1,TB_TRANSACTIONS[Expense type],"Variable"),0))</f>
        <v/>
      </c>
      <c r="BK73" s="24"/>
      <c r="BL73" s="24"/>
      <c r="BM73" s="24"/>
      <c r="BN73" s="24"/>
      <c r="BO73" s="269" t="str">
        <f ca="1">IF(Summary!$H73="","",OFFSET(Summary!$H73,0,Analysis!BO$10))</f>
        <v/>
      </c>
      <c r="BP73" s="269" t="str">
        <f ca="1">IF(Summary!$H73="","",OFFSET(Summary!$H73,0,Analysis!BP$10))</f>
        <v/>
      </c>
      <c r="BQ73" s="269" t="str">
        <f ca="1">IF(Summary!$H73="","",OFFSET(Summary!$H73,0,Analysis!BQ$10))</f>
        <v/>
      </c>
      <c r="BR73" s="269" t="str">
        <f ca="1">IF(Summary!$H73="","",OFFSET(Summary!$H73,0,Analysis!BR$10))</f>
        <v/>
      </c>
      <c r="BS73" s="269" t="str">
        <f ca="1">IF(Summary!$H73="","",OFFSET(Summary!$H73,0,Analysis!BS$10))</f>
        <v/>
      </c>
      <c r="BT73" s="269" t="str">
        <f ca="1">IF(Summary!$H73="","",OFFSET(Summary!$H73,0,Analysis!BT$10))</f>
        <v/>
      </c>
      <c r="BU73" s="269" t="str">
        <f ca="1">IF(Summary!$H73="","",OFFSET(Summary!$H73,0,Analysis!BU$10))</f>
        <v/>
      </c>
      <c r="BV73" s="269" t="str">
        <f ca="1">IF(Summary!$H73="","",OFFSET(Summary!$H73,0,Analysis!BV$10))</f>
        <v/>
      </c>
      <c r="BW73" s="269" t="str">
        <f ca="1">IF(Summary!$H73="","",OFFSET(Summary!$H73,0,Analysis!BW$10))</f>
        <v/>
      </c>
      <c r="BX73" s="269" t="str">
        <f ca="1">IF(Summary!$H73="","",OFFSET(Summary!$H73,0,Analysis!BX$10))</f>
        <v/>
      </c>
      <c r="BY73" s="269" t="str">
        <f ca="1">IF(Summary!$H73="","",OFFSET(Summary!$H73,0,Analysis!BY$10))</f>
        <v/>
      </c>
      <c r="BZ73" s="269" t="str">
        <f ca="1">IF(Summary!$H73="","",OFFSET(Summary!$H73,0,Analysis!BZ$10))</f>
        <v/>
      </c>
      <c r="CA73" s="269"/>
    </row>
    <row r="74" spans="4:79" ht="18" customHeight="1" x14ac:dyDescent="0.25">
      <c r="D74" s="38"/>
      <c r="E74" s="45"/>
      <c r="F74" s="44"/>
      <c r="G74" s="177"/>
      <c r="H74" s="175"/>
      <c r="I74" s="44"/>
      <c r="J74" s="146"/>
      <c r="K74" s="186">
        <v>21</v>
      </c>
      <c r="L74" s="146"/>
      <c r="M74" s="153" t="str">
        <f>IF(L74="","",IFERROR(SUMIFS(Allocations!$AA$29:$AA$128,Allocations!$AC$29:$AC$128,1,Allocations!$Z$29:$Z$128,Analysis!L74),0))</f>
        <v/>
      </c>
      <c r="N74" s="153" t="str">
        <f>IF(L74="","",IF(IFERROR(SUMIFS(TB_TRANSACTIONS[Total ($)],TB_TRANSACTIONS[Subcategory],Analysis!L74,TB_TRANSACTIONS[Month],$K$8),0)&lt;M74,IFERROR(SUMIFS(TB_TRANSACTIONS[Total ($)],TB_TRANSACTIONS[Subcategory],Analysis!L74,TB_TRANSACTIONS[Month],$K$8),0),M74))</f>
        <v/>
      </c>
      <c r="O74" s="153" t="str">
        <f>IF(L74="","",IF(IFERROR(SUMIFS(TB_TRANSACTIONS[Total ($)],TB_TRANSACTIONS[Subcategory],Analysis!L74,TB_TRANSACTIONS[Month],$K$8,TB_TRANSACTIONS[Monthly filter],1),0)&gt;M74,SUMIFS(TB_TRANSACTIONS[Total ($)],TB_TRANSACTIONS[Subcategory],Analysis!L74,TB_TRANSACTIONS[Month],$K$8,TB_TRANSACTIONS[Monthly filter],1),0))</f>
        <v/>
      </c>
      <c r="P74" s="153" t="str">
        <f t="shared" si="51"/>
        <v/>
      </c>
      <c r="Q74" s="151" t="str">
        <f t="shared" si="30"/>
        <v/>
      </c>
      <c r="R74" s="151" t="str">
        <f t="shared" si="52"/>
        <v/>
      </c>
      <c r="S74" s="151" t="str">
        <f t="shared" si="53"/>
        <v/>
      </c>
      <c r="T74" s="226" t="str">
        <f t="shared" si="54"/>
        <v/>
      </c>
      <c r="U74" s="186">
        <v>21</v>
      </c>
      <c r="V74" s="146"/>
      <c r="W74" s="153" t="str">
        <f>IF(L74="","",IFERROR(SUMIFS(TB_TRANSACTIONS[Total ($)],TB_TRANSACTIONS[Subcategory],Analysis!L74,TB_TRANSACTIONS[Month],$K$8,TB_TRANSACTIONS[Expense type],"Fixed",TB_TRANSACTIONS[Monthly filter],1),0))</f>
        <v/>
      </c>
      <c r="X74" s="153" t="str">
        <f>IF(L74="","",IFERROR(SUMIFS(TB_TRANSACTIONS[Total ($)],TB_TRANSACTIONS[Subcategory],Analysis!L74,TB_TRANSACTIONS[Month],$K$8,TB_TRANSACTIONS[Expense type],"Variable",TB_TRANSACTIONS[Monthly filter],1),0))</f>
        <v/>
      </c>
      <c r="Y74" s="153"/>
      <c r="AC74" s="146"/>
      <c r="AD74" s="186">
        <v>21</v>
      </c>
      <c r="AE74" s="146"/>
      <c r="AF74" s="153" t="str">
        <f>IF(AE74="","",IFERROR(SUMIFS(Allocations!$AF$29:$AF$128,Allocations!$AH$29:$AH$128,1,Allocations!$AE$29:$AE$128,Analysis!AE74),0))</f>
        <v/>
      </c>
      <c r="AG74" s="153" t="str">
        <f>IF(AE74="","",IF(IFERROR(SUMIFS(TB_TRANSACTIONS[Total ($)],TB_TRANSACTIONS[Quarterly filter],1,TB_TRANSACTIONS[Subcategory],AE74),0)&lt;AF74,IFERROR(SUMIFS(TB_TRANSACTIONS[Total ($)],TB_TRANSACTIONS[Quarterly filter],1,TB_TRANSACTIONS[Subcategory],AE74),0),AF74))</f>
        <v/>
      </c>
      <c r="AH74" s="153" t="str">
        <f>IF(AE74="","",IF(IFERROR(SUMIFS(TB_TRANSACTIONS[Total ($)],TB_TRANSACTIONS[Subcategory],Analysis!AE74,TB_TRANSACTIONS[Quarter],$AD$8,TB_TRANSACTIONS[Quarterly filter],1),0)&gt;AF74,SUMIFS(TB_TRANSACTIONS[Total ($)],TB_TRANSACTIONS[Subcategory],Analysis!AE74,TB_TRANSACTIONS[Quarter],$AD$8,TB_TRANSACTIONS[Quarterly filter],1),0))</f>
        <v/>
      </c>
      <c r="AI74" s="153" t="str">
        <f t="shared" si="46"/>
        <v/>
      </c>
      <c r="AJ74" s="151" t="str">
        <f t="shared" si="47"/>
        <v/>
      </c>
      <c r="AK74" s="151" t="str">
        <f t="shared" si="48"/>
        <v/>
      </c>
      <c r="AL74" s="151" t="str">
        <f t="shared" si="49"/>
        <v/>
      </c>
      <c r="AM74" s="226" t="str">
        <f t="shared" si="50"/>
        <v/>
      </c>
      <c r="AN74" s="186">
        <v>21</v>
      </c>
      <c r="AO74" s="146"/>
      <c r="AP74" s="153" t="str">
        <f>IF(AE74="","",IFERROR(SUMIFS(TB_TRANSACTIONS[Total ($)],TB_TRANSACTIONS[Subcategory],Analysis!AE74,TB_TRANSACTIONS[Quarter],$AD$8,TB_TRANSACTIONS[Expense type],"Fixed",TB_TRANSACTIONS[Quarterly filter],1),0))</f>
        <v/>
      </c>
      <c r="AQ74" s="153" t="str">
        <f>IF(AE74="","",IFERROR(SUMIFS(TB_TRANSACTIONS[Total ($)],TB_TRANSACTIONS[Subcategory],Analysis!AE74,TB_TRANSACTIONS[Quarter],$AD$8,TB_TRANSACTIONS[Expense type],"Variable",TB_TRANSACTIONS[Quarterly filter],1),0))</f>
        <v/>
      </c>
      <c r="AV74" s="146"/>
      <c r="AW74" s="186">
        <v>21</v>
      </c>
      <c r="AX74" s="146"/>
      <c r="AY74" s="153" t="str">
        <f>IF(AX74="","",IFERROR(SUMIFS(TB_ALLOCATIONS[Total ($)],TB_ALLOCATIONS[Annual filter],1,TB_ALLOCATIONS[Subcategory],Analysis!AX74),0))</f>
        <v/>
      </c>
      <c r="AZ74" s="153" t="str">
        <f>IF(AX74="","",IF(IFERROR(SUMIFS(TB_TRANSACTIONS[Total ($)],TB_TRANSACTIONS[Annual filter],1,TB_TRANSACTIONS[Subcategory],AX74),0)&lt;AY74,IFERROR(SUMIFS(TB_TRANSACTIONS[Total ($)],TB_TRANSACTIONS[Annual filter],1,TB_TRANSACTIONS[Subcategory],AX74),0),AY74))</f>
        <v/>
      </c>
      <c r="BA74" s="153" t="str">
        <f>IF(AX74="","",IF(IFERROR(SUMIFS(TB_TRANSACTIONS[Total ($)],TB_TRANSACTIONS[Subcategory],Analysis!AX74,TB_TRANSACTIONS[Annual filter],1),0)&gt;AY74,SUMIFS(TB_TRANSACTIONS[Total ($)],TB_TRANSACTIONS[Subcategory],Analysis!AX74,TB_TRANSACTIONS[Annual filter],1),0))</f>
        <v/>
      </c>
      <c r="BB74" s="153" t="str">
        <f t="shared" si="42"/>
        <v/>
      </c>
      <c r="BC74" s="151" t="str">
        <f t="shared" si="43"/>
        <v/>
      </c>
      <c r="BD74" s="151" t="str">
        <f t="shared" si="39"/>
        <v/>
      </c>
      <c r="BE74" s="151" t="str">
        <f t="shared" si="44"/>
        <v/>
      </c>
      <c r="BF74" s="226" t="str">
        <f t="shared" si="45"/>
        <v/>
      </c>
      <c r="BH74" s="146"/>
      <c r="BI74" s="153" t="str">
        <f>IF(AX74="","",IFERROR(SUMIFS(TB_TRANSACTIONS[Total ($)],TB_TRANSACTIONS[Subcategory],Analysis!AX74,TB_TRANSACTIONS[Annual filter],1,TB_TRANSACTIONS[Expense type],"Fixed"),0))</f>
        <v/>
      </c>
      <c r="BJ74" s="153" t="str">
        <f>IF(AX74="","",IFERROR(SUMIFS(TB_TRANSACTIONS[Total ($)],TB_TRANSACTIONS[Subcategory],Analysis!AX74,TB_TRANSACTIONS[Annual filter],1,TB_TRANSACTIONS[Expense type],"Variable"),0))</f>
        <v/>
      </c>
      <c r="BK74" s="24"/>
      <c r="BL74" s="24"/>
      <c r="BM74" s="24"/>
      <c r="BN74" s="24"/>
      <c r="BO74" s="269" t="str">
        <f ca="1">IF(Summary!$H74="","",OFFSET(Summary!$H74,0,Analysis!BO$10))</f>
        <v/>
      </c>
      <c r="BP74" s="269" t="str">
        <f ca="1">IF(Summary!$H74="","",OFFSET(Summary!$H74,0,Analysis!BP$10))</f>
        <v/>
      </c>
      <c r="BQ74" s="269" t="str">
        <f ca="1">IF(Summary!$H74="","",OFFSET(Summary!$H74,0,Analysis!BQ$10))</f>
        <v/>
      </c>
      <c r="BR74" s="269" t="str">
        <f ca="1">IF(Summary!$H74="","",OFFSET(Summary!$H74,0,Analysis!BR$10))</f>
        <v/>
      </c>
      <c r="BS74" s="269" t="str">
        <f ca="1">IF(Summary!$H74="","",OFFSET(Summary!$H74,0,Analysis!BS$10))</f>
        <v/>
      </c>
      <c r="BT74" s="269" t="str">
        <f ca="1">IF(Summary!$H74="","",OFFSET(Summary!$H74,0,Analysis!BT$10))</f>
        <v/>
      </c>
      <c r="BU74" s="269" t="str">
        <f ca="1">IF(Summary!$H74="","",OFFSET(Summary!$H74,0,Analysis!BU$10))</f>
        <v/>
      </c>
      <c r="BV74" s="269" t="str">
        <f ca="1">IF(Summary!$H74="","",OFFSET(Summary!$H74,0,Analysis!BV$10))</f>
        <v/>
      </c>
      <c r="BW74" s="269" t="str">
        <f ca="1">IF(Summary!$H74="","",OFFSET(Summary!$H74,0,Analysis!BW$10))</f>
        <v/>
      </c>
      <c r="BX74" s="269" t="str">
        <f ca="1">IF(Summary!$H74="","",OFFSET(Summary!$H74,0,Analysis!BX$10))</f>
        <v/>
      </c>
      <c r="BY74" s="269" t="str">
        <f ca="1">IF(Summary!$H74="","",OFFSET(Summary!$H74,0,Analysis!BY$10))</f>
        <v/>
      </c>
      <c r="BZ74" s="269" t="str">
        <f ca="1">IF(Summary!$H74="","",OFFSET(Summary!$H74,0,Analysis!BZ$10))</f>
        <v/>
      </c>
      <c r="CA74" s="269"/>
    </row>
    <row r="75" spans="4:79" ht="18" customHeight="1" x14ac:dyDescent="0.25">
      <c r="D75" s="38"/>
      <c r="E75" s="45"/>
      <c r="F75" s="44"/>
      <c r="G75" s="177"/>
      <c r="H75" s="175"/>
      <c r="I75" s="44"/>
      <c r="J75" s="146"/>
      <c r="K75" s="186">
        <v>22</v>
      </c>
      <c r="L75" s="146"/>
      <c r="M75" s="153" t="str">
        <f>IF(L75="","",IFERROR(SUMIFS(Allocations!$AA$29:$AA$128,Allocations!$AC$29:$AC$128,1,Allocations!$Z$29:$Z$128,Analysis!L75),0))</f>
        <v/>
      </c>
      <c r="N75" s="153" t="str">
        <f>IF(L75="","",IF(IFERROR(SUMIFS(TB_TRANSACTIONS[Total ($)],TB_TRANSACTIONS[Subcategory],Analysis!L75,TB_TRANSACTIONS[Month],$K$8),0)&lt;M75,IFERROR(SUMIFS(TB_TRANSACTIONS[Total ($)],TB_TRANSACTIONS[Subcategory],Analysis!L75,TB_TRANSACTIONS[Month],$K$8),0),M75))</f>
        <v/>
      </c>
      <c r="O75" s="153" t="str">
        <f>IF(L75="","",IF(IFERROR(SUMIFS(TB_TRANSACTIONS[Total ($)],TB_TRANSACTIONS[Subcategory],Analysis!L75,TB_TRANSACTIONS[Month],$K$8,TB_TRANSACTIONS[Monthly filter],1),0)&gt;M75,SUMIFS(TB_TRANSACTIONS[Total ($)],TB_TRANSACTIONS[Subcategory],Analysis!L75,TB_TRANSACTIONS[Month],$K$8,TB_TRANSACTIONS[Monthly filter],1),0))</f>
        <v/>
      </c>
      <c r="P75" s="153" t="str">
        <f t="shared" si="51"/>
        <v/>
      </c>
      <c r="Q75" s="151" t="str">
        <f t="shared" si="30"/>
        <v/>
      </c>
      <c r="R75" s="151" t="str">
        <f t="shared" si="52"/>
        <v/>
      </c>
      <c r="S75" s="151" t="str">
        <f t="shared" si="53"/>
        <v/>
      </c>
      <c r="T75" s="226" t="str">
        <f t="shared" si="54"/>
        <v/>
      </c>
      <c r="U75" s="186">
        <v>22</v>
      </c>
      <c r="V75" s="146"/>
      <c r="W75" s="153" t="str">
        <f>IF(L75="","",IFERROR(SUMIFS(TB_TRANSACTIONS[Total ($)],TB_TRANSACTIONS[Subcategory],Analysis!L75,TB_TRANSACTIONS[Month],$K$8,TB_TRANSACTIONS[Expense type],"Fixed",TB_TRANSACTIONS[Monthly filter],1),0))</f>
        <v/>
      </c>
      <c r="X75" s="153" t="str">
        <f>IF(L75="","",IFERROR(SUMIFS(TB_TRANSACTIONS[Total ($)],TB_TRANSACTIONS[Subcategory],Analysis!L75,TB_TRANSACTIONS[Month],$K$8,TB_TRANSACTIONS[Expense type],"Variable",TB_TRANSACTIONS[Monthly filter],1),0))</f>
        <v/>
      </c>
      <c r="Y75" s="153"/>
      <c r="AC75" s="146"/>
      <c r="AD75" s="186">
        <v>22</v>
      </c>
      <c r="AE75" s="146"/>
      <c r="AF75" s="153" t="str">
        <f>IF(AE75="","",IFERROR(SUMIFS(Allocations!$AF$29:$AF$128,Allocations!$AH$29:$AH$128,1,Allocations!$AE$29:$AE$128,Analysis!AE75),0))</f>
        <v/>
      </c>
      <c r="AG75" s="153" t="str">
        <f>IF(AE75="","",IF(IFERROR(SUMIFS(TB_TRANSACTIONS[Total ($)],TB_TRANSACTIONS[Quarterly filter],1,TB_TRANSACTIONS[Subcategory],AE75),0)&lt;AF75,IFERROR(SUMIFS(TB_TRANSACTIONS[Total ($)],TB_TRANSACTIONS[Quarterly filter],1,TB_TRANSACTIONS[Subcategory],AE75),0),AF75))</f>
        <v/>
      </c>
      <c r="AH75" s="153" t="str">
        <f>IF(AE75="","",IF(IFERROR(SUMIFS(TB_TRANSACTIONS[Total ($)],TB_TRANSACTIONS[Subcategory],Analysis!AE75,TB_TRANSACTIONS[Quarter],$AD$8,TB_TRANSACTIONS[Quarterly filter],1),0)&gt;AF75,SUMIFS(TB_TRANSACTIONS[Total ($)],TB_TRANSACTIONS[Subcategory],Analysis!AE75,TB_TRANSACTIONS[Quarter],$AD$8,TB_TRANSACTIONS[Quarterly filter],1),0))</f>
        <v/>
      </c>
      <c r="AI75" s="153" t="str">
        <f t="shared" si="46"/>
        <v/>
      </c>
      <c r="AJ75" s="151" t="str">
        <f t="shared" si="47"/>
        <v/>
      </c>
      <c r="AK75" s="151" t="str">
        <f t="shared" si="48"/>
        <v/>
      </c>
      <c r="AL75" s="151" t="str">
        <f t="shared" si="49"/>
        <v/>
      </c>
      <c r="AM75" s="226" t="str">
        <f t="shared" si="50"/>
        <v/>
      </c>
      <c r="AN75" s="186">
        <v>22</v>
      </c>
      <c r="AO75" s="146"/>
      <c r="AP75" s="153" t="str">
        <f>IF(AE75="","",IFERROR(SUMIFS(TB_TRANSACTIONS[Total ($)],TB_TRANSACTIONS[Subcategory],Analysis!AE75,TB_TRANSACTIONS[Quarter],$AD$8,TB_TRANSACTIONS[Expense type],"Fixed",TB_TRANSACTIONS[Quarterly filter],1),0))</f>
        <v/>
      </c>
      <c r="AQ75" s="153" t="str">
        <f>IF(AE75="","",IFERROR(SUMIFS(TB_TRANSACTIONS[Total ($)],TB_TRANSACTIONS[Subcategory],Analysis!AE75,TB_TRANSACTIONS[Quarter],$AD$8,TB_TRANSACTIONS[Expense type],"Variable",TB_TRANSACTIONS[Quarterly filter],1),0))</f>
        <v/>
      </c>
      <c r="AV75" s="146"/>
      <c r="AW75" s="186">
        <v>22</v>
      </c>
      <c r="AX75" s="146"/>
      <c r="AY75" s="153" t="str">
        <f>IF(AX75="","",IFERROR(SUMIFS(TB_ALLOCATIONS[Total ($)],TB_ALLOCATIONS[Annual filter],1,TB_ALLOCATIONS[Subcategory],Analysis!AX75),0))</f>
        <v/>
      </c>
      <c r="AZ75" s="153" t="str">
        <f>IF(AX75="","",IF(IFERROR(SUMIFS(TB_TRANSACTIONS[Total ($)],TB_TRANSACTIONS[Annual filter],1,TB_TRANSACTIONS[Subcategory],AX75),0)&lt;AY75,IFERROR(SUMIFS(TB_TRANSACTIONS[Total ($)],TB_TRANSACTIONS[Annual filter],1,TB_TRANSACTIONS[Subcategory],AX75),0),AY75))</f>
        <v/>
      </c>
      <c r="BA75" s="153" t="str">
        <f>IF(AX75="","",IF(IFERROR(SUMIFS(TB_TRANSACTIONS[Total ($)],TB_TRANSACTIONS[Subcategory],Analysis!AX75,TB_TRANSACTIONS[Annual filter],1),0)&gt;AY75,SUMIFS(TB_TRANSACTIONS[Total ($)],TB_TRANSACTIONS[Subcategory],Analysis!AX75,TB_TRANSACTIONS[Annual filter],1),0))</f>
        <v/>
      </c>
      <c r="BB75" s="153" t="str">
        <f t="shared" si="42"/>
        <v/>
      </c>
      <c r="BC75" s="151" t="str">
        <f t="shared" si="43"/>
        <v/>
      </c>
      <c r="BD75" s="151" t="str">
        <f t="shared" si="39"/>
        <v/>
      </c>
      <c r="BE75" s="151" t="str">
        <f t="shared" si="44"/>
        <v/>
      </c>
      <c r="BF75" s="226" t="str">
        <f t="shared" si="45"/>
        <v/>
      </c>
      <c r="BH75" s="146"/>
      <c r="BI75" s="153" t="str">
        <f>IF(AX75="","",IFERROR(SUMIFS(TB_TRANSACTIONS[Total ($)],TB_TRANSACTIONS[Subcategory],Analysis!AX75,TB_TRANSACTIONS[Annual filter],1,TB_TRANSACTIONS[Expense type],"Fixed"),0))</f>
        <v/>
      </c>
      <c r="BJ75" s="153" t="str">
        <f>IF(AX75="","",IFERROR(SUMIFS(TB_TRANSACTIONS[Total ($)],TB_TRANSACTIONS[Subcategory],Analysis!AX75,TB_TRANSACTIONS[Annual filter],1,TB_TRANSACTIONS[Expense type],"Variable"),0))</f>
        <v/>
      </c>
      <c r="BK75" s="24"/>
      <c r="BL75" s="24"/>
      <c r="BM75" s="24"/>
      <c r="BN75" s="24"/>
      <c r="BO75" s="269" t="str">
        <f ca="1">IF(Summary!$H75="","",OFFSET(Summary!$H75,0,Analysis!BO$10))</f>
        <v/>
      </c>
      <c r="BP75" s="269" t="str">
        <f ca="1">IF(Summary!$H75="","",OFFSET(Summary!$H75,0,Analysis!BP$10))</f>
        <v/>
      </c>
      <c r="BQ75" s="269" t="str">
        <f ca="1">IF(Summary!$H75="","",OFFSET(Summary!$H75,0,Analysis!BQ$10))</f>
        <v/>
      </c>
      <c r="BR75" s="269" t="str">
        <f ca="1">IF(Summary!$H75="","",OFFSET(Summary!$H75,0,Analysis!BR$10))</f>
        <v/>
      </c>
      <c r="BS75" s="269" t="str">
        <f ca="1">IF(Summary!$H75="","",OFFSET(Summary!$H75,0,Analysis!BS$10))</f>
        <v/>
      </c>
      <c r="BT75" s="269" t="str">
        <f ca="1">IF(Summary!$H75="","",OFFSET(Summary!$H75,0,Analysis!BT$10))</f>
        <v/>
      </c>
      <c r="BU75" s="269" t="str">
        <f ca="1">IF(Summary!$H75="","",OFFSET(Summary!$H75,0,Analysis!BU$10))</f>
        <v/>
      </c>
      <c r="BV75" s="269" t="str">
        <f ca="1">IF(Summary!$H75="","",OFFSET(Summary!$H75,0,Analysis!BV$10))</f>
        <v/>
      </c>
      <c r="BW75" s="269" t="str">
        <f ca="1">IF(Summary!$H75="","",OFFSET(Summary!$H75,0,Analysis!BW$10))</f>
        <v/>
      </c>
      <c r="BX75" s="269" t="str">
        <f ca="1">IF(Summary!$H75="","",OFFSET(Summary!$H75,0,Analysis!BX$10))</f>
        <v/>
      </c>
      <c r="BY75" s="269" t="str">
        <f ca="1">IF(Summary!$H75="","",OFFSET(Summary!$H75,0,Analysis!BY$10))</f>
        <v/>
      </c>
      <c r="BZ75" s="269" t="str">
        <f ca="1">IF(Summary!$H75="","",OFFSET(Summary!$H75,0,Analysis!BZ$10))</f>
        <v/>
      </c>
      <c r="CA75" s="269"/>
    </row>
    <row r="76" spans="4:79" ht="18" customHeight="1" x14ac:dyDescent="0.25">
      <c r="D76" s="38"/>
      <c r="E76" s="45"/>
      <c r="F76" s="44"/>
      <c r="G76" s="177"/>
      <c r="H76" s="175"/>
      <c r="I76" s="44"/>
      <c r="J76" s="146"/>
      <c r="K76" s="186">
        <v>23</v>
      </c>
      <c r="L76" s="146"/>
      <c r="M76" s="153" t="str">
        <f>IF(L76="","",IFERROR(SUMIFS(Allocations!$AA$29:$AA$128,Allocations!$AC$29:$AC$128,1,Allocations!$Z$29:$Z$128,Analysis!L76),0))</f>
        <v/>
      </c>
      <c r="N76" s="153" t="str">
        <f>IF(L76="","",IF(IFERROR(SUMIFS(TB_TRANSACTIONS[Total ($)],TB_TRANSACTIONS[Subcategory],Analysis!L76,TB_TRANSACTIONS[Month],$K$8),0)&lt;M76,IFERROR(SUMIFS(TB_TRANSACTIONS[Total ($)],TB_TRANSACTIONS[Subcategory],Analysis!L76,TB_TRANSACTIONS[Month],$K$8),0),M76))</f>
        <v/>
      </c>
      <c r="O76" s="153" t="str">
        <f>IF(L76="","",IF(IFERROR(SUMIFS(TB_TRANSACTIONS[Total ($)],TB_TRANSACTIONS[Subcategory],Analysis!L76,TB_TRANSACTIONS[Month],$K$8,TB_TRANSACTIONS[Monthly filter],1),0)&gt;M76,SUMIFS(TB_TRANSACTIONS[Total ($)],TB_TRANSACTIONS[Subcategory],Analysis!L76,TB_TRANSACTIONS[Month],$K$8,TB_TRANSACTIONS[Monthly filter],1),0))</f>
        <v/>
      </c>
      <c r="P76" s="153" t="str">
        <f t="shared" si="51"/>
        <v/>
      </c>
      <c r="Q76" s="151" t="str">
        <f t="shared" si="30"/>
        <v/>
      </c>
      <c r="R76" s="151" t="str">
        <f t="shared" si="52"/>
        <v/>
      </c>
      <c r="S76" s="151" t="str">
        <f t="shared" si="53"/>
        <v/>
      </c>
      <c r="T76" s="226" t="str">
        <f t="shared" si="54"/>
        <v/>
      </c>
      <c r="U76" s="186">
        <v>23</v>
      </c>
      <c r="V76" s="146"/>
      <c r="W76" s="153" t="str">
        <f>IF(L76="","",IFERROR(SUMIFS(TB_TRANSACTIONS[Total ($)],TB_TRANSACTIONS[Subcategory],Analysis!L76,TB_TRANSACTIONS[Month],$K$8,TB_TRANSACTIONS[Expense type],"Fixed",TB_TRANSACTIONS[Monthly filter],1),0))</f>
        <v/>
      </c>
      <c r="X76" s="153" t="str">
        <f>IF(L76="","",IFERROR(SUMIFS(TB_TRANSACTIONS[Total ($)],TB_TRANSACTIONS[Subcategory],Analysis!L76,TB_TRANSACTIONS[Month],$K$8,TB_TRANSACTIONS[Expense type],"Variable",TB_TRANSACTIONS[Monthly filter],1),0))</f>
        <v/>
      </c>
      <c r="Y76" s="153"/>
      <c r="AC76" s="146"/>
      <c r="AD76" s="186">
        <v>23</v>
      </c>
      <c r="AE76" s="146"/>
      <c r="AF76" s="153" t="str">
        <f>IF(AE76="","",IFERROR(SUMIFS(Allocations!$AF$29:$AF$128,Allocations!$AH$29:$AH$128,1,Allocations!$AE$29:$AE$128,Analysis!AE76),0))</f>
        <v/>
      </c>
      <c r="AG76" s="153" t="str">
        <f>IF(AE76="","",IF(IFERROR(SUMIFS(TB_TRANSACTIONS[Total ($)],TB_TRANSACTIONS[Quarterly filter],1,TB_TRANSACTIONS[Subcategory],AE76),0)&lt;AF76,IFERROR(SUMIFS(TB_TRANSACTIONS[Total ($)],TB_TRANSACTIONS[Quarterly filter],1,TB_TRANSACTIONS[Subcategory],AE76),0),AF76))</f>
        <v/>
      </c>
      <c r="AH76" s="153" t="str">
        <f>IF(AE76="","",IF(IFERROR(SUMIFS(TB_TRANSACTIONS[Total ($)],TB_TRANSACTIONS[Subcategory],Analysis!AE76,TB_TRANSACTIONS[Quarter],$AD$8,TB_TRANSACTIONS[Quarterly filter],1),0)&gt;AF76,SUMIFS(TB_TRANSACTIONS[Total ($)],TB_TRANSACTIONS[Subcategory],Analysis!AE76,TB_TRANSACTIONS[Quarter],$AD$8,TB_TRANSACTIONS[Quarterly filter],1),0))</f>
        <v/>
      </c>
      <c r="AI76" s="153" t="str">
        <f t="shared" si="46"/>
        <v/>
      </c>
      <c r="AJ76" s="151" t="str">
        <f t="shared" si="47"/>
        <v/>
      </c>
      <c r="AK76" s="151" t="str">
        <f t="shared" si="48"/>
        <v/>
      </c>
      <c r="AL76" s="151" t="str">
        <f t="shared" si="49"/>
        <v/>
      </c>
      <c r="AM76" s="226" t="str">
        <f t="shared" si="50"/>
        <v/>
      </c>
      <c r="AN76" s="186">
        <v>23</v>
      </c>
      <c r="AO76" s="146"/>
      <c r="AP76" s="153" t="str">
        <f>IF(AE76="","",IFERROR(SUMIFS(TB_TRANSACTIONS[Total ($)],TB_TRANSACTIONS[Subcategory],Analysis!AE76,TB_TRANSACTIONS[Quarter],$AD$8,TB_TRANSACTIONS[Expense type],"Fixed",TB_TRANSACTIONS[Quarterly filter],1),0))</f>
        <v/>
      </c>
      <c r="AQ76" s="153" t="str">
        <f>IF(AE76="","",IFERROR(SUMIFS(TB_TRANSACTIONS[Total ($)],TB_TRANSACTIONS[Subcategory],Analysis!AE76,TB_TRANSACTIONS[Quarter],$AD$8,TB_TRANSACTIONS[Expense type],"Variable",TB_TRANSACTIONS[Quarterly filter],1),0))</f>
        <v/>
      </c>
      <c r="AV76" s="146"/>
      <c r="AW76" s="186">
        <v>23</v>
      </c>
      <c r="AX76" s="146"/>
      <c r="AY76" s="153" t="str">
        <f>IF(AX76="","",IFERROR(SUMIFS(TB_ALLOCATIONS[Total ($)],TB_ALLOCATIONS[Annual filter],1,TB_ALLOCATIONS[Subcategory],Analysis!AX76),0))</f>
        <v/>
      </c>
      <c r="AZ76" s="153" t="str">
        <f>IF(AX76="","",IF(IFERROR(SUMIFS(TB_TRANSACTIONS[Total ($)],TB_TRANSACTIONS[Annual filter],1,TB_TRANSACTIONS[Subcategory],AX76),0)&lt;AY76,IFERROR(SUMIFS(TB_TRANSACTIONS[Total ($)],TB_TRANSACTIONS[Annual filter],1,TB_TRANSACTIONS[Subcategory],AX76),0),AY76))</f>
        <v/>
      </c>
      <c r="BA76" s="153" t="str">
        <f>IF(AX76="","",IF(IFERROR(SUMIFS(TB_TRANSACTIONS[Total ($)],TB_TRANSACTIONS[Subcategory],Analysis!AX76,TB_TRANSACTIONS[Annual filter],1),0)&gt;AY76,SUMIFS(TB_TRANSACTIONS[Total ($)],TB_TRANSACTIONS[Subcategory],Analysis!AX76,TB_TRANSACTIONS[Annual filter],1),0))</f>
        <v/>
      </c>
      <c r="BB76" s="153" t="str">
        <f t="shared" si="42"/>
        <v/>
      </c>
      <c r="BC76" s="151" t="str">
        <f t="shared" si="43"/>
        <v/>
      </c>
      <c r="BD76" s="151" t="str">
        <f t="shared" si="39"/>
        <v/>
      </c>
      <c r="BE76" s="151" t="str">
        <f t="shared" si="44"/>
        <v/>
      </c>
      <c r="BF76" s="226" t="str">
        <f t="shared" si="45"/>
        <v/>
      </c>
      <c r="BH76" s="146"/>
      <c r="BI76" s="153" t="str">
        <f>IF(AX76="","",IFERROR(SUMIFS(TB_TRANSACTIONS[Total ($)],TB_TRANSACTIONS[Subcategory],Analysis!AX76,TB_TRANSACTIONS[Annual filter],1,TB_TRANSACTIONS[Expense type],"Fixed"),0))</f>
        <v/>
      </c>
      <c r="BJ76" s="153" t="str">
        <f>IF(AX76="","",IFERROR(SUMIFS(TB_TRANSACTIONS[Total ($)],TB_TRANSACTIONS[Subcategory],Analysis!AX76,TB_TRANSACTIONS[Annual filter],1,TB_TRANSACTIONS[Expense type],"Variable"),0))</f>
        <v/>
      </c>
      <c r="BK76" s="24"/>
      <c r="BL76" s="24"/>
      <c r="BM76" s="24"/>
      <c r="BN76" s="24"/>
      <c r="BO76" s="269" t="str">
        <f ca="1">IF(Summary!$H76="","",OFFSET(Summary!$H76,0,Analysis!BO$10))</f>
        <v/>
      </c>
      <c r="BP76" s="269" t="str">
        <f ca="1">IF(Summary!$H76="","",OFFSET(Summary!$H76,0,Analysis!BP$10))</f>
        <v/>
      </c>
      <c r="BQ76" s="269" t="str">
        <f ca="1">IF(Summary!$H76="","",OFFSET(Summary!$H76,0,Analysis!BQ$10))</f>
        <v/>
      </c>
      <c r="BR76" s="269" t="str">
        <f ca="1">IF(Summary!$H76="","",OFFSET(Summary!$H76,0,Analysis!BR$10))</f>
        <v/>
      </c>
      <c r="BS76" s="269" t="str">
        <f ca="1">IF(Summary!$H76="","",OFFSET(Summary!$H76,0,Analysis!BS$10))</f>
        <v/>
      </c>
      <c r="BT76" s="269" t="str">
        <f ca="1">IF(Summary!$H76="","",OFFSET(Summary!$H76,0,Analysis!BT$10))</f>
        <v/>
      </c>
      <c r="BU76" s="269" t="str">
        <f ca="1">IF(Summary!$H76="","",OFFSET(Summary!$H76,0,Analysis!BU$10))</f>
        <v/>
      </c>
      <c r="BV76" s="269" t="str">
        <f ca="1">IF(Summary!$H76="","",OFFSET(Summary!$H76,0,Analysis!BV$10))</f>
        <v/>
      </c>
      <c r="BW76" s="269" t="str">
        <f ca="1">IF(Summary!$H76="","",OFFSET(Summary!$H76,0,Analysis!BW$10))</f>
        <v/>
      </c>
      <c r="BX76" s="269" t="str">
        <f ca="1">IF(Summary!$H76="","",OFFSET(Summary!$H76,0,Analysis!BX$10))</f>
        <v/>
      </c>
      <c r="BY76" s="269" t="str">
        <f ca="1">IF(Summary!$H76="","",OFFSET(Summary!$H76,0,Analysis!BY$10))</f>
        <v/>
      </c>
      <c r="BZ76" s="269" t="str">
        <f ca="1">IF(Summary!$H76="","",OFFSET(Summary!$H76,0,Analysis!BZ$10))</f>
        <v/>
      </c>
      <c r="CA76" s="269"/>
    </row>
    <row r="77" spans="4:79" ht="18" customHeight="1" x14ac:dyDescent="0.25">
      <c r="G77" s="176"/>
      <c r="H77" s="172"/>
      <c r="J77" s="146"/>
      <c r="K77" s="186">
        <v>24</v>
      </c>
      <c r="L77" s="146"/>
      <c r="M77" s="153" t="str">
        <f>IF(L77="","",IFERROR(SUMIFS(Allocations!$AA$29:$AA$128,Allocations!$AC$29:$AC$128,1,Allocations!$Z$29:$Z$128,Analysis!L77),0))</f>
        <v/>
      </c>
      <c r="N77" s="153" t="str">
        <f>IF(L77="","",IF(IFERROR(SUMIFS(TB_TRANSACTIONS[Total ($)],TB_TRANSACTIONS[Subcategory],Analysis!L77,TB_TRANSACTIONS[Month],$K$8),0)&lt;M77,IFERROR(SUMIFS(TB_TRANSACTIONS[Total ($)],TB_TRANSACTIONS[Subcategory],Analysis!L77,TB_TRANSACTIONS[Month],$K$8),0),M77))</f>
        <v/>
      </c>
      <c r="O77" s="153" t="str">
        <f>IF(L77="","",IF(IFERROR(SUMIFS(TB_TRANSACTIONS[Total ($)],TB_TRANSACTIONS[Subcategory],Analysis!L77,TB_TRANSACTIONS[Month],$K$8,TB_TRANSACTIONS[Monthly filter],1),0)&gt;M77,SUMIFS(TB_TRANSACTIONS[Total ($)],TB_TRANSACTIONS[Subcategory],Analysis!L77,TB_TRANSACTIONS[Month],$K$8,TB_TRANSACTIONS[Monthly filter],1),0))</f>
        <v/>
      </c>
      <c r="P77" s="153" t="str">
        <f t="shared" si="51"/>
        <v/>
      </c>
      <c r="Q77" s="151" t="str">
        <f t="shared" si="30"/>
        <v/>
      </c>
      <c r="R77" s="151" t="str">
        <f t="shared" si="52"/>
        <v/>
      </c>
      <c r="S77" s="151" t="str">
        <f t="shared" si="53"/>
        <v/>
      </c>
      <c r="T77" s="226" t="str">
        <f t="shared" si="54"/>
        <v/>
      </c>
      <c r="U77" s="186">
        <v>24</v>
      </c>
      <c r="V77" s="146"/>
      <c r="W77" s="153" t="str">
        <f>IF(L77="","",IFERROR(SUMIFS(TB_TRANSACTIONS[Total ($)],TB_TRANSACTIONS[Subcategory],Analysis!L77,TB_TRANSACTIONS[Month],$K$8,TB_TRANSACTIONS[Expense type],"Fixed",TB_TRANSACTIONS[Monthly filter],1),0))</f>
        <v/>
      </c>
      <c r="X77" s="153" t="str">
        <f>IF(L77="","",IFERROR(SUMIFS(TB_TRANSACTIONS[Total ($)],TB_TRANSACTIONS[Subcategory],Analysis!L77,TB_TRANSACTIONS[Month],$K$8,TB_TRANSACTIONS[Expense type],"Variable",TB_TRANSACTIONS[Monthly filter],1),0))</f>
        <v/>
      </c>
      <c r="Y77" s="153"/>
      <c r="AC77" s="146"/>
      <c r="AD77" s="186">
        <v>24</v>
      </c>
      <c r="AE77" s="146"/>
      <c r="AF77" s="153" t="str">
        <f>IF(AE77="","",IFERROR(SUMIFS(Allocations!$AF$29:$AF$128,Allocations!$AH$29:$AH$128,1,Allocations!$AE$29:$AE$128,Analysis!AE77),0))</f>
        <v/>
      </c>
      <c r="AG77" s="153" t="str">
        <f>IF(AE77="","",IF(IFERROR(SUMIFS(TB_TRANSACTIONS[Total ($)],TB_TRANSACTIONS[Quarterly filter],1,TB_TRANSACTIONS[Subcategory],AE77),0)&lt;AF77,IFERROR(SUMIFS(TB_TRANSACTIONS[Total ($)],TB_TRANSACTIONS[Quarterly filter],1,TB_TRANSACTIONS[Subcategory],AE77),0),AF77))</f>
        <v/>
      </c>
      <c r="AH77" s="153" t="str">
        <f>IF(AE77="","",IF(IFERROR(SUMIFS(TB_TRANSACTIONS[Total ($)],TB_TRANSACTIONS[Subcategory],Analysis!AE77,TB_TRANSACTIONS[Quarter],$AD$8,TB_TRANSACTIONS[Quarterly filter],1),0)&gt;AF77,SUMIFS(TB_TRANSACTIONS[Total ($)],TB_TRANSACTIONS[Subcategory],Analysis!AE77,TB_TRANSACTIONS[Quarter],$AD$8,TB_TRANSACTIONS[Quarterly filter],1),0))</f>
        <v/>
      </c>
      <c r="AI77" s="153" t="str">
        <f t="shared" si="46"/>
        <v/>
      </c>
      <c r="AJ77" s="151" t="str">
        <f t="shared" si="47"/>
        <v/>
      </c>
      <c r="AK77" s="151" t="str">
        <f t="shared" si="48"/>
        <v/>
      </c>
      <c r="AL77" s="151" t="str">
        <f t="shared" si="49"/>
        <v/>
      </c>
      <c r="AM77" s="226" t="str">
        <f t="shared" si="50"/>
        <v/>
      </c>
      <c r="AN77" s="186">
        <v>24</v>
      </c>
      <c r="AO77" s="146"/>
      <c r="AP77" s="153" t="str">
        <f>IF(AE77="","",IFERROR(SUMIFS(TB_TRANSACTIONS[Total ($)],TB_TRANSACTIONS[Subcategory],Analysis!AE77,TB_TRANSACTIONS[Quarter],$AD$8,TB_TRANSACTIONS[Expense type],"Fixed",TB_TRANSACTIONS[Quarterly filter],1),0))</f>
        <v/>
      </c>
      <c r="AQ77" s="153" t="str">
        <f>IF(AE77="","",IFERROR(SUMIFS(TB_TRANSACTIONS[Total ($)],TB_TRANSACTIONS[Subcategory],Analysis!AE77,TB_TRANSACTIONS[Quarter],$AD$8,TB_TRANSACTIONS[Expense type],"Variable",TB_TRANSACTIONS[Quarterly filter],1),0))</f>
        <v/>
      </c>
      <c r="AV77" s="146"/>
      <c r="AW77" s="186">
        <v>24</v>
      </c>
      <c r="AX77" s="146"/>
      <c r="AY77" s="153" t="str">
        <f>IF(AX77="","",IFERROR(SUMIFS(TB_ALLOCATIONS[Total ($)],TB_ALLOCATIONS[Annual filter],1,TB_ALLOCATIONS[Subcategory],Analysis!AX77),0))</f>
        <v/>
      </c>
      <c r="AZ77" s="153" t="str">
        <f>IF(AX77="","",IF(IFERROR(SUMIFS(TB_TRANSACTIONS[Total ($)],TB_TRANSACTIONS[Annual filter],1,TB_TRANSACTIONS[Subcategory],AX77),0)&lt;AY77,IFERROR(SUMIFS(TB_TRANSACTIONS[Total ($)],TB_TRANSACTIONS[Annual filter],1,TB_TRANSACTIONS[Subcategory],AX77),0),AY77))</f>
        <v/>
      </c>
      <c r="BA77" s="153" t="str">
        <f>IF(AX77="","",IF(IFERROR(SUMIFS(TB_TRANSACTIONS[Total ($)],TB_TRANSACTIONS[Subcategory],Analysis!AX77,TB_TRANSACTIONS[Annual filter],1),0)&gt;AY77,SUMIFS(TB_TRANSACTIONS[Total ($)],TB_TRANSACTIONS[Subcategory],Analysis!AX77,TB_TRANSACTIONS[Annual filter],1),0))</f>
        <v/>
      </c>
      <c r="BB77" s="153" t="str">
        <f t="shared" si="42"/>
        <v/>
      </c>
      <c r="BC77" s="151" t="str">
        <f t="shared" si="43"/>
        <v/>
      </c>
      <c r="BD77" s="151" t="str">
        <f t="shared" si="39"/>
        <v/>
      </c>
      <c r="BE77" s="151" t="str">
        <f t="shared" si="44"/>
        <v/>
      </c>
      <c r="BF77" s="226" t="str">
        <f t="shared" si="45"/>
        <v/>
      </c>
      <c r="BH77" s="146"/>
      <c r="BI77" s="153" t="str">
        <f>IF(AX77="","",IFERROR(SUMIFS(TB_TRANSACTIONS[Total ($)],TB_TRANSACTIONS[Subcategory],Analysis!AX77,TB_TRANSACTIONS[Annual filter],1,TB_TRANSACTIONS[Expense type],"Fixed"),0))</f>
        <v/>
      </c>
      <c r="BJ77" s="153" t="str">
        <f>IF(AX77="","",IFERROR(SUMIFS(TB_TRANSACTIONS[Total ($)],TB_TRANSACTIONS[Subcategory],Analysis!AX77,TB_TRANSACTIONS[Annual filter],1,TB_TRANSACTIONS[Expense type],"Variable"),0))</f>
        <v/>
      </c>
      <c r="BK77" s="24"/>
      <c r="BL77" s="24"/>
      <c r="BM77" s="24"/>
      <c r="BN77" s="24"/>
      <c r="BO77" s="269" t="str">
        <f ca="1">IF(Summary!$H77="","",OFFSET(Summary!$H77,0,Analysis!BO$10))</f>
        <v/>
      </c>
      <c r="BP77" s="269" t="str">
        <f ca="1">IF(Summary!$H77="","",OFFSET(Summary!$H77,0,Analysis!BP$10))</f>
        <v/>
      </c>
      <c r="BQ77" s="269" t="str">
        <f ca="1">IF(Summary!$H77="","",OFFSET(Summary!$H77,0,Analysis!BQ$10))</f>
        <v/>
      </c>
      <c r="BR77" s="269" t="str">
        <f ca="1">IF(Summary!$H77="","",OFFSET(Summary!$H77,0,Analysis!BR$10))</f>
        <v/>
      </c>
      <c r="BS77" s="269" t="str">
        <f ca="1">IF(Summary!$H77="","",OFFSET(Summary!$H77,0,Analysis!BS$10))</f>
        <v/>
      </c>
      <c r="BT77" s="269" t="str">
        <f ca="1">IF(Summary!$H77="","",OFFSET(Summary!$H77,0,Analysis!BT$10))</f>
        <v/>
      </c>
      <c r="BU77" s="269" t="str">
        <f ca="1">IF(Summary!$H77="","",OFFSET(Summary!$H77,0,Analysis!BU$10))</f>
        <v/>
      </c>
      <c r="BV77" s="269" t="str">
        <f ca="1">IF(Summary!$H77="","",OFFSET(Summary!$H77,0,Analysis!BV$10))</f>
        <v/>
      </c>
      <c r="BW77" s="269" t="str">
        <f ca="1">IF(Summary!$H77="","",OFFSET(Summary!$H77,0,Analysis!BW$10))</f>
        <v/>
      </c>
      <c r="BX77" s="269" t="str">
        <f ca="1">IF(Summary!$H77="","",OFFSET(Summary!$H77,0,Analysis!BX$10))</f>
        <v/>
      </c>
      <c r="BY77" s="269" t="str">
        <f ca="1">IF(Summary!$H77="","",OFFSET(Summary!$H77,0,Analysis!BY$10))</f>
        <v/>
      </c>
      <c r="BZ77" s="269" t="str">
        <f ca="1">IF(Summary!$H77="","",OFFSET(Summary!$H77,0,Analysis!BZ$10))</f>
        <v/>
      </c>
      <c r="CA77" s="269"/>
    </row>
    <row r="78" spans="4:79" ht="18" customHeight="1" x14ac:dyDescent="0.25">
      <c r="G78" s="176"/>
      <c r="H78" s="172"/>
      <c r="J78" s="146"/>
      <c r="K78" s="186">
        <v>25</v>
      </c>
      <c r="L78" s="146"/>
      <c r="M78" s="153" t="str">
        <f>IF(L78="","",IFERROR(SUMIFS(Allocations!$AA$29:$AA$128,Allocations!$AC$29:$AC$128,1,Allocations!$Z$29:$Z$128,Analysis!L78),0))</f>
        <v/>
      </c>
      <c r="N78" s="153" t="str">
        <f>IF(L78="","",IF(IFERROR(SUMIFS(TB_TRANSACTIONS[Total ($)],TB_TRANSACTIONS[Subcategory],Analysis!L78,TB_TRANSACTIONS[Month],$K$8),0)&lt;M78,IFERROR(SUMIFS(TB_TRANSACTIONS[Total ($)],TB_TRANSACTIONS[Subcategory],Analysis!L78,TB_TRANSACTIONS[Month],$K$8),0),M78))</f>
        <v/>
      </c>
      <c r="O78" s="153" t="str">
        <f>IF(L78="","",IF(IFERROR(SUMIFS(TB_TRANSACTIONS[Total ($)],TB_TRANSACTIONS[Subcategory],Analysis!L78,TB_TRANSACTIONS[Month],$K$8,TB_TRANSACTIONS[Monthly filter],1),0)&gt;M78,SUMIFS(TB_TRANSACTIONS[Total ($)],TB_TRANSACTIONS[Subcategory],Analysis!L78,TB_TRANSACTIONS[Month],$K$8,TB_TRANSACTIONS[Monthly filter],1),0))</f>
        <v/>
      </c>
      <c r="P78" s="153" t="str">
        <f t="shared" si="51"/>
        <v/>
      </c>
      <c r="Q78" s="151" t="str">
        <f t="shared" si="30"/>
        <v/>
      </c>
      <c r="R78" s="151" t="str">
        <f t="shared" si="52"/>
        <v/>
      </c>
      <c r="S78" s="151" t="str">
        <f t="shared" si="53"/>
        <v/>
      </c>
      <c r="T78" s="226" t="str">
        <f t="shared" si="54"/>
        <v/>
      </c>
      <c r="U78" s="186">
        <v>25</v>
      </c>
      <c r="V78" s="146"/>
      <c r="W78" s="153" t="str">
        <f>IF(L78="","",IFERROR(SUMIFS(TB_TRANSACTIONS[Total ($)],TB_TRANSACTIONS[Subcategory],Analysis!L78,TB_TRANSACTIONS[Month],$K$8,TB_TRANSACTIONS[Expense type],"Fixed",TB_TRANSACTIONS[Monthly filter],1),0))</f>
        <v/>
      </c>
      <c r="X78" s="153" t="str">
        <f>IF(L78="","",IFERROR(SUMIFS(TB_TRANSACTIONS[Total ($)],TB_TRANSACTIONS[Subcategory],Analysis!L78,TB_TRANSACTIONS[Month],$K$8,TB_TRANSACTIONS[Expense type],"Variable",TB_TRANSACTIONS[Monthly filter],1),0))</f>
        <v/>
      </c>
      <c r="Y78" s="153"/>
      <c r="AC78" s="146"/>
      <c r="AD78" s="186">
        <v>25</v>
      </c>
      <c r="AE78" s="146"/>
      <c r="AF78" s="153" t="str">
        <f>IF(AE78="","",IFERROR(SUMIFS(Allocations!$AF$29:$AF$128,Allocations!$AH$29:$AH$128,1,Allocations!$AE$29:$AE$128,Analysis!AE78),0))</f>
        <v/>
      </c>
      <c r="AG78" s="153" t="str">
        <f>IF(AE78="","",IF(IFERROR(SUMIFS(TB_TRANSACTIONS[Total ($)],TB_TRANSACTIONS[Quarterly filter],1,TB_TRANSACTIONS[Subcategory],AE78),0)&lt;AF78,IFERROR(SUMIFS(TB_TRANSACTIONS[Total ($)],TB_TRANSACTIONS[Quarterly filter],1,TB_TRANSACTIONS[Subcategory],AE78),0),AF78))</f>
        <v/>
      </c>
      <c r="AH78" s="153" t="str">
        <f>IF(AE78="","",IF(IFERROR(SUMIFS(TB_TRANSACTIONS[Total ($)],TB_TRANSACTIONS[Subcategory],Analysis!AE78,TB_TRANSACTIONS[Quarter],$AD$8,TB_TRANSACTIONS[Quarterly filter],1),0)&gt;AF78,SUMIFS(TB_TRANSACTIONS[Total ($)],TB_TRANSACTIONS[Subcategory],Analysis!AE78,TB_TRANSACTIONS[Quarter],$AD$8,TB_TRANSACTIONS[Quarterly filter],1),0))</f>
        <v/>
      </c>
      <c r="AI78" s="153" t="str">
        <f t="shared" si="46"/>
        <v/>
      </c>
      <c r="AJ78" s="151" t="str">
        <f t="shared" si="47"/>
        <v/>
      </c>
      <c r="AK78" s="151" t="str">
        <f t="shared" si="48"/>
        <v/>
      </c>
      <c r="AL78" s="151" t="str">
        <f t="shared" si="49"/>
        <v/>
      </c>
      <c r="AM78" s="226" t="str">
        <f t="shared" si="50"/>
        <v/>
      </c>
      <c r="AN78" s="186">
        <v>25</v>
      </c>
      <c r="AO78" s="146"/>
      <c r="AP78" s="153" t="str">
        <f>IF(AE78="","",IFERROR(SUMIFS(TB_TRANSACTIONS[Total ($)],TB_TRANSACTIONS[Subcategory],Analysis!AE78,TB_TRANSACTIONS[Quarter],$AD$8,TB_TRANSACTIONS[Expense type],"Fixed",TB_TRANSACTIONS[Quarterly filter],1),0))</f>
        <v/>
      </c>
      <c r="AQ78" s="153" t="str">
        <f>IF(AE78="","",IFERROR(SUMIFS(TB_TRANSACTIONS[Total ($)],TB_TRANSACTIONS[Subcategory],Analysis!AE78,TB_TRANSACTIONS[Quarter],$AD$8,TB_TRANSACTIONS[Expense type],"Variable",TB_TRANSACTIONS[Quarterly filter],1),0))</f>
        <v/>
      </c>
      <c r="AV78" s="146"/>
      <c r="AW78" s="186">
        <v>25</v>
      </c>
      <c r="AX78" s="146"/>
      <c r="AY78" s="153" t="str">
        <f>IF(AX78="","",IFERROR(SUMIFS(TB_ALLOCATIONS[Total ($)],TB_ALLOCATIONS[Annual filter],1,TB_ALLOCATIONS[Subcategory],Analysis!AX78),0))</f>
        <v/>
      </c>
      <c r="AZ78" s="153" t="str">
        <f>IF(AX78="","",IF(IFERROR(SUMIFS(TB_TRANSACTIONS[Total ($)],TB_TRANSACTIONS[Annual filter],1,TB_TRANSACTIONS[Subcategory],AX78),0)&lt;AY78,IFERROR(SUMIFS(TB_TRANSACTIONS[Total ($)],TB_TRANSACTIONS[Annual filter],1,TB_TRANSACTIONS[Subcategory],AX78),0),AY78))</f>
        <v/>
      </c>
      <c r="BA78" s="153" t="str">
        <f>IF(AX78="","",IF(IFERROR(SUMIFS(TB_TRANSACTIONS[Total ($)],TB_TRANSACTIONS[Subcategory],Analysis!AX78,TB_TRANSACTIONS[Annual filter],1),0)&gt;AY78,SUMIFS(TB_TRANSACTIONS[Total ($)],TB_TRANSACTIONS[Subcategory],Analysis!AX78,TB_TRANSACTIONS[Annual filter],1),0))</f>
        <v/>
      </c>
      <c r="BB78" s="153" t="str">
        <f t="shared" si="42"/>
        <v/>
      </c>
      <c r="BC78" s="151" t="str">
        <f t="shared" si="43"/>
        <v/>
      </c>
      <c r="BD78" s="151" t="str">
        <f t="shared" si="39"/>
        <v/>
      </c>
      <c r="BE78" s="151" t="str">
        <f t="shared" si="44"/>
        <v/>
      </c>
      <c r="BF78" s="226" t="str">
        <f t="shared" si="45"/>
        <v/>
      </c>
      <c r="BH78" s="146"/>
      <c r="BI78" s="153" t="str">
        <f>IF(AX78="","",IFERROR(SUMIFS(TB_TRANSACTIONS[Total ($)],TB_TRANSACTIONS[Subcategory],Analysis!AX78,TB_TRANSACTIONS[Annual filter],1,TB_TRANSACTIONS[Expense type],"Fixed"),0))</f>
        <v/>
      </c>
      <c r="BJ78" s="153" t="str">
        <f>IF(AX78="","",IFERROR(SUMIFS(TB_TRANSACTIONS[Total ($)],TB_TRANSACTIONS[Subcategory],Analysis!AX78,TB_TRANSACTIONS[Annual filter],1,TB_TRANSACTIONS[Expense type],"Variable"),0))</f>
        <v/>
      </c>
      <c r="BK78" s="24"/>
      <c r="BL78" s="24"/>
      <c r="BM78" s="24"/>
      <c r="BN78" s="24"/>
      <c r="BO78" s="269" t="str">
        <f ca="1">IF(Summary!$H78="","",OFFSET(Summary!$H78,0,Analysis!BO$10))</f>
        <v/>
      </c>
      <c r="BP78" s="269" t="str">
        <f ca="1">IF(Summary!$H78="","",OFFSET(Summary!$H78,0,Analysis!BP$10))</f>
        <v/>
      </c>
      <c r="BQ78" s="269" t="str">
        <f ca="1">IF(Summary!$H78="","",OFFSET(Summary!$H78,0,Analysis!BQ$10))</f>
        <v/>
      </c>
      <c r="BR78" s="269" t="str">
        <f ca="1">IF(Summary!$H78="","",OFFSET(Summary!$H78,0,Analysis!BR$10))</f>
        <v/>
      </c>
      <c r="BS78" s="269" t="str">
        <f ca="1">IF(Summary!$H78="","",OFFSET(Summary!$H78,0,Analysis!BS$10))</f>
        <v/>
      </c>
      <c r="BT78" s="269" t="str">
        <f ca="1">IF(Summary!$H78="","",OFFSET(Summary!$H78,0,Analysis!BT$10))</f>
        <v/>
      </c>
      <c r="BU78" s="269" t="str">
        <f ca="1">IF(Summary!$H78="","",OFFSET(Summary!$H78,0,Analysis!BU$10))</f>
        <v/>
      </c>
      <c r="BV78" s="269" t="str">
        <f ca="1">IF(Summary!$H78="","",OFFSET(Summary!$H78,0,Analysis!BV$10))</f>
        <v/>
      </c>
      <c r="BW78" s="269" t="str">
        <f ca="1">IF(Summary!$H78="","",OFFSET(Summary!$H78,0,Analysis!BW$10))</f>
        <v/>
      </c>
      <c r="BX78" s="269" t="str">
        <f ca="1">IF(Summary!$H78="","",OFFSET(Summary!$H78,0,Analysis!BX$10))</f>
        <v/>
      </c>
      <c r="BY78" s="269" t="str">
        <f ca="1">IF(Summary!$H78="","",OFFSET(Summary!$H78,0,Analysis!BY$10))</f>
        <v/>
      </c>
      <c r="BZ78" s="269" t="str">
        <f ca="1">IF(Summary!$H78="","",OFFSET(Summary!$H78,0,Analysis!BZ$10))</f>
        <v/>
      </c>
      <c r="CA78" s="269"/>
    </row>
    <row r="79" spans="4:79" ht="18" customHeight="1" x14ac:dyDescent="0.25">
      <c r="G79" s="176"/>
      <c r="H79" s="172"/>
      <c r="J79" s="146"/>
      <c r="K79" s="186">
        <v>26</v>
      </c>
      <c r="L79" s="146"/>
      <c r="M79" s="153" t="str">
        <f>IF(L79="","",IFERROR(SUMIFS(Allocations!$AA$29:$AA$128,Allocations!$AC$29:$AC$128,1,Allocations!$Z$29:$Z$128,Analysis!L79),0))</f>
        <v/>
      </c>
      <c r="N79" s="153" t="str">
        <f>IF(L79="","",IF(IFERROR(SUMIFS(TB_TRANSACTIONS[Total ($)],TB_TRANSACTIONS[Subcategory],Analysis!L79,TB_TRANSACTIONS[Month],$K$8),0)&lt;M79,IFERROR(SUMIFS(TB_TRANSACTIONS[Total ($)],TB_TRANSACTIONS[Subcategory],Analysis!L79,TB_TRANSACTIONS[Month],$K$8),0),M79))</f>
        <v/>
      </c>
      <c r="O79" s="153" t="str">
        <f>IF(L79="","",IF(IFERROR(SUMIFS(TB_TRANSACTIONS[Total ($)],TB_TRANSACTIONS[Subcategory],Analysis!L79,TB_TRANSACTIONS[Month],$K$8,TB_TRANSACTIONS[Monthly filter],1),0)&gt;M79,SUMIFS(TB_TRANSACTIONS[Total ($)],TB_TRANSACTIONS[Subcategory],Analysis!L79,TB_TRANSACTIONS[Month],$K$8,TB_TRANSACTIONS[Monthly filter],1),0))</f>
        <v/>
      </c>
      <c r="P79" s="153" t="str">
        <f t="shared" si="51"/>
        <v/>
      </c>
      <c r="Q79" s="151" t="str">
        <f t="shared" si="30"/>
        <v/>
      </c>
      <c r="R79" s="151" t="str">
        <f t="shared" si="52"/>
        <v/>
      </c>
      <c r="S79" s="151" t="str">
        <f t="shared" si="53"/>
        <v/>
      </c>
      <c r="T79" s="226" t="str">
        <f t="shared" si="54"/>
        <v/>
      </c>
      <c r="U79" s="186">
        <v>26</v>
      </c>
      <c r="V79" s="146"/>
      <c r="W79" s="153" t="str">
        <f>IF(L79="","",IFERROR(SUMIFS(TB_TRANSACTIONS[Total ($)],TB_TRANSACTIONS[Subcategory],Analysis!L79,TB_TRANSACTIONS[Month],$K$8,TB_TRANSACTIONS[Expense type],"Fixed",TB_TRANSACTIONS[Monthly filter],1),0))</f>
        <v/>
      </c>
      <c r="X79" s="153" t="str">
        <f>IF(L79="","",IFERROR(SUMIFS(TB_TRANSACTIONS[Total ($)],TB_TRANSACTIONS[Subcategory],Analysis!L79,TB_TRANSACTIONS[Month],$K$8,TB_TRANSACTIONS[Expense type],"Variable",TB_TRANSACTIONS[Monthly filter],1),0))</f>
        <v/>
      </c>
      <c r="Y79" s="153"/>
      <c r="AC79" s="146"/>
      <c r="AD79" s="186">
        <v>26</v>
      </c>
      <c r="AE79" s="146"/>
      <c r="AF79" s="153" t="str">
        <f>IF(AE79="","",IFERROR(SUMIFS(Allocations!$AF$29:$AF$128,Allocations!$AH$29:$AH$128,1,Allocations!$AE$29:$AE$128,Analysis!AE79),0))</f>
        <v/>
      </c>
      <c r="AG79" s="153" t="str">
        <f>IF(AE79="","",IF(IFERROR(SUMIFS(TB_TRANSACTIONS[Total ($)],TB_TRANSACTIONS[Quarterly filter],1,TB_TRANSACTIONS[Subcategory],AE79),0)&lt;AF79,IFERROR(SUMIFS(TB_TRANSACTIONS[Total ($)],TB_TRANSACTIONS[Quarterly filter],1,TB_TRANSACTIONS[Subcategory],AE79),0),AF79))</f>
        <v/>
      </c>
      <c r="AH79" s="153" t="str">
        <f>IF(AE79="","",IF(IFERROR(SUMIFS(TB_TRANSACTIONS[Total ($)],TB_TRANSACTIONS[Subcategory],Analysis!AE79,TB_TRANSACTIONS[Quarter],$AD$8,TB_TRANSACTIONS[Quarterly filter],1),0)&gt;AF79,SUMIFS(TB_TRANSACTIONS[Total ($)],TB_TRANSACTIONS[Subcategory],Analysis!AE79,TB_TRANSACTIONS[Quarter],$AD$8,TB_TRANSACTIONS[Quarterly filter],1),0))</f>
        <v/>
      </c>
      <c r="AI79" s="153" t="str">
        <f t="shared" si="46"/>
        <v/>
      </c>
      <c r="AJ79" s="151" t="str">
        <f t="shared" si="47"/>
        <v/>
      </c>
      <c r="AK79" s="151" t="str">
        <f t="shared" si="48"/>
        <v/>
      </c>
      <c r="AL79" s="151" t="str">
        <f t="shared" si="49"/>
        <v/>
      </c>
      <c r="AM79" s="226" t="str">
        <f t="shared" si="50"/>
        <v/>
      </c>
      <c r="AN79" s="186">
        <v>26</v>
      </c>
      <c r="AO79" s="146"/>
      <c r="AP79" s="153" t="str">
        <f>IF(AE79="","",IFERROR(SUMIFS(TB_TRANSACTIONS[Total ($)],TB_TRANSACTIONS[Subcategory],Analysis!AE79,TB_TRANSACTIONS[Quarter],$AD$8,TB_TRANSACTIONS[Expense type],"Fixed",TB_TRANSACTIONS[Quarterly filter],1),0))</f>
        <v/>
      </c>
      <c r="AQ79" s="153" t="str">
        <f>IF(AE79="","",IFERROR(SUMIFS(TB_TRANSACTIONS[Total ($)],TB_TRANSACTIONS[Subcategory],Analysis!AE79,TB_TRANSACTIONS[Quarter],$AD$8,TB_TRANSACTIONS[Expense type],"Variable",TB_TRANSACTIONS[Quarterly filter],1),0))</f>
        <v/>
      </c>
      <c r="AV79" s="146"/>
      <c r="AW79" s="186">
        <v>26</v>
      </c>
      <c r="AX79" s="146"/>
      <c r="AY79" s="153" t="str">
        <f>IF(AX79="","",IFERROR(SUMIFS(TB_ALLOCATIONS[Total ($)],TB_ALLOCATIONS[Annual filter],1,TB_ALLOCATIONS[Subcategory],Analysis!AX79),0))</f>
        <v/>
      </c>
      <c r="AZ79" s="153" t="str">
        <f>IF(AX79="","",IF(IFERROR(SUMIFS(TB_TRANSACTIONS[Total ($)],TB_TRANSACTIONS[Annual filter],1,TB_TRANSACTIONS[Subcategory],AX79),0)&lt;AY79,IFERROR(SUMIFS(TB_TRANSACTIONS[Total ($)],TB_TRANSACTIONS[Annual filter],1,TB_TRANSACTIONS[Subcategory],AX79),0),AY79))</f>
        <v/>
      </c>
      <c r="BA79" s="153" t="str">
        <f>IF(AX79="","",IF(IFERROR(SUMIFS(TB_TRANSACTIONS[Total ($)],TB_TRANSACTIONS[Subcategory],Analysis!AX79,TB_TRANSACTIONS[Annual filter],1),0)&gt;AY79,SUMIFS(TB_TRANSACTIONS[Total ($)],TB_TRANSACTIONS[Subcategory],Analysis!AX79,TB_TRANSACTIONS[Annual filter],1),0))</f>
        <v/>
      </c>
      <c r="BB79" s="153" t="str">
        <f t="shared" si="42"/>
        <v/>
      </c>
      <c r="BC79" s="151" t="str">
        <f t="shared" si="43"/>
        <v/>
      </c>
      <c r="BD79" s="151" t="str">
        <f t="shared" si="39"/>
        <v/>
      </c>
      <c r="BE79" s="151" t="str">
        <f t="shared" si="44"/>
        <v/>
      </c>
      <c r="BF79" s="226" t="str">
        <f t="shared" si="45"/>
        <v/>
      </c>
      <c r="BH79" s="146"/>
      <c r="BI79" s="153" t="str">
        <f>IF(AX79="","",IFERROR(SUMIFS(TB_TRANSACTIONS[Total ($)],TB_TRANSACTIONS[Subcategory],Analysis!AX79,TB_TRANSACTIONS[Annual filter],1,TB_TRANSACTIONS[Expense type],"Fixed"),0))</f>
        <v/>
      </c>
      <c r="BJ79" s="153" t="str">
        <f>IF(AX79="","",IFERROR(SUMIFS(TB_TRANSACTIONS[Total ($)],TB_TRANSACTIONS[Subcategory],Analysis!AX79,TB_TRANSACTIONS[Annual filter],1,TB_TRANSACTIONS[Expense type],"Variable"),0))</f>
        <v/>
      </c>
      <c r="BK79" s="24"/>
      <c r="BL79" s="24"/>
      <c r="BM79" s="24"/>
      <c r="BN79" s="24"/>
      <c r="BO79" s="269" t="str">
        <f ca="1">IF(Summary!$H79="","",OFFSET(Summary!$H79,0,Analysis!BO$10))</f>
        <v/>
      </c>
      <c r="BP79" s="269" t="str">
        <f ca="1">IF(Summary!$H79="","",OFFSET(Summary!$H79,0,Analysis!BP$10))</f>
        <v/>
      </c>
      <c r="BQ79" s="269" t="str">
        <f ca="1">IF(Summary!$H79="","",OFFSET(Summary!$H79,0,Analysis!BQ$10))</f>
        <v/>
      </c>
      <c r="BR79" s="269" t="str">
        <f ca="1">IF(Summary!$H79="","",OFFSET(Summary!$H79,0,Analysis!BR$10))</f>
        <v/>
      </c>
      <c r="BS79" s="269" t="str">
        <f ca="1">IF(Summary!$H79="","",OFFSET(Summary!$H79,0,Analysis!BS$10))</f>
        <v/>
      </c>
      <c r="BT79" s="269" t="str">
        <f ca="1">IF(Summary!$H79="","",OFFSET(Summary!$H79,0,Analysis!BT$10))</f>
        <v/>
      </c>
      <c r="BU79" s="269" t="str">
        <f ca="1">IF(Summary!$H79="","",OFFSET(Summary!$H79,0,Analysis!BU$10))</f>
        <v/>
      </c>
      <c r="BV79" s="269" t="str">
        <f ca="1">IF(Summary!$H79="","",OFFSET(Summary!$H79,0,Analysis!BV$10))</f>
        <v/>
      </c>
      <c r="BW79" s="269" t="str">
        <f ca="1">IF(Summary!$H79="","",OFFSET(Summary!$H79,0,Analysis!BW$10))</f>
        <v/>
      </c>
      <c r="BX79" s="269" t="str">
        <f ca="1">IF(Summary!$H79="","",OFFSET(Summary!$H79,0,Analysis!BX$10))</f>
        <v/>
      </c>
      <c r="BY79" s="269" t="str">
        <f ca="1">IF(Summary!$H79="","",OFFSET(Summary!$H79,0,Analysis!BY$10))</f>
        <v/>
      </c>
      <c r="BZ79" s="269" t="str">
        <f ca="1">IF(Summary!$H79="","",OFFSET(Summary!$H79,0,Analysis!BZ$10))</f>
        <v/>
      </c>
      <c r="CA79" s="269"/>
    </row>
    <row r="80" spans="4:79" ht="18" customHeight="1" x14ac:dyDescent="0.25">
      <c r="D80" s="37"/>
      <c r="E80" s="37"/>
      <c r="F80" s="46"/>
      <c r="G80" s="176"/>
      <c r="H80" s="172"/>
      <c r="J80" s="146"/>
      <c r="K80" s="186">
        <v>27</v>
      </c>
      <c r="L80" s="146"/>
      <c r="M80" s="153" t="str">
        <f>IF(L80="","",IFERROR(SUMIFS(Allocations!$AA$29:$AA$128,Allocations!$AC$29:$AC$128,1,Allocations!$Z$29:$Z$128,Analysis!L80),0))</f>
        <v/>
      </c>
      <c r="N80" s="153" t="str">
        <f>IF(L80="","",IF(IFERROR(SUMIFS(TB_TRANSACTIONS[Total ($)],TB_TRANSACTIONS[Subcategory],Analysis!L80,TB_TRANSACTIONS[Month],$K$8),0)&lt;M80,IFERROR(SUMIFS(TB_TRANSACTIONS[Total ($)],TB_TRANSACTIONS[Subcategory],Analysis!L80,TB_TRANSACTIONS[Month],$K$8),0),M80))</f>
        <v/>
      </c>
      <c r="O80" s="153" t="str">
        <f>IF(L80="","",IF(IFERROR(SUMIFS(TB_TRANSACTIONS[Total ($)],TB_TRANSACTIONS[Subcategory],Analysis!L80,TB_TRANSACTIONS[Month],$K$8,TB_TRANSACTIONS[Monthly filter],1),0)&gt;M80,SUMIFS(TB_TRANSACTIONS[Total ($)],TB_TRANSACTIONS[Subcategory],Analysis!L80,TB_TRANSACTIONS[Month],$K$8,TB_TRANSACTIONS[Monthly filter],1),0))</f>
        <v/>
      </c>
      <c r="P80" s="153" t="str">
        <f t="shared" si="51"/>
        <v/>
      </c>
      <c r="Q80" s="151" t="str">
        <f t="shared" si="30"/>
        <v/>
      </c>
      <c r="R80" s="151" t="str">
        <f t="shared" si="52"/>
        <v/>
      </c>
      <c r="S80" s="151" t="str">
        <f t="shared" si="53"/>
        <v/>
      </c>
      <c r="T80" s="226" t="str">
        <f t="shared" si="54"/>
        <v/>
      </c>
      <c r="U80" s="186">
        <v>27</v>
      </c>
      <c r="V80" s="146"/>
      <c r="W80" s="153" t="str">
        <f>IF(L80="","",IFERROR(SUMIFS(TB_TRANSACTIONS[Total ($)],TB_TRANSACTIONS[Subcategory],Analysis!L80,TB_TRANSACTIONS[Month],$K$8,TB_TRANSACTIONS[Expense type],"Fixed",TB_TRANSACTIONS[Monthly filter],1),0))</f>
        <v/>
      </c>
      <c r="X80" s="153" t="str">
        <f>IF(L80="","",IFERROR(SUMIFS(TB_TRANSACTIONS[Total ($)],TB_TRANSACTIONS[Subcategory],Analysis!L80,TB_TRANSACTIONS[Month],$K$8,TB_TRANSACTIONS[Expense type],"Variable",TB_TRANSACTIONS[Monthly filter],1),0))</f>
        <v/>
      </c>
      <c r="Y80" s="153"/>
      <c r="AC80" s="146"/>
      <c r="AD80" s="186">
        <v>27</v>
      </c>
      <c r="AE80" s="146"/>
      <c r="AF80" s="153" t="str">
        <f>IF(AE80="","",IFERROR(SUMIFS(Allocations!$AF$29:$AF$128,Allocations!$AH$29:$AH$128,1,Allocations!$AE$29:$AE$128,Analysis!AE80),0))</f>
        <v/>
      </c>
      <c r="AG80" s="153" t="str">
        <f>IF(AE80="","",IF(IFERROR(SUMIFS(TB_TRANSACTIONS[Total ($)],TB_TRANSACTIONS[Quarterly filter],1,TB_TRANSACTIONS[Subcategory],AE80),0)&lt;AF80,IFERROR(SUMIFS(TB_TRANSACTIONS[Total ($)],TB_TRANSACTIONS[Quarterly filter],1,TB_TRANSACTIONS[Subcategory],AE80),0),AF80))</f>
        <v/>
      </c>
      <c r="AH80" s="153" t="str">
        <f>IF(AE80="","",IF(IFERROR(SUMIFS(TB_TRANSACTIONS[Total ($)],TB_TRANSACTIONS[Subcategory],Analysis!AE80,TB_TRANSACTIONS[Quarter],$AD$8,TB_TRANSACTIONS[Quarterly filter],1),0)&gt;AF80,SUMIFS(TB_TRANSACTIONS[Total ($)],TB_TRANSACTIONS[Subcategory],Analysis!AE80,TB_TRANSACTIONS[Quarter],$AD$8,TB_TRANSACTIONS[Quarterly filter],1),0))</f>
        <v/>
      </c>
      <c r="AI80" s="153" t="str">
        <f t="shared" si="46"/>
        <v/>
      </c>
      <c r="AJ80" s="151" t="str">
        <f t="shared" si="47"/>
        <v/>
      </c>
      <c r="AK80" s="151" t="str">
        <f t="shared" si="48"/>
        <v/>
      </c>
      <c r="AL80" s="151" t="str">
        <f t="shared" si="49"/>
        <v/>
      </c>
      <c r="AM80" s="226" t="str">
        <f t="shared" si="50"/>
        <v/>
      </c>
      <c r="AN80" s="186">
        <v>27</v>
      </c>
      <c r="AO80" s="146"/>
      <c r="AP80" s="153" t="str">
        <f>IF(AE80="","",IFERROR(SUMIFS(TB_TRANSACTIONS[Total ($)],TB_TRANSACTIONS[Subcategory],Analysis!AE80,TB_TRANSACTIONS[Quarter],$AD$8,TB_TRANSACTIONS[Expense type],"Fixed",TB_TRANSACTIONS[Quarterly filter],1),0))</f>
        <v/>
      </c>
      <c r="AQ80" s="153" t="str">
        <f>IF(AE80="","",IFERROR(SUMIFS(TB_TRANSACTIONS[Total ($)],TB_TRANSACTIONS[Subcategory],Analysis!AE80,TB_TRANSACTIONS[Quarter],$AD$8,TB_TRANSACTIONS[Expense type],"Variable",TB_TRANSACTIONS[Quarterly filter],1),0))</f>
        <v/>
      </c>
      <c r="AV80" s="146"/>
      <c r="AW80" s="186">
        <v>27</v>
      </c>
      <c r="AX80" s="146"/>
      <c r="AY80" s="153" t="str">
        <f>IF(AX80="","",IFERROR(SUMIFS(TB_ALLOCATIONS[Total ($)],TB_ALLOCATIONS[Annual filter],1,TB_ALLOCATIONS[Subcategory],Analysis!AX80),0))</f>
        <v/>
      </c>
      <c r="AZ80" s="153" t="str">
        <f>IF(AX80="","",IF(IFERROR(SUMIFS(TB_TRANSACTIONS[Total ($)],TB_TRANSACTIONS[Annual filter],1,TB_TRANSACTIONS[Subcategory],AX80),0)&lt;AY80,IFERROR(SUMIFS(TB_TRANSACTIONS[Total ($)],TB_TRANSACTIONS[Annual filter],1,TB_TRANSACTIONS[Subcategory],AX80),0),AY80))</f>
        <v/>
      </c>
      <c r="BA80" s="153" t="str">
        <f>IF(AX80="","",IF(IFERROR(SUMIFS(TB_TRANSACTIONS[Total ($)],TB_TRANSACTIONS[Subcategory],Analysis!AX80,TB_TRANSACTIONS[Annual filter],1),0)&gt;AY80,SUMIFS(TB_TRANSACTIONS[Total ($)],TB_TRANSACTIONS[Subcategory],Analysis!AX80,TB_TRANSACTIONS[Annual filter],1),0))</f>
        <v/>
      </c>
      <c r="BB80" s="153" t="str">
        <f t="shared" si="42"/>
        <v/>
      </c>
      <c r="BC80" s="151" t="str">
        <f t="shared" si="43"/>
        <v/>
      </c>
      <c r="BD80" s="151" t="str">
        <f t="shared" si="39"/>
        <v/>
      </c>
      <c r="BE80" s="151" t="str">
        <f t="shared" si="44"/>
        <v/>
      </c>
      <c r="BF80" s="226" t="str">
        <f t="shared" si="45"/>
        <v/>
      </c>
      <c r="BH80" s="146"/>
      <c r="BI80" s="153" t="str">
        <f>IF(AX80="","",IFERROR(SUMIFS(TB_TRANSACTIONS[Total ($)],TB_TRANSACTIONS[Subcategory],Analysis!AX80,TB_TRANSACTIONS[Annual filter],1,TB_TRANSACTIONS[Expense type],"Fixed"),0))</f>
        <v/>
      </c>
      <c r="BJ80" s="153" t="str">
        <f>IF(AX80="","",IFERROR(SUMIFS(TB_TRANSACTIONS[Total ($)],TB_TRANSACTIONS[Subcategory],Analysis!AX80,TB_TRANSACTIONS[Annual filter],1,TB_TRANSACTIONS[Expense type],"Variable"),0))</f>
        <v/>
      </c>
      <c r="BK80" s="24"/>
      <c r="BL80" s="24"/>
      <c r="BM80" s="24"/>
      <c r="BN80" s="24"/>
      <c r="BO80" s="269" t="str">
        <f ca="1">IF(Summary!$H80="","",OFFSET(Summary!$H80,0,Analysis!BO$10))</f>
        <v/>
      </c>
      <c r="BP80" s="269" t="str">
        <f ca="1">IF(Summary!$H80="","",OFFSET(Summary!$H80,0,Analysis!BP$10))</f>
        <v/>
      </c>
      <c r="BQ80" s="269" t="str">
        <f ca="1">IF(Summary!$H80="","",OFFSET(Summary!$H80,0,Analysis!BQ$10))</f>
        <v/>
      </c>
      <c r="BR80" s="269" t="str">
        <f ca="1">IF(Summary!$H80="","",OFFSET(Summary!$H80,0,Analysis!BR$10))</f>
        <v/>
      </c>
      <c r="BS80" s="269" t="str">
        <f ca="1">IF(Summary!$H80="","",OFFSET(Summary!$H80,0,Analysis!BS$10))</f>
        <v/>
      </c>
      <c r="BT80" s="269" t="str">
        <f ca="1">IF(Summary!$H80="","",OFFSET(Summary!$H80,0,Analysis!BT$10))</f>
        <v/>
      </c>
      <c r="BU80" s="269" t="str">
        <f ca="1">IF(Summary!$H80="","",OFFSET(Summary!$H80,0,Analysis!BU$10))</f>
        <v/>
      </c>
      <c r="BV80" s="269" t="str">
        <f ca="1">IF(Summary!$H80="","",OFFSET(Summary!$H80,0,Analysis!BV$10))</f>
        <v/>
      </c>
      <c r="BW80" s="269" t="str">
        <f ca="1">IF(Summary!$H80="","",OFFSET(Summary!$H80,0,Analysis!BW$10))</f>
        <v/>
      </c>
      <c r="BX80" s="269" t="str">
        <f ca="1">IF(Summary!$H80="","",OFFSET(Summary!$H80,0,Analysis!BX$10))</f>
        <v/>
      </c>
      <c r="BY80" s="269" t="str">
        <f ca="1">IF(Summary!$H80="","",OFFSET(Summary!$H80,0,Analysis!BY$10))</f>
        <v/>
      </c>
      <c r="BZ80" s="269" t="str">
        <f ca="1">IF(Summary!$H80="","",OFFSET(Summary!$H80,0,Analysis!BZ$10))</f>
        <v/>
      </c>
      <c r="CA80" s="269"/>
    </row>
    <row r="81" spans="4:79" ht="18" customHeight="1" x14ac:dyDescent="0.25">
      <c r="G81" s="176"/>
      <c r="H81" s="172"/>
      <c r="J81" s="146"/>
      <c r="K81" s="186">
        <v>28</v>
      </c>
      <c r="L81" s="146"/>
      <c r="M81" s="153" t="str">
        <f>IF(L81="","",IFERROR(SUMIFS(Allocations!$AA$29:$AA$128,Allocations!$AC$29:$AC$128,1,Allocations!$Z$29:$Z$128,Analysis!L81),0))</f>
        <v/>
      </c>
      <c r="N81" s="153" t="str">
        <f>IF(L81="","",IF(IFERROR(SUMIFS(TB_TRANSACTIONS[Total ($)],TB_TRANSACTIONS[Subcategory],Analysis!L81,TB_TRANSACTIONS[Month],$K$8),0)&lt;M81,IFERROR(SUMIFS(TB_TRANSACTIONS[Total ($)],TB_TRANSACTIONS[Subcategory],Analysis!L81,TB_TRANSACTIONS[Month],$K$8),0),M81))</f>
        <v/>
      </c>
      <c r="O81" s="153" t="str">
        <f>IF(L81="","",IF(IFERROR(SUMIFS(TB_TRANSACTIONS[Total ($)],TB_TRANSACTIONS[Subcategory],Analysis!L81,TB_TRANSACTIONS[Month],$K$8,TB_TRANSACTIONS[Monthly filter],1),0)&gt;M81,SUMIFS(TB_TRANSACTIONS[Total ($)],TB_TRANSACTIONS[Subcategory],Analysis!L81,TB_TRANSACTIONS[Month],$K$8,TB_TRANSACTIONS[Monthly filter],1),0))</f>
        <v/>
      </c>
      <c r="P81" s="153" t="str">
        <f t="shared" si="51"/>
        <v/>
      </c>
      <c r="Q81" s="151" t="str">
        <f t="shared" si="30"/>
        <v/>
      </c>
      <c r="R81" s="151" t="str">
        <f t="shared" si="52"/>
        <v/>
      </c>
      <c r="S81" s="151" t="str">
        <f t="shared" si="53"/>
        <v/>
      </c>
      <c r="T81" s="226" t="str">
        <f t="shared" si="54"/>
        <v/>
      </c>
      <c r="U81" s="186">
        <v>28</v>
      </c>
      <c r="V81" s="146"/>
      <c r="W81" s="153" t="str">
        <f>IF(L81="","",IFERROR(SUMIFS(TB_TRANSACTIONS[Total ($)],TB_TRANSACTIONS[Subcategory],Analysis!L81,TB_TRANSACTIONS[Month],$K$8,TB_TRANSACTIONS[Expense type],"Fixed",TB_TRANSACTIONS[Monthly filter],1),0))</f>
        <v/>
      </c>
      <c r="X81" s="153" t="str">
        <f>IF(L81="","",IFERROR(SUMIFS(TB_TRANSACTIONS[Total ($)],TB_TRANSACTIONS[Subcategory],Analysis!L81,TB_TRANSACTIONS[Month],$K$8,TB_TRANSACTIONS[Expense type],"Variable",TB_TRANSACTIONS[Monthly filter],1),0))</f>
        <v/>
      </c>
      <c r="Y81" s="153"/>
      <c r="AC81" s="146"/>
      <c r="AD81" s="186">
        <v>28</v>
      </c>
      <c r="AE81" s="146"/>
      <c r="AF81" s="153" t="str">
        <f>IF(AE81="","",IFERROR(SUMIFS(Allocations!$AF$29:$AF$128,Allocations!$AH$29:$AH$128,1,Allocations!$AE$29:$AE$128,Analysis!AE81),0))</f>
        <v/>
      </c>
      <c r="AG81" s="153" t="str">
        <f>IF(AE81="","",IF(IFERROR(SUMIFS(TB_TRANSACTIONS[Total ($)],TB_TRANSACTIONS[Quarterly filter],1,TB_TRANSACTIONS[Subcategory],AE81),0)&lt;AF81,IFERROR(SUMIFS(TB_TRANSACTIONS[Total ($)],TB_TRANSACTIONS[Quarterly filter],1,TB_TRANSACTIONS[Subcategory],AE81),0),AF81))</f>
        <v/>
      </c>
      <c r="AH81" s="153" t="str">
        <f>IF(AE81="","",IF(IFERROR(SUMIFS(TB_TRANSACTIONS[Total ($)],TB_TRANSACTIONS[Subcategory],Analysis!AE81,TB_TRANSACTIONS[Quarter],$AD$8,TB_TRANSACTIONS[Quarterly filter],1),0)&gt;AF81,SUMIFS(TB_TRANSACTIONS[Total ($)],TB_TRANSACTIONS[Subcategory],Analysis!AE81,TB_TRANSACTIONS[Quarter],$AD$8,TB_TRANSACTIONS[Quarterly filter],1),0))</f>
        <v/>
      </c>
      <c r="AI81" s="153" t="str">
        <f t="shared" si="46"/>
        <v/>
      </c>
      <c r="AJ81" s="151" t="str">
        <f t="shared" si="47"/>
        <v/>
      </c>
      <c r="AK81" s="151" t="str">
        <f t="shared" si="48"/>
        <v/>
      </c>
      <c r="AL81" s="151" t="str">
        <f t="shared" si="49"/>
        <v/>
      </c>
      <c r="AM81" s="226" t="str">
        <f t="shared" si="50"/>
        <v/>
      </c>
      <c r="AN81" s="186">
        <v>28</v>
      </c>
      <c r="AO81" s="146"/>
      <c r="AP81" s="153" t="str">
        <f>IF(AE81="","",IFERROR(SUMIFS(TB_TRANSACTIONS[Total ($)],TB_TRANSACTIONS[Subcategory],Analysis!AE81,TB_TRANSACTIONS[Quarter],$AD$8,TB_TRANSACTIONS[Expense type],"Fixed",TB_TRANSACTIONS[Quarterly filter],1),0))</f>
        <v/>
      </c>
      <c r="AQ81" s="153" t="str">
        <f>IF(AE81="","",IFERROR(SUMIFS(TB_TRANSACTIONS[Total ($)],TB_TRANSACTIONS[Subcategory],Analysis!AE81,TB_TRANSACTIONS[Quarter],$AD$8,TB_TRANSACTIONS[Expense type],"Variable",TB_TRANSACTIONS[Quarterly filter],1),0))</f>
        <v/>
      </c>
      <c r="AV81" s="146"/>
      <c r="AW81" s="186">
        <v>28</v>
      </c>
      <c r="AX81" s="146"/>
      <c r="AY81" s="153" t="str">
        <f>IF(AX81="","",IFERROR(SUMIFS(TB_ALLOCATIONS[Total ($)],TB_ALLOCATIONS[Annual filter],1,TB_ALLOCATIONS[Subcategory],Analysis!AX81),0))</f>
        <v/>
      </c>
      <c r="AZ81" s="153" t="str">
        <f>IF(AX81="","",IF(IFERROR(SUMIFS(TB_TRANSACTIONS[Total ($)],TB_TRANSACTIONS[Annual filter],1,TB_TRANSACTIONS[Subcategory],AX81),0)&lt;AY81,IFERROR(SUMIFS(TB_TRANSACTIONS[Total ($)],TB_TRANSACTIONS[Annual filter],1,TB_TRANSACTIONS[Subcategory],AX81),0),AY81))</f>
        <v/>
      </c>
      <c r="BA81" s="153" t="str">
        <f>IF(AX81="","",IF(IFERROR(SUMIFS(TB_TRANSACTIONS[Total ($)],TB_TRANSACTIONS[Subcategory],Analysis!AX81,TB_TRANSACTIONS[Annual filter],1),0)&gt;AY81,SUMIFS(TB_TRANSACTIONS[Total ($)],TB_TRANSACTIONS[Subcategory],Analysis!AX81,TB_TRANSACTIONS[Annual filter],1),0))</f>
        <v/>
      </c>
      <c r="BB81" s="153" t="str">
        <f t="shared" si="42"/>
        <v/>
      </c>
      <c r="BC81" s="151" t="str">
        <f t="shared" si="43"/>
        <v/>
      </c>
      <c r="BD81" s="151" t="str">
        <f t="shared" si="39"/>
        <v/>
      </c>
      <c r="BE81" s="151" t="str">
        <f t="shared" si="44"/>
        <v/>
      </c>
      <c r="BF81" s="226" t="str">
        <f t="shared" si="45"/>
        <v/>
      </c>
      <c r="BH81" s="146"/>
      <c r="BI81" s="153" t="str">
        <f>IF(AX81="","",IFERROR(SUMIFS(TB_TRANSACTIONS[Total ($)],TB_TRANSACTIONS[Subcategory],Analysis!AX81,TB_TRANSACTIONS[Annual filter],1,TB_TRANSACTIONS[Expense type],"Fixed"),0))</f>
        <v/>
      </c>
      <c r="BJ81" s="153" t="str">
        <f>IF(AX81="","",IFERROR(SUMIFS(TB_TRANSACTIONS[Total ($)],TB_TRANSACTIONS[Subcategory],Analysis!AX81,TB_TRANSACTIONS[Annual filter],1,TB_TRANSACTIONS[Expense type],"Variable"),0))</f>
        <v/>
      </c>
      <c r="BK81" s="24"/>
      <c r="BL81" s="24"/>
      <c r="BM81" s="24"/>
      <c r="BN81" s="24"/>
      <c r="BO81" s="269" t="str">
        <f ca="1">IF(Summary!$H81="","",OFFSET(Summary!$H81,0,Analysis!BO$10))</f>
        <v/>
      </c>
      <c r="BP81" s="269" t="str">
        <f ca="1">IF(Summary!$H81="","",OFFSET(Summary!$H81,0,Analysis!BP$10))</f>
        <v/>
      </c>
      <c r="BQ81" s="269" t="str">
        <f ca="1">IF(Summary!$H81="","",OFFSET(Summary!$H81,0,Analysis!BQ$10))</f>
        <v/>
      </c>
      <c r="BR81" s="269" t="str">
        <f ca="1">IF(Summary!$H81="","",OFFSET(Summary!$H81,0,Analysis!BR$10))</f>
        <v/>
      </c>
      <c r="BS81" s="269" t="str">
        <f ca="1">IF(Summary!$H81="","",OFFSET(Summary!$H81,0,Analysis!BS$10))</f>
        <v/>
      </c>
      <c r="BT81" s="269" t="str">
        <f ca="1">IF(Summary!$H81="","",OFFSET(Summary!$H81,0,Analysis!BT$10))</f>
        <v/>
      </c>
      <c r="BU81" s="269" t="str">
        <f ca="1">IF(Summary!$H81="","",OFFSET(Summary!$H81,0,Analysis!BU$10))</f>
        <v/>
      </c>
      <c r="BV81" s="269" t="str">
        <f ca="1">IF(Summary!$H81="","",OFFSET(Summary!$H81,0,Analysis!BV$10))</f>
        <v/>
      </c>
      <c r="BW81" s="269" t="str">
        <f ca="1">IF(Summary!$H81="","",OFFSET(Summary!$H81,0,Analysis!BW$10))</f>
        <v/>
      </c>
      <c r="BX81" s="269" t="str">
        <f ca="1">IF(Summary!$H81="","",OFFSET(Summary!$H81,0,Analysis!BX$10))</f>
        <v/>
      </c>
      <c r="BY81" s="269" t="str">
        <f ca="1">IF(Summary!$H81="","",OFFSET(Summary!$H81,0,Analysis!BY$10))</f>
        <v/>
      </c>
      <c r="BZ81" s="269" t="str">
        <f ca="1">IF(Summary!$H81="","",OFFSET(Summary!$H81,0,Analysis!BZ$10))</f>
        <v/>
      </c>
      <c r="CA81" s="269"/>
    </row>
    <row r="82" spans="4:79" ht="18" customHeight="1" x14ac:dyDescent="0.25">
      <c r="D82" s="43"/>
      <c r="E82" s="43"/>
      <c r="F82" s="43"/>
      <c r="G82" s="178"/>
      <c r="H82" s="173"/>
      <c r="I82" s="43"/>
      <c r="J82" s="146"/>
      <c r="K82" s="186">
        <v>29</v>
      </c>
      <c r="L82" s="146"/>
      <c r="M82" s="153" t="str">
        <f>IF(L82="","",IFERROR(SUMIFS(Allocations!$AA$29:$AA$128,Allocations!$AC$29:$AC$128,1,Allocations!$Z$29:$Z$128,Analysis!L82),0))</f>
        <v/>
      </c>
      <c r="N82" s="153" t="str">
        <f>IF(L82="","",IF(IFERROR(SUMIFS(TB_TRANSACTIONS[Total ($)],TB_TRANSACTIONS[Subcategory],Analysis!L82,TB_TRANSACTIONS[Month],$K$8),0)&lt;M82,IFERROR(SUMIFS(TB_TRANSACTIONS[Total ($)],TB_TRANSACTIONS[Subcategory],Analysis!L82,TB_TRANSACTIONS[Month],$K$8),0),M82))</f>
        <v/>
      </c>
      <c r="O82" s="153" t="str">
        <f>IF(L82="","",IF(IFERROR(SUMIFS(TB_TRANSACTIONS[Total ($)],TB_TRANSACTIONS[Subcategory],Analysis!L82,TB_TRANSACTIONS[Month],$K$8,TB_TRANSACTIONS[Monthly filter],1),0)&gt;M82,SUMIFS(TB_TRANSACTIONS[Total ($)],TB_TRANSACTIONS[Subcategory],Analysis!L82,TB_TRANSACTIONS[Month],$K$8,TB_TRANSACTIONS[Monthly filter],1),0))</f>
        <v/>
      </c>
      <c r="P82" s="153" t="str">
        <f t="shared" si="51"/>
        <v/>
      </c>
      <c r="Q82" s="151" t="str">
        <f t="shared" si="30"/>
        <v/>
      </c>
      <c r="R82" s="151" t="str">
        <f t="shared" si="52"/>
        <v/>
      </c>
      <c r="S82" s="151" t="str">
        <f t="shared" si="53"/>
        <v/>
      </c>
      <c r="T82" s="226" t="str">
        <f t="shared" si="54"/>
        <v/>
      </c>
      <c r="U82" s="186">
        <v>29</v>
      </c>
      <c r="V82" s="146"/>
      <c r="W82" s="153" t="str">
        <f>IF(L82="","",IFERROR(SUMIFS(TB_TRANSACTIONS[Total ($)],TB_TRANSACTIONS[Subcategory],Analysis!L82,TB_TRANSACTIONS[Month],$K$8,TB_TRANSACTIONS[Expense type],"Fixed",TB_TRANSACTIONS[Monthly filter],1),0))</f>
        <v/>
      </c>
      <c r="X82" s="153" t="str">
        <f>IF(L82="","",IFERROR(SUMIFS(TB_TRANSACTIONS[Total ($)],TB_TRANSACTIONS[Subcategory],Analysis!L82,TB_TRANSACTIONS[Month],$K$8,TB_TRANSACTIONS[Expense type],"Variable",TB_TRANSACTIONS[Monthly filter],1),0))</f>
        <v/>
      </c>
      <c r="Y82" s="153"/>
      <c r="AC82" s="146"/>
      <c r="AD82" s="186">
        <v>29</v>
      </c>
      <c r="AE82" s="146"/>
      <c r="AF82" s="153" t="str">
        <f>IF(AE82="","",IFERROR(SUMIFS(Allocations!$AF$29:$AF$128,Allocations!$AH$29:$AH$128,1,Allocations!$AE$29:$AE$128,Analysis!AE82),0))</f>
        <v/>
      </c>
      <c r="AG82" s="153" t="str">
        <f>IF(AE82="","",IF(IFERROR(SUMIFS(TB_TRANSACTIONS[Total ($)],TB_TRANSACTIONS[Quarterly filter],1,TB_TRANSACTIONS[Subcategory],AE82),0)&lt;AF82,IFERROR(SUMIFS(TB_TRANSACTIONS[Total ($)],TB_TRANSACTIONS[Quarterly filter],1,TB_TRANSACTIONS[Subcategory],AE82),0),AF82))</f>
        <v/>
      </c>
      <c r="AH82" s="153" t="str">
        <f>IF(AE82="","",IF(IFERROR(SUMIFS(TB_TRANSACTIONS[Total ($)],TB_TRANSACTIONS[Subcategory],Analysis!AE82,TB_TRANSACTIONS[Quarter],$AD$8,TB_TRANSACTIONS[Quarterly filter],1),0)&gt;AF82,SUMIFS(TB_TRANSACTIONS[Total ($)],TB_TRANSACTIONS[Subcategory],Analysis!AE82,TB_TRANSACTIONS[Quarter],$AD$8,TB_TRANSACTIONS[Quarterly filter],1),0))</f>
        <v/>
      </c>
      <c r="AI82" s="153" t="str">
        <f t="shared" si="46"/>
        <v/>
      </c>
      <c r="AJ82" s="151" t="str">
        <f t="shared" si="47"/>
        <v/>
      </c>
      <c r="AK82" s="151" t="str">
        <f t="shared" si="48"/>
        <v/>
      </c>
      <c r="AL82" s="151" t="str">
        <f t="shared" si="49"/>
        <v/>
      </c>
      <c r="AM82" s="226" t="str">
        <f t="shared" si="50"/>
        <v/>
      </c>
      <c r="AN82" s="186">
        <v>29</v>
      </c>
      <c r="AO82" s="146"/>
      <c r="AP82" s="153" t="str">
        <f>IF(AE82="","",IFERROR(SUMIFS(TB_TRANSACTIONS[Total ($)],TB_TRANSACTIONS[Subcategory],Analysis!AE82,TB_TRANSACTIONS[Quarter],$AD$8,TB_TRANSACTIONS[Expense type],"Fixed",TB_TRANSACTIONS[Quarterly filter],1),0))</f>
        <v/>
      </c>
      <c r="AQ82" s="153" t="str">
        <f>IF(AE82="","",IFERROR(SUMIFS(TB_TRANSACTIONS[Total ($)],TB_TRANSACTIONS[Subcategory],Analysis!AE82,TB_TRANSACTIONS[Quarter],$AD$8,TB_TRANSACTIONS[Expense type],"Variable",TB_TRANSACTIONS[Quarterly filter],1),0))</f>
        <v/>
      </c>
      <c r="AV82" s="146"/>
      <c r="AW82" s="186">
        <v>29</v>
      </c>
      <c r="AX82" s="146"/>
      <c r="AY82" s="153" t="str">
        <f>IF(AX82="","",IFERROR(SUMIFS(TB_ALLOCATIONS[Total ($)],TB_ALLOCATIONS[Annual filter],1,TB_ALLOCATIONS[Subcategory],Analysis!AX82),0))</f>
        <v/>
      </c>
      <c r="AZ82" s="153" t="str">
        <f>IF(AX82="","",IF(IFERROR(SUMIFS(TB_TRANSACTIONS[Total ($)],TB_TRANSACTIONS[Annual filter],1,TB_TRANSACTIONS[Subcategory],AX82),0)&lt;AY82,IFERROR(SUMIFS(TB_TRANSACTIONS[Total ($)],TB_TRANSACTIONS[Annual filter],1,TB_TRANSACTIONS[Subcategory],AX82),0),AY82))</f>
        <v/>
      </c>
      <c r="BA82" s="153" t="str">
        <f>IF(AX82="","",IF(IFERROR(SUMIFS(TB_TRANSACTIONS[Total ($)],TB_TRANSACTIONS[Subcategory],Analysis!AX82,TB_TRANSACTIONS[Annual filter],1),0)&gt;AY82,SUMIFS(TB_TRANSACTIONS[Total ($)],TB_TRANSACTIONS[Subcategory],Analysis!AX82,TB_TRANSACTIONS[Annual filter],1),0))</f>
        <v/>
      </c>
      <c r="BB82" s="153" t="str">
        <f t="shared" si="42"/>
        <v/>
      </c>
      <c r="BC82" s="151" t="str">
        <f t="shared" si="43"/>
        <v/>
      </c>
      <c r="BD82" s="151" t="str">
        <f t="shared" si="39"/>
        <v/>
      </c>
      <c r="BE82" s="151" t="str">
        <f t="shared" si="44"/>
        <v/>
      </c>
      <c r="BF82" s="226" t="str">
        <f t="shared" si="45"/>
        <v/>
      </c>
      <c r="BH82" s="146"/>
      <c r="BI82" s="153" t="str">
        <f>IF(AX82="","",IFERROR(SUMIFS(TB_TRANSACTIONS[Total ($)],TB_TRANSACTIONS[Subcategory],Analysis!AX82,TB_TRANSACTIONS[Annual filter],1,TB_TRANSACTIONS[Expense type],"Fixed"),0))</f>
        <v/>
      </c>
      <c r="BJ82" s="153" t="str">
        <f>IF(AX82="","",IFERROR(SUMIFS(TB_TRANSACTIONS[Total ($)],TB_TRANSACTIONS[Subcategory],Analysis!AX82,TB_TRANSACTIONS[Annual filter],1,TB_TRANSACTIONS[Expense type],"Variable"),0))</f>
        <v/>
      </c>
      <c r="BK82" s="24"/>
      <c r="BL82" s="24"/>
      <c r="BM82" s="24"/>
      <c r="BN82" s="24"/>
      <c r="BO82" s="269" t="str">
        <f ca="1">IF(Summary!$H82="","",OFFSET(Summary!$H82,0,Analysis!BO$10))</f>
        <v/>
      </c>
      <c r="BP82" s="269" t="str">
        <f ca="1">IF(Summary!$H82="","",OFFSET(Summary!$H82,0,Analysis!BP$10))</f>
        <v/>
      </c>
      <c r="BQ82" s="269" t="str">
        <f ca="1">IF(Summary!$H82="","",OFFSET(Summary!$H82,0,Analysis!BQ$10))</f>
        <v/>
      </c>
      <c r="BR82" s="269" t="str">
        <f ca="1">IF(Summary!$H82="","",OFFSET(Summary!$H82,0,Analysis!BR$10))</f>
        <v/>
      </c>
      <c r="BS82" s="269" t="str">
        <f ca="1">IF(Summary!$H82="","",OFFSET(Summary!$H82,0,Analysis!BS$10))</f>
        <v/>
      </c>
      <c r="BT82" s="269" t="str">
        <f ca="1">IF(Summary!$H82="","",OFFSET(Summary!$H82,0,Analysis!BT$10))</f>
        <v/>
      </c>
      <c r="BU82" s="269" t="str">
        <f ca="1">IF(Summary!$H82="","",OFFSET(Summary!$H82,0,Analysis!BU$10))</f>
        <v/>
      </c>
      <c r="BV82" s="269" t="str">
        <f ca="1">IF(Summary!$H82="","",OFFSET(Summary!$H82,0,Analysis!BV$10))</f>
        <v/>
      </c>
      <c r="BW82" s="269" t="str">
        <f ca="1">IF(Summary!$H82="","",OFFSET(Summary!$H82,0,Analysis!BW$10))</f>
        <v/>
      </c>
      <c r="BX82" s="269" t="str">
        <f ca="1">IF(Summary!$H82="","",OFFSET(Summary!$H82,0,Analysis!BX$10))</f>
        <v/>
      </c>
      <c r="BY82" s="269" t="str">
        <f ca="1">IF(Summary!$H82="","",OFFSET(Summary!$H82,0,Analysis!BY$10))</f>
        <v/>
      </c>
      <c r="BZ82" s="269" t="str">
        <f ca="1">IF(Summary!$H82="","",OFFSET(Summary!$H82,0,Analysis!BZ$10))</f>
        <v/>
      </c>
      <c r="CA82" s="269"/>
    </row>
    <row r="83" spans="4:79" ht="18" customHeight="1" x14ac:dyDescent="0.25">
      <c r="D83" s="38"/>
      <c r="E83" s="45"/>
      <c r="F83" s="44"/>
      <c r="G83" s="177"/>
      <c r="H83" s="175"/>
      <c r="I83" s="44"/>
      <c r="J83" s="146"/>
      <c r="K83" s="186">
        <v>30</v>
      </c>
      <c r="L83" s="146"/>
      <c r="M83" s="153" t="str">
        <f>IF(L83="","",IFERROR(SUMIFS(Allocations!$AA$29:$AA$128,Allocations!$AC$29:$AC$128,1,Allocations!$Z$29:$Z$128,Analysis!L83),0))</f>
        <v/>
      </c>
      <c r="N83" s="153" t="str">
        <f>IF(L83="","",IF(IFERROR(SUMIFS(TB_TRANSACTIONS[Total ($)],TB_TRANSACTIONS[Subcategory],Analysis!L83,TB_TRANSACTIONS[Month],$K$8),0)&lt;M83,IFERROR(SUMIFS(TB_TRANSACTIONS[Total ($)],TB_TRANSACTIONS[Subcategory],Analysis!L83,TB_TRANSACTIONS[Month],$K$8),0),M83))</f>
        <v/>
      </c>
      <c r="O83" s="153" t="str">
        <f>IF(L83="","",IF(IFERROR(SUMIFS(TB_TRANSACTIONS[Total ($)],TB_TRANSACTIONS[Subcategory],Analysis!L83,TB_TRANSACTIONS[Month],$K$8,TB_TRANSACTIONS[Monthly filter],1),0)&gt;M83,SUMIFS(TB_TRANSACTIONS[Total ($)],TB_TRANSACTIONS[Subcategory],Analysis!L83,TB_TRANSACTIONS[Month],$K$8,TB_TRANSACTIONS[Monthly filter],1),0))</f>
        <v/>
      </c>
      <c r="P83" s="153" t="str">
        <f t="shared" si="51"/>
        <v/>
      </c>
      <c r="Q83" s="151" t="str">
        <f t="shared" si="30"/>
        <v/>
      </c>
      <c r="R83" s="151" t="str">
        <f t="shared" si="52"/>
        <v/>
      </c>
      <c r="S83" s="151" t="str">
        <f t="shared" si="53"/>
        <v/>
      </c>
      <c r="T83" s="226" t="str">
        <f t="shared" si="54"/>
        <v/>
      </c>
      <c r="U83" s="186">
        <v>30</v>
      </c>
      <c r="V83" s="146"/>
      <c r="W83" s="153" t="str">
        <f>IF(L83="","",IFERROR(SUMIFS(TB_TRANSACTIONS[Total ($)],TB_TRANSACTIONS[Subcategory],Analysis!L83,TB_TRANSACTIONS[Month],$K$8,TB_TRANSACTIONS[Expense type],"Fixed",TB_TRANSACTIONS[Monthly filter],1),0))</f>
        <v/>
      </c>
      <c r="X83" s="153" t="str">
        <f>IF(L83="","",IFERROR(SUMIFS(TB_TRANSACTIONS[Total ($)],TB_TRANSACTIONS[Subcategory],Analysis!L83,TB_TRANSACTIONS[Month],$K$8,TB_TRANSACTIONS[Expense type],"Variable",TB_TRANSACTIONS[Monthly filter],1),0))</f>
        <v/>
      </c>
      <c r="Y83" s="153"/>
      <c r="AC83" s="146"/>
      <c r="AD83" s="186">
        <v>30</v>
      </c>
      <c r="AE83" s="146"/>
      <c r="AF83" s="153" t="str">
        <f>IF(AE83="","",IFERROR(SUMIFS(Allocations!$AF$29:$AF$128,Allocations!$AH$29:$AH$128,1,Allocations!$AE$29:$AE$128,Analysis!AE83),0))</f>
        <v/>
      </c>
      <c r="AG83" s="153" t="str">
        <f>IF(AE83="","",IF(IFERROR(SUMIFS(TB_TRANSACTIONS[Total ($)],TB_TRANSACTIONS[Quarterly filter],1,TB_TRANSACTIONS[Subcategory],AE83),0)&lt;AF83,IFERROR(SUMIFS(TB_TRANSACTIONS[Total ($)],TB_TRANSACTIONS[Quarterly filter],1,TB_TRANSACTIONS[Subcategory],AE83),0),AF83))</f>
        <v/>
      </c>
      <c r="AH83" s="153" t="str">
        <f>IF(AE83="","",IF(IFERROR(SUMIFS(TB_TRANSACTIONS[Total ($)],TB_TRANSACTIONS[Subcategory],Analysis!AE83,TB_TRANSACTIONS[Quarter],$AD$8,TB_TRANSACTIONS[Quarterly filter],1),0)&gt;AF83,SUMIFS(TB_TRANSACTIONS[Total ($)],TB_TRANSACTIONS[Subcategory],Analysis!AE83,TB_TRANSACTIONS[Quarter],$AD$8,TB_TRANSACTIONS[Quarterly filter],1),0))</f>
        <v/>
      </c>
      <c r="AI83" s="153" t="str">
        <f t="shared" si="46"/>
        <v/>
      </c>
      <c r="AJ83" s="151" t="str">
        <f t="shared" si="47"/>
        <v/>
      </c>
      <c r="AK83" s="151" t="str">
        <f t="shared" si="48"/>
        <v/>
      </c>
      <c r="AL83" s="151" t="str">
        <f t="shared" si="49"/>
        <v/>
      </c>
      <c r="AM83" s="226" t="str">
        <f t="shared" si="50"/>
        <v/>
      </c>
      <c r="AN83" s="186">
        <v>30</v>
      </c>
      <c r="AO83" s="146"/>
      <c r="AP83" s="153" t="str">
        <f>IF(AE83="","",IFERROR(SUMIFS(TB_TRANSACTIONS[Total ($)],TB_TRANSACTIONS[Subcategory],Analysis!AE83,TB_TRANSACTIONS[Quarter],$AD$8,TB_TRANSACTIONS[Expense type],"Fixed",TB_TRANSACTIONS[Quarterly filter],1),0))</f>
        <v/>
      </c>
      <c r="AQ83" s="153" t="str">
        <f>IF(AE83="","",IFERROR(SUMIFS(TB_TRANSACTIONS[Total ($)],TB_TRANSACTIONS[Subcategory],Analysis!AE83,TB_TRANSACTIONS[Quarter],$AD$8,TB_TRANSACTIONS[Expense type],"Variable",TB_TRANSACTIONS[Quarterly filter],1),0))</f>
        <v/>
      </c>
      <c r="AV83" s="146"/>
      <c r="AW83" s="186">
        <v>30</v>
      </c>
      <c r="AX83" s="146"/>
      <c r="AY83" s="153" t="str">
        <f>IF(AX83="","",IFERROR(SUMIFS(TB_ALLOCATIONS[Total ($)],TB_ALLOCATIONS[Annual filter],1,TB_ALLOCATIONS[Subcategory],Analysis!AX83),0))</f>
        <v/>
      </c>
      <c r="AZ83" s="153" t="str">
        <f>IF(AX83="","",IF(IFERROR(SUMIFS(TB_TRANSACTIONS[Total ($)],TB_TRANSACTIONS[Annual filter],1,TB_TRANSACTIONS[Subcategory],AX83),0)&lt;AY83,IFERROR(SUMIFS(TB_TRANSACTIONS[Total ($)],TB_TRANSACTIONS[Annual filter],1,TB_TRANSACTIONS[Subcategory],AX83),0),AY83))</f>
        <v/>
      </c>
      <c r="BA83" s="153" t="str">
        <f>IF(AX83="","",IF(IFERROR(SUMIFS(TB_TRANSACTIONS[Total ($)],TB_TRANSACTIONS[Subcategory],Analysis!AX83,TB_TRANSACTIONS[Annual filter],1),0)&gt;AY83,SUMIFS(TB_TRANSACTIONS[Total ($)],TB_TRANSACTIONS[Subcategory],Analysis!AX83,TB_TRANSACTIONS[Annual filter],1),0))</f>
        <v/>
      </c>
      <c r="BB83" s="153" t="str">
        <f t="shared" si="42"/>
        <v/>
      </c>
      <c r="BC83" s="151" t="str">
        <f t="shared" si="43"/>
        <v/>
      </c>
      <c r="BD83" s="151" t="str">
        <f t="shared" si="39"/>
        <v/>
      </c>
      <c r="BE83" s="151" t="str">
        <f t="shared" si="44"/>
        <v/>
      </c>
      <c r="BF83" s="226" t="str">
        <f t="shared" si="45"/>
        <v/>
      </c>
      <c r="BH83" s="146"/>
      <c r="BI83" s="153" t="str">
        <f>IF(AX83="","",IFERROR(SUMIFS(TB_TRANSACTIONS[Total ($)],TB_TRANSACTIONS[Subcategory],Analysis!AX83,TB_TRANSACTIONS[Annual filter],1,TB_TRANSACTIONS[Expense type],"Fixed"),0))</f>
        <v/>
      </c>
      <c r="BJ83" s="153" t="str">
        <f>IF(AX83="","",IFERROR(SUMIFS(TB_TRANSACTIONS[Total ($)],TB_TRANSACTIONS[Subcategory],Analysis!AX83,TB_TRANSACTIONS[Annual filter],1,TB_TRANSACTIONS[Expense type],"Variable"),0))</f>
        <v/>
      </c>
      <c r="BK83" s="24"/>
      <c r="BL83" s="24"/>
      <c r="BM83" s="24"/>
      <c r="BN83" s="24"/>
      <c r="BO83" s="269" t="str">
        <f ca="1">IF(Summary!$H83="","",OFFSET(Summary!$H83,0,Analysis!BO$10))</f>
        <v/>
      </c>
      <c r="BP83" s="269" t="str">
        <f ca="1">IF(Summary!$H83="","",OFFSET(Summary!$H83,0,Analysis!BP$10))</f>
        <v/>
      </c>
      <c r="BQ83" s="269" t="str">
        <f ca="1">IF(Summary!$H83="","",OFFSET(Summary!$H83,0,Analysis!BQ$10))</f>
        <v/>
      </c>
      <c r="BR83" s="269" t="str">
        <f ca="1">IF(Summary!$H83="","",OFFSET(Summary!$H83,0,Analysis!BR$10))</f>
        <v/>
      </c>
      <c r="BS83" s="269" t="str">
        <f ca="1">IF(Summary!$H83="","",OFFSET(Summary!$H83,0,Analysis!BS$10))</f>
        <v/>
      </c>
      <c r="BT83" s="269" t="str">
        <f ca="1">IF(Summary!$H83="","",OFFSET(Summary!$H83,0,Analysis!BT$10))</f>
        <v/>
      </c>
      <c r="BU83" s="269" t="str">
        <f ca="1">IF(Summary!$H83="","",OFFSET(Summary!$H83,0,Analysis!BU$10))</f>
        <v/>
      </c>
      <c r="BV83" s="269" t="str">
        <f ca="1">IF(Summary!$H83="","",OFFSET(Summary!$H83,0,Analysis!BV$10))</f>
        <v/>
      </c>
      <c r="BW83" s="269" t="str">
        <f ca="1">IF(Summary!$H83="","",OFFSET(Summary!$H83,0,Analysis!BW$10))</f>
        <v/>
      </c>
      <c r="BX83" s="269" t="str">
        <f ca="1">IF(Summary!$H83="","",OFFSET(Summary!$H83,0,Analysis!BX$10))</f>
        <v/>
      </c>
      <c r="BY83" s="269" t="str">
        <f ca="1">IF(Summary!$H83="","",OFFSET(Summary!$H83,0,Analysis!BY$10))</f>
        <v/>
      </c>
      <c r="BZ83" s="269" t="str">
        <f ca="1">IF(Summary!$H83="","",OFFSET(Summary!$H83,0,Analysis!BZ$10))</f>
        <v/>
      </c>
      <c r="CA83" s="269"/>
    </row>
    <row r="84" spans="4:79" ht="18" customHeight="1" x14ac:dyDescent="0.25">
      <c r="D84" s="38"/>
      <c r="E84" s="45"/>
      <c r="F84" s="44"/>
      <c r="G84" s="177"/>
      <c r="H84" s="175"/>
      <c r="I84" s="44"/>
      <c r="J84" s="146"/>
      <c r="K84" s="186">
        <v>31</v>
      </c>
      <c r="L84" s="146"/>
      <c r="M84" s="153" t="str">
        <f>IF(L84="","",IFERROR(SUMIFS(Allocations!$AA$29:$AA$128,Allocations!$AC$29:$AC$128,1,Allocations!$Z$29:$Z$128,Analysis!L84),0))</f>
        <v/>
      </c>
      <c r="N84" s="153" t="str">
        <f>IF(L84="","",IF(IFERROR(SUMIFS(TB_TRANSACTIONS[Total ($)],TB_TRANSACTIONS[Subcategory],Analysis!L84,TB_TRANSACTIONS[Month],$K$8),0)&lt;M84,IFERROR(SUMIFS(TB_TRANSACTIONS[Total ($)],TB_TRANSACTIONS[Subcategory],Analysis!L84,TB_TRANSACTIONS[Month],$K$8),0),M84))</f>
        <v/>
      </c>
      <c r="O84" s="153" t="str">
        <f>IF(L84="","",IF(IFERROR(SUMIFS(TB_TRANSACTIONS[Total ($)],TB_TRANSACTIONS[Subcategory],Analysis!L84,TB_TRANSACTIONS[Month],$K$8,TB_TRANSACTIONS[Monthly filter],1),0)&gt;M84,SUMIFS(TB_TRANSACTIONS[Total ($)],TB_TRANSACTIONS[Subcategory],Analysis!L84,TB_TRANSACTIONS[Month],$K$8,TB_TRANSACTIONS[Monthly filter],1),0))</f>
        <v/>
      </c>
      <c r="P84" s="153" t="str">
        <f t="shared" si="51"/>
        <v/>
      </c>
      <c r="Q84" s="151" t="str">
        <f t="shared" si="30"/>
        <v/>
      </c>
      <c r="R84" s="151" t="str">
        <f t="shared" si="52"/>
        <v/>
      </c>
      <c r="S84" s="151" t="str">
        <f t="shared" si="53"/>
        <v/>
      </c>
      <c r="T84" s="226" t="str">
        <f t="shared" si="54"/>
        <v/>
      </c>
      <c r="U84" s="186">
        <v>31</v>
      </c>
      <c r="V84" s="146"/>
      <c r="W84" s="153" t="str">
        <f>IF(L84="","",IFERROR(SUMIFS(TB_TRANSACTIONS[Total ($)],TB_TRANSACTIONS[Subcategory],Analysis!L84,TB_TRANSACTIONS[Month],$K$8,TB_TRANSACTIONS[Expense type],"Fixed",TB_TRANSACTIONS[Monthly filter],1),0))</f>
        <v/>
      </c>
      <c r="X84" s="153" t="str">
        <f>IF(L84="","",IFERROR(SUMIFS(TB_TRANSACTIONS[Total ($)],TB_TRANSACTIONS[Subcategory],Analysis!L84,TB_TRANSACTIONS[Month],$K$8,TB_TRANSACTIONS[Expense type],"Variable",TB_TRANSACTIONS[Monthly filter],1),0))</f>
        <v/>
      </c>
      <c r="Y84" s="153"/>
      <c r="AC84" s="146"/>
      <c r="AD84" s="186">
        <v>31</v>
      </c>
      <c r="AE84" s="146"/>
      <c r="AF84" s="153" t="str">
        <f>IF(AE84="","",IFERROR(SUMIFS(Allocations!$AF$29:$AF$128,Allocations!$AH$29:$AH$128,1,Allocations!$AE$29:$AE$128,Analysis!AE84),0))</f>
        <v/>
      </c>
      <c r="AG84" s="153" t="str">
        <f>IF(AE84="","",IF(IFERROR(SUMIFS(TB_TRANSACTIONS[Total ($)],TB_TRANSACTIONS[Quarterly filter],1,TB_TRANSACTIONS[Subcategory],AE84),0)&lt;AF84,IFERROR(SUMIFS(TB_TRANSACTIONS[Total ($)],TB_TRANSACTIONS[Quarterly filter],1,TB_TRANSACTIONS[Subcategory],AE84),0),AF84))</f>
        <v/>
      </c>
      <c r="AH84" s="153" t="str">
        <f>IF(AE84="","",IF(IFERROR(SUMIFS(TB_TRANSACTIONS[Total ($)],TB_TRANSACTIONS[Subcategory],Analysis!AE84,TB_TRANSACTIONS[Quarter],$AD$8,TB_TRANSACTIONS[Quarterly filter],1),0)&gt;AF84,SUMIFS(TB_TRANSACTIONS[Total ($)],TB_TRANSACTIONS[Subcategory],Analysis!AE84,TB_TRANSACTIONS[Quarter],$AD$8,TB_TRANSACTIONS[Quarterly filter],1),0))</f>
        <v/>
      </c>
      <c r="AI84" s="153" t="str">
        <f t="shared" si="46"/>
        <v/>
      </c>
      <c r="AJ84" s="151" t="str">
        <f t="shared" si="47"/>
        <v/>
      </c>
      <c r="AK84" s="151" t="str">
        <f t="shared" si="48"/>
        <v/>
      </c>
      <c r="AL84" s="151" t="str">
        <f t="shared" si="49"/>
        <v/>
      </c>
      <c r="AM84" s="226" t="str">
        <f t="shared" si="50"/>
        <v/>
      </c>
      <c r="AN84" s="186">
        <v>31</v>
      </c>
      <c r="AO84" s="146"/>
      <c r="AP84" s="153" t="str">
        <f>IF(AE84="","",IFERROR(SUMIFS(TB_TRANSACTIONS[Total ($)],TB_TRANSACTIONS[Subcategory],Analysis!AE84,TB_TRANSACTIONS[Quarter],$AD$8,TB_TRANSACTIONS[Expense type],"Fixed",TB_TRANSACTIONS[Quarterly filter],1),0))</f>
        <v/>
      </c>
      <c r="AQ84" s="153" t="str">
        <f>IF(AE84="","",IFERROR(SUMIFS(TB_TRANSACTIONS[Total ($)],TB_TRANSACTIONS[Subcategory],Analysis!AE84,TB_TRANSACTIONS[Quarter],$AD$8,TB_TRANSACTIONS[Expense type],"Variable",TB_TRANSACTIONS[Quarterly filter],1),0))</f>
        <v/>
      </c>
      <c r="AV84" s="146"/>
      <c r="AW84" s="186">
        <v>31</v>
      </c>
      <c r="AX84" s="146"/>
      <c r="AY84" s="153" t="str">
        <f>IF(AX84="","",IFERROR(SUMIFS(TB_ALLOCATIONS[Total ($)],TB_ALLOCATIONS[Annual filter],1,TB_ALLOCATIONS[Subcategory],Analysis!AX84),0))</f>
        <v/>
      </c>
      <c r="AZ84" s="153" t="str">
        <f>IF(AX84="","",IF(IFERROR(SUMIFS(TB_TRANSACTIONS[Total ($)],TB_TRANSACTIONS[Annual filter],1,TB_TRANSACTIONS[Subcategory],AX84),0)&lt;AY84,IFERROR(SUMIFS(TB_TRANSACTIONS[Total ($)],TB_TRANSACTIONS[Annual filter],1,TB_TRANSACTIONS[Subcategory],AX84),0),AY84))</f>
        <v/>
      </c>
      <c r="BA84" s="153" t="str">
        <f>IF(AX84="","",IF(IFERROR(SUMIFS(TB_TRANSACTIONS[Total ($)],TB_TRANSACTIONS[Subcategory],Analysis!AX84,TB_TRANSACTIONS[Annual filter],1),0)&gt;AY84,SUMIFS(TB_TRANSACTIONS[Total ($)],TB_TRANSACTIONS[Subcategory],Analysis!AX84,TB_TRANSACTIONS[Annual filter],1),0))</f>
        <v/>
      </c>
      <c r="BB84" s="153" t="str">
        <f t="shared" si="42"/>
        <v/>
      </c>
      <c r="BC84" s="151" t="str">
        <f t="shared" si="43"/>
        <v/>
      </c>
      <c r="BD84" s="151" t="str">
        <f t="shared" si="39"/>
        <v/>
      </c>
      <c r="BE84" s="151" t="str">
        <f t="shared" si="44"/>
        <v/>
      </c>
      <c r="BF84" s="226" t="str">
        <f t="shared" si="45"/>
        <v/>
      </c>
      <c r="BH84" s="146"/>
      <c r="BI84" s="153" t="str">
        <f>IF(AX84="","",IFERROR(SUMIFS(TB_TRANSACTIONS[Total ($)],TB_TRANSACTIONS[Subcategory],Analysis!AX84,TB_TRANSACTIONS[Annual filter],1,TB_TRANSACTIONS[Expense type],"Fixed"),0))</f>
        <v/>
      </c>
      <c r="BJ84" s="153" t="str">
        <f>IF(AX84="","",IFERROR(SUMIFS(TB_TRANSACTIONS[Total ($)],TB_TRANSACTIONS[Subcategory],Analysis!AX84,TB_TRANSACTIONS[Annual filter],1,TB_TRANSACTIONS[Expense type],"Variable"),0))</f>
        <v/>
      </c>
      <c r="BK84" s="24"/>
      <c r="BL84" s="24"/>
      <c r="BM84" s="24"/>
      <c r="BN84" s="24"/>
      <c r="BO84" s="269" t="str">
        <f ca="1">IF(Summary!$H84="","",OFFSET(Summary!$H84,0,Analysis!BO$10))</f>
        <v/>
      </c>
      <c r="BP84" s="269" t="str">
        <f ca="1">IF(Summary!$H84="","",OFFSET(Summary!$H84,0,Analysis!BP$10))</f>
        <v/>
      </c>
      <c r="BQ84" s="269" t="str">
        <f ca="1">IF(Summary!$H84="","",OFFSET(Summary!$H84,0,Analysis!BQ$10))</f>
        <v/>
      </c>
      <c r="BR84" s="269" t="str">
        <f ca="1">IF(Summary!$H84="","",OFFSET(Summary!$H84,0,Analysis!BR$10))</f>
        <v/>
      </c>
      <c r="BS84" s="269" t="str">
        <f ca="1">IF(Summary!$H84="","",OFFSET(Summary!$H84,0,Analysis!BS$10))</f>
        <v/>
      </c>
      <c r="BT84" s="269" t="str">
        <f ca="1">IF(Summary!$H84="","",OFFSET(Summary!$H84,0,Analysis!BT$10))</f>
        <v/>
      </c>
      <c r="BU84" s="269" t="str">
        <f ca="1">IF(Summary!$H84="","",OFFSET(Summary!$H84,0,Analysis!BU$10))</f>
        <v/>
      </c>
      <c r="BV84" s="269" t="str">
        <f ca="1">IF(Summary!$H84="","",OFFSET(Summary!$H84,0,Analysis!BV$10))</f>
        <v/>
      </c>
      <c r="BW84" s="269" t="str">
        <f ca="1">IF(Summary!$H84="","",OFFSET(Summary!$H84,0,Analysis!BW$10))</f>
        <v/>
      </c>
      <c r="BX84" s="269" t="str">
        <f ca="1">IF(Summary!$H84="","",OFFSET(Summary!$H84,0,Analysis!BX$10))</f>
        <v/>
      </c>
      <c r="BY84" s="269" t="str">
        <f ca="1">IF(Summary!$H84="","",OFFSET(Summary!$H84,0,Analysis!BY$10))</f>
        <v/>
      </c>
      <c r="BZ84" s="269" t="str">
        <f ca="1">IF(Summary!$H84="","",OFFSET(Summary!$H84,0,Analysis!BZ$10))</f>
        <v/>
      </c>
      <c r="CA84" s="269"/>
    </row>
    <row r="85" spans="4:79" ht="18" customHeight="1" x14ac:dyDescent="0.25">
      <c r="D85" s="38"/>
      <c r="E85" s="45"/>
      <c r="F85" s="44"/>
      <c r="G85" s="177"/>
      <c r="H85" s="175"/>
      <c r="I85" s="44"/>
      <c r="J85" s="146"/>
      <c r="K85" s="186">
        <v>32</v>
      </c>
      <c r="L85" s="146"/>
      <c r="M85" s="153" t="str">
        <f>IF(L85="","",IFERROR(SUMIFS(Allocations!$AA$29:$AA$128,Allocations!$AC$29:$AC$128,1,Allocations!$Z$29:$Z$128,Analysis!L85),0))</f>
        <v/>
      </c>
      <c r="N85" s="153" t="str">
        <f>IF(L85="","",IF(IFERROR(SUMIFS(TB_TRANSACTIONS[Total ($)],TB_TRANSACTIONS[Subcategory],Analysis!L85,TB_TRANSACTIONS[Month],$K$8),0)&lt;M85,IFERROR(SUMIFS(TB_TRANSACTIONS[Total ($)],TB_TRANSACTIONS[Subcategory],Analysis!L85,TB_TRANSACTIONS[Month],$K$8),0),M85))</f>
        <v/>
      </c>
      <c r="O85" s="153" t="str">
        <f>IF(L85="","",IF(IFERROR(SUMIFS(TB_TRANSACTIONS[Total ($)],TB_TRANSACTIONS[Subcategory],Analysis!L85,TB_TRANSACTIONS[Month],$K$8,TB_TRANSACTIONS[Monthly filter],1),0)&gt;M85,SUMIFS(TB_TRANSACTIONS[Total ($)],TB_TRANSACTIONS[Subcategory],Analysis!L85,TB_TRANSACTIONS[Month],$K$8,TB_TRANSACTIONS[Monthly filter],1),0))</f>
        <v/>
      </c>
      <c r="P85" s="153" t="str">
        <f t="shared" si="51"/>
        <v/>
      </c>
      <c r="Q85" s="151" t="str">
        <f t="shared" si="30"/>
        <v/>
      </c>
      <c r="R85" s="151" t="str">
        <f t="shared" si="52"/>
        <v/>
      </c>
      <c r="S85" s="151" t="str">
        <f t="shared" si="53"/>
        <v/>
      </c>
      <c r="T85" s="226" t="str">
        <f t="shared" si="54"/>
        <v/>
      </c>
      <c r="U85" s="186">
        <v>32</v>
      </c>
      <c r="V85" s="146"/>
      <c r="W85" s="153" t="str">
        <f>IF(L85="","",IFERROR(SUMIFS(TB_TRANSACTIONS[Total ($)],TB_TRANSACTIONS[Subcategory],Analysis!L85,TB_TRANSACTIONS[Month],$K$8,TB_TRANSACTIONS[Expense type],"Fixed",TB_TRANSACTIONS[Monthly filter],1),0))</f>
        <v/>
      </c>
      <c r="X85" s="153" t="str">
        <f>IF(L85="","",IFERROR(SUMIFS(TB_TRANSACTIONS[Total ($)],TB_TRANSACTIONS[Subcategory],Analysis!L85,TB_TRANSACTIONS[Month],$K$8,TB_TRANSACTIONS[Expense type],"Variable",TB_TRANSACTIONS[Monthly filter],1),0))</f>
        <v/>
      </c>
      <c r="Y85" s="153"/>
      <c r="AC85" s="146"/>
      <c r="AD85" s="186">
        <v>32</v>
      </c>
      <c r="AE85" s="146"/>
      <c r="AF85" s="153" t="str">
        <f>IF(AE85="","",IFERROR(SUMIFS(Allocations!$AF$29:$AF$128,Allocations!$AH$29:$AH$128,1,Allocations!$AE$29:$AE$128,Analysis!AE85),0))</f>
        <v/>
      </c>
      <c r="AG85" s="153" t="str">
        <f>IF(AE85="","",IF(IFERROR(SUMIFS(TB_TRANSACTIONS[Total ($)],TB_TRANSACTIONS[Quarterly filter],1,TB_TRANSACTIONS[Subcategory],AE85),0)&lt;AF85,IFERROR(SUMIFS(TB_TRANSACTIONS[Total ($)],TB_TRANSACTIONS[Quarterly filter],1,TB_TRANSACTIONS[Subcategory],AE85),0),AF85))</f>
        <v/>
      </c>
      <c r="AH85" s="153" t="str">
        <f>IF(AE85="","",IF(IFERROR(SUMIFS(TB_TRANSACTIONS[Total ($)],TB_TRANSACTIONS[Subcategory],Analysis!AE85,TB_TRANSACTIONS[Quarter],$AD$8,TB_TRANSACTIONS[Quarterly filter],1),0)&gt;AF85,SUMIFS(TB_TRANSACTIONS[Total ($)],TB_TRANSACTIONS[Subcategory],Analysis!AE85,TB_TRANSACTIONS[Quarter],$AD$8,TB_TRANSACTIONS[Quarterly filter],1),0))</f>
        <v/>
      </c>
      <c r="AI85" s="153" t="str">
        <f t="shared" si="46"/>
        <v/>
      </c>
      <c r="AJ85" s="151" t="str">
        <f t="shared" si="47"/>
        <v/>
      </c>
      <c r="AK85" s="151" t="str">
        <f t="shared" si="48"/>
        <v/>
      </c>
      <c r="AL85" s="151" t="str">
        <f t="shared" si="49"/>
        <v/>
      </c>
      <c r="AM85" s="226" t="str">
        <f t="shared" si="50"/>
        <v/>
      </c>
      <c r="AN85" s="186">
        <v>32</v>
      </c>
      <c r="AO85" s="146"/>
      <c r="AP85" s="153" t="str">
        <f>IF(AE85="","",IFERROR(SUMIFS(TB_TRANSACTIONS[Total ($)],TB_TRANSACTIONS[Subcategory],Analysis!AE85,TB_TRANSACTIONS[Quarter],$AD$8,TB_TRANSACTIONS[Expense type],"Fixed",TB_TRANSACTIONS[Quarterly filter],1),0))</f>
        <v/>
      </c>
      <c r="AQ85" s="153" t="str">
        <f>IF(AE85="","",IFERROR(SUMIFS(TB_TRANSACTIONS[Total ($)],TB_TRANSACTIONS[Subcategory],Analysis!AE85,TB_TRANSACTIONS[Quarter],$AD$8,TB_TRANSACTIONS[Expense type],"Variable",TB_TRANSACTIONS[Quarterly filter],1),0))</f>
        <v/>
      </c>
      <c r="AV85" s="146"/>
      <c r="AW85" s="186">
        <v>32</v>
      </c>
      <c r="AX85" s="146"/>
      <c r="AY85" s="153" t="str">
        <f>IF(AX85="","",IFERROR(SUMIFS(TB_ALLOCATIONS[Total ($)],TB_ALLOCATIONS[Annual filter],1,TB_ALLOCATIONS[Subcategory],Analysis!AX85),0))</f>
        <v/>
      </c>
      <c r="AZ85" s="153" t="str">
        <f>IF(AX85="","",IF(IFERROR(SUMIFS(TB_TRANSACTIONS[Total ($)],TB_TRANSACTIONS[Annual filter],1,TB_TRANSACTIONS[Subcategory],AX85),0)&lt;AY85,IFERROR(SUMIFS(TB_TRANSACTIONS[Total ($)],TB_TRANSACTIONS[Annual filter],1,TB_TRANSACTIONS[Subcategory],AX85),0),AY85))</f>
        <v/>
      </c>
      <c r="BA85" s="153" t="str">
        <f>IF(AX85="","",IF(IFERROR(SUMIFS(TB_TRANSACTIONS[Total ($)],TB_TRANSACTIONS[Subcategory],Analysis!AX85,TB_TRANSACTIONS[Annual filter],1),0)&gt;AY85,SUMIFS(TB_TRANSACTIONS[Total ($)],TB_TRANSACTIONS[Subcategory],Analysis!AX85,TB_TRANSACTIONS[Annual filter],1),0))</f>
        <v/>
      </c>
      <c r="BB85" s="153" t="str">
        <f t="shared" si="42"/>
        <v/>
      </c>
      <c r="BC85" s="151" t="str">
        <f t="shared" si="43"/>
        <v/>
      </c>
      <c r="BD85" s="151" t="str">
        <f t="shared" si="39"/>
        <v/>
      </c>
      <c r="BE85" s="151" t="str">
        <f t="shared" si="44"/>
        <v/>
      </c>
      <c r="BF85" s="226" t="str">
        <f t="shared" si="45"/>
        <v/>
      </c>
      <c r="BH85" s="146"/>
      <c r="BI85" s="153" t="str">
        <f>IF(AX85="","",IFERROR(SUMIFS(TB_TRANSACTIONS[Total ($)],TB_TRANSACTIONS[Subcategory],Analysis!AX85,TB_TRANSACTIONS[Annual filter],1,TB_TRANSACTIONS[Expense type],"Fixed"),0))</f>
        <v/>
      </c>
      <c r="BJ85" s="153" t="str">
        <f>IF(AX85="","",IFERROR(SUMIFS(TB_TRANSACTIONS[Total ($)],TB_TRANSACTIONS[Subcategory],Analysis!AX85,TB_TRANSACTIONS[Annual filter],1,TB_TRANSACTIONS[Expense type],"Variable"),0))</f>
        <v/>
      </c>
      <c r="BK85" s="24"/>
      <c r="BL85" s="24"/>
      <c r="BM85" s="24"/>
      <c r="BN85" s="24"/>
      <c r="BO85" s="269" t="str">
        <f ca="1">IF(Summary!$H85="","",OFFSET(Summary!$H85,0,Analysis!BO$10))</f>
        <v/>
      </c>
      <c r="BP85" s="269" t="str">
        <f ca="1">IF(Summary!$H85="","",OFFSET(Summary!$H85,0,Analysis!BP$10))</f>
        <v/>
      </c>
      <c r="BQ85" s="269" t="str">
        <f ca="1">IF(Summary!$H85="","",OFFSET(Summary!$H85,0,Analysis!BQ$10))</f>
        <v/>
      </c>
      <c r="BR85" s="269" t="str">
        <f ca="1">IF(Summary!$H85="","",OFFSET(Summary!$H85,0,Analysis!BR$10))</f>
        <v/>
      </c>
      <c r="BS85" s="269" t="str">
        <f ca="1">IF(Summary!$H85="","",OFFSET(Summary!$H85,0,Analysis!BS$10))</f>
        <v/>
      </c>
      <c r="BT85" s="269" t="str">
        <f ca="1">IF(Summary!$H85="","",OFFSET(Summary!$H85,0,Analysis!BT$10))</f>
        <v/>
      </c>
      <c r="BU85" s="269" t="str">
        <f ca="1">IF(Summary!$H85="","",OFFSET(Summary!$H85,0,Analysis!BU$10))</f>
        <v/>
      </c>
      <c r="BV85" s="269" t="str">
        <f ca="1">IF(Summary!$H85="","",OFFSET(Summary!$H85,0,Analysis!BV$10))</f>
        <v/>
      </c>
      <c r="BW85" s="269" t="str">
        <f ca="1">IF(Summary!$H85="","",OFFSET(Summary!$H85,0,Analysis!BW$10))</f>
        <v/>
      </c>
      <c r="BX85" s="269" t="str">
        <f ca="1">IF(Summary!$H85="","",OFFSET(Summary!$H85,0,Analysis!BX$10))</f>
        <v/>
      </c>
      <c r="BY85" s="269" t="str">
        <f ca="1">IF(Summary!$H85="","",OFFSET(Summary!$H85,0,Analysis!BY$10))</f>
        <v/>
      </c>
      <c r="BZ85" s="269" t="str">
        <f ca="1">IF(Summary!$H85="","",OFFSET(Summary!$H85,0,Analysis!BZ$10))</f>
        <v/>
      </c>
      <c r="CA85" s="269"/>
    </row>
    <row r="86" spans="4:79" ht="18" customHeight="1" x14ac:dyDescent="0.25">
      <c r="D86" s="38"/>
      <c r="E86" s="45"/>
      <c r="F86" s="44"/>
      <c r="G86" s="177"/>
      <c r="H86" s="175"/>
      <c r="I86" s="44"/>
      <c r="J86" s="146"/>
      <c r="K86" s="186">
        <v>33</v>
      </c>
      <c r="L86" s="146"/>
      <c r="M86" s="153" t="str">
        <f>IF(L86="","",IFERROR(SUMIFS(Allocations!$AA$29:$AA$128,Allocations!$AC$29:$AC$128,1,Allocations!$Z$29:$Z$128,Analysis!L86),0))</f>
        <v/>
      </c>
      <c r="N86" s="153" t="str">
        <f>IF(L86="","",IF(IFERROR(SUMIFS(TB_TRANSACTIONS[Total ($)],TB_TRANSACTIONS[Subcategory],Analysis!L86,TB_TRANSACTIONS[Month],$K$8),0)&lt;M86,IFERROR(SUMIFS(TB_TRANSACTIONS[Total ($)],TB_TRANSACTIONS[Subcategory],Analysis!L86,TB_TRANSACTIONS[Month],$K$8),0),M86))</f>
        <v/>
      </c>
      <c r="O86" s="153" t="str">
        <f>IF(L86="","",IF(IFERROR(SUMIFS(TB_TRANSACTIONS[Total ($)],TB_TRANSACTIONS[Subcategory],Analysis!L86,TB_TRANSACTIONS[Month],$K$8,TB_TRANSACTIONS[Monthly filter],1),0)&gt;M86,SUMIFS(TB_TRANSACTIONS[Total ($)],TB_TRANSACTIONS[Subcategory],Analysis!L86,TB_TRANSACTIONS[Month],$K$8,TB_TRANSACTIONS[Monthly filter],1),0))</f>
        <v/>
      </c>
      <c r="P86" s="153" t="str">
        <f t="shared" si="51"/>
        <v/>
      </c>
      <c r="Q86" s="151" t="str">
        <f t="shared" si="30"/>
        <v/>
      </c>
      <c r="R86" s="151" t="str">
        <f t="shared" si="52"/>
        <v/>
      </c>
      <c r="S86" s="151" t="str">
        <f t="shared" si="53"/>
        <v/>
      </c>
      <c r="T86" s="226" t="str">
        <f t="shared" si="54"/>
        <v/>
      </c>
      <c r="U86" s="186">
        <v>33</v>
      </c>
      <c r="V86" s="146"/>
      <c r="W86" s="153" t="str">
        <f>IF(L86="","",IFERROR(SUMIFS(TB_TRANSACTIONS[Total ($)],TB_TRANSACTIONS[Subcategory],Analysis!L86,TB_TRANSACTIONS[Month],$K$8,TB_TRANSACTIONS[Expense type],"Fixed",TB_TRANSACTIONS[Monthly filter],1),0))</f>
        <v/>
      </c>
      <c r="X86" s="153" t="str">
        <f>IF(L86="","",IFERROR(SUMIFS(TB_TRANSACTIONS[Total ($)],TB_TRANSACTIONS[Subcategory],Analysis!L86,TB_TRANSACTIONS[Month],$K$8,TB_TRANSACTIONS[Expense type],"Variable",TB_TRANSACTIONS[Monthly filter],1),0))</f>
        <v/>
      </c>
      <c r="Y86" s="153"/>
      <c r="AC86" s="146"/>
      <c r="AD86" s="186">
        <v>33</v>
      </c>
      <c r="AE86" s="146"/>
      <c r="AF86" s="153" t="str">
        <f>IF(AE86="","",IFERROR(SUMIFS(Allocations!$AF$29:$AF$128,Allocations!$AH$29:$AH$128,1,Allocations!$AE$29:$AE$128,Analysis!AE86),0))</f>
        <v/>
      </c>
      <c r="AG86" s="153" t="str">
        <f>IF(AE86="","",IF(IFERROR(SUMIFS(TB_TRANSACTIONS[Total ($)],TB_TRANSACTIONS[Quarterly filter],1,TB_TRANSACTIONS[Subcategory],AE86),0)&lt;AF86,IFERROR(SUMIFS(TB_TRANSACTIONS[Total ($)],TB_TRANSACTIONS[Quarterly filter],1,TB_TRANSACTIONS[Subcategory],AE86),0),AF86))</f>
        <v/>
      </c>
      <c r="AH86" s="153" t="str">
        <f>IF(AE86="","",IF(IFERROR(SUMIFS(TB_TRANSACTIONS[Total ($)],TB_TRANSACTIONS[Subcategory],Analysis!AE86,TB_TRANSACTIONS[Quarter],$AD$8,TB_TRANSACTIONS[Quarterly filter],1),0)&gt;AF86,SUMIFS(TB_TRANSACTIONS[Total ($)],TB_TRANSACTIONS[Subcategory],Analysis!AE86,TB_TRANSACTIONS[Quarter],$AD$8,TB_TRANSACTIONS[Quarterly filter],1),0))</f>
        <v/>
      </c>
      <c r="AI86" s="153" t="str">
        <f t="shared" si="46"/>
        <v/>
      </c>
      <c r="AJ86" s="151" t="str">
        <f t="shared" si="47"/>
        <v/>
      </c>
      <c r="AK86" s="151" t="str">
        <f t="shared" si="48"/>
        <v/>
      </c>
      <c r="AL86" s="151" t="str">
        <f t="shared" si="49"/>
        <v/>
      </c>
      <c r="AM86" s="226" t="str">
        <f t="shared" si="50"/>
        <v/>
      </c>
      <c r="AN86" s="186">
        <v>33</v>
      </c>
      <c r="AO86" s="146"/>
      <c r="AP86" s="153" t="str">
        <f>IF(AE86="","",IFERROR(SUMIFS(TB_TRANSACTIONS[Total ($)],TB_TRANSACTIONS[Subcategory],Analysis!AE86,TB_TRANSACTIONS[Quarter],$AD$8,TB_TRANSACTIONS[Expense type],"Fixed",TB_TRANSACTIONS[Quarterly filter],1),0))</f>
        <v/>
      </c>
      <c r="AQ86" s="153" t="str">
        <f>IF(AE86="","",IFERROR(SUMIFS(TB_TRANSACTIONS[Total ($)],TB_TRANSACTIONS[Subcategory],Analysis!AE86,TB_TRANSACTIONS[Quarter],$AD$8,TB_TRANSACTIONS[Expense type],"Variable",TB_TRANSACTIONS[Quarterly filter],1),0))</f>
        <v/>
      </c>
      <c r="AV86" s="146"/>
      <c r="AW86" s="186">
        <v>33</v>
      </c>
      <c r="AX86" s="146"/>
      <c r="AY86" s="153" t="str">
        <f>IF(AX86="","",IFERROR(SUMIFS(TB_ALLOCATIONS[Total ($)],TB_ALLOCATIONS[Annual filter],1,TB_ALLOCATIONS[Subcategory],Analysis!AX86),0))</f>
        <v/>
      </c>
      <c r="AZ86" s="153" t="str">
        <f>IF(AX86="","",IF(IFERROR(SUMIFS(TB_TRANSACTIONS[Total ($)],TB_TRANSACTIONS[Annual filter],1,TB_TRANSACTIONS[Subcategory],AX86),0)&lt;AY86,IFERROR(SUMIFS(TB_TRANSACTIONS[Total ($)],TB_TRANSACTIONS[Annual filter],1,TB_TRANSACTIONS[Subcategory],AX86),0),AY86))</f>
        <v/>
      </c>
      <c r="BA86" s="153" t="str">
        <f>IF(AX86="","",IF(IFERROR(SUMIFS(TB_TRANSACTIONS[Total ($)],TB_TRANSACTIONS[Subcategory],Analysis!AX86,TB_TRANSACTIONS[Annual filter],1),0)&gt;AY86,SUMIFS(TB_TRANSACTIONS[Total ($)],TB_TRANSACTIONS[Subcategory],Analysis!AX86,TB_TRANSACTIONS[Annual filter],1),0))</f>
        <v/>
      </c>
      <c r="BB86" s="153" t="str">
        <f t="shared" si="42"/>
        <v/>
      </c>
      <c r="BC86" s="151" t="str">
        <f t="shared" si="43"/>
        <v/>
      </c>
      <c r="BD86" s="151" t="str">
        <f t="shared" si="39"/>
        <v/>
      </c>
      <c r="BE86" s="151" t="str">
        <f t="shared" si="44"/>
        <v/>
      </c>
      <c r="BF86" s="226" t="str">
        <f t="shared" si="45"/>
        <v/>
      </c>
      <c r="BH86" s="146"/>
      <c r="BI86" s="153" t="str">
        <f>IF(AX86="","",IFERROR(SUMIFS(TB_TRANSACTIONS[Total ($)],TB_TRANSACTIONS[Subcategory],Analysis!AX86,TB_TRANSACTIONS[Annual filter],1,TB_TRANSACTIONS[Expense type],"Fixed"),0))</f>
        <v/>
      </c>
      <c r="BJ86" s="153" t="str">
        <f>IF(AX86="","",IFERROR(SUMIFS(TB_TRANSACTIONS[Total ($)],TB_TRANSACTIONS[Subcategory],Analysis!AX86,TB_TRANSACTIONS[Annual filter],1,TB_TRANSACTIONS[Expense type],"Variable"),0))</f>
        <v/>
      </c>
      <c r="BK86" s="24"/>
      <c r="BL86" s="24"/>
      <c r="BM86" s="24"/>
      <c r="BN86" s="24"/>
      <c r="BO86" s="269" t="str">
        <f ca="1">IF(Summary!$H86="","",OFFSET(Summary!$H86,0,Analysis!BO$10))</f>
        <v/>
      </c>
      <c r="BP86" s="269" t="str">
        <f ca="1">IF(Summary!$H86="","",OFFSET(Summary!$H86,0,Analysis!BP$10))</f>
        <v/>
      </c>
      <c r="BQ86" s="269" t="str">
        <f ca="1">IF(Summary!$H86="","",OFFSET(Summary!$H86,0,Analysis!BQ$10))</f>
        <v/>
      </c>
      <c r="BR86" s="269" t="str">
        <f ca="1">IF(Summary!$H86="","",OFFSET(Summary!$H86,0,Analysis!BR$10))</f>
        <v/>
      </c>
      <c r="BS86" s="269" t="str">
        <f ca="1">IF(Summary!$H86="","",OFFSET(Summary!$H86,0,Analysis!BS$10))</f>
        <v/>
      </c>
      <c r="BT86" s="269" t="str">
        <f ca="1">IF(Summary!$H86="","",OFFSET(Summary!$H86,0,Analysis!BT$10))</f>
        <v/>
      </c>
      <c r="BU86" s="269" t="str">
        <f ca="1">IF(Summary!$H86="","",OFFSET(Summary!$H86,0,Analysis!BU$10))</f>
        <v/>
      </c>
      <c r="BV86" s="269" t="str">
        <f ca="1">IF(Summary!$H86="","",OFFSET(Summary!$H86,0,Analysis!BV$10))</f>
        <v/>
      </c>
      <c r="BW86" s="269" t="str">
        <f ca="1">IF(Summary!$H86="","",OFFSET(Summary!$H86,0,Analysis!BW$10))</f>
        <v/>
      </c>
      <c r="BX86" s="269" t="str">
        <f ca="1">IF(Summary!$H86="","",OFFSET(Summary!$H86,0,Analysis!BX$10))</f>
        <v/>
      </c>
      <c r="BY86" s="269" t="str">
        <f ca="1">IF(Summary!$H86="","",OFFSET(Summary!$H86,0,Analysis!BY$10))</f>
        <v/>
      </c>
      <c r="BZ86" s="269" t="str">
        <f ca="1">IF(Summary!$H86="","",OFFSET(Summary!$H86,0,Analysis!BZ$10))</f>
        <v/>
      </c>
      <c r="CA86" s="269"/>
    </row>
    <row r="87" spans="4:79" ht="18" customHeight="1" x14ac:dyDescent="0.25">
      <c r="D87" s="38"/>
      <c r="E87" s="45"/>
      <c r="F87" s="44"/>
      <c r="G87" s="177"/>
      <c r="H87" s="175"/>
      <c r="I87" s="44"/>
      <c r="J87" s="146"/>
      <c r="K87" s="186">
        <v>34</v>
      </c>
      <c r="L87" s="146"/>
      <c r="M87" s="153" t="str">
        <f>IF(L87="","",IFERROR(SUMIFS(Allocations!$AA$29:$AA$128,Allocations!$AC$29:$AC$128,1,Allocations!$Z$29:$Z$128,Analysis!L87),0))</f>
        <v/>
      </c>
      <c r="N87" s="153" t="str">
        <f>IF(L87="","",IF(IFERROR(SUMIFS(TB_TRANSACTIONS[Total ($)],TB_TRANSACTIONS[Subcategory],Analysis!L87,TB_TRANSACTIONS[Month],$K$8),0)&lt;M87,IFERROR(SUMIFS(TB_TRANSACTIONS[Total ($)],TB_TRANSACTIONS[Subcategory],Analysis!L87,TB_TRANSACTIONS[Month],$K$8),0),M87))</f>
        <v/>
      </c>
      <c r="O87" s="153" t="str">
        <f>IF(L87="","",IF(IFERROR(SUMIFS(TB_TRANSACTIONS[Total ($)],TB_TRANSACTIONS[Subcategory],Analysis!L87,TB_TRANSACTIONS[Month],$K$8,TB_TRANSACTIONS[Monthly filter],1),0)&gt;M87,SUMIFS(TB_TRANSACTIONS[Total ($)],TB_TRANSACTIONS[Subcategory],Analysis!L87,TB_TRANSACTIONS[Month],$K$8,TB_TRANSACTIONS[Monthly filter],1),0))</f>
        <v/>
      </c>
      <c r="P87" s="153" t="str">
        <f t="shared" si="51"/>
        <v/>
      </c>
      <c r="Q87" s="151" t="str">
        <f t="shared" si="30"/>
        <v/>
      </c>
      <c r="R87" s="151" t="str">
        <f t="shared" si="52"/>
        <v/>
      </c>
      <c r="S87" s="151" t="str">
        <f t="shared" si="53"/>
        <v/>
      </c>
      <c r="T87" s="226" t="str">
        <f t="shared" si="54"/>
        <v/>
      </c>
      <c r="U87" s="186">
        <v>34</v>
      </c>
      <c r="V87" s="146"/>
      <c r="W87" s="153" t="str">
        <f>IF(L87="","",IFERROR(SUMIFS(TB_TRANSACTIONS[Total ($)],TB_TRANSACTIONS[Subcategory],Analysis!L87,TB_TRANSACTIONS[Month],$K$8,TB_TRANSACTIONS[Expense type],"Fixed",TB_TRANSACTIONS[Monthly filter],1),0))</f>
        <v/>
      </c>
      <c r="X87" s="153" t="str">
        <f>IF(L87="","",IFERROR(SUMIFS(TB_TRANSACTIONS[Total ($)],TB_TRANSACTIONS[Subcategory],Analysis!L87,TB_TRANSACTIONS[Month],$K$8,TB_TRANSACTIONS[Expense type],"Variable",TB_TRANSACTIONS[Monthly filter],1),0))</f>
        <v/>
      </c>
      <c r="Y87" s="153"/>
      <c r="AC87" s="146"/>
      <c r="AD87" s="186">
        <v>34</v>
      </c>
      <c r="AE87" s="146"/>
      <c r="AF87" s="153" t="str">
        <f>IF(AE87="","",IFERROR(SUMIFS(Allocations!$AF$29:$AF$128,Allocations!$AH$29:$AH$128,1,Allocations!$AE$29:$AE$128,Analysis!AE87),0))</f>
        <v/>
      </c>
      <c r="AG87" s="153" t="str">
        <f>IF(AE87="","",IF(IFERROR(SUMIFS(TB_TRANSACTIONS[Total ($)],TB_TRANSACTIONS[Quarterly filter],1,TB_TRANSACTIONS[Subcategory],AE87),0)&lt;AF87,IFERROR(SUMIFS(TB_TRANSACTIONS[Total ($)],TB_TRANSACTIONS[Quarterly filter],1,TB_TRANSACTIONS[Subcategory],AE87),0),AF87))</f>
        <v/>
      </c>
      <c r="AH87" s="153" t="str">
        <f>IF(AE87="","",IF(IFERROR(SUMIFS(TB_TRANSACTIONS[Total ($)],TB_TRANSACTIONS[Subcategory],Analysis!AE87,TB_TRANSACTIONS[Quarter],$AD$8,TB_TRANSACTIONS[Quarterly filter],1),0)&gt;AF87,SUMIFS(TB_TRANSACTIONS[Total ($)],TB_TRANSACTIONS[Subcategory],Analysis!AE87,TB_TRANSACTIONS[Quarter],$AD$8,TB_TRANSACTIONS[Quarterly filter],1),0))</f>
        <v/>
      </c>
      <c r="AI87" s="153" t="str">
        <f t="shared" si="46"/>
        <v/>
      </c>
      <c r="AJ87" s="151" t="str">
        <f t="shared" si="47"/>
        <v/>
      </c>
      <c r="AK87" s="151" t="str">
        <f t="shared" si="48"/>
        <v/>
      </c>
      <c r="AL87" s="151" t="str">
        <f t="shared" si="49"/>
        <v/>
      </c>
      <c r="AM87" s="226" t="str">
        <f t="shared" si="50"/>
        <v/>
      </c>
      <c r="AN87" s="186">
        <v>34</v>
      </c>
      <c r="AO87" s="146"/>
      <c r="AP87" s="153" t="str">
        <f>IF(AE87="","",IFERROR(SUMIFS(TB_TRANSACTIONS[Total ($)],TB_TRANSACTIONS[Subcategory],Analysis!AE87,TB_TRANSACTIONS[Quarter],$AD$8,TB_TRANSACTIONS[Expense type],"Fixed",TB_TRANSACTIONS[Quarterly filter],1),0))</f>
        <v/>
      </c>
      <c r="AQ87" s="153" t="str">
        <f>IF(AE87="","",IFERROR(SUMIFS(TB_TRANSACTIONS[Total ($)],TB_TRANSACTIONS[Subcategory],Analysis!AE87,TB_TRANSACTIONS[Quarter],$AD$8,TB_TRANSACTIONS[Expense type],"Variable",TB_TRANSACTIONS[Quarterly filter],1),0))</f>
        <v/>
      </c>
      <c r="AV87" s="146"/>
      <c r="AW87" s="186">
        <v>34</v>
      </c>
      <c r="AX87" s="146"/>
      <c r="AY87" s="153" t="str">
        <f>IF(AX87="","",IFERROR(SUMIFS(TB_ALLOCATIONS[Total ($)],TB_ALLOCATIONS[Annual filter],1,TB_ALLOCATIONS[Subcategory],Analysis!AX87),0))</f>
        <v/>
      </c>
      <c r="AZ87" s="153" t="str">
        <f>IF(AX87="","",IF(IFERROR(SUMIFS(TB_TRANSACTIONS[Total ($)],TB_TRANSACTIONS[Annual filter],1,TB_TRANSACTIONS[Subcategory],AX87),0)&lt;AY87,IFERROR(SUMIFS(TB_TRANSACTIONS[Total ($)],TB_TRANSACTIONS[Annual filter],1,TB_TRANSACTIONS[Subcategory],AX87),0),AY87))</f>
        <v/>
      </c>
      <c r="BA87" s="153" t="str">
        <f>IF(AX87="","",IF(IFERROR(SUMIFS(TB_TRANSACTIONS[Total ($)],TB_TRANSACTIONS[Subcategory],Analysis!AX87,TB_TRANSACTIONS[Annual filter],1),0)&gt;AY87,SUMIFS(TB_TRANSACTIONS[Total ($)],TB_TRANSACTIONS[Subcategory],Analysis!AX87,TB_TRANSACTIONS[Annual filter],1),0))</f>
        <v/>
      </c>
      <c r="BB87" s="153" t="str">
        <f t="shared" si="42"/>
        <v/>
      </c>
      <c r="BC87" s="151" t="str">
        <f t="shared" si="43"/>
        <v/>
      </c>
      <c r="BD87" s="151" t="str">
        <f t="shared" si="39"/>
        <v/>
      </c>
      <c r="BE87" s="151" t="str">
        <f t="shared" si="44"/>
        <v/>
      </c>
      <c r="BF87" s="226" t="str">
        <f t="shared" si="45"/>
        <v/>
      </c>
      <c r="BH87" s="146"/>
      <c r="BI87" s="153" t="str">
        <f>IF(AX87="","",IFERROR(SUMIFS(TB_TRANSACTIONS[Total ($)],TB_TRANSACTIONS[Subcategory],Analysis!AX87,TB_TRANSACTIONS[Annual filter],1,TB_TRANSACTIONS[Expense type],"Fixed"),0))</f>
        <v/>
      </c>
      <c r="BJ87" s="153" t="str">
        <f>IF(AX87="","",IFERROR(SUMIFS(TB_TRANSACTIONS[Total ($)],TB_TRANSACTIONS[Subcategory],Analysis!AX87,TB_TRANSACTIONS[Annual filter],1,TB_TRANSACTIONS[Expense type],"Variable"),0))</f>
        <v/>
      </c>
      <c r="BK87" s="24"/>
      <c r="BL87" s="24"/>
      <c r="BM87" s="24"/>
      <c r="BN87" s="24"/>
      <c r="BO87" s="269" t="str">
        <f ca="1">IF(Summary!$H87="","",OFFSET(Summary!$H87,0,Analysis!BO$10))</f>
        <v/>
      </c>
      <c r="BP87" s="269" t="str">
        <f ca="1">IF(Summary!$H87="","",OFFSET(Summary!$H87,0,Analysis!BP$10))</f>
        <v/>
      </c>
      <c r="BQ87" s="269" t="str">
        <f ca="1">IF(Summary!$H87="","",OFFSET(Summary!$H87,0,Analysis!BQ$10))</f>
        <v/>
      </c>
      <c r="BR87" s="269" t="str">
        <f ca="1">IF(Summary!$H87="","",OFFSET(Summary!$H87,0,Analysis!BR$10))</f>
        <v/>
      </c>
      <c r="BS87" s="269" t="str">
        <f ca="1">IF(Summary!$H87="","",OFFSET(Summary!$H87,0,Analysis!BS$10))</f>
        <v/>
      </c>
      <c r="BT87" s="269" t="str">
        <f ca="1">IF(Summary!$H87="","",OFFSET(Summary!$H87,0,Analysis!BT$10))</f>
        <v/>
      </c>
      <c r="BU87" s="269" t="str">
        <f ca="1">IF(Summary!$H87="","",OFFSET(Summary!$H87,0,Analysis!BU$10))</f>
        <v/>
      </c>
      <c r="BV87" s="269" t="str">
        <f ca="1">IF(Summary!$H87="","",OFFSET(Summary!$H87,0,Analysis!BV$10))</f>
        <v/>
      </c>
      <c r="BW87" s="269" t="str">
        <f ca="1">IF(Summary!$H87="","",OFFSET(Summary!$H87,0,Analysis!BW$10))</f>
        <v/>
      </c>
      <c r="BX87" s="269" t="str">
        <f ca="1">IF(Summary!$H87="","",OFFSET(Summary!$H87,0,Analysis!BX$10))</f>
        <v/>
      </c>
      <c r="BY87" s="269" t="str">
        <f ca="1">IF(Summary!$H87="","",OFFSET(Summary!$H87,0,Analysis!BY$10))</f>
        <v/>
      </c>
      <c r="BZ87" s="269" t="str">
        <f ca="1">IF(Summary!$H87="","",OFFSET(Summary!$H87,0,Analysis!BZ$10))</f>
        <v/>
      </c>
      <c r="CA87" s="269"/>
    </row>
    <row r="88" spans="4:79" ht="18" customHeight="1" x14ac:dyDescent="0.25">
      <c r="D88" s="38"/>
      <c r="E88" s="45"/>
      <c r="F88" s="44"/>
      <c r="G88" s="177"/>
      <c r="H88" s="175"/>
      <c r="I88" s="44"/>
      <c r="J88" s="146"/>
      <c r="K88" s="186">
        <v>35</v>
      </c>
      <c r="L88" s="146"/>
      <c r="M88" s="153" t="str">
        <f>IF(L88="","",IFERROR(SUMIFS(Allocations!$AA$29:$AA$128,Allocations!$AC$29:$AC$128,1,Allocations!$Z$29:$Z$128,Analysis!L88),0))</f>
        <v/>
      </c>
      <c r="N88" s="153" t="str">
        <f>IF(L88="","",IF(IFERROR(SUMIFS(TB_TRANSACTIONS[Total ($)],TB_TRANSACTIONS[Subcategory],Analysis!L88,TB_TRANSACTIONS[Month],$K$8),0)&lt;M88,IFERROR(SUMIFS(TB_TRANSACTIONS[Total ($)],TB_TRANSACTIONS[Subcategory],Analysis!L88,TB_TRANSACTIONS[Month],$K$8),0),M88))</f>
        <v/>
      </c>
      <c r="O88" s="153" t="str">
        <f>IF(L88="","",IF(IFERROR(SUMIFS(TB_TRANSACTIONS[Total ($)],TB_TRANSACTIONS[Subcategory],Analysis!L88,TB_TRANSACTIONS[Month],$K$8,TB_TRANSACTIONS[Monthly filter],1),0)&gt;M88,SUMIFS(TB_TRANSACTIONS[Total ($)],TB_TRANSACTIONS[Subcategory],Analysis!L88,TB_TRANSACTIONS[Month],$K$8,TB_TRANSACTIONS[Monthly filter],1),0))</f>
        <v/>
      </c>
      <c r="P88" s="153" t="str">
        <f t="shared" si="51"/>
        <v/>
      </c>
      <c r="Q88" s="151" t="str">
        <f t="shared" si="30"/>
        <v/>
      </c>
      <c r="R88" s="151" t="str">
        <f t="shared" si="52"/>
        <v/>
      </c>
      <c r="S88" s="151" t="str">
        <f t="shared" si="53"/>
        <v/>
      </c>
      <c r="T88" s="226" t="str">
        <f t="shared" si="54"/>
        <v/>
      </c>
      <c r="U88" s="186">
        <v>35</v>
      </c>
      <c r="V88" s="146"/>
      <c r="W88" s="153" t="str">
        <f>IF(L88="","",IFERROR(SUMIFS(TB_TRANSACTIONS[Total ($)],TB_TRANSACTIONS[Subcategory],Analysis!L88,TB_TRANSACTIONS[Month],$K$8,TB_TRANSACTIONS[Expense type],"Fixed",TB_TRANSACTIONS[Monthly filter],1),0))</f>
        <v/>
      </c>
      <c r="X88" s="153" t="str">
        <f>IF(L88="","",IFERROR(SUMIFS(TB_TRANSACTIONS[Total ($)],TB_TRANSACTIONS[Subcategory],Analysis!L88,TB_TRANSACTIONS[Month],$K$8,TB_TRANSACTIONS[Expense type],"Variable",TB_TRANSACTIONS[Monthly filter],1),0))</f>
        <v/>
      </c>
      <c r="Y88" s="153"/>
      <c r="AC88" s="146"/>
      <c r="AD88" s="186">
        <v>35</v>
      </c>
      <c r="AE88" s="146"/>
      <c r="AF88" s="153" t="str">
        <f>IF(AE88="","",IFERROR(SUMIFS(Allocations!$AF$29:$AF$128,Allocations!$AH$29:$AH$128,1,Allocations!$AE$29:$AE$128,Analysis!AE88),0))</f>
        <v/>
      </c>
      <c r="AG88" s="153" t="str">
        <f>IF(AE88="","",IF(IFERROR(SUMIFS(TB_TRANSACTIONS[Total ($)],TB_TRANSACTIONS[Quarterly filter],1,TB_TRANSACTIONS[Subcategory],AE88),0)&lt;AF88,IFERROR(SUMIFS(TB_TRANSACTIONS[Total ($)],TB_TRANSACTIONS[Quarterly filter],1,TB_TRANSACTIONS[Subcategory],AE88),0),AF88))</f>
        <v/>
      </c>
      <c r="AH88" s="153" t="str">
        <f>IF(AE88="","",IF(IFERROR(SUMIFS(TB_TRANSACTIONS[Total ($)],TB_TRANSACTIONS[Subcategory],Analysis!AE88,TB_TRANSACTIONS[Quarter],$AD$8,TB_TRANSACTIONS[Quarterly filter],1),0)&gt;AF88,SUMIFS(TB_TRANSACTIONS[Total ($)],TB_TRANSACTIONS[Subcategory],Analysis!AE88,TB_TRANSACTIONS[Quarter],$AD$8,TB_TRANSACTIONS[Quarterly filter],1),0))</f>
        <v/>
      </c>
      <c r="AI88" s="153" t="str">
        <f t="shared" si="46"/>
        <v/>
      </c>
      <c r="AJ88" s="151" t="str">
        <f t="shared" si="47"/>
        <v/>
      </c>
      <c r="AK88" s="151" t="str">
        <f t="shared" si="48"/>
        <v/>
      </c>
      <c r="AL88" s="151" t="str">
        <f t="shared" si="49"/>
        <v/>
      </c>
      <c r="AM88" s="226" t="str">
        <f t="shared" si="50"/>
        <v/>
      </c>
      <c r="AN88" s="186">
        <v>35</v>
      </c>
      <c r="AO88" s="146"/>
      <c r="AP88" s="153" t="str">
        <f>IF(AE88="","",IFERROR(SUMIFS(TB_TRANSACTIONS[Total ($)],TB_TRANSACTIONS[Subcategory],Analysis!AE88,TB_TRANSACTIONS[Quarter],$AD$8,TB_TRANSACTIONS[Expense type],"Fixed",TB_TRANSACTIONS[Quarterly filter],1),0))</f>
        <v/>
      </c>
      <c r="AQ88" s="153" t="str">
        <f>IF(AE88="","",IFERROR(SUMIFS(TB_TRANSACTIONS[Total ($)],TB_TRANSACTIONS[Subcategory],Analysis!AE88,TB_TRANSACTIONS[Quarter],$AD$8,TB_TRANSACTIONS[Expense type],"Variable",TB_TRANSACTIONS[Quarterly filter],1),0))</f>
        <v/>
      </c>
      <c r="AV88" s="146"/>
      <c r="AW88" s="186">
        <v>35</v>
      </c>
      <c r="AX88" s="146"/>
      <c r="AY88" s="153" t="str">
        <f>IF(AX88="","",IFERROR(SUMIFS(TB_ALLOCATIONS[Total ($)],TB_ALLOCATIONS[Annual filter],1,TB_ALLOCATIONS[Subcategory],Analysis!AX88),0))</f>
        <v/>
      </c>
      <c r="AZ88" s="153" t="str">
        <f>IF(AX88="","",IF(IFERROR(SUMIFS(TB_TRANSACTIONS[Total ($)],TB_TRANSACTIONS[Annual filter],1,TB_TRANSACTIONS[Subcategory],AX88),0)&lt;AY88,IFERROR(SUMIFS(TB_TRANSACTIONS[Total ($)],TB_TRANSACTIONS[Annual filter],1,TB_TRANSACTIONS[Subcategory],AX88),0),AY88))</f>
        <v/>
      </c>
      <c r="BA88" s="153" t="str">
        <f>IF(AX88="","",IF(IFERROR(SUMIFS(TB_TRANSACTIONS[Total ($)],TB_TRANSACTIONS[Subcategory],Analysis!AX88,TB_TRANSACTIONS[Annual filter],1),0)&gt;AY88,SUMIFS(TB_TRANSACTIONS[Total ($)],TB_TRANSACTIONS[Subcategory],Analysis!AX88,TB_TRANSACTIONS[Annual filter],1),0))</f>
        <v/>
      </c>
      <c r="BB88" s="153" t="str">
        <f t="shared" si="42"/>
        <v/>
      </c>
      <c r="BC88" s="151" t="str">
        <f t="shared" si="43"/>
        <v/>
      </c>
      <c r="BD88" s="151" t="str">
        <f t="shared" si="39"/>
        <v/>
      </c>
      <c r="BE88" s="151" t="str">
        <f t="shared" si="44"/>
        <v/>
      </c>
      <c r="BF88" s="226" t="str">
        <f t="shared" si="45"/>
        <v/>
      </c>
      <c r="BH88" s="146"/>
      <c r="BI88" s="153" t="str">
        <f>IF(AX88="","",IFERROR(SUMIFS(TB_TRANSACTIONS[Total ($)],TB_TRANSACTIONS[Subcategory],Analysis!AX88,TB_TRANSACTIONS[Annual filter],1,TB_TRANSACTIONS[Expense type],"Fixed"),0))</f>
        <v/>
      </c>
      <c r="BJ88" s="153" t="str">
        <f>IF(AX88="","",IFERROR(SUMIFS(TB_TRANSACTIONS[Total ($)],TB_TRANSACTIONS[Subcategory],Analysis!AX88,TB_TRANSACTIONS[Annual filter],1,TB_TRANSACTIONS[Expense type],"Variable"),0))</f>
        <v/>
      </c>
      <c r="BK88" s="24"/>
      <c r="BL88" s="24"/>
      <c r="BM88" s="24"/>
      <c r="BN88" s="24"/>
      <c r="BO88" s="269" t="str">
        <f ca="1">IF(Summary!$H88="","",OFFSET(Summary!$H88,0,Analysis!BO$10))</f>
        <v/>
      </c>
      <c r="BP88" s="269" t="str">
        <f ca="1">IF(Summary!$H88="","",OFFSET(Summary!$H88,0,Analysis!BP$10))</f>
        <v/>
      </c>
      <c r="BQ88" s="269" t="str">
        <f ca="1">IF(Summary!$H88="","",OFFSET(Summary!$H88,0,Analysis!BQ$10))</f>
        <v/>
      </c>
      <c r="BR88" s="269" t="str">
        <f ca="1">IF(Summary!$H88="","",OFFSET(Summary!$H88,0,Analysis!BR$10))</f>
        <v/>
      </c>
      <c r="BS88" s="269" t="str">
        <f ca="1">IF(Summary!$H88="","",OFFSET(Summary!$H88,0,Analysis!BS$10))</f>
        <v/>
      </c>
      <c r="BT88" s="269" t="str">
        <f ca="1">IF(Summary!$H88="","",OFFSET(Summary!$H88,0,Analysis!BT$10))</f>
        <v/>
      </c>
      <c r="BU88" s="269" t="str">
        <f ca="1">IF(Summary!$H88="","",OFFSET(Summary!$H88,0,Analysis!BU$10))</f>
        <v/>
      </c>
      <c r="BV88" s="269" t="str">
        <f ca="1">IF(Summary!$H88="","",OFFSET(Summary!$H88,0,Analysis!BV$10))</f>
        <v/>
      </c>
      <c r="BW88" s="269" t="str">
        <f ca="1">IF(Summary!$H88="","",OFFSET(Summary!$H88,0,Analysis!BW$10))</f>
        <v/>
      </c>
      <c r="BX88" s="269" t="str">
        <f ca="1">IF(Summary!$H88="","",OFFSET(Summary!$H88,0,Analysis!BX$10))</f>
        <v/>
      </c>
      <c r="BY88" s="269" t="str">
        <f ca="1">IF(Summary!$H88="","",OFFSET(Summary!$H88,0,Analysis!BY$10))</f>
        <v/>
      </c>
      <c r="BZ88" s="269" t="str">
        <f ca="1">IF(Summary!$H88="","",OFFSET(Summary!$H88,0,Analysis!BZ$10))</f>
        <v/>
      </c>
      <c r="CA88" s="269"/>
    </row>
    <row r="89" spans="4:79" ht="18" customHeight="1" x14ac:dyDescent="0.25">
      <c r="D89" s="38"/>
      <c r="E89" s="45"/>
      <c r="F89" s="44"/>
      <c r="G89" s="177"/>
      <c r="H89" s="175"/>
      <c r="I89" s="44"/>
      <c r="J89" s="146"/>
      <c r="K89" s="186">
        <v>36</v>
      </c>
      <c r="L89" s="146"/>
      <c r="M89" s="153" t="str">
        <f>IF(L89="","",IFERROR(SUMIFS(Allocations!$AA$29:$AA$128,Allocations!$AC$29:$AC$128,1,Allocations!$Z$29:$Z$128,Analysis!L89),0))</f>
        <v/>
      </c>
      <c r="N89" s="153" t="str">
        <f>IF(L89="","",IF(IFERROR(SUMIFS(TB_TRANSACTIONS[Total ($)],TB_TRANSACTIONS[Subcategory],Analysis!L89,TB_TRANSACTIONS[Month],$K$8),0)&lt;M89,IFERROR(SUMIFS(TB_TRANSACTIONS[Total ($)],TB_TRANSACTIONS[Subcategory],Analysis!L89,TB_TRANSACTIONS[Month],$K$8),0),M89))</f>
        <v/>
      </c>
      <c r="O89" s="153" t="str">
        <f>IF(L89="","",IF(IFERROR(SUMIFS(TB_TRANSACTIONS[Total ($)],TB_TRANSACTIONS[Subcategory],Analysis!L89,TB_TRANSACTIONS[Month],$K$8,TB_TRANSACTIONS[Monthly filter],1),0)&gt;M89,SUMIFS(TB_TRANSACTIONS[Total ($)],TB_TRANSACTIONS[Subcategory],Analysis!L89,TB_TRANSACTIONS[Month],$K$8,TB_TRANSACTIONS[Monthly filter],1),0))</f>
        <v/>
      </c>
      <c r="P89" s="153" t="str">
        <f t="shared" si="51"/>
        <v/>
      </c>
      <c r="Q89" s="151" t="str">
        <f t="shared" si="30"/>
        <v/>
      </c>
      <c r="R89" s="151" t="str">
        <f t="shared" si="52"/>
        <v/>
      </c>
      <c r="S89" s="151" t="str">
        <f t="shared" si="53"/>
        <v/>
      </c>
      <c r="T89" s="226" t="str">
        <f t="shared" si="54"/>
        <v/>
      </c>
      <c r="U89" s="186">
        <v>36</v>
      </c>
      <c r="V89" s="146"/>
      <c r="W89" s="153" t="str">
        <f>IF(L89="","",IFERROR(SUMIFS(TB_TRANSACTIONS[Total ($)],TB_TRANSACTIONS[Subcategory],Analysis!L89,TB_TRANSACTIONS[Month],$K$8,TB_TRANSACTIONS[Expense type],"Fixed",TB_TRANSACTIONS[Monthly filter],1),0))</f>
        <v/>
      </c>
      <c r="X89" s="153" t="str">
        <f>IF(L89="","",IFERROR(SUMIFS(TB_TRANSACTIONS[Total ($)],TB_TRANSACTIONS[Subcategory],Analysis!L89,TB_TRANSACTIONS[Month],$K$8,TB_TRANSACTIONS[Expense type],"Variable",TB_TRANSACTIONS[Monthly filter],1),0))</f>
        <v/>
      </c>
      <c r="Y89" s="153"/>
      <c r="AC89" s="146"/>
      <c r="AD89" s="186">
        <v>36</v>
      </c>
      <c r="AE89" s="146"/>
      <c r="AF89" s="153" t="str">
        <f>IF(AE89="","",IFERROR(SUMIFS(Allocations!$AF$29:$AF$128,Allocations!$AH$29:$AH$128,1,Allocations!$AE$29:$AE$128,Analysis!AE89),0))</f>
        <v/>
      </c>
      <c r="AG89" s="153" t="str">
        <f>IF(AE89="","",IF(IFERROR(SUMIFS(TB_TRANSACTIONS[Total ($)],TB_TRANSACTIONS[Quarterly filter],1,TB_TRANSACTIONS[Subcategory],AE89),0)&lt;AF89,IFERROR(SUMIFS(TB_TRANSACTIONS[Total ($)],TB_TRANSACTIONS[Quarterly filter],1,TB_TRANSACTIONS[Subcategory],AE89),0),AF89))</f>
        <v/>
      </c>
      <c r="AH89" s="153" t="str">
        <f>IF(AE89="","",IF(IFERROR(SUMIFS(TB_TRANSACTIONS[Total ($)],TB_TRANSACTIONS[Subcategory],Analysis!AE89,TB_TRANSACTIONS[Quarter],$AD$8,TB_TRANSACTIONS[Quarterly filter],1),0)&gt;AF89,SUMIFS(TB_TRANSACTIONS[Total ($)],TB_TRANSACTIONS[Subcategory],Analysis!AE89,TB_TRANSACTIONS[Quarter],$AD$8,TB_TRANSACTIONS[Quarterly filter],1),0))</f>
        <v/>
      </c>
      <c r="AI89" s="153" t="str">
        <f t="shared" si="46"/>
        <v/>
      </c>
      <c r="AJ89" s="151" t="str">
        <f t="shared" si="47"/>
        <v/>
      </c>
      <c r="AK89" s="151" t="str">
        <f t="shared" si="48"/>
        <v/>
      </c>
      <c r="AL89" s="151" t="str">
        <f t="shared" si="49"/>
        <v/>
      </c>
      <c r="AM89" s="226" t="str">
        <f t="shared" si="50"/>
        <v/>
      </c>
      <c r="AN89" s="186">
        <v>36</v>
      </c>
      <c r="AO89" s="146"/>
      <c r="AP89" s="153" t="str">
        <f>IF(AE89="","",IFERROR(SUMIFS(TB_TRANSACTIONS[Total ($)],TB_TRANSACTIONS[Subcategory],Analysis!AE89,TB_TRANSACTIONS[Quarter],$AD$8,TB_TRANSACTIONS[Expense type],"Fixed",TB_TRANSACTIONS[Quarterly filter],1),0))</f>
        <v/>
      </c>
      <c r="AQ89" s="153" t="str">
        <f>IF(AE89="","",IFERROR(SUMIFS(TB_TRANSACTIONS[Total ($)],TB_TRANSACTIONS[Subcategory],Analysis!AE89,TB_TRANSACTIONS[Quarter],$AD$8,TB_TRANSACTIONS[Expense type],"Variable",TB_TRANSACTIONS[Quarterly filter],1),0))</f>
        <v/>
      </c>
      <c r="AV89" s="146"/>
      <c r="AW89" s="186">
        <v>36</v>
      </c>
      <c r="AX89" s="146"/>
      <c r="AY89" s="153" t="str">
        <f>IF(AX89="","",IFERROR(SUMIFS(TB_ALLOCATIONS[Total ($)],TB_ALLOCATIONS[Annual filter],1,TB_ALLOCATIONS[Subcategory],Analysis!AX89),0))</f>
        <v/>
      </c>
      <c r="AZ89" s="153" t="str">
        <f>IF(AX89="","",IF(IFERROR(SUMIFS(TB_TRANSACTIONS[Total ($)],TB_TRANSACTIONS[Annual filter],1,TB_TRANSACTIONS[Subcategory],AX89),0)&lt;AY89,IFERROR(SUMIFS(TB_TRANSACTIONS[Total ($)],TB_TRANSACTIONS[Annual filter],1,TB_TRANSACTIONS[Subcategory],AX89),0),AY89))</f>
        <v/>
      </c>
      <c r="BA89" s="153" t="str">
        <f>IF(AX89="","",IF(IFERROR(SUMIFS(TB_TRANSACTIONS[Total ($)],TB_TRANSACTIONS[Subcategory],Analysis!AX89,TB_TRANSACTIONS[Annual filter],1),0)&gt;AY89,SUMIFS(TB_TRANSACTIONS[Total ($)],TB_TRANSACTIONS[Subcategory],Analysis!AX89,TB_TRANSACTIONS[Annual filter],1),0))</f>
        <v/>
      </c>
      <c r="BB89" s="153" t="str">
        <f t="shared" si="42"/>
        <v/>
      </c>
      <c r="BC89" s="151" t="str">
        <f t="shared" si="43"/>
        <v/>
      </c>
      <c r="BD89" s="151" t="str">
        <f t="shared" si="39"/>
        <v/>
      </c>
      <c r="BE89" s="151" t="str">
        <f t="shared" si="44"/>
        <v/>
      </c>
      <c r="BF89" s="226" t="str">
        <f t="shared" si="45"/>
        <v/>
      </c>
      <c r="BH89" s="146"/>
      <c r="BI89" s="153" t="str">
        <f>IF(AX89="","",IFERROR(SUMIFS(TB_TRANSACTIONS[Total ($)],TB_TRANSACTIONS[Subcategory],Analysis!AX89,TB_TRANSACTIONS[Annual filter],1,TB_TRANSACTIONS[Expense type],"Fixed"),0))</f>
        <v/>
      </c>
      <c r="BJ89" s="153" t="str">
        <f>IF(AX89="","",IFERROR(SUMIFS(TB_TRANSACTIONS[Total ($)],TB_TRANSACTIONS[Subcategory],Analysis!AX89,TB_TRANSACTIONS[Annual filter],1,TB_TRANSACTIONS[Expense type],"Variable"),0))</f>
        <v/>
      </c>
      <c r="BK89" s="24"/>
      <c r="BL89" s="24"/>
      <c r="BM89" s="24"/>
      <c r="BN89" s="24"/>
      <c r="BO89" s="269" t="str">
        <f ca="1">IF(Summary!$H89="","",OFFSET(Summary!$H89,0,Analysis!BO$10))</f>
        <v/>
      </c>
      <c r="BP89" s="269" t="str">
        <f ca="1">IF(Summary!$H89="","",OFFSET(Summary!$H89,0,Analysis!BP$10))</f>
        <v/>
      </c>
      <c r="BQ89" s="269" t="str">
        <f ca="1">IF(Summary!$H89="","",OFFSET(Summary!$H89,0,Analysis!BQ$10))</f>
        <v/>
      </c>
      <c r="BR89" s="269" t="str">
        <f ca="1">IF(Summary!$H89="","",OFFSET(Summary!$H89,0,Analysis!BR$10))</f>
        <v/>
      </c>
      <c r="BS89" s="269" t="str">
        <f ca="1">IF(Summary!$H89="","",OFFSET(Summary!$H89,0,Analysis!BS$10))</f>
        <v/>
      </c>
      <c r="BT89" s="269" t="str">
        <f ca="1">IF(Summary!$H89="","",OFFSET(Summary!$H89,0,Analysis!BT$10))</f>
        <v/>
      </c>
      <c r="BU89" s="269" t="str">
        <f ca="1">IF(Summary!$H89="","",OFFSET(Summary!$H89,0,Analysis!BU$10))</f>
        <v/>
      </c>
      <c r="BV89" s="269" t="str">
        <f ca="1">IF(Summary!$H89="","",OFFSET(Summary!$H89,0,Analysis!BV$10))</f>
        <v/>
      </c>
      <c r="BW89" s="269" t="str">
        <f ca="1">IF(Summary!$H89="","",OFFSET(Summary!$H89,0,Analysis!BW$10))</f>
        <v/>
      </c>
      <c r="BX89" s="269" t="str">
        <f ca="1">IF(Summary!$H89="","",OFFSET(Summary!$H89,0,Analysis!BX$10))</f>
        <v/>
      </c>
      <c r="BY89" s="269" t="str">
        <f ca="1">IF(Summary!$H89="","",OFFSET(Summary!$H89,0,Analysis!BY$10))</f>
        <v/>
      </c>
      <c r="BZ89" s="269" t="str">
        <f ca="1">IF(Summary!$H89="","",OFFSET(Summary!$H89,0,Analysis!BZ$10))</f>
        <v/>
      </c>
      <c r="CA89" s="269"/>
    </row>
    <row r="90" spans="4:79" ht="18" customHeight="1" x14ac:dyDescent="0.25">
      <c r="D90" s="38"/>
      <c r="E90" s="45"/>
      <c r="F90" s="44"/>
      <c r="G90" s="177"/>
      <c r="H90" s="175"/>
      <c r="I90" s="44"/>
      <c r="J90" s="146"/>
      <c r="K90" s="186">
        <v>37</v>
      </c>
      <c r="L90" s="146"/>
      <c r="M90" s="153" t="str">
        <f>IF(L90="","",IFERROR(SUMIFS(Allocations!$AA$29:$AA$128,Allocations!$AC$29:$AC$128,1,Allocations!$Z$29:$Z$128,Analysis!L90),0))</f>
        <v/>
      </c>
      <c r="N90" s="153" t="str">
        <f>IF(L90="","",IF(IFERROR(SUMIFS(TB_TRANSACTIONS[Total ($)],TB_TRANSACTIONS[Subcategory],Analysis!L90,TB_TRANSACTIONS[Month],$K$8),0)&lt;M90,IFERROR(SUMIFS(TB_TRANSACTIONS[Total ($)],TB_TRANSACTIONS[Subcategory],Analysis!L90,TB_TRANSACTIONS[Month],$K$8),0),M90))</f>
        <v/>
      </c>
      <c r="O90" s="153" t="str">
        <f>IF(L90="","",IF(IFERROR(SUMIFS(TB_TRANSACTIONS[Total ($)],TB_TRANSACTIONS[Subcategory],Analysis!L90,TB_TRANSACTIONS[Month],$K$8,TB_TRANSACTIONS[Monthly filter],1),0)&gt;M90,SUMIFS(TB_TRANSACTIONS[Total ($)],TB_TRANSACTIONS[Subcategory],Analysis!L90,TB_TRANSACTIONS[Month],$K$8,TB_TRANSACTIONS[Monthly filter],1),0))</f>
        <v/>
      </c>
      <c r="P90" s="153" t="str">
        <f t="shared" si="51"/>
        <v/>
      </c>
      <c r="Q90" s="151" t="str">
        <f t="shared" si="30"/>
        <v/>
      </c>
      <c r="R90" s="151" t="str">
        <f t="shared" si="52"/>
        <v/>
      </c>
      <c r="S90" s="151" t="str">
        <f t="shared" si="53"/>
        <v/>
      </c>
      <c r="T90" s="226" t="str">
        <f t="shared" si="54"/>
        <v/>
      </c>
      <c r="U90" s="186">
        <v>37</v>
      </c>
      <c r="V90" s="146"/>
      <c r="W90" s="153" t="str">
        <f>IF(L90="","",IFERROR(SUMIFS(TB_TRANSACTIONS[Total ($)],TB_TRANSACTIONS[Subcategory],Analysis!L90,TB_TRANSACTIONS[Month],$K$8,TB_TRANSACTIONS[Expense type],"Fixed",TB_TRANSACTIONS[Monthly filter],1),0))</f>
        <v/>
      </c>
      <c r="X90" s="153" t="str">
        <f>IF(L90="","",IFERROR(SUMIFS(TB_TRANSACTIONS[Total ($)],TB_TRANSACTIONS[Subcategory],Analysis!L90,TB_TRANSACTIONS[Month],$K$8,TB_TRANSACTIONS[Expense type],"Variable",TB_TRANSACTIONS[Monthly filter],1),0))</f>
        <v/>
      </c>
      <c r="Y90" s="153"/>
      <c r="AC90" s="146"/>
      <c r="AD90" s="186">
        <v>37</v>
      </c>
      <c r="AE90" s="146"/>
      <c r="AF90" s="153" t="str">
        <f>IF(AE90="","",IFERROR(SUMIFS(Allocations!$AF$29:$AF$128,Allocations!$AH$29:$AH$128,1,Allocations!$AE$29:$AE$128,Analysis!AE90),0))</f>
        <v/>
      </c>
      <c r="AG90" s="153" t="str">
        <f>IF(AE90="","",IF(IFERROR(SUMIFS(TB_TRANSACTIONS[Total ($)],TB_TRANSACTIONS[Quarterly filter],1,TB_TRANSACTIONS[Subcategory],AE90),0)&lt;AF90,IFERROR(SUMIFS(TB_TRANSACTIONS[Total ($)],TB_TRANSACTIONS[Quarterly filter],1,TB_TRANSACTIONS[Subcategory],AE90),0),AF90))</f>
        <v/>
      </c>
      <c r="AH90" s="153" t="str">
        <f>IF(AE90="","",IF(IFERROR(SUMIFS(TB_TRANSACTIONS[Total ($)],TB_TRANSACTIONS[Subcategory],Analysis!AE90,TB_TRANSACTIONS[Quarter],$AD$8,TB_TRANSACTIONS[Quarterly filter],1),0)&gt;AF90,SUMIFS(TB_TRANSACTIONS[Total ($)],TB_TRANSACTIONS[Subcategory],Analysis!AE90,TB_TRANSACTIONS[Quarter],$AD$8,TB_TRANSACTIONS[Quarterly filter],1),0))</f>
        <v/>
      </c>
      <c r="AI90" s="153" t="str">
        <f t="shared" si="46"/>
        <v/>
      </c>
      <c r="AJ90" s="151" t="str">
        <f t="shared" si="47"/>
        <v/>
      </c>
      <c r="AK90" s="151" t="str">
        <f t="shared" si="48"/>
        <v/>
      </c>
      <c r="AL90" s="151" t="str">
        <f t="shared" si="49"/>
        <v/>
      </c>
      <c r="AM90" s="226" t="str">
        <f t="shared" si="50"/>
        <v/>
      </c>
      <c r="AN90" s="186">
        <v>37</v>
      </c>
      <c r="AO90" s="146"/>
      <c r="AP90" s="153" t="str">
        <f>IF(AE90="","",IFERROR(SUMIFS(TB_TRANSACTIONS[Total ($)],TB_TRANSACTIONS[Subcategory],Analysis!AE90,TB_TRANSACTIONS[Quarter],$AD$8,TB_TRANSACTIONS[Expense type],"Fixed",TB_TRANSACTIONS[Quarterly filter],1),0))</f>
        <v/>
      </c>
      <c r="AQ90" s="153" t="str">
        <f>IF(AE90="","",IFERROR(SUMIFS(TB_TRANSACTIONS[Total ($)],TB_TRANSACTIONS[Subcategory],Analysis!AE90,TB_TRANSACTIONS[Quarter],$AD$8,TB_TRANSACTIONS[Expense type],"Variable",TB_TRANSACTIONS[Quarterly filter],1),0))</f>
        <v/>
      </c>
      <c r="AV90" s="146"/>
      <c r="AW90" s="186">
        <v>37</v>
      </c>
      <c r="AX90" s="146"/>
      <c r="AY90" s="153" t="str">
        <f>IF(AX90="","",IFERROR(SUMIFS(TB_ALLOCATIONS[Total ($)],TB_ALLOCATIONS[Annual filter],1,TB_ALLOCATIONS[Subcategory],Analysis!AX90),0))</f>
        <v/>
      </c>
      <c r="AZ90" s="153" t="str">
        <f>IF(AX90="","",IF(IFERROR(SUMIFS(TB_TRANSACTIONS[Total ($)],TB_TRANSACTIONS[Annual filter],1,TB_TRANSACTIONS[Subcategory],AX90),0)&lt;AY90,IFERROR(SUMIFS(TB_TRANSACTIONS[Total ($)],TB_TRANSACTIONS[Annual filter],1,TB_TRANSACTIONS[Subcategory],AX90),0),AY90))</f>
        <v/>
      </c>
      <c r="BA90" s="153" t="str">
        <f>IF(AX90="","",IF(IFERROR(SUMIFS(TB_TRANSACTIONS[Total ($)],TB_TRANSACTIONS[Subcategory],Analysis!AX90,TB_TRANSACTIONS[Annual filter],1),0)&gt;AY90,SUMIFS(TB_TRANSACTIONS[Total ($)],TB_TRANSACTIONS[Subcategory],Analysis!AX90,TB_TRANSACTIONS[Annual filter],1),0))</f>
        <v/>
      </c>
      <c r="BB90" s="153" t="str">
        <f t="shared" si="42"/>
        <v/>
      </c>
      <c r="BC90" s="151" t="str">
        <f t="shared" si="43"/>
        <v/>
      </c>
      <c r="BD90" s="151" t="str">
        <f t="shared" si="39"/>
        <v/>
      </c>
      <c r="BE90" s="151" t="str">
        <f t="shared" si="44"/>
        <v/>
      </c>
      <c r="BF90" s="226" t="str">
        <f t="shared" si="45"/>
        <v/>
      </c>
      <c r="BH90" s="146"/>
      <c r="BI90" s="153" t="str">
        <f>IF(AX90="","",IFERROR(SUMIFS(TB_TRANSACTIONS[Total ($)],TB_TRANSACTIONS[Subcategory],Analysis!AX90,TB_TRANSACTIONS[Annual filter],1,TB_TRANSACTIONS[Expense type],"Fixed"),0))</f>
        <v/>
      </c>
      <c r="BJ90" s="153" t="str">
        <f>IF(AX90="","",IFERROR(SUMIFS(TB_TRANSACTIONS[Total ($)],TB_TRANSACTIONS[Subcategory],Analysis!AX90,TB_TRANSACTIONS[Annual filter],1,TB_TRANSACTIONS[Expense type],"Variable"),0))</f>
        <v/>
      </c>
      <c r="BK90" s="24"/>
      <c r="BL90" s="24"/>
      <c r="BM90" s="24"/>
      <c r="BN90" s="24"/>
      <c r="BO90" s="269" t="str">
        <f ca="1">IF(Summary!$H90="","",OFFSET(Summary!$H90,0,Analysis!BO$10))</f>
        <v/>
      </c>
      <c r="BP90" s="269" t="str">
        <f ca="1">IF(Summary!$H90="","",OFFSET(Summary!$H90,0,Analysis!BP$10))</f>
        <v/>
      </c>
      <c r="BQ90" s="269" t="str">
        <f ca="1">IF(Summary!$H90="","",OFFSET(Summary!$H90,0,Analysis!BQ$10))</f>
        <v/>
      </c>
      <c r="BR90" s="269" t="str">
        <f ca="1">IF(Summary!$H90="","",OFFSET(Summary!$H90,0,Analysis!BR$10))</f>
        <v/>
      </c>
      <c r="BS90" s="269" t="str">
        <f ca="1">IF(Summary!$H90="","",OFFSET(Summary!$H90,0,Analysis!BS$10))</f>
        <v/>
      </c>
      <c r="BT90" s="269" t="str">
        <f ca="1">IF(Summary!$H90="","",OFFSET(Summary!$H90,0,Analysis!BT$10))</f>
        <v/>
      </c>
      <c r="BU90" s="269" t="str">
        <f ca="1">IF(Summary!$H90="","",OFFSET(Summary!$H90,0,Analysis!BU$10))</f>
        <v/>
      </c>
      <c r="BV90" s="269" t="str">
        <f ca="1">IF(Summary!$H90="","",OFFSET(Summary!$H90,0,Analysis!BV$10))</f>
        <v/>
      </c>
      <c r="BW90" s="269" t="str">
        <f ca="1">IF(Summary!$H90="","",OFFSET(Summary!$H90,0,Analysis!BW$10))</f>
        <v/>
      </c>
      <c r="BX90" s="269" t="str">
        <f ca="1">IF(Summary!$H90="","",OFFSET(Summary!$H90,0,Analysis!BX$10))</f>
        <v/>
      </c>
      <c r="BY90" s="269" t="str">
        <f ca="1">IF(Summary!$H90="","",OFFSET(Summary!$H90,0,Analysis!BY$10))</f>
        <v/>
      </c>
      <c r="BZ90" s="269" t="str">
        <f ca="1">IF(Summary!$H90="","",OFFSET(Summary!$H90,0,Analysis!BZ$10))</f>
        <v/>
      </c>
      <c r="CA90" s="269"/>
    </row>
    <row r="91" spans="4:79" ht="18" customHeight="1" x14ac:dyDescent="0.25">
      <c r="D91" s="38"/>
      <c r="E91" s="45"/>
      <c r="F91" s="44"/>
      <c r="G91" s="177"/>
      <c r="H91" s="175"/>
      <c r="I91" s="44"/>
      <c r="J91" s="146"/>
      <c r="K91" s="186">
        <v>38</v>
      </c>
      <c r="L91" s="146"/>
      <c r="M91" s="153" t="str">
        <f>IF(L91="","",IFERROR(SUMIFS(Allocations!$AA$29:$AA$128,Allocations!$AC$29:$AC$128,1,Allocations!$Z$29:$Z$128,Analysis!L91),0))</f>
        <v/>
      </c>
      <c r="N91" s="153" t="str">
        <f>IF(L91="","",IF(IFERROR(SUMIFS(TB_TRANSACTIONS[Total ($)],TB_TRANSACTIONS[Subcategory],Analysis!L91,TB_TRANSACTIONS[Month],$K$8),0)&lt;M91,IFERROR(SUMIFS(TB_TRANSACTIONS[Total ($)],TB_TRANSACTIONS[Subcategory],Analysis!L91,TB_TRANSACTIONS[Month],$K$8),0),M91))</f>
        <v/>
      </c>
      <c r="O91" s="153" t="str">
        <f>IF(L91="","",IF(IFERROR(SUMIFS(TB_TRANSACTIONS[Total ($)],TB_TRANSACTIONS[Subcategory],Analysis!L91,TB_TRANSACTIONS[Month],$K$8,TB_TRANSACTIONS[Monthly filter],1),0)&gt;M91,SUMIFS(TB_TRANSACTIONS[Total ($)],TB_TRANSACTIONS[Subcategory],Analysis!L91,TB_TRANSACTIONS[Month],$K$8,TB_TRANSACTIONS[Monthly filter],1),0))</f>
        <v/>
      </c>
      <c r="P91" s="153" t="str">
        <f t="shared" si="51"/>
        <v/>
      </c>
      <c r="Q91" s="151" t="str">
        <f t="shared" si="30"/>
        <v/>
      </c>
      <c r="R91" s="151" t="str">
        <f t="shared" si="52"/>
        <v/>
      </c>
      <c r="S91" s="151" t="str">
        <f t="shared" si="53"/>
        <v/>
      </c>
      <c r="T91" s="226" t="str">
        <f t="shared" si="54"/>
        <v/>
      </c>
      <c r="U91" s="186">
        <v>38</v>
      </c>
      <c r="V91" s="146"/>
      <c r="W91" s="153" t="str">
        <f>IF(L91="","",IFERROR(SUMIFS(TB_TRANSACTIONS[Total ($)],TB_TRANSACTIONS[Subcategory],Analysis!L91,TB_TRANSACTIONS[Month],$K$8,TB_TRANSACTIONS[Expense type],"Fixed",TB_TRANSACTIONS[Monthly filter],1),0))</f>
        <v/>
      </c>
      <c r="X91" s="153" t="str">
        <f>IF(L91="","",IFERROR(SUMIFS(TB_TRANSACTIONS[Total ($)],TB_TRANSACTIONS[Subcategory],Analysis!L91,TB_TRANSACTIONS[Month],$K$8,TB_TRANSACTIONS[Expense type],"Variable",TB_TRANSACTIONS[Monthly filter],1),0))</f>
        <v/>
      </c>
      <c r="Y91" s="153"/>
      <c r="AC91" s="146"/>
      <c r="AD91" s="186">
        <v>38</v>
      </c>
      <c r="AE91" s="146"/>
      <c r="AF91" s="153" t="str">
        <f>IF(AE91="","",IFERROR(SUMIFS(Allocations!$AF$29:$AF$128,Allocations!$AH$29:$AH$128,1,Allocations!$AE$29:$AE$128,Analysis!AE91),0))</f>
        <v/>
      </c>
      <c r="AG91" s="153" t="str">
        <f>IF(AE91="","",IF(IFERROR(SUMIFS(TB_TRANSACTIONS[Total ($)],TB_TRANSACTIONS[Quarterly filter],1,TB_TRANSACTIONS[Subcategory],AE91),0)&lt;AF91,IFERROR(SUMIFS(TB_TRANSACTIONS[Total ($)],TB_TRANSACTIONS[Quarterly filter],1,TB_TRANSACTIONS[Subcategory],AE91),0),AF91))</f>
        <v/>
      </c>
      <c r="AH91" s="153" t="str">
        <f>IF(AE91="","",IF(IFERROR(SUMIFS(TB_TRANSACTIONS[Total ($)],TB_TRANSACTIONS[Subcategory],Analysis!AE91,TB_TRANSACTIONS[Quarter],$AD$8,TB_TRANSACTIONS[Quarterly filter],1),0)&gt;AF91,SUMIFS(TB_TRANSACTIONS[Total ($)],TB_TRANSACTIONS[Subcategory],Analysis!AE91,TB_TRANSACTIONS[Quarter],$AD$8,TB_TRANSACTIONS[Quarterly filter],1),0))</f>
        <v/>
      </c>
      <c r="AI91" s="153" t="str">
        <f t="shared" si="46"/>
        <v/>
      </c>
      <c r="AJ91" s="151" t="str">
        <f t="shared" si="47"/>
        <v/>
      </c>
      <c r="AK91" s="151" t="str">
        <f t="shared" si="48"/>
        <v/>
      </c>
      <c r="AL91" s="151" t="str">
        <f t="shared" si="49"/>
        <v/>
      </c>
      <c r="AM91" s="226" t="str">
        <f t="shared" si="50"/>
        <v/>
      </c>
      <c r="AN91" s="186">
        <v>38</v>
      </c>
      <c r="AO91" s="146"/>
      <c r="AP91" s="153" t="str">
        <f>IF(AE91="","",IFERROR(SUMIFS(TB_TRANSACTIONS[Total ($)],TB_TRANSACTIONS[Subcategory],Analysis!AE91,TB_TRANSACTIONS[Quarter],$AD$8,TB_TRANSACTIONS[Expense type],"Fixed",TB_TRANSACTIONS[Quarterly filter],1),0))</f>
        <v/>
      </c>
      <c r="AQ91" s="153" t="str">
        <f>IF(AE91="","",IFERROR(SUMIFS(TB_TRANSACTIONS[Total ($)],TB_TRANSACTIONS[Subcategory],Analysis!AE91,TB_TRANSACTIONS[Quarter],$AD$8,TB_TRANSACTIONS[Expense type],"Variable",TB_TRANSACTIONS[Quarterly filter],1),0))</f>
        <v/>
      </c>
      <c r="AV91" s="146"/>
      <c r="AW91" s="186">
        <v>38</v>
      </c>
      <c r="AX91" s="146"/>
      <c r="AY91" s="153" t="str">
        <f>IF(AX91="","",IFERROR(SUMIFS(TB_ALLOCATIONS[Total ($)],TB_ALLOCATIONS[Annual filter],1,TB_ALLOCATIONS[Subcategory],Analysis!AX91),0))</f>
        <v/>
      </c>
      <c r="AZ91" s="153" t="str">
        <f>IF(AX91="","",IF(IFERROR(SUMIFS(TB_TRANSACTIONS[Total ($)],TB_TRANSACTIONS[Annual filter],1,TB_TRANSACTIONS[Subcategory],AX91),0)&lt;AY91,IFERROR(SUMIFS(TB_TRANSACTIONS[Total ($)],TB_TRANSACTIONS[Annual filter],1,TB_TRANSACTIONS[Subcategory],AX91),0),AY91))</f>
        <v/>
      </c>
      <c r="BA91" s="153" t="str">
        <f>IF(AX91="","",IF(IFERROR(SUMIFS(TB_TRANSACTIONS[Total ($)],TB_TRANSACTIONS[Subcategory],Analysis!AX91,TB_TRANSACTIONS[Annual filter],1),0)&gt;AY91,SUMIFS(TB_TRANSACTIONS[Total ($)],TB_TRANSACTIONS[Subcategory],Analysis!AX91,TB_TRANSACTIONS[Annual filter],1),0))</f>
        <v/>
      </c>
      <c r="BB91" s="153" t="str">
        <f t="shared" si="42"/>
        <v/>
      </c>
      <c r="BC91" s="151" t="str">
        <f t="shared" si="43"/>
        <v/>
      </c>
      <c r="BD91" s="151" t="str">
        <f t="shared" si="39"/>
        <v/>
      </c>
      <c r="BE91" s="151" t="str">
        <f t="shared" si="44"/>
        <v/>
      </c>
      <c r="BF91" s="226" t="str">
        <f t="shared" si="45"/>
        <v/>
      </c>
      <c r="BH91" s="146"/>
      <c r="BI91" s="153" t="str">
        <f>IF(AX91="","",IFERROR(SUMIFS(TB_TRANSACTIONS[Total ($)],TB_TRANSACTIONS[Subcategory],Analysis!AX91,TB_TRANSACTIONS[Annual filter],1,TB_TRANSACTIONS[Expense type],"Fixed"),0))</f>
        <v/>
      </c>
      <c r="BJ91" s="153" t="str">
        <f>IF(AX91="","",IFERROR(SUMIFS(TB_TRANSACTIONS[Total ($)],TB_TRANSACTIONS[Subcategory],Analysis!AX91,TB_TRANSACTIONS[Annual filter],1,TB_TRANSACTIONS[Expense type],"Variable"),0))</f>
        <v/>
      </c>
      <c r="BK91" s="24"/>
      <c r="BL91" s="24"/>
      <c r="BM91" s="24"/>
      <c r="BN91" s="24"/>
      <c r="BO91" s="269" t="str">
        <f ca="1">IF(Summary!$H91="","",OFFSET(Summary!$H91,0,Analysis!BO$10))</f>
        <v/>
      </c>
      <c r="BP91" s="269" t="str">
        <f ca="1">IF(Summary!$H91="","",OFFSET(Summary!$H91,0,Analysis!BP$10))</f>
        <v/>
      </c>
      <c r="BQ91" s="269" t="str">
        <f ca="1">IF(Summary!$H91="","",OFFSET(Summary!$H91,0,Analysis!BQ$10))</f>
        <v/>
      </c>
      <c r="BR91" s="269" t="str">
        <f ca="1">IF(Summary!$H91="","",OFFSET(Summary!$H91,0,Analysis!BR$10))</f>
        <v/>
      </c>
      <c r="BS91" s="269" t="str">
        <f ca="1">IF(Summary!$H91="","",OFFSET(Summary!$H91,0,Analysis!BS$10))</f>
        <v/>
      </c>
      <c r="BT91" s="269" t="str">
        <f ca="1">IF(Summary!$H91="","",OFFSET(Summary!$H91,0,Analysis!BT$10))</f>
        <v/>
      </c>
      <c r="BU91" s="269" t="str">
        <f ca="1">IF(Summary!$H91="","",OFFSET(Summary!$H91,0,Analysis!BU$10))</f>
        <v/>
      </c>
      <c r="BV91" s="269" t="str">
        <f ca="1">IF(Summary!$H91="","",OFFSET(Summary!$H91,0,Analysis!BV$10))</f>
        <v/>
      </c>
      <c r="BW91" s="269" t="str">
        <f ca="1">IF(Summary!$H91="","",OFFSET(Summary!$H91,0,Analysis!BW$10))</f>
        <v/>
      </c>
      <c r="BX91" s="269" t="str">
        <f ca="1">IF(Summary!$H91="","",OFFSET(Summary!$H91,0,Analysis!BX$10))</f>
        <v/>
      </c>
      <c r="BY91" s="269" t="str">
        <f ca="1">IF(Summary!$H91="","",OFFSET(Summary!$H91,0,Analysis!BY$10))</f>
        <v/>
      </c>
      <c r="BZ91" s="269" t="str">
        <f ca="1">IF(Summary!$H91="","",OFFSET(Summary!$H91,0,Analysis!BZ$10))</f>
        <v/>
      </c>
      <c r="CA91" s="269"/>
    </row>
    <row r="92" spans="4:79" ht="18" customHeight="1" x14ac:dyDescent="0.25">
      <c r="D92" s="38"/>
      <c r="E92" s="45"/>
      <c r="F92" s="44"/>
      <c r="G92" s="177"/>
      <c r="H92" s="175"/>
      <c r="I92" s="44"/>
      <c r="J92" s="146"/>
      <c r="K92" s="186">
        <v>39</v>
      </c>
      <c r="L92" s="146"/>
      <c r="M92" s="153" t="str">
        <f>IF(L92="","",IFERROR(SUMIFS(Allocations!$AA$29:$AA$128,Allocations!$AC$29:$AC$128,1,Allocations!$Z$29:$Z$128,Analysis!L92),0))</f>
        <v/>
      </c>
      <c r="N92" s="153" t="str">
        <f>IF(L92="","",IF(IFERROR(SUMIFS(TB_TRANSACTIONS[Total ($)],TB_TRANSACTIONS[Subcategory],Analysis!L92,TB_TRANSACTIONS[Month],$K$8),0)&lt;M92,IFERROR(SUMIFS(TB_TRANSACTIONS[Total ($)],TB_TRANSACTIONS[Subcategory],Analysis!L92,TB_TRANSACTIONS[Month],$K$8),0),M92))</f>
        <v/>
      </c>
      <c r="O92" s="153" t="str">
        <f>IF(L92="","",IF(IFERROR(SUMIFS(TB_TRANSACTIONS[Total ($)],TB_TRANSACTIONS[Subcategory],Analysis!L92,TB_TRANSACTIONS[Month],$K$8,TB_TRANSACTIONS[Monthly filter],1),0)&gt;M92,SUMIFS(TB_TRANSACTIONS[Total ($)],TB_TRANSACTIONS[Subcategory],Analysis!L92,TB_TRANSACTIONS[Month],$K$8,TB_TRANSACTIONS[Monthly filter],1),0))</f>
        <v/>
      </c>
      <c r="P92" s="153" t="str">
        <f t="shared" si="51"/>
        <v/>
      </c>
      <c r="Q92" s="151" t="str">
        <f t="shared" si="30"/>
        <v/>
      </c>
      <c r="R92" s="151" t="str">
        <f t="shared" si="52"/>
        <v/>
      </c>
      <c r="S92" s="151" t="str">
        <f t="shared" si="53"/>
        <v/>
      </c>
      <c r="T92" s="226" t="str">
        <f t="shared" si="54"/>
        <v/>
      </c>
      <c r="U92" s="186">
        <v>39</v>
      </c>
      <c r="V92" s="146"/>
      <c r="W92" s="153" t="str">
        <f>IF(L92="","",IFERROR(SUMIFS(TB_TRANSACTIONS[Total ($)],TB_TRANSACTIONS[Subcategory],Analysis!L92,TB_TRANSACTIONS[Month],$K$8,TB_TRANSACTIONS[Expense type],"Fixed",TB_TRANSACTIONS[Monthly filter],1),0))</f>
        <v/>
      </c>
      <c r="X92" s="153" t="str">
        <f>IF(L92="","",IFERROR(SUMIFS(TB_TRANSACTIONS[Total ($)],TB_TRANSACTIONS[Subcategory],Analysis!L92,TB_TRANSACTIONS[Month],$K$8,TB_TRANSACTIONS[Expense type],"Variable",TB_TRANSACTIONS[Monthly filter],1),0))</f>
        <v/>
      </c>
      <c r="Y92" s="153"/>
      <c r="AC92" s="146"/>
      <c r="AD92" s="186">
        <v>39</v>
      </c>
      <c r="AE92" s="146"/>
      <c r="AF92" s="153" t="str">
        <f>IF(AE92="","",IFERROR(SUMIFS(Allocations!$AF$29:$AF$128,Allocations!$AH$29:$AH$128,1,Allocations!$AE$29:$AE$128,Analysis!AE92),0))</f>
        <v/>
      </c>
      <c r="AG92" s="153" t="str">
        <f>IF(AE92="","",IF(IFERROR(SUMIFS(TB_TRANSACTIONS[Total ($)],TB_TRANSACTIONS[Quarterly filter],1,TB_TRANSACTIONS[Subcategory],AE92),0)&lt;AF92,IFERROR(SUMIFS(TB_TRANSACTIONS[Total ($)],TB_TRANSACTIONS[Quarterly filter],1,TB_TRANSACTIONS[Subcategory],AE92),0),AF92))</f>
        <v/>
      </c>
      <c r="AH92" s="153" t="str">
        <f>IF(AE92="","",IF(IFERROR(SUMIFS(TB_TRANSACTIONS[Total ($)],TB_TRANSACTIONS[Subcategory],Analysis!AE92,TB_TRANSACTIONS[Quarter],$AD$8,TB_TRANSACTIONS[Quarterly filter],1),0)&gt;AF92,SUMIFS(TB_TRANSACTIONS[Total ($)],TB_TRANSACTIONS[Subcategory],Analysis!AE92,TB_TRANSACTIONS[Quarter],$AD$8,TB_TRANSACTIONS[Quarterly filter],1),0))</f>
        <v/>
      </c>
      <c r="AI92" s="153" t="str">
        <f t="shared" si="46"/>
        <v/>
      </c>
      <c r="AJ92" s="151" t="str">
        <f t="shared" si="47"/>
        <v/>
      </c>
      <c r="AK92" s="151" t="str">
        <f t="shared" si="48"/>
        <v/>
      </c>
      <c r="AL92" s="151" t="str">
        <f t="shared" si="49"/>
        <v/>
      </c>
      <c r="AM92" s="226" t="str">
        <f t="shared" si="50"/>
        <v/>
      </c>
      <c r="AN92" s="186">
        <v>39</v>
      </c>
      <c r="AO92" s="146"/>
      <c r="AP92" s="153" t="str">
        <f>IF(AE92="","",IFERROR(SUMIFS(TB_TRANSACTIONS[Total ($)],TB_TRANSACTIONS[Subcategory],Analysis!AE92,TB_TRANSACTIONS[Quarter],$AD$8,TB_TRANSACTIONS[Expense type],"Fixed",TB_TRANSACTIONS[Quarterly filter],1),0))</f>
        <v/>
      </c>
      <c r="AQ92" s="153" t="str">
        <f>IF(AE92="","",IFERROR(SUMIFS(TB_TRANSACTIONS[Total ($)],TB_TRANSACTIONS[Subcategory],Analysis!AE92,TB_TRANSACTIONS[Quarter],$AD$8,TB_TRANSACTIONS[Expense type],"Variable",TB_TRANSACTIONS[Quarterly filter],1),0))</f>
        <v/>
      </c>
      <c r="AV92" s="146"/>
      <c r="AW92" s="186">
        <v>39</v>
      </c>
      <c r="AX92" s="146"/>
      <c r="AY92" s="153" t="str">
        <f>IF(AX92="","",IFERROR(SUMIFS(TB_ALLOCATIONS[Total ($)],TB_ALLOCATIONS[Annual filter],1,TB_ALLOCATIONS[Subcategory],Analysis!AX92),0))</f>
        <v/>
      </c>
      <c r="AZ92" s="153" t="str">
        <f>IF(AX92="","",IF(IFERROR(SUMIFS(TB_TRANSACTIONS[Total ($)],TB_TRANSACTIONS[Annual filter],1,TB_TRANSACTIONS[Subcategory],AX92),0)&lt;AY92,IFERROR(SUMIFS(TB_TRANSACTIONS[Total ($)],TB_TRANSACTIONS[Annual filter],1,TB_TRANSACTIONS[Subcategory],AX92),0),AY92))</f>
        <v/>
      </c>
      <c r="BA92" s="153" t="str">
        <f>IF(AX92="","",IF(IFERROR(SUMIFS(TB_TRANSACTIONS[Total ($)],TB_TRANSACTIONS[Subcategory],Analysis!AX92,TB_TRANSACTIONS[Annual filter],1),0)&gt;AY92,SUMIFS(TB_TRANSACTIONS[Total ($)],TB_TRANSACTIONS[Subcategory],Analysis!AX92,TB_TRANSACTIONS[Annual filter],1),0))</f>
        <v/>
      </c>
      <c r="BB92" s="153" t="str">
        <f t="shared" si="42"/>
        <v/>
      </c>
      <c r="BC92" s="151" t="str">
        <f t="shared" si="43"/>
        <v/>
      </c>
      <c r="BD92" s="151" t="str">
        <f t="shared" si="39"/>
        <v/>
      </c>
      <c r="BE92" s="151" t="str">
        <f t="shared" si="44"/>
        <v/>
      </c>
      <c r="BF92" s="226" t="str">
        <f t="shared" si="45"/>
        <v/>
      </c>
      <c r="BH92" s="146"/>
      <c r="BI92" s="153" t="str">
        <f>IF(AX92="","",IFERROR(SUMIFS(TB_TRANSACTIONS[Total ($)],TB_TRANSACTIONS[Subcategory],Analysis!AX92,TB_TRANSACTIONS[Annual filter],1,TB_TRANSACTIONS[Expense type],"Fixed"),0))</f>
        <v/>
      </c>
      <c r="BJ92" s="153" t="str">
        <f>IF(AX92="","",IFERROR(SUMIFS(TB_TRANSACTIONS[Total ($)],TB_TRANSACTIONS[Subcategory],Analysis!AX92,TB_TRANSACTIONS[Annual filter],1,TB_TRANSACTIONS[Expense type],"Variable"),0))</f>
        <v/>
      </c>
      <c r="BK92" s="24"/>
      <c r="BL92" s="24"/>
      <c r="BM92" s="24"/>
      <c r="BN92" s="24"/>
      <c r="BO92" s="269" t="str">
        <f ca="1">IF(Summary!$H92="","",OFFSET(Summary!$H92,0,Analysis!BO$10))</f>
        <v/>
      </c>
      <c r="BP92" s="269" t="str">
        <f ca="1">IF(Summary!$H92="","",OFFSET(Summary!$H92,0,Analysis!BP$10))</f>
        <v/>
      </c>
      <c r="BQ92" s="269" t="str">
        <f ca="1">IF(Summary!$H92="","",OFFSET(Summary!$H92,0,Analysis!BQ$10))</f>
        <v/>
      </c>
      <c r="BR92" s="269" t="str">
        <f ca="1">IF(Summary!$H92="","",OFFSET(Summary!$H92,0,Analysis!BR$10))</f>
        <v/>
      </c>
      <c r="BS92" s="269" t="str">
        <f ca="1">IF(Summary!$H92="","",OFFSET(Summary!$H92,0,Analysis!BS$10))</f>
        <v/>
      </c>
      <c r="BT92" s="269" t="str">
        <f ca="1">IF(Summary!$H92="","",OFFSET(Summary!$H92,0,Analysis!BT$10))</f>
        <v/>
      </c>
      <c r="BU92" s="269" t="str">
        <f ca="1">IF(Summary!$H92="","",OFFSET(Summary!$H92,0,Analysis!BU$10))</f>
        <v/>
      </c>
      <c r="BV92" s="269" t="str">
        <f ca="1">IF(Summary!$H92="","",OFFSET(Summary!$H92,0,Analysis!BV$10))</f>
        <v/>
      </c>
      <c r="BW92" s="269" t="str">
        <f ca="1">IF(Summary!$H92="","",OFFSET(Summary!$H92,0,Analysis!BW$10))</f>
        <v/>
      </c>
      <c r="BX92" s="269" t="str">
        <f ca="1">IF(Summary!$H92="","",OFFSET(Summary!$H92,0,Analysis!BX$10))</f>
        <v/>
      </c>
      <c r="BY92" s="269" t="str">
        <f ca="1">IF(Summary!$H92="","",OFFSET(Summary!$H92,0,Analysis!BY$10))</f>
        <v/>
      </c>
      <c r="BZ92" s="269" t="str">
        <f ca="1">IF(Summary!$H92="","",OFFSET(Summary!$H92,0,Analysis!BZ$10))</f>
        <v/>
      </c>
      <c r="CA92" s="269"/>
    </row>
    <row r="93" spans="4:79" ht="18" customHeight="1" x14ac:dyDescent="0.25">
      <c r="D93" s="38"/>
      <c r="E93" s="45"/>
      <c r="F93" s="44"/>
      <c r="G93" s="177"/>
      <c r="H93" s="175"/>
      <c r="I93" s="44"/>
      <c r="J93" s="146"/>
      <c r="K93" s="186">
        <v>40</v>
      </c>
      <c r="L93" s="146"/>
      <c r="M93" s="153" t="str">
        <f>IF(L93="","",IFERROR(SUMIFS(Allocations!$AA$29:$AA$128,Allocations!$AC$29:$AC$128,1,Allocations!$Z$29:$Z$128,Analysis!L93),0))</f>
        <v/>
      </c>
      <c r="N93" s="153" t="str">
        <f>IF(L93="","",IF(IFERROR(SUMIFS(TB_TRANSACTIONS[Total ($)],TB_TRANSACTIONS[Subcategory],Analysis!L93,TB_TRANSACTIONS[Month],$K$8),0)&lt;M93,IFERROR(SUMIFS(TB_TRANSACTIONS[Total ($)],TB_TRANSACTIONS[Subcategory],Analysis!L93,TB_TRANSACTIONS[Month],$K$8),0),M93))</f>
        <v/>
      </c>
      <c r="O93" s="153" t="str">
        <f>IF(L93="","",IF(IFERROR(SUMIFS(TB_TRANSACTIONS[Total ($)],TB_TRANSACTIONS[Subcategory],Analysis!L93,TB_TRANSACTIONS[Month],$K$8,TB_TRANSACTIONS[Monthly filter],1),0)&gt;M93,SUMIFS(TB_TRANSACTIONS[Total ($)],TB_TRANSACTIONS[Subcategory],Analysis!L93,TB_TRANSACTIONS[Month],$K$8,TB_TRANSACTIONS[Monthly filter],1),0))</f>
        <v/>
      </c>
      <c r="P93" s="153" t="str">
        <f t="shared" si="51"/>
        <v/>
      </c>
      <c r="Q93" s="151" t="str">
        <f t="shared" si="30"/>
        <v/>
      </c>
      <c r="R93" s="151" t="str">
        <f t="shared" si="52"/>
        <v/>
      </c>
      <c r="S93" s="151" t="str">
        <f t="shared" si="53"/>
        <v/>
      </c>
      <c r="T93" s="226" t="str">
        <f t="shared" si="54"/>
        <v/>
      </c>
      <c r="U93" s="186">
        <v>40</v>
      </c>
      <c r="V93" s="146"/>
      <c r="W93" s="153" t="str">
        <f>IF(L93="","",IFERROR(SUMIFS(TB_TRANSACTIONS[Total ($)],TB_TRANSACTIONS[Subcategory],Analysis!L93,TB_TRANSACTIONS[Month],$K$8,TB_TRANSACTIONS[Expense type],"Fixed",TB_TRANSACTIONS[Monthly filter],1),0))</f>
        <v/>
      </c>
      <c r="X93" s="153" t="str">
        <f>IF(L93="","",IFERROR(SUMIFS(TB_TRANSACTIONS[Total ($)],TB_TRANSACTIONS[Subcategory],Analysis!L93,TB_TRANSACTIONS[Month],$K$8,TB_TRANSACTIONS[Expense type],"Variable",TB_TRANSACTIONS[Monthly filter],1),0))</f>
        <v/>
      </c>
      <c r="Y93" s="153"/>
      <c r="AC93" s="146"/>
      <c r="AD93" s="186">
        <v>40</v>
      </c>
      <c r="AE93" s="146"/>
      <c r="AF93" s="153" t="str">
        <f>IF(AE93="","",IFERROR(SUMIFS(Allocations!$AF$29:$AF$128,Allocations!$AH$29:$AH$128,1,Allocations!$AE$29:$AE$128,Analysis!AE93),0))</f>
        <v/>
      </c>
      <c r="AG93" s="153" t="str">
        <f>IF(AE93="","",IF(IFERROR(SUMIFS(TB_TRANSACTIONS[Total ($)],TB_TRANSACTIONS[Quarterly filter],1,TB_TRANSACTIONS[Subcategory],AE93),0)&lt;AF93,IFERROR(SUMIFS(TB_TRANSACTIONS[Total ($)],TB_TRANSACTIONS[Quarterly filter],1,TB_TRANSACTIONS[Subcategory],AE93),0),AF93))</f>
        <v/>
      </c>
      <c r="AH93" s="153" t="str">
        <f>IF(AE93="","",IF(IFERROR(SUMIFS(TB_TRANSACTIONS[Total ($)],TB_TRANSACTIONS[Subcategory],Analysis!AE93,TB_TRANSACTIONS[Quarter],$AD$8,TB_TRANSACTIONS[Quarterly filter],1),0)&gt;AF93,SUMIFS(TB_TRANSACTIONS[Total ($)],TB_TRANSACTIONS[Subcategory],Analysis!AE93,TB_TRANSACTIONS[Quarter],$AD$8,TB_TRANSACTIONS[Quarterly filter],1),0))</f>
        <v/>
      </c>
      <c r="AI93" s="153" t="str">
        <f t="shared" si="46"/>
        <v/>
      </c>
      <c r="AJ93" s="151" t="str">
        <f t="shared" si="47"/>
        <v/>
      </c>
      <c r="AK93" s="151" t="str">
        <f t="shared" si="48"/>
        <v/>
      </c>
      <c r="AL93" s="151" t="str">
        <f t="shared" si="49"/>
        <v/>
      </c>
      <c r="AM93" s="226" t="str">
        <f t="shared" si="50"/>
        <v/>
      </c>
      <c r="AN93" s="186">
        <v>40</v>
      </c>
      <c r="AO93" s="146"/>
      <c r="AP93" s="153" t="str">
        <f>IF(AE93="","",IFERROR(SUMIFS(TB_TRANSACTIONS[Total ($)],TB_TRANSACTIONS[Subcategory],Analysis!AE93,TB_TRANSACTIONS[Quarter],$AD$8,TB_TRANSACTIONS[Expense type],"Fixed",TB_TRANSACTIONS[Quarterly filter],1),0))</f>
        <v/>
      </c>
      <c r="AQ93" s="153" t="str">
        <f>IF(AE93="","",IFERROR(SUMIFS(TB_TRANSACTIONS[Total ($)],TB_TRANSACTIONS[Subcategory],Analysis!AE93,TB_TRANSACTIONS[Quarter],$AD$8,TB_TRANSACTIONS[Expense type],"Variable",TB_TRANSACTIONS[Quarterly filter],1),0))</f>
        <v/>
      </c>
      <c r="AV93" s="146"/>
      <c r="AW93" s="186">
        <v>40</v>
      </c>
      <c r="AX93" s="146"/>
      <c r="AY93" s="153" t="str">
        <f>IF(AX93="","",IFERROR(SUMIFS(TB_ALLOCATIONS[Total ($)],TB_ALLOCATIONS[Annual filter],1,TB_ALLOCATIONS[Subcategory],Analysis!AX93),0))</f>
        <v/>
      </c>
      <c r="AZ93" s="153" t="str">
        <f>IF(AX93="","",IF(IFERROR(SUMIFS(TB_TRANSACTIONS[Total ($)],TB_TRANSACTIONS[Annual filter],1,TB_TRANSACTIONS[Subcategory],AX93),0)&lt;AY93,IFERROR(SUMIFS(TB_TRANSACTIONS[Total ($)],TB_TRANSACTIONS[Annual filter],1,TB_TRANSACTIONS[Subcategory],AX93),0),AY93))</f>
        <v/>
      </c>
      <c r="BA93" s="153" t="str">
        <f>IF(AX93="","",IF(IFERROR(SUMIFS(TB_TRANSACTIONS[Total ($)],TB_TRANSACTIONS[Subcategory],Analysis!AX93,TB_TRANSACTIONS[Annual filter],1),0)&gt;AY93,SUMIFS(TB_TRANSACTIONS[Total ($)],TB_TRANSACTIONS[Subcategory],Analysis!AX93,TB_TRANSACTIONS[Annual filter],1),0))</f>
        <v/>
      </c>
      <c r="BB93" s="153" t="str">
        <f t="shared" si="42"/>
        <v/>
      </c>
      <c r="BC93" s="151" t="str">
        <f t="shared" si="43"/>
        <v/>
      </c>
      <c r="BD93" s="151" t="str">
        <f t="shared" si="39"/>
        <v/>
      </c>
      <c r="BE93" s="151" t="str">
        <f t="shared" si="44"/>
        <v/>
      </c>
      <c r="BF93" s="226" t="str">
        <f t="shared" si="45"/>
        <v/>
      </c>
      <c r="BH93" s="146"/>
      <c r="BI93" s="153" t="str">
        <f>IF(AX93="","",IFERROR(SUMIFS(TB_TRANSACTIONS[Total ($)],TB_TRANSACTIONS[Subcategory],Analysis!AX93,TB_TRANSACTIONS[Annual filter],1,TB_TRANSACTIONS[Expense type],"Fixed"),0))</f>
        <v/>
      </c>
      <c r="BJ93" s="153" t="str">
        <f>IF(AX93="","",IFERROR(SUMIFS(TB_TRANSACTIONS[Total ($)],TB_TRANSACTIONS[Subcategory],Analysis!AX93,TB_TRANSACTIONS[Annual filter],1,TB_TRANSACTIONS[Expense type],"Variable"),0))</f>
        <v/>
      </c>
      <c r="BK93" s="24"/>
      <c r="BL93" s="24"/>
      <c r="BM93" s="24"/>
      <c r="BN93" s="24"/>
      <c r="BO93" s="269" t="str">
        <f ca="1">IF(Summary!$H93="","",OFFSET(Summary!$H93,0,Analysis!BO$10))</f>
        <v/>
      </c>
      <c r="BP93" s="269" t="str">
        <f ca="1">IF(Summary!$H93="","",OFFSET(Summary!$H93,0,Analysis!BP$10))</f>
        <v/>
      </c>
      <c r="BQ93" s="269" t="str">
        <f ca="1">IF(Summary!$H93="","",OFFSET(Summary!$H93,0,Analysis!BQ$10))</f>
        <v/>
      </c>
      <c r="BR93" s="269" t="str">
        <f ca="1">IF(Summary!$H93="","",OFFSET(Summary!$H93,0,Analysis!BR$10))</f>
        <v/>
      </c>
      <c r="BS93" s="269" t="str">
        <f ca="1">IF(Summary!$H93="","",OFFSET(Summary!$H93,0,Analysis!BS$10))</f>
        <v/>
      </c>
      <c r="BT93" s="269" t="str">
        <f ca="1">IF(Summary!$H93="","",OFFSET(Summary!$H93,0,Analysis!BT$10))</f>
        <v/>
      </c>
      <c r="BU93" s="269" t="str">
        <f ca="1">IF(Summary!$H93="","",OFFSET(Summary!$H93,0,Analysis!BU$10))</f>
        <v/>
      </c>
      <c r="BV93" s="269" t="str">
        <f ca="1">IF(Summary!$H93="","",OFFSET(Summary!$H93,0,Analysis!BV$10))</f>
        <v/>
      </c>
      <c r="BW93" s="269" t="str">
        <f ca="1">IF(Summary!$H93="","",OFFSET(Summary!$H93,0,Analysis!BW$10))</f>
        <v/>
      </c>
      <c r="BX93" s="269" t="str">
        <f ca="1">IF(Summary!$H93="","",OFFSET(Summary!$H93,0,Analysis!BX$10))</f>
        <v/>
      </c>
      <c r="BY93" s="269" t="str">
        <f ca="1">IF(Summary!$H93="","",OFFSET(Summary!$H93,0,Analysis!BY$10))</f>
        <v/>
      </c>
      <c r="BZ93" s="269" t="str">
        <f ca="1">IF(Summary!$H93="","",OFFSET(Summary!$H93,0,Analysis!BZ$10))</f>
        <v/>
      </c>
      <c r="CA93" s="269"/>
    </row>
    <row r="94" spans="4:79" ht="18" customHeight="1" x14ac:dyDescent="0.25">
      <c r="D94" s="38"/>
      <c r="E94" s="45"/>
      <c r="F94" s="44"/>
      <c r="G94" s="177"/>
      <c r="H94" s="175"/>
      <c r="I94" s="44"/>
      <c r="J94" s="146"/>
      <c r="K94" s="186">
        <v>41</v>
      </c>
      <c r="L94" s="146"/>
      <c r="M94" s="153" t="str">
        <f>IF(L94="","",IFERROR(SUMIFS(Allocations!$AA$29:$AA$128,Allocations!$AC$29:$AC$128,1,Allocations!$Z$29:$Z$128,Analysis!L94),0))</f>
        <v/>
      </c>
      <c r="N94" s="153" t="str">
        <f>IF(L94="","",IF(IFERROR(SUMIFS(TB_TRANSACTIONS[Total ($)],TB_TRANSACTIONS[Subcategory],Analysis!L94,TB_TRANSACTIONS[Month],$K$8),0)&lt;M94,IFERROR(SUMIFS(TB_TRANSACTIONS[Total ($)],TB_TRANSACTIONS[Subcategory],Analysis!L94,TB_TRANSACTIONS[Month],$K$8),0),M94))</f>
        <v/>
      </c>
      <c r="O94" s="153" t="str">
        <f>IF(L94="","",IF(IFERROR(SUMIFS(TB_TRANSACTIONS[Total ($)],TB_TRANSACTIONS[Subcategory],Analysis!L94,TB_TRANSACTIONS[Month],$K$8,TB_TRANSACTIONS[Monthly filter],1),0)&gt;M94,SUMIFS(TB_TRANSACTIONS[Total ($)],TB_TRANSACTIONS[Subcategory],Analysis!L94,TB_TRANSACTIONS[Month],$K$8,TB_TRANSACTIONS[Monthly filter],1),0))</f>
        <v/>
      </c>
      <c r="P94" s="153" t="str">
        <f t="shared" si="51"/>
        <v/>
      </c>
      <c r="Q94" s="151" t="str">
        <f t="shared" si="30"/>
        <v/>
      </c>
      <c r="R94" s="151" t="str">
        <f t="shared" si="52"/>
        <v/>
      </c>
      <c r="S94" s="151" t="str">
        <f t="shared" si="53"/>
        <v/>
      </c>
      <c r="T94" s="226" t="str">
        <f t="shared" si="54"/>
        <v/>
      </c>
      <c r="U94" s="186">
        <v>41</v>
      </c>
      <c r="V94" s="146"/>
      <c r="W94" s="153" t="str">
        <f>IF(L94="","",IFERROR(SUMIFS(TB_TRANSACTIONS[Total ($)],TB_TRANSACTIONS[Subcategory],Analysis!L94,TB_TRANSACTIONS[Month],$K$8,TB_TRANSACTIONS[Expense type],"Fixed",TB_TRANSACTIONS[Monthly filter],1),0))</f>
        <v/>
      </c>
      <c r="X94" s="153" t="str">
        <f>IF(L94="","",IFERROR(SUMIFS(TB_TRANSACTIONS[Total ($)],TB_TRANSACTIONS[Subcategory],Analysis!L94,TB_TRANSACTIONS[Month],$K$8,TB_TRANSACTIONS[Expense type],"Variable",TB_TRANSACTIONS[Monthly filter],1),0))</f>
        <v/>
      </c>
      <c r="Y94" s="153"/>
      <c r="AC94" s="146"/>
      <c r="AD94" s="186">
        <v>41</v>
      </c>
      <c r="AE94" s="146"/>
      <c r="AF94" s="153" t="str">
        <f>IF(AE94="","",IFERROR(SUMIFS(Allocations!$AF$29:$AF$128,Allocations!$AH$29:$AH$128,1,Allocations!$AE$29:$AE$128,Analysis!AE94),0))</f>
        <v/>
      </c>
      <c r="AG94" s="153" t="str">
        <f>IF(AE94="","",IF(IFERROR(SUMIFS(TB_TRANSACTIONS[Total ($)],TB_TRANSACTIONS[Quarterly filter],1,TB_TRANSACTIONS[Subcategory],AE94),0)&lt;AF94,IFERROR(SUMIFS(TB_TRANSACTIONS[Total ($)],TB_TRANSACTIONS[Quarterly filter],1,TB_TRANSACTIONS[Subcategory],AE94),0),AF94))</f>
        <v/>
      </c>
      <c r="AH94" s="153" t="str">
        <f>IF(AE94="","",IF(IFERROR(SUMIFS(TB_TRANSACTIONS[Total ($)],TB_TRANSACTIONS[Subcategory],Analysis!AE94,TB_TRANSACTIONS[Quarter],$AD$8,TB_TRANSACTIONS[Quarterly filter],1),0)&gt;AF94,SUMIFS(TB_TRANSACTIONS[Total ($)],TB_TRANSACTIONS[Subcategory],Analysis!AE94,TB_TRANSACTIONS[Quarter],$AD$8,TB_TRANSACTIONS[Quarterly filter],1),0))</f>
        <v/>
      </c>
      <c r="AI94" s="153" t="str">
        <f t="shared" si="46"/>
        <v/>
      </c>
      <c r="AJ94" s="151" t="str">
        <f t="shared" si="47"/>
        <v/>
      </c>
      <c r="AK94" s="151" t="str">
        <f t="shared" si="48"/>
        <v/>
      </c>
      <c r="AL94" s="151" t="str">
        <f t="shared" si="49"/>
        <v/>
      </c>
      <c r="AM94" s="226" t="str">
        <f t="shared" si="50"/>
        <v/>
      </c>
      <c r="AN94" s="186">
        <v>41</v>
      </c>
      <c r="AO94" s="146"/>
      <c r="AP94" s="153" t="str">
        <f>IF(AE94="","",IFERROR(SUMIFS(TB_TRANSACTIONS[Total ($)],TB_TRANSACTIONS[Subcategory],Analysis!AE94,TB_TRANSACTIONS[Quarter],$AD$8,TB_TRANSACTIONS[Expense type],"Fixed",TB_TRANSACTIONS[Quarterly filter],1),0))</f>
        <v/>
      </c>
      <c r="AQ94" s="153" t="str">
        <f>IF(AE94="","",IFERROR(SUMIFS(TB_TRANSACTIONS[Total ($)],TB_TRANSACTIONS[Subcategory],Analysis!AE94,TB_TRANSACTIONS[Quarter],$AD$8,TB_TRANSACTIONS[Expense type],"Variable",TB_TRANSACTIONS[Quarterly filter],1),0))</f>
        <v/>
      </c>
      <c r="AV94" s="146"/>
      <c r="AW94" s="186">
        <v>41</v>
      </c>
      <c r="AX94" s="146"/>
      <c r="AY94" s="153" t="str">
        <f>IF(AX94="","",IFERROR(SUMIFS(TB_ALLOCATIONS[Total ($)],TB_ALLOCATIONS[Annual filter],1,TB_ALLOCATIONS[Subcategory],Analysis!AX94),0))</f>
        <v/>
      </c>
      <c r="AZ94" s="153" t="str">
        <f>IF(AX94="","",IF(IFERROR(SUMIFS(TB_TRANSACTIONS[Total ($)],TB_TRANSACTIONS[Annual filter],1,TB_TRANSACTIONS[Subcategory],AX94),0)&lt;AY94,IFERROR(SUMIFS(TB_TRANSACTIONS[Total ($)],TB_TRANSACTIONS[Annual filter],1,TB_TRANSACTIONS[Subcategory],AX94),0),AY94))</f>
        <v/>
      </c>
      <c r="BA94" s="153" t="str">
        <f>IF(AX94="","",IF(IFERROR(SUMIFS(TB_TRANSACTIONS[Total ($)],TB_TRANSACTIONS[Subcategory],Analysis!AX94,TB_TRANSACTIONS[Annual filter],1),0)&gt;AY94,SUMIFS(TB_TRANSACTIONS[Total ($)],TB_TRANSACTIONS[Subcategory],Analysis!AX94,TB_TRANSACTIONS[Annual filter],1),0))</f>
        <v/>
      </c>
      <c r="BB94" s="153" t="str">
        <f t="shared" si="42"/>
        <v/>
      </c>
      <c r="BC94" s="151" t="str">
        <f t="shared" si="43"/>
        <v/>
      </c>
      <c r="BD94" s="151" t="str">
        <f t="shared" si="39"/>
        <v/>
      </c>
      <c r="BE94" s="151" t="str">
        <f t="shared" si="44"/>
        <v/>
      </c>
      <c r="BF94" s="226" t="str">
        <f t="shared" si="45"/>
        <v/>
      </c>
      <c r="BH94" s="146"/>
      <c r="BI94" s="153" t="str">
        <f>IF(AX94="","",IFERROR(SUMIFS(TB_TRANSACTIONS[Total ($)],TB_TRANSACTIONS[Subcategory],Analysis!AX94,TB_TRANSACTIONS[Annual filter],1,TB_TRANSACTIONS[Expense type],"Fixed"),0))</f>
        <v/>
      </c>
      <c r="BJ94" s="153" t="str">
        <f>IF(AX94="","",IFERROR(SUMIFS(TB_TRANSACTIONS[Total ($)],TB_TRANSACTIONS[Subcategory],Analysis!AX94,TB_TRANSACTIONS[Annual filter],1,TB_TRANSACTIONS[Expense type],"Variable"),0))</f>
        <v/>
      </c>
      <c r="BK94" s="24"/>
      <c r="BL94" s="24"/>
      <c r="BM94" s="24"/>
      <c r="BN94" s="24"/>
      <c r="BO94" s="269" t="str">
        <f ca="1">IF(Summary!$H94="","",OFFSET(Summary!$H94,0,Analysis!BO$10))</f>
        <v/>
      </c>
      <c r="BP94" s="269" t="str">
        <f ca="1">IF(Summary!$H94="","",OFFSET(Summary!$H94,0,Analysis!BP$10))</f>
        <v/>
      </c>
      <c r="BQ94" s="269" t="str">
        <f ca="1">IF(Summary!$H94="","",OFFSET(Summary!$H94,0,Analysis!BQ$10))</f>
        <v/>
      </c>
      <c r="BR94" s="269" t="str">
        <f ca="1">IF(Summary!$H94="","",OFFSET(Summary!$H94,0,Analysis!BR$10))</f>
        <v/>
      </c>
      <c r="BS94" s="269" t="str">
        <f ca="1">IF(Summary!$H94="","",OFFSET(Summary!$H94,0,Analysis!BS$10))</f>
        <v/>
      </c>
      <c r="BT94" s="269" t="str">
        <f ca="1">IF(Summary!$H94="","",OFFSET(Summary!$H94,0,Analysis!BT$10))</f>
        <v/>
      </c>
      <c r="BU94" s="269" t="str">
        <f ca="1">IF(Summary!$H94="","",OFFSET(Summary!$H94,0,Analysis!BU$10))</f>
        <v/>
      </c>
      <c r="BV94" s="269" t="str">
        <f ca="1">IF(Summary!$H94="","",OFFSET(Summary!$H94,0,Analysis!BV$10))</f>
        <v/>
      </c>
      <c r="BW94" s="269" t="str">
        <f ca="1">IF(Summary!$H94="","",OFFSET(Summary!$H94,0,Analysis!BW$10))</f>
        <v/>
      </c>
      <c r="BX94" s="269" t="str">
        <f ca="1">IF(Summary!$H94="","",OFFSET(Summary!$H94,0,Analysis!BX$10))</f>
        <v/>
      </c>
      <c r="BY94" s="269" t="str">
        <f ca="1">IF(Summary!$H94="","",OFFSET(Summary!$H94,0,Analysis!BY$10))</f>
        <v/>
      </c>
      <c r="BZ94" s="269" t="str">
        <f ca="1">IF(Summary!$H94="","",OFFSET(Summary!$H94,0,Analysis!BZ$10))</f>
        <v/>
      </c>
      <c r="CA94" s="269"/>
    </row>
    <row r="95" spans="4:79" ht="18" customHeight="1" x14ac:dyDescent="0.25">
      <c r="D95" s="38"/>
      <c r="E95" s="45"/>
      <c r="F95" s="44"/>
      <c r="G95" s="177"/>
      <c r="H95" s="175"/>
      <c r="I95" s="44"/>
      <c r="J95" s="146"/>
      <c r="K95" s="186">
        <v>42</v>
      </c>
      <c r="L95" s="146"/>
      <c r="M95" s="153" t="str">
        <f>IF(L95="","",IFERROR(SUMIFS(Allocations!$AA$29:$AA$128,Allocations!$AC$29:$AC$128,1,Allocations!$Z$29:$Z$128,Analysis!L95),0))</f>
        <v/>
      </c>
      <c r="N95" s="153" t="str">
        <f>IF(L95="","",IF(IFERROR(SUMIFS(TB_TRANSACTIONS[Total ($)],TB_TRANSACTIONS[Subcategory],Analysis!L95,TB_TRANSACTIONS[Month],$K$8),0)&lt;M95,IFERROR(SUMIFS(TB_TRANSACTIONS[Total ($)],TB_TRANSACTIONS[Subcategory],Analysis!L95,TB_TRANSACTIONS[Month],$K$8),0),M95))</f>
        <v/>
      </c>
      <c r="O95" s="153" t="str">
        <f>IF(L95="","",IF(IFERROR(SUMIFS(TB_TRANSACTIONS[Total ($)],TB_TRANSACTIONS[Subcategory],Analysis!L95,TB_TRANSACTIONS[Month],$K$8,TB_TRANSACTIONS[Monthly filter],1),0)&gt;M95,SUMIFS(TB_TRANSACTIONS[Total ($)],TB_TRANSACTIONS[Subcategory],Analysis!L95,TB_TRANSACTIONS[Month],$K$8,TB_TRANSACTIONS[Monthly filter],1),0))</f>
        <v/>
      </c>
      <c r="P95" s="153" t="str">
        <f t="shared" si="51"/>
        <v/>
      </c>
      <c r="Q95" s="151" t="str">
        <f t="shared" si="30"/>
        <v/>
      </c>
      <c r="R95" s="151" t="str">
        <f t="shared" si="52"/>
        <v/>
      </c>
      <c r="S95" s="151" t="str">
        <f t="shared" si="53"/>
        <v/>
      </c>
      <c r="T95" s="226" t="str">
        <f t="shared" si="54"/>
        <v/>
      </c>
      <c r="U95" s="186">
        <v>42</v>
      </c>
      <c r="V95" s="146"/>
      <c r="W95" s="153" t="str">
        <f>IF(L95="","",IFERROR(SUMIFS(TB_TRANSACTIONS[Total ($)],TB_TRANSACTIONS[Subcategory],Analysis!L95,TB_TRANSACTIONS[Month],$K$8,TB_TRANSACTIONS[Expense type],"Fixed",TB_TRANSACTIONS[Monthly filter],1),0))</f>
        <v/>
      </c>
      <c r="X95" s="153" t="str">
        <f>IF(L95="","",IFERROR(SUMIFS(TB_TRANSACTIONS[Total ($)],TB_TRANSACTIONS[Subcategory],Analysis!L95,TB_TRANSACTIONS[Month],$K$8,TB_TRANSACTIONS[Expense type],"Variable",TB_TRANSACTIONS[Monthly filter],1),0))</f>
        <v/>
      </c>
      <c r="Y95" s="153"/>
      <c r="AC95" s="146"/>
      <c r="AD95" s="186">
        <v>42</v>
      </c>
      <c r="AE95" s="146"/>
      <c r="AF95" s="153" t="str">
        <f>IF(AE95="","",IFERROR(SUMIFS(Allocations!$AF$29:$AF$128,Allocations!$AH$29:$AH$128,1,Allocations!$AE$29:$AE$128,Analysis!AE95),0))</f>
        <v/>
      </c>
      <c r="AG95" s="153" t="str">
        <f>IF(AE95="","",IF(IFERROR(SUMIFS(TB_TRANSACTIONS[Total ($)],TB_TRANSACTIONS[Quarterly filter],1,TB_TRANSACTIONS[Subcategory],AE95),0)&lt;AF95,IFERROR(SUMIFS(TB_TRANSACTIONS[Total ($)],TB_TRANSACTIONS[Quarterly filter],1,TB_TRANSACTIONS[Subcategory],AE95),0),AF95))</f>
        <v/>
      </c>
      <c r="AH95" s="153" t="str">
        <f>IF(AE95="","",IF(IFERROR(SUMIFS(TB_TRANSACTIONS[Total ($)],TB_TRANSACTIONS[Subcategory],Analysis!AE95,TB_TRANSACTIONS[Quarter],$AD$8,TB_TRANSACTIONS[Quarterly filter],1),0)&gt;AF95,SUMIFS(TB_TRANSACTIONS[Total ($)],TB_TRANSACTIONS[Subcategory],Analysis!AE95,TB_TRANSACTIONS[Quarter],$AD$8,TB_TRANSACTIONS[Quarterly filter],1),0))</f>
        <v/>
      </c>
      <c r="AI95" s="153" t="str">
        <f t="shared" si="46"/>
        <v/>
      </c>
      <c r="AJ95" s="151" t="str">
        <f t="shared" si="47"/>
        <v/>
      </c>
      <c r="AK95" s="151" t="str">
        <f t="shared" si="48"/>
        <v/>
      </c>
      <c r="AL95" s="151" t="str">
        <f t="shared" si="49"/>
        <v/>
      </c>
      <c r="AM95" s="226" t="str">
        <f t="shared" si="50"/>
        <v/>
      </c>
      <c r="AN95" s="186">
        <v>42</v>
      </c>
      <c r="AO95" s="146"/>
      <c r="AP95" s="153" t="str">
        <f>IF(AE95="","",IFERROR(SUMIFS(TB_TRANSACTIONS[Total ($)],TB_TRANSACTIONS[Subcategory],Analysis!AE95,TB_TRANSACTIONS[Quarter],$AD$8,TB_TRANSACTIONS[Expense type],"Fixed",TB_TRANSACTIONS[Quarterly filter],1),0))</f>
        <v/>
      </c>
      <c r="AQ95" s="153" t="str">
        <f>IF(AE95="","",IFERROR(SUMIFS(TB_TRANSACTIONS[Total ($)],TB_TRANSACTIONS[Subcategory],Analysis!AE95,TB_TRANSACTIONS[Quarter],$AD$8,TB_TRANSACTIONS[Expense type],"Variable",TB_TRANSACTIONS[Quarterly filter],1),0))</f>
        <v/>
      </c>
      <c r="AV95" s="146"/>
      <c r="AW95" s="186">
        <v>42</v>
      </c>
      <c r="AX95" s="146"/>
      <c r="AY95" s="153" t="str">
        <f>IF(AX95="","",IFERROR(SUMIFS(TB_ALLOCATIONS[Total ($)],TB_ALLOCATIONS[Annual filter],1,TB_ALLOCATIONS[Subcategory],Analysis!AX95),0))</f>
        <v/>
      </c>
      <c r="AZ95" s="153" t="str">
        <f>IF(AX95="","",IF(IFERROR(SUMIFS(TB_TRANSACTIONS[Total ($)],TB_TRANSACTIONS[Annual filter],1,TB_TRANSACTIONS[Subcategory],AX95),0)&lt;AY95,IFERROR(SUMIFS(TB_TRANSACTIONS[Total ($)],TB_TRANSACTIONS[Annual filter],1,TB_TRANSACTIONS[Subcategory],AX95),0),AY95))</f>
        <v/>
      </c>
      <c r="BA95" s="153" t="str">
        <f>IF(AX95="","",IF(IFERROR(SUMIFS(TB_TRANSACTIONS[Total ($)],TB_TRANSACTIONS[Subcategory],Analysis!AX95,TB_TRANSACTIONS[Annual filter],1),0)&gt;AY95,SUMIFS(TB_TRANSACTIONS[Total ($)],TB_TRANSACTIONS[Subcategory],Analysis!AX95,TB_TRANSACTIONS[Annual filter],1),0))</f>
        <v/>
      </c>
      <c r="BB95" s="153" t="str">
        <f t="shared" si="42"/>
        <v/>
      </c>
      <c r="BC95" s="151" t="str">
        <f t="shared" si="43"/>
        <v/>
      </c>
      <c r="BD95" s="151" t="str">
        <f t="shared" si="39"/>
        <v/>
      </c>
      <c r="BE95" s="151" t="str">
        <f t="shared" si="44"/>
        <v/>
      </c>
      <c r="BF95" s="226" t="str">
        <f t="shared" si="45"/>
        <v/>
      </c>
      <c r="BH95" s="146"/>
      <c r="BI95" s="153" t="str">
        <f>IF(AX95="","",IFERROR(SUMIFS(TB_TRANSACTIONS[Total ($)],TB_TRANSACTIONS[Subcategory],Analysis!AX95,TB_TRANSACTIONS[Annual filter],1,TB_TRANSACTIONS[Expense type],"Fixed"),0))</f>
        <v/>
      </c>
      <c r="BJ95" s="153" t="str">
        <f>IF(AX95="","",IFERROR(SUMIFS(TB_TRANSACTIONS[Total ($)],TB_TRANSACTIONS[Subcategory],Analysis!AX95,TB_TRANSACTIONS[Annual filter],1,TB_TRANSACTIONS[Expense type],"Variable"),0))</f>
        <v/>
      </c>
      <c r="BK95" s="24"/>
      <c r="BL95" s="24"/>
      <c r="BM95" s="24"/>
      <c r="BN95" s="24"/>
      <c r="BO95" s="269" t="str">
        <f ca="1">IF(Summary!$H95="","",OFFSET(Summary!$H95,0,Analysis!BO$10))</f>
        <v/>
      </c>
      <c r="BP95" s="269" t="str">
        <f ca="1">IF(Summary!$H95="","",OFFSET(Summary!$H95,0,Analysis!BP$10))</f>
        <v/>
      </c>
      <c r="BQ95" s="269" t="str">
        <f ca="1">IF(Summary!$H95="","",OFFSET(Summary!$H95,0,Analysis!BQ$10))</f>
        <v/>
      </c>
      <c r="BR95" s="269" t="str">
        <f ca="1">IF(Summary!$H95="","",OFFSET(Summary!$H95,0,Analysis!BR$10))</f>
        <v/>
      </c>
      <c r="BS95" s="269" t="str">
        <f ca="1">IF(Summary!$H95="","",OFFSET(Summary!$H95,0,Analysis!BS$10))</f>
        <v/>
      </c>
      <c r="BT95" s="269" t="str">
        <f ca="1">IF(Summary!$H95="","",OFFSET(Summary!$H95,0,Analysis!BT$10))</f>
        <v/>
      </c>
      <c r="BU95" s="269" t="str">
        <f ca="1">IF(Summary!$H95="","",OFFSET(Summary!$H95,0,Analysis!BU$10))</f>
        <v/>
      </c>
      <c r="BV95" s="269" t="str">
        <f ca="1">IF(Summary!$H95="","",OFFSET(Summary!$H95,0,Analysis!BV$10))</f>
        <v/>
      </c>
      <c r="BW95" s="269" t="str">
        <f ca="1">IF(Summary!$H95="","",OFFSET(Summary!$H95,0,Analysis!BW$10))</f>
        <v/>
      </c>
      <c r="BX95" s="269" t="str">
        <f ca="1">IF(Summary!$H95="","",OFFSET(Summary!$H95,0,Analysis!BX$10))</f>
        <v/>
      </c>
      <c r="BY95" s="269" t="str">
        <f ca="1">IF(Summary!$H95="","",OFFSET(Summary!$H95,0,Analysis!BY$10))</f>
        <v/>
      </c>
      <c r="BZ95" s="269" t="str">
        <f ca="1">IF(Summary!$H95="","",OFFSET(Summary!$H95,0,Analysis!BZ$10))</f>
        <v/>
      </c>
      <c r="CA95" s="269"/>
    </row>
    <row r="96" spans="4:79" ht="18" customHeight="1" x14ac:dyDescent="0.25">
      <c r="D96" s="38"/>
      <c r="E96" s="45"/>
      <c r="F96" s="44"/>
      <c r="G96" s="177"/>
      <c r="H96" s="175"/>
      <c r="I96" s="44"/>
      <c r="J96" s="146"/>
      <c r="K96" s="186">
        <v>43</v>
      </c>
      <c r="L96" s="146"/>
      <c r="M96" s="153" t="str">
        <f>IF(L96="","",IFERROR(SUMIFS(Allocations!$AA$29:$AA$128,Allocations!$AC$29:$AC$128,1,Allocations!$Z$29:$Z$128,Analysis!L96),0))</f>
        <v/>
      </c>
      <c r="N96" s="153" t="str">
        <f>IF(L96="","",IF(IFERROR(SUMIFS(TB_TRANSACTIONS[Total ($)],TB_TRANSACTIONS[Subcategory],Analysis!L96,TB_TRANSACTIONS[Month],$K$8),0)&lt;M96,IFERROR(SUMIFS(TB_TRANSACTIONS[Total ($)],TB_TRANSACTIONS[Subcategory],Analysis!L96,TB_TRANSACTIONS[Month],$K$8),0),M96))</f>
        <v/>
      </c>
      <c r="O96" s="153" t="str">
        <f>IF(L96="","",IF(IFERROR(SUMIFS(TB_TRANSACTIONS[Total ($)],TB_TRANSACTIONS[Subcategory],Analysis!L96,TB_TRANSACTIONS[Month],$K$8,TB_TRANSACTIONS[Monthly filter],1),0)&gt;M96,SUMIFS(TB_TRANSACTIONS[Total ($)],TB_TRANSACTIONS[Subcategory],Analysis!L96,TB_TRANSACTIONS[Month],$K$8,TB_TRANSACTIONS[Monthly filter],1),0))</f>
        <v/>
      </c>
      <c r="P96" s="153" t="str">
        <f t="shared" si="51"/>
        <v/>
      </c>
      <c r="Q96" s="151" t="str">
        <f t="shared" si="30"/>
        <v/>
      </c>
      <c r="R96" s="151" t="str">
        <f t="shared" si="52"/>
        <v/>
      </c>
      <c r="S96" s="151" t="str">
        <f t="shared" si="53"/>
        <v/>
      </c>
      <c r="T96" s="226" t="str">
        <f t="shared" si="54"/>
        <v/>
      </c>
      <c r="U96" s="186">
        <v>43</v>
      </c>
      <c r="V96" s="146"/>
      <c r="W96" s="153" t="str">
        <f>IF(L96="","",IFERROR(SUMIFS(TB_TRANSACTIONS[Total ($)],TB_TRANSACTIONS[Subcategory],Analysis!L96,TB_TRANSACTIONS[Month],$K$8,TB_TRANSACTIONS[Expense type],"Fixed",TB_TRANSACTIONS[Monthly filter],1),0))</f>
        <v/>
      </c>
      <c r="X96" s="153" t="str">
        <f>IF(L96="","",IFERROR(SUMIFS(TB_TRANSACTIONS[Total ($)],TB_TRANSACTIONS[Subcategory],Analysis!L96,TB_TRANSACTIONS[Month],$K$8,TB_TRANSACTIONS[Expense type],"Variable",TB_TRANSACTIONS[Monthly filter],1),0))</f>
        <v/>
      </c>
      <c r="Y96" s="153"/>
      <c r="AC96" s="146"/>
      <c r="AD96" s="186">
        <v>43</v>
      </c>
      <c r="AF96" s="153" t="str">
        <f>IF(AE96="","",IFERROR(SUMIFS(Allocations!$AF$29:$AF$128,Allocations!$AH$29:$AH$128,1,Allocations!$AE$29:$AE$128,Analysis!AE96),0))</f>
        <v/>
      </c>
      <c r="AG96" s="153" t="str">
        <f>IF(AE96="","",IF(IFERROR(SUMIFS(TB_TRANSACTIONS[Total ($)],TB_TRANSACTIONS[Quarterly filter],1,TB_TRANSACTIONS[Subcategory],AE96),0)&lt;AF96,IFERROR(SUMIFS(TB_TRANSACTIONS[Total ($)],TB_TRANSACTIONS[Quarterly filter],1,TB_TRANSACTIONS[Subcategory],AE96),0),AF96))</f>
        <v/>
      </c>
      <c r="AH96" s="153" t="str">
        <f>IF(AE96="","",IF(IFERROR(SUMIFS(TB_TRANSACTIONS[Total ($)],TB_TRANSACTIONS[Subcategory],Analysis!AE96,TB_TRANSACTIONS[Quarter],$AD$8,TB_TRANSACTIONS[Quarterly filter],1),0)&gt;AF96,SUMIFS(TB_TRANSACTIONS[Total ($)],TB_TRANSACTIONS[Subcategory],Analysis!AE96,TB_TRANSACTIONS[Quarter],$AD$8,TB_TRANSACTIONS[Quarterly filter],1),0))</f>
        <v/>
      </c>
      <c r="AI96" s="153" t="str">
        <f t="shared" si="46"/>
        <v/>
      </c>
      <c r="AJ96" s="151" t="str">
        <f t="shared" si="47"/>
        <v/>
      </c>
      <c r="AK96" s="151" t="str">
        <f t="shared" si="48"/>
        <v/>
      </c>
      <c r="AL96" s="151" t="str">
        <f t="shared" si="49"/>
        <v/>
      </c>
      <c r="AM96" s="226" t="str">
        <f t="shared" si="50"/>
        <v/>
      </c>
      <c r="AN96" s="186">
        <v>43</v>
      </c>
      <c r="AO96" s="146"/>
      <c r="AP96" s="153" t="str">
        <f>IF(AE96="","",IFERROR(SUMIFS(TB_TRANSACTIONS[Total ($)],TB_TRANSACTIONS[Subcategory],Analysis!AE96,TB_TRANSACTIONS[Quarter],$AD$8,TB_TRANSACTIONS[Expense type],"Fixed",TB_TRANSACTIONS[Quarterly filter],1),0))</f>
        <v/>
      </c>
      <c r="AQ96" s="153" t="str">
        <f>IF(AE96="","",IFERROR(SUMIFS(TB_TRANSACTIONS[Total ($)],TB_TRANSACTIONS[Subcategory],Analysis!AE96,TB_TRANSACTIONS[Quarter],$AD$8,TB_TRANSACTIONS[Expense type],"Variable",TB_TRANSACTIONS[Quarterly filter],1),0))</f>
        <v/>
      </c>
      <c r="AV96" s="146"/>
      <c r="AW96" s="186">
        <v>43</v>
      </c>
      <c r="AX96" s="146"/>
      <c r="AY96" s="153" t="str">
        <f>IF(AX96="","",IFERROR(SUMIFS(TB_ALLOCATIONS[Total ($)],TB_ALLOCATIONS[Annual filter],1,TB_ALLOCATIONS[Subcategory],Analysis!AX96),0))</f>
        <v/>
      </c>
      <c r="AZ96" s="153" t="str">
        <f>IF(AX96="","",IF(IFERROR(SUMIFS(TB_TRANSACTIONS[Total ($)],TB_TRANSACTIONS[Annual filter],1,TB_TRANSACTIONS[Subcategory],AX96),0)&lt;AY96,IFERROR(SUMIFS(TB_TRANSACTIONS[Total ($)],TB_TRANSACTIONS[Annual filter],1,TB_TRANSACTIONS[Subcategory],AX96),0),AY96))</f>
        <v/>
      </c>
      <c r="BA96" s="153" t="str">
        <f>IF(AX96="","",IF(IFERROR(SUMIFS(TB_TRANSACTIONS[Total ($)],TB_TRANSACTIONS[Subcategory],Analysis!AX96,TB_TRANSACTIONS[Annual filter],1),0)&gt;AY96,SUMIFS(TB_TRANSACTIONS[Total ($)],TB_TRANSACTIONS[Subcategory],Analysis!AX96,TB_TRANSACTIONS[Annual filter],1),0))</f>
        <v/>
      </c>
      <c r="BB96" s="153" t="str">
        <f t="shared" si="42"/>
        <v/>
      </c>
      <c r="BC96" s="151" t="str">
        <f t="shared" si="43"/>
        <v/>
      </c>
      <c r="BD96" s="151" t="str">
        <f t="shared" si="39"/>
        <v/>
      </c>
      <c r="BE96" s="151" t="str">
        <f t="shared" si="44"/>
        <v/>
      </c>
      <c r="BF96" s="226" t="str">
        <f t="shared" si="45"/>
        <v/>
      </c>
      <c r="BH96" s="146"/>
      <c r="BI96" s="153" t="str">
        <f>IF(AX96="","",IFERROR(SUMIFS(TB_TRANSACTIONS[Total ($)],TB_TRANSACTIONS[Subcategory],Analysis!AX96,TB_TRANSACTIONS[Annual filter],1,TB_TRANSACTIONS[Expense type],"Fixed"),0))</f>
        <v/>
      </c>
      <c r="BJ96" s="153" t="str">
        <f>IF(AX96="","",IFERROR(SUMIFS(TB_TRANSACTIONS[Total ($)],TB_TRANSACTIONS[Subcategory],Analysis!AX96,TB_TRANSACTIONS[Annual filter],1,TB_TRANSACTIONS[Expense type],"Variable"),0))</f>
        <v/>
      </c>
      <c r="BK96" s="24"/>
      <c r="BL96" s="24"/>
      <c r="BM96" s="24"/>
      <c r="BN96" s="24"/>
      <c r="BO96" s="269" t="str">
        <f ca="1">IF(Summary!$H96="","",OFFSET(Summary!$H96,0,Analysis!BO$10))</f>
        <v/>
      </c>
      <c r="BP96" s="269" t="str">
        <f ca="1">IF(Summary!$H96="","",OFFSET(Summary!$H96,0,Analysis!BP$10))</f>
        <v/>
      </c>
      <c r="BQ96" s="269" t="str">
        <f ca="1">IF(Summary!$H96="","",OFFSET(Summary!$H96,0,Analysis!BQ$10))</f>
        <v/>
      </c>
      <c r="BR96" s="269" t="str">
        <f ca="1">IF(Summary!$H96="","",OFFSET(Summary!$H96,0,Analysis!BR$10))</f>
        <v/>
      </c>
      <c r="BS96" s="269" t="str">
        <f ca="1">IF(Summary!$H96="","",OFFSET(Summary!$H96,0,Analysis!BS$10))</f>
        <v/>
      </c>
      <c r="BT96" s="269" t="str">
        <f ca="1">IF(Summary!$H96="","",OFFSET(Summary!$H96,0,Analysis!BT$10))</f>
        <v/>
      </c>
      <c r="BU96" s="269" t="str">
        <f ca="1">IF(Summary!$H96="","",OFFSET(Summary!$H96,0,Analysis!BU$10))</f>
        <v/>
      </c>
      <c r="BV96" s="269" t="str">
        <f ca="1">IF(Summary!$H96="","",OFFSET(Summary!$H96,0,Analysis!BV$10))</f>
        <v/>
      </c>
      <c r="BW96" s="269" t="str">
        <f ca="1">IF(Summary!$H96="","",OFFSET(Summary!$H96,0,Analysis!BW$10))</f>
        <v/>
      </c>
      <c r="BX96" s="269" t="str">
        <f ca="1">IF(Summary!$H96="","",OFFSET(Summary!$H96,0,Analysis!BX$10))</f>
        <v/>
      </c>
      <c r="BY96" s="269" t="str">
        <f ca="1">IF(Summary!$H96="","",OFFSET(Summary!$H96,0,Analysis!BY$10))</f>
        <v/>
      </c>
      <c r="BZ96" s="269" t="str">
        <f ca="1">IF(Summary!$H96="","",OFFSET(Summary!$H96,0,Analysis!BZ$10))</f>
        <v/>
      </c>
      <c r="CA96" s="269"/>
    </row>
    <row r="97" spans="4:79" ht="18" customHeight="1" x14ac:dyDescent="0.25">
      <c r="D97" s="38"/>
      <c r="E97" s="45"/>
      <c r="F97" s="44"/>
      <c r="G97" s="177"/>
      <c r="H97" s="175"/>
      <c r="I97" s="44"/>
      <c r="J97" s="146"/>
      <c r="K97" s="186">
        <v>44</v>
      </c>
      <c r="L97" s="146"/>
      <c r="M97" s="153" t="str">
        <f>IF(L97="","",IFERROR(SUMIFS(Allocations!$AA$29:$AA$128,Allocations!$AC$29:$AC$128,1,Allocations!$Z$29:$Z$128,Analysis!L97),0))</f>
        <v/>
      </c>
      <c r="N97" s="153" t="str">
        <f>IF(L97="","",IF(IFERROR(SUMIFS(TB_TRANSACTIONS[Total ($)],TB_TRANSACTIONS[Subcategory],Analysis!L97,TB_TRANSACTIONS[Month],$K$8),0)&lt;M97,IFERROR(SUMIFS(TB_TRANSACTIONS[Total ($)],TB_TRANSACTIONS[Subcategory],Analysis!L97,TB_TRANSACTIONS[Month],$K$8),0),M97))</f>
        <v/>
      </c>
      <c r="O97" s="153" t="str">
        <f>IF(L97="","",IF(IFERROR(SUMIFS(TB_TRANSACTIONS[Total ($)],TB_TRANSACTIONS[Subcategory],Analysis!L97,TB_TRANSACTIONS[Month],$K$8,TB_TRANSACTIONS[Monthly filter],1),0)&gt;M97,SUMIFS(TB_TRANSACTIONS[Total ($)],TB_TRANSACTIONS[Subcategory],Analysis!L97,TB_TRANSACTIONS[Month],$K$8,TB_TRANSACTIONS[Monthly filter],1),0))</f>
        <v/>
      </c>
      <c r="P97" s="153" t="str">
        <f t="shared" si="51"/>
        <v/>
      </c>
      <c r="Q97" s="151" t="str">
        <f t="shared" si="30"/>
        <v/>
      </c>
      <c r="R97" s="151" t="str">
        <f t="shared" si="52"/>
        <v/>
      </c>
      <c r="S97" s="151" t="str">
        <f t="shared" si="53"/>
        <v/>
      </c>
      <c r="T97" s="226" t="str">
        <f t="shared" si="54"/>
        <v/>
      </c>
      <c r="U97" s="186">
        <v>44</v>
      </c>
      <c r="V97" s="146"/>
      <c r="W97" s="153" t="str">
        <f>IF(L97="","",IFERROR(SUMIFS(TB_TRANSACTIONS[Total ($)],TB_TRANSACTIONS[Subcategory],Analysis!L97,TB_TRANSACTIONS[Month],$K$8,TB_TRANSACTIONS[Expense type],"Fixed",TB_TRANSACTIONS[Monthly filter],1),0))</f>
        <v/>
      </c>
      <c r="X97" s="153" t="str">
        <f>IF(L97="","",IFERROR(SUMIFS(TB_TRANSACTIONS[Total ($)],TB_TRANSACTIONS[Subcategory],Analysis!L97,TB_TRANSACTIONS[Month],$K$8,TB_TRANSACTIONS[Expense type],"Variable",TB_TRANSACTIONS[Monthly filter],1),0))</f>
        <v/>
      </c>
      <c r="Y97" s="153"/>
      <c r="AC97" s="146"/>
      <c r="AD97" s="186">
        <v>44</v>
      </c>
      <c r="AF97" s="153" t="str">
        <f>IF(AE97="","",IFERROR(SUMIFS(Allocations!$AF$29:$AF$128,Allocations!$AH$29:$AH$128,1,Allocations!$AE$29:$AE$128,Analysis!AE97),0))</f>
        <v/>
      </c>
      <c r="AG97" s="153" t="str">
        <f>IF(AE97="","",IF(IFERROR(SUMIFS(TB_TRANSACTIONS[Total ($)],TB_TRANSACTIONS[Quarterly filter],1,TB_TRANSACTIONS[Subcategory],AE97),0)&lt;AF97,IFERROR(SUMIFS(TB_TRANSACTIONS[Total ($)],TB_TRANSACTIONS[Quarterly filter],1,TB_TRANSACTIONS[Subcategory],AE97),0),AF97))</f>
        <v/>
      </c>
      <c r="AH97" s="153" t="str">
        <f>IF(AE97="","",IF(IFERROR(SUMIFS(TB_TRANSACTIONS[Total ($)],TB_TRANSACTIONS[Subcategory],Analysis!AE97,TB_TRANSACTIONS[Quarter],$AD$8,TB_TRANSACTIONS[Quarterly filter],1),0)&gt;AF97,SUMIFS(TB_TRANSACTIONS[Total ($)],TB_TRANSACTIONS[Subcategory],Analysis!AE97,TB_TRANSACTIONS[Quarter],$AD$8,TB_TRANSACTIONS[Quarterly filter],1),0))</f>
        <v/>
      </c>
      <c r="AI97" s="153" t="str">
        <f t="shared" si="46"/>
        <v/>
      </c>
      <c r="AJ97" s="151" t="str">
        <f t="shared" si="47"/>
        <v/>
      </c>
      <c r="AK97" s="151" t="str">
        <f t="shared" si="48"/>
        <v/>
      </c>
      <c r="AL97" s="151" t="str">
        <f t="shared" si="49"/>
        <v/>
      </c>
      <c r="AM97" s="226" t="str">
        <f t="shared" si="50"/>
        <v/>
      </c>
      <c r="AN97" s="186">
        <v>44</v>
      </c>
      <c r="AO97" s="146"/>
      <c r="AP97" s="153" t="str">
        <f>IF(AE97="","",IFERROR(SUMIFS(TB_TRANSACTIONS[Total ($)],TB_TRANSACTIONS[Subcategory],Analysis!AE97,TB_TRANSACTIONS[Quarter],$AD$8,TB_TRANSACTIONS[Expense type],"Fixed",TB_TRANSACTIONS[Quarterly filter],1),0))</f>
        <v/>
      </c>
      <c r="AQ97" s="153" t="str">
        <f>IF(AE97="","",IFERROR(SUMIFS(TB_TRANSACTIONS[Total ($)],TB_TRANSACTIONS[Subcategory],Analysis!AE97,TB_TRANSACTIONS[Quarter],$AD$8,TB_TRANSACTIONS[Expense type],"Variable",TB_TRANSACTIONS[Quarterly filter],1),0))</f>
        <v/>
      </c>
      <c r="AV97" s="146"/>
      <c r="AW97" s="186">
        <v>44</v>
      </c>
      <c r="AX97" s="146"/>
      <c r="AY97" s="153" t="str">
        <f>IF(AX97="","",IFERROR(SUMIFS(TB_ALLOCATIONS[Total ($)],TB_ALLOCATIONS[Annual filter],1,TB_ALLOCATIONS[Subcategory],Analysis!AX97),0))</f>
        <v/>
      </c>
      <c r="AZ97" s="153" t="str">
        <f>IF(AX97="","",IF(IFERROR(SUMIFS(TB_TRANSACTIONS[Total ($)],TB_TRANSACTIONS[Annual filter],1,TB_TRANSACTIONS[Subcategory],AX97),0)&lt;AY97,IFERROR(SUMIFS(TB_TRANSACTIONS[Total ($)],TB_TRANSACTIONS[Annual filter],1,TB_TRANSACTIONS[Subcategory],AX97),0),AY97))</f>
        <v/>
      </c>
      <c r="BA97" s="153" t="str">
        <f>IF(AX97="","",IF(IFERROR(SUMIFS(TB_TRANSACTIONS[Total ($)],TB_TRANSACTIONS[Subcategory],Analysis!AX97,TB_TRANSACTIONS[Annual filter],1),0)&gt;AY97,SUMIFS(TB_TRANSACTIONS[Total ($)],TB_TRANSACTIONS[Subcategory],Analysis!AX97,TB_TRANSACTIONS[Annual filter],1),0))</f>
        <v/>
      </c>
      <c r="BB97" s="153" t="str">
        <f t="shared" si="42"/>
        <v/>
      </c>
      <c r="BC97" s="151" t="str">
        <f t="shared" si="43"/>
        <v/>
      </c>
      <c r="BD97" s="151" t="str">
        <f t="shared" si="39"/>
        <v/>
      </c>
      <c r="BE97" s="151" t="str">
        <f t="shared" si="44"/>
        <v/>
      </c>
      <c r="BF97" s="226" t="str">
        <f t="shared" si="45"/>
        <v/>
      </c>
      <c r="BH97" s="146"/>
      <c r="BI97" s="153" t="str">
        <f>IF(AX97="","",IFERROR(SUMIFS(TB_TRANSACTIONS[Total ($)],TB_TRANSACTIONS[Subcategory],Analysis!AX97,TB_TRANSACTIONS[Annual filter],1,TB_TRANSACTIONS[Expense type],"Fixed"),0))</f>
        <v/>
      </c>
      <c r="BJ97" s="153" t="str">
        <f>IF(AX97="","",IFERROR(SUMIFS(TB_TRANSACTIONS[Total ($)],TB_TRANSACTIONS[Subcategory],Analysis!AX97,TB_TRANSACTIONS[Annual filter],1,TB_TRANSACTIONS[Expense type],"Variable"),0))</f>
        <v/>
      </c>
      <c r="BK97" s="24"/>
      <c r="BL97" s="24"/>
      <c r="BM97" s="24"/>
      <c r="BN97" s="24"/>
      <c r="BO97" s="269" t="str">
        <f ca="1">IF(Summary!$H97="","",OFFSET(Summary!$H97,0,Analysis!BO$10))</f>
        <v/>
      </c>
      <c r="BP97" s="269" t="str">
        <f ca="1">IF(Summary!$H97="","",OFFSET(Summary!$H97,0,Analysis!BP$10))</f>
        <v/>
      </c>
      <c r="BQ97" s="269" t="str">
        <f ca="1">IF(Summary!$H97="","",OFFSET(Summary!$H97,0,Analysis!BQ$10))</f>
        <v/>
      </c>
      <c r="BR97" s="269" t="str">
        <f ca="1">IF(Summary!$H97="","",OFFSET(Summary!$H97,0,Analysis!BR$10))</f>
        <v/>
      </c>
      <c r="BS97" s="269" t="str">
        <f ca="1">IF(Summary!$H97="","",OFFSET(Summary!$H97,0,Analysis!BS$10))</f>
        <v/>
      </c>
      <c r="BT97" s="269" t="str">
        <f ca="1">IF(Summary!$H97="","",OFFSET(Summary!$H97,0,Analysis!BT$10))</f>
        <v/>
      </c>
      <c r="BU97" s="269" t="str">
        <f ca="1">IF(Summary!$H97="","",OFFSET(Summary!$H97,0,Analysis!BU$10))</f>
        <v/>
      </c>
      <c r="BV97" s="269" t="str">
        <f ca="1">IF(Summary!$H97="","",OFFSET(Summary!$H97,0,Analysis!BV$10))</f>
        <v/>
      </c>
      <c r="BW97" s="269" t="str">
        <f ca="1">IF(Summary!$H97="","",OFFSET(Summary!$H97,0,Analysis!BW$10))</f>
        <v/>
      </c>
      <c r="BX97" s="269" t="str">
        <f ca="1">IF(Summary!$H97="","",OFFSET(Summary!$H97,0,Analysis!BX$10))</f>
        <v/>
      </c>
      <c r="BY97" s="269" t="str">
        <f ca="1">IF(Summary!$H97="","",OFFSET(Summary!$H97,0,Analysis!BY$10))</f>
        <v/>
      </c>
      <c r="BZ97" s="269" t="str">
        <f ca="1">IF(Summary!$H97="","",OFFSET(Summary!$H97,0,Analysis!BZ$10))</f>
        <v/>
      </c>
      <c r="CA97" s="269"/>
    </row>
    <row r="98" spans="4:79" ht="18" customHeight="1" x14ac:dyDescent="0.25">
      <c r="D98" s="38"/>
      <c r="E98" s="45"/>
      <c r="F98" s="44"/>
      <c r="G98" s="177"/>
      <c r="H98" s="175"/>
      <c r="I98" s="44"/>
      <c r="J98" s="146"/>
      <c r="K98" s="186">
        <v>45</v>
      </c>
      <c r="L98" s="146"/>
      <c r="M98" s="153" t="str">
        <f>IF(L98="","",IFERROR(SUMIFS(Allocations!$AA$29:$AA$128,Allocations!$AC$29:$AC$128,1,Allocations!$Z$29:$Z$128,Analysis!L98),0))</f>
        <v/>
      </c>
      <c r="N98" s="153" t="str">
        <f>IF(L98="","",IF(IFERROR(SUMIFS(TB_TRANSACTIONS[Total ($)],TB_TRANSACTIONS[Subcategory],Analysis!L98,TB_TRANSACTIONS[Month],$K$8),0)&lt;M98,IFERROR(SUMIFS(TB_TRANSACTIONS[Total ($)],TB_TRANSACTIONS[Subcategory],Analysis!L98,TB_TRANSACTIONS[Month],$K$8),0),M98))</f>
        <v/>
      </c>
      <c r="O98" s="153" t="str">
        <f>IF(L98="","",IF(IFERROR(SUMIFS(TB_TRANSACTIONS[Total ($)],TB_TRANSACTIONS[Subcategory],Analysis!L98,TB_TRANSACTIONS[Month],$K$8,TB_TRANSACTIONS[Monthly filter],1),0)&gt;M98,SUMIFS(TB_TRANSACTIONS[Total ($)],TB_TRANSACTIONS[Subcategory],Analysis!L98,TB_TRANSACTIONS[Month],$K$8,TB_TRANSACTIONS[Monthly filter],1),0))</f>
        <v/>
      </c>
      <c r="P98" s="153" t="str">
        <f t="shared" si="51"/>
        <v/>
      </c>
      <c r="Q98" s="151" t="str">
        <f t="shared" si="30"/>
        <v/>
      </c>
      <c r="R98" s="151" t="str">
        <f t="shared" si="52"/>
        <v/>
      </c>
      <c r="S98" s="151" t="str">
        <f t="shared" si="53"/>
        <v/>
      </c>
      <c r="T98" s="226" t="str">
        <f t="shared" si="54"/>
        <v/>
      </c>
      <c r="U98" s="186">
        <v>45</v>
      </c>
      <c r="V98" s="146"/>
      <c r="W98" s="153" t="str">
        <f>IF(L98="","",IFERROR(SUMIFS(TB_TRANSACTIONS[Total ($)],TB_TRANSACTIONS[Subcategory],Analysis!L98,TB_TRANSACTIONS[Month],$K$8,TB_TRANSACTIONS[Expense type],"Fixed",TB_TRANSACTIONS[Monthly filter],1),0))</f>
        <v/>
      </c>
      <c r="X98" s="153" t="str">
        <f>IF(L98="","",IFERROR(SUMIFS(TB_TRANSACTIONS[Total ($)],TB_TRANSACTIONS[Subcategory],Analysis!L98,TB_TRANSACTIONS[Month],$K$8,TB_TRANSACTIONS[Expense type],"Variable",TB_TRANSACTIONS[Monthly filter],1),0))</f>
        <v/>
      </c>
      <c r="Y98" s="153"/>
      <c r="AC98" s="146"/>
      <c r="AD98" s="186">
        <v>45</v>
      </c>
      <c r="AF98" s="153" t="str">
        <f>IF(AE98="","",IFERROR(SUMIFS(Allocations!$AF$29:$AF$128,Allocations!$AH$29:$AH$128,1,Allocations!$AE$29:$AE$128,Analysis!AE98),0))</f>
        <v/>
      </c>
      <c r="AG98" s="153" t="str">
        <f>IF(AE98="","",IF(IFERROR(SUMIFS(TB_TRANSACTIONS[Total ($)],TB_TRANSACTIONS[Quarterly filter],1,TB_TRANSACTIONS[Subcategory],AE98),0)&lt;AF98,IFERROR(SUMIFS(TB_TRANSACTIONS[Total ($)],TB_TRANSACTIONS[Quarterly filter],1,TB_TRANSACTIONS[Subcategory],AE98),0),AF98))</f>
        <v/>
      </c>
      <c r="AH98" s="153" t="str">
        <f>IF(AE98="","",IF(IFERROR(SUMIFS(TB_TRANSACTIONS[Total ($)],TB_TRANSACTIONS[Subcategory],Analysis!AE98,TB_TRANSACTIONS[Quarter],$AD$8,TB_TRANSACTIONS[Quarterly filter],1),0)&gt;AF98,SUMIFS(TB_TRANSACTIONS[Total ($)],TB_TRANSACTIONS[Subcategory],Analysis!AE98,TB_TRANSACTIONS[Quarter],$AD$8,TB_TRANSACTIONS[Quarterly filter],1),0))</f>
        <v/>
      </c>
      <c r="AI98" s="153" t="str">
        <f t="shared" si="46"/>
        <v/>
      </c>
      <c r="AJ98" s="151" t="str">
        <f t="shared" si="47"/>
        <v/>
      </c>
      <c r="AK98" s="151" t="str">
        <f t="shared" si="48"/>
        <v/>
      </c>
      <c r="AL98" s="151" t="str">
        <f t="shared" si="49"/>
        <v/>
      </c>
      <c r="AM98" s="226" t="str">
        <f t="shared" si="50"/>
        <v/>
      </c>
      <c r="AN98" s="186">
        <v>45</v>
      </c>
      <c r="AO98" s="146"/>
      <c r="AP98" s="153" t="str">
        <f>IF(AE98="","",IFERROR(SUMIFS(TB_TRANSACTIONS[Total ($)],TB_TRANSACTIONS[Subcategory],Analysis!AE98,TB_TRANSACTIONS[Quarter],$AD$8,TB_TRANSACTIONS[Expense type],"Fixed",TB_TRANSACTIONS[Quarterly filter],1),0))</f>
        <v/>
      </c>
      <c r="AQ98" s="153" t="str">
        <f>IF(AE98="","",IFERROR(SUMIFS(TB_TRANSACTIONS[Total ($)],TB_TRANSACTIONS[Subcategory],Analysis!AE98,TB_TRANSACTIONS[Quarter],$AD$8,TB_TRANSACTIONS[Expense type],"Variable",TB_TRANSACTIONS[Quarterly filter],1),0))</f>
        <v/>
      </c>
      <c r="AV98" s="146"/>
      <c r="AW98" s="186">
        <v>45</v>
      </c>
      <c r="AX98" s="146"/>
      <c r="AY98" s="153" t="str">
        <f>IF(AX98="","",IFERROR(SUMIFS(TB_ALLOCATIONS[Total ($)],TB_ALLOCATIONS[Annual filter],1,TB_ALLOCATIONS[Subcategory],Analysis!AX98),0))</f>
        <v/>
      </c>
      <c r="AZ98" s="153" t="str">
        <f>IF(AX98="","",IF(IFERROR(SUMIFS(TB_TRANSACTIONS[Total ($)],TB_TRANSACTIONS[Annual filter],1,TB_TRANSACTIONS[Subcategory],AX98),0)&lt;AY98,IFERROR(SUMIFS(TB_TRANSACTIONS[Total ($)],TB_TRANSACTIONS[Annual filter],1,TB_TRANSACTIONS[Subcategory],AX98),0),AY98))</f>
        <v/>
      </c>
      <c r="BA98" s="153" t="str">
        <f>IF(AX98="","",IF(IFERROR(SUMIFS(TB_TRANSACTIONS[Total ($)],TB_TRANSACTIONS[Subcategory],Analysis!AX98,TB_TRANSACTIONS[Annual filter],1),0)&gt;AY98,SUMIFS(TB_TRANSACTIONS[Total ($)],TB_TRANSACTIONS[Subcategory],Analysis!AX98,TB_TRANSACTIONS[Annual filter],1),0))</f>
        <v/>
      </c>
      <c r="BB98" s="153" t="str">
        <f t="shared" si="42"/>
        <v/>
      </c>
      <c r="BC98" s="151" t="str">
        <f t="shared" si="43"/>
        <v/>
      </c>
      <c r="BD98" s="151" t="str">
        <f t="shared" si="39"/>
        <v/>
      </c>
      <c r="BE98" s="151" t="str">
        <f t="shared" si="44"/>
        <v/>
      </c>
      <c r="BF98" s="226" t="str">
        <f t="shared" si="45"/>
        <v/>
      </c>
      <c r="BH98" s="146"/>
      <c r="BI98" s="153" t="str">
        <f>IF(AX98="","",IFERROR(SUMIFS(TB_TRANSACTIONS[Total ($)],TB_TRANSACTIONS[Subcategory],Analysis!AX98,TB_TRANSACTIONS[Annual filter],1,TB_TRANSACTIONS[Expense type],"Fixed"),0))</f>
        <v/>
      </c>
      <c r="BJ98" s="153" t="str">
        <f>IF(AX98="","",IFERROR(SUMIFS(TB_TRANSACTIONS[Total ($)],TB_TRANSACTIONS[Subcategory],Analysis!AX98,TB_TRANSACTIONS[Annual filter],1,TB_TRANSACTIONS[Expense type],"Variable"),0))</f>
        <v/>
      </c>
      <c r="BK98" s="24"/>
      <c r="BL98" s="24"/>
      <c r="BM98" s="24"/>
      <c r="BN98" s="24"/>
      <c r="BO98" s="269" t="str">
        <f ca="1">IF(Summary!$H98="","",OFFSET(Summary!$H98,0,Analysis!BO$10))</f>
        <v/>
      </c>
      <c r="BP98" s="269" t="str">
        <f ca="1">IF(Summary!$H98="","",OFFSET(Summary!$H98,0,Analysis!BP$10))</f>
        <v/>
      </c>
      <c r="BQ98" s="269" t="str">
        <f ca="1">IF(Summary!$H98="","",OFFSET(Summary!$H98,0,Analysis!BQ$10))</f>
        <v/>
      </c>
      <c r="BR98" s="269" t="str">
        <f ca="1">IF(Summary!$H98="","",OFFSET(Summary!$H98,0,Analysis!BR$10))</f>
        <v/>
      </c>
      <c r="BS98" s="269" t="str">
        <f ca="1">IF(Summary!$H98="","",OFFSET(Summary!$H98,0,Analysis!BS$10))</f>
        <v/>
      </c>
      <c r="BT98" s="269" t="str">
        <f ca="1">IF(Summary!$H98="","",OFFSET(Summary!$H98,0,Analysis!BT$10))</f>
        <v/>
      </c>
      <c r="BU98" s="269" t="str">
        <f ca="1">IF(Summary!$H98="","",OFFSET(Summary!$H98,0,Analysis!BU$10))</f>
        <v/>
      </c>
      <c r="BV98" s="269" t="str">
        <f ca="1">IF(Summary!$H98="","",OFFSET(Summary!$H98,0,Analysis!BV$10))</f>
        <v/>
      </c>
      <c r="BW98" s="269" t="str">
        <f ca="1">IF(Summary!$H98="","",OFFSET(Summary!$H98,0,Analysis!BW$10))</f>
        <v/>
      </c>
      <c r="BX98" s="269" t="str">
        <f ca="1">IF(Summary!$H98="","",OFFSET(Summary!$H98,0,Analysis!BX$10))</f>
        <v/>
      </c>
      <c r="BY98" s="269" t="str">
        <f ca="1">IF(Summary!$H98="","",OFFSET(Summary!$H98,0,Analysis!BY$10))</f>
        <v/>
      </c>
      <c r="BZ98" s="269" t="str">
        <f ca="1">IF(Summary!$H98="","",OFFSET(Summary!$H98,0,Analysis!BZ$10))</f>
        <v/>
      </c>
      <c r="CA98" s="269"/>
    </row>
    <row r="99" spans="4:79" ht="18" customHeight="1" x14ac:dyDescent="0.25">
      <c r="D99" s="38"/>
      <c r="E99" s="45"/>
      <c r="F99" s="44"/>
      <c r="G99" s="177"/>
      <c r="H99" s="175"/>
      <c r="I99" s="44"/>
      <c r="J99" s="146"/>
      <c r="K99" s="186">
        <v>46</v>
      </c>
      <c r="L99" s="146"/>
      <c r="M99" s="153" t="str">
        <f>IF(L99="","",IFERROR(SUMIFS(Allocations!$AA$29:$AA$128,Allocations!$AC$29:$AC$128,1,Allocations!$Z$29:$Z$128,Analysis!L99),0))</f>
        <v/>
      </c>
      <c r="N99" s="153" t="str">
        <f>IF(L99="","",IF(IFERROR(SUMIFS(TB_TRANSACTIONS[Total ($)],TB_TRANSACTIONS[Subcategory],Analysis!L99,TB_TRANSACTIONS[Month],$K$8),0)&lt;M99,IFERROR(SUMIFS(TB_TRANSACTIONS[Total ($)],TB_TRANSACTIONS[Subcategory],Analysis!L99,TB_TRANSACTIONS[Month],$K$8),0),M99))</f>
        <v/>
      </c>
      <c r="O99" s="153" t="str">
        <f>IF(L99="","",IF(IFERROR(SUMIFS(TB_TRANSACTIONS[Total ($)],TB_TRANSACTIONS[Subcategory],Analysis!L99,TB_TRANSACTIONS[Month],$K$8,TB_TRANSACTIONS[Monthly filter],1),0)&gt;M99,SUMIFS(TB_TRANSACTIONS[Total ($)],TB_TRANSACTIONS[Subcategory],Analysis!L99,TB_TRANSACTIONS[Month],$K$8,TB_TRANSACTIONS[Monthly filter],1),0))</f>
        <v/>
      </c>
      <c r="P99" s="153" t="str">
        <f t="shared" si="51"/>
        <v/>
      </c>
      <c r="Q99" s="151" t="str">
        <f t="shared" si="30"/>
        <v/>
      </c>
      <c r="R99" s="151" t="str">
        <f t="shared" si="52"/>
        <v/>
      </c>
      <c r="S99" s="151" t="str">
        <f t="shared" si="53"/>
        <v/>
      </c>
      <c r="T99" s="226" t="str">
        <f t="shared" si="54"/>
        <v/>
      </c>
      <c r="U99" s="186">
        <v>46</v>
      </c>
      <c r="V99" s="146"/>
      <c r="W99" s="153" t="str">
        <f>IF(L99="","",IFERROR(SUMIFS(TB_TRANSACTIONS[Total ($)],TB_TRANSACTIONS[Subcategory],Analysis!L99,TB_TRANSACTIONS[Month],$K$8,TB_TRANSACTIONS[Expense type],"Fixed",TB_TRANSACTIONS[Monthly filter],1),0))</f>
        <v/>
      </c>
      <c r="X99" s="153" t="str">
        <f>IF(L99="","",IFERROR(SUMIFS(TB_TRANSACTIONS[Total ($)],TB_TRANSACTIONS[Subcategory],Analysis!L99,TB_TRANSACTIONS[Month],$K$8,TB_TRANSACTIONS[Expense type],"Variable",TB_TRANSACTIONS[Monthly filter],1),0))</f>
        <v/>
      </c>
      <c r="Y99" s="153"/>
      <c r="AC99" s="146"/>
      <c r="AD99" s="186">
        <v>46</v>
      </c>
      <c r="AF99" s="153" t="str">
        <f>IF(AE99="","",IFERROR(SUMIFS(Allocations!$AF$29:$AF$128,Allocations!$AH$29:$AH$128,1,Allocations!$AE$29:$AE$128,Analysis!AE99),0))</f>
        <v/>
      </c>
      <c r="AG99" s="153" t="str">
        <f>IF(AE99="","",IF(IFERROR(SUMIFS(TB_TRANSACTIONS[Total ($)],TB_TRANSACTIONS[Quarterly filter],1,TB_TRANSACTIONS[Subcategory],AE99),0)&lt;AF99,IFERROR(SUMIFS(TB_TRANSACTIONS[Total ($)],TB_TRANSACTIONS[Quarterly filter],1,TB_TRANSACTIONS[Subcategory],AE99),0),AF99))</f>
        <v/>
      </c>
      <c r="AH99" s="153" t="str">
        <f>IF(AE99="","",IF(IFERROR(SUMIFS(TB_TRANSACTIONS[Total ($)],TB_TRANSACTIONS[Subcategory],Analysis!AE99,TB_TRANSACTIONS[Quarter],$AD$8,TB_TRANSACTIONS[Quarterly filter],1),0)&gt;AF99,SUMIFS(TB_TRANSACTIONS[Total ($)],TB_TRANSACTIONS[Subcategory],Analysis!AE99,TB_TRANSACTIONS[Quarter],$AD$8,TB_TRANSACTIONS[Quarterly filter],1),0))</f>
        <v/>
      </c>
      <c r="AI99" s="153" t="str">
        <f t="shared" si="46"/>
        <v/>
      </c>
      <c r="AJ99" s="151" t="str">
        <f t="shared" si="47"/>
        <v/>
      </c>
      <c r="AK99" s="151" t="str">
        <f t="shared" si="48"/>
        <v/>
      </c>
      <c r="AL99" s="151" t="str">
        <f t="shared" si="49"/>
        <v/>
      </c>
      <c r="AM99" s="226" t="str">
        <f t="shared" si="50"/>
        <v/>
      </c>
      <c r="AN99" s="186">
        <v>46</v>
      </c>
      <c r="AO99" s="146"/>
      <c r="AP99" s="153" t="str">
        <f>IF(AE99="","",IFERROR(SUMIFS(TB_TRANSACTIONS[Total ($)],TB_TRANSACTIONS[Subcategory],Analysis!AE99,TB_TRANSACTIONS[Quarter],$AD$8,TB_TRANSACTIONS[Expense type],"Fixed",TB_TRANSACTIONS[Quarterly filter],1),0))</f>
        <v/>
      </c>
      <c r="AQ99" s="153" t="str">
        <f>IF(AE99="","",IFERROR(SUMIFS(TB_TRANSACTIONS[Total ($)],TB_TRANSACTIONS[Subcategory],Analysis!AE99,TB_TRANSACTIONS[Quarter],$AD$8,TB_TRANSACTIONS[Expense type],"Variable",TB_TRANSACTIONS[Quarterly filter],1),0))</f>
        <v/>
      </c>
      <c r="AV99" s="146"/>
      <c r="AW99" s="186">
        <v>46</v>
      </c>
      <c r="AX99" s="146"/>
      <c r="AY99" s="153" t="str">
        <f>IF(AX99="","",IFERROR(SUMIFS(TB_ALLOCATIONS[Total ($)],TB_ALLOCATIONS[Annual filter],1,TB_ALLOCATIONS[Subcategory],Analysis!AX99),0))</f>
        <v/>
      </c>
      <c r="AZ99" s="153" t="str">
        <f>IF(AX99="","",IF(IFERROR(SUMIFS(TB_TRANSACTIONS[Total ($)],TB_TRANSACTIONS[Annual filter],1,TB_TRANSACTIONS[Subcategory],AX99),0)&lt;AY99,IFERROR(SUMIFS(TB_TRANSACTIONS[Total ($)],TB_TRANSACTIONS[Annual filter],1,TB_TRANSACTIONS[Subcategory],AX99),0),AY99))</f>
        <v/>
      </c>
      <c r="BA99" s="153" t="str">
        <f>IF(AX99="","",IF(IFERROR(SUMIFS(TB_TRANSACTIONS[Total ($)],TB_TRANSACTIONS[Subcategory],Analysis!AX99,TB_TRANSACTIONS[Annual filter],1),0)&gt;AY99,SUMIFS(TB_TRANSACTIONS[Total ($)],TB_TRANSACTIONS[Subcategory],Analysis!AX99,TB_TRANSACTIONS[Annual filter],1),0))</f>
        <v/>
      </c>
      <c r="BB99" s="153" t="str">
        <f t="shared" si="42"/>
        <v/>
      </c>
      <c r="BC99" s="151" t="str">
        <f t="shared" si="43"/>
        <v/>
      </c>
      <c r="BD99" s="151" t="str">
        <f t="shared" si="39"/>
        <v/>
      </c>
      <c r="BE99" s="151" t="str">
        <f t="shared" si="44"/>
        <v/>
      </c>
      <c r="BF99" s="226" t="str">
        <f t="shared" si="45"/>
        <v/>
      </c>
      <c r="BH99" s="146"/>
      <c r="BI99" s="153" t="str">
        <f>IF(AX99="","",IFERROR(SUMIFS(TB_TRANSACTIONS[Total ($)],TB_TRANSACTIONS[Subcategory],Analysis!AX99,TB_TRANSACTIONS[Annual filter],1,TB_TRANSACTIONS[Expense type],"Fixed"),0))</f>
        <v/>
      </c>
      <c r="BJ99" s="153" t="str">
        <f>IF(AX99="","",IFERROR(SUMIFS(TB_TRANSACTIONS[Total ($)],TB_TRANSACTIONS[Subcategory],Analysis!AX99,TB_TRANSACTIONS[Annual filter],1,TB_TRANSACTIONS[Expense type],"Variable"),0))</f>
        <v/>
      </c>
      <c r="BK99" s="24"/>
      <c r="BL99" s="24"/>
      <c r="BM99" s="24"/>
      <c r="BN99" s="24"/>
      <c r="BO99" s="269" t="str">
        <f ca="1">IF(Summary!$H99="","",OFFSET(Summary!$H99,0,Analysis!BO$10))</f>
        <v/>
      </c>
      <c r="BP99" s="269" t="str">
        <f ca="1">IF(Summary!$H99="","",OFFSET(Summary!$H99,0,Analysis!BP$10))</f>
        <v/>
      </c>
      <c r="BQ99" s="269" t="str">
        <f ca="1">IF(Summary!$H99="","",OFFSET(Summary!$H99,0,Analysis!BQ$10))</f>
        <v/>
      </c>
      <c r="BR99" s="269" t="str">
        <f ca="1">IF(Summary!$H99="","",OFFSET(Summary!$H99,0,Analysis!BR$10))</f>
        <v/>
      </c>
      <c r="BS99" s="269" t="str">
        <f ca="1">IF(Summary!$H99="","",OFFSET(Summary!$H99,0,Analysis!BS$10))</f>
        <v/>
      </c>
      <c r="BT99" s="269" t="str">
        <f ca="1">IF(Summary!$H99="","",OFFSET(Summary!$H99,0,Analysis!BT$10))</f>
        <v/>
      </c>
      <c r="BU99" s="269" t="str">
        <f ca="1">IF(Summary!$H99="","",OFFSET(Summary!$H99,0,Analysis!BU$10))</f>
        <v/>
      </c>
      <c r="BV99" s="269" t="str">
        <f ca="1">IF(Summary!$H99="","",OFFSET(Summary!$H99,0,Analysis!BV$10))</f>
        <v/>
      </c>
      <c r="BW99" s="269" t="str">
        <f ca="1">IF(Summary!$H99="","",OFFSET(Summary!$H99,0,Analysis!BW$10))</f>
        <v/>
      </c>
      <c r="BX99" s="269" t="str">
        <f ca="1">IF(Summary!$H99="","",OFFSET(Summary!$H99,0,Analysis!BX$10))</f>
        <v/>
      </c>
      <c r="BY99" s="269" t="str">
        <f ca="1">IF(Summary!$H99="","",OFFSET(Summary!$H99,0,Analysis!BY$10))</f>
        <v/>
      </c>
      <c r="BZ99" s="269" t="str">
        <f ca="1">IF(Summary!$H99="","",OFFSET(Summary!$H99,0,Analysis!BZ$10))</f>
        <v/>
      </c>
      <c r="CA99" s="269"/>
    </row>
    <row r="100" spans="4:79" ht="18" customHeight="1" x14ac:dyDescent="0.25">
      <c r="D100" s="38"/>
      <c r="E100" s="45"/>
      <c r="F100" s="44"/>
      <c r="G100" s="177"/>
      <c r="H100" s="175"/>
      <c r="I100" s="44"/>
      <c r="J100" s="146"/>
      <c r="K100" s="186">
        <v>47</v>
      </c>
      <c r="L100" s="146"/>
      <c r="M100" s="153" t="str">
        <f>IF(L100="","",IFERROR(SUMIFS(Allocations!$AA$29:$AA$128,Allocations!$AC$29:$AC$128,1,Allocations!$Z$29:$Z$128,Analysis!L100),0))</f>
        <v/>
      </c>
      <c r="N100" s="153" t="str">
        <f>IF(L100="","",IF(IFERROR(SUMIFS(TB_TRANSACTIONS[Total ($)],TB_TRANSACTIONS[Subcategory],Analysis!L100,TB_TRANSACTIONS[Month],$K$8),0)&lt;M100,IFERROR(SUMIFS(TB_TRANSACTIONS[Total ($)],TB_TRANSACTIONS[Subcategory],Analysis!L100,TB_TRANSACTIONS[Month],$K$8),0),M100))</f>
        <v/>
      </c>
      <c r="O100" s="153" t="str">
        <f>IF(L100="","",IF(IFERROR(SUMIFS(TB_TRANSACTIONS[Total ($)],TB_TRANSACTIONS[Subcategory],Analysis!L100,TB_TRANSACTIONS[Month],$K$8,TB_TRANSACTIONS[Monthly filter],1),0)&gt;M100,SUMIFS(TB_TRANSACTIONS[Total ($)],TB_TRANSACTIONS[Subcategory],Analysis!L100,TB_TRANSACTIONS[Month],$K$8,TB_TRANSACTIONS[Monthly filter],1),0))</f>
        <v/>
      </c>
      <c r="P100" s="153" t="str">
        <f t="shared" si="51"/>
        <v/>
      </c>
      <c r="Q100" s="151" t="str">
        <f t="shared" si="30"/>
        <v/>
      </c>
      <c r="R100" s="151" t="str">
        <f t="shared" si="52"/>
        <v/>
      </c>
      <c r="S100" s="151" t="str">
        <f t="shared" si="53"/>
        <v/>
      </c>
      <c r="T100" s="226" t="str">
        <f t="shared" si="54"/>
        <v/>
      </c>
      <c r="U100" s="186">
        <v>47</v>
      </c>
      <c r="V100" s="146"/>
      <c r="W100" s="153" t="str">
        <f>IF(L100="","",IFERROR(SUMIFS(TB_TRANSACTIONS[Total ($)],TB_TRANSACTIONS[Subcategory],Analysis!L100,TB_TRANSACTIONS[Month],$K$8,TB_TRANSACTIONS[Expense type],"Fixed",TB_TRANSACTIONS[Monthly filter],1),0))</f>
        <v/>
      </c>
      <c r="X100" s="153" t="str">
        <f>IF(L100="","",IFERROR(SUMIFS(TB_TRANSACTIONS[Total ($)],TB_TRANSACTIONS[Subcategory],Analysis!L100,TB_TRANSACTIONS[Month],$K$8,TB_TRANSACTIONS[Expense type],"Variable",TB_TRANSACTIONS[Monthly filter],1),0))</f>
        <v/>
      </c>
      <c r="Y100" s="153"/>
      <c r="AC100" s="146"/>
      <c r="AD100" s="186">
        <v>47</v>
      </c>
      <c r="AF100" s="153" t="str">
        <f>IF(AE100="","",IFERROR(SUMIFS(Allocations!$AF$29:$AF$128,Allocations!$AH$29:$AH$128,1,Allocations!$AE$29:$AE$128,Analysis!AE100),0))</f>
        <v/>
      </c>
      <c r="AG100" s="153" t="str">
        <f>IF(AE100="","",IF(IFERROR(SUMIFS(TB_TRANSACTIONS[Total ($)],TB_TRANSACTIONS[Quarterly filter],1,TB_TRANSACTIONS[Subcategory],AE100),0)&lt;AF100,IFERROR(SUMIFS(TB_TRANSACTIONS[Total ($)],TB_TRANSACTIONS[Quarterly filter],1,TB_TRANSACTIONS[Subcategory],AE100),0),AF100))</f>
        <v/>
      </c>
      <c r="AH100" s="153" t="str">
        <f>IF(AE100="","",IF(IFERROR(SUMIFS(TB_TRANSACTIONS[Total ($)],TB_TRANSACTIONS[Subcategory],Analysis!AE100,TB_TRANSACTIONS[Quarter],$AD$8,TB_TRANSACTIONS[Quarterly filter],1),0)&gt;AF100,SUMIFS(TB_TRANSACTIONS[Total ($)],TB_TRANSACTIONS[Subcategory],Analysis!AE100,TB_TRANSACTIONS[Quarter],$AD$8,TB_TRANSACTIONS[Quarterly filter],1),0))</f>
        <v/>
      </c>
      <c r="AI100" s="153" t="str">
        <f t="shared" si="46"/>
        <v/>
      </c>
      <c r="AJ100" s="151" t="str">
        <f t="shared" si="47"/>
        <v/>
      </c>
      <c r="AK100" s="151" t="str">
        <f t="shared" si="48"/>
        <v/>
      </c>
      <c r="AL100" s="151" t="str">
        <f t="shared" si="49"/>
        <v/>
      </c>
      <c r="AM100" s="226" t="str">
        <f t="shared" si="50"/>
        <v/>
      </c>
      <c r="AN100" s="186">
        <v>47</v>
      </c>
      <c r="AO100" s="146"/>
      <c r="AP100" s="153" t="str">
        <f>IF(AE100="","",IFERROR(SUMIFS(TB_TRANSACTIONS[Total ($)],TB_TRANSACTIONS[Subcategory],Analysis!AE100,TB_TRANSACTIONS[Quarter],$AD$8,TB_TRANSACTIONS[Expense type],"Fixed",TB_TRANSACTIONS[Quarterly filter],1),0))</f>
        <v/>
      </c>
      <c r="AQ100" s="153" t="str">
        <f>IF(AE100="","",IFERROR(SUMIFS(TB_TRANSACTIONS[Total ($)],TB_TRANSACTIONS[Subcategory],Analysis!AE100,TB_TRANSACTIONS[Quarter],$AD$8,TB_TRANSACTIONS[Expense type],"Variable",TB_TRANSACTIONS[Quarterly filter],1),0))</f>
        <v/>
      </c>
      <c r="AV100" s="146"/>
      <c r="AW100" s="186">
        <v>47</v>
      </c>
      <c r="AX100" s="146"/>
      <c r="AY100" s="153" t="str">
        <f>IF(AX100="","",IFERROR(SUMIFS(TB_ALLOCATIONS[Total ($)],TB_ALLOCATIONS[Annual filter],1,TB_ALLOCATIONS[Subcategory],Analysis!AX100),0))</f>
        <v/>
      </c>
      <c r="AZ100" s="153" t="str">
        <f>IF(AX100="","",IF(IFERROR(SUMIFS(TB_TRANSACTIONS[Total ($)],TB_TRANSACTIONS[Annual filter],1,TB_TRANSACTIONS[Subcategory],AX100),0)&lt;AY100,IFERROR(SUMIFS(TB_TRANSACTIONS[Total ($)],TB_TRANSACTIONS[Annual filter],1,TB_TRANSACTIONS[Subcategory],AX100),0),AY100))</f>
        <v/>
      </c>
      <c r="BA100" s="153" t="str">
        <f>IF(AX100="","",IF(IFERROR(SUMIFS(TB_TRANSACTIONS[Total ($)],TB_TRANSACTIONS[Subcategory],Analysis!AX100,TB_TRANSACTIONS[Annual filter],1),0)&gt;AY100,SUMIFS(TB_TRANSACTIONS[Total ($)],TB_TRANSACTIONS[Subcategory],Analysis!AX100,TB_TRANSACTIONS[Annual filter],1),0))</f>
        <v/>
      </c>
      <c r="BB100" s="153" t="str">
        <f t="shared" si="42"/>
        <v/>
      </c>
      <c r="BC100" s="151" t="str">
        <f t="shared" si="43"/>
        <v/>
      </c>
      <c r="BD100" s="151" t="str">
        <f t="shared" si="39"/>
        <v/>
      </c>
      <c r="BE100" s="151" t="str">
        <f t="shared" si="44"/>
        <v/>
      </c>
      <c r="BF100" s="226" t="str">
        <f t="shared" si="45"/>
        <v/>
      </c>
      <c r="BH100" s="146"/>
      <c r="BI100" s="153" t="str">
        <f>IF(AX100="","",IFERROR(SUMIFS(TB_TRANSACTIONS[Total ($)],TB_TRANSACTIONS[Subcategory],Analysis!AX100,TB_TRANSACTIONS[Annual filter],1,TB_TRANSACTIONS[Expense type],"Fixed"),0))</f>
        <v/>
      </c>
      <c r="BJ100" s="153" t="str">
        <f>IF(AX100="","",IFERROR(SUMIFS(TB_TRANSACTIONS[Total ($)],TB_TRANSACTIONS[Subcategory],Analysis!AX100,TB_TRANSACTIONS[Annual filter],1,TB_TRANSACTIONS[Expense type],"Variable"),0))</f>
        <v/>
      </c>
      <c r="BK100" s="24"/>
      <c r="BL100" s="24"/>
      <c r="BM100" s="24"/>
      <c r="BN100" s="24"/>
      <c r="BO100" s="269" t="str">
        <f ca="1">IF(Summary!$H100="","",OFFSET(Summary!$H100,0,Analysis!BO$10))</f>
        <v/>
      </c>
      <c r="BP100" s="269" t="str">
        <f ca="1">IF(Summary!$H100="","",OFFSET(Summary!$H100,0,Analysis!BP$10))</f>
        <v/>
      </c>
      <c r="BQ100" s="269" t="str">
        <f ca="1">IF(Summary!$H100="","",OFFSET(Summary!$H100,0,Analysis!BQ$10))</f>
        <v/>
      </c>
      <c r="BR100" s="269" t="str">
        <f ca="1">IF(Summary!$H100="","",OFFSET(Summary!$H100,0,Analysis!BR$10))</f>
        <v/>
      </c>
      <c r="BS100" s="269" t="str">
        <f ca="1">IF(Summary!$H100="","",OFFSET(Summary!$H100,0,Analysis!BS$10))</f>
        <v/>
      </c>
      <c r="BT100" s="269" t="str">
        <f ca="1">IF(Summary!$H100="","",OFFSET(Summary!$H100,0,Analysis!BT$10))</f>
        <v/>
      </c>
      <c r="BU100" s="269" t="str">
        <f ca="1">IF(Summary!$H100="","",OFFSET(Summary!$H100,0,Analysis!BU$10))</f>
        <v/>
      </c>
      <c r="BV100" s="269" t="str">
        <f ca="1">IF(Summary!$H100="","",OFFSET(Summary!$H100,0,Analysis!BV$10))</f>
        <v/>
      </c>
      <c r="BW100" s="269" t="str">
        <f ca="1">IF(Summary!$H100="","",OFFSET(Summary!$H100,0,Analysis!BW$10))</f>
        <v/>
      </c>
      <c r="BX100" s="269" t="str">
        <f ca="1">IF(Summary!$H100="","",OFFSET(Summary!$H100,0,Analysis!BX$10))</f>
        <v/>
      </c>
      <c r="BY100" s="269" t="str">
        <f ca="1">IF(Summary!$H100="","",OFFSET(Summary!$H100,0,Analysis!BY$10))</f>
        <v/>
      </c>
      <c r="BZ100" s="269" t="str">
        <f ca="1">IF(Summary!$H100="","",OFFSET(Summary!$H100,0,Analysis!BZ$10))</f>
        <v/>
      </c>
      <c r="CA100" s="269"/>
    </row>
    <row r="101" spans="4:79" ht="18" customHeight="1" x14ac:dyDescent="0.25">
      <c r="D101" s="38"/>
      <c r="E101" s="45"/>
      <c r="F101" s="44"/>
      <c r="G101" s="177"/>
      <c r="H101" s="175"/>
      <c r="I101" s="44"/>
      <c r="J101" s="146"/>
      <c r="K101" s="186">
        <v>48</v>
      </c>
      <c r="L101" s="146"/>
      <c r="M101" s="153" t="str">
        <f>IF(L101="","",IFERROR(SUMIFS(Allocations!$AA$29:$AA$128,Allocations!$AC$29:$AC$128,1,Allocations!$Z$29:$Z$128,Analysis!L101),0))</f>
        <v/>
      </c>
      <c r="N101" s="153" t="str">
        <f>IF(L101="","",IF(IFERROR(SUMIFS(TB_TRANSACTIONS[Total ($)],TB_TRANSACTIONS[Subcategory],Analysis!L101,TB_TRANSACTIONS[Month],$K$8),0)&lt;M101,IFERROR(SUMIFS(TB_TRANSACTIONS[Total ($)],TB_TRANSACTIONS[Subcategory],Analysis!L101,TB_TRANSACTIONS[Month],$K$8),0),M101))</f>
        <v/>
      </c>
      <c r="O101" s="153" t="str">
        <f>IF(L101="","",IF(IFERROR(SUMIFS(TB_TRANSACTIONS[Total ($)],TB_TRANSACTIONS[Subcategory],Analysis!L101,TB_TRANSACTIONS[Month],$K$8,TB_TRANSACTIONS[Monthly filter],1),0)&gt;M101,SUMIFS(TB_TRANSACTIONS[Total ($)],TB_TRANSACTIONS[Subcategory],Analysis!L101,TB_TRANSACTIONS[Month],$K$8,TB_TRANSACTIONS[Monthly filter],1),0))</f>
        <v/>
      </c>
      <c r="P101" s="153" t="str">
        <f t="shared" si="51"/>
        <v/>
      </c>
      <c r="Q101" s="151" t="str">
        <f t="shared" si="30"/>
        <v/>
      </c>
      <c r="R101" s="151" t="str">
        <f t="shared" si="52"/>
        <v/>
      </c>
      <c r="S101" s="151" t="str">
        <f t="shared" si="53"/>
        <v/>
      </c>
      <c r="T101" s="226" t="str">
        <f t="shared" si="54"/>
        <v/>
      </c>
      <c r="U101" s="186">
        <v>48</v>
      </c>
      <c r="V101" s="146"/>
      <c r="W101" s="153" t="str">
        <f>IF(L101="","",IFERROR(SUMIFS(TB_TRANSACTIONS[Total ($)],TB_TRANSACTIONS[Subcategory],Analysis!L101,TB_TRANSACTIONS[Month],$K$8,TB_TRANSACTIONS[Expense type],"Fixed",TB_TRANSACTIONS[Monthly filter],1),0))</f>
        <v/>
      </c>
      <c r="X101" s="153" t="str">
        <f>IF(L101="","",IFERROR(SUMIFS(TB_TRANSACTIONS[Total ($)],TB_TRANSACTIONS[Subcategory],Analysis!L101,TB_TRANSACTIONS[Month],$K$8,TB_TRANSACTIONS[Expense type],"Variable",TB_TRANSACTIONS[Monthly filter],1),0))</f>
        <v/>
      </c>
      <c r="Y101" s="153"/>
      <c r="AC101" s="146"/>
      <c r="AD101" s="186">
        <v>48</v>
      </c>
      <c r="AF101" s="153" t="str">
        <f>IF(AE101="","",IFERROR(SUMIFS(Allocations!$AF$29:$AF$128,Allocations!$AH$29:$AH$128,1,Allocations!$AE$29:$AE$128,Analysis!AE101),0))</f>
        <v/>
      </c>
      <c r="AG101" s="153" t="str">
        <f>IF(AE101="","",IF(IFERROR(SUMIFS(TB_TRANSACTIONS[Total ($)],TB_TRANSACTIONS[Quarterly filter],1,TB_TRANSACTIONS[Subcategory],AE101),0)&lt;AF101,IFERROR(SUMIFS(TB_TRANSACTIONS[Total ($)],TB_TRANSACTIONS[Quarterly filter],1,TB_TRANSACTIONS[Subcategory],AE101),0),AF101))</f>
        <v/>
      </c>
      <c r="AH101" s="153" t="str">
        <f>IF(AE101="","",IF(IFERROR(SUMIFS(TB_TRANSACTIONS[Total ($)],TB_TRANSACTIONS[Subcategory],Analysis!AE101,TB_TRANSACTIONS[Quarter],$AD$8,TB_TRANSACTIONS[Quarterly filter],1),0)&gt;AF101,SUMIFS(TB_TRANSACTIONS[Total ($)],TB_TRANSACTIONS[Subcategory],Analysis!AE101,TB_TRANSACTIONS[Quarter],$AD$8,TB_TRANSACTIONS[Quarterly filter],1),0))</f>
        <v/>
      </c>
      <c r="AI101" s="153" t="str">
        <f t="shared" si="46"/>
        <v/>
      </c>
      <c r="AJ101" s="151" t="str">
        <f t="shared" si="47"/>
        <v/>
      </c>
      <c r="AK101" s="151" t="str">
        <f t="shared" si="48"/>
        <v/>
      </c>
      <c r="AL101" s="151" t="str">
        <f t="shared" si="49"/>
        <v/>
      </c>
      <c r="AM101" s="226" t="str">
        <f t="shared" si="50"/>
        <v/>
      </c>
      <c r="AN101" s="186">
        <v>48</v>
      </c>
      <c r="AO101" s="146"/>
      <c r="AP101" s="153" t="str">
        <f>IF(AE101="","",IFERROR(SUMIFS(TB_TRANSACTIONS[Total ($)],TB_TRANSACTIONS[Subcategory],Analysis!AE101,TB_TRANSACTIONS[Quarter],$AD$8,TB_TRANSACTIONS[Expense type],"Fixed",TB_TRANSACTIONS[Quarterly filter],1),0))</f>
        <v/>
      </c>
      <c r="AQ101" s="153" t="str">
        <f>IF(AE101="","",IFERROR(SUMIFS(TB_TRANSACTIONS[Total ($)],TB_TRANSACTIONS[Subcategory],Analysis!AE101,TB_TRANSACTIONS[Quarter],$AD$8,TB_TRANSACTIONS[Expense type],"Variable",TB_TRANSACTIONS[Quarterly filter],1),0))</f>
        <v/>
      </c>
      <c r="AV101" s="146"/>
      <c r="AW101" s="186">
        <v>48</v>
      </c>
      <c r="AX101" s="146"/>
      <c r="AY101" s="153" t="str">
        <f>IF(AX101="","",IFERROR(SUMIFS(TB_ALLOCATIONS[Total ($)],TB_ALLOCATIONS[Annual filter],1,TB_ALLOCATIONS[Subcategory],Analysis!AX101),0))</f>
        <v/>
      </c>
      <c r="AZ101" s="153" t="str">
        <f>IF(AX101="","",IF(IFERROR(SUMIFS(TB_TRANSACTIONS[Total ($)],TB_TRANSACTIONS[Annual filter],1,TB_TRANSACTIONS[Subcategory],AX101),0)&lt;AY101,IFERROR(SUMIFS(TB_TRANSACTIONS[Total ($)],TB_TRANSACTIONS[Annual filter],1,TB_TRANSACTIONS[Subcategory],AX101),0),AY101))</f>
        <v/>
      </c>
      <c r="BA101" s="153" t="str">
        <f>IF(AX101="","",IF(IFERROR(SUMIFS(TB_TRANSACTIONS[Total ($)],TB_TRANSACTIONS[Subcategory],Analysis!AX101,TB_TRANSACTIONS[Annual filter],1),0)&gt;AY101,SUMIFS(TB_TRANSACTIONS[Total ($)],TB_TRANSACTIONS[Subcategory],Analysis!AX101,TB_TRANSACTIONS[Annual filter],1),0))</f>
        <v/>
      </c>
      <c r="BB101" s="153" t="str">
        <f t="shared" si="42"/>
        <v/>
      </c>
      <c r="BC101" s="151" t="str">
        <f t="shared" si="43"/>
        <v/>
      </c>
      <c r="BD101" s="151" t="str">
        <f t="shared" si="39"/>
        <v/>
      </c>
      <c r="BE101" s="151" t="str">
        <f t="shared" si="44"/>
        <v/>
      </c>
      <c r="BF101" s="226" t="str">
        <f t="shared" si="45"/>
        <v/>
      </c>
      <c r="BH101" s="146"/>
      <c r="BI101" s="153" t="str">
        <f>IF(AX101="","",IFERROR(SUMIFS(TB_TRANSACTIONS[Total ($)],TB_TRANSACTIONS[Subcategory],Analysis!AX101,TB_TRANSACTIONS[Annual filter],1,TB_TRANSACTIONS[Expense type],"Fixed"),0))</f>
        <v/>
      </c>
      <c r="BJ101" s="153" t="str">
        <f>IF(AX101="","",IFERROR(SUMIFS(TB_TRANSACTIONS[Total ($)],TB_TRANSACTIONS[Subcategory],Analysis!AX101,TB_TRANSACTIONS[Annual filter],1,TB_TRANSACTIONS[Expense type],"Variable"),0))</f>
        <v/>
      </c>
      <c r="BK101" s="24"/>
      <c r="BL101" s="24"/>
      <c r="BM101" s="24"/>
      <c r="BN101" s="24"/>
      <c r="BO101" s="269" t="str">
        <f ca="1">IF(Summary!$H101="","",OFFSET(Summary!$H101,0,Analysis!BO$10))</f>
        <v/>
      </c>
      <c r="BP101" s="269" t="str">
        <f ca="1">IF(Summary!$H101="","",OFFSET(Summary!$H101,0,Analysis!BP$10))</f>
        <v/>
      </c>
      <c r="BQ101" s="269" t="str">
        <f ca="1">IF(Summary!$H101="","",OFFSET(Summary!$H101,0,Analysis!BQ$10))</f>
        <v/>
      </c>
      <c r="BR101" s="269" t="str">
        <f ca="1">IF(Summary!$H101="","",OFFSET(Summary!$H101,0,Analysis!BR$10))</f>
        <v/>
      </c>
      <c r="BS101" s="269" t="str">
        <f ca="1">IF(Summary!$H101="","",OFFSET(Summary!$H101,0,Analysis!BS$10))</f>
        <v/>
      </c>
      <c r="BT101" s="269" t="str">
        <f ca="1">IF(Summary!$H101="","",OFFSET(Summary!$H101,0,Analysis!BT$10))</f>
        <v/>
      </c>
      <c r="BU101" s="269" t="str">
        <f ca="1">IF(Summary!$H101="","",OFFSET(Summary!$H101,0,Analysis!BU$10))</f>
        <v/>
      </c>
      <c r="BV101" s="269" t="str">
        <f ca="1">IF(Summary!$H101="","",OFFSET(Summary!$H101,0,Analysis!BV$10))</f>
        <v/>
      </c>
      <c r="BW101" s="269" t="str">
        <f ca="1">IF(Summary!$H101="","",OFFSET(Summary!$H101,0,Analysis!BW$10))</f>
        <v/>
      </c>
      <c r="BX101" s="269" t="str">
        <f ca="1">IF(Summary!$H101="","",OFFSET(Summary!$H101,0,Analysis!BX$10))</f>
        <v/>
      </c>
      <c r="BY101" s="269" t="str">
        <f ca="1">IF(Summary!$H101="","",OFFSET(Summary!$H101,0,Analysis!BY$10))</f>
        <v/>
      </c>
      <c r="BZ101" s="269" t="str">
        <f ca="1">IF(Summary!$H101="","",OFFSET(Summary!$H101,0,Analysis!BZ$10))</f>
        <v/>
      </c>
      <c r="CA101" s="269"/>
    </row>
    <row r="102" spans="4:79" ht="18" customHeight="1" x14ac:dyDescent="0.25">
      <c r="D102" s="38"/>
      <c r="E102" s="45"/>
      <c r="F102" s="44"/>
      <c r="G102" s="177"/>
      <c r="H102" s="175"/>
      <c r="I102" s="44"/>
      <c r="J102" s="146"/>
      <c r="K102" s="186">
        <v>49</v>
      </c>
      <c r="L102" s="146"/>
      <c r="M102" s="153" t="str">
        <f>IF(L102="","",IFERROR(SUMIFS(Allocations!$AA$29:$AA$128,Allocations!$AC$29:$AC$128,1,Allocations!$Z$29:$Z$128,Analysis!L102),0))</f>
        <v/>
      </c>
      <c r="N102" s="153" t="str">
        <f>IF(L102="","",IF(IFERROR(SUMIFS(TB_TRANSACTIONS[Total ($)],TB_TRANSACTIONS[Subcategory],Analysis!L102,TB_TRANSACTIONS[Month],$K$8),0)&lt;M102,IFERROR(SUMIFS(TB_TRANSACTIONS[Total ($)],TB_TRANSACTIONS[Subcategory],Analysis!L102,TB_TRANSACTIONS[Month],$K$8),0),M102))</f>
        <v/>
      </c>
      <c r="O102" s="153" t="str">
        <f>IF(L102="","",IF(IFERROR(SUMIFS(TB_TRANSACTIONS[Total ($)],TB_TRANSACTIONS[Subcategory],Analysis!L102,TB_TRANSACTIONS[Month],$K$8,TB_TRANSACTIONS[Monthly filter],1),0)&gt;M102,SUMIFS(TB_TRANSACTIONS[Total ($)],TB_TRANSACTIONS[Subcategory],Analysis!L102,TB_TRANSACTIONS[Month],$K$8,TB_TRANSACTIONS[Monthly filter],1),0))</f>
        <v/>
      </c>
      <c r="P102" s="153" t="str">
        <f t="shared" si="51"/>
        <v/>
      </c>
      <c r="Q102" s="151" t="str">
        <f t="shared" si="30"/>
        <v/>
      </c>
      <c r="R102" s="151" t="str">
        <f t="shared" si="52"/>
        <v/>
      </c>
      <c r="S102" s="151" t="str">
        <f t="shared" si="53"/>
        <v/>
      </c>
      <c r="T102" s="226" t="str">
        <f t="shared" si="54"/>
        <v/>
      </c>
      <c r="U102" s="186">
        <v>49</v>
      </c>
      <c r="V102" s="146"/>
      <c r="W102" s="153" t="str">
        <f>IF(L102="","",IFERROR(SUMIFS(TB_TRANSACTIONS[Total ($)],TB_TRANSACTIONS[Subcategory],Analysis!L102,TB_TRANSACTIONS[Month],$K$8,TB_TRANSACTIONS[Expense type],"Fixed",TB_TRANSACTIONS[Monthly filter],1),0))</f>
        <v/>
      </c>
      <c r="X102" s="153" t="str">
        <f>IF(L102="","",IFERROR(SUMIFS(TB_TRANSACTIONS[Total ($)],TB_TRANSACTIONS[Subcategory],Analysis!L102,TB_TRANSACTIONS[Month],$K$8,TB_TRANSACTIONS[Expense type],"Variable",TB_TRANSACTIONS[Monthly filter],1),0))</f>
        <v/>
      </c>
      <c r="Y102" s="153"/>
      <c r="AC102" s="146"/>
      <c r="AD102" s="186">
        <v>49</v>
      </c>
      <c r="AF102" s="153" t="str">
        <f>IF(AE102="","",IFERROR(SUMIFS(Allocations!$AF$29:$AF$128,Allocations!$AH$29:$AH$128,1,Allocations!$AE$29:$AE$128,Analysis!AE102),0))</f>
        <v/>
      </c>
      <c r="AG102" s="153" t="str">
        <f>IF(AE102="","",IF(IFERROR(SUMIFS(TB_TRANSACTIONS[Total ($)],TB_TRANSACTIONS[Quarterly filter],1,TB_TRANSACTIONS[Subcategory],AE102),0)&lt;AF102,IFERROR(SUMIFS(TB_TRANSACTIONS[Total ($)],TB_TRANSACTIONS[Quarterly filter],1,TB_TRANSACTIONS[Subcategory],AE102),0),AF102))</f>
        <v/>
      </c>
      <c r="AH102" s="153" t="str">
        <f>IF(AE102="","",IF(IFERROR(SUMIFS(TB_TRANSACTIONS[Total ($)],TB_TRANSACTIONS[Subcategory],Analysis!AE102,TB_TRANSACTIONS[Quarter],$AD$8,TB_TRANSACTIONS[Quarterly filter],1),0)&gt;AF102,SUMIFS(TB_TRANSACTIONS[Total ($)],TB_TRANSACTIONS[Subcategory],Analysis!AE102,TB_TRANSACTIONS[Quarter],$AD$8,TB_TRANSACTIONS[Quarterly filter],1),0))</f>
        <v/>
      </c>
      <c r="AI102" s="153" t="str">
        <f t="shared" si="46"/>
        <v/>
      </c>
      <c r="AJ102" s="151" t="str">
        <f t="shared" si="47"/>
        <v/>
      </c>
      <c r="AK102" s="151" t="str">
        <f t="shared" si="48"/>
        <v/>
      </c>
      <c r="AL102" s="151" t="str">
        <f t="shared" si="49"/>
        <v/>
      </c>
      <c r="AM102" s="226" t="str">
        <f t="shared" si="50"/>
        <v/>
      </c>
      <c r="AN102" s="186">
        <v>49</v>
      </c>
      <c r="AO102" s="146"/>
      <c r="AP102" s="153" t="str">
        <f>IF(AE102="","",IFERROR(SUMIFS(TB_TRANSACTIONS[Total ($)],TB_TRANSACTIONS[Subcategory],Analysis!AE102,TB_TRANSACTIONS[Quarter],$AD$8,TB_TRANSACTIONS[Expense type],"Fixed",TB_TRANSACTIONS[Quarterly filter],1),0))</f>
        <v/>
      </c>
      <c r="AQ102" s="153" t="str">
        <f>IF(AE102="","",IFERROR(SUMIFS(TB_TRANSACTIONS[Total ($)],TB_TRANSACTIONS[Subcategory],Analysis!AE102,TB_TRANSACTIONS[Quarter],$AD$8,TB_TRANSACTIONS[Expense type],"Variable",TB_TRANSACTIONS[Quarterly filter],1),0))</f>
        <v/>
      </c>
      <c r="AV102" s="146"/>
      <c r="AW102" s="186">
        <v>49</v>
      </c>
      <c r="AX102" s="146"/>
      <c r="AY102" s="153" t="str">
        <f>IF(AX102="","",IFERROR(SUMIFS(TB_ALLOCATIONS[Total ($)],TB_ALLOCATIONS[Annual filter],1,TB_ALLOCATIONS[Subcategory],Analysis!AX102),0))</f>
        <v/>
      </c>
      <c r="AZ102" s="153" t="str">
        <f>IF(AX102="","",IF(IFERROR(SUMIFS(TB_TRANSACTIONS[Total ($)],TB_TRANSACTIONS[Annual filter],1,TB_TRANSACTIONS[Subcategory],AX102),0)&lt;AY102,IFERROR(SUMIFS(TB_TRANSACTIONS[Total ($)],TB_TRANSACTIONS[Annual filter],1,TB_TRANSACTIONS[Subcategory],AX102),0),AY102))</f>
        <v/>
      </c>
      <c r="BA102" s="153" t="str">
        <f>IF(AX102="","",IF(IFERROR(SUMIFS(TB_TRANSACTIONS[Total ($)],TB_TRANSACTIONS[Subcategory],Analysis!AX102,TB_TRANSACTIONS[Annual filter],1),0)&gt;AY102,SUMIFS(TB_TRANSACTIONS[Total ($)],TB_TRANSACTIONS[Subcategory],Analysis!AX102,TB_TRANSACTIONS[Annual filter],1),0))</f>
        <v/>
      </c>
      <c r="BB102" s="153" t="str">
        <f t="shared" si="42"/>
        <v/>
      </c>
      <c r="BC102" s="151" t="str">
        <f t="shared" si="43"/>
        <v/>
      </c>
      <c r="BD102" s="151" t="str">
        <f t="shared" si="39"/>
        <v/>
      </c>
      <c r="BE102" s="151" t="str">
        <f t="shared" si="44"/>
        <v/>
      </c>
      <c r="BF102" s="226" t="str">
        <f t="shared" si="45"/>
        <v/>
      </c>
      <c r="BH102" s="146"/>
      <c r="BI102" s="153" t="str">
        <f>IF(AX102="","",IFERROR(SUMIFS(TB_TRANSACTIONS[Total ($)],TB_TRANSACTIONS[Subcategory],Analysis!AX102,TB_TRANSACTIONS[Annual filter],1,TB_TRANSACTIONS[Expense type],"Fixed"),0))</f>
        <v/>
      </c>
      <c r="BJ102" s="153" t="str">
        <f>IF(AX102="","",IFERROR(SUMIFS(TB_TRANSACTIONS[Total ($)],TB_TRANSACTIONS[Subcategory],Analysis!AX102,TB_TRANSACTIONS[Annual filter],1,TB_TRANSACTIONS[Expense type],"Variable"),0))</f>
        <v/>
      </c>
      <c r="BK102" s="24"/>
      <c r="BL102" s="24"/>
      <c r="BM102" s="24"/>
      <c r="BN102" s="24"/>
      <c r="BO102" s="269" t="str">
        <f ca="1">IF(Summary!$H102="","",OFFSET(Summary!$H102,0,Analysis!BO$10))</f>
        <v/>
      </c>
      <c r="BP102" s="269" t="str">
        <f ca="1">IF(Summary!$H102="","",OFFSET(Summary!$H102,0,Analysis!BP$10))</f>
        <v/>
      </c>
      <c r="BQ102" s="269" t="str">
        <f ca="1">IF(Summary!$H102="","",OFFSET(Summary!$H102,0,Analysis!BQ$10))</f>
        <v/>
      </c>
      <c r="BR102" s="269" t="str">
        <f ca="1">IF(Summary!$H102="","",OFFSET(Summary!$H102,0,Analysis!BR$10))</f>
        <v/>
      </c>
      <c r="BS102" s="269" t="str">
        <f ca="1">IF(Summary!$H102="","",OFFSET(Summary!$H102,0,Analysis!BS$10))</f>
        <v/>
      </c>
      <c r="BT102" s="269" t="str">
        <f ca="1">IF(Summary!$H102="","",OFFSET(Summary!$H102,0,Analysis!BT$10))</f>
        <v/>
      </c>
      <c r="BU102" s="269" t="str">
        <f ca="1">IF(Summary!$H102="","",OFFSET(Summary!$H102,0,Analysis!BU$10))</f>
        <v/>
      </c>
      <c r="BV102" s="269" t="str">
        <f ca="1">IF(Summary!$H102="","",OFFSET(Summary!$H102,0,Analysis!BV$10))</f>
        <v/>
      </c>
      <c r="BW102" s="269" t="str">
        <f ca="1">IF(Summary!$H102="","",OFFSET(Summary!$H102,0,Analysis!BW$10))</f>
        <v/>
      </c>
      <c r="BX102" s="269" t="str">
        <f ca="1">IF(Summary!$H102="","",OFFSET(Summary!$H102,0,Analysis!BX$10))</f>
        <v/>
      </c>
      <c r="BY102" s="269" t="str">
        <f ca="1">IF(Summary!$H102="","",OFFSET(Summary!$H102,0,Analysis!BY$10))</f>
        <v/>
      </c>
      <c r="BZ102" s="269" t="str">
        <f ca="1">IF(Summary!$H102="","",OFFSET(Summary!$H102,0,Analysis!BZ$10))</f>
        <v/>
      </c>
      <c r="CA102" s="269"/>
    </row>
    <row r="103" spans="4:79" ht="18" customHeight="1" x14ac:dyDescent="0.25">
      <c r="D103" s="38"/>
      <c r="E103" s="45"/>
      <c r="F103" s="44"/>
      <c r="G103" s="177"/>
      <c r="H103" s="175"/>
      <c r="I103" s="44"/>
      <c r="J103" s="146"/>
      <c r="K103" s="186">
        <v>50</v>
      </c>
      <c r="L103" s="146"/>
      <c r="M103" s="153" t="str">
        <f>IF(L103="","",IFERROR(SUMIFS(Allocations!$AA$29:$AA$128,Allocations!$AC$29:$AC$128,1,Allocations!$Z$29:$Z$128,Analysis!L103),0))</f>
        <v/>
      </c>
      <c r="N103" s="153" t="str">
        <f>IF(L103="","",IF(IFERROR(SUMIFS(TB_TRANSACTIONS[Total ($)],TB_TRANSACTIONS[Subcategory],Analysis!L103,TB_TRANSACTIONS[Month],$K$8),0)&lt;M103,IFERROR(SUMIFS(TB_TRANSACTIONS[Total ($)],TB_TRANSACTIONS[Subcategory],Analysis!L103,TB_TRANSACTIONS[Month],$K$8),0),M103))</f>
        <v/>
      </c>
      <c r="O103" s="153" t="str">
        <f>IF(L103="","",IF(IFERROR(SUMIFS(TB_TRANSACTIONS[Total ($)],TB_TRANSACTIONS[Subcategory],Analysis!L103,TB_TRANSACTIONS[Month],$K$8,TB_TRANSACTIONS[Monthly filter],1),0)&gt;M103,SUMIFS(TB_TRANSACTIONS[Total ($)],TB_TRANSACTIONS[Subcategory],Analysis!L103,TB_TRANSACTIONS[Month],$K$8,TB_TRANSACTIONS[Monthly filter],1),0))</f>
        <v/>
      </c>
      <c r="P103" s="153" t="str">
        <f t="shared" si="51"/>
        <v/>
      </c>
      <c r="Q103" s="151" t="str">
        <f t="shared" si="30"/>
        <v/>
      </c>
      <c r="R103" s="151" t="str">
        <f t="shared" si="52"/>
        <v/>
      </c>
      <c r="S103" s="151" t="str">
        <f t="shared" si="53"/>
        <v/>
      </c>
      <c r="T103" s="226" t="str">
        <f t="shared" si="54"/>
        <v/>
      </c>
      <c r="U103" s="186">
        <v>50</v>
      </c>
      <c r="V103" s="146"/>
      <c r="W103" s="153" t="str">
        <f>IF(L103="","",IFERROR(SUMIFS(TB_TRANSACTIONS[Total ($)],TB_TRANSACTIONS[Subcategory],Analysis!L103,TB_TRANSACTIONS[Month],$K$8,TB_TRANSACTIONS[Expense type],"Fixed",TB_TRANSACTIONS[Monthly filter],1),0))</f>
        <v/>
      </c>
      <c r="X103" s="153" t="str">
        <f>IF(L103="","",IFERROR(SUMIFS(TB_TRANSACTIONS[Total ($)],TB_TRANSACTIONS[Subcategory],Analysis!L103,TB_TRANSACTIONS[Month],$K$8,TB_TRANSACTIONS[Expense type],"Variable",TB_TRANSACTIONS[Monthly filter],1),0))</f>
        <v/>
      </c>
      <c r="Y103" s="153"/>
      <c r="AC103" s="146"/>
      <c r="AD103" s="186">
        <v>50</v>
      </c>
      <c r="AF103" s="153" t="str">
        <f>IF(AE103="","",IFERROR(SUMIFS(Allocations!$AF$29:$AF$128,Allocations!$AH$29:$AH$128,1,Allocations!$AE$29:$AE$128,Analysis!AE103),0))</f>
        <v/>
      </c>
      <c r="AG103" s="153" t="str">
        <f>IF(AE103="","",IF(IFERROR(SUMIFS(TB_TRANSACTIONS[Total ($)],TB_TRANSACTIONS[Quarterly filter],1,TB_TRANSACTIONS[Subcategory],AE103),0)&lt;AF103,IFERROR(SUMIFS(TB_TRANSACTIONS[Total ($)],TB_TRANSACTIONS[Quarterly filter],1,TB_TRANSACTIONS[Subcategory],AE103),0),AF103))</f>
        <v/>
      </c>
      <c r="AH103" s="153" t="str">
        <f>IF(AE103="","",IF(IFERROR(SUMIFS(TB_TRANSACTIONS[Total ($)],TB_TRANSACTIONS[Subcategory],Analysis!AE103,TB_TRANSACTIONS[Quarter],$AD$8,TB_TRANSACTIONS[Quarterly filter],1),0)&gt;AF103,SUMIFS(TB_TRANSACTIONS[Total ($)],TB_TRANSACTIONS[Subcategory],Analysis!AE103,TB_TRANSACTIONS[Quarter],$AD$8,TB_TRANSACTIONS[Quarterly filter],1),0))</f>
        <v/>
      </c>
      <c r="AI103" s="153" t="str">
        <f t="shared" si="46"/>
        <v/>
      </c>
      <c r="AJ103" s="151" t="str">
        <f t="shared" si="47"/>
        <v/>
      </c>
      <c r="AK103" s="151" t="str">
        <f t="shared" si="48"/>
        <v/>
      </c>
      <c r="AL103" s="151" t="str">
        <f t="shared" si="49"/>
        <v/>
      </c>
      <c r="AM103" s="226" t="str">
        <f t="shared" si="50"/>
        <v/>
      </c>
      <c r="AN103" s="186">
        <v>50</v>
      </c>
      <c r="AO103" s="146"/>
      <c r="AP103" s="153" t="str">
        <f>IF(AE103="","",IFERROR(SUMIFS(TB_TRANSACTIONS[Total ($)],TB_TRANSACTIONS[Subcategory],Analysis!AE103,TB_TRANSACTIONS[Quarter],$AD$8,TB_TRANSACTIONS[Expense type],"Fixed",TB_TRANSACTIONS[Quarterly filter],1),0))</f>
        <v/>
      </c>
      <c r="AQ103" s="153" t="str">
        <f>IF(AE103="","",IFERROR(SUMIFS(TB_TRANSACTIONS[Total ($)],TB_TRANSACTIONS[Subcategory],Analysis!AE103,TB_TRANSACTIONS[Quarter],$AD$8,TB_TRANSACTIONS[Expense type],"Variable",TB_TRANSACTIONS[Quarterly filter],1),0))</f>
        <v/>
      </c>
      <c r="AV103" s="146"/>
      <c r="AW103" s="186">
        <v>50</v>
      </c>
      <c r="AX103" s="146"/>
      <c r="AY103" s="153" t="str">
        <f>IF(AX103="","",IFERROR(SUMIFS(TB_ALLOCATIONS[Total ($)],TB_ALLOCATIONS[Annual filter],1,TB_ALLOCATIONS[Subcategory],Analysis!AX103),0))</f>
        <v/>
      </c>
      <c r="AZ103" s="153" t="str">
        <f>IF(AX103="","",IF(IFERROR(SUMIFS(TB_TRANSACTIONS[Total ($)],TB_TRANSACTIONS[Annual filter],1,TB_TRANSACTIONS[Subcategory],AX103),0)&lt;AY103,IFERROR(SUMIFS(TB_TRANSACTIONS[Total ($)],TB_TRANSACTIONS[Annual filter],1,TB_TRANSACTIONS[Subcategory],AX103),0),AY103))</f>
        <v/>
      </c>
      <c r="BA103" s="153" t="str">
        <f>IF(AX103="","",IF(IFERROR(SUMIFS(TB_TRANSACTIONS[Total ($)],TB_TRANSACTIONS[Subcategory],Analysis!AX103,TB_TRANSACTIONS[Annual filter],1),0)&gt;AY103,SUMIFS(TB_TRANSACTIONS[Total ($)],TB_TRANSACTIONS[Subcategory],Analysis!AX103,TB_TRANSACTIONS[Annual filter],1),0))</f>
        <v/>
      </c>
      <c r="BB103" s="153" t="str">
        <f t="shared" si="42"/>
        <v/>
      </c>
      <c r="BC103" s="151" t="str">
        <f t="shared" si="43"/>
        <v/>
      </c>
      <c r="BD103" s="151" t="str">
        <f t="shared" si="39"/>
        <v/>
      </c>
      <c r="BE103" s="151" t="str">
        <f t="shared" si="44"/>
        <v/>
      </c>
      <c r="BF103" s="226" t="str">
        <f t="shared" si="45"/>
        <v/>
      </c>
      <c r="BH103" s="146"/>
      <c r="BI103" s="153" t="str">
        <f>IF(AX103="","",IFERROR(SUMIFS(TB_TRANSACTIONS[Total ($)],TB_TRANSACTIONS[Subcategory],Analysis!AX103,TB_TRANSACTIONS[Annual filter],1,TB_TRANSACTIONS[Expense type],"Fixed"),0))</f>
        <v/>
      </c>
      <c r="BJ103" s="153" t="str">
        <f>IF(AX103="","",IFERROR(SUMIFS(TB_TRANSACTIONS[Total ($)],TB_TRANSACTIONS[Subcategory],Analysis!AX103,TB_TRANSACTIONS[Annual filter],1,TB_TRANSACTIONS[Expense type],"Variable"),0))</f>
        <v/>
      </c>
      <c r="BK103" s="24"/>
      <c r="BL103" s="24"/>
      <c r="BM103" s="24"/>
      <c r="BN103" s="24"/>
      <c r="BO103" s="269" t="str">
        <f ca="1">IF(Summary!$H103="","",OFFSET(Summary!$H103,0,Analysis!BO$10))</f>
        <v/>
      </c>
      <c r="BP103" s="269" t="str">
        <f ca="1">IF(Summary!$H103="","",OFFSET(Summary!$H103,0,Analysis!BP$10))</f>
        <v/>
      </c>
      <c r="BQ103" s="269" t="str">
        <f ca="1">IF(Summary!$H103="","",OFFSET(Summary!$H103,0,Analysis!BQ$10))</f>
        <v/>
      </c>
      <c r="BR103" s="269" t="str">
        <f ca="1">IF(Summary!$H103="","",OFFSET(Summary!$H103,0,Analysis!BR$10))</f>
        <v/>
      </c>
      <c r="BS103" s="269" t="str">
        <f ca="1">IF(Summary!$H103="","",OFFSET(Summary!$H103,0,Analysis!BS$10))</f>
        <v/>
      </c>
      <c r="BT103" s="269" t="str">
        <f ca="1">IF(Summary!$H103="","",OFFSET(Summary!$H103,0,Analysis!BT$10))</f>
        <v/>
      </c>
      <c r="BU103" s="269" t="str">
        <f ca="1">IF(Summary!$H103="","",OFFSET(Summary!$H103,0,Analysis!BU$10))</f>
        <v/>
      </c>
      <c r="BV103" s="269" t="str">
        <f ca="1">IF(Summary!$H103="","",OFFSET(Summary!$H103,0,Analysis!BV$10))</f>
        <v/>
      </c>
      <c r="BW103" s="269" t="str">
        <f ca="1">IF(Summary!$H103="","",OFFSET(Summary!$H103,0,Analysis!BW$10))</f>
        <v/>
      </c>
      <c r="BX103" s="269" t="str">
        <f ca="1">IF(Summary!$H103="","",OFFSET(Summary!$H103,0,Analysis!BX$10))</f>
        <v/>
      </c>
      <c r="BY103" s="269" t="str">
        <f ca="1">IF(Summary!$H103="","",OFFSET(Summary!$H103,0,Analysis!BY$10))</f>
        <v/>
      </c>
      <c r="BZ103" s="269" t="str">
        <f ca="1">IF(Summary!$H103="","",OFFSET(Summary!$H103,0,Analysis!BZ$10))</f>
        <v/>
      </c>
      <c r="CA103" s="269"/>
    </row>
    <row r="104" spans="4:79" ht="18" customHeight="1" x14ac:dyDescent="0.25">
      <c r="D104" s="38"/>
      <c r="E104" s="45"/>
      <c r="F104" s="44"/>
      <c r="G104" s="177"/>
      <c r="H104" s="175"/>
      <c r="I104" s="44"/>
      <c r="J104" s="146"/>
      <c r="K104" s="186">
        <v>51</v>
      </c>
      <c r="L104" s="146"/>
      <c r="M104" s="153" t="str">
        <f>IF(L104="","",IFERROR(SUMIFS(Allocations!$AA$29:$AA$128,Allocations!$AC$29:$AC$128,1,Allocations!$Z$29:$Z$128,Analysis!L104),0))</f>
        <v/>
      </c>
      <c r="N104" s="153" t="str">
        <f>IF(L104="","",IF(IFERROR(SUMIFS(TB_TRANSACTIONS[Total ($)],TB_TRANSACTIONS[Subcategory],Analysis!L104,TB_TRANSACTIONS[Month],$K$8),0)&lt;M104,IFERROR(SUMIFS(TB_TRANSACTIONS[Total ($)],TB_TRANSACTIONS[Subcategory],Analysis!L104,TB_TRANSACTIONS[Month],$K$8),0),M104))</f>
        <v/>
      </c>
      <c r="O104" s="153" t="str">
        <f>IF(L104="","",IF(IFERROR(SUMIFS(TB_TRANSACTIONS[Total ($)],TB_TRANSACTIONS[Subcategory],Analysis!L104,TB_TRANSACTIONS[Month],$K$8,TB_TRANSACTIONS[Monthly filter],1),0)&gt;M104,SUMIFS(TB_TRANSACTIONS[Total ($)],TB_TRANSACTIONS[Subcategory],Analysis!L104,TB_TRANSACTIONS[Month],$K$8,TB_TRANSACTIONS[Monthly filter],1),0))</f>
        <v/>
      </c>
      <c r="P104" s="153" t="str">
        <f t="shared" si="51"/>
        <v/>
      </c>
      <c r="Q104" s="151" t="str">
        <f t="shared" si="30"/>
        <v/>
      </c>
      <c r="R104" s="151" t="str">
        <f t="shared" si="52"/>
        <v/>
      </c>
      <c r="S104" s="151" t="str">
        <f t="shared" si="53"/>
        <v/>
      </c>
      <c r="T104" s="226" t="str">
        <f t="shared" si="54"/>
        <v/>
      </c>
      <c r="U104" s="186">
        <v>51</v>
      </c>
      <c r="V104" s="146"/>
      <c r="W104" s="153" t="str">
        <f>IF(L104="","",IFERROR(SUMIFS(TB_TRANSACTIONS[Total ($)],TB_TRANSACTIONS[Subcategory],Analysis!L104,TB_TRANSACTIONS[Month],$K$8,TB_TRANSACTIONS[Expense type],"Fixed",TB_TRANSACTIONS[Monthly filter],1),0))</f>
        <v/>
      </c>
      <c r="X104" s="153" t="str">
        <f>IF(L104="","",IFERROR(SUMIFS(TB_TRANSACTIONS[Total ($)],TB_TRANSACTIONS[Subcategory],Analysis!L104,TB_TRANSACTIONS[Month],$K$8,TB_TRANSACTIONS[Expense type],"Variable",TB_TRANSACTIONS[Monthly filter],1),0))</f>
        <v/>
      </c>
      <c r="Y104" s="153"/>
      <c r="AC104" s="146"/>
      <c r="AD104" s="186">
        <v>51</v>
      </c>
      <c r="AF104" s="153" t="str">
        <f>IF(AE104="","",IFERROR(SUMIFS(Allocations!$AF$29:$AF$128,Allocations!$AH$29:$AH$128,1,Allocations!$AE$29:$AE$128,Analysis!AE104),0))</f>
        <v/>
      </c>
      <c r="AG104" s="153" t="str">
        <f>IF(AE104="","",IF(IFERROR(SUMIFS(TB_TRANSACTIONS[Total ($)],TB_TRANSACTIONS[Quarterly filter],1,TB_TRANSACTIONS[Subcategory],AE104),0)&lt;AF104,IFERROR(SUMIFS(TB_TRANSACTIONS[Total ($)],TB_TRANSACTIONS[Quarterly filter],1,TB_TRANSACTIONS[Subcategory],AE104),0),AF104))</f>
        <v/>
      </c>
      <c r="AH104" s="153" t="str">
        <f>IF(AE104="","",IF(IFERROR(SUMIFS(TB_TRANSACTIONS[Total ($)],TB_TRANSACTIONS[Subcategory],Analysis!AE104,TB_TRANSACTIONS[Quarter],$AD$8,TB_TRANSACTIONS[Quarterly filter],1),0)&gt;AF104,SUMIFS(TB_TRANSACTIONS[Total ($)],TB_TRANSACTIONS[Subcategory],Analysis!AE104,TB_TRANSACTIONS[Quarter],$AD$8,TB_TRANSACTIONS[Quarterly filter],1),0))</f>
        <v/>
      </c>
      <c r="AI104" s="153" t="str">
        <f t="shared" si="46"/>
        <v/>
      </c>
      <c r="AJ104" s="151" t="str">
        <f t="shared" si="47"/>
        <v/>
      </c>
      <c r="AK104" s="151" t="str">
        <f t="shared" si="48"/>
        <v/>
      </c>
      <c r="AL104" s="151" t="str">
        <f t="shared" si="49"/>
        <v/>
      </c>
      <c r="AM104" s="226" t="str">
        <f t="shared" si="50"/>
        <v/>
      </c>
      <c r="AN104" s="186">
        <v>51</v>
      </c>
      <c r="AO104" s="146"/>
      <c r="AP104" s="153" t="str">
        <f>IF(AE104="","",IFERROR(SUMIFS(TB_TRANSACTIONS[Total ($)],TB_TRANSACTIONS[Subcategory],Analysis!AE104,TB_TRANSACTIONS[Quarter],$AD$8,TB_TRANSACTIONS[Expense type],"Fixed",TB_TRANSACTIONS[Quarterly filter],1),0))</f>
        <v/>
      </c>
      <c r="AQ104" s="153" t="str">
        <f>IF(AE104="","",IFERROR(SUMIFS(TB_TRANSACTIONS[Total ($)],TB_TRANSACTIONS[Subcategory],Analysis!AE104,TB_TRANSACTIONS[Quarter],$AD$8,TB_TRANSACTIONS[Expense type],"Variable",TB_TRANSACTIONS[Quarterly filter],1),0))</f>
        <v/>
      </c>
      <c r="AV104" s="146"/>
      <c r="AW104" s="186">
        <v>51</v>
      </c>
      <c r="AX104" s="146"/>
      <c r="AY104" s="153" t="str">
        <f>IF(AX104="","",IFERROR(SUMIFS(TB_ALLOCATIONS[Total ($)],TB_ALLOCATIONS[Annual filter],1,TB_ALLOCATIONS[Subcategory],Analysis!AX104),0))</f>
        <v/>
      </c>
      <c r="AZ104" s="153" t="str">
        <f>IF(AX104="","",IF(IFERROR(SUMIFS(TB_TRANSACTIONS[Total ($)],TB_TRANSACTIONS[Annual filter],1,TB_TRANSACTIONS[Subcategory],AX104),0)&lt;AY104,IFERROR(SUMIFS(TB_TRANSACTIONS[Total ($)],TB_TRANSACTIONS[Annual filter],1,TB_TRANSACTIONS[Subcategory],AX104),0),AY104))</f>
        <v/>
      </c>
      <c r="BA104" s="153" t="str">
        <f>IF(AX104="","",IF(IFERROR(SUMIFS(TB_TRANSACTIONS[Total ($)],TB_TRANSACTIONS[Subcategory],Analysis!AX104,TB_TRANSACTIONS[Annual filter],1),0)&gt;AY104,SUMIFS(TB_TRANSACTIONS[Total ($)],TB_TRANSACTIONS[Subcategory],Analysis!AX104,TB_TRANSACTIONS[Annual filter],1),0))</f>
        <v/>
      </c>
      <c r="BB104" s="153" t="str">
        <f t="shared" si="42"/>
        <v/>
      </c>
      <c r="BC104" s="151" t="str">
        <f t="shared" si="43"/>
        <v/>
      </c>
      <c r="BD104" s="151" t="str">
        <f t="shared" si="39"/>
        <v/>
      </c>
      <c r="BE104" s="151" t="str">
        <f t="shared" si="44"/>
        <v/>
      </c>
      <c r="BF104" s="226" t="str">
        <f t="shared" si="45"/>
        <v/>
      </c>
      <c r="BH104" s="146"/>
      <c r="BI104" s="153" t="str">
        <f>IF(AX104="","",IFERROR(SUMIFS(TB_TRANSACTIONS[Total ($)],TB_TRANSACTIONS[Subcategory],Analysis!AX104,TB_TRANSACTIONS[Annual filter],1,TB_TRANSACTIONS[Expense type],"Fixed"),0))</f>
        <v/>
      </c>
      <c r="BJ104" s="153" t="str">
        <f>IF(AX104="","",IFERROR(SUMIFS(TB_TRANSACTIONS[Total ($)],TB_TRANSACTIONS[Subcategory],Analysis!AX104,TB_TRANSACTIONS[Annual filter],1,TB_TRANSACTIONS[Expense type],"Variable"),0))</f>
        <v/>
      </c>
      <c r="BK104" s="24"/>
      <c r="BL104" s="24"/>
      <c r="BM104" s="24"/>
      <c r="BN104" s="24"/>
      <c r="BO104" s="269" t="str">
        <f ca="1">IF(Summary!$H104="","",OFFSET(Summary!$H104,0,Analysis!BO$10))</f>
        <v/>
      </c>
      <c r="BP104" s="269" t="str">
        <f ca="1">IF(Summary!$H104="","",OFFSET(Summary!$H104,0,Analysis!BP$10))</f>
        <v/>
      </c>
      <c r="BQ104" s="269" t="str">
        <f ca="1">IF(Summary!$H104="","",OFFSET(Summary!$H104,0,Analysis!BQ$10))</f>
        <v/>
      </c>
      <c r="BR104" s="269" t="str">
        <f ca="1">IF(Summary!$H104="","",OFFSET(Summary!$H104,0,Analysis!BR$10))</f>
        <v/>
      </c>
      <c r="BS104" s="269" t="str">
        <f ca="1">IF(Summary!$H104="","",OFFSET(Summary!$H104,0,Analysis!BS$10))</f>
        <v/>
      </c>
      <c r="BT104" s="269" t="str">
        <f ca="1">IF(Summary!$H104="","",OFFSET(Summary!$H104,0,Analysis!BT$10))</f>
        <v/>
      </c>
      <c r="BU104" s="269" t="str">
        <f ca="1">IF(Summary!$H104="","",OFFSET(Summary!$H104,0,Analysis!BU$10))</f>
        <v/>
      </c>
      <c r="BV104" s="269" t="str">
        <f ca="1">IF(Summary!$H104="","",OFFSET(Summary!$H104,0,Analysis!BV$10))</f>
        <v/>
      </c>
      <c r="BW104" s="269" t="str">
        <f ca="1">IF(Summary!$H104="","",OFFSET(Summary!$H104,0,Analysis!BW$10))</f>
        <v/>
      </c>
      <c r="BX104" s="269" t="str">
        <f ca="1">IF(Summary!$H104="","",OFFSET(Summary!$H104,0,Analysis!BX$10))</f>
        <v/>
      </c>
      <c r="BY104" s="269" t="str">
        <f ca="1">IF(Summary!$H104="","",OFFSET(Summary!$H104,0,Analysis!BY$10))</f>
        <v/>
      </c>
      <c r="BZ104" s="269" t="str">
        <f ca="1">IF(Summary!$H104="","",OFFSET(Summary!$H104,0,Analysis!BZ$10))</f>
        <v/>
      </c>
      <c r="CA104" s="269"/>
    </row>
    <row r="105" spans="4:79" ht="18" customHeight="1" x14ac:dyDescent="0.25">
      <c r="D105" s="38"/>
      <c r="E105" s="45"/>
      <c r="F105" s="44"/>
      <c r="G105" s="177"/>
      <c r="H105" s="175"/>
      <c r="I105" s="44"/>
      <c r="J105" s="146"/>
      <c r="K105" s="186">
        <v>52</v>
      </c>
      <c r="L105" s="146"/>
      <c r="M105" s="153" t="str">
        <f>IF(L105="","",IFERROR(SUMIFS(Allocations!$AA$29:$AA$128,Allocations!$AC$29:$AC$128,1,Allocations!$Z$29:$Z$128,Analysis!L105),0))</f>
        <v/>
      </c>
      <c r="N105" s="153" t="str">
        <f>IF(L105="","",IF(IFERROR(SUMIFS(TB_TRANSACTIONS[Total ($)],TB_TRANSACTIONS[Subcategory],Analysis!L105,TB_TRANSACTIONS[Month],$K$8),0)&lt;M105,IFERROR(SUMIFS(TB_TRANSACTIONS[Total ($)],TB_TRANSACTIONS[Subcategory],Analysis!L105,TB_TRANSACTIONS[Month],$K$8),0),M105))</f>
        <v/>
      </c>
      <c r="O105" s="153" t="str">
        <f>IF(L105="","",IF(IFERROR(SUMIFS(TB_TRANSACTIONS[Total ($)],TB_TRANSACTIONS[Subcategory],Analysis!L105,TB_TRANSACTIONS[Month],$K$8,TB_TRANSACTIONS[Monthly filter],1),0)&gt;M105,SUMIFS(TB_TRANSACTIONS[Total ($)],TB_TRANSACTIONS[Subcategory],Analysis!L105,TB_TRANSACTIONS[Month],$K$8,TB_TRANSACTIONS[Monthly filter],1),0))</f>
        <v/>
      </c>
      <c r="P105" s="153" t="str">
        <f t="shared" si="51"/>
        <v/>
      </c>
      <c r="Q105" s="151" t="str">
        <f t="shared" si="30"/>
        <v/>
      </c>
      <c r="R105" s="151" t="str">
        <f t="shared" si="52"/>
        <v/>
      </c>
      <c r="S105" s="151" t="str">
        <f t="shared" si="53"/>
        <v/>
      </c>
      <c r="T105" s="226" t="str">
        <f t="shared" si="54"/>
        <v/>
      </c>
      <c r="U105" s="186">
        <v>52</v>
      </c>
      <c r="V105" s="146"/>
      <c r="W105" s="153" t="str">
        <f>IF(L105="","",IFERROR(SUMIFS(TB_TRANSACTIONS[Total ($)],TB_TRANSACTIONS[Subcategory],Analysis!L105,TB_TRANSACTIONS[Month],$K$8,TB_TRANSACTIONS[Expense type],"Fixed",TB_TRANSACTIONS[Monthly filter],1),0))</f>
        <v/>
      </c>
      <c r="X105" s="153" t="str">
        <f>IF(L105="","",IFERROR(SUMIFS(TB_TRANSACTIONS[Total ($)],TB_TRANSACTIONS[Subcategory],Analysis!L105,TB_TRANSACTIONS[Month],$K$8,TB_TRANSACTIONS[Expense type],"Variable",TB_TRANSACTIONS[Monthly filter],1),0))</f>
        <v/>
      </c>
      <c r="Y105" s="153"/>
      <c r="AC105" s="146"/>
      <c r="AD105" s="186">
        <v>52</v>
      </c>
      <c r="AF105" s="153" t="str">
        <f>IF(AE105="","",IFERROR(SUMIFS(Allocations!$AF$29:$AF$128,Allocations!$AH$29:$AH$128,1,Allocations!$AE$29:$AE$128,Analysis!AE105),0))</f>
        <v/>
      </c>
      <c r="AG105" s="153" t="str">
        <f>IF(AE105="","",IF(IFERROR(SUMIFS(TB_TRANSACTIONS[Total ($)],TB_TRANSACTIONS[Quarterly filter],1,TB_TRANSACTIONS[Subcategory],AE105),0)&lt;AF105,IFERROR(SUMIFS(TB_TRANSACTIONS[Total ($)],TB_TRANSACTIONS[Quarterly filter],1,TB_TRANSACTIONS[Subcategory],AE105),0),AF105))</f>
        <v/>
      </c>
      <c r="AH105" s="153" t="str">
        <f>IF(AE105="","",IF(IFERROR(SUMIFS(TB_TRANSACTIONS[Total ($)],TB_TRANSACTIONS[Subcategory],Analysis!AE105,TB_TRANSACTIONS[Quarter],$AD$8,TB_TRANSACTIONS[Quarterly filter],1),0)&gt;AF105,SUMIFS(TB_TRANSACTIONS[Total ($)],TB_TRANSACTIONS[Subcategory],Analysis!AE105,TB_TRANSACTIONS[Quarter],$AD$8,TB_TRANSACTIONS[Quarterly filter],1),0))</f>
        <v/>
      </c>
      <c r="AI105" s="153" t="str">
        <f t="shared" si="46"/>
        <v/>
      </c>
      <c r="AJ105" s="151" t="str">
        <f t="shared" si="47"/>
        <v/>
      </c>
      <c r="AK105" s="151" t="str">
        <f t="shared" si="48"/>
        <v/>
      </c>
      <c r="AL105" s="151" t="str">
        <f t="shared" si="49"/>
        <v/>
      </c>
      <c r="AM105" s="226" t="str">
        <f t="shared" si="50"/>
        <v/>
      </c>
      <c r="AN105" s="186">
        <v>52</v>
      </c>
      <c r="AO105" s="146"/>
      <c r="AP105" s="153" t="str">
        <f>IF(AE105="","",IFERROR(SUMIFS(TB_TRANSACTIONS[Total ($)],TB_TRANSACTIONS[Subcategory],Analysis!AE105,TB_TRANSACTIONS[Quarter],$AD$8,TB_TRANSACTIONS[Expense type],"Fixed",TB_TRANSACTIONS[Quarterly filter],1),0))</f>
        <v/>
      </c>
      <c r="AQ105" s="153" t="str">
        <f>IF(AE105="","",IFERROR(SUMIFS(TB_TRANSACTIONS[Total ($)],TB_TRANSACTIONS[Subcategory],Analysis!AE105,TB_TRANSACTIONS[Quarter],$AD$8,TB_TRANSACTIONS[Expense type],"Variable",TB_TRANSACTIONS[Quarterly filter],1),0))</f>
        <v/>
      </c>
      <c r="AV105" s="146"/>
      <c r="AW105" s="186">
        <v>52</v>
      </c>
      <c r="AX105" s="146"/>
      <c r="AY105" s="153" t="str">
        <f>IF(AX105="","",IFERROR(SUMIFS(TB_ALLOCATIONS[Total ($)],TB_ALLOCATIONS[Annual filter],1,TB_ALLOCATIONS[Subcategory],Analysis!AX105),0))</f>
        <v/>
      </c>
      <c r="AZ105" s="153" t="str">
        <f>IF(AX105="","",IF(IFERROR(SUMIFS(TB_TRANSACTIONS[Total ($)],TB_TRANSACTIONS[Annual filter],1,TB_TRANSACTIONS[Subcategory],AX105),0)&lt;AY105,IFERROR(SUMIFS(TB_TRANSACTIONS[Total ($)],TB_TRANSACTIONS[Annual filter],1,TB_TRANSACTIONS[Subcategory],AX105),0),AY105))</f>
        <v/>
      </c>
      <c r="BA105" s="153" t="str">
        <f>IF(AX105="","",IF(IFERROR(SUMIFS(TB_TRANSACTIONS[Total ($)],TB_TRANSACTIONS[Subcategory],Analysis!AX105,TB_TRANSACTIONS[Annual filter],1),0)&gt;AY105,SUMIFS(TB_TRANSACTIONS[Total ($)],TB_TRANSACTIONS[Subcategory],Analysis!AX105,TB_TRANSACTIONS[Annual filter],1),0))</f>
        <v/>
      </c>
      <c r="BB105" s="153" t="str">
        <f t="shared" si="42"/>
        <v/>
      </c>
      <c r="BC105" s="151" t="str">
        <f t="shared" si="43"/>
        <v/>
      </c>
      <c r="BD105" s="151" t="str">
        <f t="shared" si="39"/>
        <v/>
      </c>
      <c r="BE105" s="151" t="str">
        <f t="shared" si="44"/>
        <v/>
      </c>
      <c r="BF105" s="226" t="str">
        <f t="shared" si="45"/>
        <v/>
      </c>
      <c r="BH105" s="146"/>
      <c r="BI105" s="153" t="str">
        <f>IF(AX105="","",IFERROR(SUMIFS(TB_TRANSACTIONS[Total ($)],TB_TRANSACTIONS[Subcategory],Analysis!AX105,TB_TRANSACTIONS[Annual filter],1,TB_TRANSACTIONS[Expense type],"Fixed"),0))</f>
        <v/>
      </c>
      <c r="BJ105" s="153" t="str">
        <f>IF(AX105="","",IFERROR(SUMIFS(TB_TRANSACTIONS[Total ($)],TB_TRANSACTIONS[Subcategory],Analysis!AX105,TB_TRANSACTIONS[Annual filter],1,TB_TRANSACTIONS[Expense type],"Variable"),0))</f>
        <v/>
      </c>
      <c r="BK105" s="24"/>
      <c r="BL105" s="24"/>
      <c r="BM105" s="24"/>
      <c r="BN105" s="24"/>
      <c r="BO105" s="269" t="str">
        <f ca="1">IF(Summary!$H105="","",OFFSET(Summary!$H105,0,Analysis!BO$10))</f>
        <v/>
      </c>
      <c r="BP105" s="269" t="str">
        <f ca="1">IF(Summary!$H105="","",OFFSET(Summary!$H105,0,Analysis!BP$10))</f>
        <v/>
      </c>
      <c r="BQ105" s="269" t="str">
        <f ca="1">IF(Summary!$H105="","",OFFSET(Summary!$H105,0,Analysis!BQ$10))</f>
        <v/>
      </c>
      <c r="BR105" s="269" t="str">
        <f ca="1">IF(Summary!$H105="","",OFFSET(Summary!$H105,0,Analysis!BR$10))</f>
        <v/>
      </c>
      <c r="BS105" s="269" t="str">
        <f ca="1">IF(Summary!$H105="","",OFFSET(Summary!$H105,0,Analysis!BS$10))</f>
        <v/>
      </c>
      <c r="BT105" s="269" t="str">
        <f ca="1">IF(Summary!$H105="","",OFFSET(Summary!$H105,0,Analysis!BT$10))</f>
        <v/>
      </c>
      <c r="BU105" s="269" t="str">
        <f ca="1">IF(Summary!$H105="","",OFFSET(Summary!$H105,0,Analysis!BU$10))</f>
        <v/>
      </c>
      <c r="BV105" s="269" t="str">
        <f ca="1">IF(Summary!$H105="","",OFFSET(Summary!$H105,0,Analysis!BV$10))</f>
        <v/>
      </c>
      <c r="BW105" s="269" t="str">
        <f ca="1">IF(Summary!$H105="","",OFFSET(Summary!$H105,0,Analysis!BW$10))</f>
        <v/>
      </c>
      <c r="BX105" s="269" t="str">
        <f ca="1">IF(Summary!$H105="","",OFFSET(Summary!$H105,0,Analysis!BX$10))</f>
        <v/>
      </c>
      <c r="BY105" s="269" t="str">
        <f ca="1">IF(Summary!$H105="","",OFFSET(Summary!$H105,0,Analysis!BY$10))</f>
        <v/>
      </c>
      <c r="BZ105" s="269" t="str">
        <f ca="1">IF(Summary!$H105="","",OFFSET(Summary!$H105,0,Analysis!BZ$10))</f>
        <v/>
      </c>
      <c r="CA105" s="269"/>
    </row>
    <row r="106" spans="4:79" ht="18" customHeight="1" x14ac:dyDescent="0.25">
      <c r="D106" s="38"/>
      <c r="E106" s="45"/>
      <c r="F106" s="44"/>
      <c r="G106" s="177"/>
      <c r="H106" s="175"/>
      <c r="I106" s="44"/>
      <c r="J106" s="146"/>
      <c r="K106" s="186">
        <v>53</v>
      </c>
      <c r="L106" s="146"/>
      <c r="M106" s="153" t="str">
        <f>IF(L106="","",IFERROR(SUMIFS(Allocations!$AA$29:$AA$128,Allocations!$AC$29:$AC$128,1,Allocations!$Z$29:$Z$128,Analysis!L106),0))</f>
        <v/>
      </c>
      <c r="N106" s="153" t="str">
        <f>IF(L106="","",IF(IFERROR(SUMIFS(TB_TRANSACTIONS[Total ($)],TB_TRANSACTIONS[Subcategory],Analysis!L106,TB_TRANSACTIONS[Month],$K$8),0)&lt;M106,IFERROR(SUMIFS(TB_TRANSACTIONS[Total ($)],TB_TRANSACTIONS[Subcategory],Analysis!L106,TB_TRANSACTIONS[Month],$K$8),0),M106))</f>
        <v/>
      </c>
      <c r="O106" s="153" t="str">
        <f>IF(L106="","",IF(IFERROR(SUMIFS(TB_TRANSACTIONS[Total ($)],TB_TRANSACTIONS[Subcategory],Analysis!L106,TB_TRANSACTIONS[Month],$K$8,TB_TRANSACTIONS[Monthly filter],1),0)&gt;M106,SUMIFS(TB_TRANSACTIONS[Total ($)],TB_TRANSACTIONS[Subcategory],Analysis!L106,TB_TRANSACTIONS[Month],$K$8,TB_TRANSACTIONS[Monthly filter],1),0))</f>
        <v/>
      </c>
      <c r="P106" s="153" t="str">
        <f t="shared" si="51"/>
        <v/>
      </c>
      <c r="Q106" s="151" t="str">
        <f t="shared" si="30"/>
        <v/>
      </c>
      <c r="R106" s="151" t="str">
        <f t="shared" si="52"/>
        <v/>
      </c>
      <c r="S106" s="151" t="str">
        <f t="shared" si="53"/>
        <v/>
      </c>
      <c r="T106" s="226" t="str">
        <f t="shared" si="54"/>
        <v/>
      </c>
      <c r="U106" s="186">
        <v>53</v>
      </c>
      <c r="V106" s="146"/>
      <c r="W106" s="153" t="str">
        <f>IF(L106="","",IFERROR(SUMIFS(TB_TRANSACTIONS[Total ($)],TB_TRANSACTIONS[Subcategory],Analysis!L106,TB_TRANSACTIONS[Month],$K$8,TB_TRANSACTIONS[Expense type],"Fixed",TB_TRANSACTIONS[Monthly filter],1),0))</f>
        <v/>
      </c>
      <c r="X106" s="153" t="str">
        <f>IF(L106="","",IFERROR(SUMIFS(TB_TRANSACTIONS[Total ($)],TB_TRANSACTIONS[Subcategory],Analysis!L106,TB_TRANSACTIONS[Month],$K$8,TB_TRANSACTIONS[Expense type],"Variable",TB_TRANSACTIONS[Monthly filter],1),0))</f>
        <v/>
      </c>
      <c r="Y106" s="153"/>
      <c r="AC106" s="146"/>
      <c r="AD106" s="186">
        <v>53</v>
      </c>
      <c r="AF106" s="153" t="str">
        <f>IF(AE106="","",IFERROR(SUMIFS(Allocations!$AF$29:$AF$128,Allocations!$AH$29:$AH$128,1,Allocations!$AE$29:$AE$128,Analysis!AE106),0))</f>
        <v/>
      </c>
      <c r="AG106" s="153" t="str">
        <f>IF(AE106="","",IF(IFERROR(SUMIFS(TB_TRANSACTIONS[Total ($)],TB_TRANSACTIONS[Quarterly filter],1,TB_TRANSACTIONS[Subcategory],AE106),0)&lt;AF106,IFERROR(SUMIFS(TB_TRANSACTIONS[Total ($)],TB_TRANSACTIONS[Quarterly filter],1,TB_TRANSACTIONS[Subcategory],AE106),0),AF106))</f>
        <v/>
      </c>
      <c r="AH106" s="153" t="str">
        <f>IF(AE106="","",IF(IFERROR(SUMIFS(TB_TRANSACTIONS[Total ($)],TB_TRANSACTIONS[Subcategory],Analysis!AE106,TB_TRANSACTIONS[Quarter],$AD$8,TB_TRANSACTIONS[Quarterly filter],1),0)&gt;AF106,SUMIFS(TB_TRANSACTIONS[Total ($)],TB_TRANSACTIONS[Subcategory],Analysis!AE106,TB_TRANSACTIONS[Quarter],$AD$8,TB_TRANSACTIONS[Quarterly filter],1),0))</f>
        <v/>
      </c>
      <c r="AI106" s="153" t="str">
        <f t="shared" si="46"/>
        <v/>
      </c>
      <c r="AJ106" s="151" t="str">
        <f t="shared" si="47"/>
        <v/>
      </c>
      <c r="AK106" s="151" t="str">
        <f t="shared" si="48"/>
        <v/>
      </c>
      <c r="AL106" s="151" t="str">
        <f t="shared" si="49"/>
        <v/>
      </c>
      <c r="AM106" s="226" t="str">
        <f t="shared" si="50"/>
        <v/>
      </c>
      <c r="AN106" s="186">
        <v>53</v>
      </c>
      <c r="AO106" s="146"/>
      <c r="AP106" s="153" t="str">
        <f>IF(AE106="","",IFERROR(SUMIFS(TB_TRANSACTIONS[Total ($)],TB_TRANSACTIONS[Subcategory],Analysis!AE106,TB_TRANSACTIONS[Quarter],$AD$8,TB_TRANSACTIONS[Expense type],"Fixed",TB_TRANSACTIONS[Quarterly filter],1),0))</f>
        <v/>
      </c>
      <c r="AQ106" s="153" t="str">
        <f>IF(AE106="","",IFERROR(SUMIFS(TB_TRANSACTIONS[Total ($)],TB_TRANSACTIONS[Subcategory],Analysis!AE106,TB_TRANSACTIONS[Quarter],$AD$8,TB_TRANSACTIONS[Expense type],"Variable",TB_TRANSACTIONS[Quarterly filter],1),0))</f>
        <v/>
      </c>
      <c r="AV106" s="146"/>
      <c r="AW106" s="186">
        <v>53</v>
      </c>
      <c r="AX106" s="146"/>
      <c r="AY106" s="153" t="str">
        <f>IF(AX106="","",IFERROR(SUMIFS(TB_ALLOCATIONS[Total ($)],TB_ALLOCATIONS[Annual filter],1,TB_ALLOCATIONS[Subcategory],Analysis!AX106),0))</f>
        <v/>
      </c>
      <c r="AZ106" s="153" t="str">
        <f>IF(AX106="","",IF(IFERROR(SUMIFS(TB_TRANSACTIONS[Total ($)],TB_TRANSACTIONS[Annual filter],1,TB_TRANSACTIONS[Subcategory],AX106),0)&lt;AY106,IFERROR(SUMIFS(TB_TRANSACTIONS[Total ($)],TB_TRANSACTIONS[Annual filter],1,TB_TRANSACTIONS[Subcategory],AX106),0),AY106))</f>
        <v/>
      </c>
      <c r="BA106" s="153" t="str">
        <f>IF(AX106="","",IF(IFERROR(SUMIFS(TB_TRANSACTIONS[Total ($)],TB_TRANSACTIONS[Subcategory],Analysis!AX106,TB_TRANSACTIONS[Annual filter],1),0)&gt;AY106,SUMIFS(TB_TRANSACTIONS[Total ($)],TB_TRANSACTIONS[Subcategory],Analysis!AX106,TB_TRANSACTIONS[Annual filter],1),0))</f>
        <v/>
      </c>
      <c r="BB106" s="153" t="str">
        <f t="shared" si="42"/>
        <v/>
      </c>
      <c r="BC106" s="151" t="str">
        <f t="shared" si="43"/>
        <v/>
      </c>
      <c r="BD106" s="151" t="str">
        <f t="shared" si="39"/>
        <v/>
      </c>
      <c r="BE106" s="151" t="str">
        <f t="shared" si="44"/>
        <v/>
      </c>
      <c r="BF106" s="226" t="str">
        <f t="shared" si="45"/>
        <v/>
      </c>
      <c r="BH106" s="146"/>
      <c r="BI106" s="153" t="str">
        <f>IF(AX106="","",IFERROR(SUMIFS(TB_TRANSACTIONS[Total ($)],TB_TRANSACTIONS[Subcategory],Analysis!AX106,TB_TRANSACTIONS[Annual filter],1,TB_TRANSACTIONS[Expense type],"Fixed"),0))</f>
        <v/>
      </c>
      <c r="BJ106" s="153" t="str">
        <f>IF(AX106="","",IFERROR(SUMIFS(TB_TRANSACTIONS[Total ($)],TB_TRANSACTIONS[Subcategory],Analysis!AX106,TB_TRANSACTIONS[Annual filter],1,TB_TRANSACTIONS[Expense type],"Variable"),0))</f>
        <v/>
      </c>
      <c r="BK106" s="24"/>
      <c r="BL106" s="24"/>
      <c r="BM106" s="24"/>
      <c r="BN106" s="24"/>
      <c r="BO106" s="269" t="str">
        <f ca="1">IF(Summary!$H106="","",OFFSET(Summary!$H106,0,Analysis!BO$10))</f>
        <v/>
      </c>
      <c r="BP106" s="269" t="str">
        <f ca="1">IF(Summary!$H106="","",OFFSET(Summary!$H106,0,Analysis!BP$10))</f>
        <v/>
      </c>
      <c r="BQ106" s="269" t="str">
        <f ca="1">IF(Summary!$H106="","",OFFSET(Summary!$H106,0,Analysis!BQ$10))</f>
        <v/>
      </c>
      <c r="BR106" s="269" t="str">
        <f ca="1">IF(Summary!$H106="","",OFFSET(Summary!$H106,0,Analysis!BR$10))</f>
        <v/>
      </c>
      <c r="BS106" s="269" t="str">
        <f ca="1">IF(Summary!$H106="","",OFFSET(Summary!$H106,0,Analysis!BS$10))</f>
        <v/>
      </c>
      <c r="BT106" s="269" t="str">
        <f ca="1">IF(Summary!$H106="","",OFFSET(Summary!$H106,0,Analysis!BT$10))</f>
        <v/>
      </c>
      <c r="BU106" s="269" t="str">
        <f ca="1">IF(Summary!$H106="","",OFFSET(Summary!$H106,0,Analysis!BU$10))</f>
        <v/>
      </c>
      <c r="BV106" s="269" t="str">
        <f ca="1">IF(Summary!$H106="","",OFFSET(Summary!$H106,0,Analysis!BV$10))</f>
        <v/>
      </c>
      <c r="BW106" s="269" t="str">
        <f ca="1">IF(Summary!$H106="","",OFFSET(Summary!$H106,0,Analysis!BW$10))</f>
        <v/>
      </c>
      <c r="BX106" s="269" t="str">
        <f ca="1">IF(Summary!$H106="","",OFFSET(Summary!$H106,0,Analysis!BX$10))</f>
        <v/>
      </c>
      <c r="BY106" s="269" t="str">
        <f ca="1">IF(Summary!$H106="","",OFFSET(Summary!$H106,0,Analysis!BY$10))</f>
        <v/>
      </c>
      <c r="BZ106" s="269" t="str">
        <f ca="1">IF(Summary!$H106="","",OFFSET(Summary!$H106,0,Analysis!BZ$10))</f>
        <v/>
      </c>
      <c r="CA106" s="269"/>
    </row>
    <row r="107" spans="4:79" ht="18" customHeight="1" x14ac:dyDescent="0.25">
      <c r="D107" s="38"/>
      <c r="E107" s="45"/>
      <c r="F107" s="44"/>
      <c r="G107" s="177"/>
      <c r="H107" s="175"/>
      <c r="I107" s="44"/>
      <c r="J107" s="146"/>
      <c r="K107" s="186">
        <v>54</v>
      </c>
      <c r="L107" s="146"/>
      <c r="M107" s="153" t="str">
        <f>IF(L107="","",IFERROR(SUMIFS(Allocations!$AA$29:$AA$128,Allocations!$AC$29:$AC$128,1,Allocations!$Z$29:$Z$128,Analysis!L107),0))</f>
        <v/>
      </c>
      <c r="N107" s="153" t="str">
        <f>IF(L107="","",IF(IFERROR(SUMIFS(TB_TRANSACTIONS[Total ($)],TB_TRANSACTIONS[Subcategory],Analysis!L107,TB_TRANSACTIONS[Month],$K$8),0)&lt;M107,IFERROR(SUMIFS(TB_TRANSACTIONS[Total ($)],TB_TRANSACTIONS[Subcategory],Analysis!L107,TB_TRANSACTIONS[Month],$K$8),0),M107))</f>
        <v/>
      </c>
      <c r="O107" s="153" t="str">
        <f>IF(L107="","",IF(IFERROR(SUMIFS(TB_TRANSACTIONS[Total ($)],TB_TRANSACTIONS[Subcategory],Analysis!L107,TB_TRANSACTIONS[Month],$K$8,TB_TRANSACTIONS[Monthly filter],1),0)&gt;M107,SUMIFS(TB_TRANSACTIONS[Total ($)],TB_TRANSACTIONS[Subcategory],Analysis!L107,TB_TRANSACTIONS[Month],$K$8,TB_TRANSACTIONS[Monthly filter],1),0))</f>
        <v/>
      </c>
      <c r="P107" s="153" t="str">
        <f t="shared" si="51"/>
        <v/>
      </c>
      <c r="Q107" s="151" t="str">
        <f t="shared" si="30"/>
        <v/>
      </c>
      <c r="R107" s="151" t="str">
        <f t="shared" si="52"/>
        <v/>
      </c>
      <c r="S107" s="151" t="str">
        <f t="shared" si="53"/>
        <v/>
      </c>
      <c r="T107" s="226" t="str">
        <f t="shared" si="54"/>
        <v/>
      </c>
      <c r="U107" s="186">
        <v>54</v>
      </c>
      <c r="V107" s="146"/>
      <c r="W107" s="153" t="str">
        <f>IF(L107="","",IFERROR(SUMIFS(TB_TRANSACTIONS[Total ($)],TB_TRANSACTIONS[Subcategory],Analysis!L107,TB_TRANSACTIONS[Month],$K$8,TB_TRANSACTIONS[Expense type],"Fixed",TB_TRANSACTIONS[Monthly filter],1),0))</f>
        <v/>
      </c>
      <c r="X107" s="153" t="str">
        <f>IF(L107="","",IFERROR(SUMIFS(TB_TRANSACTIONS[Total ($)],TB_TRANSACTIONS[Subcategory],Analysis!L107,TB_TRANSACTIONS[Month],$K$8,TB_TRANSACTIONS[Expense type],"Variable",TB_TRANSACTIONS[Monthly filter],1),0))</f>
        <v/>
      </c>
      <c r="Y107" s="153"/>
      <c r="AC107" s="146"/>
      <c r="AD107" s="186">
        <v>54</v>
      </c>
      <c r="AF107" s="153" t="str">
        <f>IF(AE107="","",IFERROR(SUMIFS(Allocations!$AF$29:$AF$128,Allocations!$AH$29:$AH$128,1,Allocations!$AE$29:$AE$128,Analysis!AE107),0))</f>
        <v/>
      </c>
      <c r="AG107" s="153" t="str">
        <f>IF(AE107="","",IF(IFERROR(SUMIFS(TB_TRANSACTIONS[Total ($)],TB_TRANSACTIONS[Quarterly filter],1,TB_TRANSACTIONS[Subcategory],AE107),0)&lt;AF107,IFERROR(SUMIFS(TB_TRANSACTIONS[Total ($)],TB_TRANSACTIONS[Quarterly filter],1,TB_TRANSACTIONS[Subcategory],AE107),0),AF107))</f>
        <v/>
      </c>
      <c r="AH107" s="153" t="str">
        <f>IF(AE107="","",IF(IFERROR(SUMIFS(TB_TRANSACTIONS[Total ($)],TB_TRANSACTIONS[Subcategory],Analysis!AE107,TB_TRANSACTIONS[Quarter],$AD$8,TB_TRANSACTIONS[Quarterly filter],1),0)&gt;AF107,SUMIFS(TB_TRANSACTIONS[Total ($)],TB_TRANSACTIONS[Subcategory],Analysis!AE107,TB_TRANSACTIONS[Quarter],$AD$8,TB_TRANSACTIONS[Quarterly filter],1),0))</f>
        <v/>
      </c>
      <c r="AI107" s="153" t="str">
        <f t="shared" si="46"/>
        <v/>
      </c>
      <c r="AJ107" s="151" t="str">
        <f t="shared" si="47"/>
        <v/>
      </c>
      <c r="AK107" s="151" t="str">
        <f t="shared" si="48"/>
        <v/>
      </c>
      <c r="AL107" s="151" t="str">
        <f t="shared" si="49"/>
        <v/>
      </c>
      <c r="AM107" s="226" t="str">
        <f t="shared" si="50"/>
        <v/>
      </c>
      <c r="AN107" s="186">
        <v>54</v>
      </c>
      <c r="AO107" s="146"/>
      <c r="AP107" s="153" t="str">
        <f>IF(AE107="","",IFERROR(SUMIFS(TB_TRANSACTIONS[Total ($)],TB_TRANSACTIONS[Subcategory],Analysis!AE107,TB_TRANSACTIONS[Quarter],$AD$8,TB_TRANSACTIONS[Expense type],"Fixed",TB_TRANSACTIONS[Quarterly filter],1),0))</f>
        <v/>
      </c>
      <c r="AQ107" s="153" t="str">
        <f>IF(AE107="","",IFERROR(SUMIFS(TB_TRANSACTIONS[Total ($)],TB_TRANSACTIONS[Subcategory],Analysis!AE107,TB_TRANSACTIONS[Quarter],$AD$8,TB_TRANSACTIONS[Expense type],"Variable",TB_TRANSACTIONS[Quarterly filter],1),0))</f>
        <v/>
      </c>
      <c r="AV107" s="146"/>
      <c r="AW107" s="186">
        <v>54</v>
      </c>
      <c r="AX107" s="146"/>
      <c r="AY107" s="153" t="str">
        <f>IF(AX107="","",IFERROR(SUMIFS(TB_ALLOCATIONS[Total ($)],TB_ALLOCATIONS[Annual filter],1,TB_ALLOCATIONS[Subcategory],Analysis!AX107),0))</f>
        <v/>
      </c>
      <c r="AZ107" s="153" t="str">
        <f>IF(AX107="","",IF(IFERROR(SUMIFS(TB_TRANSACTIONS[Total ($)],TB_TRANSACTIONS[Annual filter],1,TB_TRANSACTIONS[Subcategory],AX107),0)&lt;AY107,IFERROR(SUMIFS(TB_TRANSACTIONS[Total ($)],TB_TRANSACTIONS[Annual filter],1,TB_TRANSACTIONS[Subcategory],AX107),0),AY107))</f>
        <v/>
      </c>
      <c r="BA107" s="153" t="str">
        <f>IF(AX107="","",IF(IFERROR(SUMIFS(TB_TRANSACTIONS[Total ($)],TB_TRANSACTIONS[Subcategory],Analysis!AX107,TB_TRANSACTIONS[Annual filter],1),0)&gt;AY107,SUMIFS(TB_TRANSACTIONS[Total ($)],TB_TRANSACTIONS[Subcategory],Analysis!AX107,TB_TRANSACTIONS[Annual filter],1),0))</f>
        <v/>
      </c>
      <c r="BB107" s="153" t="str">
        <f t="shared" si="42"/>
        <v/>
      </c>
      <c r="BC107" s="151" t="str">
        <f t="shared" si="43"/>
        <v/>
      </c>
      <c r="BD107" s="151" t="str">
        <f t="shared" si="39"/>
        <v/>
      </c>
      <c r="BE107" s="151" t="str">
        <f t="shared" si="44"/>
        <v/>
      </c>
      <c r="BF107" s="226" t="str">
        <f t="shared" si="45"/>
        <v/>
      </c>
      <c r="BH107" s="146"/>
      <c r="BI107" s="153" t="str">
        <f>IF(AX107="","",IFERROR(SUMIFS(TB_TRANSACTIONS[Total ($)],TB_TRANSACTIONS[Subcategory],Analysis!AX107,TB_TRANSACTIONS[Annual filter],1,TB_TRANSACTIONS[Expense type],"Fixed"),0))</f>
        <v/>
      </c>
      <c r="BJ107" s="153" t="str">
        <f>IF(AX107="","",IFERROR(SUMIFS(TB_TRANSACTIONS[Total ($)],TB_TRANSACTIONS[Subcategory],Analysis!AX107,TB_TRANSACTIONS[Annual filter],1,TB_TRANSACTIONS[Expense type],"Variable"),0))</f>
        <v/>
      </c>
      <c r="BK107" s="24"/>
      <c r="BL107" s="24"/>
      <c r="BM107" s="24"/>
      <c r="BN107" s="24"/>
      <c r="BO107" s="269" t="str">
        <f ca="1">IF(Summary!$H107="","",OFFSET(Summary!$H107,0,Analysis!BO$10))</f>
        <v/>
      </c>
      <c r="BP107" s="269" t="str">
        <f ca="1">IF(Summary!$H107="","",OFFSET(Summary!$H107,0,Analysis!BP$10))</f>
        <v/>
      </c>
      <c r="BQ107" s="269" t="str">
        <f ca="1">IF(Summary!$H107="","",OFFSET(Summary!$H107,0,Analysis!BQ$10))</f>
        <v/>
      </c>
      <c r="BR107" s="269" t="str">
        <f ca="1">IF(Summary!$H107="","",OFFSET(Summary!$H107,0,Analysis!BR$10))</f>
        <v/>
      </c>
      <c r="BS107" s="269" t="str">
        <f ca="1">IF(Summary!$H107="","",OFFSET(Summary!$H107,0,Analysis!BS$10))</f>
        <v/>
      </c>
      <c r="BT107" s="269" t="str">
        <f ca="1">IF(Summary!$H107="","",OFFSET(Summary!$H107,0,Analysis!BT$10))</f>
        <v/>
      </c>
      <c r="BU107" s="269" t="str">
        <f ca="1">IF(Summary!$H107="","",OFFSET(Summary!$H107,0,Analysis!BU$10))</f>
        <v/>
      </c>
      <c r="BV107" s="269" t="str">
        <f ca="1">IF(Summary!$H107="","",OFFSET(Summary!$H107,0,Analysis!BV$10))</f>
        <v/>
      </c>
      <c r="BW107" s="269" t="str">
        <f ca="1">IF(Summary!$H107="","",OFFSET(Summary!$H107,0,Analysis!BW$10))</f>
        <v/>
      </c>
      <c r="BX107" s="269" t="str">
        <f ca="1">IF(Summary!$H107="","",OFFSET(Summary!$H107,0,Analysis!BX$10))</f>
        <v/>
      </c>
      <c r="BY107" s="269" t="str">
        <f ca="1">IF(Summary!$H107="","",OFFSET(Summary!$H107,0,Analysis!BY$10))</f>
        <v/>
      </c>
      <c r="BZ107" s="269" t="str">
        <f ca="1">IF(Summary!$H107="","",OFFSET(Summary!$H107,0,Analysis!BZ$10))</f>
        <v/>
      </c>
      <c r="CA107" s="269"/>
    </row>
    <row r="108" spans="4:79" ht="18" customHeight="1" x14ac:dyDescent="0.25">
      <c r="D108" s="38"/>
      <c r="E108" s="45"/>
      <c r="F108" s="44"/>
      <c r="G108" s="177"/>
      <c r="H108" s="175"/>
      <c r="I108" s="44"/>
      <c r="J108" s="146"/>
      <c r="K108" s="186">
        <v>55</v>
      </c>
      <c r="L108" s="146"/>
      <c r="M108" s="153" t="str">
        <f>IF(L108="","",IFERROR(SUMIFS(Allocations!$AA$29:$AA$128,Allocations!$AC$29:$AC$128,1,Allocations!$Z$29:$Z$128,Analysis!L108),0))</f>
        <v/>
      </c>
      <c r="N108" s="153" t="str">
        <f>IF(L108="","",IF(IFERROR(SUMIFS(TB_TRANSACTIONS[Total ($)],TB_TRANSACTIONS[Subcategory],Analysis!L108,TB_TRANSACTIONS[Month],$K$8),0)&lt;M108,IFERROR(SUMIFS(TB_TRANSACTIONS[Total ($)],TB_TRANSACTIONS[Subcategory],Analysis!L108,TB_TRANSACTIONS[Month],$K$8),0),M108))</f>
        <v/>
      </c>
      <c r="O108" s="153" t="str">
        <f>IF(L108="","",IF(IFERROR(SUMIFS(TB_TRANSACTIONS[Total ($)],TB_TRANSACTIONS[Subcategory],Analysis!L108,TB_TRANSACTIONS[Month],$K$8,TB_TRANSACTIONS[Monthly filter],1),0)&gt;M108,SUMIFS(TB_TRANSACTIONS[Total ($)],TB_TRANSACTIONS[Subcategory],Analysis!L108,TB_TRANSACTIONS[Month],$K$8,TB_TRANSACTIONS[Monthly filter],1),0))</f>
        <v/>
      </c>
      <c r="P108" s="153" t="str">
        <f t="shared" si="51"/>
        <v/>
      </c>
      <c r="Q108" s="151" t="str">
        <f t="shared" si="30"/>
        <v/>
      </c>
      <c r="R108" s="151" t="str">
        <f t="shared" si="52"/>
        <v/>
      </c>
      <c r="S108" s="151" t="str">
        <f t="shared" si="53"/>
        <v/>
      </c>
      <c r="T108" s="226" t="str">
        <f t="shared" si="54"/>
        <v/>
      </c>
      <c r="U108" s="186">
        <v>55</v>
      </c>
      <c r="V108" s="146"/>
      <c r="W108" s="153" t="str">
        <f>IF(L108="","",IFERROR(SUMIFS(TB_TRANSACTIONS[Total ($)],TB_TRANSACTIONS[Subcategory],Analysis!L108,TB_TRANSACTIONS[Month],$K$8,TB_TRANSACTIONS[Expense type],"Fixed",TB_TRANSACTIONS[Monthly filter],1),0))</f>
        <v/>
      </c>
      <c r="X108" s="153" t="str">
        <f>IF(L108="","",IFERROR(SUMIFS(TB_TRANSACTIONS[Total ($)],TB_TRANSACTIONS[Subcategory],Analysis!L108,TB_TRANSACTIONS[Month],$K$8,TB_TRANSACTIONS[Expense type],"Variable",TB_TRANSACTIONS[Monthly filter],1),0))</f>
        <v/>
      </c>
      <c r="Y108" s="153"/>
      <c r="AC108" s="146"/>
      <c r="AD108" s="186">
        <v>55</v>
      </c>
      <c r="AF108" s="153" t="str">
        <f>IF(AE108="","",IFERROR(SUMIFS(Allocations!$AF$29:$AF$128,Allocations!$AH$29:$AH$128,1,Allocations!$AE$29:$AE$128,Analysis!AE108),0))</f>
        <v/>
      </c>
      <c r="AG108" s="153" t="str">
        <f>IF(AE108="","",IF(IFERROR(SUMIFS(TB_TRANSACTIONS[Total ($)],TB_TRANSACTIONS[Quarterly filter],1,TB_TRANSACTIONS[Subcategory],AE108),0)&lt;AF108,IFERROR(SUMIFS(TB_TRANSACTIONS[Total ($)],TB_TRANSACTIONS[Quarterly filter],1,TB_TRANSACTIONS[Subcategory],AE108),0),AF108))</f>
        <v/>
      </c>
      <c r="AH108" s="153" t="str">
        <f>IF(AE108="","",IF(IFERROR(SUMIFS(TB_TRANSACTIONS[Total ($)],TB_TRANSACTIONS[Subcategory],Analysis!AE108,TB_TRANSACTIONS[Quarter],$AD$8,TB_TRANSACTIONS[Quarterly filter],1),0)&gt;AF108,SUMIFS(TB_TRANSACTIONS[Total ($)],TB_TRANSACTIONS[Subcategory],Analysis!AE108,TB_TRANSACTIONS[Quarter],$AD$8,TB_TRANSACTIONS[Quarterly filter],1),0))</f>
        <v/>
      </c>
      <c r="AI108" s="153" t="str">
        <f t="shared" si="46"/>
        <v/>
      </c>
      <c r="AJ108" s="151" t="str">
        <f t="shared" si="47"/>
        <v/>
      </c>
      <c r="AK108" s="151" t="str">
        <f t="shared" si="48"/>
        <v/>
      </c>
      <c r="AL108" s="151" t="str">
        <f t="shared" si="49"/>
        <v/>
      </c>
      <c r="AM108" s="226" t="str">
        <f t="shared" si="50"/>
        <v/>
      </c>
      <c r="AN108" s="186">
        <v>55</v>
      </c>
      <c r="AO108" s="146"/>
      <c r="AP108" s="153" t="str">
        <f>IF(AE108="","",IFERROR(SUMIFS(TB_TRANSACTIONS[Total ($)],TB_TRANSACTIONS[Subcategory],Analysis!AE108,TB_TRANSACTIONS[Quarter],$AD$8,TB_TRANSACTIONS[Expense type],"Fixed",TB_TRANSACTIONS[Quarterly filter],1),0))</f>
        <v/>
      </c>
      <c r="AQ108" s="153" t="str">
        <f>IF(AE108="","",IFERROR(SUMIFS(TB_TRANSACTIONS[Total ($)],TB_TRANSACTIONS[Subcategory],Analysis!AE108,TB_TRANSACTIONS[Quarter],$AD$8,TB_TRANSACTIONS[Expense type],"Variable",TB_TRANSACTIONS[Quarterly filter],1),0))</f>
        <v/>
      </c>
      <c r="AV108" s="146"/>
      <c r="AW108" s="186">
        <v>55</v>
      </c>
      <c r="AX108" s="146"/>
      <c r="AY108" s="153" t="str">
        <f>IF(AX108="","",IFERROR(SUMIFS(TB_ALLOCATIONS[Total ($)],TB_ALLOCATIONS[Annual filter],1,TB_ALLOCATIONS[Subcategory],Analysis!AX108),0))</f>
        <v/>
      </c>
      <c r="AZ108" s="153" t="str">
        <f>IF(AX108="","",IF(IFERROR(SUMIFS(TB_TRANSACTIONS[Total ($)],TB_TRANSACTIONS[Annual filter],1,TB_TRANSACTIONS[Subcategory],AX108),0)&lt;AY108,IFERROR(SUMIFS(TB_TRANSACTIONS[Total ($)],TB_TRANSACTIONS[Annual filter],1,TB_TRANSACTIONS[Subcategory],AX108),0),AY108))</f>
        <v/>
      </c>
      <c r="BA108" s="153" t="str">
        <f>IF(AX108="","",IF(IFERROR(SUMIFS(TB_TRANSACTIONS[Total ($)],TB_TRANSACTIONS[Subcategory],Analysis!AX108,TB_TRANSACTIONS[Annual filter],1),0)&gt;AY108,SUMIFS(TB_TRANSACTIONS[Total ($)],TB_TRANSACTIONS[Subcategory],Analysis!AX108,TB_TRANSACTIONS[Annual filter],1),0))</f>
        <v/>
      </c>
      <c r="BB108" s="153" t="str">
        <f t="shared" si="42"/>
        <v/>
      </c>
      <c r="BC108" s="151" t="str">
        <f t="shared" si="43"/>
        <v/>
      </c>
      <c r="BD108" s="151" t="str">
        <f t="shared" si="39"/>
        <v/>
      </c>
      <c r="BE108" s="151" t="str">
        <f t="shared" si="44"/>
        <v/>
      </c>
      <c r="BF108" s="226" t="str">
        <f t="shared" si="45"/>
        <v/>
      </c>
      <c r="BH108" s="146"/>
      <c r="BI108" s="153" t="str">
        <f>IF(AX108="","",IFERROR(SUMIFS(TB_TRANSACTIONS[Total ($)],TB_TRANSACTIONS[Subcategory],Analysis!AX108,TB_TRANSACTIONS[Annual filter],1,TB_TRANSACTIONS[Expense type],"Fixed"),0))</f>
        <v/>
      </c>
      <c r="BJ108" s="153" t="str">
        <f>IF(AX108="","",IFERROR(SUMIFS(TB_TRANSACTIONS[Total ($)],TB_TRANSACTIONS[Subcategory],Analysis!AX108,TB_TRANSACTIONS[Annual filter],1,TB_TRANSACTIONS[Expense type],"Variable"),0))</f>
        <v/>
      </c>
      <c r="BK108" s="24"/>
      <c r="BL108" s="24"/>
      <c r="BM108" s="24"/>
      <c r="BN108" s="24"/>
      <c r="BO108" s="269" t="str">
        <f ca="1">IF(Summary!$H108="","",OFFSET(Summary!$H108,0,Analysis!BO$10))</f>
        <v/>
      </c>
      <c r="BP108" s="269" t="str">
        <f ca="1">IF(Summary!$H108="","",OFFSET(Summary!$H108,0,Analysis!BP$10))</f>
        <v/>
      </c>
      <c r="BQ108" s="269" t="str">
        <f ca="1">IF(Summary!$H108="","",OFFSET(Summary!$H108,0,Analysis!BQ$10))</f>
        <v/>
      </c>
      <c r="BR108" s="269" t="str">
        <f ca="1">IF(Summary!$H108="","",OFFSET(Summary!$H108,0,Analysis!BR$10))</f>
        <v/>
      </c>
      <c r="BS108" s="269" t="str">
        <f ca="1">IF(Summary!$H108="","",OFFSET(Summary!$H108,0,Analysis!BS$10))</f>
        <v/>
      </c>
      <c r="BT108" s="269" t="str">
        <f ca="1">IF(Summary!$H108="","",OFFSET(Summary!$H108,0,Analysis!BT$10))</f>
        <v/>
      </c>
      <c r="BU108" s="269" t="str">
        <f ca="1">IF(Summary!$H108="","",OFFSET(Summary!$H108,0,Analysis!BU$10))</f>
        <v/>
      </c>
      <c r="BV108" s="269" t="str">
        <f ca="1">IF(Summary!$H108="","",OFFSET(Summary!$H108,0,Analysis!BV$10))</f>
        <v/>
      </c>
      <c r="BW108" s="269" t="str">
        <f ca="1">IF(Summary!$H108="","",OFFSET(Summary!$H108,0,Analysis!BW$10))</f>
        <v/>
      </c>
      <c r="BX108" s="269" t="str">
        <f ca="1">IF(Summary!$H108="","",OFFSET(Summary!$H108,0,Analysis!BX$10))</f>
        <v/>
      </c>
      <c r="BY108" s="269" t="str">
        <f ca="1">IF(Summary!$H108="","",OFFSET(Summary!$H108,0,Analysis!BY$10))</f>
        <v/>
      </c>
      <c r="BZ108" s="269" t="str">
        <f ca="1">IF(Summary!$H108="","",OFFSET(Summary!$H108,0,Analysis!BZ$10))</f>
        <v/>
      </c>
      <c r="CA108" s="269"/>
    </row>
    <row r="109" spans="4:79" ht="18" customHeight="1" x14ac:dyDescent="0.25">
      <c r="D109" s="38"/>
      <c r="E109" s="45"/>
      <c r="F109" s="44"/>
      <c r="G109" s="177"/>
      <c r="H109" s="175"/>
      <c r="I109" s="44"/>
      <c r="J109" s="146"/>
      <c r="K109" s="186">
        <v>56</v>
      </c>
      <c r="L109" s="146"/>
      <c r="M109" s="153" t="str">
        <f>IF(L109="","",IFERROR(SUMIFS(Allocations!$AA$29:$AA$128,Allocations!$AC$29:$AC$128,1,Allocations!$Z$29:$Z$128,Analysis!L109),0))</f>
        <v/>
      </c>
      <c r="N109" s="153" t="str">
        <f>IF(L109="","",IF(IFERROR(SUMIFS(TB_TRANSACTIONS[Total ($)],TB_TRANSACTIONS[Subcategory],Analysis!L109,TB_TRANSACTIONS[Month],$K$8),0)&lt;M109,IFERROR(SUMIFS(TB_TRANSACTIONS[Total ($)],TB_TRANSACTIONS[Subcategory],Analysis!L109,TB_TRANSACTIONS[Month],$K$8),0),M109))</f>
        <v/>
      </c>
      <c r="O109" s="153" t="str">
        <f>IF(L109="","",IF(IFERROR(SUMIFS(TB_TRANSACTIONS[Total ($)],TB_TRANSACTIONS[Subcategory],Analysis!L109,TB_TRANSACTIONS[Month],$K$8,TB_TRANSACTIONS[Monthly filter],1),0)&gt;M109,SUMIFS(TB_TRANSACTIONS[Total ($)],TB_TRANSACTIONS[Subcategory],Analysis!L109,TB_TRANSACTIONS[Month],$K$8,TB_TRANSACTIONS[Monthly filter],1),0))</f>
        <v/>
      </c>
      <c r="P109" s="153" t="str">
        <f t="shared" si="51"/>
        <v/>
      </c>
      <c r="Q109" s="151" t="str">
        <f t="shared" si="30"/>
        <v/>
      </c>
      <c r="R109" s="151" t="str">
        <f t="shared" si="52"/>
        <v/>
      </c>
      <c r="S109" s="151" t="str">
        <f t="shared" si="53"/>
        <v/>
      </c>
      <c r="T109" s="226" t="str">
        <f t="shared" si="54"/>
        <v/>
      </c>
      <c r="U109" s="186">
        <v>56</v>
      </c>
      <c r="V109" s="146"/>
      <c r="W109" s="153" t="str">
        <f>IF(L109="","",IFERROR(SUMIFS(TB_TRANSACTIONS[Total ($)],TB_TRANSACTIONS[Subcategory],Analysis!L109,TB_TRANSACTIONS[Month],$K$8,TB_TRANSACTIONS[Expense type],"Fixed",TB_TRANSACTIONS[Monthly filter],1),0))</f>
        <v/>
      </c>
      <c r="X109" s="153" t="str">
        <f>IF(L109="","",IFERROR(SUMIFS(TB_TRANSACTIONS[Total ($)],TB_TRANSACTIONS[Subcategory],Analysis!L109,TB_TRANSACTIONS[Month],$K$8,TB_TRANSACTIONS[Expense type],"Variable",TB_TRANSACTIONS[Monthly filter],1),0))</f>
        <v/>
      </c>
      <c r="Y109" s="153"/>
      <c r="AC109" s="146"/>
      <c r="AD109" s="186">
        <v>56</v>
      </c>
      <c r="AF109" s="153" t="str">
        <f>IF(AE109="","",IFERROR(SUMIFS(Allocations!$AF$29:$AF$128,Allocations!$AH$29:$AH$128,1,Allocations!$AE$29:$AE$128,Analysis!AE109),0))</f>
        <v/>
      </c>
      <c r="AG109" s="153" t="str">
        <f>IF(AE109="","",IF(IFERROR(SUMIFS(TB_TRANSACTIONS[Total ($)],TB_TRANSACTIONS[Quarterly filter],1,TB_TRANSACTIONS[Subcategory],AE109),0)&lt;AF109,IFERROR(SUMIFS(TB_TRANSACTIONS[Total ($)],TB_TRANSACTIONS[Quarterly filter],1,TB_TRANSACTIONS[Subcategory],AE109),0),AF109))</f>
        <v/>
      </c>
      <c r="AH109" s="153" t="str">
        <f>IF(AE109="","",IF(IFERROR(SUMIFS(TB_TRANSACTIONS[Total ($)],TB_TRANSACTIONS[Subcategory],Analysis!AE109,TB_TRANSACTIONS[Quarter],$AD$8,TB_TRANSACTIONS[Quarterly filter],1),0)&gt;AF109,SUMIFS(TB_TRANSACTIONS[Total ($)],TB_TRANSACTIONS[Subcategory],Analysis!AE109,TB_TRANSACTIONS[Quarter],$AD$8,TB_TRANSACTIONS[Quarterly filter],1),0))</f>
        <v/>
      </c>
      <c r="AI109" s="153" t="str">
        <f t="shared" si="46"/>
        <v/>
      </c>
      <c r="AJ109" s="151" t="str">
        <f t="shared" si="47"/>
        <v/>
      </c>
      <c r="AK109" s="151" t="str">
        <f t="shared" si="48"/>
        <v/>
      </c>
      <c r="AL109" s="151" t="str">
        <f t="shared" si="49"/>
        <v/>
      </c>
      <c r="AM109" s="226" t="str">
        <f t="shared" si="50"/>
        <v/>
      </c>
      <c r="AN109" s="186">
        <v>56</v>
      </c>
      <c r="AO109" s="146"/>
      <c r="AP109" s="153" t="str">
        <f>IF(AE109="","",IFERROR(SUMIFS(TB_TRANSACTIONS[Total ($)],TB_TRANSACTIONS[Subcategory],Analysis!AE109,TB_TRANSACTIONS[Quarter],$AD$8,TB_TRANSACTIONS[Expense type],"Fixed",TB_TRANSACTIONS[Quarterly filter],1),0))</f>
        <v/>
      </c>
      <c r="AQ109" s="153" t="str">
        <f>IF(AE109="","",IFERROR(SUMIFS(TB_TRANSACTIONS[Total ($)],TB_TRANSACTIONS[Subcategory],Analysis!AE109,TB_TRANSACTIONS[Quarter],$AD$8,TB_TRANSACTIONS[Expense type],"Variable",TB_TRANSACTIONS[Quarterly filter],1),0))</f>
        <v/>
      </c>
      <c r="AV109" s="146"/>
      <c r="AW109" s="186">
        <v>56</v>
      </c>
      <c r="AX109" s="146"/>
      <c r="AY109" s="153" t="str">
        <f>IF(AX109="","",IFERROR(SUMIFS(TB_ALLOCATIONS[Total ($)],TB_ALLOCATIONS[Annual filter],1,TB_ALLOCATIONS[Subcategory],Analysis!AX109),0))</f>
        <v/>
      </c>
      <c r="AZ109" s="153" t="str">
        <f>IF(AX109="","",IF(IFERROR(SUMIFS(TB_TRANSACTIONS[Total ($)],TB_TRANSACTIONS[Annual filter],1,TB_TRANSACTIONS[Subcategory],AX109),0)&lt;AY109,IFERROR(SUMIFS(TB_TRANSACTIONS[Total ($)],TB_TRANSACTIONS[Annual filter],1,TB_TRANSACTIONS[Subcategory],AX109),0),AY109))</f>
        <v/>
      </c>
      <c r="BA109" s="153" t="str">
        <f>IF(AX109="","",IF(IFERROR(SUMIFS(TB_TRANSACTIONS[Total ($)],TB_TRANSACTIONS[Subcategory],Analysis!AX109,TB_TRANSACTIONS[Annual filter],1),0)&gt;AY109,SUMIFS(TB_TRANSACTIONS[Total ($)],TB_TRANSACTIONS[Subcategory],Analysis!AX109,TB_TRANSACTIONS[Annual filter],1),0))</f>
        <v/>
      </c>
      <c r="BB109" s="153" t="str">
        <f t="shared" si="42"/>
        <v/>
      </c>
      <c r="BC109" s="151" t="str">
        <f t="shared" si="43"/>
        <v/>
      </c>
      <c r="BD109" s="151" t="str">
        <f t="shared" si="39"/>
        <v/>
      </c>
      <c r="BE109" s="151" t="str">
        <f t="shared" si="44"/>
        <v/>
      </c>
      <c r="BF109" s="226" t="str">
        <f t="shared" si="45"/>
        <v/>
      </c>
      <c r="BH109" s="146"/>
      <c r="BI109" s="153" t="str">
        <f>IF(AX109="","",IFERROR(SUMIFS(TB_TRANSACTIONS[Total ($)],TB_TRANSACTIONS[Subcategory],Analysis!AX109,TB_TRANSACTIONS[Annual filter],1,TB_TRANSACTIONS[Expense type],"Fixed"),0))</f>
        <v/>
      </c>
      <c r="BJ109" s="153" t="str">
        <f>IF(AX109="","",IFERROR(SUMIFS(TB_TRANSACTIONS[Total ($)],TB_TRANSACTIONS[Subcategory],Analysis!AX109,TB_TRANSACTIONS[Annual filter],1,TB_TRANSACTIONS[Expense type],"Variable"),0))</f>
        <v/>
      </c>
      <c r="BK109" s="24"/>
      <c r="BL109" s="24"/>
      <c r="BM109" s="24"/>
      <c r="BN109" s="24"/>
      <c r="BO109" s="269" t="str">
        <f ca="1">IF(Summary!$H109="","",OFFSET(Summary!$H109,0,Analysis!BO$10))</f>
        <v/>
      </c>
      <c r="BP109" s="269" t="str">
        <f ca="1">IF(Summary!$H109="","",OFFSET(Summary!$H109,0,Analysis!BP$10))</f>
        <v/>
      </c>
      <c r="BQ109" s="269" t="str">
        <f ca="1">IF(Summary!$H109="","",OFFSET(Summary!$H109,0,Analysis!BQ$10))</f>
        <v/>
      </c>
      <c r="BR109" s="269" t="str">
        <f ca="1">IF(Summary!$H109="","",OFFSET(Summary!$H109,0,Analysis!BR$10))</f>
        <v/>
      </c>
      <c r="BS109" s="269" t="str">
        <f ca="1">IF(Summary!$H109="","",OFFSET(Summary!$H109,0,Analysis!BS$10))</f>
        <v/>
      </c>
      <c r="BT109" s="269" t="str">
        <f ca="1">IF(Summary!$H109="","",OFFSET(Summary!$H109,0,Analysis!BT$10))</f>
        <v/>
      </c>
      <c r="BU109" s="269" t="str">
        <f ca="1">IF(Summary!$H109="","",OFFSET(Summary!$H109,0,Analysis!BU$10))</f>
        <v/>
      </c>
      <c r="BV109" s="269" t="str">
        <f ca="1">IF(Summary!$H109="","",OFFSET(Summary!$H109,0,Analysis!BV$10))</f>
        <v/>
      </c>
      <c r="BW109" s="269" t="str">
        <f ca="1">IF(Summary!$H109="","",OFFSET(Summary!$H109,0,Analysis!BW$10))</f>
        <v/>
      </c>
      <c r="BX109" s="269" t="str">
        <f ca="1">IF(Summary!$H109="","",OFFSET(Summary!$H109,0,Analysis!BX$10))</f>
        <v/>
      </c>
      <c r="BY109" s="269" t="str">
        <f ca="1">IF(Summary!$H109="","",OFFSET(Summary!$H109,0,Analysis!BY$10))</f>
        <v/>
      </c>
      <c r="BZ109" s="269" t="str">
        <f ca="1">IF(Summary!$H109="","",OFFSET(Summary!$H109,0,Analysis!BZ$10))</f>
        <v/>
      </c>
      <c r="CA109" s="269"/>
    </row>
    <row r="110" spans="4:79" ht="18" customHeight="1" x14ac:dyDescent="0.25">
      <c r="D110" s="38"/>
      <c r="E110" s="45"/>
      <c r="F110" s="44"/>
      <c r="G110" s="177"/>
      <c r="H110" s="175"/>
      <c r="I110" s="44"/>
      <c r="J110" s="146"/>
      <c r="K110" s="186">
        <v>57</v>
      </c>
      <c r="L110" s="146"/>
      <c r="M110" s="153" t="str">
        <f>IF(L110="","",IFERROR(SUMIFS(Allocations!$AA$29:$AA$128,Allocations!$AC$29:$AC$128,1,Allocations!$Z$29:$Z$128,Analysis!L110),0))</f>
        <v/>
      </c>
      <c r="N110" s="153" t="str">
        <f>IF(L110="","",IF(IFERROR(SUMIFS(TB_TRANSACTIONS[Total ($)],TB_TRANSACTIONS[Subcategory],Analysis!L110,TB_TRANSACTIONS[Month],$K$8),0)&lt;M110,IFERROR(SUMIFS(TB_TRANSACTIONS[Total ($)],TB_TRANSACTIONS[Subcategory],Analysis!L110,TB_TRANSACTIONS[Month],$K$8),0),M110))</f>
        <v/>
      </c>
      <c r="O110" s="153" t="str">
        <f>IF(L110="","",IF(IFERROR(SUMIFS(TB_TRANSACTIONS[Total ($)],TB_TRANSACTIONS[Subcategory],Analysis!L110,TB_TRANSACTIONS[Month],$K$8,TB_TRANSACTIONS[Monthly filter],1),0)&gt;M110,SUMIFS(TB_TRANSACTIONS[Total ($)],TB_TRANSACTIONS[Subcategory],Analysis!L110,TB_TRANSACTIONS[Month],$K$8,TB_TRANSACTIONS[Monthly filter],1),0))</f>
        <v/>
      </c>
      <c r="P110" s="153" t="str">
        <f t="shared" si="51"/>
        <v/>
      </c>
      <c r="Q110" s="151" t="str">
        <f t="shared" si="30"/>
        <v/>
      </c>
      <c r="R110" s="151" t="str">
        <f t="shared" si="52"/>
        <v/>
      </c>
      <c r="S110" s="151" t="str">
        <f t="shared" si="53"/>
        <v/>
      </c>
      <c r="T110" s="226" t="str">
        <f t="shared" si="54"/>
        <v/>
      </c>
      <c r="U110" s="186">
        <v>57</v>
      </c>
      <c r="V110" s="146"/>
      <c r="W110" s="153" t="str">
        <f>IF(L110="","",IFERROR(SUMIFS(TB_TRANSACTIONS[Total ($)],TB_TRANSACTIONS[Subcategory],Analysis!L110,TB_TRANSACTIONS[Month],$K$8,TB_TRANSACTIONS[Expense type],"Fixed",TB_TRANSACTIONS[Monthly filter],1),0))</f>
        <v/>
      </c>
      <c r="X110" s="153" t="str">
        <f>IF(L110="","",IFERROR(SUMIFS(TB_TRANSACTIONS[Total ($)],TB_TRANSACTIONS[Subcategory],Analysis!L110,TB_TRANSACTIONS[Month],$K$8,TB_TRANSACTIONS[Expense type],"Variable",TB_TRANSACTIONS[Monthly filter],1),0))</f>
        <v/>
      </c>
      <c r="Y110" s="153"/>
      <c r="AC110" s="146"/>
      <c r="AD110" s="186">
        <v>57</v>
      </c>
      <c r="AF110" s="153" t="str">
        <f>IF(AE110="","",IFERROR(SUMIFS(Allocations!$AF$29:$AF$128,Allocations!$AH$29:$AH$128,1,Allocations!$AE$29:$AE$128,Analysis!AE110),0))</f>
        <v/>
      </c>
      <c r="AG110" s="153" t="str">
        <f>IF(AE110="","",IF(IFERROR(SUMIFS(TB_TRANSACTIONS[Total ($)],TB_TRANSACTIONS[Quarterly filter],1,TB_TRANSACTIONS[Subcategory],AE110),0)&lt;AF110,IFERROR(SUMIFS(TB_TRANSACTIONS[Total ($)],TB_TRANSACTIONS[Quarterly filter],1,TB_TRANSACTIONS[Subcategory],AE110),0),AF110))</f>
        <v/>
      </c>
      <c r="AH110" s="153" t="str">
        <f>IF(AE110="","",IF(IFERROR(SUMIFS(TB_TRANSACTIONS[Total ($)],TB_TRANSACTIONS[Subcategory],Analysis!AE110,TB_TRANSACTIONS[Quarter],$AD$8,TB_TRANSACTIONS[Quarterly filter],1),0)&gt;AF110,SUMIFS(TB_TRANSACTIONS[Total ($)],TB_TRANSACTIONS[Subcategory],Analysis!AE110,TB_TRANSACTIONS[Quarter],$AD$8,TB_TRANSACTIONS[Quarterly filter],1),0))</f>
        <v/>
      </c>
      <c r="AI110" s="153" t="str">
        <f t="shared" si="46"/>
        <v/>
      </c>
      <c r="AJ110" s="151" t="str">
        <f t="shared" si="47"/>
        <v/>
      </c>
      <c r="AK110" s="151" t="str">
        <f t="shared" si="48"/>
        <v/>
      </c>
      <c r="AL110" s="151" t="str">
        <f t="shared" si="49"/>
        <v/>
      </c>
      <c r="AM110" s="226" t="str">
        <f t="shared" si="50"/>
        <v/>
      </c>
      <c r="AN110" s="186">
        <v>57</v>
      </c>
      <c r="AO110" s="146"/>
      <c r="AP110" s="153" t="str">
        <f>IF(AE110="","",IFERROR(SUMIFS(TB_TRANSACTIONS[Total ($)],TB_TRANSACTIONS[Subcategory],Analysis!AE110,TB_TRANSACTIONS[Quarter],$AD$8,TB_TRANSACTIONS[Expense type],"Fixed",TB_TRANSACTIONS[Quarterly filter],1),0))</f>
        <v/>
      </c>
      <c r="AQ110" s="153" t="str">
        <f>IF(AE110="","",IFERROR(SUMIFS(TB_TRANSACTIONS[Total ($)],TB_TRANSACTIONS[Subcategory],Analysis!AE110,TB_TRANSACTIONS[Quarter],$AD$8,TB_TRANSACTIONS[Expense type],"Variable",TB_TRANSACTIONS[Quarterly filter],1),0))</f>
        <v/>
      </c>
      <c r="AV110" s="146"/>
      <c r="AW110" s="186">
        <v>57</v>
      </c>
      <c r="AX110" s="146"/>
      <c r="AY110" s="153" t="str">
        <f>IF(AX110="","",IFERROR(SUMIFS(TB_ALLOCATIONS[Total ($)],TB_ALLOCATIONS[Annual filter],1,TB_ALLOCATIONS[Subcategory],Analysis!AX110),0))</f>
        <v/>
      </c>
      <c r="AZ110" s="153" t="str">
        <f>IF(AX110="","",IF(IFERROR(SUMIFS(TB_TRANSACTIONS[Total ($)],TB_TRANSACTIONS[Annual filter],1,TB_TRANSACTIONS[Subcategory],AX110),0)&lt;AY110,IFERROR(SUMIFS(TB_TRANSACTIONS[Total ($)],TB_TRANSACTIONS[Annual filter],1,TB_TRANSACTIONS[Subcategory],AX110),0),AY110))</f>
        <v/>
      </c>
      <c r="BA110" s="153" t="str">
        <f>IF(AX110="","",IF(IFERROR(SUMIFS(TB_TRANSACTIONS[Total ($)],TB_TRANSACTIONS[Subcategory],Analysis!AX110,TB_TRANSACTIONS[Annual filter],1),0)&gt;AY110,SUMIFS(TB_TRANSACTIONS[Total ($)],TB_TRANSACTIONS[Subcategory],Analysis!AX110,TB_TRANSACTIONS[Annual filter],1),0))</f>
        <v/>
      </c>
      <c r="BB110" s="153" t="str">
        <f t="shared" si="42"/>
        <v/>
      </c>
      <c r="BC110" s="151" t="str">
        <f t="shared" si="43"/>
        <v/>
      </c>
      <c r="BD110" s="151" t="str">
        <f t="shared" si="39"/>
        <v/>
      </c>
      <c r="BE110" s="151" t="str">
        <f t="shared" si="44"/>
        <v/>
      </c>
      <c r="BF110" s="226" t="str">
        <f t="shared" si="45"/>
        <v/>
      </c>
      <c r="BH110" s="146"/>
      <c r="BI110" s="153" t="str">
        <f>IF(AX110="","",IFERROR(SUMIFS(TB_TRANSACTIONS[Total ($)],TB_TRANSACTIONS[Subcategory],Analysis!AX110,TB_TRANSACTIONS[Annual filter],1,TB_TRANSACTIONS[Expense type],"Fixed"),0))</f>
        <v/>
      </c>
      <c r="BJ110" s="153" t="str">
        <f>IF(AX110="","",IFERROR(SUMIFS(TB_TRANSACTIONS[Total ($)],TB_TRANSACTIONS[Subcategory],Analysis!AX110,TB_TRANSACTIONS[Annual filter],1,TB_TRANSACTIONS[Expense type],"Variable"),0))</f>
        <v/>
      </c>
      <c r="BK110" s="24"/>
      <c r="BL110" s="24"/>
      <c r="BM110" s="24"/>
      <c r="BN110" s="24"/>
      <c r="BO110" s="269" t="str">
        <f ca="1">IF(Summary!$H110="","",OFFSET(Summary!$H110,0,Analysis!BO$10))</f>
        <v/>
      </c>
      <c r="BP110" s="269" t="str">
        <f ca="1">IF(Summary!$H110="","",OFFSET(Summary!$H110,0,Analysis!BP$10))</f>
        <v/>
      </c>
      <c r="BQ110" s="269" t="str">
        <f ca="1">IF(Summary!$H110="","",OFFSET(Summary!$H110,0,Analysis!BQ$10))</f>
        <v/>
      </c>
      <c r="BR110" s="269" t="str">
        <f ca="1">IF(Summary!$H110="","",OFFSET(Summary!$H110,0,Analysis!BR$10))</f>
        <v/>
      </c>
      <c r="BS110" s="269" t="str">
        <f ca="1">IF(Summary!$H110="","",OFFSET(Summary!$H110,0,Analysis!BS$10))</f>
        <v/>
      </c>
      <c r="BT110" s="269" t="str">
        <f ca="1">IF(Summary!$H110="","",OFFSET(Summary!$H110,0,Analysis!BT$10))</f>
        <v/>
      </c>
      <c r="BU110" s="269" t="str">
        <f ca="1">IF(Summary!$H110="","",OFFSET(Summary!$H110,0,Analysis!BU$10))</f>
        <v/>
      </c>
      <c r="BV110" s="269" t="str">
        <f ca="1">IF(Summary!$H110="","",OFFSET(Summary!$H110,0,Analysis!BV$10))</f>
        <v/>
      </c>
      <c r="BW110" s="269" t="str">
        <f ca="1">IF(Summary!$H110="","",OFFSET(Summary!$H110,0,Analysis!BW$10))</f>
        <v/>
      </c>
      <c r="BX110" s="269" t="str">
        <f ca="1">IF(Summary!$H110="","",OFFSET(Summary!$H110,0,Analysis!BX$10))</f>
        <v/>
      </c>
      <c r="BY110" s="269" t="str">
        <f ca="1">IF(Summary!$H110="","",OFFSET(Summary!$H110,0,Analysis!BY$10))</f>
        <v/>
      </c>
      <c r="BZ110" s="269" t="str">
        <f ca="1">IF(Summary!$H110="","",OFFSET(Summary!$H110,0,Analysis!BZ$10))</f>
        <v/>
      </c>
      <c r="CA110" s="269"/>
    </row>
    <row r="111" spans="4:79" ht="18" customHeight="1" x14ac:dyDescent="0.25">
      <c r="D111" s="38"/>
      <c r="E111" s="45"/>
      <c r="F111" s="44"/>
      <c r="G111" s="177"/>
      <c r="H111" s="175"/>
      <c r="I111" s="44"/>
      <c r="J111" s="146"/>
      <c r="K111" s="186">
        <v>58</v>
      </c>
      <c r="L111" s="146"/>
      <c r="M111" s="153" t="str">
        <f>IF(L111="","",IFERROR(SUMIFS(Allocations!$AA$29:$AA$128,Allocations!$AC$29:$AC$128,1,Allocations!$Z$29:$Z$128,Analysis!L111),0))</f>
        <v/>
      </c>
      <c r="N111" s="153" t="str">
        <f>IF(L111="","",IF(IFERROR(SUMIFS(TB_TRANSACTIONS[Total ($)],TB_TRANSACTIONS[Subcategory],Analysis!L111,TB_TRANSACTIONS[Month],$K$8),0)&lt;M111,IFERROR(SUMIFS(TB_TRANSACTIONS[Total ($)],TB_TRANSACTIONS[Subcategory],Analysis!L111,TB_TRANSACTIONS[Month],$K$8),0),M111))</f>
        <v/>
      </c>
      <c r="O111" s="153" t="str">
        <f>IF(L111="","",IF(IFERROR(SUMIFS(TB_TRANSACTIONS[Total ($)],TB_TRANSACTIONS[Subcategory],Analysis!L111,TB_TRANSACTIONS[Month],$K$8,TB_TRANSACTIONS[Monthly filter],1),0)&gt;M111,SUMIFS(TB_TRANSACTIONS[Total ($)],TB_TRANSACTIONS[Subcategory],Analysis!L111,TB_TRANSACTIONS[Month],$K$8,TB_TRANSACTIONS[Monthly filter],1),0))</f>
        <v/>
      </c>
      <c r="P111" s="153" t="str">
        <f t="shared" si="51"/>
        <v/>
      </c>
      <c r="Q111" s="151" t="str">
        <f t="shared" si="30"/>
        <v/>
      </c>
      <c r="R111" s="151" t="str">
        <f t="shared" si="52"/>
        <v/>
      </c>
      <c r="S111" s="151" t="str">
        <f t="shared" si="53"/>
        <v/>
      </c>
      <c r="T111" s="226" t="str">
        <f t="shared" si="54"/>
        <v/>
      </c>
      <c r="U111" s="186">
        <v>58</v>
      </c>
      <c r="V111" s="146"/>
      <c r="W111" s="153" t="str">
        <f>IF(L111="","",IFERROR(SUMIFS(TB_TRANSACTIONS[Total ($)],TB_TRANSACTIONS[Subcategory],Analysis!L111,TB_TRANSACTIONS[Month],$K$8,TB_TRANSACTIONS[Expense type],"Fixed",TB_TRANSACTIONS[Monthly filter],1),0))</f>
        <v/>
      </c>
      <c r="X111" s="153" t="str">
        <f>IF(L111="","",IFERROR(SUMIFS(TB_TRANSACTIONS[Total ($)],TB_TRANSACTIONS[Subcategory],Analysis!L111,TB_TRANSACTIONS[Month],$K$8,TB_TRANSACTIONS[Expense type],"Variable",TB_TRANSACTIONS[Monthly filter],1),0))</f>
        <v/>
      </c>
      <c r="Y111" s="153"/>
      <c r="AC111" s="146"/>
      <c r="AD111" s="186">
        <v>58</v>
      </c>
      <c r="AF111" s="153" t="str">
        <f>IF(AE111="","",IFERROR(SUMIFS(Allocations!$AF$29:$AF$128,Allocations!$AH$29:$AH$128,1,Allocations!$AE$29:$AE$128,Analysis!AE111),0))</f>
        <v/>
      </c>
      <c r="AG111" s="153" t="str">
        <f>IF(AE111="","",IF(IFERROR(SUMIFS(TB_TRANSACTIONS[Total ($)],TB_TRANSACTIONS[Quarterly filter],1,TB_TRANSACTIONS[Subcategory],AE111),0)&lt;AF111,IFERROR(SUMIFS(TB_TRANSACTIONS[Total ($)],TB_TRANSACTIONS[Quarterly filter],1,TB_TRANSACTIONS[Subcategory],AE111),0),AF111))</f>
        <v/>
      </c>
      <c r="AH111" s="153" t="str">
        <f>IF(AE111="","",IF(IFERROR(SUMIFS(TB_TRANSACTIONS[Total ($)],TB_TRANSACTIONS[Subcategory],Analysis!AE111,TB_TRANSACTIONS[Quarter],$AD$8,TB_TRANSACTIONS[Quarterly filter],1),0)&gt;AF111,SUMIFS(TB_TRANSACTIONS[Total ($)],TB_TRANSACTIONS[Subcategory],Analysis!AE111,TB_TRANSACTIONS[Quarter],$AD$8,TB_TRANSACTIONS[Quarterly filter],1),0))</f>
        <v/>
      </c>
      <c r="AI111" s="153" t="str">
        <f t="shared" si="46"/>
        <v/>
      </c>
      <c r="AJ111" s="151" t="str">
        <f t="shared" si="47"/>
        <v/>
      </c>
      <c r="AK111" s="151" t="str">
        <f t="shared" si="48"/>
        <v/>
      </c>
      <c r="AL111" s="151" t="str">
        <f t="shared" si="49"/>
        <v/>
      </c>
      <c r="AM111" s="226" t="str">
        <f t="shared" si="50"/>
        <v/>
      </c>
      <c r="AN111" s="186">
        <v>58</v>
      </c>
      <c r="AO111" s="146"/>
      <c r="AP111" s="153" t="str">
        <f>IF(AE111="","",IFERROR(SUMIFS(TB_TRANSACTIONS[Total ($)],TB_TRANSACTIONS[Subcategory],Analysis!AE111,TB_TRANSACTIONS[Quarter],$AD$8,TB_TRANSACTIONS[Expense type],"Fixed",TB_TRANSACTIONS[Quarterly filter],1),0))</f>
        <v/>
      </c>
      <c r="AQ111" s="153" t="str">
        <f>IF(AE111="","",IFERROR(SUMIFS(TB_TRANSACTIONS[Total ($)],TB_TRANSACTIONS[Subcategory],Analysis!AE111,TB_TRANSACTIONS[Quarter],$AD$8,TB_TRANSACTIONS[Expense type],"Variable",TB_TRANSACTIONS[Quarterly filter],1),0))</f>
        <v/>
      </c>
      <c r="AV111" s="146"/>
      <c r="AW111" s="186">
        <v>58</v>
      </c>
      <c r="AX111" s="146"/>
      <c r="AY111" s="153" t="str">
        <f>IF(AX111="","",IFERROR(SUMIFS(TB_ALLOCATIONS[Total ($)],TB_ALLOCATIONS[Annual filter],1,TB_ALLOCATIONS[Subcategory],Analysis!AX111),0))</f>
        <v/>
      </c>
      <c r="AZ111" s="153" t="str">
        <f>IF(AX111="","",IF(IFERROR(SUMIFS(TB_TRANSACTIONS[Total ($)],TB_TRANSACTIONS[Annual filter],1,TB_TRANSACTIONS[Subcategory],AX111),0)&lt;AY111,IFERROR(SUMIFS(TB_TRANSACTIONS[Total ($)],TB_TRANSACTIONS[Annual filter],1,TB_TRANSACTIONS[Subcategory],AX111),0),AY111))</f>
        <v/>
      </c>
      <c r="BA111" s="153" t="str">
        <f>IF(AX111="","",IF(IFERROR(SUMIFS(TB_TRANSACTIONS[Total ($)],TB_TRANSACTIONS[Subcategory],Analysis!AX111,TB_TRANSACTIONS[Annual filter],1),0)&gt;AY111,SUMIFS(TB_TRANSACTIONS[Total ($)],TB_TRANSACTIONS[Subcategory],Analysis!AX111,TB_TRANSACTIONS[Annual filter],1),0))</f>
        <v/>
      </c>
      <c r="BB111" s="153" t="str">
        <f t="shared" si="42"/>
        <v/>
      </c>
      <c r="BC111" s="151" t="str">
        <f t="shared" si="43"/>
        <v/>
      </c>
      <c r="BD111" s="151" t="str">
        <f t="shared" si="39"/>
        <v/>
      </c>
      <c r="BE111" s="151" t="str">
        <f t="shared" si="44"/>
        <v/>
      </c>
      <c r="BF111" s="226" t="str">
        <f t="shared" si="45"/>
        <v/>
      </c>
      <c r="BH111" s="146"/>
      <c r="BI111" s="153" t="str">
        <f>IF(AX111="","",IFERROR(SUMIFS(TB_TRANSACTIONS[Total ($)],TB_TRANSACTIONS[Subcategory],Analysis!AX111,TB_TRANSACTIONS[Annual filter],1,TB_TRANSACTIONS[Expense type],"Fixed"),0))</f>
        <v/>
      </c>
      <c r="BJ111" s="153" t="str">
        <f>IF(AX111="","",IFERROR(SUMIFS(TB_TRANSACTIONS[Total ($)],TB_TRANSACTIONS[Subcategory],Analysis!AX111,TB_TRANSACTIONS[Annual filter],1,TB_TRANSACTIONS[Expense type],"Variable"),0))</f>
        <v/>
      </c>
      <c r="BK111" s="24"/>
      <c r="BL111" s="24"/>
      <c r="BM111" s="24"/>
      <c r="BN111" s="24"/>
      <c r="BO111" s="269" t="str">
        <f ca="1">IF(Summary!$H111="","",OFFSET(Summary!$H111,0,Analysis!BO$10))</f>
        <v/>
      </c>
      <c r="BP111" s="269" t="str">
        <f ca="1">IF(Summary!$H111="","",OFFSET(Summary!$H111,0,Analysis!BP$10))</f>
        <v/>
      </c>
      <c r="BQ111" s="269" t="str">
        <f ca="1">IF(Summary!$H111="","",OFFSET(Summary!$H111,0,Analysis!BQ$10))</f>
        <v/>
      </c>
      <c r="BR111" s="269" t="str">
        <f ca="1">IF(Summary!$H111="","",OFFSET(Summary!$H111,0,Analysis!BR$10))</f>
        <v/>
      </c>
      <c r="BS111" s="269" t="str">
        <f ca="1">IF(Summary!$H111="","",OFFSET(Summary!$H111,0,Analysis!BS$10))</f>
        <v/>
      </c>
      <c r="BT111" s="269" t="str">
        <f ca="1">IF(Summary!$H111="","",OFFSET(Summary!$H111,0,Analysis!BT$10))</f>
        <v/>
      </c>
      <c r="BU111" s="269" t="str">
        <f ca="1">IF(Summary!$H111="","",OFFSET(Summary!$H111,0,Analysis!BU$10))</f>
        <v/>
      </c>
      <c r="BV111" s="269" t="str">
        <f ca="1">IF(Summary!$H111="","",OFFSET(Summary!$H111,0,Analysis!BV$10))</f>
        <v/>
      </c>
      <c r="BW111" s="269" t="str">
        <f ca="1">IF(Summary!$H111="","",OFFSET(Summary!$H111,0,Analysis!BW$10))</f>
        <v/>
      </c>
      <c r="BX111" s="269" t="str">
        <f ca="1">IF(Summary!$H111="","",OFFSET(Summary!$H111,0,Analysis!BX$10))</f>
        <v/>
      </c>
      <c r="BY111" s="269" t="str">
        <f ca="1">IF(Summary!$H111="","",OFFSET(Summary!$H111,0,Analysis!BY$10))</f>
        <v/>
      </c>
      <c r="BZ111" s="269" t="str">
        <f ca="1">IF(Summary!$H111="","",OFFSET(Summary!$H111,0,Analysis!BZ$10))</f>
        <v/>
      </c>
      <c r="CA111" s="269"/>
    </row>
    <row r="112" spans="4:79" ht="18" customHeight="1" x14ac:dyDescent="0.25">
      <c r="D112" s="38"/>
      <c r="E112" s="45"/>
      <c r="F112" s="44"/>
      <c r="G112" s="177"/>
      <c r="H112" s="175"/>
      <c r="I112" s="44"/>
      <c r="J112" s="146"/>
      <c r="K112" s="186">
        <v>59</v>
      </c>
      <c r="L112" s="146"/>
      <c r="M112" s="153" t="str">
        <f>IF(L112="","",IFERROR(SUMIFS(Allocations!$AA$29:$AA$128,Allocations!$AC$29:$AC$128,1,Allocations!$Z$29:$Z$128,Analysis!L112),0))</f>
        <v/>
      </c>
      <c r="N112" s="153" t="str">
        <f>IF(L112="","",IF(IFERROR(SUMIFS(TB_TRANSACTIONS[Total ($)],TB_TRANSACTIONS[Subcategory],Analysis!L112,TB_TRANSACTIONS[Month],$K$8),0)&lt;M112,IFERROR(SUMIFS(TB_TRANSACTIONS[Total ($)],TB_TRANSACTIONS[Subcategory],Analysis!L112,TB_TRANSACTIONS[Month],$K$8),0),M112))</f>
        <v/>
      </c>
      <c r="O112" s="153" t="str">
        <f>IF(L112="","",IF(IFERROR(SUMIFS(TB_TRANSACTIONS[Total ($)],TB_TRANSACTIONS[Subcategory],Analysis!L112,TB_TRANSACTIONS[Month],$K$8,TB_TRANSACTIONS[Monthly filter],1),0)&gt;M112,SUMIFS(TB_TRANSACTIONS[Total ($)],TB_TRANSACTIONS[Subcategory],Analysis!L112,TB_TRANSACTIONS[Month],$K$8,TB_TRANSACTIONS[Monthly filter],1),0))</f>
        <v/>
      </c>
      <c r="P112" s="153" t="str">
        <f t="shared" si="51"/>
        <v/>
      </c>
      <c r="Q112" s="151" t="str">
        <f t="shared" si="30"/>
        <v/>
      </c>
      <c r="R112" s="151" t="str">
        <f t="shared" si="52"/>
        <v/>
      </c>
      <c r="S112" s="151" t="str">
        <f t="shared" si="53"/>
        <v/>
      </c>
      <c r="T112" s="226" t="str">
        <f t="shared" si="54"/>
        <v/>
      </c>
      <c r="U112" s="186">
        <v>59</v>
      </c>
      <c r="V112" s="146"/>
      <c r="W112" s="153" t="str">
        <f>IF(L112="","",IFERROR(SUMIFS(TB_TRANSACTIONS[Total ($)],TB_TRANSACTIONS[Subcategory],Analysis!L112,TB_TRANSACTIONS[Month],$K$8,TB_TRANSACTIONS[Expense type],"Fixed",TB_TRANSACTIONS[Monthly filter],1),0))</f>
        <v/>
      </c>
      <c r="X112" s="153" t="str">
        <f>IF(L112="","",IFERROR(SUMIFS(TB_TRANSACTIONS[Total ($)],TB_TRANSACTIONS[Subcategory],Analysis!L112,TB_TRANSACTIONS[Month],$K$8,TB_TRANSACTIONS[Expense type],"Variable",TB_TRANSACTIONS[Monthly filter],1),0))</f>
        <v/>
      </c>
      <c r="Y112" s="153"/>
      <c r="AC112" s="146"/>
      <c r="AD112" s="186">
        <v>59</v>
      </c>
      <c r="AF112" s="153" t="str">
        <f>IF(AE112="","",IFERROR(SUMIFS(Allocations!$AF$29:$AF$128,Allocations!$AH$29:$AH$128,1,Allocations!$AE$29:$AE$128,Analysis!AE112),0))</f>
        <v/>
      </c>
      <c r="AG112" s="153" t="str">
        <f>IF(AE112="","",IF(IFERROR(SUMIFS(TB_TRANSACTIONS[Total ($)],TB_TRANSACTIONS[Quarterly filter],1,TB_TRANSACTIONS[Subcategory],AE112),0)&lt;AF112,IFERROR(SUMIFS(TB_TRANSACTIONS[Total ($)],TB_TRANSACTIONS[Quarterly filter],1,TB_TRANSACTIONS[Subcategory],AE112),0),AF112))</f>
        <v/>
      </c>
      <c r="AH112" s="153" t="str">
        <f>IF(AE112="","",IF(IFERROR(SUMIFS(TB_TRANSACTIONS[Total ($)],TB_TRANSACTIONS[Subcategory],Analysis!AE112,TB_TRANSACTIONS[Quarter],$AD$8,TB_TRANSACTIONS[Quarterly filter],1),0)&gt;AF112,SUMIFS(TB_TRANSACTIONS[Total ($)],TB_TRANSACTIONS[Subcategory],Analysis!AE112,TB_TRANSACTIONS[Quarter],$AD$8,TB_TRANSACTIONS[Quarterly filter],1),0))</f>
        <v/>
      </c>
      <c r="AI112" s="153" t="str">
        <f t="shared" si="46"/>
        <v/>
      </c>
      <c r="AJ112" s="151" t="str">
        <f t="shared" si="47"/>
        <v/>
      </c>
      <c r="AK112" s="151" t="str">
        <f t="shared" si="48"/>
        <v/>
      </c>
      <c r="AL112" s="151" t="str">
        <f t="shared" si="49"/>
        <v/>
      </c>
      <c r="AM112" s="226" t="str">
        <f t="shared" si="50"/>
        <v/>
      </c>
      <c r="AN112" s="186">
        <v>59</v>
      </c>
      <c r="AO112" s="146"/>
      <c r="AP112" s="153" t="str">
        <f>IF(AE112="","",IFERROR(SUMIFS(TB_TRANSACTIONS[Total ($)],TB_TRANSACTIONS[Subcategory],Analysis!AE112,TB_TRANSACTIONS[Quarter],$AD$8,TB_TRANSACTIONS[Expense type],"Fixed",TB_TRANSACTIONS[Quarterly filter],1),0))</f>
        <v/>
      </c>
      <c r="AQ112" s="153" t="str">
        <f>IF(AE112="","",IFERROR(SUMIFS(TB_TRANSACTIONS[Total ($)],TB_TRANSACTIONS[Subcategory],Analysis!AE112,TB_TRANSACTIONS[Quarter],$AD$8,TB_TRANSACTIONS[Expense type],"Variable",TB_TRANSACTIONS[Quarterly filter],1),0))</f>
        <v/>
      </c>
      <c r="AV112" s="146"/>
      <c r="AW112" s="186">
        <v>59</v>
      </c>
      <c r="AX112" s="146"/>
      <c r="AY112" s="153" t="str">
        <f>IF(AX112="","",IFERROR(SUMIFS(TB_ALLOCATIONS[Total ($)],TB_ALLOCATIONS[Annual filter],1,TB_ALLOCATIONS[Subcategory],Analysis!AX112),0))</f>
        <v/>
      </c>
      <c r="AZ112" s="153" t="str">
        <f>IF(AX112="","",IF(IFERROR(SUMIFS(TB_TRANSACTIONS[Total ($)],TB_TRANSACTIONS[Annual filter],1,TB_TRANSACTIONS[Subcategory],AX112),0)&lt;AY112,IFERROR(SUMIFS(TB_TRANSACTIONS[Total ($)],TB_TRANSACTIONS[Annual filter],1,TB_TRANSACTIONS[Subcategory],AX112),0),AY112))</f>
        <v/>
      </c>
      <c r="BA112" s="153" t="str">
        <f>IF(AX112="","",IF(IFERROR(SUMIFS(TB_TRANSACTIONS[Total ($)],TB_TRANSACTIONS[Subcategory],Analysis!AX112,TB_TRANSACTIONS[Annual filter],1),0)&gt;AY112,SUMIFS(TB_TRANSACTIONS[Total ($)],TB_TRANSACTIONS[Subcategory],Analysis!AX112,TB_TRANSACTIONS[Annual filter],1),0))</f>
        <v/>
      </c>
      <c r="BB112" s="153" t="str">
        <f t="shared" si="42"/>
        <v/>
      </c>
      <c r="BC112" s="151" t="str">
        <f t="shared" si="43"/>
        <v/>
      </c>
      <c r="BD112" s="151" t="str">
        <f t="shared" si="39"/>
        <v/>
      </c>
      <c r="BE112" s="151" t="str">
        <f t="shared" si="44"/>
        <v/>
      </c>
      <c r="BF112" s="226" t="str">
        <f t="shared" si="45"/>
        <v/>
      </c>
      <c r="BH112" s="146"/>
      <c r="BI112" s="153" t="str">
        <f>IF(AX112="","",IFERROR(SUMIFS(TB_TRANSACTIONS[Total ($)],TB_TRANSACTIONS[Subcategory],Analysis!AX112,TB_TRANSACTIONS[Annual filter],1,TB_TRANSACTIONS[Expense type],"Fixed"),0))</f>
        <v/>
      </c>
      <c r="BJ112" s="153" t="str">
        <f>IF(AX112="","",IFERROR(SUMIFS(TB_TRANSACTIONS[Total ($)],TB_TRANSACTIONS[Subcategory],Analysis!AX112,TB_TRANSACTIONS[Annual filter],1,TB_TRANSACTIONS[Expense type],"Variable"),0))</f>
        <v/>
      </c>
      <c r="BK112" s="24"/>
      <c r="BL112" s="24"/>
      <c r="BM112" s="24"/>
      <c r="BN112" s="24"/>
      <c r="BO112" s="269" t="str">
        <f ca="1">IF(Summary!$H112="","",OFFSET(Summary!$H112,0,Analysis!BO$10))</f>
        <v/>
      </c>
      <c r="BP112" s="269" t="str">
        <f ca="1">IF(Summary!$H112="","",OFFSET(Summary!$H112,0,Analysis!BP$10))</f>
        <v/>
      </c>
      <c r="BQ112" s="269" t="str">
        <f ca="1">IF(Summary!$H112="","",OFFSET(Summary!$H112,0,Analysis!BQ$10))</f>
        <v/>
      </c>
      <c r="BR112" s="269" t="str">
        <f ca="1">IF(Summary!$H112="","",OFFSET(Summary!$H112,0,Analysis!BR$10))</f>
        <v/>
      </c>
      <c r="BS112" s="269" t="str">
        <f ca="1">IF(Summary!$H112="","",OFFSET(Summary!$H112,0,Analysis!BS$10))</f>
        <v/>
      </c>
      <c r="BT112" s="269" t="str">
        <f ca="1">IF(Summary!$H112="","",OFFSET(Summary!$H112,0,Analysis!BT$10))</f>
        <v/>
      </c>
      <c r="BU112" s="269" t="str">
        <f ca="1">IF(Summary!$H112="","",OFFSET(Summary!$H112,0,Analysis!BU$10))</f>
        <v/>
      </c>
      <c r="BV112" s="269" t="str">
        <f ca="1">IF(Summary!$H112="","",OFFSET(Summary!$H112,0,Analysis!BV$10))</f>
        <v/>
      </c>
      <c r="BW112" s="269" t="str">
        <f ca="1">IF(Summary!$H112="","",OFFSET(Summary!$H112,0,Analysis!BW$10))</f>
        <v/>
      </c>
      <c r="BX112" s="269" t="str">
        <f ca="1">IF(Summary!$H112="","",OFFSET(Summary!$H112,0,Analysis!BX$10))</f>
        <v/>
      </c>
      <c r="BY112" s="269" t="str">
        <f ca="1">IF(Summary!$H112="","",OFFSET(Summary!$H112,0,Analysis!BY$10))</f>
        <v/>
      </c>
      <c r="BZ112" s="269" t="str">
        <f ca="1">IF(Summary!$H112="","",OFFSET(Summary!$H112,0,Analysis!BZ$10))</f>
        <v/>
      </c>
      <c r="CA112" s="269"/>
    </row>
    <row r="113" spans="4:79" ht="18" customHeight="1" x14ac:dyDescent="0.25">
      <c r="D113" s="38"/>
      <c r="E113" s="45"/>
      <c r="F113" s="44"/>
      <c r="G113" s="177"/>
      <c r="H113" s="175"/>
      <c r="I113" s="44"/>
      <c r="J113" s="146"/>
      <c r="K113" s="186">
        <v>60</v>
      </c>
      <c r="L113" s="146"/>
      <c r="M113" s="153" t="str">
        <f>IF(L113="","",IFERROR(SUMIFS(Allocations!$AA$29:$AA$128,Allocations!$AC$29:$AC$128,1,Allocations!$Z$29:$Z$128,Analysis!L113),0))</f>
        <v/>
      </c>
      <c r="N113" s="153" t="str">
        <f>IF(L113="","",IF(IFERROR(SUMIFS(TB_TRANSACTIONS[Total ($)],TB_TRANSACTIONS[Subcategory],Analysis!L113,TB_TRANSACTIONS[Month],$K$8),0)&lt;M113,IFERROR(SUMIFS(TB_TRANSACTIONS[Total ($)],TB_TRANSACTIONS[Subcategory],Analysis!L113,TB_TRANSACTIONS[Month],$K$8),0),M113))</f>
        <v/>
      </c>
      <c r="O113" s="153" t="str">
        <f>IF(L113="","",IF(IFERROR(SUMIFS(TB_TRANSACTIONS[Total ($)],TB_TRANSACTIONS[Subcategory],Analysis!L113,TB_TRANSACTIONS[Month],$K$8,TB_TRANSACTIONS[Monthly filter],1),0)&gt;M113,SUMIFS(TB_TRANSACTIONS[Total ($)],TB_TRANSACTIONS[Subcategory],Analysis!L113,TB_TRANSACTIONS[Month],$K$8,TB_TRANSACTIONS[Monthly filter],1),0))</f>
        <v/>
      </c>
      <c r="P113" s="153" t="str">
        <f t="shared" si="51"/>
        <v/>
      </c>
      <c r="Q113" s="151" t="str">
        <f t="shared" si="30"/>
        <v/>
      </c>
      <c r="R113" s="151" t="str">
        <f t="shared" si="52"/>
        <v/>
      </c>
      <c r="S113" s="151" t="str">
        <f t="shared" si="53"/>
        <v/>
      </c>
      <c r="T113" s="226" t="str">
        <f t="shared" si="54"/>
        <v/>
      </c>
      <c r="U113" s="186">
        <v>60</v>
      </c>
      <c r="V113" s="146"/>
      <c r="W113" s="153" t="str">
        <f>IF(L113="","",IFERROR(SUMIFS(TB_TRANSACTIONS[Total ($)],TB_TRANSACTIONS[Subcategory],Analysis!L113,TB_TRANSACTIONS[Month],$K$8,TB_TRANSACTIONS[Expense type],"Fixed",TB_TRANSACTIONS[Monthly filter],1),0))</f>
        <v/>
      </c>
      <c r="X113" s="153" t="str">
        <f>IF(L113="","",IFERROR(SUMIFS(TB_TRANSACTIONS[Total ($)],TB_TRANSACTIONS[Subcategory],Analysis!L113,TB_TRANSACTIONS[Month],$K$8,TB_TRANSACTIONS[Expense type],"Variable",TB_TRANSACTIONS[Monthly filter],1),0))</f>
        <v/>
      </c>
      <c r="Y113" s="153"/>
      <c r="AC113" s="146"/>
      <c r="AD113" s="186">
        <v>60</v>
      </c>
      <c r="AF113" s="153" t="str">
        <f>IF(AE113="","",IFERROR(SUMIFS(Allocations!$AF$29:$AF$128,Allocations!$AH$29:$AH$128,1,Allocations!$AE$29:$AE$128,Analysis!AE113),0))</f>
        <v/>
      </c>
      <c r="AG113" s="153" t="str">
        <f>IF(AE113="","",IF(IFERROR(SUMIFS(TB_TRANSACTIONS[Total ($)],TB_TRANSACTIONS[Quarterly filter],1,TB_TRANSACTIONS[Subcategory],AE113),0)&lt;AF113,IFERROR(SUMIFS(TB_TRANSACTIONS[Total ($)],TB_TRANSACTIONS[Quarterly filter],1,TB_TRANSACTIONS[Subcategory],AE113),0),AF113))</f>
        <v/>
      </c>
      <c r="AH113" s="153" t="str">
        <f>IF(AE113="","",IF(IFERROR(SUMIFS(TB_TRANSACTIONS[Total ($)],TB_TRANSACTIONS[Subcategory],Analysis!AE113,TB_TRANSACTIONS[Quarter],$AD$8,TB_TRANSACTIONS[Quarterly filter],1),0)&gt;AF113,SUMIFS(TB_TRANSACTIONS[Total ($)],TB_TRANSACTIONS[Subcategory],Analysis!AE113,TB_TRANSACTIONS[Quarter],$AD$8,TB_TRANSACTIONS[Quarterly filter],1),0))</f>
        <v/>
      </c>
      <c r="AI113" s="153" t="str">
        <f t="shared" si="46"/>
        <v/>
      </c>
      <c r="AJ113" s="151" t="str">
        <f t="shared" si="47"/>
        <v/>
      </c>
      <c r="AK113" s="151" t="str">
        <f t="shared" si="48"/>
        <v/>
      </c>
      <c r="AL113" s="151" t="str">
        <f t="shared" si="49"/>
        <v/>
      </c>
      <c r="AM113" s="226" t="str">
        <f t="shared" si="50"/>
        <v/>
      </c>
      <c r="AN113" s="186">
        <v>60</v>
      </c>
      <c r="AO113" s="146"/>
      <c r="AP113" s="153" t="str">
        <f>IF(AE113="","",IFERROR(SUMIFS(TB_TRANSACTIONS[Total ($)],TB_TRANSACTIONS[Subcategory],Analysis!AE113,TB_TRANSACTIONS[Quarter],$AD$8,TB_TRANSACTIONS[Expense type],"Fixed",TB_TRANSACTIONS[Quarterly filter],1),0))</f>
        <v/>
      </c>
      <c r="AQ113" s="153" t="str">
        <f>IF(AE113="","",IFERROR(SUMIFS(TB_TRANSACTIONS[Total ($)],TB_TRANSACTIONS[Subcategory],Analysis!AE113,TB_TRANSACTIONS[Quarter],$AD$8,TB_TRANSACTIONS[Expense type],"Variable",TB_TRANSACTIONS[Quarterly filter],1),0))</f>
        <v/>
      </c>
      <c r="AV113" s="146"/>
      <c r="AW113" s="186">
        <v>60</v>
      </c>
      <c r="AX113" s="146"/>
      <c r="AY113" s="153" t="str">
        <f>IF(AX113="","",IFERROR(SUMIFS(TB_ALLOCATIONS[Total ($)],TB_ALLOCATIONS[Annual filter],1,TB_ALLOCATIONS[Subcategory],Analysis!AX113),0))</f>
        <v/>
      </c>
      <c r="AZ113" s="153" t="str">
        <f>IF(AX113="","",IF(IFERROR(SUMIFS(TB_TRANSACTIONS[Total ($)],TB_TRANSACTIONS[Annual filter],1,TB_TRANSACTIONS[Subcategory],AX113),0)&lt;AY113,IFERROR(SUMIFS(TB_TRANSACTIONS[Total ($)],TB_TRANSACTIONS[Annual filter],1,TB_TRANSACTIONS[Subcategory],AX113),0),AY113))</f>
        <v/>
      </c>
      <c r="BA113" s="153" t="str">
        <f>IF(AX113="","",IF(IFERROR(SUMIFS(TB_TRANSACTIONS[Total ($)],TB_TRANSACTIONS[Subcategory],Analysis!AX113,TB_TRANSACTIONS[Annual filter],1),0)&gt;AY113,SUMIFS(TB_TRANSACTIONS[Total ($)],TB_TRANSACTIONS[Subcategory],Analysis!AX113,TB_TRANSACTIONS[Annual filter],1),0))</f>
        <v/>
      </c>
      <c r="BB113" s="153" t="str">
        <f t="shared" si="42"/>
        <v/>
      </c>
      <c r="BC113" s="151" t="str">
        <f t="shared" si="43"/>
        <v/>
      </c>
      <c r="BD113" s="151" t="str">
        <f t="shared" si="39"/>
        <v/>
      </c>
      <c r="BE113" s="151" t="str">
        <f t="shared" si="44"/>
        <v/>
      </c>
      <c r="BF113" s="226" t="str">
        <f t="shared" si="45"/>
        <v/>
      </c>
      <c r="BH113" s="146"/>
      <c r="BI113" s="153" t="str">
        <f>IF(AX113="","",IFERROR(SUMIFS(TB_TRANSACTIONS[Total ($)],TB_TRANSACTIONS[Subcategory],Analysis!AX113,TB_TRANSACTIONS[Annual filter],1,TB_TRANSACTIONS[Expense type],"Fixed"),0))</f>
        <v/>
      </c>
      <c r="BJ113" s="153" t="str">
        <f>IF(AX113="","",IFERROR(SUMIFS(TB_TRANSACTIONS[Total ($)],TB_TRANSACTIONS[Subcategory],Analysis!AX113,TB_TRANSACTIONS[Annual filter],1,TB_TRANSACTIONS[Expense type],"Variable"),0))</f>
        <v/>
      </c>
      <c r="BK113" s="24"/>
      <c r="BL113" s="24"/>
      <c r="BM113" s="24"/>
      <c r="BN113" s="24"/>
      <c r="BO113" s="269" t="str">
        <f ca="1">IF(Summary!$H113="","",OFFSET(Summary!$H113,0,Analysis!BO$10))</f>
        <v/>
      </c>
      <c r="BP113" s="269" t="str">
        <f ca="1">IF(Summary!$H113="","",OFFSET(Summary!$H113,0,Analysis!BP$10))</f>
        <v/>
      </c>
      <c r="BQ113" s="269" t="str">
        <f ca="1">IF(Summary!$H113="","",OFFSET(Summary!$H113,0,Analysis!BQ$10))</f>
        <v/>
      </c>
      <c r="BR113" s="269" t="str">
        <f ca="1">IF(Summary!$H113="","",OFFSET(Summary!$H113,0,Analysis!BR$10))</f>
        <v/>
      </c>
      <c r="BS113" s="269" t="str">
        <f ca="1">IF(Summary!$H113="","",OFFSET(Summary!$H113,0,Analysis!BS$10))</f>
        <v/>
      </c>
      <c r="BT113" s="269" t="str">
        <f ca="1">IF(Summary!$H113="","",OFFSET(Summary!$H113,0,Analysis!BT$10))</f>
        <v/>
      </c>
      <c r="BU113" s="269" t="str">
        <f ca="1">IF(Summary!$H113="","",OFFSET(Summary!$H113,0,Analysis!BU$10))</f>
        <v/>
      </c>
      <c r="BV113" s="269" t="str">
        <f ca="1">IF(Summary!$H113="","",OFFSET(Summary!$H113,0,Analysis!BV$10))</f>
        <v/>
      </c>
      <c r="BW113" s="269" t="str">
        <f ca="1">IF(Summary!$H113="","",OFFSET(Summary!$H113,0,Analysis!BW$10))</f>
        <v/>
      </c>
      <c r="BX113" s="269" t="str">
        <f ca="1">IF(Summary!$H113="","",OFFSET(Summary!$H113,0,Analysis!BX$10))</f>
        <v/>
      </c>
      <c r="BY113" s="269" t="str">
        <f ca="1">IF(Summary!$H113="","",OFFSET(Summary!$H113,0,Analysis!BY$10))</f>
        <v/>
      </c>
      <c r="BZ113" s="269" t="str">
        <f ca="1">IF(Summary!$H113="","",OFFSET(Summary!$H113,0,Analysis!BZ$10))</f>
        <v/>
      </c>
      <c r="CA113" s="269"/>
    </row>
    <row r="114" spans="4:79" ht="18" customHeight="1" x14ac:dyDescent="0.25">
      <c r="D114" s="38"/>
      <c r="E114" s="45"/>
      <c r="F114" s="44"/>
      <c r="G114" s="177"/>
      <c r="H114" s="175"/>
      <c r="I114" s="44"/>
      <c r="J114" s="146"/>
      <c r="K114" s="186">
        <v>61</v>
      </c>
      <c r="L114" s="146"/>
      <c r="M114" s="153" t="str">
        <f>IF(L114="","",IFERROR(SUMIFS(Allocations!$AA$29:$AA$128,Allocations!$AC$29:$AC$128,1,Allocations!$Z$29:$Z$128,Analysis!L114),0))</f>
        <v/>
      </c>
      <c r="N114" s="153" t="str">
        <f>IF(L114="","",IF(IFERROR(SUMIFS(TB_TRANSACTIONS[Total ($)],TB_TRANSACTIONS[Subcategory],Analysis!L114,TB_TRANSACTIONS[Month],$K$8),0)&lt;M114,IFERROR(SUMIFS(TB_TRANSACTIONS[Total ($)],TB_TRANSACTIONS[Subcategory],Analysis!L114,TB_TRANSACTIONS[Month],$K$8),0),M114))</f>
        <v/>
      </c>
      <c r="O114" s="153" t="str">
        <f>IF(L114="","",IF(IFERROR(SUMIFS(TB_TRANSACTIONS[Total ($)],TB_TRANSACTIONS[Subcategory],Analysis!L114,TB_TRANSACTIONS[Month],$K$8,TB_TRANSACTIONS[Monthly filter],1),0)&gt;M114,SUMIFS(TB_TRANSACTIONS[Total ($)],TB_TRANSACTIONS[Subcategory],Analysis!L114,TB_TRANSACTIONS[Month],$K$8,TB_TRANSACTIONS[Monthly filter],1),0))</f>
        <v/>
      </c>
      <c r="P114" s="153" t="str">
        <f t="shared" si="51"/>
        <v/>
      </c>
      <c r="Q114" s="151" t="str">
        <f t="shared" si="30"/>
        <v/>
      </c>
      <c r="R114" s="151" t="str">
        <f t="shared" si="52"/>
        <v/>
      </c>
      <c r="S114" s="151" t="str">
        <f t="shared" si="53"/>
        <v/>
      </c>
      <c r="T114" s="226" t="str">
        <f t="shared" si="54"/>
        <v/>
      </c>
      <c r="U114" s="186">
        <v>61</v>
      </c>
      <c r="V114" s="146"/>
      <c r="W114" s="153" t="str">
        <f>IF(L114="","",IFERROR(SUMIFS(TB_TRANSACTIONS[Total ($)],TB_TRANSACTIONS[Subcategory],Analysis!L114,TB_TRANSACTIONS[Month],$K$8,TB_TRANSACTIONS[Expense type],"Fixed",TB_TRANSACTIONS[Monthly filter],1),0))</f>
        <v/>
      </c>
      <c r="X114" s="153" t="str">
        <f>IF(L114="","",IFERROR(SUMIFS(TB_TRANSACTIONS[Total ($)],TB_TRANSACTIONS[Subcategory],Analysis!L114,TB_TRANSACTIONS[Month],$K$8,TB_TRANSACTIONS[Expense type],"Variable",TB_TRANSACTIONS[Monthly filter],1),0))</f>
        <v/>
      </c>
      <c r="Y114" s="153"/>
      <c r="AC114" s="146"/>
      <c r="AD114" s="186">
        <v>61</v>
      </c>
      <c r="AF114" s="153" t="str">
        <f>IF(AE114="","",IFERROR(SUMIFS(Allocations!$AF$29:$AF$128,Allocations!$AH$29:$AH$128,1,Allocations!$AE$29:$AE$128,Analysis!AE114),0))</f>
        <v/>
      </c>
      <c r="AG114" s="153" t="str">
        <f>IF(AE114="","",IF(IFERROR(SUMIFS(TB_TRANSACTIONS[Total ($)],TB_TRANSACTIONS[Quarterly filter],1,TB_TRANSACTIONS[Subcategory],AE114),0)&lt;AF114,IFERROR(SUMIFS(TB_TRANSACTIONS[Total ($)],TB_TRANSACTIONS[Quarterly filter],1,TB_TRANSACTIONS[Subcategory],AE114),0),AF114))</f>
        <v/>
      </c>
      <c r="AH114" s="153" t="str">
        <f>IF(AE114="","",IF(IFERROR(SUMIFS(TB_TRANSACTIONS[Total ($)],TB_TRANSACTIONS[Subcategory],Analysis!AE114,TB_TRANSACTIONS[Quarter],$AD$8,TB_TRANSACTIONS[Quarterly filter],1),0)&gt;AF114,SUMIFS(TB_TRANSACTIONS[Total ($)],TB_TRANSACTIONS[Subcategory],Analysis!AE114,TB_TRANSACTIONS[Quarter],$AD$8,TB_TRANSACTIONS[Quarterly filter],1),0))</f>
        <v/>
      </c>
      <c r="AI114" s="153" t="str">
        <f t="shared" si="46"/>
        <v/>
      </c>
      <c r="AJ114" s="151" t="str">
        <f t="shared" si="47"/>
        <v/>
      </c>
      <c r="AK114" s="151" t="str">
        <f t="shared" si="48"/>
        <v/>
      </c>
      <c r="AL114" s="151" t="str">
        <f t="shared" si="49"/>
        <v/>
      </c>
      <c r="AM114" s="226" t="str">
        <f t="shared" si="50"/>
        <v/>
      </c>
      <c r="AN114" s="186">
        <v>61</v>
      </c>
      <c r="AO114" s="146"/>
      <c r="AP114" s="153" t="str">
        <f>IF(AE114="","",IFERROR(SUMIFS(TB_TRANSACTIONS[Total ($)],TB_TRANSACTIONS[Subcategory],Analysis!AE114,TB_TRANSACTIONS[Quarter],$AD$8,TB_TRANSACTIONS[Expense type],"Fixed",TB_TRANSACTIONS[Quarterly filter],1),0))</f>
        <v/>
      </c>
      <c r="AQ114" s="153" t="str">
        <f>IF(AE114="","",IFERROR(SUMIFS(TB_TRANSACTIONS[Total ($)],TB_TRANSACTIONS[Subcategory],Analysis!AE114,TB_TRANSACTIONS[Quarter],$AD$8,TB_TRANSACTIONS[Expense type],"Variable",TB_TRANSACTIONS[Quarterly filter],1),0))</f>
        <v/>
      </c>
      <c r="AV114" s="146"/>
      <c r="AW114" s="186">
        <v>61</v>
      </c>
      <c r="AX114" s="146"/>
      <c r="AY114" s="153" t="str">
        <f>IF(AX114="","",IFERROR(SUMIFS(TB_ALLOCATIONS[Total ($)],TB_ALLOCATIONS[Annual filter],1,TB_ALLOCATIONS[Subcategory],Analysis!AX114),0))</f>
        <v/>
      </c>
      <c r="AZ114" s="153" t="str">
        <f>IF(AX114="","",IF(IFERROR(SUMIFS(TB_TRANSACTIONS[Total ($)],TB_TRANSACTIONS[Annual filter],1,TB_TRANSACTIONS[Subcategory],AX114),0)&lt;AY114,IFERROR(SUMIFS(TB_TRANSACTIONS[Total ($)],TB_TRANSACTIONS[Annual filter],1,TB_TRANSACTIONS[Subcategory],AX114),0),AY114))</f>
        <v/>
      </c>
      <c r="BA114" s="153" t="str">
        <f>IF(AX114="","",IF(IFERROR(SUMIFS(TB_TRANSACTIONS[Total ($)],TB_TRANSACTIONS[Subcategory],Analysis!AX114,TB_TRANSACTIONS[Annual filter],1),0)&gt;AY114,SUMIFS(TB_TRANSACTIONS[Total ($)],TB_TRANSACTIONS[Subcategory],Analysis!AX114,TB_TRANSACTIONS[Annual filter],1),0))</f>
        <v/>
      </c>
      <c r="BB114" s="153" t="str">
        <f t="shared" si="42"/>
        <v/>
      </c>
      <c r="BC114" s="151" t="str">
        <f t="shared" si="43"/>
        <v/>
      </c>
      <c r="BD114" s="151" t="str">
        <f t="shared" si="39"/>
        <v/>
      </c>
      <c r="BE114" s="151" t="str">
        <f t="shared" si="44"/>
        <v/>
      </c>
      <c r="BF114" s="226" t="str">
        <f t="shared" si="45"/>
        <v/>
      </c>
      <c r="BH114" s="146"/>
      <c r="BI114" s="153" t="str">
        <f>IF(AX114="","",IFERROR(SUMIFS(TB_TRANSACTIONS[Total ($)],TB_TRANSACTIONS[Subcategory],Analysis!AX114,TB_TRANSACTIONS[Annual filter],1,TB_TRANSACTIONS[Expense type],"Fixed"),0))</f>
        <v/>
      </c>
      <c r="BJ114" s="153" t="str">
        <f>IF(AX114="","",IFERROR(SUMIFS(TB_TRANSACTIONS[Total ($)],TB_TRANSACTIONS[Subcategory],Analysis!AX114,TB_TRANSACTIONS[Annual filter],1,TB_TRANSACTIONS[Expense type],"Variable"),0))</f>
        <v/>
      </c>
      <c r="BK114" s="24"/>
      <c r="BL114" s="24"/>
      <c r="BM114" s="24"/>
      <c r="BN114" s="24"/>
      <c r="BO114" s="269" t="str">
        <f ca="1">IF(Summary!$H114="","",OFFSET(Summary!$H114,0,Analysis!BO$10))</f>
        <v/>
      </c>
      <c r="BP114" s="269" t="str">
        <f ca="1">IF(Summary!$H114="","",OFFSET(Summary!$H114,0,Analysis!BP$10))</f>
        <v/>
      </c>
      <c r="BQ114" s="269" t="str">
        <f ca="1">IF(Summary!$H114="","",OFFSET(Summary!$H114,0,Analysis!BQ$10))</f>
        <v/>
      </c>
      <c r="BR114" s="269" t="str">
        <f ca="1">IF(Summary!$H114="","",OFFSET(Summary!$H114,0,Analysis!BR$10))</f>
        <v/>
      </c>
      <c r="BS114" s="269" t="str">
        <f ca="1">IF(Summary!$H114="","",OFFSET(Summary!$H114,0,Analysis!BS$10))</f>
        <v/>
      </c>
      <c r="BT114" s="269" t="str">
        <f ca="1">IF(Summary!$H114="","",OFFSET(Summary!$H114,0,Analysis!BT$10))</f>
        <v/>
      </c>
      <c r="BU114" s="269" t="str">
        <f ca="1">IF(Summary!$H114="","",OFFSET(Summary!$H114,0,Analysis!BU$10))</f>
        <v/>
      </c>
      <c r="BV114" s="269" t="str">
        <f ca="1">IF(Summary!$H114="","",OFFSET(Summary!$H114,0,Analysis!BV$10))</f>
        <v/>
      </c>
      <c r="BW114" s="269" t="str">
        <f ca="1">IF(Summary!$H114="","",OFFSET(Summary!$H114,0,Analysis!BW$10))</f>
        <v/>
      </c>
      <c r="BX114" s="269" t="str">
        <f ca="1">IF(Summary!$H114="","",OFFSET(Summary!$H114,0,Analysis!BX$10))</f>
        <v/>
      </c>
      <c r="BY114" s="269" t="str">
        <f ca="1">IF(Summary!$H114="","",OFFSET(Summary!$H114,0,Analysis!BY$10))</f>
        <v/>
      </c>
      <c r="BZ114" s="269" t="str">
        <f ca="1">IF(Summary!$H114="","",OFFSET(Summary!$H114,0,Analysis!BZ$10))</f>
        <v/>
      </c>
      <c r="CA114" s="269"/>
    </row>
    <row r="115" spans="4:79" ht="18" customHeight="1" x14ac:dyDescent="0.25">
      <c r="D115" s="38"/>
      <c r="E115" s="45"/>
      <c r="F115" s="44"/>
      <c r="G115" s="177"/>
      <c r="H115" s="175"/>
      <c r="I115" s="44"/>
      <c r="J115" s="146"/>
      <c r="K115" s="186">
        <v>62</v>
      </c>
      <c r="L115" s="146"/>
      <c r="M115" s="153" t="str">
        <f>IF(L115="","",IFERROR(SUMIFS(Allocations!$AA$29:$AA$128,Allocations!$AC$29:$AC$128,1,Allocations!$Z$29:$Z$128,Analysis!L115),0))</f>
        <v/>
      </c>
      <c r="N115" s="153" t="str">
        <f>IF(L115="","",IF(IFERROR(SUMIFS(TB_TRANSACTIONS[Total ($)],TB_TRANSACTIONS[Subcategory],Analysis!L115,TB_TRANSACTIONS[Month],$K$8),0)&lt;M115,IFERROR(SUMIFS(TB_TRANSACTIONS[Total ($)],TB_TRANSACTIONS[Subcategory],Analysis!L115,TB_TRANSACTIONS[Month],$K$8),0),M115))</f>
        <v/>
      </c>
      <c r="O115" s="153" t="str">
        <f>IF(L115="","",IF(IFERROR(SUMIFS(TB_TRANSACTIONS[Total ($)],TB_TRANSACTIONS[Subcategory],Analysis!L115,TB_TRANSACTIONS[Month],$K$8,TB_TRANSACTIONS[Monthly filter],1),0)&gt;M115,SUMIFS(TB_TRANSACTIONS[Total ($)],TB_TRANSACTIONS[Subcategory],Analysis!L115,TB_TRANSACTIONS[Month],$K$8,TB_TRANSACTIONS[Monthly filter],1),0))</f>
        <v/>
      </c>
      <c r="P115" s="153" t="str">
        <f t="shared" si="51"/>
        <v/>
      </c>
      <c r="Q115" s="151" t="str">
        <f t="shared" si="30"/>
        <v/>
      </c>
      <c r="R115" s="151" t="str">
        <f t="shared" si="52"/>
        <v/>
      </c>
      <c r="S115" s="151" t="str">
        <f t="shared" si="53"/>
        <v/>
      </c>
      <c r="T115" s="226" t="str">
        <f t="shared" si="54"/>
        <v/>
      </c>
      <c r="U115" s="186">
        <v>62</v>
      </c>
      <c r="V115" s="146"/>
      <c r="W115" s="153" t="str">
        <f>IF(L115="","",IFERROR(SUMIFS(TB_TRANSACTIONS[Total ($)],TB_TRANSACTIONS[Subcategory],Analysis!L115,TB_TRANSACTIONS[Month],$K$8,TB_TRANSACTIONS[Expense type],"Fixed",TB_TRANSACTIONS[Monthly filter],1),0))</f>
        <v/>
      </c>
      <c r="X115" s="153" t="str">
        <f>IF(L115="","",IFERROR(SUMIFS(TB_TRANSACTIONS[Total ($)],TB_TRANSACTIONS[Subcategory],Analysis!L115,TB_TRANSACTIONS[Month],$K$8,TB_TRANSACTIONS[Expense type],"Variable",TB_TRANSACTIONS[Monthly filter],1),0))</f>
        <v/>
      </c>
      <c r="Y115" s="153"/>
      <c r="AC115" s="146"/>
      <c r="AD115" s="186">
        <v>62</v>
      </c>
      <c r="AF115" s="153" t="str">
        <f>IF(AE115="","",IFERROR(SUMIFS(Allocations!$AF$29:$AF$128,Allocations!$AH$29:$AH$128,1,Allocations!$AE$29:$AE$128,Analysis!AE115),0))</f>
        <v/>
      </c>
      <c r="AG115" s="153" t="str">
        <f>IF(AE115="","",IF(IFERROR(SUMIFS(TB_TRANSACTIONS[Total ($)],TB_TRANSACTIONS[Quarterly filter],1,TB_TRANSACTIONS[Subcategory],AE115),0)&lt;AF115,IFERROR(SUMIFS(TB_TRANSACTIONS[Total ($)],TB_TRANSACTIONS[Quarterly filter],1,TB_TRANSACTIONS[Subcategory],AE115),0),AF115))</f>
        <v/>
      </c>
      <c r="AH115" s="153" t="str">
        <f>IF(AE115="","",IF(IFERROR(SUMIFS(TB_TRANSACTIONS[Total ($)],TB_TRANSACTIONS[Subcategory],Analysis!AE115,TB_TRANSACTIONS[Quarter],$AD$8,TB_TRANSACTIONS[Quarterly filter],1),0)&gt;AF115,SUMIFS(TB_TRANSACTIONS[Total ($)],TB_TRANSACTIONS[Subcategory],Analysis!AE115,TB_TRANSACTIONS[Quarter],$AD$8,TB_TRANSACTIONS[Quarterly filter],1),0))</f>
        <v/>
      </c>
      <c r="AI115" s="153" t="str">
        <f t="shared" si="46"/>
        <v/>
      </c>
      <c r="AJ115" s="151" t="str">
        <f t="shared" si="47"/>
        <v/>
      </c>
      <c r="AK115" s="151" t="str">
        <f t="shared" si="48"/>
        <v/>
      </c>
      <c r="AL115" s="151" t="str">
        <f t="shared" si="49"/>
        <v/>
      </c>
      <c r="AM115" s="226" t="str">
        <f t="shared" si="50"/>
        <v/>
      </c>
      <c r="AN115" s="186">
        <v>62</v>
      </c>
      <c r="AO115" s="146"/>
      <c r="AP115" s="153" t="str">
        <f>IF(AE115="","",IFERROR(SUMIFS(TB_TRANSACTIONS[Total ($)],TB_TRANSACTIONS[Subcategory],Analysis!AE115,TB_TRANSACTIONS[Quarter],$AD$8,TB_TRANSACTIONS[Expense type],"Fixed",TB_TRANSACTIONS[Quarterly filter],1),0))</f>
        <v/>
      </c>
      <c r="AQ115" s="153" t="str">
        <f>IF(AE115="","",IFERROR(SUMIFS(TB_TRANSACTIONS[Total ($)],TB_TRANSACTIONS[Subcategory],Analysis!AE115,TB_TRANSACTIONS[Quarter],$AD$8,TB_TRANSACTIONS[Expense type],"Variable",TB_TRANSACTIONS[Quarterly filter],1),0))</f>
        <v/>
      </c>
      <c r="AV115" s="146"/>
      <c r="AW115" s="186">
        <v>62</v>
      </c>
      <c r="AX115" s="146"/>
      <c r="AY115" s="153" t="str">
        <f>IF(AX115="","",IFERROR(SUMIFS(TB_ALLOCATIONS[Total ($)],TB_ALLOCATIONS[Annual filter],1,TB_ALLOCATIONS[Subcategory],Analysis!AX115),0))</f>
        <v/>
      </c>
      <c r="AZ115" s="153" t="str">
        <f>IF(AX115="","",IF(IFERROR(SUMIFS(TB_TRANSACTIONS[Total ($)],TB_TRANSACTIONS[Annual filter],1,TB_TRANSACTIONS[Subcategory],AX115),0)&lt;AY115,IFERROR(SUMIFS(TB_TRANSACTIONS[Total ($)],TB_TRANSACTIONS[Annual filter],1,TB_TRANSACTIONS[Subcategory],AX115),0),AY115))</f>
        <v/>
      </c>
      <c r="BA115" s="153" t="str">
        <f>IF(AX115="","",IF(IFERROR(SUMIFS(TB_TRANSACTIONS[Total ($)],TB_TRANSACTIONS[Subcategory],Analysis!AX115,TB_TRANSACTIONS[Annual filter],1),0)&gt;AY115,SUMIFS(TB_TRANSACTIONS[Total ($)],TB_TRANSACTIONS[Subcategory],Analysis!AX115,TB_TRANSACTIONS[Annual filter],1),0))</f>
        <v/>
      </c>
      <c r="BB115" s="153" t="str">
        <f t="shared" si="42"/>
        <v/>
      </c>
      <c r="BC115" s="151" t="str">
        <f t="shared" si="43"/>
        <v/>
      </c>
      <c r="BD115" s="151" t="str">
        <f t="shared" si="39"/>
        <v/>
      </c>
      <c r="BE115" s="151" t="str">
        <f t="shared" si="44"/>
        <v/>
      </c>
      <c r="BF115" s="226" t="str">
        <f t="shared" si="45"/>
        <v/>
      </c>
      <c r="BH115" s="146"/>
      <c r="BI115" s="153" t="str">
        <f>IF(AX115="","",IFERROR(SUMIFS(TB_TRANSACTIONS[Total ($)],TB_TRANSACTIONS[Subcategory],Analysis!AX115,TB_TRANSACTIONS[Annual filter],1,TB_TRANSACTIONS[Expense type],"Fixed"),0))</f>
        <v/>
      </c>
      <c r="BJ115" s="153" t="str">
        <f>IF(AX115="","",IFERROR(SUMIFS(TB_TRANSACTIONS[Total ($)],TB_TRANSACTIONS[Subcategory],Analysis!AX115,TB_TRANSACTIONS[Annual filter],1,TB_TRANSACTIONS[Expense type],"Variable"),0))</f>
        <v/>
      </c>
      <c r="BK115" s="24"/>
      <c r="BL115" s="24"/>
      <c r="BM115" s="24"/>
      <c r="BN115" s="24"/>
      <c r="BO115" s="269" t="str">
        <f ca="1">IF(Summary!$H115="","",OFFSET(Summary!$H115,0,Analysis!BO$10))</f>
        <v/>
      </c>
      <c r="BP115" s="269" t="str">
        <f ca="1">IF(Summary!$H115="","",OFFSET(Summary!$H115,0,Analysis!BP$10))</f>
        <v/>
      </c>
      <c r="BQ115" s="269" t="str">
        <f ca="1">IF(Summary!$H115="","",OFFSET(Summary!$H115,0,Analysis!BQ$10))</f>
        <v/>
      </c>
      <c r="BR115" s="269" t="str">
        <f ca="1">IF(Summary!$H115="","",OFFSET(Summary!$H115,0,Analysis!BR$10))</f>
        <v/>
      </c>
      <c r="BS115" s="269" t="str">
        <f ca="1">IF(Summary!$H115="","",OFFSET(Summary!$H115,0,Analysis!BS$10))</f>
        <v/>
      </c>
      <c r="BT115" s="269" t="str">
        <f ca="1">IF(Summary!$H115="","",OFFSET(Summary!$H115,0,Analysis!BT$10))</f>
        <v/>
      </c>
      <c r="BU115" s="269" t="str">
        <f ca="1">IF(Summary!$H115="","",OFFSET(Summary!$H115,0,Analysis!BU$10))</f>
        <v/>
      </c>
      <c r="BV115" s="269" t="str">
        <f ca="1">IF(Summary!$H115="","",OFFSET(Summary!$H115,0,Analysis!BV$10))</f>
        <v/>
      </c>
      <c r="BW115" s="269" t="str">
        <f ca="1">IF(Summary!$H115="","",OFFSET(Summary!$H115,0,Analysis!BW$10))</f>
        <v/>
      </c>
      <c r="BX115" s="269" t="str">
        <f ca="1">IF(Summary!$H115="","",OFFSET(Summary!$H115,0,Analysis!BX$10))</f>
        <v/>
      </c>
      <c r="BY115" s="269" t="str">
        <f ca="1">IF(Summary!$H115="","",OFFSET(Summary!$H115,0,Analysis!BY$10))</f>
        <v/>
      </c>
      <c r="BZ115" s="269" t="str">
        <f ca="1">IF(Summary!$H115="","",OFFSET(Summary!$H115,0,Analysis!BZ$10))</f>
        <v/>
      </c>
      <c r="CA115" s="269"/>
    </row>
    <row r="116" spans="4:79" ht="18" customHeight="1" x14ac:dyDescent="0.25">
      <c r="D116" s="38"/>
      <c r="E116" s="45"/>
      <c r="F116" s="44"/>
      <c r="G116" s="177"/>
      <c r="H116" s="175"/>
      <c r="I116" s="44"/>
      <c r="J116" s="146"/>
      <c r="K116" s="186">
        <v>63</v>
      </c>
      <c r="L116" s="146"/>
      <c r="M116" s="153" t="str">
        <f>IF(L116="","",IFERROR(SUMIFS(Allocations!$AA$29:$AA$128,Allocations!$AC$29:$AC$128,1,Allocations!$Z$29:$Z$128,Analysis!L116),0))</f>
        <v/>
      </c>
      <c r="N116" s="153" t="str">
        <f>IF(L116="","",IF(IFERROR(SUMIFS(TB_TRANSACTIONS[Total ($)],TB_TRANSACTIONS[Subcategory],Analysis!L116,TB_TRANSACTIONS[Month],$K$8),0)&lt;M116,IFERROR(SUMIFS(TB_TRANSACTIONS[Total ($)],TB_TRANSACTIONS[Subcategory],Analysis!L116,TB_TRANSACTIONS[Month],$K$8),0),M116))</f>
        <v/>
      </c>
      <c r="O116" s="153" t="str">
        <f>IF(L116="","",IF(IFERROR(SUMIFS(TB_TRANSACTIONS[Total ($)],TB_TRANSACTIONS[Subcategory],Analysis!L116,TB_TRANSACTIONS[Month],$K$8,TB_TRANSACTIONS[Monthly filter],1),0)&gt;M116,SUMIFS(TB_TRANSACTIONS[Total ($)],TB_TRANSACTIONS[Subcategory],Analysis!L116,TB_TRANSACTIONS[Month],$K$8,TB_TRANSACTIONS[Monthly filter],1),0))</f>
        <v/>
      </c>
      <c r="P116" s="153" t="str">
        <f t="shared" si="51"/>
        <v/>
      </c>
      <c r="Q116" s="151" t="str">
        <f t="shared" si="30"/>
        <v/>
      </c>
      <c r="R116" s="151" t="str">
        <f t="shared" si="52"/>
        <v/>
      </c>
      <c r="S116" s="151" t="str">
        <f t="shared" si="53"/>
        <v/>
      </c>
      <c r="T116" s="226" t="str">
        <f t="shared" si="54"/>
        <v/>
      </c>
      <c r="U116" s="186">
        <v>63</v>
      </c>
      <c r="V116" s="146"/>
      <c r="W116" s="153" t="str">
        <f>IF(L116="","",IFERROR(SUMIFS(TB_TRANSACTIONS[Total ($)],TB_TRANSACTIONS[Subcategory],Analysis!L116,TB_TRANSACTIONS[Month],$K$8,TB_TRANSACTIONS[Expense type],"Fixed",TB_TRANSACTIONS[Monthly filter],1),0))</f>
        <v/>
      </c>
      <c r="X116" s="153" t="str">
        <f>IF(L116="","",IFERROR(SUMIFS(TB_TRANSACTIONS[Total ($)],TB_TRANSACTIONS[Subcategory],Analysis!L116,TB_TRANSACTIONS[Month],$K$8,TB_TRANSACTIONS[Expense type],"Variable",TB_TRANSACTIONS[Monthly filter],1),0))</f>
        <v/>
      </c>
      <c r="Y116" s="153"/>
      <c r="AC116" s="146"/>
      <c r="AD116" s="186">
        <v>63</v>
      </c>
      <c r="AF116" s="153" t="str">
        <f>IF(AE116="","",IFERROR(SUMIFS(Allocations!$AF$29:$AF$128,Allocations!$AH$29:$AH$128,1,Allocations!$AE$29:$AE$128,Analysis!AE116),0))</f>
        <v/>
      </c>
      <c r="AG116" s="153" t="str">
        <f>IF(AE116="","",IF(IFERROR(SUMIFS(TB_TRANSACTIONS[Total ($)],TB_TRANSACTIONS[Quarterly filter],1,TB_TRANSACTIONS[Subcategory],AE116),0)&lt;AF116,IFERROR(SUMIFS(TB_TRANSACTIONS[Total ($)],TB_TRANSACTIONS[Quarterly filter],1,TB_TRANSACTIONS[Subcategory],AE116),0),AF116))</f>
        <v/>
      </c>
      <c r="AH116" s="153" t="str">
        <f>IF(AE116="","",IF(IFERROR(SUMIFS(TB_TRANSACTIONS[Total ($)],TB_TRANSACTIONS[Subcategory],Analysis!AE116,TB_TRANSACTIONS[Quarter],$AD$8,TB_TRANSACTIONS[Quarterly filter],1),0)&gt;AF116,SUMIFS(TB_TRANSACTIONS[Total ($)],TB_TRANSACTIONS[Subcategory],Analysis!AE116,TB_TRANSACTIONS[Quarter],$AD$8,TB_TRANSACTIONS[Quarterly filter],1),0))</f>
        <v/>
      </c>
      <c r="AI116" s="153" t="str">
        <f t="shared" si="46"/>
        <v/>
      </c>
      <c r="AJ116" s="151" t="str">
        <f t="shared" si="47"/>
        <v/>
      </c>
      <c r="AK116" s="151" t="str">
        <f t="shared" si="48"/>
        <v/>
      </c>
      <c r="AL116" s="151" t="str">
        <f t="shared" si="49"/>
        <v/>
      </c>
      <c r="AM116" s="226" t="str">
        <f t="shared" si="50"/>
        <v/>
      </c>
      <c r="AN116" s="186">
        <v>63</v>
      </c>
      <c r="AO116" s="146"/>
      <c r="AP116" s="153" t="str">
        <f>IF(AE116="","",IFERROR(SUMIFS(TB_TRANSACTIONS[Total ($)],TB_TRANSACTIONS[Subcategory],Analysis!AE116,TB_TRANSACTIONS[Quarter],$AD$8,TB_TRANSACTIONS[Expense type],"Fixed",TB_TRANSACTIONS[Quarterly filter],1),0))</f>
        <v/>
      </c>
      <c r="AQ116" s="153" t="str">
        <f>IF(AE116="","",IFERROR(SUMIFS(TB_TRANSACTIONS[Total ($)],TB_TRANSACTIONS[Subcategory],Analysis!AE116,TB_TRANSACTIONS[Quarter],$AD$8,TB_TRANSACTIONS[Expense type],"Variable",TB_TRANSACTIONS[Quarterly filter],1),0))</f>
        <v/>
      </c>
      <c r="AV116" s="146"/>
      <c r="AW116" s="186">
        <v>63</v>
      </c>
      <c r="AX116" s="146"/>
      <c r="AY116" s="153" t="str">
        <f>IF(AX116="","",IFERROR(SUMIFS(TB_ALLOCATIONS[Total ($)],TB_ALLOCATIONS[Annual filter],1,TB_ALLOCATIONS[Subcategory],Analysis!AX116),0))</f>
        <v/>
      </c>
      <c r="AZ116" s="153" t="str">
        <f>IF(AX116="","",IF(IFERROR(SUMIFS(TB_TRANSACTIONS[Total ($)],TB_TRANSACTIONS[Annual filter],1,TB_TRANSACTIONS[Subcategory],AX116),0)&lt;AY116,IFERROR(SUMIFS(TB_TRANSACTIONS[Total ($)],TB_TRANSACTIONS[Annual filter],1,TB_TRANSACTIONS[Subcategory],AX116),0),AY116))</f>
        <v/>
      </c>
      <c r="BA116" s="153" t="str">
        <f>IF(AX116="","",IF(IFERROR(SUMIFS(TB_TRANSACTIONS[Total ($)],TB_TRANSACTIONS[Subcategory],Analysis!AX116,TB_TRANSACTIONS[Annual filter],1),0)&gt;AY116,SUMIFS(TB_TRANSACTIONS[Total ($)],TB_TRANSACTIONS[Subcategory],Analysis!AX116,TB_TRANSACTIONS[Annual filter],1),0))</f>
        <v/>
      </c>
      <c r="BB116" s="153" t="str">
        <f t="shared" si="42"/>
        <v/>
      </c>
      <c r="BC116" s="151" t="str">
        <f t="shared" si="43"/>
        <v/>
      </c>
      <c r="BD116" s="151" t="str">
        <f t="shared" si="39"/>
        <v/>
      </c>
      <c r="BE116" s="151" t="str">
        <f t="shared" si="44"/>
        <v/>
      </c>
      <c r="BF116" s="226" t="str">
        <f t="shared" si="45"/>
        <v/>
      </c>
      <c r="BH116" s="146"/>
      <c r="BI116" s="153" t="str">
        <f>IF(AX116="","",IFERROR(SUMIFS(TB_TRANSACTIONS[Total ($)],TB_TRANSACTIONS[Subcategory],Analysis!AX116,TB_TRANSACTIONS[Annual filter],1,TB_TRANSACTIONS[Expense type],"Fixed"),0))</f>
        <v/>
      </c>
      <c r="BJ116" s="153" t="str">
        <f>IF(AX116="","",IFERROR(SUMIFS(TB_TRANSACTIONS[Total ($)],TB_TRANSACTIONS[Subcategory],Analysis!AX116,TB_TRANSACTIONS[Annual filter],1,TB_TRANSACTIONS[Expense type],"Variable"),0))</f>
        <v/>
      </c>
      <c r="BK116" s="24"/>
      <c r="BL116" s="24"/>
      <c r="BM116" s="24"/>
      <c r="BN116" s="24"/>
      <c r="BO116" s="269" t="str">
        <f ca="1">IF(Summary!$H116="","",OFFSET(Summary!$H116,0,Analysis!BO$10))</f>
        <v/>
      </c>
      <c r="BP116" s="269" t="str">
        <f ca="1">IF(Summary!$H116="","",OFFSET(Summary!$H116,0,Analysis!BP$10))</f>
        <v/>
      </c>
      <c r="BQ116" s="269" t="str">
        <f ca="1">IF(Summary!$H116="","",OFFSET(Summary!$H116,0,Analysis!BQ$10))</f>
        <v/>
      </c>
      <c r="BR116" s="269" t="str">
        <f ca="1">IF(Summary!$H116="","",OFFSET(Summary!$H116,0,Analysis!BR$10))</f>
        <v/>
      </c>
      <c r="BS116" s="269" t="str">
        <f ca="1">IF(Summary!$H116="","",OFFSET(Summary!$H116,0,Analysis!BS$10))</f>
        <v/>
      </c>
      <c r="BT116" s="269" t="str">
        <f ca="1">IF(Summary!$H116="","",OFFSET(Summary!$H116,0,Analysis!BT$10))</f>
        <v/>
      </c>
      <c r="BU116" s="269" t="str">
        <f ca="1">IF(Summary!$H116="","",OFFSET(Summary!$H116,0,Analysis!BU$10))</f>
        <v/>
      </c>
      <c r="BV116" s="269" t="str">
        <f ca="1">IF(Summary!$H116="","",OFFSET(Summary!$H116,0,Analysis!BV$10))</f>
        <v/>
      </c>
      <c r="BW116" s="269" t="str">
        <f ca="1">IF(Summary!$H116="","",OFFSET(Summary!$H116,0,Analysis!BW$10))</f>
        <v/>
      </c>
      <c r="BX116" s="269" t="str">
        <f ca="1">IF(Summary!$H116="","",OFFSET(Summary!$H116,0,Analysis!BX$10))</f>
        <v/>
      </c>
      <c r="BY116" s="269" t="str">
        <f ca="1">IF(Summary!$H116="","",OFFSET(Summary!$H116,0,Analysis!BY$10))</f>
        <v/>
      </c>
      <c r="BZ116" s="269" t="str">
        <f ca="1">IF(Summary!$H116="","",OFFSET(Summary!$H116,0,Analysis!BZ$10))</f>
        <v/>
      </c>
      <c r="CA116" s="269"/>
    </row>
    <row r="117" spans="4:79" ht="18" customHeight="1" x14ac:dyDescent="0.25">
      <c r="D117" s="38"/>
      <c r="E117" s="45"/>
      <c r="F117" s="44"/>
      <c r="G117" s="177"/>
      <c r="H117" s="175"/>
      <c r="I117" s="44"/>
      <c r="J117" s="146"/>
      <c r="K117" s="186">
        <v>64</v>
      </c>
      <c r="L117" s="146"/>
      <c r="M117" s="153" t="str">
        <f>IF(L117="","",IFERROR(SUMIFS(Allocations!$AA$29:$AA$128,Allocations!$AC$29:$AC$128,1,Allocations!$Z$29:$Z$128,Analysis!L117),0))</f>
        <v/>
      </c>
      <c r="N117" s="153" t="str">
        <f>IF(L117="","",IF(IFERROR(SUMIFS(TB_TRANSACTIONS[Total ($)],TB_TRANSACTIONS[Subcategory],Analysis!L117,TB_TRANSACTIONS[Month],$K$8),0)&lt;M117,IFERROR(SUMIFS(TB_TRANSACTIONS[Total ($)],TB_TRANSACTIONS[Subcategory],Analysis!L117,TB_TRANSACTIONS[Month],$K$8),0),M117))</f>
        <v/>
      </c>
      <c r="O117" s="153" t="str">
        <f>IF(L117="","",IF(IFERROR(SUMIFS(TB_TRANSACTIONS[Total ($)],TB_TRANSACTIONS[Subcategory],Analysis!L117,TB_TRANSACTIONS[Month],$K$8,TB_TRANSACTIONS[Monthly filter],1),0)&gt;M117,SUMIFS(TB_TRANSACTIONS[Total ($)],TB_TRANSACTIONS[Subcategory],Analysis!L117,TB_TRANSACTIONS[Month],$K$8,TB_TRANSACTIONS[Monthly filter],1),0))</f>
        <v/>
      </c>
      <c r="P117" s="153" t="str">
        <f t="shared" si="51"/>
        <v/>
      </c>
      <c r="Q117" s="151" t="str">
        <f t="shared" si="30"/>
        <v/>
      </c>
      <c r="R117" s="151" t="str">
        <f t="shared" si="52"/>
        <v/>
      </c>
      <c r="S117" s="151" t="str">
        <f t="shared" si="53"/>
        <v/>
      </c>
      <c r="T117" s="226" t="str">
        <f t="shared" si="54"/>
        <v/>
      </c>
      <c r="U117" s="186">
        <v>64</v>
      </c>
      <c r="V117" s="146"/>
      <c r="W117" s="153" t="str">
        <f>IF(L117="","",IFERROR(SUMIFS(TB_TRANSACTIONS[Total ($)],TB_TRANSACTIONS[Subcategory],Analysis!L117,TB_TRANSACTIONS[Month],$K$8,TB_TRANSACTIONS[Expense type],"Fixed",TB_TRANSACTIONS[Monthly filter],1),0))</f>
        <v/>
      </c>
      <c r="X117" s="153" t="str">
        <f>IF(L117="","",IFERROR(SUMIFS(TB_TRANSACTIONS[Total ($)],TB_TRANSACTIONS[Subcategory],Analysis!L117,TB_TRANSACTIONS[Month],$K$8,TB_TRANSACTIONS[Expense type],"Variable",TB_TRANSACTIONS[Monthly filter],1),0))</f>
        <v/>
      </c>
      <c r="Y117" s="153"/>
      <c r="AC117" s="146"/>
      <c r="AD117" s="186">
        <v>64</v>
      </c>
      <c r="AF117" s="153" t="str">
        <f>IF(AE117="","",IFERROR(SUMIFS(Allocations!$AF$29:$AF$128,Allocations!$AH$29:$AH$128,1,Allocations!$AE$29:$AE$128,Analysis!AE117),0))</f>
        <v/>
      </c>
      <c r="AG117" s="153" t="str">
        <f>IF(AE117="","",IF(IFERROR(SUMIFS(TB_TRANSACTIONS[Total ($)],TB_TRANSACTIONS[Quarterly filter],1,TB_TRANSACTIONS[Subcategory],AE117),0)&lt;AF117,IFERROR(SUMIFS(TB_TRANSACTIONS[Total ($)],TB_TRANSACTIONS[Quarterly filter],1,TB_TRANSACTIONS[Subcategory],AE117),0),AF117))</f>
        <v/>
      </c>
      <c r="AH117" s="153" t="str">
        <f>IF(AE117="","",IF(IFERROR(SUMIFS(TB_TRANSACTIONS[Total ($)],TB_TRANSACTIONS[Subcategory],Analysis!AE117,TB_TRANSACTIONS[Quarter],$AD$8,TB_TRANSACTIONS[Quarterly filter],1),0)&gt;AF117,SUMIFS(TB_TRANSACTIONS[Total ($)],TB_TRANSACTIONS[Subcategory],Analysis!AE117,TB_TRANSACTIONS[Quarter],$AD$8,TB_TRANSACTIONS[Quarterly filter],1),0))</f>
        <v/>
      </c>
      <c r="AI117" s="153" t="str">
        <f t="shared" si="46"/>
        <v/>
      </c>
      <c r="AJ117" s="151" t="str">
        <f t="shared" si="47"/>
        <v/>
      </c>
      <c r="AK117" s="151" t="str">
        <f t="shared" si="48"/>
        <v/>
      </c>
      <c r="AL117" s="151" t="str">
        <f t="shared" si="49"/>
        <v/>
      </c>
      <c r="AM117" s="226" t="str">
        <f t="shared" si="50"/>
        <v/>
      </c>
      <c r="AN117" s="186">
        <v>64</v>
      </c>
      <c r="AO117" s="146"/>
      <c r="AP117" s="153" t="str">
        <f>IF(AE117="","",IFERROR(SUMIFS(TB_TRANSACTIONS[Total ($)],TB_TRANSACTIONS[Subcategory],Analysis!AE117,TB_TRANSACTIONS[Quarter],$AD$8,TB_TRANSACTIONS[Expense type],"Fixed",TB_TRANSACTIONS[Quarterly filter],1),0))</f>
        <v/>
      </c>
      <c r="AQ117" s="153" t="str">
        <f>IF(AE117="","",IFERROR(SUMIFS(TB_TRANSACTIONS[Total ($)],TB_TRANSACTIONS[Subcategory],Analysis!AE117,TB_TRANSACTIONS[Quarter],$AD$8,TB_TRANSACTIONS[Expense type],"Variable",TB_TRANSACTIONS[Quarterly filter],1),0))</f>
        <v/>
      </c>
      <c r="AV117" s="146"/>
      <c r="AW117" s="186">
        <v>64</v>
      </c>
      <c r="AX117" s="146"/>
      <c r="AY117" s="153" t="str">
        <f>IF(AX117="","",IFERROR(SUMIFS(TB_ALLOCATIONS[Total ($)],TB_ALLOCATIONS[Annual filter],1,TB_ALLOCATIONS[Subcategory],Analysis!AX117),0))</f>
        <v/>
      </c>
      <c r="AZ117" s="153" t="str">
        <f>IF(AX117="","",IF(IFERROR(SUMIFS(TB_TRANSACTIONS[Total ($)],TB_TRANSACTIONS[Annual filter],1,TB_TRANSACTIONS[Subcategory],AX117),0)&lt;AY117,IFERROR(SUMIFS(TB_TRANSACTIONS[Total ($)],TB_TRANSACTIONS[Annual filter],1,TB_TRANSACTIONS[Subcategory],AX117),0),AY117))</f>
        <v/>
      </c>
      <c r="BA117" s="153" t="str">
        <f>IF(AX117="","",IF(IFERROR(SUMIFS(TB_TRANSACTIONS[Total ($)],TB_TRANSACTIONS[Subcategory],Analysis!AX117,TB_TRANSACTIONS[Annual filter],1),0)&gt;AY117,SUMIFS(TB_TRANSACTIONS[Total ($)],TB_TRANSACTIONS[Subcategory],Analysis!AX117,TB_TRANSACTIONS[Annual filter],1),0))</f>
        <v/>
      </c>
      <c r="BB117" s="153" t="str">
        <f t="shared" si="42"/>
        <v/>
      </c>
      <c r="BC117" s="151" t="str">
        <f t="shared" si="43"/>
        <v/>
      </c>
      <c r="BD117" s="151" t="str">
        <f t="shared" si="39"/>
        <v/>
      </c>
      <c r="BE117" s="151" t="str">
        <f t="shared" si="44"/>
        <v/>
      </c>
      <c r="BF117" s="226" t="str">
        <f t="shared" si="45"/>
        <v/>
      </c>
      <c r="BH117" s="146"/>
      <c r="BI117" s="153" t="str">
        <f>IF(AX117="","",IFERROR(SUMIFS(TB_TRANSACTIONS[Total ($)],TB_TRANSACTIONS[Subcategory],Analysis!AX117,TB_TRANSACTIONS[Annual filter],1,TB_TRANSACTIONS[Expense type],"Fixed"),0))</f>
        <v/>
      </c>
      <c r="BJ117" s="153" t="str">
        <f>IF(AX117="","",IFERROR(SUMIFS(TB_TRANSACTIONS[Total ($)],TB_TRANSACTIONS[Subcategory],Analysis!AX117,TB_TRANSACTIONS[Annual filter],1,TB_TRANSACTIONS[Expense type],"Variable"),0))</f>
        <v/>
      </c>
      <c r="BK117" s="24"/>
      <c r="BL117" s="24"/>
      <c r="BM117" s="24"/>
      <c r="BN117" s="24"/>
      <c r="BO117" s="269" t="str">
        <f ca="1">IF(Summary!$H117="","",OFFSET(Summary!$H117,0,Analysis!BO$10))</f>
        <v/>
      </c>
      <c r="BP117" s="269" t="str">
        <f ca="1">IF(Summary!$H117="","",OFFSET(Summary!$H117,0,Analysis!BP$10))</f>
        <v/>
      </c>
      <c r="BQ117" s="269" t="str">
        <f ca="1">IF(Summary!$H117="","",OFFSET(Summary!$H117,0,Analysis!BQ$10))</f>
        <v/>
      </c>
      <c r="BR117" s="269" t="str">
        <f ca="1">IF(Summary!$H117="","",OFFSET(Summary!$H117,0,Analysis!BR$10))</f>
        <v/>
      </c>
      <c r="BS117" s="269" t="str">
        <f ca="1">IF(Summary!$H117="","",OFFSET(Summary!$H117,0,Analysis!BS$10))</f>
        <v/>
      </c>
      <c r="BT117" s="269" t="str">
        <f ca="1">IF(Summary!$H117="","",OFFSET(Summary!$H117,0,Analysis!BT$10))</f>
        <v/>
      </c>
      <c r="BU117" s="269" t="str">
        <f ca="1">IF(Summary!$H117="","",OFFSET(Summary!$H117,0,Analysis!BU$10))</f>
        <v/>
      </c>
      <c r="BV117" s="269" t="str">
        <f ca="1">IF(Summary!$H117="","",OFFSET(Summary!$H117,0,Analysis!BV$10))</f>
        <v/>
      </c>
      <c r="BW117" s="269" t="str">
        <f ca="1">IF(Summary!$H117="","",OFFSET(Summary!$H117,0,Analysis!BW$10))</f>
        <v/>
      </c>
      <c r="BX117" s="269" t="str">
        <f ca="1">IF(Summary!$H117="","",OFFSET(Summary!$H117,0,Analysis!BX$10))</f>
        <v/>
      </c>
      <c r="BY117" s="269" t="str">
        <f ca="1">IF(Summary!$H117="","",OFFSET(Summary!$H117,0,Analysis!BY$10))</f>
        <v/>
      </c>
      <c r="BZ117" s="269" t="str">
        <f ca="1">IF(Summary!$H117="","",OFFSET(Summary!$H117,0,Analysis!BZ$10))</f>
        <v/>
      </c>
      <c r="CA117" s="269"/>
    </row>
    <row r="118" spans="4:79" ht="18" customHeight="1" x14ac:dyDescent="0.25">
      <c r="D118" s="38"/>
      <c r="E118" s="45"/>
      <c r="F118" s="44"/>
      <c r="G118" s="177"/>
      <c r="H118" s="175"/>
      <c r="I118" s="44"/>
      <c r="J118" s="146"/>
      <c r="K118" s="186">
        <v>65</v>
      </c>
      <c r="L118" s="146"/>
      <c r="M118" s="153" t="str">
        <f>IF(L118="","",IFERROR(SUMIFS(Allocations!$AA$29:$AA$128,Allocations!$AC$29:$AC$128,1,Allocations!$Z$29:$Z$128,Analysis!L118),0))</f>
        <v/>
      </c>
      <c r="N118" s="153" t="str">
        <f>IF(L118="","",IF(IFERROR(SUMIFS(TB_TRANSACTIONS[Total ($)],TB_TRANSACTIONS[Subcategory],Analysis!L118,TB_TRANSACTIONS[Month],$K$8),0)&lt;M118,IFERROR(SUMIFS(TB_TRANSACTIONS[Total ($)],TB_TRANSACTIONS[Subcategory],Analysis!L118,TB_TRANSACTIONS[Month],$K$8),0),M118))</f>
        <v/>
      </c>
      <c r="O118" s="153" t="str">
        <f>IF(L118="","",IF(IFERROR(SUMIFS(TB_TRANSACTIONS[Total ($)],TB_TRANSACTIONS[Subcategory],Analysis!L118,TB_TRANSACTIONS[Month],$K$8,TB_TRANSACTIONS[Monthly filter],1),0)&gt;M118,SUMIFS(TB_TRANSACTIONS[Total ($)],TB_TRANSACTIONS[Subcategory],Analysis!L118,TB_TRANSACTIONS[Month],$K$8,TB_TRANSACTIONS[Monthly filter],1),0))</f>
        <v/>
      </c>
      <c r="P118" s="153" t="str">
        <f t="shared" si="51"/>
        <v/>
      </c>
      <c r="Q118" s="151" t="str">
        <f t="shared" si="30"/>
        <v/>
      </c>
      <c r="R118" s="151" t="str">
        <f t="shared" si="52"/>
        <v/>
      </c>
      <c r="S118" s="151" t="str">
        <f t="shared" si="53"/>
        <v/>
      </c>
      <c r="T118" s="226" t="str">
        <f t="shared" si="54"/>
        <v/>
      </c>
      <c r="U118" s="186">
        <v>65</v>
      </c>
      <c r="V118" s="146"/>
      <c r="W118" s="153" t="str">
        <f>IF(L118="","",IFERROR(SUMIFS(TB_TRANSACTIONS[Total ($)],TB_TRANSACTIONS[Subcategory],Analysis!L118,TB_TRANSACTIONS[Month],$K$8,TB_TRANSACTIONS[Expense type],"Fixed",TB_TRANSACTIONS[Monthly filter],1),0))</f>
        <v/>
      </c>
      <c r="X118" s="153" t="str">
        <f>IF(L118="","",IFERROR(SUMIFS(TB_TRANSACTIONS[Total ($)],TB_TRANSACTIONS[Subcategory],Analysis!L118,TB_TRANSACTIONS[Month],$K$8,TB_TRANSACTIONS[Expense type],"Variable",TB_TRANSACTIONS[Monthly filter],1),0))</f>
        <v/>
      </c>
      <c r="Y118" s="153"/>
      <c r="AC118" s="146"/>
      <c r="AD118" s="186">
        <v>65</v>
      </c>
      <c r="AF118" s="153" t="str">
        <f>IF(AE118="","",IFERROR(SUMIFS(Allocations!$AF$29:$AF$128,Allocations!$AH$29:$AH$128,1,Allocations!$AE$29:$AE$128,Analysis!AE118),0))</f>
        <v/>
      </c>
      <c r="AG118" s="153" t="str">
        <f>IF(AE118="","",IF(IFERROR(SUMIFS(TB_TRANSACTIONS[Total ($)],TB_TRANSACTIONS[Quarterly filter],1,TB_TRANSACTIONS[Subcategory],AE118),0)&lt;AF118,IFERROR(SUMIFS(TB_TRANSACTIONS[Total ($)],TB_TRANSACTIONS[Quarterly filter],1,TB_TRANSACTIONS[Subcategory],AE118),0),AF118))</f>
        <v/>
      </c>
      <c r="AH118" s="153" t="str">
        <f>IF(AE118="","",IF(IFERROR(SUMIFS(TB_TRANSACTIONS[Total ($)],TB_TRANSACTIONS[Subcategory],Analysis!AE118,TB_TRANSACTIONS[Quarter],$AD$8,TB_TRANSACTIONS[Quarterly filter],1),0)&gt;AF118,SUMIFS(TB_TRANSACTIONS[Total ($)],TB_TRANSACTIONS[Subcategory],Analysis!AE118,TB_TRANSACTIONS[Quarter],$AD$8,TB_TRANSACTIONS[Quarterly filter],1),0))</f>
        <v/>
      </c>
      <c r="AI118" s="153" t="str">
        <f t="shared" si="46"/>
        <v/>
      </c>
      <c r="AJ118" s="151" t="str">
        <f t="shared" si="47"/>
        <v/>
      </c>
      <c r="AK118" s="151" t="str">
        <f t="shared" si="48"/>
        <v/>
      </c>
      <c r="AL118" s="151" t="str">
        <f t="shared" si="49"/>
        <v/>
      </c>
      <c r="AM118" s="226" t="str">
        <f t="shared" si="50"/>
        <v/>
      </c>
      <c r="AN118" s="186">
        <v>65</v>
      </c>
      <c r="AO118" s="146"/>
      <c r="AP118" s="153" t="str">
        <f>IF(AE118="","",IFERROR(SUMIFS(TB_TRANSACTIONS[Total ($)],TB_TRANSACTIONS[Subcategory],Analysis!AE118,TB_TRANSACTIONS[Quarter],$AD$8,TB_TRANSACTIONS[Expense type],"Fixed",TB_TRANSACTIONS[Quarterly filter],1),0))</f>
        <v/>
      </c>
      <c r="AQ118" s="153" t="str">
        <f>IF(AE118="","",IFERROR(SUMIFS(TB_TRANSACTIONS[Total ($)],TB_TRANSACTIONS[Subcategory],Analysis!AE118,TB_TRANSACTIONS[Quarter],$AD$8,TB_TRANSACTIONS[Expense type],"Variable",TB_TRANSACTIONS[Quarterly filter],1),0))</f>
        <v/>
      </c>
      <c r="AV118" s="146"/>
      <c r="AW118" s="186">
        <v>65</v>
      </c>
      <c r="AX118" s="146"/>
      <c r="AY118" s="153" t="str">
        <f>IF(AX118="","",IFERROR(SUMIFS(TB_ALLOCATIONS[Total ($)],TB_ALLOCATIONS[Annual filter],1,TB_ALLOCATIONS[Subcategory],Analysis!AX118),0))</f>
        <v/>
      </c>
      <c r="AZ118" s="153" t="str">
        <f>IF(AX118="","",IF(IFERROR(SUMIFS(TB_TRANSACTIONS[Total ($)],TB_TRANSACTIONS[Annual filter],1,TB_TRANSACTIONS[Subcategory],AX118),0)&lt;AY118,IFERROR(SUMIFS(TB_TRANSACTIONS[Total ($)],TB_TRANSACTIONS[Annual filter],1,TB_TRANSACTIONS[Subcategory],AX118),0),AY118))</f>
        <v/>
      </c>
      <c r="BA118" s="153" t="str">
        <f>IF(AX118="","",IF(IFERROR(SUMIFS(TB_TRANSACTIONS[Total ($)],TB_TRANSACTIONS[Subcategory],Analysis!AX118,TB_TRANSACTIONS[Annual filter],1),0)&gt;AY118,SUMIFS(TB_TRANSACTIONS[Total ($)],TB_TRANSACTIONS[Subcategory],Analysis!AX118,TB_TRANSACTIONS[Annual filter],1),0))</f>
        <v/>
      </c>
      <c r="BB118" s="153" t="str">
        <f t="shared" si="42"/>
        <v/>
      </c>
      <c r="BC118" s="151" t="str">
        <f t="shared" si="43"/>
        <v/>
      </c>
      <c r="BD118" s="151" t="str">
        <f t="shared" si="39"/>
        <v/>
      </c>
      <c r="BE118" s="151" t="str">
        <f t="shared" si="44"/>
        <v/>
      </c>
      <c r="BF118" s="226" t="str">
        <f t="shared" si="45"/>
        <v/>
      </c>
      <c r="BH118" s="146"/>
      <c r="BI118" s="153" t="str">
        <f>IF(AX118="","",IFERROR(SUMIFS(TB_TRANSACTIONS[Total ($)],TB_TRANSACTIONS[Subcategory],Analysis!AX118,TB_TRANSACTIONS[Annual filter],1,TB_TRANSACTIONS[Expense type],"Fixed"),0))</f>
        <v/>
      </c>
      <c r="BJ118" s="153" t="str">
        <f>IF(AX118="","",IFERROR(SUMIFS(TB_TRANSACTIONS[Total ($)],TB_TRANSACTIONS[Subcategory],Analysis!AX118,TB_TRANSACTIONS[Annual filter],1,TB_TRANSACTIONS[Expense type],"Variable"),0))</f>
        <v/>
      </c>
      <c r="BK118" s="24"/>
      <c r="BL118" s="24"/>
      <c r="BM118" s="24"/>
      <c r="BN118" s="24"/>
      <c r="BO118" s="269" t="str">
        <f ca="1">IF(Summary!$H118="","",OFFSET(Summary!$H118,0,Analysis!BO$10))</f>
        <v/>
      </c>
      <c r="BP118" s="269" t="str">
        <f ca="1">IF(Summary!$H118="","",OFFSET(Summary!$H118,0,Analysis!BP$10))</f>
        <v/>
      </c>
      <c r="BQ118" s="269" t="str">
        <f ca="1">IF(Summary!$H118="","",OFFSET(Summary!$H118,0,Analysis!BQ$10))</f>
        <v/>
      </c>
      <c r="BR118" s="269" t="str">
        <f ca="1">IF(Summary!$H118="","",OFFSET(Summary!$H118,0,Analysis!BR$10))</f>
        <v/>
      </c>
      <c r="BS118" s="269" t="str">
        <f ca="1">IF(Summary!$H118="","",OFFSET(Summary!$H118,0,Analysis!BS$10))</f>
        <v/>
      </c>
      <c r="BT118" s="269" t="str">
        <f ca="1">IF(Summary!$H118="","",OFFSET(Summary!$H118,0,Analysis!BT$10))</f>
        <v/>
      </c>
      <c r="BU118" s="269" t="str">
        <f ca="1">IF(Summary!$H118="","",OFFSET(Summary!$H118,0,Analysis!BU$10))</f>
        <v/>
      </c>
      <c r="BV118" s="269" t="str">
        <f ca="1">IF(Summary!$H118="","",OFFSET(Summary!$H118,0,Analysis!BV$10))</f>
        <v/>
      </c>
      <c r="BW118" s="269" t="str">
        <f ca="1">IF(Summary!$H118="","",OFFSET(Summary!$H118,0,Analysis!BW$10))</f>
        <v/>
      </c>
      <c r="BX118" s="269" t="str">
        <f ca="1">IF(Summary!$H118="","",OFFSET(Summary!$H118,0,Analysis!BX$10))</f>
        <v/>
      </c>
      <c r="BY118" s="269" t="str">
        <f ca="1">IF(Summary!$H118="","",OFFSET(Summary!$H118,0,Analysis!BY$10))</f>
        <v/>
      </c>
      <c r="BZ118" s="269" t="str">
        <f ca="1">IF(Summary!$H118="","",OFFSET(Summary!$H118,0,Analysis!BZ$10))</f>
        <v/>
      </c>
      <c r="CA118" s="269"/>
    </row>
    <row r="119" spans="4:79" ht="18" customHeight="1" x14ac:dyDescent="0.25">
      <c r="D119" s="38"/>
      <c r="E119" s="45"/>
      <c r="F119" s="44"/>
      <c r="G119" s="177"/>
      <c r="H119" s="175"/>
      <c r="I119" s="44"/>
      <c r="J119" s="146"/>
      <c r="K119" s="186">
        <v>66</v>
      </c>
      <c r="L119" s="146"/>
      <c r="M119" s="153" t="str">
        <f>IF(L119="","",IFERROR(SUMIFS(Allocations!$AA$29:$AA$128,Allocations!$AC$29:$AC$128,1,Allocations!$Z$29:$Z$128,Analysis!L119),0))</f>
        <v/>
      </c>
      <c r="N119" s="153" t="str">
        <f>IF(L119="","",IF(IFERROR(SUMIFS(TB_TRANSACTIONS[Total ($)],TB_TRANSACTIONS[Subcategory],Analysis!L119,TB_TRANSACTIONS[Month],$K$8),0)&lt;M119,IFERROR(SUMIFS(TB_TRANSACTIONS[Total ($)],TB_TRANSACTIONS[Subcategory],Analysis!L119,TB_TRANSACTIONS[Month],$K$8),0),M119))</f>
        <v/>
      </c>
      <c r="O119" s="153" t="str">
        <f>IF(L119="","",IF(IFERROR(SUMIFS(TB_TRANSACTIONS[Total ($)],TB_TRANSACTIONS[Subcategory],Analysis!L119,TB_TRANSACTIONS[Month],$K$8,TB_TRANSACTIONS[Monthly filter],1),0)&gt;M119,SUMIFS(TB_TRANSACTIONS[Total ($)],TB_TRANSACTIONS[Subcategory],Analysis!L119,TB_TRANSACTIONS[Month],$K$8,TB_TRANSACTIONS[Monthly filter],1),0))</f>
        <v/>
      </c>
      <c r="P119" s="153" t="str">
        <f t="shared" si="51"/>
        <v/>
      </c>
      <c r="Q119" s="151" t="str">
        <f t="shared" ref="Q119:Q182" si="55">IFERROR(IF(L119="","",IF(N119/M119&lt;1,N119/M119,1)),0)</f>
        <v/>
      </c>
      <c r="R119" s="151" t="str">
        <f t="shared" si="52"/>
        <v/>
      </c>
      <c r="S119" s="151" t="str">
        <f t="shared" si="53"/>
        <v/>
      </c>
      <c r="T119" s="226" t="str">
        <f t="shared" si="54"/>
        <v/>
      </c>
      <c r="U119" s="186">
        <v>66</v>
      </c>
      <c r="V119" s="146"/>
      <c r="W119" s="153" t="str">
        <f>IF(L119="","",IFERROR(SUMIFS(TB_TRANSACTIONS[Total ($)],TB_TRANSACTIONS[Subcategory],Analysis!L119,TB_TRANSACTIONS[Month],$K$8,TB_TRANSACTIONS[Expense type],"Fixed",TB_TRANSACTIONS[Monthly filter],1),0))</f>
        <v/>
      </c>
      <c r="X119" s="153" t="str">
        <f>IF(L119="","",IFERROR(SUMIFS(TB_TRANSACTIONS[Total ($)],TB_TRANSACTIONS[Subcategory],Analysis!L119,TB_TRANSACTIONS[Month],$K$8,TB_TRANSACTIONS[Expense type],"Variable",TB_TRANSACTIONS[Monthly filter],1),0))</f>
        <v/>
      </c>
      <c r="Y119" s="153"/>
      <c r="AC119" s="146"/>
      <c r="AD119" s="186">
        <v>66</v>
      </c>
      <c r="AF119" s="153" t="str">
        <f>IF(AE119="","",IFERROR(SUMIFS(Allocations!$AF$29:$AF$128,Allocations!$AH$29:$AH$128,1,Allocations!$AE$29:$AE$128,Analysis!AE119),0))</f>
        <v/>
      </c>
      <c r="AG119" s="153" t="str">
        <f>IF(AE119="","",IF(IFERROR(SUMIFS(TB_TRANSACTIONS[Total ($)],TB_TRANSACTIONS[Quarterly filter],1,TB_TRANSACTIONS[Subcategory],AE119),0)&lt;AF119,IFERROR(SUMIFS(TB_TRANSACTIONS[Total ($)],TB_TRANSACTIONS[Quarterly filter],1,TB_TRANSACTIONS[Subcategory],AE119),0),AF119))</f>
        <v/>
      </c>
      <c r="AH119" s="153" t="str">
        <f>IF(AE119="","",IF(IFERROR(SUMIFS(TB_TRANSACTIONS[Total ($)],TB_TRANSACTIONS[Subcategory],Analysis!AE119,TB_TRANSACTIONS[Quarter],$AD$8,TB_TRANSACTIONS[Quarterly filter],1),0)&gt;AF119,SUMIFS(TB_TRANSACTIONS[Total ($)],TB_TRANSACTIONS[Subcategory],Analysis!AE119,TB_TRANSACTIONS[Quarter],$AD$8,TB_TRANSACTIONS[Quarterly filter],1),0))</f>
        <v/>
      </c>
      <c r="AI119" s="153" t="str">
        <f t="shared" si="46"/>
        <v/>
      </c>
      <c r="AJ119" s="151" t="str">
        <f t="shared" si="47"/>
        <v/>
      </c>
      <c r="AK119" s="151" t="str">
        <f t="shared" si="48"/>
        <v/>
      </c>
      <c r="AL119" s="151" t="str">
        <f t="shared" si="49"/>
        <v/>
      </c>
      <c r="AM119" s="226" t="str">
        <f t="shared" si="50"/>
        <v/>
      </c>
      <c r="AN119" s="186">
        <v>66</v>
      </c>
      <c r="AO119" s="146"/>
      <c r="AP119" s="153" t="str">
        <f>IF(AE119="","",IFERROR(SUMIFS(TB_TRANSACTIONS[Total ($)],TB_TRANSACTIONS[Subcategory],Analysis!AE119,TB_TRANSACTIONS[Quarter],$AD$8,TB_TRANSACTIONS[Expense type],"Fixed",TB_TRANSACTIONS[Quarterly filter],1),0))</f>
        <v/>
      </c>
      <c r="AQ119" s="153" t="str">
        <f>IF(AE119="","",IFERROR(SUMIFS(TB_TRANSACTIONS[Total ($)],TB_TRANSACTIONS[Subcategory],Analysis!AE119,TB_TRANSACTIONS[Quarter],$AD$8,TB_TRANSACTIONS[Expense type],"Variable",TB_TRANSACTIONS[Quarterly filter],1),0))</f>
        <v/>
      </c>
      <c r="AV119" s="146"/>
      <c r="AW119" s="186">
        <v>66</v>
      </c>
      <c r="AX119" s="146"/>
      <c r="AY119" s="153" t="str">
        <f>IF(AX119="","",IFERROR(SUMIFS(TB_ALLOCATIONS[Total ($)],TB_ALLOCATIONS[Annual filter],1,TB_ALLOCATIONS[Subcategory],Analysis!AX119),0))</f>
        <v/>
      </c>
      <c r="AZ119" s="153" t="str">
        <f>IF(AX119="","",IF(IFERROR(SUMIFS(TB_TRANSACTIONS[Total ($)],TB_TRANSACTIONS[Annual filter],1,TB_TRANSACTIONS[Subcategory],AX119),0)&lt;AY119,IFERROR(SUMIFS(TB_TRANSACTIONS[Total ($)],TB_TRANSACTIONS[Annual filter],1,TB_TRANSACTIONS[Subcategory],AX119),0),AY119))</f>
        <v/>
      </c>
      <c r="BA119" s="153" t="str">
        <f>IF(AX119="","",IF(IFERROR(SUMIFS(TB_TRANSACTIONS[Total ($)],TB_TRANSACTIONS[Subcategory],Analysis!AX119,TB_TRANSACTIONS[Annual filter],1),0)&gt;AY119,SUMIFS(TB_TRANSACTIONS[Total ($)],TB_TRANSACTIONS[Subcategory],Analysis!AX119,TB_TRANSACTIONS[Annual filter],1),0))</f>
        <v/>
      </c>
      <c r="BB119" s="153" t="str">
        <f t="shared" si="42"/>
        <v/>
      </c>
      <c r="BC119" s="151" t="str">
        <f t="shared" si="43"/>
        <v/>
      </c>
      <c r="BD119" s="151" t="str">
        <f t="shared" ref="BD119:BD182" si="56">IFERROR(IF(AX119="","",IF(BA119=0,0,(BA119/AY119))),0)</f>
        <v/>
      </c>
      <c r="BE119" s="151" t="str">
        <f t="shared" si="44"/>
        <v/>
      </c>
      <c r="BF119" s="226" t="str">
        <f t="shared" si="45"/>
        <v/>
      </c>
      <c r="BH119" s="146"/>
      <c r="BI119" s="153" t="str">
        <f>IF(AX119="","",IFERROR(SUMIFS(TB_TRANSACTIONS[Total ($)],TB_TRANSACTIONS[Subcategory],Analysis!AX119,TB_TRANSACTIONS[Annual filter],1,TB_TRANSACTIONS[Expense type],"Fixed"),0))</f>
        <v/>
      </c>
      <c r="BJ119" s="153" t="str">
        <f>IF(AX119="","",IFERROR(SUMIFS(TB_TRANSACTIONS[Total ($)],TB_TRANSACTIONS[Subcategory],Analysis!AX119,TB_TRANSACTIONS[Annual filter],1,TB_TRANSACTIONS[Expense type],"Variable"),0))</f>
        <v/>
      </c>
      <c r="BK119" s="24"/>
      <c r="BL119" s="24"/>
      <c r="BM119" s="24"/>
      <c r="BN119" s="24"/>
      <c r="BO119" s="269" t="str">
        <f ca="1">IF(Summary!$H119="","",OFFSET(Summary!$H119,0,Analysis!BO$10))</f>
        <v/>
      </c>
      <c r="BP119" s="269" t="str">
        <f ca="1">IF(Summary!$H119="","",OFFSET(Summary!$H119,0,Analysis!BP$10))</f>
        <v/>
      </c>
      <c r="BQ119" s="269" t="str">
        <f ca="1">IF(Summary!$H119="","",OFFSET(Summary!$H119,0,Analysis!BQ$10))</f>
        <v/>
      </c>
      <c r="BR119" s="269" t="str">
        <f ca="1">IF(Summary!$H119="","",OFFSET(Summary!$H119,0,Analysis!BR$10))</f>
        <v/>
      </c>
      <c r="BS119" s="269" t="str">
        <f ca="1">IF(Summary!$H119="","",OFFSET(Summary!$H119,0,Analysis!BS$10))</f>
        <v/>
      </c>
      <c r="BT119" s="269" t="str">
        <f ca="1">IF(Summary!$H119="","",OFFSET(Summary!$H119,0,Analysis!BT$10))</f>
        <v/>
      </c>
      <c r="BU119" s="269" t="str">
        <f ca="1">IF(Summary!$H119="","",OFFSET(Summary!$H119,0,Analysis!BU$10))</f>
        <v/>
      </c>
      <c r="BV119" s="269" t="str">
        <f ca="1">IF(Summary!$H119="","",OFFSET(Summary!$H119,0,Analysis!BV$10))</f>
        <v/>
      </c>
      <c r="BW119" s="269" t="str">
        <f ca="1">IF(Summary!$H119="","",OFFSET(Summary!$H119,0,Analysis!BW$10))</f>
        <v/>
      </c>
      <c r="BX119" s="269" t="str">
        <f ca="1">IF(Summary!$H119="","",OFFSET(Summary!$H119,0,Analysis!BX$10))</f>
        <v/>
      </c>
      <c r="BY119" s="269" t="str">
        <f ca="1">IF(Summary!$H119="","",OFFSET(Summary!$H119,0,Analysis!BY$10))</f>
        <v/>
      </c>
      <c r="BZ119" s="269" t="str">
        <f ca="1">IF(Summary!$H119="","",OFFSET(Summary!$H119,0,Analysis!BZ$10))</f>
        <v/>
      </c>
      <c r="CA119" s="269"/>
    </row>
    <row r="120" spans="4:79" ht="18" customHeight="1" x14ac:dyDescent="0.25">
      <c r="D120" s="38"/>
      <c r="E120" s="45"/>
      <c r="F120" s="44"/>
      <c r="G120" s="177"/>
      <c r="H120" s="175"/>
      <c r="I120" s="44"/>
      <c r="J120" s="146"/>
      <c r="K120" s="186">
        <v>67</v>
      </c>
      <c r="L120" s="146"/>
      <c r="M120" s="153" t="str">
        <f>IF(L120="","",IFERROR(SUMIFS(Allocations!$AA$29:$AA$128,Allocations!$AC$29:$AC$128,1,Allocations!$Z$29:$Z$128,Analysis!L120),0))</f>
        <v/>
      </c>
      <c r="N120" s="153" t="str">
        <f>IF(L120="","",IF(IFERROR(SUMIFS(TB_TRANSACTIONS[Total ($)],TB_TRANSACTIONS[Subcategory],Analysis!L120,TB_TRANSACTIONS[Month],$K$8),0)&lt;M120,IFERROR(SUMIFS(TB_TRANSACTIONS[Total ($)],TB_TRANSACTIONS[Subcategory],Analysis!L120,TB_TRANSACTIONS[Month],$K$8),0),M120))</f>
        <v/>
      </c>
      <c r="O120" s="153" t="str">
        <f>IF(L120="","",IF(IFERROR(SUMIFS(TB_TRANSACTIONS[Total ($)],TB_TRANSACTIONS[Subcategory],Analysis!L120,TB_TRANSACTIONS[Month],$K$8,TB_TRANSACTIONS[Monthly filter],1),0)&gt;M120,SUMIFS(TB_TRANSACTIONS[Total ($)],TB_TRANSACTIONS[Subcategory],Analysis!L120,TB_TRANSACTIONS[Month],$K$8,TB_TRANSACTIONS[Monthly filter],1),0))</f>
        <v/>
      </c>
      <c r="P120" s="153" t="str">
        <f t="shared" si="51"/>
        <v/>
      </c>
      <c r="Q120" s="151" t="str">
        <f t="shared" si="55"/>
        <v/>
      </c>
      <c r="R120" s="151" t="str">
        <f t="shared" si="52"/>
        <v/>
      </c>
      <c r="S120" s="151" t="str">
        <f t="shared" si="53"/>
        <v/>
      </c>
      <c r="T120" s="226" t="str">
        <f t="shared" si="54"/>
        <v/>
      </c>
      <c r="U120" s="186">
        <v>67</v>
      </c>
      <c r="V120" s="146"/>
      <c r="W120" s="153" t="str">
        <f>IF(L120="","",IFERROR(SUMIFS(TB_TRANSACTIONS[Total ($)],TB_TRANSACTIONS[Subcategory],Analysis!L120,TB_TRANSACTIONS[Month],$K$8,TB_TRANSACTIONS[Expense type],"Fixed",TB_TRANSACTIONS[Monthly filter],1),0))</f>
        <v/>
      </c>
      <c r="X120" s="153" t="str">
        <f>IF(L120="","",IFERROR(SUMIFS(TB_TRANSACTIONS[Total ($)],TB_TRANSACTIONS[Subcategory],Analysis!L120,TB_TRANSACTIONS[Month],$K$8,TB_TRANSACTIONS[Expense type],"Variable",TB_TRANSACTIONS[Monthly filter],1),0))</f>
        <v/>
      </c>
      <c r="Y120" s="153"/>
      <c r="AC120" s="146"/>
      <c r="AD120" s="186">
        <v>67</v>
      </c>
      <c r="AF120" s="153" t="str">
        <f>IF(AE120="","",IFERROR(SUMIFS(Allocations!$AF$29:$AF$128,Allocations!$AH$29:$AH$128,1,Allocations!$AE$29:$AE$128,Analysis!AE120),0))</f>
        <v/>
      </c>
      <c r="AG120" s="153" t="str">
        <f>IF(AE120="","",IF(IFERROR(SUMIFS(TB_TRANSACTIONS[Total ($)],TB_TRANSACTIONS[Quarterly filter],1,TB_TRANSACTIONS[Subcategory],AE120),0)&lt;AF120,IFERROR(SUMIFS(TB_TRANSACTIONS[Total ($)],TB_TRANSACTIONS[Quarterly filter],1,TB_TRANSACTIONS[Subcategory],AE120),0),AF120))</f>
        <v/>
      </c>
      <c r="AH120" s="153" t="str">
        <f>IF(AE120="","",IF(IFERROR(SUMIFS(TB_TRANSACTIONS[Total ($)],TB_TRANSACTIONS[Subcategory],Analysis!AE120,TB_TRANSACTIONS[Quarter],$AD$8,TB_TRANSACTIONS[Quarterly filter],1),0)&gt;AF120,SUMIFS(TB_TRANSACTIONS[Total ($)],TB_TRANSACTIONS[Subcategory],Analysis!AE120,TB_TRANSACTIONS[Quarter],$AD$8,TB_TRANSACTIONS[Quarterly filter],1),0))</f>
        <v/>
      </c>
      <c r="AI120" s="153" t="str">
        <f t="shared" si="46"/>
        <v/>
      </c>
      <c r="AJ120" s="151" t="str">
        <f t="shared" si="47"/>
        <v/>
      </c>
      <c r="AK120" s="151" t="str">
        <f t="shared" si="48"/>
        <v/>
      </c>
      <c r="AL120" s="151" t="str">
        <f t="shared" si="49"/>
        <v/>
      </c>
      <c r="AM120" s="226" t="str">
        <f t="shared" si="50"/>
        <v/>
      </c>
      <c r="AN120" s="186">
        <v>67</v>
      </c>
      <c r="AO120" s="146"/>
      <c r="AP120" s="153" t="str">
        <f>IF(AE120="","",IFERROR(SUMIFS(TB_TRANSACTIONS[Total ($)],TB_TRANSACTIONS[Subcategory],Analysis!AE120,TB_TRANSACTIONS[Quarter],$AD$8,TB_TRANSACTIONS[Expense type],"Fixed",TB_TRANSACTIONS[Quarterly filter],1),0))</f>
        <v/>
      </c>
      <c r="AQ120" s="153" t="str">
        <f>IF(AE120="","",IFERROR(SUMIFS(TB_TRANSACTIONS[Total ($)],TB_TRANSACTIONS[Subcategory],Analysis!AE120,TB_TRANSACTIONS[Quarter],$AD$8,TB_TRANSACTIONS[Expense type],"Variable",TB_TRANSACTIONS[Quarterly filter],1),0))</f>
        <v/>
      </c>
      <c r="AV120" s="146"/>
      <c r="AW120" s="186">
        <v>67</v>
      </c>
      <c r="AX120" s="146"/>
      <c r="AY120" s="153" t="str">
        <f>IF(AX120="","",IFERROR(SUMIFS(TB_ALLOCATIONS[Total ($)],TB_ALLOCATIONS[Annual filter],1,TB_ALLOCATIONS[Subcategory],Analysis!AX120),0))</f>
        <v/>
      </c>
      <c r="AZ120" s="153" t="str">
        <f>IF(AX120="","",IF(IFERROR(SUMIFS(TB_TRANSACTIONS[Total ($)],TB_TRANSACTIONS[Annual filter],1,TB_TRANSACTIONS[Subcategory],AX120),0)&lt;AY120,IFERROR(SUMIFS(TB_TRANSACTIONS[Total ($)],TB_TRANSACTIONS[Annual filter],1,TB_TRANSACTIONS[Subcategory],AX120),0),AY120))</f>
        <v/>
      </c>
      <c r="BA120" s="153" t="str">
        <f>IF(AX120="","",IF(IFERROR(SUMIFS(TB_TRANSACTIONS[Total ($)],TB_TRANSACTIONS[Subcategory],Analysis!AX120,TB_TRANSACTIONS[Annual filter],1),0)&gt;AY120,SUMIFS(TB_TRANSACTIONS[Total ($)],TB_TRANSACTIONS[Subcategory],Analysis!AX120,TB_TRANSACTIONS[Annual filter],1),0))</f>
        <v/>
      </c>
      <c r="BB120" s="153" t="str">
        <f t="shared" si="42"/>
        <v/>
      </c>
      <c r="BC120" s="151" t="str">
        <f t="shared" si="43"/>
        <v/>
      </c>
      <c r="BD120" s="151" t="str">
        <f t="shared" si="56"/>
        <v/>
      </c>
      <c r="BE120" s="151" t="str">
        <f t="shared" si="44"/>
        <v/>
      </c>
      <c r="BF120" s="226" t="str">
        <f t="shared" si="45"/>
        <v/>
      </c>
      <c r="BH120" s="146"/>
      <c r="BI120" s="153" t="str">
        <f>IF(AX120="","",IFERROR(SUMIFS(TB_TRANSACTIONS[Total ($)],TB_TRANSACTIONS[Subcategory],Analysis!AX120,TB_TRANSACTIONS[Annual filter],1,TB_TRANSACTIONS[Expense type],"Fixed"),0))</f>
        <v/>
      </c>
      <c r="BJ120" s="153" t="str">
        <f>IF(AX120="","",IFERROR(SUMIFS(TB_TRANSACTIONS[Total ($)],TB_TRANSACTIONS[Subcategory],Analysis!AX120,TB_TRANSACTIONS[Annual filter],1,TB_TRANSACTIONS[Expense type],"Variable"),0))</f>
        <v/>
      </c>
      <c r="BK120" s="24"/>
      <c r="BL120" s="24"/>
      <c r="BM120" s="24"/>
      <c r="BN120" s="24"/>
      <c r="BO120" s="269" t="str">
        <f ca="1">IF(Summary!$H120="","",OFFSET(Summary!$H120,0,Analysis!BO$10))</f>
        <v/>
      </c>
      <c r="BP120" s="269" t="str">
        <f ca="1">IF(Summary!$H120="","",OFFSET(Summary!$H120,0,Analysis!BP$10))</f>
        <v/>
      </c>
      <c r="BQ120" s="269" t="str">
        <f ca="1">IF(Summary!$H120="","",OFFSET(Summary!$H120,0,Analysis!BQ$10))</f>
        <v/>
      </c>
      <c r="BR120" s="269" t="str">
        <f ca="1">IF(Summary!$H120="","",OFFSET(Summary!$H120,0,Analysis!BR$10))</f>
        <v/>
      </c>
      <c r="BS120" s="269" t="str">
        <f ca="1">IF(Summary!$H120="","",OFFSET(Summary!$H120,0,Analysis!BS$10))</f>
        <v/>
      </c>
      <c r="BT120" s="269" t="str">
        <f ca="1">IF(Summary!$H120="","",OFFSET(Summary!$H120,0,Analysis!BT$10))</f>
        <v/>
      </c>
      <c r="BU120" s="269" t="str">
        <f ca="1">IF(Summary!$H120="","",OFFSET(Summary!$H120,0,Analysis!BU$10))</f>
        <v/>
      </c>
      <c r="BV120" s="269" t="str">
        <f ca="1">IF(Summary!$H120="","",OFFSET(Summary!$H120,0,Analysis!BV$10))</f>
        <v/>
      </c>
      <c r="BW120" s="269" t="str">
        <f ca="1">IF(Summary!$H120="","",OFFSET(Summary!$H120,0,Analysis!BW$10))</f>
        <v/>
      </c>
      <c r="BX120" s="269" t="str">
        <f ca="1">IF(Summary!$H120="","",OFFSET(Summary!$H120,0,Analysis!BX$10))</f>
        <v/>
      </c>
      <c r="BY120" s="269" t="str">
        <f ca="1">IF(Summary!$H120="","",OFFSET(Summary!$H120,0,Analysis!BY$10))</f>
        <v/>
      </c>
      <c r="BZ120" s="269" t="str">
        <f ca="1">IF(Summary!$H120="","",OFFSET(Summary!$H120,0,Analysis!BZ$10))</f>
        <v/>
      </c>
      <c r="CA120" s="269"/>
    </row>
    <row r="121" spans="4:79" ht="18" customHeight="1" x14ac:dyDescent="0.25">
      <c r="D121" s="38"/>
      <c r="E121" s="45"/>
      <c r="F121" s="44"/>
      <c r="G121" s="177"/>
      <c r="H121" s="175"/>
      <c r="I121" s="44"/>
      <c r="J121" s="146"/>
      <c r="K121" s="186">
        <v>68</v>
      </c>
      <c r="L121" s="146"/>
      <c r="M121" s="153" t="str">
        <f>IF(L121="","",IFERROR(SUMIFS(Allocations!$AA$29:$AA$128,Allocations!$AC$29:$AC$128,1,Allocations!$Z$29:$Z$128,Analysis!L121),0))</f>
        <v/>
      </c>
      <c r="N121" s="153" t="str">
        <f>IF(L121="","",IF(IFERROR(SUMIFS(TB_TRANSACTIONS[Total ($)],TB_TRANSACTIONS[Subcategory],Analysis!L121,TB_TRANSACTIONS[Month],$K$8),0)&lt;M121,IFERROR(SUMIFS(TB_TRANSACTIONS[Total ($)],TB_TRANSACTIONS[Subcategory],Analysis!L121,TB_TRANSACTIONS[Month],$K$8),0),M121))</f>
        <v/>
      </c>
      <c r="O121" s="153" t="str">
        <f>IF(L121="","",IF(IFERROR(SUMIFS(TB_TRANSACTIONS[Total ($)],TB_TRANSACTIONS[Subcategory],Analysis!L121,TB_TRANSACTIONS[Month],$K$8,TB_TRANSACTIONS[Monthly filter],1),0)&gt;M121,SUMIFS(TB_TRANSACTIONS[Total ($)],TB_TRANSACTIONS[Subcategory],Analysis!L121,TB_TRANSACTIONS[Month],$K$8,TB_TRANSACTIONS[Monthly filter],1),0))</f>
        <v/>
      </c>
      <c r="P121" s="153" t="str">
        <f t="shared" si="51"/>
        <v/>
      </c>
      <c r="Q121" s="151" t="str">
        <f t="shared" si="55"/>
        <v/>
      </c>
      <c r="R121" s="151" t="str">
        <f t="shared" si="52"/>
        <v/>
      </c>
      <c r="S121" s="151" t="str">
        <f t="shared" si="53"/>
        <v/>
      </c>
      <c r="T121" s="226" t="str">
        <f t="shared" si="54"/>
        <v/>
      </c>
      <c r="U121" s="186">
        <v>68</v>
      </c>
      <c r="V121" s="146"/>
      <c r="W121" s="153" t="str">
        <f>IF(L121="","",IFERROR(SUMIFS(TB_TRANSACTIONS[Total ($)],TB_TRANSACTIONS[Subcategory],Analysis!L121,TB_TRANSACTIONS[Month],$K$8,TB_TRANSACTIONS[Expense type],"Fixed",TB_TRANSACTIONS[Monthly filter],1),0))</f>
        <v/>
      </c>
      <c r="X121" s="153" t="str">
        <f>IF(L121="","",IFERROR(SUMIFS(TB_TRANSACTIONS[Total ($)],TB_TRANSACTIONS[Subcategory],Analysis!L121,TB_TRANSACTIONS[Month],$K$8,TB_TRANSACTIONS[Expense type],"Variable",TB_TRANSACTIONS[Monthly filter],1),0))</f>
        <v/>
      </c>
      <c r="Y121" s="153"/>
      <c r="AC121" s="146"/>
      <c r="AD121" s="186">
        <v>68</v>
      </c>
      <c r="AF121" s="153" t="str">
        <f>IF(AE121="","",IFERROR(SUMIFS(Allocations!$AF$29:$AF$128,Allocations!$AH$29:$AH$128,1,Allocations!$AE$29:$AE$128,Analysis!AE121),0))</f>
        <v/>
      </c>
      <c r="AG121" s="153" t="str">
        <f>IF(AE121="","",IF(IFERROR(SUMIFS(TB_TRANSACTIONS[Total ($)],TB_TRANSACTIONS[Quarterly filter],1,TB_TRANSACTIONS[Subcategory],AE121),0)&lt;AF121,IFERROR(SUMIFS(TB_TRANSACTIONS[Total ($)],TB_TRANSACTIONS[Quarterly filter],1,TB_TRANSACTIONS[Subcategory],AE121),0),AF121))</f>
        <v/>
      </c>
      <c r="AH121" s="153" t="str">
        <f>IF(AE121="","",IF(IFERROR(SUMIFS(TB_TRANSACTIONS[Total ($)],TB_TRANSACTIONS[Subcategory],Analysis!AE121,TB_TRANSACTIONS[Quarter],$AD$8,TB_TRANSACTIONS[Quarterly filter],1),0)&gt;AF121,SUMIFS(TB_TRANSACTIONS[Total ($)],TB_TRANSACTIONS[Subcategory],Analysis!AE121,TB_TRANSACTIONS[Quarter],$AD$8,TB_TRANSACTIONS[Quarterly filter],1),0))</f>
        <v/>
      </c>
      <c r="AI121" s="153" t="str">
        <f t="shared" si="46"/>
        <v/>
      </c>
      <c r="AJ121" s="151" t="str">
        <f t="shared" si="47"/>
        <v/>
      </c>
      <c r="AK121" s="151" t="str">
        <f t="shared" si="48"/>
        <v/>
      </c>
      <c r="AL121" s="151" t="str">
        <f t="shared" si="49"/>
        <v/>
      </c>
      <c r="AM121" s="226" t="str">
        <f t="shared" si="50"/>
        <v/>
      </c>
      <c r="AN121" s="186">
        <v>68</v>
      </c>
      <c r="AO121" s="146"/>
      <c r="AP121" s="153" t="str">
        <f>IF(AE121="","",IFERROR(SUMIFS(TB_TRANSACTIONS[Total ($)],TB_TRANSACTIONS[Subcategory],Analysis!AE121,TB_TRANSACTIONS[Quarter],$AD$8,TB_TRANSACTIONS[Expense type],"Fixed",TB_TRANSACTIONS[Quarterly filter],1),0))</f>
        <v/>
      </c>
      <c r="AQ121" s="153" t="str">
        <f>IF(AE121="","",IFERROR(SUMIFS(TB_TRANSACTIONS[Total ($)],TB_TRANSACTIONS[Subcategory],Analysis!AE121,TB_TRANSACTIONS[Quarter],$AD$8,TB_TRANSACTIONS[Expense type],"Variable",TB_TRANSACTIONS[Quarterly filter],1),0))</f>
        <v/>
      </c>
      <c r="AV121" s="146"/>
      <c r="AW121" s="186">
        <v>68</v>
      </c>
      <c r="AX121" s="146"/>
      <c r="AY121" s="153" t="str">
        <f>IF(AX121="","",IFERROR(SUMIFS(TB_ALLOCATIONS[Total ($)],TB_ALLOCATIONS[Annual filter],1,TB_ALLOCATIONS[Subcategory],Analysis!AX121),0))</f>
        <v/>
      </c>
      <c r="AZ121" s="153" t="str">
        <f>IF(AX121="","",IF(IFERROR(SUMIFS(TB_TRANSACTIONS[Total ($)],TB_TRANSACTIONS[Annual filter],1,TB_TRANSACTIONS[Subcategory],AX121),0)&lt;AY121,IFERROR(SUMIFS(TB_TRANSACTIONS[Total ($)],TB_TRANSACTIONS[Annual filter],1,TB_TRANSACTIONS[Subcategory],AX121),0),AY121))</f>
        <v/>
      </c>
      <c r="BA121" s="153" t="str">
        <f>IF(AX121="","",IF(IFERROR(SUMIFS(TB_TRANSACTIONS[Total ($)],TB_TRANSACTIONS[Subcategory],Analysis!AX121,TB_TRANSACTIONS[Annual filter],1),0)&gt;AY121,SUMIFS(TB_TRANSACTIONS[Total ($)],TB_TRANSACTIONS[Subcategory],Analysis!AX121,TB_TRANSACTIONS[Annual filter],1),0))</f>
        <v/>
      </c>
      <c r="BB121" s="153" t="str">
        <f t="shared" si="42"/>
        <v/>
      </c>
      <c r="BC121" s="151" t="str">
        <f t="shared" si="43"/>
        <v/>
      </c>
      <c r="BD121" s="151" t="str">
        <f t="shared" si="56"/>
        <v/>
      </c>
      <c r="BE121" s="151" t="str">
        <f t="shared" si="44"/>
        <v/>
      </c>
      <c r="BF121" s="226" t="str">
        <f t="shared" si="45"/>
        <v/>
      </c>
      <c r="BH121" s="146"/>
      <c r="BI121" s="153" t="str">
        <f>IF(AX121="","",IFERROR(SUMIFS(TB_TRANSACTIONS[Total ($)],TB_TRANSACTIONS[Subcategory],Analysis!AX121,TB_TRANSACTIONS[Annual filter],1,TB_TRANSACTIONS[Expense type],"Fixed"),0))</f>
        <v/>
      </c>
      <c r="BJ121" s="153" t="str">
        <f>IF(AX121="","",IFERROR(SUMIFS(TB_TRANSACTIONS[Total ($)],TB_TRANSACTIONS[Subcategory],Analysis!AX121,TB_TRANSACTIONS[Annual filter],1,TB_TRANSACTIONS[Expense type],"Variable"),0))</f>
        <v/>
      </c>
      <c r="BK121" s="24"/>
      <c r="BL121" s="24"/>
      <c r="BM121" s="24"/>
      <c r="BN121" s="24"/>
      <c r="BO121" s="269" t="str">
        <f ca="1">IF(Summary!$H121="","",OFFSET(Summary!$H121,0,Analysis!BO$10))</f>
        <v/>
      </c>
      <c r="BP121" s="269" t="str">
        <f ca="1">IF(Summary!$H121="","",OFFSET(Summary!$H121,0,Analysis!BP$10))</f>
        <v/>
      </c>
      <c r="BQ121" s="269" t="str">
        <f ca="1">IF(Summary!$H121="","",OFFSET(Summary!$H121,0,Analysis!BQ$10))</f>
        <v/>
      </c>
      <c r="BR121" s="269" t="str">
        <f ca="1">IF(Summary!$H121="","",OFFSET(Summary!$H121,0,Analysis!BR$10))</f>
        <v/>
      </c>
      <c r="BS121" s="269" t="str">
        <f ca="1">IF(Summary!$H121="","",OFFSET(Summary!$H121,0,Analysis!BS$10))</f>
        <v/>
      </c>
      <c r="BT121" s="269" t="str">
        <f ca="1">IF(Summary!$H121="","",OFFSET(Summary!$H121,0,Analysis!BT$10))</f>
        <v/>
      </c>
      <c r="BU121" s="269" t="str">
        <f ca="1">IF(Summary!$H121="","",OFFSET(Summary!$H121,0,Analysis!BU$10))</f>
        <v/>
      </c>
      <c r="BV121" s="269" t="str">
        <f ca="1">IF(Summary!$H121="","",OFFSET(Summary!$H121,0,Analysis!BV$10))</f>
        <v/>
      </c>
      <c r="BW121" s="269" t="str">
        <f ca="1">IF(Summary!$H121="","",OFFSET(Summary!$H121,0,Analysis!BW$10))</f>
        <v/>
      </c>
      <c r="BX121" s="269" t="str">
        <f ca="1">IF(Summary!$H121="","",OFFSET(Summary!$H121,0,Analysis!BX$10))</f>
        <v/>
      </c>
      <c r="BY121" s="269" t="str">
        <f ca="1">IF(Summary!$H121="","",OFFSET(Summary!$H121,0,Analysis!BY$10))</f>
        <v/>
      </c>
      <c r="BZ121" s="269" t="str">
        <f ca="1">IF(Summary!$H121="","",OFFSET(Summary!$H121,0,Analysis!BZ$10))</f>
        <v/>
      </c>
      <c r="CA121" s="269"/>
    </row>
    <row r="122" spans="4:79" ht="18" customHeight="1" x14ac:dyDescent="0.25">
      <c r="D122" s="38"/>
      <c r="E122" s="45"/>
      <c r="F122" s="44"/>
      <c r="G122" s="177"/>
      <c r="H122" s="175"/>
      <c r="I122" s="44"/>
      <c r="J122" s="146"/>
      <c r="K122" s="186">
        <v>69</v>
      </c>
      <c r="L122" s="146"/>
      <c r="M122" s="153" t="str">
        <f>IF(L122="","",IFERROR(SUMIFS(Allocations!$AA$29:$AA$128,Allocations!$AC$29:$AC$128,1,Allocations!$Z$29:$Z$128,Analysis!L122),0))</f>
        <v/>
      </c>
      <c r="N122" s="153" t="str">
        <f>IF(L122="","",IF(IFERROR(SUMIFS(TB_TRANSACTIONS[Total ($)],TB_TRANSACTIONS[Subcategory],Analysis!L122,TB_TRANSACTIONS[Month],$K$8),0)&lt;M122,IFERROR(SUMIFS(TB_TRANSACTIONS[Total ($)],TB_TRANSACTIONS[Subcategory],Analysis!L122,TB_TRANSACTIONS[Month],$K$8),0),M122))</f>
        <v/>
      </c>
      <c r="O122" s="153" t="str">
        <f>IF(L122="","",IF(IFERROR(SUMIFS(TB_TRANSACTIONS[Total ($)],TB_TRANSACTIONS[Subcategory],Analysis!L122,TB_TRANSACTIONS[Month],$K$8,TB_TRANSACTIONS[Monthly filter],1),0)&gt;M122,SUMIFS(TB_TRANSACTIONS[Total ($)],TB_TRANSACTIONS[Subcategory],Analysis!L122,TB_TRANSACTIONS[Month],$K$8,TB_TRANSACTIONS[Monthly filter],1),0))</f>
        <v/>
      </c>
      <c r="P122" s="153" t="str">
        <f t="shared" si="51"/>
        <v/>
      </c>
      <c r="Q122" s="151" t="str">
        <f t="shared" si="55"/>
        <v/>
      </c>
      <c r="R122" s="151" t="str">
        <f t="shared" si="52"/>
        <v/>
      </c>
      <c r="S122" s="151" t="str">
        <f t="shared" si="53"/>
        <v/>
      </c>
      <c r="T122" s="226" t="str">
        <f t="shared" si="54"/>
        <v/>
      </c>
      <c r="U122" s="186">
        <v>69</v>
      </c>
      <c r="V122" s="146"/>
      <c r="W122" s="153" t="str">
        <f>IF(L122="","",IFERROR(SUMIFS(TB_TRANSACTIONS[Total ($)],TB_TRANSACTIONS[Subcategory],Analysis!L122,TB_TRANSACTIONS[Month],$K$8,TB_TRANSACTIONS[Expense type],"Fixed",TB_TRANSACTIONS[Monthly filter],1),0))</f>
        <v/>
      </c>
      <c r="X122" s="153" t="str">
        <f>IF(L122="","",IFERROR(SUMIFS(TB_TRANSACTIONS[Total ($)],TB_TRANSACTIONS[Subcategory],Analysis!L122,TB_TRANSACTIONS[Month],$K$8,TB_TRANSACTIONS[Expense type],"Variable",TB_TRANSACTIONS[Monthly filter],1),0))</f>
        <v/>
      </c>
      <c r="Y122" s="153"/>
      <c r="AC122" s="146"/>
      <c r="AD122" s="186">
        <v>69</v>
      </c>
      <c r="AF122" s="153" t="str">
        <f>IF(AE122="","",IFERROR(SUMIFS(Allocations!$AF$29:$AF$128,Allocations!$AH$29:$AH$128,1,Allocations!$AE$29:$AE$128,Analysis!AE122),0))</f>
        <v/>
      </c>
      <c r="AG122" s="153" t="str">
        <f>IF(AE122="","",IF(IFERROR(SUMIFS(TB_TRANSACTIONS[Total ($)],TB_TRANSACTIONS[Quarterly filter],1,TB_TRANSACTIONS[Subcategory],AE122),0)&lt;AF122,IFERROR(SUMIFS(TB_TRANSACTIONS[Total ($)],TB_TRANSACTIONS[Quarterly filter],1,TB_TRANSACTIONS[Subcategory],AE122),0),AF122))</f>
        <v/>
      </c>
      <c r="AH122" s="153" t="str">
        <f>IF(AE122="","",IF(IFERROR(SUMIFS(TB_TRANSACTIONS[Total ($)],TB_TRANSACTIONS[Subcategory],Analysis!AE122,TB_TRANSACTIONS[Quarter],$AD$8,TB_TRANSACTIONS[Quarterly filter],1),0)&gt;AF122,SUMIFS(TB_TRANSACTIONS[Total ($)],TB_TRANSACTIONS[Subcategory],Analysis!AE122,TB_TRANSACTIONS[Quarter],$AD$8,TB_TRANSACTIONS[Quarterly filter],1),0))</f>
        <v/>
      </c>
      <c r="AI122" s="153" t="str">
        <f t="shared" si="46"/>
        <v/>
      </c>
      <c r="AJ122" s="151" t="str">
        <f t="shared" si="47"/>
        <v/>
      </c>
      <c r="AK122" s="151" t="str">
        <f t="shared" si="48"/>
        <v/>
      </c>
      <c r="AL122" s="151" t="str">
        <f t="shared" si="49"/>
        <v/>
      </c>
      <c r="AM122" s="226" t="str">
        <f t="shared" si="50"/>
        <v/>
      </c>
      <c r="AN122" s="186">
        <v>69</v>
      </c>
      <c r="AO122" s="146"/>
      <c r="AP122" s="153" t="str">
        <f>IF(AE122="","",IFERROR(SUMIFS(TB_TRANSACTIONS[Total ($)],TB_TRANSACTIONS[Subcategory],Analysis!AE122,TB_TRANSACTIONS[Quarter],$AD$8,TB_TRANSACTIONS[Expense type],"Fixed",TB_TRANSACTIONS[Quarterly filter],1),0))</f>
        <v/>
      </c>
      <c r="AQ122" s="153" t="str">
        <f>IF(AE122="","",IFERROR(SUMIFS(TB_TRANSACTIONS[Total ($)],TB_TRANSACTIONS[Subcategory],Analysis!AE122,TB_TRANSACTIONS[Quarter],$AD$8,TB_TRANSACTIONS[Expense type],"Variable",TB_TRANSACTIONS[Quarterly filter],1),0))</f>
        <v/>
      </c>
      <c r="AV122" s="146"/>
      <c r="AW122" s="186">
        <v>69</v>
      </c>
      <c r="AX122" s="146"/>
      <c r="AY122" s="153" t="str">
        <f>IF(AX122="","",IFERROR(SUMIFS(TB_ALLOCATIONS[Total ($)],TB_ALLOCATIONS[Annual filter],1,TB_ALLOCATIONS[Subcategory],Analysis!AX122),0))</f>
        <v/>
      </c>
      <c r="AZ122" s="153" t="str">
        <f>IF(AX122="","",IF(IFERROR(SUMIFS(TB_TRANSACTIONS[Total ($)],TB_TRANSACTIONS[Annual filter],1,TB_TRANSACTIONS[Subcategory],AX122),0)&lt;AY122,IFERROR(SUMIFS(TB_TRANSACTIONS[Total ($)],TB_TRANSACTIONS[Annual filter],1,TB_TRANSACTIONS[Subcategory],AX122),0),AY122))</f>
        <v/>
      </c>
      <c r="BA122" s="153" t="str">
        <f>IF(AX122="","",IF(IFERROR(SUMIFS(TB_TRANSACTIONS[Total ($)],TB_TRANSACTIONS[Subcategory],Analysis!AX122,TB_TRANSACTIONS[Annual filter],1),0)&gt;AY122,SUMIFS(TB_TRANSACTIONS[Total ($)],TB_TRANSACTIONS[Subcategory],Analysis!AX122,TB_TRANSACTIONS[Annual filter],1),0))</f>
        <v/>
      </c>
      <c r="BB122" s="153" t="str">
        <f t="shared" si="42"/>
        <v/>
      </c>
      <c r="BC122" s="151" t="str">
        <f t="shared" si="43"/>
        <v/>
      </c>
      <c r="BD122" s="151" t="str">
        <f t="shared" si="56"/>
        <v/>
      </c>
      <c r="BE122" s="151" t="str">
        <f t="shared" si="44"/>
        <v/>
      </c>
      <c r="BF122" s="226" t="str">
        <f t="shared" si="45"/>
        <v/>
      </c>
      <c r="BH122" s="146"/>
      <c r="BI122" s="153" t="str">
        <f>IF(AX122="","",IFERROR(SUMIFS(TB_TRANSACTIONS[Total ($)],TB_TRANSACTIONS[Subcategory],Analysis!AX122,TB_TRANSACTIONS[Annual filter],1,TB_TRANSACTIONS[Expense type],"Fixed"),0))</f>
        <v/>
      </c>
      <c r="BJ122" s="153" t="str">
        <f>IF(AX122="","",IFERROR(SUMIFS(TB_TRANSACTIONS[Total ($)],TB_TRANSACTIONS[Subcategory],Analysis!AX122,TB_TRANSACTIONS[Annual filter],1,TB_TRANSACTIONS[Expense type],"Variable"),0))</f>
        <v/>
      </c>
      <c r="BK122" s="24"/>
      <c r="BL122" s="24"/>
      <c r="BM122" s="24"/>
      <c r="BN122" s="24"/>
      <c r="BO122" s="269" t="str">
        <f ca="1">IF(Summary!$H122="","",OFFSET(Summary!$H122,0,Analysis!BO$10))</f>
        <v/>
      </c>
      <c r="BP122" s="269" t="str">
        <f ca="1">IF(Summary!$H122="","",OFFSET(Summary!$H122,0,Analysis!BP$10))</f>
        <v/>
      </c>
      <c r="BQ122" s="269" t="str">
        <f ca="1">IF(Summary!$H122="","",OFFSET(Summary!$H122,0,Analysis!BQ$10))</f>
        <v/>
      </c>
      <c r="BR122" s="269" t="str">
        <f ca="1">IF(Summary!$H122="","",OFFSET(Summary!$H122,0,Analysis!BR$10))</f>
        <v/>
      </c>
      <c r="BS122" s="269" t="str">
        <f ca="1">IF(Summary!$H122="","",OFFSET(Summary!$H122,0,Analysis!BS$10))</f>
        <v/>
      </c>
      <c r="BT122" s="269" t="str">
        <f ca="1">IF(Summary!$H122="","",OFFSET(Summary!$H122,0,Analysis!BT$10))</f>
        <v/>
      </c>
      <c r="BU122" s="269" t="str">
        <f ca="1">IF(Summary!$H122="","",OFFSET(Summary!$H122,0,Analysis!BU$10))</f>
        <v/>
      </c>
      <c r="BV122" s="269" t="str">
        <f ca="1">IF(Summary!$H122="","",OFFSET(Summary!$H122,0,Analysis!BV$10))</f>
        <v/>
      </c>
      <c r="BW122" s="269" t="str">
        <f ca="1">IF(Summary!$H122="","",OFFSET(Summary!$H122,0,Analysis!BW$10))</f>
        <v/>
      </c>
      <c r="BX122" s="269" t="str">
        <f ca="1">IF(Summary!$H122="","",OFFSET(Summary!$H122,0,Analysis!BX$10))</f>
        <v/>
      </c>
      <c r="BY122" s="269" t="str">
        <f ca="1">IF(Summary!$H122="","",OFFSET(Summary!$H122,0,Analysis!BY$10))</f>
        <v/>
      </c>
      <c r="BZ122" s="269" t="str">
        <f ca="1">IF(Summary!$H122="","",OFFSET(Summary!$H122,0,Analysis!BZ$10))</f>
        <v/>
      </c>
      <c r="CA122" s="269"/>
    </row>
    <row r="123" spans="4:79" ht="18" customHeight="1" x14ac:dyDescent="0.25">
      <c r="D123" s="38"/>
      <c r="E123" s="45"/>
      <c r="F123" s="44"/>
      <c r="G123" s="177"/>
      <c r="H123" s="175"/>
      <c r="I123" s="44"/>
      <c r="J123" s="146"/>
      <c r="K123" s="186">
        <v>70</v>
      </c>
      <c r="L123" s="146"/>
      <c r="M123" s="153" t="str">
        <f>IF(L123="","",IFERROR(SUMIFS(Allocations!$AA$29:$AA$128,Allocations!$AC$29:$AC$128,1,Allocations!$Z$29:$Z$128,Analysis!L123),0))</f>
        <v/>
      </c>
      <c r="N123" s="153" t="str">
        <f>IF(L123="","",IF(IFERROR(SUMIFS(TB_TRANSACTIONS[Total ($)],TB_TRANSACTIONS[Subcategory],Analysis!L123,TB_TRANSACTIONS[Month],$K$8),0)&lt;M123,IFERROR(SUMIFS(TB_TRANSACTIONS[Total ($)],TB_TRANSACTIONS[Subcategory],Analysis!L123,TB_TRANSACTIONS[Month],$K$8),0),M123))</f>
        <v/>
      </c>
      <c r="O123" s="153" t="str">
        <f>IF(L123="","",IF(IFERROR(SUMIFS(TB_TRANSACTIONS[Total ($)],TB_TRANSACTIONS[Subcategory],Analysis!L123,TB_TRANSACTIONS[Month],$K$8,TB_TRANSACTIONS[Monthly filter],1),0)&gt;M123,SUMIFS(TB_TRANSACTIONS[Total ($)],TB_TRANSACTIONS[Subcategory],Analysis!L123,TB_TRANSACTIONS[Month],$K$8,TB_TRANSACTIONS[Monthly filter],1),0))</f>
        <v/>
      </c>
      <c r="P123" s="153" t="str">
        <f t="shared" si="51"/>
        <v/>
      </c>
      <c r="Q123" s="151" t="str">
        <f t="shared" si="55"/>
        <v/>
      </c>
      <c r="R123" s="151" t="str">
        <f t="shared" si="52"/>
        <v/>
      </c>
      <c r="S123" s="151" t="str">
        <f t="shared" si="53"/>
        <v/>
      </c>
      <c r="T123" s="226" t="str">
        <f t="shared" si="54"/>
        <v/>
      </c>
      <c r="U123" s="186">
        <v>70</v>
      </c>
      <c r="V123" s="146"/>
      <c r="W123" s="153" t="str">
        <f>IF(L123="","",IFERROR(SUMIFS(TB_TRANSACTIONS[Total ($)],TB_TRANSACTIONS[Subcategory],Analysis!L123,TB_TRANSACTIONS[Month],$K$8,TB_TRANSACTIONS[Expense type],"Fixed",TB_TRANSACTIONS[Monthly filter],1),0))</f>
        <v/>
      </c>
      <c r="X123" s="153" t="str">
        <f>IF(L123="","",IFERROR(SUMIFS(TB_TRANSACTIONS[Total ($)],TB_TRANSACTIONS[Subcategory],Analysis!L123,TB_TRANSACTIONS[Month],$K$8,TB_TRANSACTIONS[Expense type],"Variable",TB_TRANSACTIONS[Monthly filter],1),0))</f>
        <v/>
      </c>
      <c r="Y123" s="153"/>
      <c r="AC123" s="146"/>
      <c r="AD123" s="186">
        <v>70</v>
      </c>
      <c r="AF123" s="153" t="str">
        <f>IF(AE123="","",IFERROR(SUMIFS(Allocations!$AF$29:$AF$128,Allocations!$AH$29:$AH$128,1,Allocations!$AE$29:$AE$128,Analysis!AE123),0))</f>
        <v/>
      </c>
      <c r="AG123" s="153" t="str">
        <f>IF(AE123="","",IF(IFERROR(SUMIFS(TB_TRANSACTIONS[Total ($)],TB_TRANSACTIONS[Quarterly filter],1,TB_TRANSACTIONS[Subcategory],AE123),0)&lt;AF123,IFERROR(SUMIFS(TB_TRANSACTIONS[Total ($)],TB_TRANSACTIONS[Quarterly filter],1,TB_TRANSACTIONS[Subcategory],AE123),0),AF123))</f>
        <v/>
      </c>
      <c r="AH123" s="153" t="str">
        <f>IF(AE123="","",IF(IFERROR(SUMIFS(TB_TRANSACTIONS[Total ($)],TB_TRANSACTIONS[Subcategory],Analysis!AE123,TB_TRANSACTIONS[Quarter],$AD$8,TB_TRANSACTIONS[Quarterly filter],1),0)&gt;AF123,SUMIFS(TB_TRANSACTIONS[Total ($)],TB_TRANSACTIONS[Subcategory],Analysis!AE123,TB_TRANSACTIONS[Quarter],$AD$8,TB_TRANSACTIONS[Quarterly filter],1),0))</f>
        <v/>
      </c>
      <c r="AI123" s="153" t="str">
        <f t="shared" si="46"/>
        <v/>
      </c>
      <c r="AJ123" s="151" t="str">
        <f t="shared" si="47"/>
        <v/>
      </c>
      <c r="AK123" s="151" t="str">
        <f t="shared" si="48"/>
        <v/>
      </c>
      <c r="AL123" s="151" t="str">
        <f t="shared" si="49"/>
        <v/>
      </c>
      <c r="AM123" s="226" t="str">
        <f t="shared" si="50"/>
        <v/>
      </c>
      <c r="AN123" s="186">
        <v>70</v>
      </c>
      <c r="AO123" s="146"/>
      <c r="AP123" s="153" t="str">
        <f>IF(AE123="","",IFERROR(SUMIFS(TB_TRANSACTIONS[Total ($)],TB_TRANSACTIONS[Subcategory],Analysis!AE123,TB_TRANSACTIONS[Quarter],$AD$8,TB_TRANSACTIONS[Expense type],"Fixed",TB_TRANSACTIONS[Quarterly filter],1),0))</f>
        <v/>
      </c>
      <c r="AQ123" s="153" t="str">
        <f>IF(AE123="","",IFERROR(SUMIFS(TB_TRANSACTIONS[Total ($)],TB_TRANSACTIONS[Subcategory],Analysis!AE123,TB_TRANSACTIONS[Quarter],$AD$8,TB_TRANSACTIONS[Expense type],"Variable",TB_TRANSACTIONS[Quarterly filter],1),0))</f>
        <v/>
      </c>
      <c r="AV123" s="146"/>
      <c r="AW123" s="186">
        <v>70</v>
      </c>
      <c r="AX123" s="146"/>
      <c r="AY123" s="153" t="str">
        <f>IF(AX123="","",IFERROR(SUMIFS(TB_ALLOCATIONS[Total ($)],TB_ALLOCATIONS[Annual filter],1,TB_ALLOCATIONS[Subcategory],Analysis!AX123),0))</f>
        <v/>
      </c>
      <c r="AZ123" s="153" t="str">
        <f>IF(AX123="","",IF(IFERROR(SUMIFS(TB_TRANSACTIONS[Total ($)],TB_TRANSACTIONS[Annual filter],1,TB_TRANSACTIONS[Subcategory],AX123),0)&lt;AY123,IFERROR(SUMIFS(TB_TRANSACTIONS[Total ($)],TB_TRANSACTIONS[Annual filter],1,TB_TRANSACTIONS[Subcategory],AX123),0),AY123))</f>
        <v/>
      </c>
      <c r="BA123" s="153" t="str">
        <f>IF(AX123="","",IF(IFERROR(SUMIFS(TB_TRANSACTIONS[Total ($)],TB_TRANSACTIONS[Subcategory],Analysis!AX123,TB_TRANSACTIONS[Annual filter],1),0)&gt;AY123,SUMIFS(TB_TRANSACTIONS[Total ($)],TB_TRANSACTIONS[Subcategory],Analysis!AX123,TB_TRANSACTIONS[Annual filter],1),0))</f>
        <v/>
      </c>
      <c r="BB123" s="153" t="str">
        <f t="shared" si="42"/>
        <v/>
      </c>
      <c r="BC123" s="151" t="str">
        <f t="shared" si="43"/>
        <v/>
      </c>
      <c r="BD123" s="151" t="str">
        <f t="shared" si="56"/>
        <v/>
      </c>
      <c r="BE123" s="151" t="str">
        <f t="shared" si="44"/>
        <v/>
      </c>
      <c r="BF123" s="226" t="str">
        <f t="shared" si="45"/>
        <v/>
      </c>
      <c r="BH123" s="146"/>
      <c r="BI123" s="153" t="str">
        <f>IF(AX123="","",IFERROR(SUMIFS(TB_TRANSACTIONS[Total ($)],TB_TRANSACTIONS[Subcategory],Analysis!AX123,TB_TRANSACTIONS[Annual filter],1,TB_TRANSACTIONS[Expense type],"Fixed"),0))</f>
        <v/>
      </c>
      <c r="BJ123" s="153" t="str">
        <f>IF(AX123="","",IFERROR(SUMIFS(TB_TRANSACTIONS[Total ($)],TB_TRANSACTIONS[Subcategory],Analysis!AX123,TB_TRANSACTIONS[Annual filter],1,TB_TRANSACTIONS[Expense type],"Variable"),0))</f>
        <v/>
      </c>
      <c r="BK123" s="24"/>
      <c r="BL123" s="24"/>
      <c r="BM123" s="24"/>
      <c r="BN123" s="24"/>
      <c r="BO123" s="269" t="str">
        <f ca="1">IF(Summary!$H123="","",OFFSET(Summary!$H123,0,Analysis!BO$10))</f>
        <v/>
      </c>
      <c r="BP123" s="269" t="str">
        <f ca="1">IF(Summary!$H123="","",OFFSET(Summary!$H123,0,Analysis!BP$10))</f>
        <v/>
      </c>
      <c r="BQ123" s="269" t="str">
        <f ca="1">IF(Summary!$H123="","",OFFSET(Summary!$H123,0,Analysis!BQ$10))</f>
        <v/>
      </c>
      <c r="BR123" s="269" t="str">
        <f ca="1">IF(Summary!$H123="","",OFFSET(Summary!$H123,0,Analysis!BR$10))</f>
        <v/>
      </c>
      <c r="BS123" s="269" t="str">
        <f ca="1">IF(Summary!$H123="","",OFFSET(Summary!$H123,0,Analysis!BS$10))</f>
        <v/>
      </c>
      <c r="BT123" s="269" t="str">
        <f ca="1">IF(Summary!$H123="","",OFFSET(Summary!$H123,0,Analysis!BT$10))</f>
        <v/>
      </c>
      <c r="BU123" s="269" t="str">
        <f ca="1">IF(Summary!$H123="","",OFFSET(Summary!$H123,0,Analysis!BU$10))</f>
        <v/>
      </c>
      <c r="BV123" s="269" t="str">
        <f ca="1">IF(Summary!$H123="","",OFFSET(Summary!$H123,0,Analysis!BV$10))</f>
        <v/>
      </c>
      <c r="BW123" s="269" t="str">
        <f ca="1">IF(Summary!$H123="","",OFFSET(Summary!$H123,0,Analysis!BW$10))</f>
        <v/>
      </c>
      <c r="BX123" s="269" t="str">
        <f ca="1">IF(Summary!$H123="","",OFFSET(Summary!$H123,0,Analysis!BX$10))</f>
        <v/>
      </c>
      <c r="BY123" s="269" t="str">
        <f ca="1">IF(Summary!$H123="","",OFFSET(Summary!$H123,0,Analysis!BY$10))</f>
        <v/>
      </c>
      <c r="BZ123" s="269" t="str">
        <f ca="1">IF(Summary!$H123="","",OFFSET(Summary!$H123,0,Analysis!BZ$10))</f>
        <v/>
      </c>
      <c r="CA123" s="269"/>
    </row>
    <row r="124" spans="4:79" ht="18" customHeight="1" x14ac:dyDescent="0.25">
      <c r="D124" s="38"/>
      <c r="E124" s="45"/>
      <c r="F124" s="44"/>
      <c r="G124" s="177"/>
      <c r="H124" s="175"/>
      <c r="I124" s="44"/>
      <c r="J124" s="146"/>
      <c r="K124" s="186">
        <v>71</v>
      </c>
      <c r="L124" s="146"/>
      <c r="M124" s="153" t="str">
        <f>IF(L124="","",IFERROR(SUMIFS(Allocations!$AA$29:$AA$128,Allocations!$AC$29:$AC$128,1,Allocations!$Z$29:$Z$128,Analysis!L124),0))</f>
        <v/>
      </c>
      <c r="N124" s="153" t="str">
        <f>IF(L124="","",IF(IFERROR(SUMIFS(TB_TRANSACTIONS[Total ($)],TB_TRANSACTIONS[Subcategory],Analysis!L124,TB_TRANSACTIONS[Month],$K$8),0)&lt;M124,IFERROR(SUMIFS(TB_TRANSACTIONS[Total ($)],TB_TRANSACTIONS[Subcategory],Analysis!L124,TB_TRANSACTIONS[Month],$K$8),0),M124))</f>
        <v/>
      </c>
      <c r="O124" s="153" t="str">
        <f>IF(L124="","",IF(IFERROR(SUMIFS(TB_TRANSACTIONS[Total ($)],TB_TRANSACTIONS[Subcategory],Analysis!L124,TB_TRANSACTIONS[Month],$K$8,TB_TRANSACTIONS[Monthly filter],1),0)&gt;M124,SUMIFS(TB_TRANSACTIONS[Total ($)],TB_TRANSACTIONS[Subcategory],Analysis!L124,TB_TRANSACTIONS[Month],$K$8,TB_TRANSACTIONS[Monthly filter],1),0))</f>
        <v/>
      </c>
      <c r="P124" s="153" t="str">
        <f t="shared" si="51"/>
        <v/>
      </c>
      <c r="Q124" s="151" t="str">
        <f t="shared" si="55"/>
        <v/>
      </c>
      <c r="R124" s="151" t="str">
        <f t="shared" si="52"/>
        <v/>
      </c>
      <c r="S124" s="151" t="str">
        <f t="shared" si="53"/>
        <v/>
      </c>
      <c r="T124" s="226" t="str">
        <f t="shared" si="54"/>
        <v/>
      </c>
      <c r="U124" s="186">
        <v>71</v>
      </c>
      <c r="V124" s="146"/>
      <c r="W124" s="153" t="str">
        <f>IF(L124="","",IFERROR(SUMIFS(TB_TRANSACTIONS[Total ($)],TB_TRANSACTIONS[Subcategory],Analysis!L124,TB_TRANSACTIONS[Month],$K$8,TB_TRANSACTIONS[Expense type],"Fixed",TB_TRANSACTIONS[Monthly filter],1),0))</f>
        <v/>
      </c>
      <c r="X124" s="153" t="str">
        <f>IF(L124="","",IFERROR(SUMIFS(TB_TRANSACTIONS[Total ($)],TB_TRANSACTIONS[Subcategory],Analysis!L124,TB_TRANSACTIONS[Month],$K$8,TB_TRANSACTIONS[Expense type],"Variable",TB_TRANSACTIONS[Monthly filter],1),0))</f>
        <v/>
      </c>
      <c r="Y124" s="153"/>
      <c r="AC124" s="146"/>
      <c r="AD124" s="186">
        <v>71</v>
      </c>
      <c r="AF124" s="153" t="str">
        <f>IF(AE124="","",IFERROR(SUMIFS(Allocations!$AF$29:$AF$128,Allocations!$AH$29:$AH$128,1,Allocations!$AE$29:$AE$128,Analysis!AE124),0))</f>
        <v/>
      </c>
      <c r="AG124" s="153" t="str">
        <f>IF(AE124="","",IF(IFERROR(SUMIFS(TB_TRANSACTIONS[Total ($)],TB_TRANSACTIONS[Quarterly filter],1,TB_TRANSACTIONS[Subcategory],AE124),0)&lt;AF124,IFERROR(SUMIFS(TB_TRANSACTIONS[Total ($)],TB_TRANSACTIONS[Quarterly filter],1,TB_TRANSACTIONS[Subcategory],AE124),0),AF124))</f>
        <v/>
      </c>
      <c r="AH124" s="153" t="str">
        <f>IF(AE124="","",IF(IFERROR(SUMIFS(TB_TRANSACTIONS[Total ($)],TB_TRANSACTIONS[Subcategory],Analysis!AE124,TB_TRANSACTIONS[Quarter],$AD$8,TB_TRANSACTIONS[Quarterly filter],1),0)&gt;AF124,SUMIFS(TB_TRANSACTIONS[Total ($)],TB_TRANSACTIONS[Subcategory],Analysis!AE124,TB_TRANSACTIONS[Quarter],$AD$8,TB_TRANSACTIONS[Quarterly filter],1),0))</f>
        <v/>
      </c>
      <c r="AI124" s="153" t="str">
        <f t="shared" si="46"/>
        <v/>
      </c>
      <c r="AJ124" s="151" t="str">
        <f t="shared" si="47"/>
        <v/>
      </c>
      <c r="AK124" s="151" t="str">
        <f t="shared" si="48"/>
        <v/>
      </c>
      <c r="AL124" s="151" t="str">
        <f t="shared" si="49"/>
        <v/>
      </c>
      <c r="AM124" s="226" t="str">
        <f t="shared" si="50"/>
        <v/>
      </c>
      <c r="AN124" s="186">
        <v>71</v>
      </c>
      <c r="AO124" s="146"/>
      <c r="AP124" s="153" t="str">
        <f>IF(AE124="","",IFERROR(SUMIFS(TB_TRANSACTIONS[Total ($)],TB_TRANSACTIONS[Subcategory],Analysis!AE124,TB_TRANSACTIONS[Quarter],$AD$8,TB_TRANSACTIONS[Expense type],"Fixed",TB_TRANSACTIONS[Quarterly filter],1),0))</f>
        <v/>
      </c>
      <c r="AQ124" s="153" t="str">
        <f>IF(AE124="","",IFERROR(SUMIFS(TB_TRANSACTIONS[Total ($)],TB_TRANSACTIONS[Subcategory],Analysis!AE124,TB_TRANSACTIONS[Quarter],$AD$8,TB_TRANSACTIONS[Expense type],"Variable",TB_TRANSACTIONS[Quarterly filter],1),0))</f>
        <v/>
      </c>
      <c r="AV124" s="146"/>
      <c r="AW124" s="186">
        <v>71</v>
      </c>
      <c r="AX124" s="146"/>
      <c r="AY124" s="153" t="str">
        <f>IF(AX124="","",IFERROR(SUMIFS(TB_ALLOCATIONS[Total ($)],TB_ALLOCATIONS[Annual filter],1,TB_ALLOCATIONS[Subcategory],Analysis!AX124),0))</f>
        <v/>
      </c>
      <c r="AZ124" s="153" t="str">
        <f>IF(AX124="","",IF(IFERROR(SUMIFS(TB_TRANSACTIONS[Total ($)],TB_TRANSACTIONS[Annual filter],1,TB_TRANSACTIONS[Subcategory],AX124),0)&lt;AY124,IFERROR(SUMIFS(TB_TRANSACTIONS[Total ($)],TB_TRANSACTIONS[Annual filter],1,TB_TRANSACTIONS[Subcategory],AX124),0),AY124))</f>
        <v/>
      </c>
      <c r="BA124" s="153" t="str">
        <f>IF(AX124="","",IF(IFERROR(SUMIFS(TB_TRANSACTIONS[Total ($)],TB_TRANSACTIONS[Subcategory],Analysis!AX124,TB_TRANSACTIONS[Annual filter],1),0)&gt;AY124,SUMIFS(TB_TRANSACTIONS[Total ($)],TB_TRANSACTIONS[Subcategory],Analysis!AX124,TB_TRANSACTIONS[Annual filter],1),0))</f>
        <v/>
      </c>
      <c r="BB124" s="153" t="str">
        <f t="shared" si="42"/>
        <v/>
      </c>
      <c r="BC124" s="151" t="str">
        <f t="shared" si="43"/>
        <v/>
      </c>
      <c r="BD124" s="151" t="str">
        <f t="shared" si="56"/>
        <v/>
      </c>
      <c r="BE124" s="151" t="str">
        <f t="shared" si="44"/>
        <v/>
      </c>
      <c r="BF124" s="226" t="str">
        <f t="shared" si="45"/>
        <v/>
      </c>
      <c r="BH124" s="146"/>
      <c r="BI124" s="153" t="str">
        <f>IF(AX124="","",IFERROR(SUMIFS(TB_TRANSACTIONS[Total ($)],TB_TRANSACTIONS[Subcategory],Analysis!AX124,TB_TRANSACTIONS[Annual filter],1,TB_TRANSACTIONS[Expense type],"Fixed"),0))</f>
        <v/>
      </c>
      <c r="BJ124" s="153" t="str">
        <f>IF(AX124="","",IFERROR(SUMIFS(TB_TRANSACTIONS[Total ($)],TB_TRANSACTIONS[Subcategory],Analysis!AX124,TB_TRANSACTIONS[Annual filter],1,TB_TRANSACTIONS[Expense type],"Variable"),0))</f>
        <v/>
      </c>
      <c r="BK124" s="24"/>
      <c r="BL124" s="24"/>
      <c r="BM124" s="24"/>
      <c r="BN124" s="24"/>
      <c r="BO124" s="269" t="str">
        <f ca="1">IF(Summary!$H124="","",OFFSET(Summary!$H124,0,Analysis!BO$10))</f>
        <v/>
      </c>
      <c r="BP124" s="269" t="str">
        <f ca="1">IF(Summary!$H124="","",OFFSET(Summary!$H124,0,Analysis!BP$10))</f>
        <v/>
      </c>
      <c r="BQ124" s="269" t="str">
        <f ca="1">IF(Summary!$H124="","",OFFSET(Summary!$H124,0,Analysis!BQ$10))</f>
        <v/>
      </c>
      <c r="BR124" s="269" t="str">
        <f ca="1">IF(Summary!$H124="","",OFFSET(Summary!$H124,0,Analysis!BR$10))</f>
        <v/>
      </c>
      <c r="BS124" s="269" t="str">
        <f ca="1">IF(Summary!$H124="","",OFFSET(Summary!$H124,0,Analysis!BS$10))</f>
        <v/>
      </c>
      <c r="BT124" s="269" t="str">
        <f ca="1">IF(Summary!$H124="","",OFFSET(Summary!$H124,0,Analysis!BT$10))</f>
        <v/>
      </c>
      <c r="BU124" s="269" t="str">
        <f ca="1">IF(Summary!$H124="","",OFFSET(Summary!$H124,0,Analysis!BU$10))</f>
        <v/>
      </c>
      <c r="BV124" s="269" t="str">
        <f ca="1">IF(Summary!$H124="","",OFFSET(Summary!$H124,0,Analysis!BV$10))</f>
        <v/>
      </c>
      <c r="BW124" s="269" t="str">
        <f ca="1">IF(Summary!$H124="","",OFFSET(Summary!$H124,0,Analysis!BW$10))</f>
        <v/>
      </c>
      <c r="BX124" s="269" t="str">
        <f ca="1">IF(Summary!$H124="","",OFFSET(Summary!$H124,0,Analysis!BX$10))</f>
        <v/>
      </c>
      <c r="BY124" s="269" t="str">
        <f ca="1">IF(Summary!$H124="","",OFFSET(Summary!$H124,0,Analysis!BY$10))</f>
        <v/>
      </c>
      <c r="BZ124" s="269" t="str">
        <f ca="1">IF(Summary!$H124="","",OFFSET(Summary!$H124,0,Analysis!BZ$10))</f>
        <v/>
      </c>
      <c r="CA124" s="269"/>
    </row>
    <row r="125" spans="4:79" ht="18" customHeight="1" x14ac:dyDescent="0.25">
      <c r="D125" s="38"/>
      <c r="E125" s="45"/>
      <c r="F125" s="44"/>
      <c r="G125" s="177"/>
      <c r="H125" s="175"/>
      <c r="I125" s="44"/>
      <c r="J125" s="146"/>
      <c r="K125" s="186">
        <v>72</v>
      </c>
      <c r="L125" s="146"/>
      <c r="M125" s="153" t="str">
        <f>IF(L125="","",IFERROR(SUMIFS(Allocations!$AA$29:$AA$128,Allocations!$AC$29:$AC$128,1,Allocations!$Z$29:$Z$128,Analysis!L125),0))</f>
        <v/>
      </c>
      <c r="N125" s="153" t="str">
        <f>IF(L125="","",IF(IFERROR(SUMIFS(TB_TRANSACTIONS[Total ($)],TB_TRANSACTIONS[Subcategory],Analysis!L125,TB_TRANSACTIONS[Month],$K$8),0)&lt;M125,IFERROR(SUMIFS(TB_TRANSACTIONS[Total ($)],TB_TRANSACTIONS[Subcategory],Analysis!L125,TB_TRANSACTIONS[Month],$K$8),0),M125))</f>
        <v/>
      </c>
      <c r="O125" s="153" t="str">
        <f>IF(L125="","",IF(IFERROR(SUMIFS(TB_TRANSACTIONS[Total ($)],TB_TRANSACTIONS[Subcategory],Analysis!L125,TB_TRANSACTIONS[Month],$K$8,TB_TRANSACTIONS[Monthly filter],1),0)&gt;M125,SUMIFS(TB_TRANSACTIONS[Total ($)],TB_TRANSACTIONS[Subcategory],Analysis!L125,TB_TRANSACTIONS[Month],$K$8,TB_TRANSACTIONS[Monthly filter],1),0))</f>
        <v/>
      </c>
      <c r="P125" s="153" t="str">
        <f t="shared" si="51"/>
        <v/>
      </c>
      <c r="Q125" s="151" t="str">
        <f t="shared" si="55"/>
        <v/>
      </c>
      <c r="R125" s="151" t="str">
        <f t="shared" si="52"/>
        <v/>
      </c>
      <c r="S125" s="151" t="str">
        <f t="shared" si="53"/>
        <v/>
      </c>
      <c r="T125" s="226" t="str">
        <f t="shared" si="54"/>
        <v/>
      </c>
      <c r="U125" s="186">
        <v>72</v>
      </c>
      <c r="V125" s="146"/>
      <c r="W125" s="153" t="str">
        <f>IF(L125="","",IFERROR(SUMIFS(TB_TRANSACTIONS[Total ($)],TB_TRANSACTIONS[Subcategory],Analysis!L125,TB_TRANSACTIONS[Month],$K$8,TB_TRANSACTIONS[Expense type],"Fixed",TB_TRANSACTIONS[Monthly filter],1),0))</f>
        <v/>
      </c>
      <c r="X125" s="153" t="str">
        <f>IF(L125="","",IFERROR(SUMIFS(TB_TRANSACTIONS[Total ($)],TB_TRANSACTIONS[Subcategory],Analysis!L125,TB_TRANSACTIONS[Month],$K$8,TB_TRANSACTIONS[Expense type],"Variable",TB_TRANSACTIONS[Monthly filter],1),0))</f>
        <v/>
      </c>
      <c r="Y125" s="153"/>
      <c r="AC125" s="146"/>
      <c r="AD125" s="186">
        <v>72</v>
      </c>
      <c r="AF125" s="153" t="str">
        <f>IF(AE125="","",IFERROR(SUMIFS(Allocations!$AF$29:$AF$128,Allocations!$AH$29:$AH$128,1,Allocations!$AE$29:$AE$128,Analysis!AE125),0))</f>
        <v/>
      </c>
      <c r="AG125" s="153" t="str">
        <f>IF(AE125="","",IF(IFERROR(SUMIFS(TB_TRANSACTIONS[Total ($)],TB_TRANSACTIONS[Quarterly filter],1,TB_TRANSACTIONS[Subcategory],AE125),0)&lt;AF125,IFERROR(SUMIFS(TB_TRANSACTIONS[Total ($)],TB_TRANSACTIONS[Quarterly filter],1,TB_TRANSACTIONS[Subcategory],AE125),0),AF125))</f>
        <v/>
      </c>
      <c r="AH125" s="153" t="str">
        <f>IF(AE125="","",IF(IFERROR(SUMIFS(TB_TRANSACTIONS[Total ($)],TB_TRANSACTIONS[Subcategory],Analysis!AE125,TB_TRANSACTIONS[Quarter],$AD$8,TB_TRANSACTIONS[Quarterly filter],1),0)&gt;AF125,SUMIFS(TB_TRANSACTIONS[Total ($)],TB_TRANSACTIONS[Subcategory],Analysis!AE125,TB_TRANSACTIONS[Quarter],$AD$8,TB_TRANSACTIONS[Quarterly filter],1),0))</f>
        <v/>
      </c>
      <c r="AI125" s="153" t="str">
        <f t="shared" si="46"/>
        <v/>
      </c>
      <c r="AJ125" s="151" t="str">
        <f t="shared" si="47"/>
        <v/>
      </c>
      <c r="AK125" s="151" t="str">
        <f t="shared" si="48"/>
        <v/>
      </c>
      <c r="AL125" s="151" t="str">
        <f t="shared" si="49"/>
        <v/>
      </c>
      <c r="AM125" s="226" t="str">
        <f t="shared" si="50"/>
        <v/>
      </c>
      <c r="AN125" s="186">
        <v>72</v>
      </c>
      <c r="AO125" s="146"/>
      <c r="AP125" s="153" t="str">
        <f>IF(AE125="","",IFERROR(SUMIFS(TB_TRANSACTIONS[Total ($)],TB_TRANSACTIONS[Subcategory],Analysis!AE125,TB_TRANSACTIONS[Quarter],$AD$8,TB_TRANSACTIONS[Expense type],"Fixed",TB_TRANSACTIONS[Quarterly filter],1),0))</f>
        <v/>
      </c>
      <c r="AQ125" s="153" t="str">
        <f>IF(AE125="","",IFERROR(SUMIFS(TB_TRANSACTIONS[Total ($)],TB_TRANSACTIONS[Subcategory],Analysis!AE125,TB_TRANSACTIONS[Quarter],$AD$8,TB_TRANSACTIONS[Expense type],"Variable",TB_TRANSACTIONS[Quarterly filter],1),0))</f>
        <v/>
      </c>
      <c r="AV125" s="146"/>
      <c r="AW125" s="186">
        <v>72</v>
      </c>
      <c r="AX125" s="146"/>
      <c r="AY125" s="153" t="str">
        <f>IF(AX125="","",IFERROR(SUMIFS(TB_ALLOCATIONS[Total ($)],TB_ALLOCATIONS[Annual filter],1,TB_ALLOCATIONS[Subcategory],Analysis!AX125),0))</f>
        <v/>
      </c>
      <c r="AZ125" s="153" t="str">
        <f>IF(AX125="","",IF(IFERROR(SUMIFS(TB_TRANSACTIONS[Total ($)],TB_TRANSACTIONS[Annual filter],1,TB_TRANSACTIONS[Subcategory],AX125),0)&lt;AY125,IFERROR(SUMIFS(TB_TRANSACTIONS[Total ($)],TB_TRANSACTIONS[Annual filter],1,TB_TRANSACTIONS[Subcategory],AX125),0),AY125))</f>
        <v/>
      </c>
      <c r="BA125" s="153" t="str">
        <f>IF(AX125="","",IF(IFERROR(SUMIFS(TB_TRANSACTIONS[Total ($)],TB_TRANSACTIONS[Subcategory],Analysis!AX125,TB_TRANSACTIONS[Annual filter],1),0)&gt;AY125,SUMIFS(TB_TRANSACTIONS[Total ($)],TB_TRANSACTIONS[Subcategory],Analysis!AX125,TB_TRANSACTIONS[Annual filter],1),0))</f>
        <v/>
      </c>
      <c r="BB125" s="153" t="str">
        <f t="shared" si="42"/>
        <v/>
      </c>
      <c r="BC125" s="151" t="str">
        <f t="shared" si="43"/>
        <v/>
      </c>
      <c r="BD125" s="151" t="str">
        <f t="shared" si="56"/>
        <v/>
      </c>
      <c r="BE125" s="151" t="str">
        <f t="shared" si="44"/>
        <v/>
      </c>
      <c r="BF125" s="226" t="str">
        <f t="shared" si="45"/>
        <v/>
      </c>
      <c r="BH125" s="146"/>
      <c r="BI125" s="153" t="str">
        <f>IF(AX125="","",IFERROR(SUMIFS(TB_TRANSACTIONS[Total ($)],TB_TRANSACTIONS[Subcategory],Analysis!AX125,TB_TRANSACTIONS[Annual filter],1,TB_TRANSACTIONS[Expense type],"Fixed"),0))</f>
        <v/>
      </c>
      <c r="BJ125" s="153" t="str">
        <f>IF(AX125="","",IFERROR(SUMIFS(TB_TRANSACTIONS[Total ($)],TB_TRANSACTIONS[Subcategory],Analysis!AX125,TB_TRANSACTIONS[Annual filter],1,TB_TRANSACTIONS[Expense type],"Variable"),0))</f>
        <v/>
      </c>
      <c r="BK125" s="24"/>
      <c r="BL125" s="24"/>
      <c r="BM125" s="24"/>
      <c r="BN125" s="24"/>
      <c r="BO125" s="269" t="str">
        <f ca="1">IF(Summary!$H125="","",OFFSET(Summary!$H125,0,Analysis!BO$10))</f>
        <v/>
      </c>
      <c r="BP125" s="269" t="str">
        <f ca="1">IF(Summary!$H125="","",OFFSET(Summary!$H125,0,Analysis!BP$10))</f>
        <v/>
      </c>
      <c r="BQ125" s="269" t="str">
        <f ca="1">IF(Summary!$H125="","",OFFSET(Summary!$H125,0,Analysis!BQ$10))</f>
        <v/>
      </c>
      <c r="BR125" s="269" t="str">
        <f ca="1">IF(Summary!$H125="","",OFFSET(Summary!$H125,0,Analysis!BR$10))</f>
        <v/>
      </c>
      <c r="BS125" s="269" t="str">
        <f ca="1">IF(Summary!$H125="","",OFFSET(Summary!$H125,0,Analysis!BS$10))</f>
        <v/>
      </c>
      <c r="BT125" s="269" t="str">
        <f ca="1">IF(Summary!$H125="","",OFFSET(Summary!$H125,0,Analysis!BT$10))</f>
        <v/>
      </c>
      <c r="BU125" s="269" t="str">
        <f ca="1">IF(Summary!$H125="","",OFFSET(Summary!$H125,0,Analysis!BU$10))</f>
        <v/>
      </c>
      <c r="BV125" s="269" t="str">
        <f ca="1">IF(Summary!$H125="","",OFFSET(Summary!$H125,0,Analysis!BV$10))</f>
        <v/>
      </c>
      <c r="BW125" s="269" t="str">
        <f ca="1">IF(Summary!$H125="","",OFFSET(Summary!$H125,0,Analysis!BW$10))</f>
        <v/>
      </c>
      <c r="BX125" s="269" t="str">
        <f ca="1">IF(Summary!$H125="","",OFFSET(Summary!$H125,0,Analysis!BX$10))</f>
        <v/>
      </c>
      <c r="BY125" s="269" t="str">
        <f ca="1">IF(Summary!$H125="","",OFFSET(Summary!$H125,0,Analysis!BY$10))</f>
        <v/>
      </c>
      <c r="BZ125" s="269" t="str">
        <f ca="1">IF(Summary!$H125="","",OFFSET(Summary!$H125,0,Analysis!BZ$10))</f>
        <v/>
      </c>
      <c r="CA125" s="269"/>
    </row>
    <row r="126" spans="4:79" ht="18" customHeight="1" x14ac:dyDescent="0.25">
      <c r="D126" s="38"/>
      <c r="E126" s="45"/>
      <c r="F126" s="44"/>
      <c r="G126" s="177"/>
      <c r="H126" s="175"/>
      <c r="I126" s="44"/>
      <c r="J126" s="146"/>
      <c r="K126" s="186">
        <v>73</v>
      </c>
      <c r="L126" s="146"/>
      <c r="M126" s="153" t="str">
        <f>IF(L126="","",IFERROR(SUMIFS(Allocations!$AA$29:$AA$128,Allocations!$AC$29:$AC$128,1,Allocations!$Z$29:$Z$128,Analysis!L126),0))</f>
        <v/>
      </c>
      <c r="N126" s="153" t="str">
        <f>IF(L126="","",IF(IFERROR(SUMIFS(TB_TRANSACTIONS[Total ($)],TB_TRANSACTIONS[Subcategory],Analysis!L126,TB_TRANSACTIONS[Month],$K$8),0)&lt;M126,IFERROR(SUMIFS(TB_TRANSACTIONS[Total ($)],TB_TRANSACTIONS[Subcategory],Analysis!L126,TB_TRANSACTIONS[Month],$K$8),0),M126))</f>
        <v/>
      </c>
      <c r="O126" s="153" t="str">
        <f>IF(L126="","",IF(IFERROR(SUMIFS(TB_TRANSACTIONS[Total ($)],TB_TRANSACTIONS[Subcategory],Analysis!L126,TB_TRANSACTIONS[Month],$K$8,TB_TRANSACTIONS[Monthly filter],1),0)&gt;M126,SUMIFS(TB_TRANSACTIONS[Total ($)],TB_TRANSACTIONS[Subcategory],Analysis!L126,TB_TRANSACTIONS[Month],$K$8,TB_TRANSACTIONS[Monthly filter],1),0))</f>
        <v/>
      </c>
      <c r="P126" s="153" t="str">
        <f t="shared" si="51"/>
        <v/>
      </c>
      <c r="Q126" s="151" t="str">
        <f t="shared" si="55"/>
        <v/>
      </c>
      <c r="R126" s="151" t="str">
        <f t="shared" si="52"/>
        <v/>
      </c>
      <c r="S126" s="151" t="str">
        <f t="shared" si="53"/>
        <v/>
      </c>
      <c r="T126" s="226" t="str">
        <f t="shared" si="54"/>
        <v/>
      </c>
      <c r="U126" s="186">
        <v>73</v>
      </c>
      <c r="V126" s="146"/>
      <c r="W126" s="153" t="str">
        <f>IF(L126="","",IFERROR(SUMIFS(TB_TRANSACTIONS[Total ($)],TB_TRANSACTIONS[Subcategory],Analysis!L126,TB_TRANSACTIONS[Month],$K$8,TB_TRANSACTIONS[Expense type],"Fixed",TB_TRANSACTIONS[Monthly filter],1),0))</f>
        <v/>
      </c>
      <c r="X126" s="153" t="str">
        <f>IF(L126="","",IFERROR(SUMIFS(TB_TRANSACTIONS[Total ($)],TB_TRANSACTIONS[Subcategory],Analysis!L126,TB_TRANSACTIONS[Month],$K$8,TB_TRANSACTIONS[Expense type],"Variable",TB_TRANSACTIONS[Monthly filter],1),0))</f>
        <v/>
      </c>
      <c r="Y126" s="153"/>
      <c r="AC126" s="146"/>
      <c r="AD126" s="186">
        <v>73</v>
      </c>
      <c r="AF126" s="153" t="str">
        <f>IF(AE126="","",IFERROR(SUMIFS(Allocations!$AF$29:$AF$128,Allocations!$AH$29:$AH$128,1,Allocations!$AE$29:$AE$128,Analysis!AE126),0))</f>
        <v/>
      </c>
      <c r="AG126" s="153" t="str">
        <f>IF(AE126="","",IF(IFERROR(SUMIFS(TB_TRANSACTIONS[Total ($)],TB_TRANSACTIONS[Quarterly filter],1,TB_TRANSACTIONS[Subcategory],AE126),0)&lt;AF126,IFERROR(SUMIFS(TB_TRANSACTIONS[Total ($)],TB_TRANSACTIONS[Quarterly filter],1,TB_TRANSACTIONS[Subcategory],AE126),0),AF126))</f>
        <v/>
      </c>
      <c r="AH126" s="153" t="str">
        <f>IF(AE126="","",IF(IFERROR(SUMIFS(TB_TRANSACTIONS[Total ($)],TB_TRANSACTIONS[Subcategory],Analysis!AE126,TB_TRANSACTIONS[Quarter],$AD$8,TB_TRANSACTIONS[Quarterly filter],1),0)&gt;AF126,SUMIFS(TB_TRANSACTIONS[Total ($)],TB_TRANSACTIONS[Subcategory],Analysis!AE126,TB_TRANSACTIONS[Quarter],$AD$8,TB_TRANSACTIONS[Quarterly filter],1),0))</f>
        <v/>
      </c>
      <c r="AI126" s="153" t="str">
        <f t="shared" si="46"/>
        <v/>
      </c>
      <c r="AJ126" s="151" t="str">
        <f t="shared" si="47"/>
        <v/>
      </c>
      <c r="AK126" s="151" t="str">
        <f t="shared" si="48"/>
        <v/>
      </c>
      <c r="AL126" s="151" t="str">
        <f t="shared" si="49"/>
        <v/>
      </c>
      <c r="AM126" s="226" t="str">
        <f t="shared" si="50"/>
        <v/>
      </c>
      <c r="AN126" s="186">
        <v>73</v>
      </c>
      <c r="AO126" s="146"/>
      <c r="AP126" s="153" t="str">
        <f>IF(AE126="","",IFERROR(SUMIFS(TB_TRANSACTIONS[Total ($)],TB_TRANSACTIONS[Subcategory],Analysis!AE126,TB_TRANSACTIONS[Quarter],$AD$8,TB_TRANSACTIONS[Expense type],"Fixed",TB_TRANSACTIONS[Quarterly filter],1),0))</f>
        <v/>
      </c>
      <c r="AQ126" s="153" t="str">
        <f>IF(AE126="","",IFERROR(SUMIFS(TB_TRANSACTIONS[Total ($)],TB_TRANSACTIONS[Subcategory],Analysis!AE126,TB_TRANSACTIONS[Quarter],$AD$8,TB_TRANSACTIONS[Expense type],"Variable",TB_TRANSACTIONS[Quarterly filter],1),0))</f>
        <v/>
      </c>
      <c r="AV126" s="146"/>
      <c r="AW126" s="186">
        <v>73</v>
      </c>
      <c r="AX126" s="146"/>
      <c r="AY126" s="153" t="str">
        <f>IF(AX126="","",IFERROR(SUMIFS(TB_ALLOCATIONS[Total ($)],TB_ALLOCATIONS[Annual filter],1,TB_ALLOCATIONS[Subcategory],Analysis!AX126),0))</f>
        <v/>
      </c>
      <c r="AZ126" s="153" t="str">
        <f>IF(AX126="","",IF(IFERROR(SUMIFS(TB_TRANSACTIONS[Total ($)],TB_TRANSACTIONS[Annual filter],1,TB_TRANSACTIONS[Subcategory],AX126),0)&lt;AY126,IFERROR(SUMIFS(TB_TRANSACTIONS[Total ($)],TB_TRANSACTIONS[Annual filter],1,TB_TRANSACTIONS[Subcategory],AX126),0),AY126))</f>
        <v/>
      </c>
      <c r="BA126" s="153" t="str">
        <f>IF(AX126="","",IF(IFERROR(SUMIFS(TB_TRANSACTIONS[Total ($)],TB_TRANSACTIONS[Subcategory],Analysis!AX126,TB_TRANSACTIONS[Annual filter],1),0)&gt;AY126,SUMIFS(TB_TRANSACTIONS[Total ($)],TB_TRANSACTIONS[Subcategory],Analysis!AX126,TB_TRANSACTIONS[Annual filter],1),0))</f>
        <v/>
      </c>
      <c r="BB126" s="153" t="str">
        <f t="shared" si="42"/>
        <v/>
      </c>
      <c r="BC126" s="151" t="str">
        <f t="shared" si="43"/>
        <v/>
      </c>
      <c r="BD126" s="151" t="str">
        <f t="shared" si="56"/>
        <v/>
      </c>
      <c r="BE126" s="151" t="str">
        <f t="shared" si="44"/>
        <v/>
      </c>
      <c r="BF126" s="226" t="str">
        <f t="shared" si="45"/>
        <v/>
      </c>
      <c r="BH126" s="146"/>
      <c r="BI126" s="153" t="str">
        <f>IF(AX126="","",IFERROR(SUMIFS(TB_TRANSACTIONS[Total ($)],TB_TRANSACTIONS[Subcategory],Analysis!AX126,TB_TRANSACTIONS[Annual filter],1,TB_TRANSACTIONS[Expense type],"Fixed"),0))</f>
        <v/>
      </c>
      <c r="BJ126" s="153" t="str">
        <f>IF(AX126="","",IFERROR(SUMIFS(TB_TRANSACTIONS[Total ($)],TB_TRANSACTIONS[Subcategory],Analysis!AX126,TB_TRANSACTIONS[Annual filter],1,TB_TRANSACTIONS[Expense type],"Variable"),0))</f>
        <v/>
      </c>
      <c r="BK126" s="24"/>
      <c r="BL126" s="24"/>
      <c r="BM126" s="24"/>
      <c r="BN126" s="24"/>
      <c r="BO126" s="269" t="str">
        <f ca="1">IF(Summary!$H126="","",OFFSET(Summary!$H126,0,Analysis!BO$10))</f>
        <v/>
      </c>
      <c r="BP126" s="269" t="str">
        <f ca="1">IF(Summary!$H126="","",OFFSET(Summary!$H126,0,Analysis!BP$10))</f>
        <v/>
      </c>
      <c r="BQ126" s="269" t="str">
        <f ca="1">IF(Summary!$H126="","",OFFSET(Summary!$H126,0,Analysis!BQ$10))</f>
        <v/>
      </c>
      <c r="BR126" s="269" t="str">
        <f ca="1">IF(Summary!$H126="","",OFFSET(Summary!$H126,0,Analysis!BR$10))</f>
        <v/>
      </c>
      <c r="BS126" s="269" t="str">
        <f ca="1">IF(Summary!$H126="","",OFFSET(Summary!$H126,0,Analysis!BS$10))</f>
        <v/>
      </c>
      <c r="BT126" s="269" t="str">
        <f ca="1">IF(Summary!$H126="","",OFFSET(Summary!$H126,0,Analysis!BT$10))</f>
        <v/>
      </c>
      <c r="BU126" s="269" t="str">
        <f ca="1">IF(Summary!$H126="","",OFFSET(Summary!$H126,0,Analysis!BU$10))</f>
        <v/>
      </c>
      <c r="BV126" s="269" t="str">
        <f ca="1">IF(Summary!$H126="","",OFFSET(Summary!$H126,0,Analysis!BV$10))</f>
        <v/>
      </c>
      <c r="BW126" s="269" t="str">
        <f ca="1">IF(Summary!$H126="","",OFFSET(Summary!$H126,0,Analysis!BW$10))</f>
        <v/>
      </c>
      <c r="BX126" s="269" t="str">
        <f ca="1">IF(Summary!$H126="","",OFFSET(Summary!$H126,0,Analysis!BX$10))</f>
        <v/>
      </c>
      <c r="BY126" s="269" t="str">
        <f ca="1">IF(Summary!$H126="","",OFFSET(Summary!$H126,0,Analysis!BY$10))</f>
        <v/>
      </c>
      <c r="BZ126" s="269" t="str">
        <f ca="1">IF(Summary!$H126="","",OFFSET(Summary!$H126,0,Analysis!BZ$10))</f>
        <v/>
      </c>
      <c r="CA126" s="269"/>
    </row>
    <row r="127" spans="4:79" ht="18" customHeight="1" x14ac:dyDescent="0.25">
      <c r="D127" s="38"/>
      <c r="E127" s="45"/>
      <c r="F127" s="44"/>
      <c r="G127" s="177"/>
      <c r="H127" s="175"/>
      <c r="I127" s="44"/>
      <c r="J127" s="146"/>
      <c r="K127" s="186">
        <v>74</v>
      </c>
      <c r="L127" s="146"/>
      <c r="M127" s="153" t="str">
        <f>IF(L127="","",IFERROR(SUMIFS(Allocations!$AA$29:$AA$128,Allocations!$AC$29:$AC$128,1,Allocations!$Z$29:$Z$128,Analysis!L127),0))</f>
        <v/>
      </c>
      <c r="N127" s="153" t="str">
        <f>IF(L127="","",IF(IFERROR(SUMIFS(TB_TRANSACTIONS[Total ($)],TB_TRANSACTIONS[Subcategory],Analysis!L127,TB_TRANSACTIONS[Month],$K$8),0)&lt;M127,IFERROR(SUMIFS(TB_TRANSACTIONS[Total ($)],TB_TRANSACTIONS[Subcategory],Analysis!L127,TB_TRANSACTIONS[Month],$K$8),0),M127))</f>
        <v/>
      </c>
      <c r="O127" s="153" t="str">
        <f>IF(L127="","",IF(IFERROR(SUMIFS(TB_TRANSACTIONS[Total ($)],TB_TRANSACTIONS[Subcategory],Analysis!L127,TB_TRANSACTIONS[Month],$K$8,TB_TRANSACTIONS[Monthly filter],1),0)&gt;M127,SUMIFS(TB_TRANSACTIONS[Total ($)],TB_TRANSACTIONS[Subcategory],Analysis!L127,TB_TRANSACTIONS[Month],$K$8,TB_TRANSACTIONS[Monthly filter],1),0))</f>
        <v/>
      </c>
      <c r="P127" s="153" t="str">
        <f t="shared" si="51"/>
        <v/>
      </c>
      <c r="Q127" s="151" t="str">
        <f t="shared" si="55"/>
        <v/>
      </c>
      <c r="R127" s="151" t="str">
        <f t="shared" si="52"/>
        <v/>
      </c>
      <c r="S127" s="151" t="str">
        <f t="shared" si="53"/>
        <v/>
      </c>
      <c r="T127" s="226" t="str">
        <f t="shared" si="54"/>
        <v/>
      </c>
      <c r="U127" s="186">
        <v>74</v>
      </c>
      <c r="V127" s="146"/>
      <c r="W127" s="153" t="str">
        <f>IF(L127="","",IFERROR(SUMIFS(TB_TRANSACTIONS[Total ($)],TB_TRANSACTIONS[Subcategory],Analysis!L127,TB_TRANSACTIONS[Month],$K$8,TB_TRANSACTIONS[Expense type],"Fixed",TB_TRANSACTIONS[Monthly filter],1),0))</f>
        <v/>
      </c>
      <c r="X127" s="153" t="str">
        <f>IF(L127="","",IFERROR(SUMIFS(TB_TRANSACTIONS[Total ($)],TB_TRANSACTIONS[Subcategory],Analysis!L127,TB_TRANSACTIONS[Month],$K$8,TB_TRANSACTIONS[Expense type],"Variable",TB_TRANSACTIONS[Monthly filter],1),0))</f>
        <v/>
      </c>
      <c r="Y127" s="153"/>
      <c r="AC127" s="146"/>
      <c r="AD127" s="186">
        <v>74</v>
      </c>
      <c r="AF127" s="153" t="str">
        <f>IF(AE127="","",IFERROR(SUMIFS(Allocations!$AF$29:$AF$128,Allocations!$AH$29:$AH$128,1,Allocations!$AE$29:$AE$128,Analysis!AE127),0))</f>
        <v/>
      </c>
      <c r="AG127" s="153" t="str">
        <f>IF(AE127="","",IF(IFERROR(SUMIFS(TB_TRANSACTIONS[Total ($)],TB_TRANSACTIONS[Quarterly filter],1,TB_TRANSACTIONS[Subcategory],AE127),0)&lt;AF127,IFERROR(SUMIFS(TB_TRANSACTIONS[Total ($)],TB_TRANSACTIONS[Quarterly filter],1,TB_TRANSACTIONS[Subcategory],AE127),0),AF127))</f>
        <v/>
      </c>
      <c r="AH127" s="153" t="str">
        <f>IF(AE127="","",IF(IFERROR(SUMIFS(TB_TRANSACTIONS[Total ($)],TB_TRANSACTIONS[Subcategory],Analysis!AE127,TB_TRANSACTIONS[Quarter],$AD$8,TB_TRANSACTIONS[Quarterly filter],1),0)&gt;AF127,SUMIFS(TB_TRANSACTIONS[Total ($)],TB_TRANSACTIONS[Subcategory],Analysis!AE127,TB_TRANSACTIONS[Quarter],$AD$8,TB_TRANSACTIONS[Quarterly filter],1),0))</f>
        <v/>
      </c>
      <c r="AI127" s="153" t="str">
        <f t="shared" si="46"/>
        <v/>
      </c>
      <c r="AJ127" s="151" t="str">
        <f t="shared" si="47"/>
        <v/>
      </c>
      <c r="AK127" s="151" t="str">
        <f t="shared" si="48"/>
        <v/>
      </c>
      <c r="AL127" s="151" t="str">
        <f t="shared" si="49"/>
        <v/>
      </c>
      <c r="AM127" s="226" t="str">
        <f t="shared" si="50"/>
        <v/>
      </c>
      <c r="AN127" s="186">
        <v>74</v>
      </c>
      <c r="AO127" s="146"/>
      <c r="AP127" s="153" t="str">
        <f>IF(AE127="","",IFERROR(SUMIFS(TB_TRANSACTIONS[Total ($)],TB_TRANSACTIONS[Subcategory],Analysis!AE127,TB_TRANSACTIONS[Quarter],$AD$8,TB_TRANSACTIONS[Expense type],"Fixed",TB_TRANSACTIONS[Quarterly filter],1),0))</f>
        <v/>
      </c>
      <c r="AQ127" s="153" t="str">
        <f>IF(AE127="","",IFERROR(SUMIFS(TB_TRANSACTIONS[Total ($)],TB_TRANSACTIONS[Subcategory],Analysis!AE127,TB_TRANSACTIONS[Quarter],$AD$8,TB_TRANSACTIONS[Expense type],"Variable",TB_TRANSACTIONS[Quarterly filter],1),0))</f>
        <v/>
      </c>
      <c r="AV127" s="146"/>
      <c r="AW127" s="186">
        <v>74</v>
      </c>
      <c r="AX127" s="146"/>
      <c r="AY127" s="153" t="str">
        <f>IF(AX127="","",IFERROR(SUMIFS(TB_ALLOCATIONS[Total ($)],TB_ALLOCATIONS[Annual filter],1,TB_ALLOCATIONS[Subcategory],Analysis!AX127),0))</f>
        <v/>
      </c>
      <c r="AZ127" s="153" t="str">
        <f>IF(AX127="","",IF(IFERROR(SUMIFS(TB_TRANSACTIONS[Total ($)],TB_TRANSACTIONS[Annual filter],1,TB_TRANSACTIONS[Subcategory],AX127),0)&lt;AY127,IFERROR(SUMIFS(TB_TRANSACTIONS[Total ($)],TB_TRANSACTIONS[Annual filter],1,TB_TRANSACTIONS[Subcategory],AX127),0),AY127))</f>
        <v/>
      </c>
      <c r="BA127" s="153" t="str">
        <f>IF(AX127="","",IF(IFERROR(SUMIFS(TB_TRANSACTIONS[Total ($)],TB_TRANSACTIONS[Subcategory],Analysis!AX127,TB_TRANSACTIONS[Annual filter],1),0)&gt;AY127,SUMIFS(TB_TRANSACTIONS[Total ($)],TB_TRANSACTIONS[Subcategory],Analysis!AX127,TB_TRANSACTIONS[Annual filter],1),0))</f>
        <v/>
      </c>
      <c r="BB127" s="153" t="str">
        <f t="shared" si="42"/>
        <v/>
      </c>
      <c r="BC127" s="151" t="str">
        <f t="shared" si="43"/>
        <v/>
      </c>
      <c r="BD127" s="151" t="str">
        <f t="shared" si="56"/>
        <v/>
      </c>
      <c r="BE127" s="151" t="str">
        <f t="shared" si="44"/>
        <v/>
      </c>
      <c r="BF127" s="226" t="str">
        <f t="shared" si="45"/>
        <v/>
      </c>
      <c r="BH127" s="146"/>
      <c r="BI127" s="153" t="str">
        <f>IF(AX127="","",IFERROR(SUMIFS(TB_TRANSACTIONS[Total ($)],TB_TRANSACTIONS[Subcategory],Analysis!AX127,TB_TRANSACTIONS[Annual filter],1,TB_TRANSACTIONS[Expense type],"Fixed"),0))</f>
        <v/>
      </c>
      <c r="BJ127" s="153" t="str">
        <f>IF(AX127="","",IFERROR(SUMIFS(TB_TRANSACTIONS[Total ($)],TB_TRANSACTIONS[Subcategory],Analysis!AX127,TB_TRANSACTIONS[Annual filter],1,TB_TRANSACTIONS[Expense type],"Variable"),0))</f>
        <v/>
      </c>
      <c r="BK127" s="24"/>
      <c r="BL127" s="24"/>
      <c r="BM127" s="24"/>
      <c r="BN127" s="24"/>
      <c r="BO127" s="269" t="str">
        <f ca="1">IF(Summary!$H127="","",OFFSET(Summary!$H127,0,Analysis!BO$10))</f>
        <v/>
      </c>
      <c r="BP127" s="269" t="str">
        <f ca="1">IF(Summary!$H127="","",OFFSET(Summary!$H127,0,Analysis!BP$10))</f>
        <v/>
      </c>
      <c r="BQ127" s="269" t="str">
        <f ca="1">IF(Summary!$H127="","",OFFSET(Summary!$H127,0,Analysis!BQ$10))</f>
        <v/>
      </c>
      <c r="BR127" s="269" t="str">
        <f ca="1">IF(Summary!$H127="","",OFFSET(Summary!$H127,0,Analysis!BR$10))</f>
        <v/>
      </c>
      <c r="BS127" s="269" t="str">
        <f ca="1">IF(Summary!$H127="","",OFFSET(Summary!$H127,0,Analysis!BS$10))</f>
        <v/>
      </c>
      <c r="BT127" s="269" t="str">
        <f ca="1">IF(Summary!$H127="","",OFFSET(Summary!$H127,0,Analysis!BT$10))</f>
        <v/>
      </c>
      <c r="BU127" s="269" t="str">
        <f ca="1">IF(Summary!$H127="","",OFFSET(Summary!$H127,0,Analysis!BU$10))</f>
        <v/>
      </c>
      <c r="BV127" s="269" t="str">
        <f ca="1">IF(Summary!$H127="","",OFFSET(Summary!$H127,0,Analysis!BV$10))</f>
        <v/>
      </c>
      <c r="BW127" s="269" t="str">
        <f ca="1">IF(Summary!$H127="","",OFFSET(Summary!$H127,0,Analysis!BW$10))</f>
        <v/>
      </c>
      <c r="BX127" s="269" t="str">
        <f ca="1">IF(Summary!$H127="","",OFFSET(Summary!$H127,0,Analysis!BX$10))</f>
        <v/>
      </c>
      <c r="BY127" s="269" t="str">
        <f ca="1">IF(Summary!$H127="","",OFFSET(Summary!$H127,0,Analysis!BY$10))</f>
        <v/>
      </c>
      <c r="BZ127" s="269" t="str">
        <f ca="1">IF(Summary!$H127="","",OFFSET(Summary!$H127,0,Analysis!BZ$10))</f>
        <v/>
      </c>
      <c r="CA127" s="269"/>
    </row>
    <row r="128" spans="4:79" ht="18" customHeight="1" x14ac:dyDescent="0.25">
      <c r="D128" s="38"/>
      <c r="E128" s="45"/>
      <c r="F128" s="44"/>
      <c r="G128" s="177"/>
      <c r="H128" s="175"/>
      <c r="I128" s="44"/>
      <c r="J128" s="146"/>
      <c r="K128" s="186">
        <v>75</v>
      </c>
      <c r="L128" s="146"/>
      <c r="M128" s="153" t="str">
        <f>IF(L128="","",IFERROR(SUMIFS(Allocations!$AA$29:$AA$128,Allocations!$AC$29:$AC$128,1,Allocations!$Z$29:$Z$128,Analysis!L128),0))</f>
        <v/>
      </c>
      <c r="N128" s="153" t="str">
        <f>IF(L128="","",IF(IFERROR(SUMIFS(TB_TRANSACTIONS[Total ($)],TB_TRANSACTIONS[Subcategory],Analysis!L128,TB_TRANSACTIONS[Month],$K$8),0)&lt;M128,IFERROR(SUMIFS(TB_TRANSACTIONS[Total ($)],TB_TRANSACTIONS[Subcategory],Analysis!L128,TB_TRANSACTIONS[Month],$K$8),0),M128))</f>
        <v/>
      </c>
      <c r="O128" s="153" t="str">
        <f>IF(L128="","",IF(IFERROR(SUMIFS(TB_TRANSACTIONS[Total ($)],TB_TRANSACTIONS[Subcategory],Analysis!L128,TB_TRANSACTIONS[Month],$K$8,TB_TRANSACTIONS[Monthly filter],1),0)&gt;M128,SUMIFS(TB_TRANSACTIONS[Total ($)],TB_TRANSACTIONS[Subcategory],Analysis!L128,TB_TRANSACTIONS[Month],$K$8,TB_TRANSACTIONS[Monthly filter],1),0))</f>
        <v/>
      </c>
      <c r="P128" s="153" t="str">
        <f t="shared" si="51"/>
        <v/>
      </c>
      <c r="Q128" s="151" t="str">
        <f t="shared" si="55"/>
        <v/>
      </c>
      <c r="R128" s="151" t="str">
        <f t="shared" si="52"/>
        <v/>
      </c>
      <c r="S128" s="151" t="str">
        <f t="shared" si="53"/>
        <v/>
      </c>
      <c r="T128" s="226" t="str">
        <f t="shared" si="54"/>
        <v/>
      </c>
      <c r="U128" s="186">
        <v>75</v>
      </c>
      <c r="V128" s="146"/>
      <c r="W128" s="153" t="str">
        <f>IF(L128="","",IFERROR(SUMIFS(TB_TRANSACTIONS[Total ($)],TB_TRANSACTIONS[Subcategory],Analysis!L128,TB_TRANSACTIONS[Month],$K$8,TB_TRANSACTIONS[Expense type],"Fixed",TB_TRANSACTIONS[Monthly filter],1),0))</f>
        <v/>
      </c>
      <c r="X128" s="153" t="str">
        <f>IF(L128="","",IFERROR(SUMIFS(TB_TRANSACTIONS[Total ($)],TB_TRANSACTIONS[Subcategory],Analysis!L128,TB_TRANSACTIONS[Month],$K$8,TB_TRANSACTIONS[Expense type],"Variable",TB_TRANSACTIONS[Monthly filter],1),0))</f>
        <v/>
      </c>
      <c r="Y128" s="153"/>
      <c r="AC128" s="146"/>
      <c r="AD128" s="186">
        <v>75</v>
      </c>
      <c r="AF128" s="153" t="str">
        <f>IF(AE128="","",IFERROR(SUMIFS(Allocations!$AF$29:$AF$128,Allocations!$AH$29:$AH$128,1,Allocations!$AE$29:$AE$128,Analysis!AE128),0))</f>
        <v/>
      </c>
      <c r="AG128" s="153" t="str">
        <f>IF(AE128="","",IF(IFERROR(SUMIFS(TB_TRANSACTIONS[Total ($)],TB_TRANSACTIONS[Quarterly filter],1,TB_TRANSACTIONS[Subcategory],AE128),0)&lt;AF128,IFERROR(SUMIFS(TB_TRANSACTIONS[Total ($)],TB_TRANSACTIONS[Quarterly filter],1,TB_TRANSACTIONS[Subcategory],AE128),0),AF128))</f>
        <v/>
      </c>
      <c r="AH128" s="153" t="str">
        <f>IF(AE128="","",IF(IFERROR(SUMIFS(TB_TRANSACTIONS[Total ($)],TB_TRANSACTIONS[Subcategory],Analysis!AE128,TB_TRANSACTIONS[Quarter],$AD$8,TB_TRANSACTIONS[Quarterly filter],1),0)&gt;AF128,SUMIFS(TB_TRANSACTIONS[Total ($)],TB_TRANSACTIONS[Subcategory],Analysis!AE128,TB_TRANSACTIONS[Quarter],$AD$8,TB_TRANSACTIONS[Quarterly filter],1),0))</f>
        <v/>
      </c>
      <c r="AI128" s="153" t="str">
        <f t="shared" si="46"/>
        <v/>
      </c>
      <c r="AJ128" s="151" t="str">
        <f t="shared" si="47"/>
        <v/>
      </c>
      <c r="AK128" s="151" t="str">
        <f t="shared" si="48"/>
        <v/>
      </c>
      <c r="AL128" s="151" t="str">
        <f t="shared" si="49"/>
        <v/>
      </c>
      <c r="AM128" s="226" t="str">
        <f t="shared" si="50"/>
        <v/>
      </c>
      <c r="AN128" s="186">
        <v>75</v>
      </c>
      <c r="AO128" s="146"/>
      <c r="AP128" s="153" t="str">
        <f>IF(AE128="","",IFERROR(SUMIFS(TB_TRANSACTIONS[Total ($)],TB_TRANSACTIONS[Subcategory],Analysis!AE128,TB_TRANSACTIONS[Quarter],$AD$8,TB_TRANSACTIONS[Expense type],"Fixed",TB_TRANSACTIONS[Quarterly filter],1),0))</f>
        <v/>
      </c>
      <c r="AQ128" s="153" t="str">
        <f>IF(AE128="","",IFERROR(SUMIFS(TB_TRANSACTIONS[Total ($)],TB_TRANSACTIONS[Subcategory],Analysis!AE128,TB_TRANSACTIONS[Quarter],$AD$8,TB_TRANSACTIONS[Expense type],"Variable",TB_TRANSACTIONS[Quarterly filter],1),0))</f>
        <v/>
      </c>
      <c r="AV128" s="146"/>
      <c r="AW128" s="186">
        <v>75</v>
      </c>
      <c r="AX128" s="146"/>
      <c r="AY128" s="153" t="str">
        <f>IF(AX128="","",IFERROR(SUMIFS(TB_ALLOCATIONS[Total ($)],TB_ALLOCATIONS[Annual filter],1,TB_ALLOCATIONS[Subcategory],Analysis!AX128),0))</f>
        <v/>
      </c>
      <c r="AZ128" s="153" t="str">
        <f>IF(AX128="","",IF(IFERROR(SUMIFS(TB_TRANSACTIONS[Total ($)],TB_TRANSACTIONS[Annual filter],1,TB_TRANSACTIONS[Subcategory],AX128),0)&lt;AY128,IFERROR(SUMIFS(TB_TRANSACTIONS[Total ($)],TB_TRANSACTIONS[Annual filter],1,TB_TRANSACTIONS[Subcategory],AX128),0),AY128))</f>
        <v/>
      </c>
      <c r="BA128" s="153" t="str">
        <f>IF(AX128="","",IF(IFERROR(SUMIFS(TB_TRANSACTIONS[Total ($)],TB_TRANSACTIONS[Subcategory],Analysis!AX128,TB_TRANSACTIONS[Annual filter],1),0)&gt;AY128,SUMIFS(TB_TRANSACTIONS[Total ($)],TB_TRANSACTIONS[Subcategory],Analysis!AX128,TB_TRANSACTIONS[Annual filter],1),0))</f>
        <v/>
      </c>
      <c r="BB128" s="153" t="str">
        <f t="shared" ref="BB128:BB191" si="57">IF(AX128="","",$BB$52)</f>
        <v/>
      </c>
      <c r="BC128" s="151" t="str">
        <f t="shared" ref="BC128:BC191" si="58">IFERROR(IF(AX128="","",IF(AZ128/AY128&lt;1,AZ128/AY128,1)),0)</f>
        <v/>
      </c>
      <c r="BD128" s="151" t="str">
        <f t="shared" si="56"/>
        <v/>
      </c>
      <c r="BE128" s="151" t="str">
        <f t="shared" ref="BE128:BE191" si="59">IF(AX128="","",1)</f>
        <v/>
      </c>
      <c r="BF128" s="226" t="str">
        <f t="shared" ref="BF128:BF191" si="60">IF(AX128="","",IFERROR((SUM(AZ128:BA128)/AY128)-1,0))</f>
        <v/>
      </c>
      <c r="BH128" s="146"/>
      <c r="BI128" s="153" t="str">
        <f>IF(AX128="","",IFERROR(SUMIFS(TB_TRANSACTIONS[Total ($)],TB_TRANSACTIONS[Subcategory],Analysis!AX128,TB_TRANSACTIONS[Annual filter],1,TB_TRANSACTIONS[Expense type],"Fixed"),0))</f>
        <v/>
      </c>
      <c r="BJ128" s="153" t="str">
        <f>IF(AX128="","",IFERROR(SUMIFS(TB_TRANSACTIONS[Total ($)],TB_TRANSACTIONS[Subcategory],Analysis!AX128,TB_TRANSACTIONS[Annual filter],1,TB_TRANSACTIONS[Expense type],"Variable"),0))</f>
        <v/>
      </c>
      <c r="BK128" s="24"/>
      <c r="BL128" s="24"/>
      <c r="BM128" s="24"/>
      <c r="BN128" s="24"/>
      <c r="BO128" s="269" t="str">
        <f ca="1">IF(Summary!$H128="","",OFFSET(Summary!$H128,0,Analysis!BO$10))</f>
        <v/>
      </c>
      <c r="BP128" s="269" t="str">
        <f ca="1">IF(Summary!$H128="","",OFFSET(Summary!$H128,0,Analysis!BP$10))</f>
        <v/>
      </c>
      <c r="BQ128" s="269" t="str">
        <f ca="1">IF(Summary!$H128="","",OFFSET(Summary!$H128,0,Analysis!BQ$10))</f>
        <v/>
      </c>
      <c r="BR128" s="269" t="str">
        <f ca="1">IF(Summary!$H128="","",OFFSET(Summary!$H128,0,Analysis!BR$10))</f>
        <v/>
      </c>
      <c r="BS128" s="269" t="str">
        <f ca="1">IF(Summary!$H128="","",OFFSET(Summary!$H128,0,Analysis!BS$10))</f>
        <v/>
      </c>
      <c r="BT128" s="269" t="str">
        <f ca="1">IF(Summary!$H128="","",OFFSET(Summary!$H128,0,Analysis!BT$10))</f>
        <v/>
      </c>
      <c r="BU128" s="269" t="str">
        <f ca="1">IF(Summary!$H128="","",OFFSET(Summary!$H128,0,Analysis!BU$10))</f>
        <v/>
      </c>
      <c r="BV128" s="269" t="str">
        <f ca="1">IF(Summary!$H128="","",OFFSET(Summary!$H128,0,Analysis!BV$10))</f>
        <v/>
      </c>
      <c r="BW128" s="269" t="str">
        <f ca="1">IF(Summary!$H128="","",OFFSET(Summary!$H128,0,Analysis!BW$10))</f>
        <v/>
      </c>
      <c r="BX128" s="269" t="str">
        <f ca="1">IF(Summary!$H128="","",OFFSET(Summary!$H128,0,Analysis!BX$10))</f>
        <v/>
      </c>
      <c r="BY128" s="269" t="str">
        <f ca="1">IF(Summary!$H128="","",OFFSET(Summary!$H128,0,Analysis!BY$10))</f>
        <v/>
      </c>
      <c r="BZ128" s="269" t="str">
        <f ca="1">IF(Summary!$H128="","",OFFSET(Summary!$H128,0,Analysis!BZ$10))</f>
        <v/>
      </c>
      <c r="CA128" s="269"/>
    </row>
    <row r="129" spans="4:79" ht="18" customHeight="1" x14ac:dyDescent="0.25">
      <c r="D129" s="38"/>
      <c r="E129" s="45"/>
      <c r="F129" s="44"/>
      <c r="G129" s="177"/>
      <c r="H129" s="175"/>
      <c r="I129" s="44"/>
      <c r="J129" s="146"/>
      <c r="K129" s="186">
        <v>76</v>
      </c>
      <c r="L129" s="146"/>
      <c r="M129" s="153" t="str">
        <f>IF(L129="","",IFERROR(SUMIFS(Allocations!$AA$29:$AA$128,Allocations!$AC$29:$AC$128,1,Allocations!$Z$29:$Z$128,Analysis!L129),0))</f>
        <v/>
      </c>
      <c r="N129" s="153" t="str">
        <f>IF(L129="","",IF(IFERROR(SUMIFS(TB_TRANSACTIONS[Total ($)],TB_TRANSACTIONS[Subcategory],Analysis!L129,TB_TRANSACTIONS[Month],$K$8),0)&lt;M129,IFERROR(SUMIFS(TB_TRANSACTIONS[Total ($)],TB_TRANSACTIONS[Subcategory],Analysis!L129,TB_TRANSACTIONS[Month],$K$8),0),M129))</f>
        <v/>
      </c>
      <c r="O129" s="153" t="str">
        <f>IF(L129="","",IF(IFERROR(SUMIFS(TB_TRANSACTIONS[Total ($)],TB_TRANSACTIONS[Subcategory],Analysis!L129,TB_TRANSACTIONS[Month],$K$8,TB_TRANSACTIONS[Monthly filter],1),0)&gt;M129,SUMIFS(TB_TRANSACTIONS[Total ($)],TB_TRANSACTIONS[Subcategory],Analysis!L129,TB_TRANSACTIONS[Month],$K$8,TB_TRANSACTIONS[Monthly filter],1),0))</f>
        <v/>
      </c>
      <c r="P129" s="153" t="str">
        <f t="shared" si="51"/>
        <v/>
      </c>
      <c r="Q129" s="151" t="str">
        <f t="shared" si="55"/>
        <v/>
      </c>
      <c r="R129" s="151" t="str">
        <f t="shared" si="52"/>
        <v/>
      </c>
      <c r="S129" s="151" t="str">
        <f t="shared" si="53"/>
        <v/>
      </c>
      <c r="T129" s="226" t="str">
        <f t="shared" si="54"/>
        <v/>
      </c>
      <c r="U129" s="186">
        <v>76</v>
      </c>
      <c r="V129" s="146"/>
      <c r="W129" s="153" t="str">
        <f>IF(L129="","",IFERROR(SUMIFS(TB_TRANSACTIONS[Total ($)],TB_TRANSACTIONS[Subcategory],Analysis!L129,TB_TRANSACTIONS[Month],$K$8,TB_TRANSACTIONS[Expense type],"Fixed",TB_TRANSACTIONS[Monthly filter],1),0))</f>
        <v/>
      </c>
      <c r="X129" s="153" t="str">
        <f>IF(L129="","",IFERROR(SUMIFS(TB_TRANSACTIONS[Total ($)],TB_TRANSACTIONS[Subcategory],Analysis!L129,TB_TRANSACTIONS[Month],$K$8,TB_TRANSACTIONS[Expense type],"Variable",TB_TRANSACTIONS[Monthly filter],1),0))</f>
        <v/>
      </c>
      <c r="Y129" s="153"/>
      <c r="AC129" s="146"/>
      <c r="AD129" s="186">
        <v>76</v>
      </c>
      <c r="AF129" s="153" t="str">
        <f>IF(AE129="","",IFERROR(SUMIFS(Allocations!$AF$29:$AF$128,Allocations!$AH$29:$AH$128,1,Allocations!$AE$29:$AE$128,Analysis!AE129),0))</f>
        <v/>
      </c>
      <c r="AG129" s="153" t="str">
        <f>IF(AE129="","",IF(IFERROR(SUMIFS(TB_TRANSACTIONS[Total ($)],TB_TRANSACTIONS[Quarterly filter],1,TB_TRANSACTIONS[Subcategory],AE129),0)&lt;AF129,IFERROR(SUMIFS(TB_TRANSACTIONS[Total ($)],TB_TRANSACTIONS[Quarterly filter],1,TB_TRANSACTIONS[Subcategory],AE129),0),AF129))</f>
        <v/>
      </c>
      <c r="AH129" s="153" t="str">
        <f>IF(AE129="","",IF(IFERROR(SUMIFS(TB_TRANSACTIONS[Total ($)],TB_TRANSACTIONS[Subcategory],Analysis!AE129,TB_TRANSACTIONS[Quarter],$AD$8,TB_TRANSACTIONS[Quarterly filter],1),0)&gt;AF129,SUMIFS(TB_TRANSACTIONS[Total ($)],TB_TRANSACTIONS[Subcategory],Analysis!AE129,TB_TRANSACTIONS[Quarter],$AD$8,TB_TRANSACTIONS[Quarterly filter],1),0))</f>
        <v/>
      </c>
      <c r="AI129" s="153" t="str">
        <f t="shared" ref="AI129:AI192" si="61">IF(AE129="","",$AI$52)</f>
        <v/>
      </c>
      <c r="AJ129" s="151" t="str">
        <f t="shared" ref="AJ129:AJ192" si="62">IFERROR(IF(AE129="","",IF(AG129/AF129&lt;1,AG129/AF129,1)),0)</f>
        <v/>
      </c>
      <c r="AK129" s="151" t="str">
        <f t="shared" ref="AK129:AK192" si="63">IFERROR(IF(AE129="","",IF(AH129=0,0,(AH129/AF129))),0)</f>
        <v/>
      </c>
      <c r="AL129" s="151" t="str">
        <f t="shared" ref="AL129:AL192" si="64">IF(AE129="","",1)</f>
        <v/>
      </c>
      <c r="AM129" s="226" t="str">
        <f t="shared" ref="AM129:AM192" si="65">IF(AE129="","",IFERROR((SUM(AG129:AH129)/AF129)-1,0))</f>
        <v/>
      </c>
      <c r="AN129" s="186">
        <v>76</v>
      </c>
      <c r="AO129" s="146"/>
      <c r="AP129" s="153" t="str">
        <f>IF(AE129="","",IFERROR(SUMIFS(TB_TRANSACTIONS[Total ($)],TB_TRANSACTIONS[Subcategory],Analysis!AE129,TB_TRANSACTIONS[Quarter],$AD$8,TB_TRANSACTIONS[Expense type],"Fixed",TB_TRANSACTIONS[Quarterly filter],1),0))</f>
        <v/>
      </c>
      <c r="AQ129" s="153" t="str">
        <f>IF(AE129="","",IFERROR(SUMIFS(TB_TRANSACTIONS[Total ($)],TB_TRANSACTIONS[Subcategory],Analysis!AE129,TB_TRANSACTIONS[Quarter],$AD$8,TB_TRANSACTIONS[Expense type],"Variable",TB_TRANSACTIONS[Quarterly filter],1),0))</f>
        <v/>
      </c>
      <c r="AV129" s="146"/>
      <c r="AW129" s="186">
        <v>76</v>
      </c>
      <c r="AX129" s="146"/>
      <c r="AY129" s="153" t="str">
        <f>IF(AX129="","",IFERROR(SUMIFS(TB_ALLOCATIONS[Total ($)],TB_ALLOCATIONS[Annual filter],1,TB_ALLOCATIONS[Subcategory],Analysis!AX129),0))</f>
        <v/>
      </c>
      <c r="AZ129" s="153" t="str">
        <f>IF(AX129="","",IF(IFERROR(SUMIFS(TB_TRANSACTIONS[Total ($)],TB_TRANSACTIONS[Annual filter],1,TB_TRANSACTIONS[Subcategory],AX129),0)&lt;AY129,IFERROR(SUMIFS(TB_TRANSACTIONS[Total ($)],TB_TRANSACTIONS[Annual filter],1,TB_TRANSACTIONS[Subcategory],AX129),0),AY129))</f>
        <v/>
      </c>
      <c r="BA129" s="153" t="str">
        <f>IF(AX129="","",IF(IFERROR(SUMIFS(TB_TRANSACTIONS[Total ($)],TB_TRANSACTIONS[Subcategory],Analysis!AX129,TB_TRANSACTIONS[Annual filter],1),0)&gt;AY129,SUMIFS(TB_TRANSACTIONS[Total ($)],TB_TRANSACTIONS[Subcategory],Analysis!AX129,TB_TRANSACTIONS[Annual filter],1),0))</f>
        <v/>
      </c>
      <c r="BB129" s="153" t="str">
        <f t="shared" si="57"/>
        <v/>
      </c>
      <c r="BC129" s="151" t="str">
        <f t="shared" si="58"/>
        <v/>
      </c>
      <c r="BD129" s="151" t="str">
        <f t="shared" si="56"/>
        <v/>
      </c>
      <c r="BE129" s="151" t="str">
        <f t="shared" si="59"/>
        <v/>
      </c>
      <c r="BF129" s="226" t="str">
        <f t="shared" si="60"/>
        <v/>
      </c>
      <c r="BH129" s="146"/>
      <c r="BI129" s="153" t="str">
        <f>IF(AX129="","",IFERROR(SUMIFS(TB_TRANSACTIONS[Total ($)],TB_TRANSACTIONS[Subcategory],Analysis!AX129,TB_TRANSACTIONS[Annual filter],1,TB_TRANSACTIONS[Expense type],"Fixed"),0))</f>
        <v/>
      </c>
      <c r="BJ129" s="153" t="str">
        <f>IF(AX129="","",IFERROR(SUMIFS(TB_TRANSACTIONS[Total ($)],TB_TRANSACTIONS[Subcategory],Analysis!AX129,TB_TRANSACTIONS[Annual filter],1,TB_TRANSACTIONS[Expense type],"Variable"),0))</f>
        <v/>
      </c>
      <c r="BK129" s="24"/>
      <c r="BL129" s="24"/>
      <c r="BM129" s="24"/>
      <c r="BN129" s="24"/>
      <c r="BO129" s="269" t="str">
        <f ca="1">IF(Summary!$H129="","",OFFSET(Summary!$H129,0,Analysis!BO$10))</f>
        <v/>
      </c>
      <c r="BP129" s="269" t="str">
        <f ca="1">IF(Summary!$H129="","",OFFSET(Summary!$H129,0,Analysis!BP$10))</f>
        <v/>
      </c>
      <c r="BQ129" s="269" t="str">
        <f ca="1">IF(Summary!$H129="","",OFFSET(Summary!$H129,0,Analysis!BQ$10))</f>
        <v/>
      </c>
      <c r="BR129" s="269" t="str">
        <f ca="1">IF(Summary!$H129="","",OFFSET(Summary!$H129,0,Analysis!BR$10))</f>
        <v/>
      </c>
      <c r="BS129" s="269" t="str">
        <f ca="1">IF(Summary!$H129="","",OFFSET(Summary!$H129,0,Analysis!BS$10))</f>
        <v/>
      </c>
      <c r="BT129" s="269" t="str">
        <f ca="1">IF(Summary!$H129="","",OFFSET(Summary!$H129,0,Analysis!BT$10))</f>
        <v/>
      </c>
      <c r="BU129" s="269" t="str">
        <f ca="1">IF(Summary!$H129="","",OFFSET(Summary!$H129,0,Analysis!BU$10))</f>
        <v/>
      </c>
      <c r="BV129" s="269" t="str">
        <f ca="1">IF(Summary!$H129="","",OFFSET(Summary!$H129,0,Analysis!BV$10))</f>
        <v/>
      </c>
      <c r="BW129" s="269" t="str">
        <f ca="1">IF(Summary!$H129="","",OFFSET(Summary!$H129,0,Analysis!BW$10))</f>
        <v/>
      </c>
      <c r="BX129" s="269" t="str">
        <f ca="1">IF(Summary!$H129="","",OFFSET(Summary!$H129,0,Analysis!BX$10))</f>
        <v/>
      </c>
      <c r="BY129" s="269" t="str">
        <f ca="1">IF(Summary!$H129="","",OFFSET(Summary!$H129,0,Analysis!BY$10))</f>
        <v/>
      </c>
      <c r="BZ129" s="269" t="str">
        <f ca="1">IF(Summary!$H129="","",OFFSET(Summary!$H129,0,Analysis!BZ$10))</f>
        <v/>
      </c>
      <c r="CA129" s="269"/>
    </row>
    <row r="130" spans="4:79" ht="18" customHeight="1" x14ac:dyDescent="0.25">
      <c r="D130" s="38"/>
      <c r="E130" s="45"/>
      <c r="F130" s="44"/>
      <c r="G130" s="177"/>
      <c r="H130" s="175"/>
      <c r="I130" s="44"/>
      <c r="J130" s="146"/>
      <c r="K130" s="186">
        <v>77</v>
      </c>
      <c r="L130" s="146"/>
      <c r="M130" s="153" t="str">
        <f>IF(L130="","",IFERROR(SUMIFS(Allocations!$AA$29:$AA$128,Allocations!$AC$29:$AC$128,1,Allocations!$Z$29:$Z$128,Analysis!L130),0))</f>
        <v/>
      </c>
      <c r="N130" s="153" t="str">
        <f>IF(L130="","",IF(IFERROR(SUMIFS(TB_TRANSACTIONS[Total ($)],TB_TRANSACTIONS[Subcategory],Analysis!L130,TB_TRANSACTIONS[Month],$K$8),0)&lt;M130,IFERROR(SUMIFS(TB_TRANSACTIONS[Total ($)],TB_TRANSACTIONS[Subcategory],Analysis!L130,TB_TRANSACTIONS[Month],$K$8),0),M130))</f>
        <v/>
      </c>
      <c r="O130" s="153" t="str">
        <f>IF(L130="","",IF(IFERROR(SUMIFS(TB_TRANSACTIONS[Total ($)],TB_TRANSACTIONS[Subcategory],Analysis!L130,TB_TRANSACTIONS[Month],$K$8,TB_TRANSACTIONS[Monthly filter],1),0)&gt;M130,SUMIFS(TB_TRANSACTIONS[Total ($)],TB_TRANSACTIONS[Subcategory],Analysis!L130,TB_TRANSACTIONS[Month],$K$8,TB_TRANSACTIONS[Monthly filter],1),0))</f>
        <v/>
      </c>
      <c r="P130" s="153" t="str">
        <f t="shared" si="51"/>
        <v/>
      </c>
      <c r="Q130" s="151" t="str">
        <f t="shared" si="55"/>
        <v/>
      </c>
      <c r="R130" s="151" t="str">
        <f t="shared" si="52"/>
        <v/>
      </c>
      <c r="S130" s="151" t="str">
        <f t="shared" si="53"/>
        <v/>
      </c>
      <c r="T130" s="226" t="str">
        <f t="shared" si="54"/>
        <v/>
      </c>
      <c r="U130" s="186">
        <v>77</v>
      </c>
      <c r="V130" s="146"/>
      <c r="W130" s="153" t="str">
        <f>IF(L130="","",IFERROR(SUMIFS(TB_TRANSACTIONS[Total ($)],TB_TRANSACTIONS[Subcategory],Analysis!L130,TB_TRANSACTIONS[Month],$K$8,TB_TRANSACTIONS[Expense type],"Fixed",TB_TRANSACTIONS[Monthly filter],1),0))</f>
        <v/>
      </c>
      <c r="X130" s="153" t="str">
        <f>IF(L130="","",IFERROR(SUMIFS(TB_TRANSACTIONS[Total ($)],TB_TRANSACTIONS[Subcategory],Analysis!L130,TB_TRANSACTIONS[Month],$K$8,TB_TRANSACTIONS[Expense type],"Variable",TB_TRANSACTIONS[Monthly filter],1),0))</f>
        <v/>
      </c>
      <c r="Y130" s="153"/>
      <c r="AC130" s="146"/>
      <c r="AD130" s="186">
        <v>77</v>
      </c>
      <c r="AF130" s="153" t="str">
        <f>IF(AE130="","",IFERROR(SUMIFS(Allocations!$AF$29:$AF$128,Allocations!$AH$29:$AH$128,1,Allocations!$AE$29:$AE$128,Analysis!AE130),0))</f>
        <v/>
      </c>
      <c r="AG130" s="153" t="str">
        <f>IF(AE130="","",IF(IFERROR(SUMIFS(TB_TRANSACTIONS[Total ($)],TB_TRANSACTIONS[Quarterly filter],1,TB_TRANSACTIONS[Subcategory],AE130),0)&lt;AF130,IFERROR(SUMIFS(TB_TRANSACTIONS[Total ($)],TB_TRANSACTIONS[Quarterly filter],1,TB_TRANSACTIONS[Subcategory],AE130),0),AF130))</f>
        <v/>
      </c>
      <c r="AH130" s="153" t="str">
        <f>IF(AE130="","",IF(IFERROR(SUMIFS(TB_TRANSACTIONS[Total ($)],TB_TRANSACTIONS[Subcategory],Analysis!AE130,TB_TRANSACTIONS[Quarter],$AD$8,TB_TRANSACTIONS[Quarterly filter],1),0)&gt;AF130,SUMIFS(TB_TRANSACTIONS[Total ($)],TB_TRANSACTIONS[Subcategory],Analysis!AE130,TB_TRANSACTIONS[Quarter],$AD$8,TB_TRANSACTIONS[Quarterly filter],1),0))</f>
        <v/>
      </c>
      <c r="AI130" s="153" t="str">
        <f t="shared" si="61"/>
        <v/>
      </c>
      <c r="AJ130" s="151" t="str">
        <f t="shared" si="62"/>
        <v/>
      </c>
      <c r="AK130" s="151" t="str">
        <f t="shared" si="63"/>
        <v/>
      </c>
      <c r="AL130" s="151" t="str">
        <f t="shared" si="64"/>
        <v/>
      </c>
      <c r="AM130" s="226" t="str">
        <f t="shared" si="65"/>
        <v/>
      </c>
      <c r="AN130" s="186">
        <v>77</v>
      </c>
      <c r="AO130" s="146"/>
      <c r="AP130" s="153" t="str">
        <f>IF(AE130="","",IFERROR(SUMIFS(TB_TRANSACTIONS[Total ($)],TB_TRANSACTIONS[Subcategory],Analysis!AE130,TB_TRANSACTIONS[Quarter],$AD$8,TB_TRANSACTIONS[Expense type],"Fixed",TB_TRANSACTIONS[Quarterly filter],1),0))</f>
        <v/>
      </c>
      <c r="AQ130" s="153" t="str">
        <f>IF(AE130="","",IFERROR(SUMIFS(TB_TRANSACTIONS[Total ($)],TB_TRANSACTIONS[Subcategory],Analysis!AE130,TB_TRANSACTIONS[Quarter],$AD$8,TB_TRANSACTIONS[Expense type],"Variable",TB_TRANSACTIONS[Quarterly filter],1),0))</f>
        <v/>
      </c>
      <c r="AV130" s="146"/>
      <c r="AW130" s="186">
        <v>77</v>
      </c>
      <c r="AX130" s="146"/>
      <c r="AY130" s="153" t="str">
        <f>IF(AX130="","",IFERROR(SUMIFS(TB_ALLOCATIONS[Total ($)],TB_ALLOCATIONS[Annual filter],1,TB_ALLOCATIONS[Subcategory],Analysis!AX130),0))</f>
        <v/>
      </c>
      <c r="AZ130" s="153" t="str">
        <f>IF(AX130="","",IF(IFERROR(SUMIFS(TB_TRANSACTIONS[Total ($)],TB_TRANSACTIONS[Annual filter],1,TB_TRANSACTIONS[Subcategory],AX130),0)&lt;AY130,IFERROR(SUMIFS(TB_TRANSACTIONS[Total ($)],TB_TRANSACTIONS[Annual filter],1,TB_TRANSACTIONS[Subcategory],AX130),0),AY130))</f>
        <v/>
      </c>
      <c r="BA130" s="153" t="str">
        <f>IF(AX130="","",IF(IFERROR(SUMIFS(TB_TRANSACTIONS[Total ($)],TB_TRANSACTIONS[Subcategory],Analysis!AX130,TB_TRANSACTIONS[Annual filter],1),0)&gt;AY130,SUMIFS(TB_TRANSACTIONS[Total ($)],TB_TRANSACTIONS[Subcategory],Analysis!AX130,TB_TRANSACTIONS[Annual filter],1),0))</f>
        <v/>
      </c>
      <c r="BB130" s="153" t="str">
        <f t="shared" si="57"/>
        <v/>
      </c>
      <c r="BC130" s="151" t="str">
        <f t="shared" si="58"/>
        <v/>
      </c>
      <c r="BD130" s="151" t="str">
        <f t="shared" si="56"/>
        <v/>
      </c>
      <c r="BE130" s="151" t="str">
        <f t="shared" si="59"/>
        <v/>
      </c>
      <c r="BF130" s="226" t="str">
        <f t="shared" si="60"/>
        <v/>
      </c>
      <c r="BH130" s="146"/>
      <c r="BI130" s="153" t="str">
        <f>IF(AX130="","",IFERROR(SUMIFS(TB_TRANSACTIONS[Total ($)],TB_TRANSACTIONS[Subcategory],Analysis!AX130,TB_TRANSACTIONS[Annual filter],1,TB_TRANSACTIONS[Expense type],"Fixed"),0))</f>
        <v/>
      </c>
      <c r="BJ130" s="153" t="str">
        <f>IF(AX130="","",IFERROR(SUMIFS(TB_TRANSACTIONS[Total ($)],TB_TRANSACTIONS[Subcategory],Analysis!AX130,TB_TRANSACTIONS[Annual filter],1,TB_TRANSACTIONS[Expense type],"Variable"),0))</f>
        <v/>
      </c>
      <c r="BK130" s="24"/>
      <c r="BL130" s="24"/>
      <c r="BM130" s="24"/>
      <c r="BN130" s="24"/>
      <c r="BO130" s="269" t="str">
        <f ca="1">IF(Summary!$H130="","",OFFSET(Summary!$H130,0,Analysis!BO$10))</f>
        <v/>
      </c>
      <c r="BP130" s="269" t="str">
        <f ca="1">IF(Summary!$H130="","",OFFSET(Summary!$H130,0,Analysis!BP$10))</f>
        <v/>
      </c>
      <c r="BQ130" s="269" t="str">
        <f ca="1">IF(Summary!$H130="","",OFFSET(Summary!$H130,0,Analysis!BQ$10))</f>
        <v/>
      </c>
      <c r="BR130" s="269" t="str">
        <f ca="1">IF(Summary!$H130="","",OFFSET(Summary!$H130,0,Analysis!BR$10))</f>
        <v/>
      </c>
      <c r="BS130" s="269" t="str">
        <f ca="1">IF(Summary!$H130="","",OFFSET(Summary!$H130,0,Analysis!BS$10))</f>
        <v/>
      </c>
      <c r="BT130" s="269" t="str">
        <f ca="1">IF(Summary!$H130="","",OFFSET(Summary!$H130,0,Analysis!BT$10))</f>
        <v/>
      </c>
      <c r="BU130" s="269" t="str">
        <f ca="1">IF(Summary!$H130="","",OFFSET(Summary!$H130,0,Analysis!BU$10))</f>
        <v/>
      </c>
      <c r="BV130" s="269" t="str">
        <f ca="1">IF(Summary!$H130="","",OFFSET(Summary!$H130,0,Analysis!BV$10))</f>
        <v/>
      </c>
      <c r="BW130" s="269" t="str">
        <f ca="1">IF(Summary!$H130="","",OFFSET(Summary!$H130,0,Analysis!BW$10))</f>
        <v/>
      </c>
      <c r="BX130" s="269" t="str">
        <f ca="1">IF(Summary!$H130="","",OFFSET(Summary!$H130,0,Analysis!BX$10))</f>
        <v/>
      </c>
      <c r="BY130" s="269" t="str">
        <f ca="1">IF(Summary!$H130="","",OFFSET(Summary!$H130,0,Analysis!BY$10))</f>
        <v/>
      </c>
      <c r="BZ130" s="269" t="str">
        <f ca="1">IF(Summary!$H130="","",OFFSET(Summary!$H130,0,Analysis!BZ$10))</f>
        <v/>
      </c>
      <c r="CA130" s="269"/>
    </row>
    <row r="131" spans="4:79" ht="18" customHeight="1" x14ac:dyDescent="0.25">
      <c r="D131" s="38"/>
      <c r="E131" s="45"/>
      <c r="F131" s="44"/>
      <c r="G131" s="177"/>
      <c r="H131" s="175"/>
      <c r="I131" s="44"/>
      <c r="J131" s="146"/>
      <c r="K131" s="186">
        <v>78</v>
      </c>
      <c r="L131" s="146"/>
      <c r="M131" s="153" t="str">
        <f>IF(L131="","",IFERROR(SUMIFS(Allocations!$AA$29:$AA$128,Allocations!$AC$29:$AC$128,1,Allocations!$Z$29:$Z$128,Analysis!L131),0))</f>
        <v/>
      </c>
      <c r="N131" s="153" t="str">
        <f>IF(L131="","",IF(IFERROR(SUMIFS(TB_TRANSACTIONS[Total ($)],TB_TRANSACTIONS[Subcategory],Analysis!L131,TB_TRANSACTIONS[Month],$K$8),0)&lt;M131,IFERROR(SUMIFS(TB_TRANSACTIONS[Total ($)],TB_TRANSACTIONS[Subcategory],Analysis!L131,TB_TRANSACTIONS[Month],$K$8),0),M131))</f>
        <v/>
      </c>
      <c r="O131" s="153" t="str">
        <f>IF(L131="","",IF(IFERROR(SUMIFS(TB_TRANSACTIONS[Total ($)],TB_TRANSACTIONS[Subcategory],Analysis!L131,TB_TRANSACTIONS[Month],$K$8,TB_TRANSACTIONS[Monthly filter],1),0)&gt;M131,SUMIFS(TB_TRANSACTIONS[Total ($)],TB_TRANSACTIONS[Subcategory],Analysis!L131,TB_TRANSACTIONS[Month],$K$8,TB_TRANSACTIONS[Monthly filter],1),0))</f>
        <v/>
      </c>
      <c r="P131" s="153" t="str">
        <f t="shared" si="51"/>
        <v/>
      </c>
      <c r="Q131" s="151" t="str">
        <f t="shared" si="55"/>
        <v/>
      </c>
      <c r="R131" s="151" t="str">
        <f t="shared" si="52"/>
        <v/>
      </c>
      <c r="S131" s="151" t="str">
        <f t="shared" si="53"/>
        <v/>
      </c>
      <c r="T131" s="226" t="str">
        <f t="shared" si="54"/>
        <v/>
      </c>
      <c r="U131" s="186">
        <v>78</v>
      </c>
      <c r="V131" s="146"/>
      <c r="W131" s="153" t="str">
        <f>IF(L131="","",IFERROR(SUMIFS(TB_TRANSACTIONS[Total ($)],TB_TRANSACTIONS[Subcategory],Analysis!L131,TB_TRANSACTIONS[Month],$K$8,TB_TRANSACTIONS[Expense type],"Fixed",TB_TRANSACTIONS[Monthly filter],1),0))</f>
        <v/>
      </c>
      <c r="X131" s="153" t="str">
        <f>IF(L131="","",IFERROR(SUMIFS(TB_TRANSACTIONS[Total ($)],TB_TRANSACTIONS[Subcategory],Analysis!L131,TB_TRANSACTIONS[Month],$K$8,TB_TRANSACTIONS[Expense type],"Variable",TB_TRANSACTIONS[Monthly filter],1),0))</f>
        <v/>
      </c>
      <c r="Y131" s="153"/>
      <c r="AC131" s="146"/>
      <c r="AD131" s="186">
        <v>78</v>
      </c>
      <c r="AF131" s="153" t="str">
        <f>IF(AE131="","",IFERROR(SUMIFS(Allocations!$AF$29:$AF$128,Allocations!$AH$29:$AH$128,1,Allocations!$AE$29:$AE$128,Analysis!AE131),0))</f>
        <v/>
      </c>
      <c r="AG131" s="153" t="str">
        <f>IF(AE131="","",IF(IFERROR(SUMIFS(TB_TRANSACTIONS[Total ($)],TB_TRANSACTIONS[Quarterly filter],1,TB_TRANSACTIONS[Subcategory],AE131),0)&lt;AF131,IFERROR(SUMIFS(TB_TRANSACTIONS[Total ($)],TB_TRANSACTIONS[Quarterly filter],1,TB_TRANSACTIONS[Subcategory],AE131),0),AF131))</f>
        <v/>
      </c>
      <c r="AH131" s="153" t="str">
        <f>IF(AE131="","",IF(IFERROR(SUMIFS(TB_TRANSACTIONS[Total ($)],TB_TRANSACTIONS[Subcategory],Analysis!AE131,TB_TRANSACTIONS[Quarter],$AD$8,TB_TRANSACTIONS[Quarterly filter],1),0)&gt;AF131,SUMIFS(TB_TRANSACTIONS[Total ($)],TB_TRANSACTIONS[Subcategory],Analysis!AE131,TB_TRANSACTIONS[Quarter],$AD$8,TB_TRANSACTIONS[Quarterly filter],1),0))</f>
        <v/>
      </c>
      <c r="AI131" s="153" t="str">
        <f t="shared" si="61"/>
        <v/>
      </c>
      <c r="AJ131" s="151" t="str">
        <f t="shared" si="62"/>
        <v/>
      </c>
      <c r="AK131" s="151" t="str">
        <f t="shared" si="63"/>
        <v/>
      </c>
      <c r="AL131" s="151" t="str">
        <f t="shared" si="64"/>
        <v/>
      </c>
      <c r="AM131" s="226" t="str">
        <f t="shared" si="65"/>
        <v/>
      </c>
      <c r="AN131" s="186">
        <v>78</v>
      </c>
      <c r="AO131" s="146"/>
      <c r="AP131" s="153" t="str">
        <f>IF(AE131="","",IFERROR(SUMIFS(TB_TRANSACTIONS[Total ($)],TB_TRANSACTIONS[Subcategory],Analysis!AE131,TB_TRANSACTIONS[Quarter],$AD$8,TB_TRANSACTIONS[Expense type],"Fixed",TB_TRANSACTIONS[Quarterly filter],1),0))</f>
        <v/>
      </c>
      <c r="AQ131" s="153" t="str">
        <f>IF(AE131="","",IFERROR(SUMIFS(TB_TRANSACTIONS[Total ($)],TB_TRANSACTIONS[Subcategory],Analysis!AE131,TB_TRANSACTIONS[Quarter],$AD$8,TB_TRANSACTIONS[Expense type],"Variable",TB_TRANSACTIONS[Quarterly filter],1),0))</f>
        <v/>
      </c>
      <c r="AV131" s="146"/>
      <c r="AW131" s="186">
        <v>78</v>
      </c>
      <c r="AX131" s="146"/>
      <c r="AY131" s="153" t="str">
        <f>IF(AX131="","",IFERROR(SUMIFS(TB_ALLOCATIONS[Total ($)],TB_ALLOCATIONS[Annual filter],1,TB_ALLOCATIONS[Subcategory],Analysis!AX131),0))</f>
        <v/>
      </c>
      <c r="AZ131" s="153" t="str">
        <f>IF(AX131="","",IF(IFERROR(SUMIFS(TB_TRANSACTIONS[Total ($)],TB_TRANSACTIONS[Annual filter],1,TB_TRANSACTIONS[Subcategory],AX131),0)&lt;AY131,IFERROR(SUMIFS(TB_TRANSACTIONS[Total ($)],TB_TRANSACTIONS[Annual filter],1,TB_TRANSACTIONS[Subcategory],AX131),0),AY131))</f>
        <v/>
      </c>
      <c r="BA131" s="153" t="str">
        <f>IF(AX131="","",IF(IFERROR(SUMIFS(TB_TRANSACTIONS[Total ($)],TB_TRANSACTIONS[Subcategory],Analysis!AX131,TB_TRANSACTIONS[Annual filter],1),0)&gt;AY131,SUMIFS(TB_TRANSACTIONS[Total ($)],TB_TRANSACTIONS[Subcategory],Analysis!AX131,TB_TRANSACTIONS[Annual filter],1),0))</f>
        <v/>
      </c>
      <c r="BB131" s="153" t="str">
        <f t="shared" si="57"/>
        <v/>
      </c>
      <c r="BC131" s="151" t="str">
        <f t="shared" si="58"/>
        <v/>
      </c>
      <c r="BD131" s="151" t="str">
        <f t="shared" si="56"/>
        <v/>
      </c>
      <c r="BE131" s="151" t="str">
        <f t="shared" si="59"/>
        <v/>
      </c>
      <c r="BF131" s="226" t="str">
        <f t="shared" si="60"/>
        <v/>
      </c>
      <c r="BH131" s="146"/>
      <c r="BI131" s="153" t="str">
        <f>IF(AX131="","",IFERROR(SUMIFS(TB_TRANSACTIONS[Total ($)],TB_TRANSACTIONS[Subcategory],Analysis!AX131,TB_TRANSACTIONS[Annual filter],1,TB_TRANSACTIONS[Expense type],"Fixed"),0))</f>
        <v/>
      </c>
      <c r="BJ131" s="153" t="str">
        <f>IF(AX131="","",IFERROR(SUMIFS(TB_TRANSACTIONS[Total ($)],TB_TRANSACTIONS[Subcategory],Analysis!AX131,TB_TRANSACTIONS[Annual filter],1,TB_TRANSACTIONS[Expense type],"Variable"),0))</f>
        <v/>
      </c>
      <c r="BK131" s="24"/>
      <c r="BL131" s="24"/>
      <c r="BM131" s="24"/>
      <c r="BN131" s="24"/>
      <c r="BO131" s="269" t="str">
        <f ca="1">IF(Summary!$H131="","",OFFSET(Summary!$H131,0,Analysis!BO$10))</f>
        <v/>
      </c>
      <c r="BP131" s="269" t="str">
        <f ca="1">IF(Summary!$H131="","",OFFSET(Summary!$H131,0,Analysis!BP$10))</f>
        <v/>
      </c>
      <c r="BQ131" s="269" t="str">
        <f ca="1">IF(Summary!$H131="","",OFFSET(Summary!$H131,0,Analysis!BQ$10))</f>
        <v/>
      </c>
      <c r="BR131" s="269" t="str">
        <f ca="1">IF(Summary!$H131="","",OFFSET(Summary!$H131,0,Analysis!BR$10))</f>
        <v/>
      </c>
      <c r="BS131" s="269" t="str">
        <f ca="1">IF(Summary!$H131="","",OFFSET(Summary!$H131,0,Analysis!BS$10))</f>
        <v/>
      </c>
      <c r="BT131" s="269" t="str">
        <f ca="1">IF(Summary!$H131="","",OFFSET(Summary!$H131,0,Analysis!BT$10))</f>
        <v/>
      </c>
      <c r="BU131" s="269" t="str">
        <f ca="1">IF(Summary!$H131="","",OFFSET(Summary!$H131,0,Analysis!BU$10))</f>
        <v/>
      </c>
      <c r="BV131" s="269" t="str">
        <f ca="1">IF(Summary!$H131="","",OFFSET(Summary!$H131,0,Analysis!BV$10))</f>
        <v/>
      </c>
      <c r="BW131" s="269" t="str">
        <f ca="1">IF(Summary!$H131="","",OFFSET(Summary!$H131,0,Analysis!BW$10))</f>
        <v/>
      </c>
      <c r="BX131" s="269" t="str">
        <f ca="1">IF(Summary!$H131="","",OFFSET(Summary!$H131,0,Analysis!BX$10))</f>
        <v/>
      </c>
      <c r="BY131" s="269" t="str">
        <f ca="1">IF(Summary!$H131="","",OFFSET(Summary!$H131,0,Analysis!BY$10))</f>
        <v/>
      </c>
      <c r="BZ131" s="269" t="str">
        <f ca="1">IF(Summary!$H131="","",OFFSET(Summary!$H131,0,Analysis!BZ$10))</f>
        <v/>
      </c>
      <c r="CA131" s="269"/>
    </row>
    <row r="132" spans="4:79" ht="18" customHeight="1" x14ac:dyDescent="0.25">
      <c r="D132" s="38"/>
      <c r="E132" s="45"/>
      <c r="F132" s="44"/>
      <c r="G132" s="177"/>
      <c r="H132" s="175"/>
      <c r="I132" s="44"/>
      <c r="J132" s="146"/>
      <c r="K132" s="186">
        <v>79</v>
      </c>
      <c r="L132" s="146"/>
      <c r="M132" s="153" t="str">
        <f>IF(L132="","",IFERROR(SUMIFS(Allocations!$AA$29:$AA$128,Allocations!$AC$29:$AC$128,1,Allocations!$Z$29:$Z$128,Analysis!L132),0))</f>
        <v/>
      </c>
      <c r="N132" s="153" t="str">
        <f>IF(L132="","",IF(IFERROR(SUMIFS(TB_TRANSACTIONS[Total ($)],TB_TRANSACTIONS[Subcategory],Analysis!L132,TB_TRANSACTIONS[Month],$K$8),0)&lt;M132,IFERROR(SUMIFS(TB_TRANSACTIONS[Total ($)],TB_TRANSACTIONS[Subcategory],Analysis!L132,TB_TRANSACTIONS[Month],$K$8),0),M132))</f>
        <v/>
      </c>
      <c r="O132" s="153" t="str">
        <f>IF(L132="","",IF(IFERROR(SUMIFS(TB_TRANSACTIONS[Total ($)],TB_TRANSACTIONS[Subcategory],Analysis!L132,TB_TRANSACTIONS[Month],$K$8,TB_TRANSACTIONS[Monthly filter],1),0)&gt;M132,SUMIFS(TB_TRANSACTIONS[Total ($)],TB_TRANSACTIONS[Subcategory],Analysis!L132,TB_TRANSACTIONS[Month],$K$8,TB_TRANSACTIONS[Monthly filter],1),0))</f>
        <v/>
      </c>
      <c r="P132" s="153" t="str">
        <f t="shared" ref="P132:P195" si="66">IF(L132="","",P$52)</f>
        <v/>
      </c>
      <c r="Q132" s="151" t="str">
        <f t="shared" si="55"/>
        <v/>
      </c>
      <c r="R132" s="151" t="str">
        <f t="shared" ref="R132:R195" si="67">IFERROR(IF(L132="","",IF(O132=0,0,(O132/M132))),0)</f>
        <v/>
      </c>
      <c r="S132" s="151" t="str">
        <f t="shared" ref="S132:S195" si="68">IF(L132="","",1)</f>
        <v/>
      </c>
      <c r="T132" s="226" t="str">
        <f t="shared" ref="T132:T195" si="69">IF(L132="","",IFERROR((SUM(N132:O132)/M132)-1,0))</f>
        <v/>
      </c>
      <c r="U132" s="186">
        <v>79</v>
      </c>
      <c r="V132" s="146"/>
      <c r="W132" s="153" t="str">
        <f>IF(L132="","",IFERROR(SUMIFS(TB_TRANSACTIONS[Total ($)],TB_TRANSACTIONS[Subcategory],Analysis!L132,TB_TRANSACTIONS[Month],$K$8,TB_TRANSACTIONS[Expense type],"Fixed",TB_TRANSACTIONS[Monthly filter],1),0))</f>
        <v/>
      </c>
      <c r="X132" s="153" t="str">
        <f>IF(L132="","",IFERROR(SUMIFS(TB_TRANSACTIONS[Total ($)],TB_TRANSACTIONS[Subcategory],Analysis!L132,TB_TRANSACTIONS[Month],$K$8,TB_TRANSACTIONS[Expense type],"Variable",TB_TRANSACTIONS[Monthly filter],1),0))</f>
        <v/>
      </c>
      <c r="Y132" s="153"/>
      <c r="AC132" s="146"/>
      <c r="AD132" s="186">
        <v>79</v>
      </c>
      <c r="AF132" s="153" t="str">
        <f>IF(AE132="","",IFERROR(SUMIFS(Allocations!$AF$29:$AF$128,Allocations!$AH$29:$AH$128,1,Allocations!$AE$29:$AE$128,Analysis!AE132),0))</f>
        <v/>
      </c>
      <c r="AG132" s="153" t="str">
        <f>IF(AE132="","",IF(IFERROR(SUMIFS(TB_TRANSACTIONS[Total ($)],TB_TRANSACTIONS[Quarterly filter],1,TB_TRANSACTIONS[Subcategory],AE132),0)&lt;AF132,IFERROR(SUMIFS(TB_TRANSACTIONS[Total ($)],TB_TRANSACTIONS[Quarterly filter],1,TB_TRANSACTIONS[Subcategory],AE132),0),AF132))</f>
        <v/>
      </c>
      <c r="AH132" s="153" t="str">
        <f>IF(AE132="","",IF(IFERROR(SUMIFS(TB_TRANSACTIONS[Total ($)],TB_TRANSACTIONS[Subcategory],Analysis!AE132,TB_TRANSACTIONS[Quarter],$AD$8,TB_TRANSACTIONS[Quarterly filter],1),0)&gt;AF132,SUMIFS(TB_TRANSACTIONS[Total ($)],TB_TRANSACTIONS[Subcategory],Analysis!AE132,TB_TRANSACTIONS[Quarter],$AD$8,TB_TRANSACTIONS[Quarterly filter],1),0))</f>
        <v/>
      </c>
      <c r="AI132" s="153" t="str">
        <f t="shared" si="61"/>
        <v/>
      </c>
      <c r="AJ132" s="151" t="str">
        <f t="shared" si="62"/>
        <v/>
      </c>
      <c r="AK132" s="151" t="str">
        <f t="shared" si="63"/>
        <v/>
      </c>
      <c r="AL132" s="151" t="str">
        <f t="shared" si="64"/>
        <v/>
      </c>
      <c r="AM132" s="226" t="str">
        <f t="shared" si="65"/>
        <v/>
      </c>
      <c r="AN132" s="186">
        <v>79</v>
      </c>
      <c r="AO132" s="146"/>
      <c r="AP132" s="153" t="str">
        <f>IF(AE132="","",IFERROR(SUMIFS(TB_TRANSACTIONS[Total ($)],TB_TRANSACTIONS[Subcategory],Analysis!AE132,TB_TRANSACTIONS[Quarter],$AD$8,TB_TRANSACTIONS[Expense type],"Fixed",TB_TRANSACTIONS[Quarterly filter],1),0))</f>
        <v/>
      </c>
      <c r="AQ132" s="153" t="str">
        <f>IF(AE132="","",IFERROR(SUMIFS(TB_TRANSACTIONS[Total ($)],TB_TRANSACTIONS[Subcategory],Analysis!AE132,TB_TRANSACTIONS[Quarter],$AD$8,TB_TRANSACTIONS[Expense type],"Variable",TB_TRANSACTIONS[Quarterly filter],1),0))</f>
        <v/>
      </c>
      <c r="AV132" s="146"/>
      <c r="AW132" s="186">
        <v>79</v>
      </c>
      <c r="AX132" s="146"/>
      <c r="AY132" s="153" t="str">
        <f>IF(AX132="","",IFERROR(SUMIFS(TB_ALLOCATIONS[Total ($)],TB_ALLOCATIONS[Annual filter],1,TB_ALLOCATIONS[Subcategory],Analysis!AX132),0))</f>
        <v/>
      </c>
      <c r="AZ132" s="153" t="str">
        <f>IF(AX132="","",IF(IFERROR(SUMIFS(TB_TRANSACTIONS[Total ($)],TB_TRANSACTIONS[Annual filter],1,TB_TRANSACTIONS[Subcategory],AX132),0)&lt;AY132,IFERROR(SUMIFS(TB_TRANSACTIONS[Total ($)],TB_TRANSACTIONS[Annual filter],1,TB_TRANSACTIONS[Subcategory],AX132),0),AY132))</f>
        <v/>
      </c>
      <c r="BA132" s="153" t="str">
        <f>IF(AX132="","",IF(IFERROR(SUMIFS(TB_TRANSACTIONS[Total ($)],TB_TRANSACTIONS[Subcategory],Analysis!AX132,TB_TRANSACTIONS[Annual filter],1),0)&gt;AY132,SUMIFS(TB_TRANSACTIONS[Total ($)],TB_TRANSACTIONS[Subcategory],Analysis!AX132,TB_TRANSACTIONS[Annual filter],1),0))</f>
        <v/>
      </c>
      <c r="BB132" s="153" t="str">
        <f t="shared" si="57"/>
        <v/>
      </c>
      <c r="BC132" s="151" t="str">
        <f t="shared" si="58"/>
        <v/>
      </c>
      <c r="BD132" s="151" t="str">
        <f t="shared" si="56"/>
        <v/>
      </c>
      <c r="BE132" s="151" t="str">
        <f t="shared" si="59"/>
        <v/>
      </c>
      <c r="BF132" s="226" t="str">
        <f t="shared" si="60"/>
        <v/>
      </c>
      <c r="BH132" s="146"/>
      <c r="BI132" s="153" t="str">
        <f>IF(AX132="","",IFERROR(SUMIFS(TB_TRANSACTIONS[Total ($)],TB_TRANSACTIONS[Subcategory],Analysis!AX132,TB_TRANSACTIONS[Annual filter],1,TB_TRANSACTIONS[Expense type],"Fixed"),0))</f>
        <v/>
      </c>
      <c r="BJ132" s="153" t="str">
        <f>IF(AX132="","",IFERROR(SUMIFS(TB_TRANSACTIONS[Total ($)],TB_TRANSACTIONS[Subcategory],Analysis!AX132,TB_TRANSACTIONS[Annual filter],1,TB_TRANSACTIONS[Expense type],"Variable"),0))</f>
        <v/>
      </c>
      <c r="BK132" s="24"/>
      <c r="BL132" s="24"/>
      <c r="BM132" s="24"/>
      <c r="BN132" s="24"/>
      <c r="BO132" s="269" t="str">
        <f ca="1">IF(Summary!$H132="","",OFFSET(Summary!$H132,0,Analysis!BO$10))</f>
        <v/>
      </c>
      <c r="BP132" s="269" t="str">
        <f ca="1">IF(Summary!$H132="","",OFFSET(Summary!$H132,0,Analysis!BP$10))</f>
        <v/>
      </c>
      <c r="BQ132" s="269" t="str">
        <f ca="1">IF(Summary!$H132="","",OFFSET(Summary!$H132,0,Analysis!BQ$10))</f>
        <v/>
      </c>
      <c r="BR132" s="269" t="str">
        <f ca="1">IF(Summary!$H132="","",OFFSET(Summary!$H132,0,Analysis!BR$10))</f>
        <v/>
      </c>
      <c r="BS132" s="269" t="str">
        <f ca="1">IF(Summary!$H132="","",OFFSET(Summary!$H132,0,Analysis!BS$10))</f>
        <v/>
      </c>
      <c r="BT132" s="269" t="str">
        <f ca="1">IF(Summary!$H132="","",OFFSET(Summary!$H132,0,Analysis!BT$10))</f>
        <v/>
      </c>
      <c r="BU132" s="269" t="str">
        <f ca="1">IF(Summary!$H132="","",OFFSET(Summary!$H132,0,Analysis!BU$10))</f>
        <v/>
      </c>
      <c r="BV132" s="269" t="str">
        <f ca="1">IF(Summary!$H132="","",OFFSET(Summary!$H132,0,Analysis!BV$10))</f>
        <v/>
      </c>
      <c r="BW132" s="269" t="str">
        <f ca="1">IF(Summary!$H132="","",OFFSET(Summary!$H132,0,Analysis!BW$10))</f>
        <v/>
      </c>
      <c r="BX132" s="269" t="str">
        <f ca="1">IF(Summary!$H132="","",OFFSET(Summary!$H132,0,Analysis!BX$10))</f>
        <v/>
      </c>
      <c r="BY132" s="269" t="str">
        <f ca="1">IF(Summary!$H132="","",OFFSET(Summary!$H132,0,Analysis!BY$10))</f>
        <v/>
      </c>
      <c r="BZ132" s="269" t="str">
        <f ca="1">IF(Summary!$H132="","",OFFSET(Summary!$H132,0,Analysis!BZ$10))</f>
        <v/>
      </c>
      <c r="CA132" s="269"/>
    </row>
    <row r="133" spans="4:79" ht="18" customHeight="1" x14ac:dyDescent="0.25">
      <c r="D133" s="38"/>
      <c r="E133" s="45"/>
      <c r="F133" s="44"/>
      <c r="G133" s="177"/>
      <c r="H133" s="175"/>
      <c r="I133" s="44"/>
      <c r="J133" s="146"/>
      <c r="K133" s="186">
        <v>80</v>
      </c>
      <c r="L133" s="146"/>
      <c r="M133" s="153" t="str">
        <f>IF(L133="","",IFERROR(SUMIFS(Allocations!$AA$29:$AA$128,Allocations!$AC$29:$AC$128,1,Allocations!$Z$29:$Z$128,Analysis!L133),0))</f>
        <v/>
      </c>
      <c r="N133" s="153" t="str">
        <f>IF(L133="","",IF(IFERROR(SUMIFS(TB_TRANSACTIONS[Total ($)],TB_TRANSACTIONS[Subcategory],Analysis!L133,TB_TRANSACTIONS[Month],$K$8),0)&lt;M133,IFERROR(SUMIFS(TB_TRANSACTIONS[Total ($)],TB_TRANSACTIONS[Subcategory],Analysis!L133,TB_TRANSACTIONS[Month],$K$8),0),M133))</f>
        <v/>
      </c>
      <c r="O133" s="153" t="str">
        <f>IF(L133="","",IF(IFERROR(SUMIFS(TB_TRANSACTIONS[Total ($)],TB_TRANSACTIONS[Subcategory],Analysis!L133,TB_TRANSACTIONS[Month],$K$8,TB_TRANSACTIONS[Monthly filter],1),0)&gt;M133,SUMIFS(TB_TRANSACTIONS[Total ($)],TB_TRANSACTIONS[Subcategory],Analysis!L133,TB_TRANSACTIONS[Month],$K$8,TB_TRANSACTIONS[Monthly filter],1),0))</f>
        <v/>
      </c>
      <c r="P133" s="153" t="str">
        <f t="shared" si="66"/>
        <v/>
      </c>
      <c r="Q133" s="151" t="str">
        <f t="shared" si="55"/>
        <v/>
      </c>
      <c r="R133" s="151" t="str">
        <f t="shared" si="67"/>
        <v/>
      </c>
      <c r="S133" s="151" t="str">
        <f t="shared" si="68"/>
        <v/>
      </c>
      <c r="T133" s="226" t="str">
        <f t="shared" si="69"/>
        <v/>
      </c>
      <c r="U133" s="186">
        <v>80</v>
      </c>
      <c r="V133" s="146"/>
      <c r="W133" s="153" t="str">
        <f>IF(L133="","",IFERROR(SUMIFS(TB_TRANSACTIONS[Total ($)],TB_TRANSACTIONS[Subcategory],Analysis!L133,TB_TRANSACTIONS[Month],$K$8,TB_TRANSACTIONS[Expense type],"Fixed",TB_TRANSACTIONS[Monthly filter],1),0))</f>
        <v/>
      </c>
      <c r="X133" s="153" t="str">
        <f>IF(L133="","",IFERROR(SUMIFS(TB_TRANSACTIONS[Total ($)],TB_TRANSACTIONS[Subcategory],Analysis!L133,TB_TRANSACTIONS[Month],$K$8,TB_TRANSACTIONS[Expense type],"Variable",TB_TRANSACTIONS[Monthly filter],1),0))</f>
        <v/>
      </c>
      <c r="Y133" s="153"/>
      <c r="AC133" s="146"/>
      <c r="AD133" s="186">
        <v>80</v>
      </c>
      <c r="AF133" s="153" t="str">
        <f>IF(AE133="","",IFERROR(SUMIFS(Allocations!$AF$29:$AF$128,Allocations!$AH$29:$AH$128,1,Allocations!$AE$29:$AE$128,Analysis!AE133),0))</f>
        <v/>
      </c>
      <c r="AG133" s="153" t="str">
        <f>IF(AE133="","",IF(IFERROR(SUMIFS(TB_TRANSACTIONS[Total ($)],TB_TRANSACTIONS[Quarterly filter],1,TB_TRANSACTIONS[Subcategory],AE133),0)&lt;AF133,IFERROR(SUMIFS(TB_TRANSACTIONS[Total ($)],TB_TRANSACTIONS[Quarterly filter],1,TB_TRANSACTIONS[Subcategory],AE133),0),AF133))</f>
        <v/>
      </c>
      <c r="AH133" s="153" t="str">
        <f>IF(AE133="","",IF(IFERROR(SUMIFS(TB_TRANSACTIONS[Total ($)],TB_TRANSACTIONS[Subcategory],Analysis!AE133,TB_TRANSACTIONS[Quarter],$AD$8,TB_TRANSACTIONS[Quarterly filter],1),0)&gt;AF133,SUMIFS(TB_TRANSACTIONS[Total ($)],TB_TRANSACTIONS[Subcategory],Analysis!AE133,TB_TRANSACTIONS[Quarter],$AD$8,TB_TRANSACTIONS[Quarterly filter],1),0))</f>
        <v/>
      </c>
      <c r="AI133" s="153" t="str">
        <f t="shared" si="61"/>
        <v/>
      </c>
      <c r="AJ133" s="151" t="str">
        <f t="shared" si="62"/>
        <v/>
      </c>
      <c r="AK133" s="151" t="str">
        <f t="shared" si="63"/>
        <v/>
      </c>
      <c r="AL133" s="151" t="str">
        <f t="shared" si="64"/>
        <v/>
      </c>
      <c r="AM133" s="226" t="str">
        <f t="shared" si="65"/>
        <v/>
      </c>
      <c r="AN133" s="186">
        <v>80</v>
      </c>
      <c r="AO133" s="146"/>
      <c r="AP133" s="153" t="str">
        <f>IF(AE133="","",IFERROR(SUMIFS(TB_TRANSACTIONS[Total ($)],TB_TRANSACTIONS[Subcategory],Analysis!AE133,TB_TRANSACTIONS[Quarter],$AD$8,TB_TRANSACTIONS[Expense type],"Fixed",TB_TRANSACTIONS[Quarterly filter],1),0))</f>
        <v/>
      </c>
      <c r="AQ133" s="153" t="str">
        <f>IF(AE133="","",IFERROR(SUMIFS(TB_TRANSACTIONS[Total ($)],TB_TRANSACTIONS[Subcategory],Analysis!AE133,TB_TRANSACTIONS[Quarter],$AD$8,TB_TRANSACTIONS[Expense type],"Variable",TB_TRANSACTIONS[Quarterly filter],1),0))</f>
        <v/>
      </c>
      <c r="AV133" s="146"/>
      <c r="AW133" s="186">
        <v>80</v>
      </c>
      <c r="AX133" s="146"/>
      <c r="AY133" s="153" t="str">
        <f>IF(AX133="","",IFERROR(SUMIFS(TB_ALLOCATIONS[Total ($)],TB_ALLOCATIONS[Annual filter],1,TB_ALLOCATIONS[Subcategory],Analysis!AX133),0))</f>
        <v/>
      </c>
      <c r="AZ133" s="153" t="str">
        <f>IF(AX133="","",IF(IFERROR(SUMIFS(TB_TRANSACTIONS[Total ($)],TB_TRANSACTIONS[Annual filter],1,TB_TRANSACTIONS[Subcategory],AX133),0)&lt;AY133,IFERROR(SUMIFS(TB_TRANSACTIONS[Total ($)],TB_TRANSACTIONS[Annual filter],1,TB_TRANSACTIONS[Subcategory],AX133),0),AY133))</f>
        <v/>
      </c>
      <c r="BA133" s="153" t="str">
        <f>IF(AX133="","",IF(IFERROR(SUMIFS(TB_TRANSACTIONS[Total ($)],TB_TRANSACTIONS[Subcategory],Analysis!AX133,TB_TRANSACTIONS[Annual filter],1),0)&gt;AY133,SUMIFS(TB_TRANSACTIONS[Total ($)],TB_TRANSACTIONS[Subcategory],Analysis!AX133,TB_TRANSACTIONS[Annual filter],1),0))</f>
        <v/>
      </c>
      <c r="BB133" s="153" t="str">
        <f t="shared" si="57"/>
        <v/>
      </c>
      <c r="BC133" s="151" t="str">
        <f t="shared" si="58"/>
        <v/>
      </c>
      <c r="BD133" s="151" t="str">
        <f t="shared" si="56"/>
        <v/>
      </c>
      <c r="BE133" s="151" t="str">
        <f t="shared" si="59"/>
        <v/>
      </c>
      <c r="BF133" s="226" t="str">
        <f t="shared" si="60"/>
        <v/>
      </c>
      <c r="BH133" s="146"/>
      <c r="BI133" s="153" t="str">
        <f>IF(AX133="","",IFERROR(SUMIFS(TB_TRANSACTIONS[Total ($)],TB_TRANSACTIONS[Subcategory],Analysis!AX133,TB_TRANSACTIONS[Annual filter],1,TB_TRANSACTIONS[Expense type],"Fixed"),0))</f>
        <v/>
      </c>
      <c r="BJ133" s="153" t="str">
        <f>IF(AX133="","",IFERROR(SUMIFS(TB_TRANSACTIONS[Total ($)],TB_TRANSACTIONS[Subcategory],Analysis!AX133,TB_TRANSACTIONS[Annual filter],1,TB_TRANSACTIONS[Expense type],"Variable"),0))</f>
        <v/>
      </c>
      <c r="BK133" s="24"/>
      <c r="BL133" s="24"/>
      <c r="BM133" s="24"/>
      <c r="BN133" s="24"/>
      <c r="BO133" s="269" t="str">
        <f ca="1">IF(Summary!$H133="","",OFFSET(Summary!$H133,0,Analysis!BO$10))</f>
        <v/>
      </c>
      <c r="BP133" s="269" t="str">
        <f ca="1">IF(Summary!$H133="","",OFFSET(Summary!$H133,0,Analysis!BP$10))</f>
        <v/>
      </c>
      <c r="BQ133" s="269" t="str">
        <f ca="1">IF(Summary!$H133="","",OFFSET(Summary!$H133,0,Analysis!BQ$10))</f>
        <v/>
      </c>
      <c r="BR133" s="269" t="str">
        <f ca="1">IF(Summary!$H133="","",OFFSET(Summary!$H133,0,Analysis!BR$10))</f>
        <v/>
      </c>
      <c r="BS133" s="269" t="str">
        <f ca="1">IF(Summary!$H133="","",OFFSET(Summary!$H133,0,Analysis!BS$10))</f>
        <v/>
      </c>
      <c r="BT133" s="269" t="str">
        <f ca="1">IF(Summary!$H133="","",OFFSET(Summary!$H133,0,Analysis!BT$10))</f>
        <v/>
      </c>
      <c r="BU133" s="269" t="str">
        <f ca="1">IF(Summary!$H133="","",OFFSET(Summary!$H133,0,Analysis!BU$10))</f>
        <v/>
      </c>
      <c r="BV133" s="269" t="str">
        <f ca="1">IF(Summary!$H133="","",OFFSET(Summary!$H133,0,Analysis!BV$10))</f>
        <v/>
      </c>
      <c r="BW133" s="269" t="str">
        <f ca="1">IF(Summary!$H133="","",OFFSET(Summary!$H133,0,Analysis!BW$10))</f>
        <v/>
      </c>
      <c r="BX133" s="269" t="str">
        <f ca="1">IF(Summary!$H133="","",OFFSET(Summary!$H133,0,Analysis!BX$10))</f>
        <v/>
      </c>
      <c r="BY133" s="269" t="str">
        <f ca="1">IF(Summary!$H133="","",OFFSET(Summary!$H133,0,Analysis!BY$10))</f>
        <v/>
      </c>
      <c r="BZ133" s="269" t="str">
        <f ca="1">IF(Summary!$H133="","",OFFSET(Summary!$H133,0,Analysis!BZ$10))</f>
        <v/>
      </c>
      <c r="CA133" s="269"/>
    </row>
    <row r="134" spans="4:79" ht="18" customHeight="1" x14ac:dyDescent="0.25">
      <c r="D134" s="38"/>
      <c r="E134" s="45"/>
      <c r="F134" s="44"/>
      <c r="G134" s="177"/>
      <c r="H134" s="175"/>
      <c r="I134" s="44"/>
      <c r="J134" s="146"/>
      <c r="K134" s="186">
        <v>81</v>
      </c>
      <c r="L134" s="146"/>
      <c r="M134" s="153" t="str">
        <f>IF(L134="","",IFERROR(SUMIFS(Allocations!$AA$29:$AA$128,Allocations!$AC$29:$AC$128,1,Allocations!$Z$29:$Z$128,Analysis!L134),0))</f>
        <v/>
      </c>
      <c r="N134" s="153" t="str">
        <f>IF(L134="","",IF(IFERROR(SUMIFS(TB_TRANSACTIONS[Total ($)],TB_TRANSACTIONS[Subcategory],Analysis!L134,TB_TRANSACTIONS[Month],$K$8),0)&lt;M134,IFERROR(SUMIFS(TB_TRANSACTIONS[Total ($)],TB_TRANSACTIONS[Subcategory],Analysis!L134,TB_TRANSACTIONS[Month],$K$8),0),M134))</f>
        <v/>
      </c>
      <c r="O134" s="153" t="str">
        <f>IF(L134="","",IF(IFERROR(SUMIFS(TB_TRANSACTIONS[Total ($)],TB_TRANSACTIONS[Subcategory],Analysis!L134,TB_TRANSACTIONS[Month],$K$8,TB_TRANSACTIONS[Monthly filter],1),0)&gt;M134,SUMIFS(TB_TRANSACTIONS[Total ($)],TB_TRANSACTIONS[Subcategory],Analysis!L134,TB_TRANSACTIONS[Month],$K$8,TB_TRANSACTIONS[Monthly filter],1),0))</f>
        <v/>
      </c>
      <c r="P134" s="153" t="str">
        <f t="shared" si="66"/>
        <v/>
      </c>
      <c r="Q134" s="151" t="str">
        <f t="shared" si="55"/>
        <v/>
      </c>
      <c r="R134" s="151" t="str">
        <f t="shared" si="67"/>
        <v/>
      </c>
      <c r="S134" s="151" t="str">
        <f t="shared" si="68"/>
        <v/>
      </c>
      <c r="T134" s="226" t="str">
        <f t="shared" si="69"/>
        <v/>
      </c>
      <c r="U134" s="186">
        <v>81</v>
      </c>
      <c r="V134" s="146"/>
      <c r="W134" s="153" t="str">
        <f>IF(L134="","",IFERROR(SUMIFS(TB_TRANSACTIONS[Total ($)],TB_TRANSACTIONS[Subcategory],Analysis!L134,TB_TRANSACTIONS[Month],$K$8,TB_TRANSACTIONS[Expense type],"Fixed",TB_TRANSACTIONS[Monthly filter],1),0))</f>
        <v/>
      </c>
      <c r="X134" s="153" t="str">
        <f>IF(L134="","",IFERROR(SUMIFS(TB_TRANSACTIONS[Total ($)],TB_TRANSACTIONS[Subcategory],Analysis!L134,TB_TRANSACTIONS[Month],$K$8,TB_TRANSACTIONS[Expense type],"Variable",TB_TRANSACTIONS[Monthly filter],1),0))</f>
        <v/>
      </c>
      <c r="Y134" s="153"/>
      <c r="AC134" s="146"/>
      <c r="AD134" s="186">
        <v>81</v>
      </c>
      <c r="AF134" s="153" t="str">
        <f>IF(AE134="","",IFERROR(SUMIFS(Allocations!$AF$29:$AF$128,Allocations!$AH$29:$AH$128,1,Allocations!$AE$29:$AE$128,Analysis!AE134),0))</f>
        <v/>
      </c>
      <c r="AG134" s="153" t="str">
        <f>IF(AE134="","",IF(IFERROR(SUMIFS(TB_TRANSACTIONS[Total ($)],TB_TRANSACTIONS[Quarterly filter],1,TB_TRANSACTIONS[Subcategory],AE134),0)&lt;AF134,IFERROR(SUMIFS(TB_TRANSACTIONS[Total ($)],TB_TRANSACTIONS[Quarterly filter],1,TB_TRANSACTIONS[Subcategory],AE134),0),AF134))</f>
        <v/>
      </c>
      <c r="AH134" s="153" t="str">
        <f>IF(AE134="","",IF(IFERROR(SUMIFS(TB_TRANSACTIONS[Total ($)],TB_TRANSACTIONS[Subcategory],Analysis!AE134,TB_TRANSACTIONS[Quarter],$AD$8,TB_TRANSACTIONS[Quarterly filter],1),0)&gt;AF134,SUMIFS(TB_TRANSACTIONS[Total ($)],TB_TRANSACTIONS[Subcategory],Analysis!AE134,TB_TRANSACTIONS[Quarter],$AD$8,TB_TRANSACTIONS[Quarterly filter],1),0))</f>
        <v/>
      </c>
      <c r="AI134" s="153" t="str">
        <f t="shared" si="61"/>
        <v/>
      </c>
      <c r="AJ134" s="151" t="str">
        <f t="shared" si="62"/>
        <v/>
      </c>
      <c r="AK134" s="151" t="str">
        <f t="shared" si="63"/>
        <v/>
      </c>
      <c r="AL134" s="151" t="str">
        <f t="shared" si="64"/>
        <v/>
      </c>
      <c r="AM134" s="226" t="str">
        <f t="shared" si="65"/>
        <v/>
      </c>
      <c r="AN134" s="186">
        <v>81</v>
      </c>
      <c r="AO134" s="146"/>
      <c r="AP134" s="153" t="str">
        <f>IF(AE134="","",IFERROR(SUMIFS(TB_TRANSACTIONS[Total ($)],TB_TRANSACTIONS[Subcategory],Analysis!AE134,TB_TRANSACTIONS[Quarter],$AD$8,TB_TRANSACTIONS[Expense type],"Fixed",TB_TRANSACTIONS[Quarterly filter],1),0))</f>
        <v/>
      </c>
      <c r="AQ134" s="153" t="str">
        <f>IF(AE134="","",IFERROR(SUMIFS(TB_TRANSACTIONS[Total ($)],TB_TRANSACTIONS[Subcategory],Analysis!AE134,TB_TRANSACTIONS[Quarter],$AD$8,TB_TRANSACTIONS[Expense type],"Variable",TB_TRANSACTIONS[Quarterly filter],1),0))</f>
        <v/>
      </c>
      <c r="AV134" s="146"/>
      <c r="AW134" s="186">
        <v>81</v>
      </c>
      <c r="AX134" s="146"/>
      <c r="AY134" s="153" t="str">
        <f>IF(AX134="","",IFERROR(SUMIFS(TB_ALLOCATIONS[Total ($)],TB_ALLOCATIONS[Annual filter],1,TB_ALLOCATIONS[Subcategory],Analysis!AX134),0))</f>
        <v/>
      </c>
      <c r="AZ134" s="153" t="str">
        <f>IF(AX134="","",IF(IFERROR(SUMIFS(TB_TRANSACTIONS[Total ($)],TB_TRANSACTIONS[Annual filter],1,TB_TRANSACTIONS[Subcategory],AX134),0)&lt;AY134,IFERROR(SUMIFS(TB_TRANSACTIONS[Total ($)],TB_TRANSACTIONS[Annual filter],1,TB_TRANSACTIONS[Subcategory],AX134),0),AY134))</f>
        <v/>
      </c>
      <c r="BA134" s="153" t="str">
        <f>IF(AX134="","",IF(IFERROR(SUMIFS(TB_TRANSACTIONS[Total ($)],TB_TRANSACTIONS[Subcategory],Analysis!AX134,TB_TRANSACTIONS[Annual filter],1),0)&gt;AY134,SUMIFS(TB_TRANSACTIONS[Total ($)],TB_TRANSACTIONS[Subcategory],Analysis!AX134,TB_TRANSACTIONS[Annual filter],1),0))</f>
        <v/>
      </c>
      <c r="BB134" s="153" t="str">
        <f t="shared" si="57"/>
        <v/>
      </c>
      <c r="BC134" s="151" t="str">
        <f t="shared" si="58"/>
        <v/>
      </c>
      <c r="BD134" s="151" t="str">
        <f t="shared" si="56"/>
        <v/>
      </c>
      <c r="BE134" s="151" t="str">
        <f t="shared" si="59"/>
        <v/>
      </c>
      <c r="BF134" s="226" t="str">
        <f t="shared" si="60"/>
        <v/>
      </c>
      <c r="BH134" s="146"/>
      <c r="BI134" s="153" t="str">
        <f>IF(AX134="","",IFERROR(SUMIFS(TB_TRANSACTIONS[Total ($)],TB_TRANSACTIONS[Subcategory],Analysis!AX134,TB_TRANSACTIONS[Annual filter],1,TB_TRANSACTIONS[Expense type],"Fixed"),0))</f>
        <v/>
      </c>
      <c r="BJ134" s="153" t="str">
        <f>IF(AX134="","",IFERROR(SUMIFS(TB_TRANSACTIONS[Total ($)],TB_TRANSACTIONS[Subcategory],Analysis!AX134,TB_TRANSACTIONS[Annual filter],1,TB_TRANSACTIONS[Expense type],"Variable"),0))</f>
        <v/>
      </c>
      <c r="BK134" s="24"/>
      <c r="BL134" s="24"/>
      <c r="BM134" s="24"/>
      <c r="BN134" s="24"/>
      <c r="BO134" s="269" t="str">
        <f ca="1">IF(Summary!$H134="","",OFFSET(Summary!$H134,0,Analysis!BO$10))</f>
        <v/>
      </c>
      <c r="BP134" s="269" t="str">
        <f ca="1">IF(Summary!$H134="","",OFFSET(Summary!$H134,0,Analysis!BP$10))</f>
        <v/>
      </c>
      <c r="BQ134" s="269" t="str">
        <f ca="1">IF(Summary!$H134="","",OFFSET(Summary!$H134,0,Analysis!BQ$10))</f>
        <v/>
      </c>
      <c r="BR134" s="269" t="str">
        <f ca="1">IF(Summary!$H134="","",OFFSET(Summary!$H134,0,Analysis!BR$10))</f>
        <v/>
      </c>
      <c r="BS134" s="269" t="str">
        <f ca="1">IF(Summary!$H134="","",OFFSET(Summary!$H134,0,Analysis!BS$10))</f>
        <v/>
      </c>
      <c r="BT134" s="269" t="str">
        <f ca="1">IF(Summary!$H134="","",OFFSET(Summary!$H134,0,Analysis!BT$10))</f>
        <v/>
      </c>
      <c r="BU134" s="269" t="str">
        <f ca="1">IF(Summary!$H134="","",OFFSET(Summary!$H134,0,Analysis!BU$10))</f>
        <v/>
      </c>
      <c r="BV134" s="269" t="str">
        <f ca="1">IF(Summary!$H134="","",OFFSET(Summary!$H134,0,Analysis!BV$10))</f>
        <v/>
      </c>
      <c r="BW134" s="269" t="str">
        <f ca="1">IF(Summary!$H134="","",OFFSET(Summary!$H134,0,Analysis!BW$10))</f>
        <v/>
      </c>
      <c r="BX134" s="269" t="str">
        <f ca="1">IF(Summary!$H134="","",OFFSET(Summary!$H134,0,Analysis!BX$10))</f>
        <v/>
      </c>
      <c r="BY134" s="269" t="str">
        <f ca="1">IF(Summary!$H134="","",OFFSET(Summary!$H134,0,Analysis!BY$10))</f>
        <v/>
      </c>
      <c r="BZ134" s="269" t="str">
        <f ca="1">IF(Summary!$H134="","",OFFSET(Summary!$H134,0,Analysis!BZ$10))</f>
        <v/>
      </c>
      <c r="CA134" s="269"/>
    </row>
    <row r="135" spans="4:79" ht="18" customHeight="1" x14ac:dyDescent="0.25">
      <c r="D135" s="38"/>
      <c r="E135" s="45"/>
      <c r="F135" s="44"/>
      <c r="G135" s="177"/>
      <c r="H135" s="175"/>
      <c r="I135" s="44"/>
      <c r="J135" s="146"/>
      <c r="K135" s="186">
        <v>82</v>
      </c>
      <c r="L135" s="146"/>
      <c r="M135" s="153" t="str">
        <f>IF(L135="","",IFERROR(SUMIFS(Allocations!$AA$29:$AA$128,Allocations!$AC$29:$AC$128,1,Allocations!$Z$29:$Z$128,Analysis!L135),0))</f>
        <v/>
      </c>
      <c r="N135" s="153" t="str">
        <f>IF(L135="","",IF(IFERROR(SUMIFS(TB_TRANSACTIONS[Total ($)],TB_TRANSACTIONS[Subcategory],Analysis!L135,TB_TRANSACTIONS[Month],$K$8),0)&lt;M135,IFERROR(SUMIFS(TB_TRANSACTIONS[Total ($)],TB_TRANSACTIONS[Subcategory],Analysis!L135,TB_TRANSACTIONS[Month],$K$8),0),M135))</f>
        <v/>
      </c>
      <c r="O135" s="153" t="str">
        <f>IF(L135="","",IF(IFERROR(SUMIFS(TB_TRANSACTIONS[Total ($)],TB_TRANSACTIONS[Subcategory],Analysis!L135,TB_TRANSACTIONS[Month],$K$8,TB_TRANSACTIONS[Monthly filter],1),0)&gt;M135,SUMIFS(TB_TRANSACTIONS[Total ($)],TB_TRANSACTIONS[Subcategory],Analysis!L135,TB_TRANSACTIONS[Month],$K$8,TB_TRANSACTIONS[Monthly filter],1),0))</f>
        <v/>
      </c>
      <c r="P135" s="153" t="str">
        <f t="shared" si="66"/>
        <v/>
      </c>
      <c r="Q135" s="151" t="str">
        <f t="shared" si="55"/>
        <v/>
      </c>
      <c r="R135" s="151" t="str">
        <f t="shared" si="67"/>
        <v/>
      </c>
      <c r="S135" s="151" t="str">
        <f t="shared" si="68"/>
        <v/>
      </c>
      <c r="T135" s="226" t="str">
        <f t="shared" si="69"/>
        <v/>
      </c>
      <c r="U135" s="186">
        <v>82</v>
      </c>
      <c r="V135" s="146"/>
      <c r="W135" s="153" t="str">
        <f>IF(L135="","",IFERROR(SUMIFS(TB_TRANSACTIONS[Total ($)],TB_TRANSACTIONS[Subcategory],Analysis!L135,TB_TRANSACTIONS[Month],$K$8,TB_TRANSACTIONS[Expense type],"Fixed",TB_TRANSACTIONS[Monthly filter],1),0))</f>
        <v/>
      </c>
      <c r="X135" s="153" t="str">
        <f>IF(L135="","",IFERROR(SUMIFS(TB_TRANSACTIONS[Total ($)],TB_TRANSACTIONS[Subcategory],Analysis!L135,TB_TRANSACTIONS[Month],$K$8,TB_TRANSACTIONS[Expense type],"Variable",TB_TRANSACTIONS[Monthly filter],1),0))</f>
        <v/>
      </c>
      <c r="Y135" s="153"/>
      <c r="AC135" s="146"/>
      <c r="AD135" s="186">
        <v>82</v>
      </c>
      <c r="AF135" s="153" t="str">
        <f>IF(AE135="","",IFERROR(SUMIFS(Allocations!$AF$29:$AF$128,Allocations!$AH$29:$AH$128,1,Allocations!$AE$29:$AE$128,Analysis!AE135),0))</f>
        <v/>
      </c>
      <c r="AG135" s="153" t="str">
        <f>IF(AE135="","",IF(IFERROR(SUMIFS(TB_TRANSACTIONS[Total ($)],TB_TRANSACTIONS[Quarterly filter],1,TB_TRANSACTIONS[Subcategory],AE135),0)&lt;AF135,IFERROR(SUMIFS(TB_TRANSACTIONS[Total ($)],TB_TRANSACTIONS[Quarterly filter],1,TB_TRANSACTIONS[Subcategory],AE135),0),AF135))</f>
        <v/>
      </c>
      <c r="AH135" s="153" t="str">
        <f>IF(AE135="","",IF(IFERROR(SUMIFS(TB_TRANSACTIONS[Total ($)],TB_TRANSACTIONS[Subcategory],Analysis!AE135,TB_TRANSACTIONS[Quarter],$AD$8,TB_TRANSACTIONS[Quarterly filter],1),0)&gt;AF135,SUMIFS(TB_TRANSACTIONS[Total ($)],TB_TRANSACTIONS[Subcategory],Analysis!AE135,TB_TRANSACTIONS[Quarter],$AD$8,TB_TRANSACTIONS[Quarterly filter],1),0))</f>
        <v/>
      </c>
      <c r="AI135" s="153" t="str">
        <f t="shared" si="61"/>
        <v/>
      </c>
      <c r="AJ135" s="151" t="str">
        <f t="shared" si="62"/>
        <v/>
      </c>
      <c r="AK135" s="151" t="str">
        <f t="shared" si="63"/>
        <v/>
      </c>
      <c r="AL135" s="151" t="str">
        <f t="shared" si="64"/>
        <v/>
      </c>
      <c r="AM135" s="226" t="str">
        <f t="shared" si="65"/>
        <v/>
      </c>
      <c r="AN135" s="186">
        <v>82</v>
      </c>
      <c r="AO135" s="146"/>
      <c r="AP135" s="153" t="str">
        <f>IF(AE135="","",IFERROR(SUMIFS(TB_TRANSACTIONS[Total ($)],TB_TRANSACTIONS[Subcategory],Analysis!AE135,TB_TRANSACTIONS[Quarter],$AD$8,TB_TRANSACTIONS[Expense type],"Fixed",TB_TRANSACTIONS[Quarterly filter],1),0))</f>
        <v/>
      </c>
      <c r="AQ135" s="153" t="str">
        <f>IF(AE135="","",IFERROR(SUMIFS(TB_TRANSACTIONS[Total ($)],TB_TRANSACTIONS[Subcategory],Analysis!AE135,TB_TRANSACTIONS[Quarter],$AD$8,TB_TRANSACTIONS[Expense type],"Variable",TB_TRANSACTIONS[Quarterly filter],1),0))</f>
        <v/>
      </c>
      <c r="AV135" s="146"/>
      <c r="AW135" s="186">
        <v>82</v>
      </c>
      <c r="AX135" s="146"/>
      <c r="AY135" s="153" t="str">
        <f>IF(AX135="","",IFERROR(SUMIFS(TB_ALLOCATIONS[Total ($)],TB_ALLOCATIONS[Annual filter],1,TB_ALLOCATIONS[Subcategory],Analysis!AX135),0))</f>
        <v/>
      </c>
      <c r="AZ135" s="153" t="str">
        <f>IF(AX135="","",IF(IFERROR(SUMIFS(TB_TRANSACTIONS[Total ($)],TB_TRANSACTIONS[Annual filter],1,TB_TRANSACTIONS[Subcategory],AX135),0)&lt;AY135,IFERROR(SUMIFS(TB_TRANSACTIONS[Total ($)],TB_TRANSACTIONS[Annual filter],1,TB_TRANSACTIONS[Subcategory],AX135),0),AY135))</f>
        <v/>
      </c>
      <c r="BA135" s="153" t="str">
        <f>IF(AX135="","",IF(IFERROR(SUMIFS(TB_TRANSACTIONS[Total ($)],TB_TRANSACTIONS[Subcategory],Analysis!AX135,TB_TRANSACTIONS[Annual filter],1),0)&gt;AY135,SUMIFS(TB_TRANSACTIONS[Total ($)],TB_TRANSACTIONS[Subcategory],Analysis!AX135,TB_TRANSACTIONS[Annual filter],1),0))</f>
        <v/>
      </c>
      <c r="BB135" s="153" t="str">
        <f t="shared" si="57"/>
        <v/>
      </c>
      <c r="BC135" s="151" t="str">
        <f t="shared" si="58"/>
        <v/>
      </c>
      <c r="BD135" s="151" t="str">
        <f t="shared" si="56"/>
        <v/>
      </c>
      <c r="BE135" s="151" t="str">
        <f t="shared" si="59"/>
        <v/>
      </c>
      <c r="BF135" s="226" t="str">
        <f t="shared" si="60"/>
        <v/>
      </c>
      <c r="BH135" s="146"/>
      <c r="BI135" s="153" t="str">
        <f>IF(AX135="","",IFERROR(SUMIFS(TB_TRANSACTIONS[Total ($)],TB_TRANSACTIONS[Subcategory],Analysis!AX135,TB_TRANSACTIONS[Annual filter],1,TB_TRANSACTIONS[Expense type],"Fixed"),0))</f>
        <v/>
      </c>
      <c r="BJ135" s="153" t="str">
        <f>IF(AX135="","",IFERROR(SUMIFS(TB_TRANSACTIONS[Total ($)],TB_TRANSACTIONS[Subcategory],Analysis!AX135,TB_TRANSACTIONS[Annual filter],1,TB_TRANSACTIONS[Expense type],"Variable"),0))</f>
        <v/>
      </c>
      <c r="BK135" s="24"/>
      <c r="BL135" s="24"/>
      <c r="BM135" s="24"/>
      <c r="BN135" s="24"/>
      <c r="BO135" s="269" t="str">
        <f ca="1">IF(Summary!$H135="","",OFFSET(Summary!$H135,0,Analysis!BO$10))</f>
        <v/>
      </c>
      <c r="BP135" s="269" t="str">
        <f ca="1">IF(Summary!$H135="","",OFFSET(Summary!$H135,0,Analysis!BP$10))</f>
        <v/>
      </c>
      <c r="BQ135" s="269" t="str">
        <f ca="1">IF(Summary!$H135="","",OFFSET(Summary!$H135,0,Analysis!BQ$10))</f>
        <v/>
      </c>
      <c r="BR135" s="269" t="str">
        <f ca="1">IF(Summary!$H135="","",OFFSET(Summary!$H135,0,Analysis!BR$10))</f>
        <v/>
      </c>
      <c r="BS135" s="269" t="str">
        <f ca="1">IF(Summary!$H135="","",OFFSET(Summary!$H135,0,Analysis!BS$10))</f>
        <v/>
      </c>
      <c r="BT135" s="269" t="str">
        <f ca="1">IF(Summary!$H135="","",OFFSET(Summary!$H135,0,Analysis!BT$10))</f>
        <v/>
      </c>
      <c r="BU135" s="269" t="str">
        <f ca="1">IF(Summary!$H135="","",OFFSET(Summary!$H135,0,Analysis!BU$10))</f>
        <v/>
      </c>
      <c r="BV135" s="269" t="str">
        <f ca="1">IF(Summary!$H135="","",OFFSET(Summary!$H135,0,Analysis!BV$10))</f>
        <v/>
      </c>
      <c r="BW135" s="269" t="str">
        <f ca="1">IF(Summary!$H135="","",OFFSET(Summary!$H135,0,Analysis!BW$10))</f>
        <v/>
      </c>
      <c r="BX135" s="269" t="str">
        <f ca="1">IF(Summary!$H135="","",OFFSET(Summary!$H135,0,Analysis!BX$10))</f>
        <v/>
      </c>
      <c r="BY135" s="269" t="str">
        <f ca="1">IF(Summary!$H135="","",OFFSET(Summary!$H135,0,Analysis!BY$10))</f>
        <v/>
      </c>
      <c r="BZ135" s="269" t="str">
        <f ca="1">IF(Summary!$H135="","",OFFSET(Summary!$H135,0,Analysis!BZ$10))</f>
        <v/>
      </c>
      <c r="CA135" s="269"/>
    </row>
    <row r="136" spans="4:79" ht="18" customHeight="1" x14ac:dyDescent="0.25">
      <c r="D136" s="38"/>
      <c r="E136" s="45"/>
      <c r="F136" s="44"/>
      <c r="G136" s="177"/>
      <c r="H136" s="175"/>
      <c r="I136" s="44"/>
      <c r="J136" s="146"/>
      <c r="K136" s="186">
        <v>83</v>
      </c>
      <c r="L136" s="146"/>
      <c r="M136" s="153" t="str">
        <f>IF(L136="","",IFERROR(SUMIFS(Allocations!$AA$29:$AA$128,Allocations!$AC$29:$AC$128,1,Allocations!$Z$29:$Z$128,Analysis!L136),0))</f>
        <v/>
      </c>
      <c r="N136" s="153" t="str">
        <f>IF(L136="","",IF(IFERROR(SUMIFS(TB_TRANSACTIONS[Total ($)],TB_TRANSACTIONS[Subcategory],Analysis!L136,TB_TRANSACTIONS[Month],$K$8),0)&lt;M136,IFERROR(SUMIFS(TB_TRANSACTIONS[Total ($)],TB_TRANSACTIONS[Subcategory],Analysis!L136,TB_TRANSACTIONS[Month],$K$8),0),M136))</f>
        <v/>
      </c>
      <c r="O136" s="153" t="str">
        <f>IF(L136="","",IF(IFERROR(SUMIFS(TB_TRANSACTIONS[Total ($)],TB_TRANSACTIONS[Subcategory],Analysis!L136,TB_TRANSACTIONS[Month],$K$8,TB_TRANSACTIONS[Monthly filter],1),0)&gt;M136,SUMIFS(TB_TRANSACTIONS[Total ($)],TB_TRANSACTIONS[Subcategory],Analysis!L136,TB_TRANSACTIONS[Month],$K$8,TB_TRANSACTIONS[Monthly filter],1),0))</f>
        <v/>
      </c>
      <c r="P136" s="153" t="str">
        <f t="shared" si="66"/>
        <v/>
      </c>
      <c r="Q136" s="151" t="str">
        <f t="shared" si="55"/>
        <v/>
      </c>
      <c r="R136" s="151" t="str">
        <f t="shared" si="67"/>
        <v/>
      </c>
      <c r="S136" s="151" t="str">
        <f t="shared" si="68"/>
        <v/>
      </c>
      <c r="T136" s="226" t="str">
        <f t="shared" si="69"/>
        <v/>
      </c>
      <c r="U136" s="186">
        <v>83</v>
      </c>
      <c r="V136" s="146"/>
      <c r="W136" s="153" t="str">
        <f>IF(L136="","",IFERROR(SUMIFS(TB_TRANSACTIONS[Total ($)],TB_TRANSACTIONS[Subcategory],Analysis!L136,TB_TRANSACTIONS[Month],$K$8,TB_TRANSACTIONS[Expense type],"Fixed",TB_TRANSACTIONS[Monthly filter],1),0))</f>
        <v/>
      </c>
      <c r="X136" s="153" t="str">
        <f>IF(L136="","",IFERROR(SUMIFS(TB_TRANSACTIONS[Total ($)],TB_TRANSACTIONS[Subcategory],Analysis!L136,TB_TRANSACTIONS[Month],$K$8,TB_TRANSACTIONS[Expense type],"Variable",TB_TRANSACTIONS[Monthly filter],1),0))</f>
        <v/>
      </c>
      <c r="Y136" s="153"/>
      <c r="AC136" s="146"/>
      <c r="AD136" s="186">
        <v>83</v>
      </c>
      <c r="AF136" s="153" t="str">
        <f>IF(AE136="","",IFERROR(SUMIFS(Allocations!$AF$29:$AF$128,Allocations!$AH$29:$AH$128,1,Allocations!$AE$29:$AE$128,Analysis!AE136),0))</f>
        <v/>
      </c>
      <c r="AG136" s="153" t="str">
        <f>IF(AE136="","",IF(IFERROR(SUMIFS(TB_TRANSACTIONS[Total ($)],TB_TRANSACTIONS[Quarterly filter],1,TB_TRANSACTIONS[Subcategory],AE136),0)&lt;AF136,IFERROR(SUMIFS(TB_TRANSACTIONS[Total ($)],TB_TRANSACTIONS[Quarterly filter],1,TB_TRANSACTIONS[Subcategory],AE136),0),AF136))</f>
        <v/>
      </c>
      <c r="AH136" s="153" t="str">
        <f>IF(AE136="","",IF(IFERROR(SUMIFS(TB_TRANSACTIONS[Total ($)],TB_TRANSACTIONS[Subcategory],Analysis!AE136,TB_TRANSACTIONS[Quarter],$AD$8,TB_TRANSACTIONS[Quarterly filter],1),0)&gt;AF136,SUMIFS(TB_TRANSACTIONS[Total ($)],TB_TRANSACTIONS[Subcategory],Analysis!AE136,TB_TRANSACTIONS[Quarter],$AD$8,TB_TRANSACTIONS[Quarterly filter],1),0))</f>
        <v/>
      </c>
      <c r="AI136" s="153" t="str">
        <f t="shared" si="61"/>
        <v/>
      </c>
      <c r="AJ136" s="151" t="str">
        <f t="shared" si="62"/>
        <v/>
      </c>
      <c r="AK136" s="151" t="str">
        <f t="shared" si="63"/>
        <v/>
      </c>
      <c r="AL136" s="151" t="str">
        <f t="shared" si="64"/>
        <v/>
      </c>
      <c r="AM136" s="226" t="str">
        <f t="shared" si="65"/>
        <v/>
      </c>
      <c r="AN136" s="186">
        <v>83</v>
      </c>
      <c r="AO136" s="146"/>
      <c r="AP136" s="153" t="str">
        <f>IF(AE136="","",IFERROR(SUMIFS(TB_TRANSACTIONS[Total ($)],TB_TRANSACTIONS[Subcategory],Analysis!AE136,TB_TRANSACTIONS[Quarter],$AD$8,TB_TRANSACTIONS[Expense type],"Fixed",TB_TRANSACTIONS[Quarterly filter],1),0))</f>
        <v/>
      </c>
      <c r="AQ136" s="153" t="str">
        <f>IF(AE136="","",IFERROR(SUMIFS(TB_TRANSACTIONS[Total ($)],TB_TRANSACTIONS[Subcategory],Analysis!AE136,TB_TRANSACTIONS[Quarter],$AD$8,TB_TRANSACTIONS[Expense type],"Variable",TB_TRANSACTIONS[Quarterly filter],1),0))</f>
        <v/>
      </c>
      <c r="AV136" s="146"/>
      <c r="AW136" s="186">
        <v>83</v>
      </c>
      <c r="AX136" s="146"/>
      <c r="AY136" s="153" t="str">
        <f>IF(AX136="","",IFERROR(SUMIFS(TB_ALLOCATIONS[Total ($)],TB_ALLOCATIONS[Annual filter],1,TB_ALLOCATIONS[Subcategory],Analysis!AX136),0))</f>
        <v/>
      </c>
      <c r="AZ136" s="153" t="str">
        <f>IF(AX136="","",IF(IFERROR(SUMIFS(TB_TRANSACTIONS[Total ($)],TB_TRANSACTIONS[Annual filter],1,TB_TRANSACTIONS[Subcategory],AX136),0)&lt;AY136,IFERROR(SUMIFS(TB_TRANSACTIONS[Total ($)],TB_TRANSACTIONS[Annual filter],1,TB_TRANSACTIONS[Subcategory],AX136),0),AY136))</f>
        <v/>
      </c>
      <c r="BA136" s="153" t="str">
        <f>IF(AX136="","",IF(IFERROR(SUMIFS(TB_TRANSACTIONS[Total ($)],TB_TRANSACTIONS[Subcategory],Analysis!AX136,TB_TRANSACTIONS[Annual filter],1),0)&gt;AY136,SUMIFS(TB_TRANSACTIONS[Total ($)],TB_TRANSACTIONS[Subcategory],Analysis!AX136,TB_TRANSACTIONS[Annual filter],1),0))</f>
        <v/>
      </c>
      <c r="BB136" s="153" t="str">
        <f t="shared" si="57"/>
        <v/>
      </c>
      <c r="BC136" s="151" t="str">
        <f t="shared" si="58"/>
        <v/>
      </c>
      <c r="BD136" s="151" t="str">
        <f t="shared" si="56"/>
        <v/>
      </c>
      <c r="BE136" s="151" t="str">
        <f t="shared" si="59"/>
        <v/>
      </c>
      <c r="BF136" s="226" t="str">
        <f t="shared" si="60"/>
        <v/>
      </c>
      <c r="BH136" s="146"/>
      <c r="BI136" s="153" t="str">
        <f>IF(AX136="","",IFERROR(SUMIFS(TB_TRANSACTIONS[Total ($)],TB_TRANSACTIONS[Subcategory],Analysis!AX136,TB_TRANSACTIONS[Annual filter],1,TB_TRANSACTIONS[Expense type],"Fixed"),0))</f>
        <v/>
      </c>
      <c r="BJ136" s="153" t="str">
        <f>IF(AX136="","",IFERROR(SUMIFS(TB_TRANSACTIONS[Total ($)],TB_TRANSACTIONS[Subcategory],Analysis!AX136,TB_TRANSACTIONS[Annual filter],1,TB_TRANSACTIONS[Expense type],"Variable"),0))</f>
        <v/>
      </c>
      <c r="BK136" s="24"/>
      <c r="BL136" s="24"/>
      <c r="BM136" s="24"/>
      <c r="BN136" s="24"/>
      <c r="BO136" s="269" t="str">
        <f ca="1">IF(Summary!$H136="","",OFFSET(Summary!$H136,0,Analysis!BO$10))</f>
        <v/>
      </c>
      <c r="BP136" s="269" t="str">
        <f ca="1">IF(Summary!$H136="","",OFFSET(Summary!$H136,0,Analysis!BP$10))</f>
        <v/>
      </c>
      <c r="BQ136" s="269" t="str">
        <f ca="1">IF(Summary!$H136="","",OFFSET(Summary!$H136,0,Analysis!BQ$10))</f>
        <v/>
      </c>
      <c r="BR136" s="269" t="str">
        <f ca="1">IF(Summary!$H136="","",OFFSET(Summary!$H136,0,Analysis!BR$10))</f>
        <v/>
      </c>
      <c r="BS136" s="269" t="str">
        <f ca="1">IF(Summary!$H136="","",OFFSET(Summary!$H136,0,Analysis!BS$10))</f>
        <v/>
      </c>
      <c r="BT136" s="269" t="str">
        <f ca="1">IF(Summary!$H136="","",OFFSET(Summary!$H136,0,Analysis!BT$10))</f>
        <v/>
      </c>
      <c r="BU136" s="269" t="str">
        <f ca="1">IF(Summary!$H136="","",OFFSET(Summary!$H136,0,Analysis!BU$10))</f>
        <v/>
      </c>
      <c r="BV136" s="269" t="str">
        <f ca="1">IF(Summary!$H136="","",OFFSET(Summary!$H136,0,Analysis!BV$10))</f>
        <v/>
      </c>
      <c r="BW136" s="269" t="str">
        <f ca="1">IF(Summary!$H136="","",OFFSET(Summary!$H136,0,Analysis!BW$10))</f>
        <v/>
      </c>
      <c r="BX136" s="269" t="str">
        <f ca="1">IF(Summary!$H136="","",OFFSET(Summary!$H136,0,Analysis!BX$10))</f>
        <v/>
      </c>
      <c r="BY136" s="269" t="str">
        <f ca="1">IF(Summary!$H136="","",OFFSET(Summary!$H136,0,Analysis!BY$10))</f>
        <v/>
      </c>
      <c r="BZ136" s="269" t="str">
        <f ca="1">IF(Summary!$H136="","",OFFSET(Summary!$H136,0,Analysis!BZ$10))</f>
        <v/>
      </c>
      <c r="CA136" s="269"/>
    </row>
    <row r="137" spans="4:79" ht="18" customHeight="1" x14ac:dyDescent="0.25">
      <c r="D137" s="38"/>
      <c r="E137" s="45"/>
      <c r="F137" s="44"/>
      <c r="G137" s="177"/>
      <c r="H137" s="175"/>
      <c r="I137" s="44"/>
      <c r="J137" s="146"/>
      <c r="K137" s="186">
        <v>84</v>
      </c>
      <c r="L137" s="146"/>
      <c r="M137" s="153" t="str">
        <f>IF(L137="","",IFERROR(SUMIFS(Allocations!$AA$29:$AA$128,Allocations!$AC$29:$AC$128,1,Allocations!$Z$29:$Z$128,Analysis!L137),0))</f>
        <v/>
      </c>
      <c r="N137" s="153" t="str">
        <f>IF(L137="","",IF(IFERROR(SUMIFS(TB_TRANSACTIONS[Total ($)],TB_TRANSACTIONS[Subcategory],Analysis!L137,TB_TRANSACTIONS[Month],$K$8),0)&lt;M137,IFERROR(SUMIFS(TB_TRANSACTIONS[Total ($)],TB_TRANSACTIONS[Subcategory],Analysis!L137,TB_TRANSACTIONS[Month],$K$8),0),M137))</f>
        <v/>
      </c>
      <c r="O137" s="153" t="str">
        <f>IF(L137="","",IF(IFERROR(SUMIFS(TB_TRANSACTIONS[Total ($)],TB_TRANSACTIONS[Subcategory],Analysis!L137,TB_TRANSACTIONS[Month],$K$8,TB_TRANSACTIONS[Monthly filter],1),0)&gt;M137,SUMIFS(TB_TRANSACTIONS[Total ($)],TB_TRANSACTIONS[Subcategory],Analysis!L137,TB_TRANSACTIONS[Month],$K$8,TB_TRANSACTIONS[Monthly filter],1),0))</f>
        <v/>
      </c>
      <c r="P137" s="153" t="str">
        <f t="shared" si="66"/>
        <v/>
      </c>
      <c r="Q137" s="151" t="str">
        <f t="shared" si="55"/>
        <v/>
      </c>
      <c r="R137" s="151" t="str">
        <f t="shared" si="67"/>
        <v/>
      </c>
      <c r="S137" s="151" t="str">
        <f t="shared" si="68"/>
        <v/>
      </c>
      <c r="T137" s="226" t="str">
        <f t="shared" si="69"/>
        <v/>
      </c>
      <c r="U137" s="186">
        <v>84</v>
      </c>
      <c r="V137" s="146"/>
      <c r="W137" s="153" t="str">
        <f>IF(L137="","",IFERROR(SUMIFS(TB_TRANSACTIONS[Total ($)],TB_TRANSACTIONS[Subcategory],Analysis!L137,TB_TRANSACTIONS[Month],$K$8,TB_TRANSACTIONS[Expense type],"Fixed",TB_TRANSACTIONS[Monthly filter],1),0))</f>
        <v/>
      </c>
      <c r="X137" s="153" t="str">
        <f>IF(L137="","",IFERROR(SUMIFS(TB_TRANSACTIONS[Total ($)],TB_TRANSACTIONS[Subcategory],Analysis!L137,TB_TRANSACTIONS[Month],$K$8,TB_TRANSACTIONS[Expense type],"Variable",TB_TRANSACTIONS[Monthly filter],1),0))</f>
        <v/>
      </c>
      <c r="Y137" s="153"/>
      <c r="AC137" s="146"/>
      <c r="AD137" s="186">
        <v>84</v>
      </c>
      <c r="AF137" s="153" t="str">
        <f>IF(AE137="","",IFERROR(SUMIFS(Allocations!$AF$29:$AF$128,Allocations!$AH$29:$AH$128,1,Allocations!$AE$29:$AE$128,Analysis!AE137),0))</f>
        <v/>
      </c>
      <c r="AG137" s="153" t="str">
        <f>IF(AE137="","",IF(IFERROR(SUMIFS(TB_TRANSACTIONS[Total ($)],TB_TRANSACTIONS[Quarterly filter],1,TB_TRANSACTIONS[Subcategory],AE137),0)&lt;AF137,IFERROR(SUMIFS(TB_TRANSACTIONS[Total ($)],TB_TRANSACTIONS[Quarterly filter],1,TB_TRANSACTIONS[Subcategory],AE137),0),AF137))</f>
        <v/>
      </c>
      <c r="AH137" s="153" t="str">
        <f>IF(AE137="","",IF(IFERROR(SUMIFS(TB_TRANSACTIONS[Total ($)],TB_TRANSACTIONS[Subcategory],Analysis!AE137,TB_TRANSACTIONS[Quarter],$AD$8,TB_TRANSACTIONS[Quarterly filter],1),0)&gt;AF137,SUMIFS(TB_TRANSACTIONS[Total ($)],TB_TRANSACTIONS[Subcategory],Analysis!AE137,TB_TRANSACTIONS[Quarter],$AD$8,TB_TRANSACTIONS[Quarterly filter],1),0))</f>
        <v/>
      </c>
      <c r="AI137" s="153" t="str">
        <f t="shared" si="61"/>
        <v/>
      </c>
      <c r="AJ137" s="151" t="str">
        <f t="shared" si="62"/>
        <v/>
      </c>
      <c r="AK137" s="151" t="str">
        <f t="shared" si="63"/>
        <v/>
      </c>
      <c r="AL137" s="151" t="str">
        <f t="shared" si="64"/>
        <v/>
      </c>
      <c r="AM137" s="226" t="str">
        <f t="shared" si="65"/>
        <v/>
      </c>
      <c r="AN137" s="186">
        <v>84</v>
      </c>
      <c r="AO137" s="146"/>
      <c r="AP137" s="153" t="str">
        <f>IF(AE137="","",IFERROR(SUMIFS(TB_TRANSACTIONS[Total ($)],TB_TRANSACTIONS[Subcategory],Analysis!AE137,TB_TRANSACTIONS[Quarter],$AD$8,TB_TRANSACTIONS[Expense type],"Fixed",TB_TRANSACTIONS[Quarterly filter],1),0))</f>
        <v/>
      </c>
      <c r="AQ137" s="153" t="str">
        <f>IF(AE137="","",IFERROR(SUMIFS(TB_TRANSACTIONS[Total ($)],TB_TRANSACTIONS[Subcategory],Analysis!AE137,TB_TRANSACTIONS[Quarter],$AD$8,TB_TRANSACTIONS[Expense type],"Variable",TB_TRANSACTIONS[Quarterly filter],1),0))</f>
        <v/>
      </c>
      <c r="AV137" s="146"/>
      <c r="AW137" s="186">
        <v>84</v>
      </c>
      <c r="AX137" s="146"/>
      <c r="AY137" s="153" t="str">
        <f>IF(AX137="","",IFERROR(SUMIFS(TB_ALLOCATIONS[Total ($)],TB_ALLOCATIONS[Annual filter],1,TB_ALLOCATIONS[Subcategory],Analysis!AX137),0))</f>
        <v/>
      </c>
      <c r="AZ137" s="153" t="str">
        <f>IF(AX137="","",IF(IFERROR(SUMIFS(TB_TRANSACTIONS[Total ($)],TB_TRANSACTIONS[Annual filter],1,TB_TRANSACTIONS[Subcategory],AX137),0)&lt;AY137,IFERROR(SUMIFS(TB_TRANSACTIONS[Total ($)],TB_TRANSACTIONS[Annual filter],1,TB_TRANSACTIONS[Subcategory],AX137),0),AY137))</f>
        <v/>
      </c>
      <c r="BA137" s="153" t="str">
        <f>IF(AX137="","",IF(IFERROR(SUMIFS(TB_TRANSACTIONS[Total ($)],TB_TRANSACTIONS[Subcategory],Analysis!AX137,TB_TRANSACTIONS[Annual filter],1),0)&gt;AY137,SUMIFS(TB_TRANSACTIONS[Total ($)],TB_TRANSACTIONS[Subcategory],Analysis!AX137,TB_TRANSACTIONS[Annual filter],1),0))</f>
        <v/>
      </c>
      <c r="BB137" s="153" t="str">
        <f t="shared" si="57"/>
        <v/>
      </c>
      <c r="BC137" s="151" t="str">
        <f t="shared" si="58"/>
        <v/>
      </c>
      <c r="BD137" s="151" t="str">
        <f t="shared" si="56"/>
        <v/>
      </c>
      <c r="BE137" s="151" t="str">
        <f t="shared" si="59"/>
        <v/>
      </c>
      <c r="BF137" s="226" t="str">
        <f t="shared" si="60"/>
        <v/>
      </c>
      <c r="BH137" s="146"/>
      <c r="BI137" s="153" t="str">
        <f>IF(AX137="","",IFERROR(SUMIFS(TB_TRANSACTIONS[Total ($)],TB_TRANSACTIONS[Subcategory],Analysis!AX137,TB_TRANSACTIONS[Annual filter],1,TB_TRANSACTIONS[Expense type],"Fixed"),0))</f>
        <v/>
      </c>
      <c r="BJ137" s="153" t="str">
        <f>IF(AX137="","",IFERROR(SUMIFS(TB_TRANSACTIONS[Total ($)],TB_TRANSACTIONS[Subcategory],Analysis!AX137,TB_TRANSACTIONS[Annual filter],1,TB_TRANSACTIONS[Expense type],"Variable"),0))</f>
        <v/>
      </c>
      <c r="BK137" s="24"/>
      <c r="BL137" s="24"/>
      <c r="BM137" s="24"/>
      <c r="BN137" s="24"/>
      <c r="BO137" s="269" t="str">
        <f ca="1">IF(Summary!$H137="","",OFFSET(Summary!$H137,0,Analysis!BO$10))</f>
        <v/>
      </c>
      <c r="BP137" s="269" t="str">
        <f ca="1">IF(Summary!$H137="","",OFFSET(Summary!$H137,0,Analysis!BP$10))</f>
        <v/>
      </c>
      <c r="BQ137" s="269" t="str">
        <f ca="1">IF(Summary!$H137="","",OFFSET(Summary!$H137,0,Analysis!BQ$10))</f>
        <v/>
      </c>
      <c r="BR137" s="269" t="str">
        <f ca="1">IF(Summary!$H137="","",OFFSET(Summary!$H137,0,Analysis!BR$10))</f>
        <v/>
      </c>
      <c r="BS137" s="269" t="str">
        <f ca="1">IF(Summary!$H137="","",OFFSET(Summary!$H137,0,Analysis!BS$10))</f>
        <v/>
      </c>
      <c r="BT137" s="269" t="str">
        <f ca="1">IF(Summary!$H137="","",OFFSET(Summary!$H137,0,Analysis!BT$10))</f>
        <v/>
      </c>
      <c r="BU137" s="269" t="str">
        <f ca="1">IF(Summary!$H137="","",OFFSET(Summary!$H137,0,Analysis!BU$10))</f>
        <v/>
      </c>
      <c r="BV137" s="269" t="str">
        <f ca="1">IF(Summary!$H137="","",OFFSET(Summary!$H137,0,Analysis!BV$10))</f>
        <v/>
      </c>
      <c r="BW137" s="269" t="str">
        <f ca="1">IF(Summary!$H137="","",OFFSET(Summary!$H137,0,Analysis!BW$10))</f>
        <v/>
      </c>
      <c r="BX137" s="269" t="str">
        <f ca="1">IF(Summary!$H137="","",OFFSET(Summary!$H137,0,Analysis!BX$10))</f>
        <v/>
      </c>
      <c r="BY137" s="269" t="str">
        <f ca="1">IF(Summary!$H137="","",OFFSET(Summary!$H137,0,Analysis!BY$10))</f>
        <v/>
      </c>
      <c r="BZ137" s="269" t="str">
        <f ca="1">IF(Summary!$H137="","",OFFSET(Summary!$H137,0,Analysis!BZ$10))</f>
        <v/>
      </c>
      <c r="CA137" s="269"/>
    </row>
    <row r="138" spans="4:79" ht="18" customHeight="1" x14ac:dyDescent="0.25">
      <c r="D138" s="38"/>
      <c r="E138" s="45"/>
      <c r="F138" s="44"/>
      <c r="G138" s="177"/>
      <c r="H138" s="175"/>
      <c r="I138" s="44"/>
      <c r="J138" s="146"/>
      <c r="K138" s="186">
        <v>85</v>
      </c>
      <c r="L138" s="146"/>
      <c r="M138" s="153" t="str">
        <f>IF(L138="","",IFERROR(SUMIFS(Allocations!$AA$29:$AA$128,Allocations!$AC$29:$AC$128,1,Allocations!$Z$29:$Z$128,Analysis!L138),0))</f>
        <v/>
      </c>
      <c r="N138" s="153" t="str">
        <f>IF(L138="","",IF(IFERROR(SUMIFS(TB_TRANSACTIONS[Total ($)],TB_TRANSACTIONS[Subcategory],Analysis!L138,TB_TRANSACTIONS[Month],$K$8),0)&lt;M138,IFERROR(SUMIFS(TB_TRANSACTIONS[Total ($)],TB_TRANSACTIONS[Subcategory],Analysis!L138,TB_TRANSACTIONS[Month],$K$8),0),M138))</f>
        <v/>
      </c>
      <c r="O138" s="153" t="str">
        <f>IF(L138="","",IF(IFERROR(SUMIFS(TB_TRANSACTIONS[Total ($)],TB_TRANSACTIONS[Subcategory],Analysis!L138,TB_TRANSACTIONS[Month],$K$8,TB_TRANSACTIONS[Monthly filter],1),0)&gt;M138,SUMIFS(TB_TRANSACTIONS[Total ($)],TB_TRANSACTIONS[Subcategory],Analysis!L138,TB_TRANSACTIONS[Month],$K$8,TB_TRANSACTIONS[Monthly filter],1),0))</f>
        <v/>
      </c>
      <c r="P138" s="153" t="str">
        <f t="shared" si="66"/>
        <v/>
      </c>
      <c r="Q138" s="151" t="str">
        <f t="shared" si="55"/>
        <v/>
      </c>
      <c r="R138" s="151" t="str">
        <f t="shared" si="67"/>
        <v/>
      </c>
      <c r="S138" s="151" t="str">
        <f t="shared" si="68"/>
        <v/>
      </c>
      <c r="T138" s="226" t="str">
        <f t="shared" si="69"/>
        <v/>
      </c>
      <c r="U138" s="186">
        <v>85</v>
      </c>
      <c r="V138" s="146"/>
      <c r="W138" s="153" t="str">
        <f>IF(L138="","",IFERROR(SUMIFS(TB_TRANSACTIONS[Total ($)],TB_TRANSACTIONS[Subcategory],Analysis!L138,TB_TRANSACTIONS[Month],$K$8,TB_TRANSACTIONS[Expense type],"Fixed",TB_TRANSACTIONS[Monthly filter],1),0))</f>
        <v/>
      </c>
      <c r="X138" s="153" t="str">
        <f>IF(L138="","",IFERROR(SUMIFS(TB_TRANSACTIONS[Total ($)],TB_TRANSACTIONS[Subcategory],Analysis!L138,TB_TRANSACTIONS[Month],$K$8,TB_TRANSACTIONS[Expense type],"Variable",TB_TRANSACTIONS[Monthly filter],1),0))</f>
        <v/>
      </c>
      <c r="Y138" s="153"/>
      <c r="AC138" s="146"/>
      <c r="AD138" s="186">
        <v>85</v>
      </c>
      <c r="AF138" s="153" t="str">
        <f>IF(AE138="","",IFERROR(SUMIFS(Allocations!$AF$29:$AF$128,Allocations!$AH$29:$AH$128,1,Allocations!$AE$29:$AE$128,Analysis!AE138),0))</f>
        <v/>
      </c>
      <c r="AG138" s="153" t="str">
        <f>IF(AE138="","",IF(IFERROR(SUMIFS(TB_TRANSACTIONS[Total ($)],TB_TRANSACTIONS[Quarterly filter],1,TB_TRANSACTIONS[Subcategory],AE138),0)&lt;AF138,IFERROR(SUMIFS(TB_TRANSACTIONS[Total ($)],TB_TRANSACTIONS[Quarterly filter],1,TB_TRANSACTIONS[Subcategory],AE138),0),AF138))</f>
        <v/>
      </c>
      <c r="AH138" s="153" t="str">
        <f>IF(AE138="","",IF(IFERROR(SUMIFS(TB_TRANSACTIONS[Total ($)],TB_TRANSACTIONS[Subcategory],Analysis!AE138,TB_TRANSACTIONS[Quarter],$AD$8,TB_TRANSACTIONS[Quarterly filter],1),0)&gt;AF138,SUMIFS(TB_TRANSACTIONS[Total ($)],TB_TRANSACTIONS[Subcategory],Analysis!AE138,TB_TRANSACTIONS[Quarter],$AD$8,TB_TRANSACTIONS[Quarterly filter],1),0))</f>
        <v/>
      </c>
      <c r="AI138" s="153" t="str">
        <f t="shared" si="61"/>
        <v/>
      </c>
      <c r="AJ138" s="151" t="str">
        <f t="shared" si="62"/>
        <v/>
      </c>
      <c r="AK138" s="151" t="str">
        <f t="shared" si="63"/>
        <v/>
      </c>
      <c r="AL138" s="151" t="str">
        <f t="shared" si="64"/>
        <v/>
      </c>
      <c r="AM138" s="226" t="str">
        <f t="shared" si="65"/>
        <v/>
      </c>
      <c r="AN138" s="186">
        <v>85</v>
      </c>
      <c r="AO138" s="146"/>
      <c r="AP138" s="153" t="str">
        <f>IF(AE138="","",IFERROR(SUMIFS(TB_TRANSACTIONS[Total ($)],TB_TRANSACTIONS[Subcategory],Analysis!AE138,TB_TRANSACTIONS[Quarter],$AD$8,TB_TRANSACTIONS[Expense type],"Fixed",TB_TRANSACTIONS[Quarterly filter],1),0))</f>
        <v/>
      </c>
      <c r="AQ138" s="153" t="str">
        <f>IF(AE138="","",IFERROR(SUMIFS(TB_TRANSACTIONS[Total ($)],TB_TRANSACTIONS[Subcategory],Analysis!AE138,TB_TRANSACTIONS[Quarter],$AD$8,TB_TRANSACTIONS[Expense type],"Variable",TB_TRANSACTIONS[Quarterly filter],1),0))</f>
        <v/>
      </c>
      <c r="AV138" s="146"/>
      <c r="AW138" s="186">
        <v>85</v>
      </c>
      <c r="AX138" s="146"/>
      <c r="AY138" s="153" t="str">
        <f>IF(AX138="","",IFERROR(SUMIFS(TB_ALLOCATIONS[Total ($)],TB_ALLOCATIONS[Annual filter],1,TB_ALLOCATIONS[Subcategory],Analysis!AX138),0))</f>
        <v/>
      </c>
      <c r="AZ138" s="153" t="str">
        <f>IF(AX138="","",IF(IFERROR(SUMIFS(TB_TRANSACTIONS[Total ($)],TB_TRANSACTIONS[Annual filter],1,TB_TRANSACTIONS[Subcategory],AX138),0)&lt;AY138,IFERROR(SUMIFS(TB_TRANSACTIONS[Total ($)],TB_TRANSACTIONS[Annual filter],1,TB_TRANSACTIONS[Subcategory],AX138),0),AY138))</f>
        <v/>
      </c>
      <c r="BA138" s="153" t="str">
        <f>IF(AX138="","",IF(IFERROR(SUMIFS(TB_TRANSACTIONS[Total ($)],TB_TRANSACTIONS[Subcategory],Analysis!AX138,TB_TRANSACTIONS[Annual filter],1),0)&gt;AY138,SUMIFS(TB_TRANSACTIONS[Total ($)],TB_TRANSACTIONS[Subcategory],Analysis!AX138,TB_TRANSACTIONS[Annual filter],1),0))</f>
        <v/>
      </c>
      <c r="BB138" s="153" t="str">
        <f t="shared" si="57"/>
        <v/>
      </c>
      <c r="BC138" s="151" t="str">
        <f t="shared" si="58"/>
        <v/>
      </c>
      <c r="BD138" s="151" t="str">
        <f t="shared" si="56"/>
        <v/>
      </c>
      <c r="BE138" s="151" t="str">
        <f t="shared" si="59"/>
        <v/>
      </c>
      <c r="BF138" s="226" t="str">
        <f t="shared" si="60"/>
        <v/>
      </c>
      <c r="BH138" s="146"/>
      <c r="BI138" s="153" t="str">
        <f>IF(AX138="","",IFERROR(SUMIFS(TB_TRANSACTIONS[Total ($)],TB_TRANSACTIONS[Subcategory],Analysis!AX138,TB_TRANSACTIONS[Annual filter],1,TB_TRANSACTIONS[Expense type],"Fixed"),0))</f>
        <v/>
      </c>
      <c r="BJ138" s="153" t="str">
        <f>IF(AX138="","",IFERROR(SUMIFS(TB_TRANSACTIONS[Total ($)],TB_TRANSACTIONS[Subcategory],Analysis!AX138,TB_TRANSACTIONS[Annual filter],1,TB_TRANSACTIONS[Expense type],"Variable"),0))</f>
        <v/>
      </c>
      <c r="BK138" s="24"/>
      <c r="BL138" s="24"/>
      <c r="BM138" s="24"/>
      <c r="BN138" s="24"/>
      <c r="BO138" s="269" t="str">
        <f ca="1">IF(Summary!$H138="","",OFFSET(Summary!$H138,0,Analysis!BO$10))</f>
        <v/>
      </c>
      <c r="BP138" s="269" t="str">
        <f ca="1">IF(Summary!$H138="","",OFFSET(Summary!$H138,0,Analysis!BP$10))</f>
        <v/>
      </c>
      <c r="BQ138" s="269" t="str">
        <f ca="1">IF(Summary!$H138="","",OFFSET(Summary!$H138,0,Analysis!BQ$10))</f>
        <v/>
      </c>
      <c r="BR138" s="269" t="str">
        <f ca="1">IF(Summary!$H138="","",OFFSET(Summary!$H138,0,Analysis!BR$10))</f>
        <v/>
      </c>
      <c r="BS138" s="269" t="str">
        <f ca="1">IF(Summary!$H138="","",OFFSET(Summary!$H138,0,Analysis!BS$10))</f>
        <v/>
      </c>
      <c r="BT138" s="269" t="str">
        <f ca="1">IF(Summary!$H138="","",OFFSET(Summary!$H138,0,Analysis!BT$10))</f>
        <v/>
      </c>
      <c r="BU138" s="269" t="str">
        <f ca="1">IF(Summary!$H138="","",OFFSET(Summary!$H138,0,Analysis!BU$10))</f>
        <v/>
      </c>
      <c r="BV138" s="269" t="str">
        <f ca="1">IF(Summary!$H138="","",OFFSET(Summary!$H138,0,Analysis!BV$10))</f>
        <v/>
      </c>
      <c r="BW138" s="269" t="str">
        <f ca="1">IF(Summary!$H138="","",OFFSET(Summary!$H138,0,Analysis!BW$10))</f>
        <v/>
      </c>
      <c r="BX138" s="269" t="str">
        <f ca="1">IF(Summary!$H138="","",OFFSET(Summary!$H138,0,Analysis!BX$10))</f>
        <v/>
      </c>
      <c r="BY138" s="269" t="str">
        <f ca="1">IF(Summary!$H138="","",OFFSET(Summary!$H138,0,Analysis!BY$10))</f>
        <v/>
      </c>
      <c r="BZ138" s="269" t="str">
        <f ca="1">IF(Summary!$H138="","",OFFSET(Summary!$H138,0,Analysis!BZ$10))</f>
        <v/>
      </c>
      <c r="CA138" s="269"/>
    </row>
    <row r="139" spans="4:79" ht="18" customHeight="1" x14ac:dyDescent="0.25">
      <c r="D139" s="38"/>
      <c r="E139" s="45"/>
      <c r="F139" s="44"/>
      <c r="G139" s="177"/>
      <c r="H139" s="175"/>
      <c r="I139" s="44"/>
      <c r="J139" s="146"/>
      <c r="K139" s="186">
        <v>86</v>
      </c>
      <c r="L139" s="146"/>
      <c r="M139" s="153" t="str">
        <f>IF(L139="","",IFERROR(SUMIFS(Allocations!$AA$29:$AA$128,Allocations!$AC$29:$AC$128,1,Allocations!$Z$29:$Z$128,Analysis!L139),0))</f>
        <v/>
      </c>
      <c r="N139" s="153" t="str">
        <f>IF(L139="","",IF(IFERROR(SUMIFS(TB_TRANSACTIONS[Total ($)],TB_TRANSACTIONS[Subcategory],Analysis!L139,TB_TRANSACTIONS[Month],$K$8),0)&lt;M139,IFERROR(SUMIFS(TB_TRANSACTIONS[Total ($)],TB_TRANSACTIONS[Subcategory],Analysis!L139,TB_TRANSACTIONS[Month],$K$8),0),M139))</f>
        <v/>
      </c>
      <c r="O139" s="153" t="str">
        <f>IF(L139="","",IF(IFERROR(SUMIFS(TB_TRANSACTIONS[Total ($)],TB_TRANSACTIONS[Subcategory],Analysis!L139,TB_TRANSACTIONS[Month],$K$8,TB_TRANSACTIONS[Monthly filter],1),0)&gt;M139,SUMIFS(TB_TRANSACTIONS[Total ($)],TB_TRANSACTIONS[Subcategory],Analysis!L139,TB_TRANSACTIONS[Month],$K$8,TB_TRANSACTIONS[Monthly filter],1),0))</f>
        <v/>
      </c>
      <c r="P139" s="153" t="str">
        <f t="shared" si="66"/>
        <v/>
      </c>
      <c r="Q139" s="151" t="str">
        <f t="shared" si="55"/>
        <v/>
      </c>
      <c r="R139" s="151" t="str">
        <f t="shared" si="67"/>
        <v/>
      </c>
      <c r="S139" s="151" t="str">
        <f t="shared" si="68"/>
        <v/>
      </c>
      <c r="T139" s="226" t="str">
        <f t="shared" si="69"/>
        <v/>
      </c>
      <c r="U139" s="186">
        <v>86</v>
      </c>
      <c r="V139" s="146"/>
      <c r="W139" s="153" t="str">
        <f>IF(L139="","",IFERROR(SUMIFS(TB_TRANSACTIONS[Total ($)],TB_TRANSACTIONS[Subcategory],Analysis!L139,TB_TRANSACTIONS[Month],$K$8,TB_TRANSACTIONS[Expense type],"Fixed",TB_TRANSACTIONS[Monthly filter],1),0))</f>
        <v/>
      </c>
      <c r="X139" s="153" t="str">
        <f>IF(L139="","",IFERROR(SUMIFS(TB_TRANSACTIONS[Total ($)],TB_TRANSACTIONS[Subcategory],Analysis!L139,TB_TRANSACTIONS[Month],$K$8,TB_TRANSACTIONS[Expense type],"Variable",TB_TRANSACTIONS[Monthly filter],1),0))</f>
        <v/>
      </c>
      <c r="Y139" s="153"/>
      <c r="AC139" s="146"/>
      <c r="AD139" s="186">
        <v>86</v>
      </c>
      <c r="AF139" s="153" t="str">
        <f>IF(AE139="","",IFERROR(SUMIFS(Allocations!$AF$29:$AF$128,Allocations!$AH$29:$AH$128,1,Allocations!$AE$29:$AE$128,Analysis!AE139),0))</f>
        <v/>
      </c>
      <c r="AG139" s="153" t="str">
        <f>IF(AE139="","",IF(IFERROR(SUMIFS(TB_TRANSACTIONS[Total ($)],TB_TRANSACTIONS[Quarterly filter],1,TB_TRANSACTIONS[Subcategory],AE139),0)&lt;AF139,IFERROR(SUMIFS(TB_TRANSACTIONS[Total ($)],TB_TRANSACTIONS[Quarterly filter],1,TB_TRANSACTIONS[Subcategory],AE139),0),AF139))</f>
        <v/>
      </c>
      <c r="AH139" s="153" t="str">
        <f>IF(AE139="","",IF(IFERROR(SUMIFS(TB_TRANSACTIONS[Total ($)],TB_TRANSACTIONS[Subcategory],Analysis!AE139,TB_TRANSACTIONS[Quarter],$AD$8,TB_TRANSACTIONS[Quarterly filter],1),0)&gt;AF139,SUMIFS(TB_TRANSACTIONS[Total ($)],TB_TRANSACTIONS[Subcategory],Analysis!AE139,TB_TRANSACTIONS[Quarter],$AD$8,TB_TRANSACTIONS[Quarterly filter],1),0))</f>
        <v/>
      </c>
      <c r="AI139" s="153" t="str">
        <f t="shared" si="61"/>
        <v/>
      </c>
      <c r="AJ139" s="151" t="str">
        <f t="shared" si="62"/>
        <v/>
      </c>
      <c r="AK139" s="151" t="str">
        <f t="shared" si="63"/>
        <v/>
      </c>
      <c r="AL139" s="151" t="str">
        <f t="shared" si="64"/>
        <v/>
      </c>
      <c r="AM139" s="226" t="str">
        <f t="shared" si="65"/>
        <v/>
      </c>
      <c r="AN139" s="186">
        <v>86</v>
      </c>
      <c r="AO139" s="146"/>
      <c r="AP139" s="153" t="str">
        <f>IF(AE139="","",IFERROR(SUMIFS(TB_TRANSACTIONS[Total ($)],TB_TRANSACTIONS[Subcategory],Analysis!AE139,TB_TRANSACTIONS[Quarter],$AD$8,TB_TRANSACTIONS[Expense type],"Fixed",TB_TRANSACTIONS[Quarterly filter],1),0))</f>
        <v/>
      </c>
      <c r="AQ139" s="153" t="str">
        <f>IF(AE139="","",IFERROR(SUMIFS(TB_TRANSACTIONS[Total ($)],TB_TRANSACTIONS[Subcategory],Analysis!AE139,TB_TRANSACTIONS[Quarter],$AD$8,TB_TRANSACTIONS[Expense type],"Variable",TB_TRANSACTIONS[Quarterly filter],1),0))</f>
        <v/>
      </c>
      <c r="AV139" s="146"/>
      <c r="AW139" s="186">
        <v>86</v>
      </c>
      <c r="AX139" s="146"/>
      <c r="AY139" s="153" t="str">
        <f>IF(AX139="","",IFERROR(SUMIFS(TB_ALLOCATIONS[Total ($)],TB_ALLOCATIONS[Annual filter],1,TB_ALLOCATIONS[Subcategory],Analysis!AX139),0))</f>
        <v/>
      </c>
      <c r="AZ139" s="153" t="str">
        <f>IF(AX139="","",IF(IFERROR(SUMIFS(TB_TRANSACTIONS[Total ($)],TB_TRANSACTIONS[Annual filter],1,TB_TRANSACTIONS[Subcategory],AX139),0)&lt;AY139,IFERROR(SUMIFS(TB_TRANSACTIONS[Total ($)],TB_TRANSACTIONS[Annual filter],1,TB_TRANSACTIONS[Subcategory],AX139),0),AY139))</f>
        <v/>
      </c>
      <c r="BA139" s="153" t="str">
        <f>IF(AX139="","",IF(IFERROR(SUMIFS(TB_TRANSACTIONS[Total ($)],TB_TRANSACTIONS[Subcategory],Analysis!AX139,TB_TRANSACTIONS[Annual filter],1),0)&gt;AY139,SUMIFS(TB_TRANSACTIONS[Total ($)],TB_TRANSACTIONS[Subcategory],Analysis!AX139,TB_TRANSACTIONS[Annual filter],1),0))</f>
        <v/>
      </c>
      <c r="BB139" s="153" t="str">
        <f t="shared" si="57"/>
        <v/>
      </c>
      <c r="BC139" s="151" t="str">
        <f t="shared" si="58"/>
        <v/>
      </c>
      <c r="BD139" s="151" t="str">
        <f t="shared" si="56"/>
        <v/>
      </c>
      <c r="BE139" s="151" t="str">
        <f t="shared" si="59"/>
        <v/>
      </c>
      <c r="BF139" s="226" t="str">
        <f t="shared" si="60"/>
        <v/>
      </c>
      <c r="BH139" s="146"/>
      <c r="BI139" s="153" t="str">
        <f>IF(AX139="","",IFERROR(SUMIFS(TB_TRANSACTIONS[Total ($)],TB_TRANSACTIONS[Subcategory],Analysis!AX139,TB_TRANSACTIONS[Annual filter],1,TB_TRANSACTIONS[Expense type],"Fixed"),0))</f>
        <v/>
      </c>
      <c r="BJ139" s="153" t="str">
        <f>IF(AX139="","",IFERROR(SUMIFS(TB_TRANSACTIONS[Total ($)],TB_TRANSACTIONS[Subcategory],Analysis!AX139,TB_TRANSACTIONS[Annual filter],1,TB_TRANSACTIONS[Expense type],"Variable"),0))</f>
        <v/>
      </c>
      <c r="BK139" s="24"/>
      <c r="BL139" s="24"/>
      <c r="BM139" s="24"/>
      <c r="BN139" s="24"/>
      <c r="BO139" s="269" t="str">
        <f ca="1">IF(Summary!$H139="","",OFFSET(Summary!$H139,0,Analysis!BO$10))</f>
        <v/>
      </c>
      <c r="BP139" s="269" t="str">
        <f ca="1">IF(Summary!$H139="","",OFFSET(Summary!$H139,0,Analysis!BP$10))</f>
        <v/>
      </c>
      <c r="BQ139" s="269" t="str">
        <f ca="1">IF(Summary!$H139="","",OFFSET(Summary!$H139,0,Analysis!BQ$10))</f>
        <v/>
      </c>
      <c r="BR139" s="269" t="str">
        <f ca="1">IF(Summary!$H139="","",OFFSET(Summary!$H139,0,Analysis!BR$10))</f>
        <v/>
      </c>
      <c r="BS139" s="269" t="str">
        <f ca="1">IF(Summary!$H139="","",OFFSET(Summary!$H139,0,Analysis!BS$10))</f>
        <v/>
      </c>
      <c r="BT139" s="269" t="str">
        <f ca="1">IF(Summary!$H139="","",OFFSET(Summary!$H139,0,Analysis!BT$10))</f>
        <v/>
      </c>
      <c r="BU139" s="269" t="str">
        <f ca="1">IF(Summary!$H139="","",OFFSET(Summary!$H139,0,Analysis!BU$10))</f>
        <v/>
      </c>
      <c r="BV139" s="269" t="str">
        <f ca="1">IF(Summary!$H139="","",OFFSET(Summary!$H139,0,Analysis!BV$10))</f>
        <v/>
      </c>
      <c r="BW139" s="269" t="str">
        <f ca="1">IF(Summary!$H139="","",OFFSET(Summary!$H139,0,Analysis!BW$10))</f>
        <v/>
      </c>
      <c r="BX139" s="269" t="str">
        <f ca="1">IF(Summary!$H139="","",OFFSET(Summary!$H139,0,Analysis!BX$10))</f>
        <v/>
      </c>
      <c r="BY139" s="269" t="str">
        <f ca="1">IF(Summary!$H139="","",OFFSET(Summary!$H139,0,Analysis!BY$10))</f>
        <v/>
      </c>
      <c r="BZ139" s="269" t="str">
        <f ca="1">IF(Summary!$H139="","",OFFSET(Summary!$H139,0,Analysis!BZ$10))</f>
        <v/>
      </c>
      <c r="CA139" s="269"/>
    </row>
    <row r="140" spans="4:79" ht="18" customHeight="1" x14ac:dyDescent="0.25">
      <c r="D140" s="38"/>
      <c r="E140" s="45"/>
      <c r="F140" s="44"/>
      <c r="G140" s="177"/>
      <c r="H140" s="175"/>
      <c r="I140" s="44"/>
      <c r="J140" s="146"/>
      <c r="K140" s="186">
        <v>87</v>
      </c>
      <c r="L140" s="146"/>
      <c r="M140" s="153" t="str">
        <f>IF(L140="","",IFERROR(SUMIFS(Allocations!$AA$29:$AA$128,Allocations!$AC$29:$AC$128,1,Allocations!$Z$29:$Z$128,Analysis!L140),0))</f>
        <v/>
      </c>
      <c r="N140" s="153" t="str">
        <f>IF(L140="","",IF(IFERROR(SUMIFS(TB_TRANSACTIONS[Total ($)],TB_TRANSACTIONS[Subcategory],Analysis!L140,TB_TRANSACTIONS[Month],$K$8),0)&lt;M140,IFERROR(SUMIFS(TB_TRANSACTIONS[Total ($)],TB_TRANSACTIONS[Subcategory],Analysis!L140,TB_TRANSACTIONS[Month],$K$8),0),M140))</f>
        <v/>
      </c>
      <c r="O140" s="153" t="str">
        <f>IF(L140="","",IF(IFERROR(SUMIFS(TB_TRANSACTIONS[Total ($)],TB_TRANSACTIONS[Subcategory],Analysis!L140,TB_TRANSACTIONS[Month],$K$8,TB_TRANSACTIONS[Monthly filter],1),0)&gt;M140,SUMIFS(TB_TRANSACTIONS[Total ($)],TB_TRANSACTIONS[Subcategory],Analysis!L140,TB_TRANSACTIONS[Month],$K$8,TB_TRANSACTIONS[Monthly filter],1),0))</f>
        <v/>
      </c>
      <c r="P140" s="153" t="str">
        <f t="shared" si="66"/>
        <v/>
      </c>
      <c r="Q140" s="151" t="str">
        <f t="shared" si="55"/>
        <v/>
      </c>
      <c r="R140" s="151" t="str">
        <f t="shared" si="67"/>
        <v/>
      </c>
      <c r="S140" s="151" t="str">
        <f t="shared" si="68"/>
        <v/>
      </c>
      <c r="T140" s="226" t="str">
        <f t="shared" si="69"/>
        <v/>
      </c>
      <c r="U140" s="186">
        <v>87</v>
      </c>
      <c r="V140" s="146"/>
      <c r="W140" s="153" t="str">
        <f>IF(L140="","",IFERROR(SUMIFS(TB_TRANSACTIONS[Total ($)],TB_TRANSACTIONS[Subcategory],Analysis!L140,TB_TRANSACTIONS[Month],$K$8,TB_TRANSACTIONS[Expense type],"Fixed",TB_TRANSACTIONS[Monthly filter],1),0))</f>
        <v/>
      </c>
      <c r="X140" s="153" t="str">
        <f>IF(L140="","",IFERROR(SUMIFS(TB_TRANSACTIONS[Total ($)],TB_TRANSACTIONS[Subcategory],Analysis!L140,TB_TRANSACTIONS[Month],$K$8,TB_TRANSACTIONS[Expense type],"Variable",TB_TRANSACTIONS[Monthly filter],1),0))</f>
        <v/>
      </c>
      <c r="Y140" s="153"/>
      <c r="AC140" s="146"/>
      <c r="AD140" s="186">
        <v>87</v>
      </c>
      <c r="AF140" s="153" t="str">
        <f>IF(AE140="","",IFERROR(SUMIFS(Allocations!$AF$29:$AF$128,Allocations!$AH$29:$AH$128,1,Allocations!$AE$29:$AE$128,Analysis!AE140),0))</f>
        <v/>
      </c>
      <c r="AG140" s="153" t="str">
        <f>IF(AE140="","",IF(IFERROR(SUMIFS(TB_TRANSACTIONS[Total ($)],TB_TRANSACTIONS[Quarterly filter],1,TB_TRANSACTIONS[Subcategory],AE140),0)&lt;AF140,IFERROR(SUMIFS(TB_TRANSACTIONS[Total ($)],TB_TRANSACTIONS[Quarterly filter],1,TB_TRANSACTIONS[Subcategory],AE140),0),AF140))</f>
        <v/>
      </c>
      <c r="AH140" s="153" t="str">
        <f>IF(AE140="","",IF(IFERROR(SUMIFS(TB_TRANSACTIONS[Total ($)],TB_TRANSACTIONS[Subcategory],Analysis!AE140,TB_TRANSACTIONS[Quarter],$AD$8,TB_TRANSACTIONS[Quarterly filter],1),0)&gt;AF140,SUMIFS(TB_TRANSACTIONS[Total ($)],TB_TRANSACTIONS[Subcategory],Analysis!AE140,TB_TRANSACTIONS[Quarter],$AD$8,TB_TRANSACTIONS[Quarterly filter],1),0))</f>
        <v/>
      </c>
      <c r="AI140" s="153" t="str">
        <f t="shared" si="61"/>
        <v/>
      </c>
      <c r="AJ140" s="151" t="str">
        <f t="shared" si="62"/>
        <v/>
      </c>
      <c r="AK140" s="151" t="str">
        <f t="shared" si="63"/>
        <v/>
      </c>
      <c r="AL140" s="151" t="str">
        <f t="shared" si="64"/>
        <v/>
      </c>
      <c r="AM140" s="226" t="str">
        <f t="shared" si="65"/>
        <v/>
      </c>
      <c r="AN140" s="186">
        <v>87</v>
      </c>
      <c r="AO140" s="146"/>
      <c r="AP140" s="153" t="str">
        <f>IF(AE140="","",IFERROR(SUMIFS(TB_TRANSACTIONS[Total ($)],TB_TRANSACTIONS[Subcategory],Analysis!AE140,TB_TRANSACTIONS[Quarter],$AD$8,TB_TRANSACTIONS[Expense type],"Fixed",TB_TRANSACTIONS[Quarterly filter],1),0))</f>
        <v/>
      </c>
      <c r="AQ140" s="153" t="str">
        <f>IF(AE140="","",IFERROR(SUMIFS(TB_TRANSACTIONS[Total ($)],TB_TRANSACTIONS[Subcategory],Analysis!AE140,TB_TRANSACTIONS[Quarter],$AD$8,TB_TRANSACTIONS[Expense type],"Variable",TB_TRANSACTIONS[Quarterly filter],1),0))</f>
        <v/>
      </c>
      <c r="AV140" s="146"/>
      <c r="AW140" s="186">
        <v>87</v>
      </c>
      <c r="AX140" s="146"/>
      <c r="AY140" s="153" t="str">
        <f>IF(AX140="","",IFERROR(SUMIFS(TB_ALLOCATIONS[Total ($)],TB_ALLOCATIONS[Annual filter],1,TB_ALLOCATIONS[Subcategory],Analysis!AX140),0))</f>
        <v/>
      </c>
      <c r="AZ140" s="153" t="str">
        <f>IF(AX140="","",IF(IFERROR(SUMIFS(TB_TRANSACTIONS[Total ($)],TB_TRANSACTIONS[Annual filter],1,TB_TRANSACTIONS[Subcategory],AX140),0)&lt;AY140,IFERROR(SUMIFS(TB_TRANSACTIONS[Total ($)],TB_TRANSACTIONS[Annual filter],1,TB_TRANSACTIONS[Subcategory],AX140),0),AY140))</f>
        <v/>
      </c>
      <c r="BA140" s="153" t="str">
        <f>IF(AX140="","",IF(IFERROR(SUMIFS(TB_TRANSACTIONS[Total ($)],TB_TRANSACTIONS[Subcategory],Analysis!AX140,TB_TRANSACTIONS[Annual filter],1),0)&gt;AY140,SUMIFS(TB_TRANSACTIONS[Total ($)],TB_TRANSACTIONS[Subcategory],Analysis!AX140,TB_TRANSACTIONS[Annual filter],1),0))</f>
        <v/>
      </c>
      <c r="BB140" s="153" t="str">
        <f t="shared" si="57"/>
        <v/>
      </c>
      <c r="BC140" s="151" t="str">
        <f t="shared" si="58"/>
        <v/>
      </c>
      <c r="BD140" s="151" t="str">
        <f t="shared" si="56"/>
        <v/>
      </c>
      <c r="BE140" s="151" t="str">
        <f t="shared" si="59"/>
        <v/>
      </c>
      <c r="BF140" s="226" t="str">
        <f t="shared" si="60"/>
        <v/>
      </c>
      <c r="BH140" s="146"/>
      <c r="BI140" s="153" t="str">
        <f>IF(AX140="","",IFERROR(SUMIFS(TB_TRANSACTIONS[Total ($)],TB_TRANSACTIONS[Subcategory],Analysis!AX140,TB_TRANSACTIONS[Annual filter],1,TB_TRANSACTIONS[Expense type],"Fixed"),0))</f>
        <v/>
      </c>
      <c r="BJ140" s="153" t="str">
        <f>IF(AX140="","",IFERROR(SUMIFS(TB_TRANSACTIONS[Total ($)],TB_TRANSACTIONS[Subcategory],Analysis!AX140,TB_TRANSACTIONS[Annual filter],1,TB_TRANSACTIONS[Expense type],"Variable"),0))</f>
        <v/>
      </c>
      <c r="BK140" s="24"/>
      <c r="BL140" s="24"/>
      <c r="BM140" s="24"/>
      <c r="BN140" s="24"/>
      <c r="BO140" s="269" t="str">
        <f ca="1">IF(Summary!$H140="","",OFFSET(Summary!$H140,0,Analysis!BO$10))</f>
        <v/>
      </c>
      <c r="BP140" s="269" t="str">
        <f ca="1">IF(Summary!$H140="","",OFFSET(Summary!$H140,0,Analysis!BP$10))</f>
        <v/>
      </c>
      <c r="BQ140" s="269" t="str">
        <f ca="1">IF(Summary!$H140="","",OFFSET(Summary!$H140,0,Analysis!BQ$10))</f>
        <v/>
      </c>
      <c r="BR140" s="269" t="str">
        <f ca="1">IF(Summary!$H140="","",OFFSET(Summary!$H140,0,Analysis!BR$10))</f>
        <v/>
      </c>
      <c r="BS140" s="269" t="str">
        <f ca="1">IF(Summary!$H140="","",OFFSET(Summary!$H140,0,Analysis!BS$10))</f>
        <v/>
      </c>
      <c r="BT140" s="269" t="str">
        <f ca="1">IF(Summary!$H140="","",OFFSET(Summary!$H140,0,Analysis!BT$10))</f>
        <v/>
      </c>
      <c r="BU140" s="269" t="str">
        <f ca="1">IF(Summary!$H140="","",OFFSET(Summary!$H140,0,Analysis!BU$10))</f>
        <v/>
      </c>
      <c r="BV140" s="269" t="str">
        <f ca="1">IF(Summary!$H140="","",OFFSET(Summary!$H140,0,Analysis!BV$10))</f>
        <v/>
      </c>
      <c r="BW140" s="269" t="str">
        <f ca="1">IF(Summary!$H140="","",OFFSET(Summary!$H140,0,Analysis!BW$10))</f>
        <v/>
      </c>
      <c r="BX140" s="269" t="str">
        <f ca="1">IF(Summary!$H140="","",OFFSET(Summary!$H140,0,Analysis!BX$10))</f>
        <v/>
      </c>
      <c r="BY140" s="269" t="str">
        <f ca="1">IF(Summary!$H140="","",OFFSET(Summary!$H140,0,Analysis!BY$10))</f>
        <v/>
      </c>
      <c r="BZ140" s="269" t="str">
        <f ca="1">IF(Summary!$H140="","",OFFSET(Summary!$H140,0,Analysis!BZ$10))</f>
        <v/>
      </c>
      <c r="CA140" s="269"/>
    </row>
    <row r="141" spans="4:79" ht="18" customHeight="1" x14ac:dyDescent="0.25">
      <c r="D141" s="38"/>
      <c r="E141" s="45"/>
      <c r="F141" s="44"/>
      <c r="G141" s="177"/>
      <c r="H141" s="175"/>
      <c r="I141" s="44"/>
      <c r="J141" s="146"/>
      <c r="K141" s="186">
        <v>88</v>
      </c>
      <c r="L141" s="146"/>
      <c r="M141" s="153" t="str">
        <f>IF(L141="","",IFERROR(SUMIFS(Allocations!$AA$29:$AA$128,Allocations!$AC$29:$AC$128,1,Allocations!$Z$29:$Z$128,Analysis!L141),0))</f>
        <v/>
      </c>
      <c r="N141" s="153" t="str">
        <f>IF(L141="","",IF(IFERROR(SUMIFS(TB_TRANSACTIONS[Total ($)],TB_TRANSACTIONS[Subcategory],Analysis!L141,TB_TRANSACTIONS[Month],$K$8),0)&lt;M141,IFERROR(SUMIFS(TB_TRANSACTIONS[Total ($)],TB_TRANSACTIONS[Subcategory],Analysis!L141,TB_TRANSACTIONS[Month],$K$8),0),M141))</f>
        <v/>
      </c>
      <c r="O141" s="153" t="str">
        <f>IF(L141="","",IF(IFERROR(SUMIFS(TB_TRANSACTIONS[Total ($)],TB_TRANSACTIONS[Subcategory],Analysis!L141,TB_TRANSACTIONS[Month],$K$8,TB_TRANSACTIONS[Monthly filter],1),0)&gt;M141,SUMIFS(TB_TRANSACTIONS[Total ($)],TB_TRANSACTIONS[Subcategory],Analysis!L141,TB_TRANSACTIONS[Month],$K$8,TB_TRANSACTIONS[Monthly filter],1),0))</f>
        <v/>
      </c>
      <c r="P141" s="153" t="str">
        <f t="shared" si="66"/>
        <v/>
      </c>
      <c r="Q141" s="151" t="str">
        <f t="shared" si="55"/>
        <v/>
      </c>
      <c r="R141" s="151" t="str">
        <f t="shared" si="67"/>
        <v/>
      </c>
      <c r="S141" s="151" t="str">
        <f t="shared" si="68"/>
        <v/>
      </c>
      <c r="T141" s="226" t="str">
        <f t="shared" si="69"/>
        <v/>
      </c>
      <c r="U141" s="186">
        <v>88</v>
      </c>
      <c r="V141" s="146"/>
      <c r="W141" s="153" t="str">
        <f>IF(L141="","",IFERROR(SUMIFS(TB_TRANSACTIONS[Total ($)],TB_TRANSACTIONS[Subcategory],Analysis!L141,TB_TRANSACTIONS[Month],$K$8,TB_TRANSACTIONS[Expense type],"Fixed",TB_TRANSACTIONS[Monthly filter],1),0))</f>
        <v/>
      </c>
      <c r="X141" s="153" t="str">
        <f>IF(L141="","",IFERROR(SUMIFS(TB_TRANSACTIONS[Total ($)],TB_TRANSACTIONS[Subcategory],Analysis!L141,TB_TRANSACTIONS[Month],$K$8,TB_TRANSACTIONS[Expense type],"Variable",TB_TRANSACTIONS[Monthly filter],1),0))</f>
        <v/>
      </c>
      <c r="Y141" s="153"/>
      <c r="AC141" s="146"/>
      <c r="AD141" s="186">
        <v>88</v>
      </c>
      <c r="AF141" s="153" t="str">
        <f>IF(AE141="","",IFERROR(SUMIFS(Allocations!$AF$29:$AF$128,Allocations!$AH$29:$AH$128,1,Allocations!$AE$29:$AE$128,Analysis!AE141),0))</f>
        <v/>
      </c>
      <c r="AG141" s="153" t="str">
        <f>IF(AE141="","",IF(IFERROR(SUMIFS(TB_TRANSACTIONS[Total ($)],TB_TRANSACTIONS[Quarterly filter],1,TB_TRANSACTIONS[Subcategory],AE141),0)&lt;AF141,IFERROR(SUMIFS(TB_TRANSACTIONS[Total ($)],TB_TRANSACTIONS[Quarterly filter],1,TB_TRANSACTIONS[Subcategory],AE141),0),AF141))</f>
        <v/>
      </c>
      <c r="AH141" s="153" t="str">
        <f>IF(AE141="","",IF(IFERROR(SUMIFS(TB_TRANSACTIONS[Total ($)],TB_TRANSACTIONS[Subcategory],Analysis!AE141,TB_TRANSACTIONS[Quarter],$AD$8,TB_TRANSACTIONS[Quarterly filter],1),0)&gt;AF141,SUMIFS(TB_TRANSACTIONS[Total ($)],TB_TRANSACTIONS[Subcategory],Analysis!AE141,TB_TRANSACTIONS[Quarter],$AD$8,TB_TRANSACTIONS[Quarterly filter],1),0))</f>
        <v/>
      </c>
      <c r="AI141" s="153" t="str">
        <f t="shared" si="61"/>
        <v/>
      </c>
      <c r="AJ141" s="151" t="str">
        <f t="shared" si="62"/>
        <v/>
      </c>
      <c r="AK141" s="151" t="str">
        <f t="shared" si="63"/>
        <v/>
      </c>
      <c r="AL141" s="151" t="str">
        <f t="shared" si="64"/>
        <v/>
      </c>
      <c r="AM141" s="226" t="str">
        <f t="shared" si="65"/>
        <v/>
      </c>
      <c r="AN141" s="186">
        <v>88</v>
      </c>
      <c r="AO141" s="146"/>
      <c r="AP141" s="153" t="str">
        <f>IF(AE141="","",IFERROR(SUMIFS(TB_TRANSACTIONS[Total ($)],TB_TRANSACTIONS[Subcategory],Analysis!AE141,TB_TRANSACTIONS[Quarter],$AD$8,TB_TRANSACTIONS[Expense type],"Fixed",TB_TRANSACTIONS[Quarterly filter],1),0))</f>
        <v/>
      </c>
      <c r="AQ141" s="153" t="str">
        <f>IF(AE141="","",IFERROR(SUMIFS(TB_TRANSACTIONS[Total ($)],TB_TRANSACTIONS[Subcategory],Analysis!AE141,TB_TRANSACTIONS[Quarter],$AD$8,TB_TRANSACTIONS[Expense type],"Variable",TB_TRANSACTIONS[Quarterly filter],1),0))</f>
        <v/>
      </c>
      <c r="AV141" s="146"/>
      <c r="AW141" s="186">
        <v>88</v>
      </c>
      <c r="AX141" s="146"/>
      <c r="AY141" s="153" t="str">
        <f>IF(AX141="","",IFERROR(SUMIFS(TB_ALLOCATIONS[Total ($)],TB_ALLOCATIONS[Annual filter],1,TB_ALLOCATIONS[Subcategory],Analysis!AX141),0))</f>
        <v/>
      </c>
      <c r="AZ141" s="153" t="str">
        <f>IF(AX141="","",IF(IFERROR(SUMIFS(TB_TRANSACTIONS[Total ($)],TB_TRANSACTIONS[Annual filter],1,TB_TRANSACTIONS[Subcategory],AX141),0)&lt;AY141,IFERROR(SUMIFS(TB_TRANSACTIONS[Total ($)],TB_TRANSACTIONS[Annual filter],1,TB_TRANSACTIONS[Subcategory],AX141),0),AY141))</f>
        <v/>
      </c>
      <c r="BA141" s="153" t="str">
        <f>IF(AX141="","",IF(IFERROR(SUMIFS(TB_TRANSACTIONS[Total ($)],TB_TRANSACTIONS[Subcategory],Analysis!AX141,TB_TRANSACTIONS[Annual filter],1),0)&gt;AY141,SUMIFS(TB_TRANSACTIONS[Total ($)],TB_TRANSACTIONS[Subcategory],Analysis!AX141,TB_TRANSACTIONS[Annual filter],1),0))</f>
        <v/>
      </c>
      <c r="BB141" s="153" t="str">
        <f t="shared" si="57"/>
        <v/>
      </c>
      <c r="BC141" s="151" t="str">
        <f t="shared" si="58"/>
        <v/>
      </c>
      <c r="BD141" s="151" t="str">
        <f t="shared" si="56"/>
        <v/>
      </c>
      <c r="BE141" s="151" t="str">
        <f t="shared" si="59"/>
        <v/>
      </c>
      <c r="BF141" s="226" t="str">
        <f t="shared" si="60"/>
        <v/>
      </c>
      <c r="BH141" s="146"/>
      <c r="BI141" s="153" t="str">
        <f>IF(AX141="","",IFERROR(SUMIFS(TB_TRANSACTIONS[Total ($)],TB_TRANSACTIONS[Subcategory],Analysis!AX141,TB_TRANSACTIONS[Annual filter],1,TB_TRANSACTIONS[Expense type],"Fixed"),0))</f>
        <v/>
      </c>
      <c r="BJ141" s="153" t="str">
        <f>IF(AX141="","",IFERROR(SUMIFS(TB_TRANSACTIONS[Total ($)],TB_TRANSACTIONS[Subcategory],Analysis!AX141,TB_TRANSACTIONS[Annual filter],1,TB_TRANSACTIONS[Expense type],"Variable"),0))</f>
        <v/>
      </c>
      <c r="BK141" s="24"/>
      <c r="BL141" s="24"/>
      <c r="BM141" s="24"/>
      <c r="BN141" s="24"/>
      <c r="BO141" s="269" t="str">
        <f ca="1">IF(Summary!$H141="","",OFFSET(Summary!$H141,0,Analysis!BO$10))</f>
        <v/>
      </c>
      <c r="BP141" s="269" t="str">
        <f ca="1">IF(Summary!$H141="","",OFFSET(Summary!$H141,0,Analysis!BP$10))</f>
        <v/>
      </c>
      <c r="BQ141" s="269" t="str">
        <f ca="1">IF(Summary!$H141="","",OFFSET(Summary!$H141,0,Analysis!BQ$10))</f>
        <v/>
      </c>
      <c r="BR141" s="269" t="str">
        <f ca="1">IF(Summary!$H141="","",OFFSET(Summary!$H141,0,Analysis!BR$10))</f>
        <v/>
      </c>
      <c r="BS141" s="269" t="str">
        <f ca="1">IF(Summary!$H141="","",OFFSET(Summary!$H141,0,Analysis!BS$10))</f>
        <v/>
      </c>
      <c r="BT141" s="269" t="str">
        <f ca="1">IF(Summary!$H141="","",OFFSET(Summary!$H141,0,Analysis!BT$10))</f>
        <v/>
      </c>
      <c r="BU141" s="269" t="str">
        <f ca="1">IF(Summary!$H141="","",OFFSET(Summary!$H141,0,Analysis!BU$10))</f>
        <v/>
      </c>
      <c r="BV141" s="269" t="str">
        <f ca="1">IF(Summary!$H141="","",OFFSET(Summary!$H141,0,Analysis!BV$10))</f>
        <v/>
      </c>
      <c r="BW141" s="269" t="str">
        <f ca="1">IF(Summary!$H141="","",OFFSET(Summary!$H141,0,Analysis!BW$10))</f>
        <v/>
      </c>
      <c r="BX141" s="269" t="str">
        <f ca="1">IF(Summary!$H141="","",OFFSET(Summary!$H141,0,Analysis!BX$10))</f>
        <v/>
      </c>
      <c r="BY141" s="269" t="str">
        <f ca="1">IF(Summary!$H141="","",OFFSET(Summary!$H141,0,Analysis!BY$10))</f>
        <v/>
      </c>
      <c r="BZ141" s="269" t="str">
        <f ca="1">IF(Summary!$H141="","",OFFSET(Summary!$H141,0,Analysis!BZ$10))</f>
        <v/>
      </c>
      <c r="CA141" s="269"/>
    </row>
    <row r="142" spans="4:79" ht="18" customHeight="1" x14ac:dyDescent="0.25">
      <c r="D142" s="38"/>
      <c r="E142" s="45"/>
      <c r="F142" s="44"/>
      <c r="G142" s="177"/>
      <c r="H142" s="175"/>
      <c r="I142" s="44"/>
      <c r="J142" s="146"/>
      <c r="K142" s="186">
        <v>89</v>
      </c>
      <c r="L142" s="146"/>
      <c r="M142" s="153" t="str">
        <f>IF(L142="","",IFERROR(SUMIFS(Allocations!$AA$29:$AA$128,Allocations!$AC$29:$AC$128,1,Allocations!$Z$29:$Z$128,Analysis!L142),0))</f>
        <v/>
      </c>
      <c r="N142" s="153" t="str">
        <f>IF(L142="","",IF(IFERROR(SUMIFS(TB_TRANSACTIONS[Total ($)],TB_TRANSACTIONS[Subcategory],Analysis!L142,TB_TRANSACTIONS[Month],$K$8),0)&lt;M142,IFERROR(SUMIFS(TB_TRANSACTIONS[Total ($)],TB_TRANSACTIONS[Subcategory],Analysis!L142,TB_TRANSACTIONS[Month],$K$8),0),M142))</f>
        <v/>
      </c>
      <c r="O142" s="153" t="str">
        <f>IF(L142="","",IF(IFERROR(SUMIFS(TB_TRANSACTIONS[Total ($)],TB_TRANSACTIONS[Subcategory],Analysis!L142,TB_TRANSACTIONS[Month],$K$8,TB_TRANSACTIONS[Monthly filter],1),0)&gt;M142,SUMIFS(TB_TRANSACTIONS[Total ($)],TB_TRANSACTIONS[Subcategory],Analysis!L142,TB_TRANSACTIONS[Month],$K$8,TB_TRANSACTIONS[Monthly filter],1),0))</f>
        <v/>
      </c>
      <c r="P142" s="153" t="str">
        <f t="shared" si="66"/>
        <v/>
      </c>
      <c r="Q142" s="151" t="str">
        <f t="shared" si="55"/>
        <v/>
      </c>
      <c r="R142" s="151" t="str">
        <f t="shared" si="67"/>
        <v/>
      </c>
      <c r="S142" s="151" t="str">
        <f t="shared" si="68"/>
        <v/>
      </c>
      <c r="T142" s="226" t="str">
        <f t="shared" si="69"/>
        <v/>
      </c>
      <c r="U142" s="186">
        <v>89</v>
      </c>
      <c r="V142" s="146"/>
      <c r="W142" s="153" t="str">
        <f>IF(L142="","",IFERROR(SUMIFS(TB_TRANSACTIONS[Total ($)],TB_TRANSACTIONS[Subcategory],Analysis!L142,TB_TRANSACTIONS[Month],$K$8,TB_TRANSACTIONS[Expense type],"Fixed",TB_TRANSACTIONS[Monthly filter],1),0))</f>
        <v/>
      </c>
      <c r="X142" s="153" t="str">
        <f>IF(L142="","",IFERROR(SUMIFS(TB_TRANSACTIONS[Total ($)],TB_TRANSACTIONS[Subcategory],Analysis!L142,TB_TRANSACTIONS[Month],$K$8,TB_TRANSACTIONS[Expense type],"Variable",TB_TRANSACTIONS[Monthly filter],1),0))</f>
        <v/>
      </c>
      <c r="Y142" s="153"/>
      <c r="AC142" s="146"/>
      <c r="AD142" s="186">
        <v>89</v>
      </c>
      <c r="AF142" s="153" t="str">
        <f>IF(AE142="","",IFERROR(SUMIFS(Allocations!$AF$29:$AF$128,Allocations!$AH$29:$AH$128,1,Allocations!$AE$29:$AE$128,Analysis!AE142),0))</f>
        <v/>
      </c>
      <c r="AG142" s="153" t="str">
        <f>IF(AE142="","",IF(IFERROR(SUMIFS(TB_TRANSACTIONS[Total ($)],TB_TRANSACTIONS[Quarterly filter],1,TB_TRANSACTIONS[Subcategory],AE142),0)&lt;AF142,IFERROR(SUMIFS(TB_TRANSACTIONS[Total ($)],TB_TRANSACTIONS[Quarterly filter],1,TB_TRANSACTIONS[Subcategory],AE142),0),AF142))</f>
        <v/>
      </c>
      <c r="AH142" s="153" t="str">
        <f>IF(AE142="","",IF(IFERROR(SUMIFS(TB_TRANSACTIONS[Total ($)],TB_TRANSACTIONS[Subcategory],Analysis!AE142,TB_TRANSACTIONS[Quarter],$AD$8,TB_TRANSACTIONS[Quarterly filter],1),0)&gt;AF142,SUMIFS(TB_TRANSACTIONS[Total ($)],TB_TRANSACTIONS[Subcategory],Analysis!AE142,TB_TRANSACTIONS[Quarter],$AD$8,TB_TRANSACTIONS[Quarterly filter],1),0))</f>
        <v/>
      </c>
      <c r="AI142" s="153" t="str">
        <f t="shared" si="61"/>
        <v/>
      </c>
      <c r="AJ142" s="151" t="str">
        <f t="shared" si="62"/>
        <v/>
      </c>
      <c r="AK142" s="151" t="str">
        <f t="shared" si="63"/>
        <v/>
      </c>
      <c r="AL142" s="151" t="str">
        <f t="shared" si="64"/>
        <v/>
      </c>
      <c r="AM142" s="226" t="str">
        <f t="shared" si="65"/>
        <v/>
      </c>
      <c r="AN142" s="186">
        <v>89</v>
      </c>
      <c r="AO142" s="146"/>
      <c r="AP142" s="153" t="str">
        <f>IF(AE142="","",IFERROR(SUMIFS(TB_TRANSACTIONS[Total ($)],TB_TRANSACTIONS[Subcategory],Analysis!AE142,TB_TRANSACTIONS[Quarter],$AD$8,TB_TRANSACTIONS[Expense type],"Fixed",TB_TRANSACTIONS[Quarterly filter],1),0))</f>
        <v/>
      </c>
      <c r="AQ142" s="153" t="str">
        <f>IF(AE142="","",IFERROR(SUMIFS(TB_TRANSACTIONS[Total ($)],TB_TRANSACTIONS[Subcategory],Analysis!AE142,TB_TRANSACTIONS[Quarter],$AD$8,TB_TRANSACTIONS[Expense type],"Variable",TB_TRANSACTIONS[Quarterly filter],1),0))</f>
        <v/>
      </c>
      <c r="AV142" s="146"/>
      <c r="AW142" s="186">
        <v>89</v>
      </c>
      <c r="AX142" s="146"/>
      <c r="AY142" s="153" t="str">
        <f>IF(AX142="","",IFERROR(SUMIFS(TB_ALLOCATIONS[Total ($)],TB_ALLOCATIONS[Annual filter],1,TB_ALLOCATIONS[Subcategory],Analysis!AX142),0))</f>
        <v/>
      </c>
      <c r="AZ142" s="153" t="str">
        <f>IF(AX142="","",IF(IFERROR(SUMIFS(TB_TRANSACTIONS[Total ($)],TB_TRANSACTIONS[Annual filter],1,TB_TRANSACTIONS[Subcategory],AX142),0)&lt;AY142,IFERROR(SUMIFS(TB_TRANSACTIONS[Total ($)],TB_TRANSACTIONS[Annual filter],1,TB_TRANSACTIONS[Subcategory],AX142),0),AY142))</f>
        <v/>
      </c>
      <c r="BA142" s="153" t="str">
        <f>IF(AX142="","",IF(IFERROR(SUMIFS(TB_TRANSACTIONS[Total ($)],TB_TRANSACTIONS[Subcategory],Analysis!AX142,TB_TRANSACTIONS[Annual filter],1),0)&gt;AY142,SUMIFS(TB_TRANSACTIONS[Total ($)],TB_TRANSACTIONS[Subcategory],Analysis!AX142,TB_TRANSACTIONS[Annual filter],1),0))</f>
        <v/>
      </c>
      <c r="BB142" s="153" t="str">
        <f t="shared" si="57"/>
        <v/>
      </c>
      <c r="BC142" s="151" t="str">
        <f t="shared" si="58"/>
        <v/>
      </c>
      <c r="BD142" s="151" t="str">
        <f t="shared" si="56"/>
        <v/>
      </c>
      <c r="BE142" s="151" t="str">
        <f t="shared" si="59"/>
        <v/>
      </c>
      <c r="BF142" s="226" t="str">
        <f t="shared" si="60"/>
        <v/>
      </c>
      <c r="BH142" s="146"/>
      <c r="BI142" s="153" t="str">
        <f>IF(AX142="","",IFERROR(SUMIFS(TB_TRANSACTIONS[Total ($)],TB_TRANSACTIONS[Subcategory],Analysis!AX142,TB_TRANSACTIONS[Annual filter],1,TB_TRANSACTIONS[Expense type],"Fixed"),0))</f>
        <v/>
      </c>
      <c r="BJ142" s="153" t="str">
        <f>IF(AX142="","",IFERROR(SUMIFS(TB_TRANSACTIONS[Total ($)],TB_TRANSACTIONS[Subcategory],Analysis!AX142,TB_TRANSACTIONS[Annual filter],1,TB_TRANSACTIONS[Expense type],"Variable"),0))</f>
        <v/>
      </c>
      <c r="BK142" s="24"/>
      <c r="BL142" s="24"/>
      <c r="BM142" s="24"/>
      <c r="BN142" s="24"/>
      <c r="BO142" s="269" t="str">
        <f ca="1">IF(Summary!$H142="","",OFFSET(Summary!$H142,0,Analysis!BO$10))</f>
        <v/>
      </c>
      <c r="BP142" s="269" t="str">
        <f ca="1">IF(Summary!$H142="","",OFFSET(Summary!$H142,0,Analysis!BP$10))</f>
        <v/>
      </c>
      <c r="BQ142" s="269" t="str">
        <f ca="1">IF(Summary!$H142="","",OFFSET(Summary!$H142,0,Analysis!BQ$10))</f>
        <v/>
      </c>
      <c r="BR142" s="269" t="str">
        <f ca="1">IF(Summary!$H142="","",OFFSET(Summary!$H142,0,Analysis!BR$10))</f>
        <v/>
      </c>
      <c r="BS142" s="269" t="str">
        <f ca="1">IF(Summary!$H142="","",OFFSET(Summary!$H142,0,Analysis!BS$10))</f>
        <v/>
      </c>
      <c r="BT142" s="269" t="str">
        <f ca="1">IF(Summary!$H142="","",OFFSET(Summary!$H142,0,Analysis!BT$10))</f>
        <v/>
      </c>
      <c r="BU142" s="269" t="str">
        <f ca="1">IF(Summary!$H142="","",OFFSET(Summary!$H142,0,Analysis!BU$10))</f>
        <v/>
      </c>
      <c r="BV142" s="269" t="str">
        <f ca="1">IF(Summary!$H142="","",OFFSET(Summary!$H142,0,Analysis!BV$10))</f>
        <v/>
      </c>
      <c r="BW142" s="269" t="str">
        <f ca="1">IF(Summary!$H142="","",OFFSET(Summary!$H142,0,Analysis!BW$10))</f>
        <v/>
      </c>
      <c r="BX142" s="269" t="str">
        <f ca="1">IF(Summary!$H142="","",OFFSET(Summary!$H142,0,Analysis!BX$10))</f>
        <v/>
      </c>
      <c r="BY142" s="269" t="str">
        <f ca="1">IF(Summary!$H142="","",OFFSET(Summary!$H142,0,Analysis!BY$10))</f>
        <v/>
      </c>
      <c r="BZ142" s="269" t="str">
        <f ca="1">IF(Summary!$H142="","",OFFSET(Summary!$H142,0,Analysis!BZ$10))</f>
        <v/>
      </c>
      <c r="CA142" s="269"/>
    </row>
    <row r="143" spans="4:79" ht="18" customHeight="1" x14ac:dyDescent="0.25">
      <c r="D143" s="38"/>
      <c r="E143" s="45"/>
      <c r="F143" s="44"/>
      <c r="G143" s="177"/>
      <c r="H143" s="175"/>
      <c r="I143" s="44"/>
      <c r="J143" s="146"/>
      <c r="K143" s="186">
        <v>90</v>
      </c>
      <c r="L143" s="146"/>
      <c r="M143" s="153" t="str">
        <f>IF(L143="","",IFERROR(SUMIFS(Allocations!$AA$29:$AA$128,Allocations!$AC$29:$AC$128,1,Allocations!$Z$29:$Z$128,Analysis!L143),0))</f>
        <v/>
      </c>
      <c r="N143" s="153" t="str">
        <f>IF(L143="","",IF(IFERROR(SUMIFS(TB_TRANSACTIONS[Total ($)],TB_TRANSACTIONS[Subcategory],Analysis!L143,TB_TRANSACTIONS[Month],$K$8),0)&lt;M143,IFERROR(SUMIFS(TB_TRANSACTIONS[Total ($)],TB_TRANSACTIONS[Subcategory],Analysis!L143,TB_TRANSACTIONS[Month],$K$8),0),M143))</f>
        <v/>
      </c>
      <c r="O143" s="153" t="str">
        <f>IF(L143="","",IF(IFERROR(SUMIFS(TB_TRANSACTIONS[Total ($)],TB_TRANSACTIONS[Subcategory],Analysis!L143,TB_TRANSACTIONS[Month],$K$8,TB_TRANSACTIONS[Monthly filter],1),0)&gt;M143,SUMIFS(TB_TRANSACTIONS[Total ($)],TB_TRANSACTIONS[Subcategory],Analysis!L143,TB_TRANSACTIONS[Month],$K$8,TB_TRANSACTIONS[Monthly filter],1),0))</f>
        <v/>
      </c>
      <c r="P143" s="153" t="str">
        <f t="shared" si="66"/>
        <v/>
      </c>
      <c r="Q143" s="151" t="str">
        <f t="shared" si="55"/>
        <v/>
      </c>
      <c r="R143" s="151" t="str">
        <f t="shared" si="67"/>
        <v/>
      </c>
      <c r="S143" s="151" t="str">
        <f t="shared" si="68"/>
        <v/>
      </c>
      <c r="T143" s="226" t="str">
        <f t="shared" si="69"/>
        <v/>
      </c>
      <c r="U143" s="186">
        <v>90</v>
      </c>
      <c r="V143" s="146"/>
      <c r="W143" s="153" t="str">
        <f>IF(L143="","",IFERROR(SUMIFS(TB_TRANSACTIONS[Total ($)],TB_TRANSACTIONS[Subcategory],Analysis!L143,TB_TRANSACTIONS[Month],$K$8,TB_TRANSACTIONS[Expense type],"Fixed",TB_TRANSACTIONS[Monthly filter],1),0))</f>
        <v/>
      </c>
      <c r="X143" s="153" t="str">
        <f>IF(L143="","",IFERROR(SUMIFS(TB_TRANSACTIONS[Total ($)],TB_TRANSACTIONS[Subcategory],Analysis!L143,TB_TRANSACTIONS[Month],$K$8,TB_TRANSACTIONS[Expense type],"Variable",TB_TRANSACTIONS[Monthly filter],1),0))</f>
        <v/>
      </c>
      <c r="Y143" s="153"/>
      <c r="AC143" s="146"/>
      <c r="AD143" s="186">
        <v>90</v>
      </c>
      <c r="AF143" s="153" t="str">
        <f>IF(AE143="","",IFERROR(SUMIFS(Allocations!$AF$29:$AF$128,Allocations!$AH$29:$AH$128,1,Allocations!$AE$29:$AE$128,Analysis!AE143),0))</f>
        <v/>
      </c>
      <c r="AG143" s="153" t="str">
        <f>IF(AE143="","",IF(IFERROR(SUMIFS(TB_TRANSACTIONS[Total ($)],TB_TRANSACTIONS[Quarterly filter],1,TB_TRANSACTIONS[Subcategory],AE143),0)&lt;AF143,IFERROR(SUMIFS(TB_TRANSACTIONS[Total ($)],TB_TRANSACTIONS[Quarterly filter],1,TB_TRANSACTIONS[Subcategory],AE143),0),AF143))</f>
        <v/>
      </c>
      <c r="AH143" s="153" t="str">
        <f>IF(AE143="","",IF(IFERROR(SUMIFS(TB_TRANSACTIONS[Total ($)],TB_TRANSACTIONS[Subcategory],Analysis!AE143,TB_TRANSACTIONS[Quarter],$AD$8,TB_TRANSACTIONS[Quarterly filter],1),0)&gt;AF143,SUMIFS(TB_TRANSACTIONS[Total ($)],TB_TRANSACTIONS[Subcategory],Analysis!AE143,TB_TRANSACTIONS[Quarter],$AD$8,TB_TRANSACTIONS[Quarterly filter],1),0))</f>
        <v/>
      </c>
      <c r="AI143" s="153" t="str">
        <f t="shared" si="61"/>
        <v/>
      </c>
      <c r="AJ143" s="151" t="str">
        <f t="shared" si="62"/>
        <v/>
      </c>
      <c r="AK143" s="151" t="str">
        <f t="shared" si="63"/>
        <v/>
      </c>
      <c r="AL143" s="151" t="str">
        <f t="shared" si="64"/>
        <v/>
      </c>
      <c r="AM143" s="226" t="str">
        <f t="shared" si="65"/>
        <v/>
      </c>
      <c r="AN143" s="186">
        <v>90</v>
      </c>
      <c r="AO143" s="146"/>
      <c r="AP143" s="153" t="str">
        <f>IF(AE143="","",IFERROR(SUMIFS(TB_TRANSACTIONS[Total ($)],TB_TRANSACTIONS[Subcategory],Analysis!AE143,TB_TRANSACTIONS[Quarter],$AD$8,TB_TRANSACTIONS[Expense type],"Fixed",TB_TRANSACTIONS[Quarterly filter],1),0))</f>
        <v/>
      </c>
      <c r="AQ143" s="153" t="str">
        <f>IF(AE143="","",IFERROR(SUMIFS(TB_TRANSACTIONS[Total ($)],TB_TRANSACTIONS[Subcategory],Analysis!AE143,TB_TRANSACTIONS[Quarter],$AD$8,TB_TRANSACTIONS[Expense type],"Variable",TB_TRANSACTIONS[Quarterly filter],1),0))</f>
        <v/>
      </c>
      <c r="AV143" s="146"/>
      <c r="AW143" s="186">
        <v>90</v>
      </c>
      <c r="AX143" s="146"/>
      <c r="AY143" s="153" t="str">
        <f>IF(AX143="","",IFERROR(SUMIFS(TB_ALLOCATIONS[Total ($)],TB_ALLOCATIONS[Annual filter],1,TB_ALLOCATIONS[Subcategory],Analysis!AX143),0))</f>
        <v/>
      </c>
      <c r="AZ143" s="153" t="str">
        <f>IF(AX143="","",IF(IFERROR(SUMIFS(TB_TRANSACTIONS[Total ($)],TB_TRANSACTIONS[Annual filter],1,TB_TRANSACTIONS[Subcategory],AX143),0)&lt;AY143,IFERROR(SUMIFS(TB_TRANSACTIONS[Total ($)],TB_TRANSACTIONS[Annual filter],1,TB_TRANSACTIONS[Subcategory],AX143),0),AY143))</f>
        <v/>
      </c>
      <c r="BA143" s="153" t="str">
        <f>IF(AX143="","",IF(IFERROR(SUMIFS(TB_TRANSACTIONS[Total ($)],TB_TRANSACTIONS[Subcategory],Analysis!AX143,TB_TRANSACTIONS[Annual filter],1),0)&gt;AY143,SUMIFS(TB_TRANSACTIONS[Total ($)],TB_TRANSACTIONS[Subcategory],Analysis!AX143,TB_TRANSACTIONS[Annual filter],1),0))</f>
        <v/>
      </c>
      <c r="BB143" s="153" t="str">
        <f t="shared" si="57"/>
        <v/>
      </c>
      <c r="BC143" s="151" t="str">
        <f t="shared" si="58"/>
        <v/>
      </c>
      <c r="BD143" s="151" t="str">
        <f t="shared" si="56"/>
        <v/>
      </c>
      <c r="BE143" s="151" t="str">
        <f t="shared" si="59"/>
        <v/>
      </c>
      <c r="BF143" s="226" t="str">
        <f t="shared" si="60"/>
        <v/>
      </c>
      <c r="BH143" s="146"/>
      <c r="BI143" s="153" t="str">
        <f>IF(AX143="","",IFERROR(SUMIFS(TB_TRANSACTIONS[Total ($)],TB_TRANSACTIONS[Subcategory],Analysis!AX143,TB_TRANSACTIONS[Annual filter],1,TB_TRANSACTIONS[Expense type],"Fixed"),0))</f>
        <v/>
      </c>
      <c r="BJ143" s="153" t="str">
        <f>IF(AX143="","",IFERROR(SUMIFS(TB_TRANSACTIONS[Total ($)],TB_TRANSACTIONS[Subcategory],Analysis!AX143,TB_TRANSACTIONS[Annual filter],1,TB_TRANSACTIONS[Expense type],"Variable"),0))</f>
        <v/>
      </c>
      <c r="BK143" s="24"/>
      <c r="BL143" s="24"/>
      <c r="BM143" s="24"/>
      <c r="BN143" s="24"/>
      <c r="BO143" s="269" t="str">
        <f ca="1">IF(Summary!$H143="","",OFFSET(Summary!$H143,0,Analysis!BO$10))</f>
        <v/>
      </c>
      <c r="BP143" s="269" t="str">
        <f ca="1">IF(Summary!$H143="","",OFFSET(Summary!$H143,0,Analysis!BP$10))</f>
        <v/>
      </c>
      <c r="BQ143" s="269" t="str">
        <f ca="1">IF(Summary!$H143="","",OFFSET(Summary!$H143,0,Analysis!BQ$10))</f>
        <v/>
      </c>
      <c r="BR143" s="269" t="str">
        <f ca="1">IF(Summary!$H143="","",OFFSET(Summary!$H143,0,Analysis!BR$10))</f>
        <v/>
      </c>
      <c r="BS143" s="269" t="str">
        <f ca="1">IF(Summary!$H143="","",OFFSET(Summary!$H143,0,Analysis!BS$10))</f>
        <v/>
      </c>
      <c r="BT143" s="269" t="str">
        <f ca="1">IF(Summary!$H143="","",OFFSET(Summary!$H143,0,Analysis!BT$10))</f>
        <v/>
      </c>
      <c r="BU143" s="269" t="str">
        <f ca="1">IF(Summary!$H143="","",OFFSET(Summary!$H143,0,Analysis!BU$10))</f>
        <v/>
      </c>
      <c r="BV143" s="269" t="str">
        <f ca="1">IF(Summary!$H143="","",OFFSET(Summary!$H143,0,Analysis!BV$10))</f>
        <v/>
      </c>
      <c r="BW143" s="269" t="str">
        <f ca="1">IF(Summary!$H143="","",OFFSET(Summary!$H143,0,Analysis!BW$10))</f>
        <v/>
      </c>
      <c r="BX143" s="269" t="str">
        <f ca="1">IF(Summary!$H143="","",OFFSET(Summary!$H143,0,Analysis!BX$10))</f>
        <v/>
      </c>
      <c r="BY143" s="269" t="str">
        <f ca="1">IF(Summary!$H143="","",OFFSET(Summary!$H143,0,Analysis!BY$10))</f>
        <v/>
      </c>
      <c r="BZ143" s="269" t="str">
        <f ca="1">IF(Summary!$H143="","",OFFSET(Summary!$H143,0,Analysis!BZ$10))</f>
        <v/>
      </c>
      <c r="CA143" s="269"/>
    </row>
    <row r="144" spans="4:79" ht="18" customHeight="1" x14ac:dyDescent="0.25">
      <c r="D144" s="38"/>
      <c r="E144" s="45"/>
      <c r="F144" s="44"/>
      <c r="G144" s="177"/>
      <c r="H144" s="175"/>
      <c r="I144" s="44"/>
      <c r="J144" s="146"/>
      <c r="K144" s="186">
        <v>91</v>
      </c>
      <c r="L144" s="146"/>
      <c r="M144" s="153" t="str">
        <f>IF(L144="","",IFERROR(SUMIFS(Allocations!$AA$29:$AA$128,Allocations!$AC$29:$AC$128,1,Allocations!$Z$29:$Z$128,Analysis!L144),0))</f>
        <v/>
      </c>
      <c r="N144" s="153" t="str">
        <f>IF(L144="","",IF(IFERROR(SUMIFS(TB_TRANSACTIONS[Total ($)],TB_TRANSACTIONS[Subcategory],Analysis!L144,TB_TRANSACTIONS[Month],$K$8),0)&lt;M144,IFERROR(SUMIFS(TB_TRANSACTIONS[Total ($)],TB_TRANSACTIONS[Subcategory],Analysis!L144,TB_TRANSACTIONS[Month],$K$8),0),M144))</f>
        <v/>
      </c>
      <c r="O144" s="153" t="str">
        <f>IF(L144="","",IF(IFERROR(SUMIFS(TB_TRANSACTIONS[Total ($)],TB_TRANSACTIONS[Subcategory],Analysis!L144,TB_TRANSACTIONS[Month],$K$8,TB_TRANSACTIONS[Monthly filter],1),0)&gt;M144,SUMIFS(TB_TRANSACTIONS[Total ($)],TB_TRANSACTIONS[Subcategory],Analysis!L144,TB_TRANSACTIONS[Month],$K$8,TB_TRANSACTIONS[Monthly filter],1),0))</f>
        <v/>
      </c>
      <c r="P144" s="153" t="str">
        <f t="shared" si="66"/>
        <v/>
      </c>
      <c r="Q144" s="151" t="str">
        <f t="shared" si="55"/>
        <v/>
      </c>
      <c r="R144" s="151" t="str">
        <f t="shared" si="67"/>
        <v/>
      </c>
      <c r="S144" s="151" t="str">
        <f t="shared" si="68"/>
        <v/>
      </c>
      <c r="T144" s="226" t="str">
        <f t="shared" si="69"/>
        <v/>
      </c>
      <c r="U144" s="186">
        <v>91</v>
      </c>
      <c r="V144" s="146"/>
      <c r="W144" s="153" t="str">
        <f>IF(L144="","",IFERROR(SUMIFS(TB_TRANSACTIONS[Total ($)],TB_TRANSACTIONS[Subcategory],Analysis!L144,TB_TRANSACTIONS[Month],$K$8,TB_TRANSACTIONS[Expense type],"Fixed",TB_TRANSACTIONS[Monthly filter],1),0))</f>
        <v/>
      </c>
      <c r="X144" s="153" t="str">
        <f>IF(L144="","",IFERROR(SUMIFS(TB_TRANSACTIONS[Total ($)],TB_TRANSACTIONS[Subcategory],Analysis!L144,TB_TRANSACTIONS[Month],$K$8,TB_TRANSACTIONS[Expense type],"Variable",TB_TRANSACTIONS[Monthly filter],1),0))</f>
        <v/>
      </c>
      <c r="Y144" s="153"/>
      <c r="AC144" s="146"/>
      <c r="AD144" s="186">
        <v>91</v>
      </c>
      <c r="AF144" s="153" t="str">
        <f>IF(AE144="","",IFERROR(SUMIFS(Allocations!$AF$29:$AF$128,Allocations!$AH$29:$AH$128,1,Allocations!$AE$29:$AE$128,Analysis!AE144),0))</f>
        <v/>
      </c>
      <c r="AG144" s="153" t="str">
        <f>IF(AE144="","",IF(IFERROR(SUMIFS(TB_TRANSACTIONS[Total ($)],TB_TRANSACTIONS[Quarterly filter],1,TB_TRANSACTIONS[Subcategory],AE144),0)&lt;AF144,IFERROR(SUMIFS(TB_TRANSACTIONS[Total ($)],TB_TRANSACTIONS[Quarterly filter],1,TB_TRANSACTIONS[Subcategory],AE144),0),AF144))</f>
        <v/>
      </c>
      <c r="AH144" s="153" t="str">
        <f>IF(AE144="","",IF(IFERROR(SUMIFS(TB_TRANSACTIONS[Total ($)],TB_TRANSACTIONS[Subcategory],Analysis!AE144,TB_TRANSACTIONS[Quarter],$AD$8,TB_TRANSACTIONS[Quarterly filter],1),0)&gt;AF144,SUMIFS(TB_TRANSACTIONS[Total ($)],TB_TRANSACTIONS[Subcategory],Analysis!AE144,TB_TRANSACTIONS[Quarter],$AD$8,TB_TRANSACTIONS[Quarterly filter],1),0))</f>
        <v/>
      </c>
      <c r="AI144" s="153" t="str">
        <f t="shared" si="61"/>
        <v/>
      </c>
      <c r="AJ144" s="151" t="str">
        <f t="shared" si="62"/>
        <v/>
      </c>
      <c r="AK144" s="151" t="str">
        <f t="shared" si="63"/>
        <v/>
      </c>
      <c r="AL144" s="151" t="str">
        <f t="shared" si="64"/>
        <v/>
      </c>
      <c r="AM144" s="226" t="str">
        <f t="shared" si="65"/>
        <v/>
      </c>
      <c r="AN144" s="186">
        <v>91</v>
      </c>
      <c r="AO144" s="146"/>
      <c r="AP144" s="153" t="str">
        <f>IF(AE144="","",IFERROR(SUMIFS(TB_TRANSACTIONS[Total ($)],TB_TRANSACTIONS[Subcategory],Analysis!AE144,TB_TRANSACTIONS[Quarter],$AD$8,TB_TRANSACTIONS[Expense type],"Fixed",TB_TRANSACTIONS[Quarterly filter],1),0))</f>
        <v/>
      </c>
      <c r="AQ144" s="153" t="str">
        <f>IF(AE144="","",IFERROR(SUMIFS(TB_TRANSACTIONS[Total ($)],TB_TRANSACTIONS[Subcategory],Analysis!AE144,TB_TRANSACTIONS[Quarter],$AD$8,TB_TRANSACTIONS[Expense type],"Variable",TB_TRANSACTIONS[Quarterly filter],1),0))</f>
        <v/>
      </c>
      <c r="AV144" s="146"/>
      <c r="AW144" s="186">
        <v>91</v>
      </c>
      <c r="AX144" s="146"/>
      <c r="AY144" s="153" t="str">
        <f>IF(AX144="","",IFERROR(SUMIFS(TB_ALLOCATIONS[Total ($)],TB_ALLOCATIONS[Annual filter],1,TB_ALLOCATIONS[Subcategory],Analysis!AX144),0))</f>
        <v/>
      </c>
      <c r="AZ144" s="153" t="str">
        <f>IF(AX144="","",IF(IFERROR(SUMIFS(TB_TRANSACTIONS[Total ($)],TB_TRANSACTIONS[Annual filter],1,TB_TRANSACTIONS[Subcategory],AX144),0)&lt;AY144,IFERROR(SUMIFS(TB_TRANSACTIONS[Total ($)],TB_TRANSACTIONS[Annual filter],1,TB_TRANSACTIONS[Subcategory],AX144),0),AY144))</f>
        <v/>
      </c>
      <c r="BA144" s="153" t="str">
        <f>IF(AX144="","",IF(IFERROR(SUMIFS(TB_TRANSACTIONS[Total ($)],TB_TRANSACTIONS[Subcategory],Analysis!AX144,TB_TRANSACTIONS[Annual filter],1),0)&gt;AY144,SUMIFS(TB_TRANSACTIONS[Total ($)],TB_TRANSACTIONS[Subcategory],Analysis!AX144,TB_TRANSACTIONS[Annual filter],1),0))</f>
        <v/>
      </c>
      <c r="BB144" s="153" t="str">
        <f t="shared" si="57"/>
        <v/>
      </c>
      <c r="BC144" s="151" t="str">
        <f t="shared" si="58"/>
        <v/>
      </c>
      <c r="BD144" s="151" t="str">
        <f t="shared" si="56"/>
        <v/>
      </c>
      <c r="BE144" s="151" t="str">
        <f t="shared" si="59"/>
        <v/>
      </c>
      <c r="BF144" s="226" t="str">
        <f t="shared" si="60"/>
        <v/>
      </c>
      <c r="BH144" s="146"/>
      <c r="BI144" s="153" t="str">
        <f>IF(AX144="","",IFERROR(SUMIFS(TB_TRANSACTIONS[Total ($)],TB_TRANSACTIONS[Subcategory],Analysis!AX144,TB_TRANSACTIONS[Annual filter],1,TB_TRANSACTIONS[Expense type],"Fixed"),0))</f>
        <v/>
      </c>
      <c r="BJ144" s="153" t="str">
        <f>IF(AX144="","",IFERROR(SUMIFS(TB_TRANSACTIONS[Total ($)],TB_TRANSACTIONS[Subcategory],Analysis!AX144,TB_TRANSACTIONS[Annual filter],1,TB_TRANSACTIONS[Expense type],"Variable"),0))</f>
        <v/>
      </c>
      <c r="BK144" s="24"/>
      <c r="BL144" s="24"/>
      <c r="BM144" s="24"/>
      <c r="BN144" s="24"/>
      <c r="BO144" s="269" t="str">
        <f ca="1">IF(Summary!$H144="","",OFFSET(Summary!$H144,0,Analysis!BO$10))</f>
        <v/>
      </c>
      <c r="BP144" s="269" t="str">
        <f ca="1">IF(Summary!$H144="","",OFFSET(Summary!$H144,0,Analysis!BP$10))</f>
        <v/>
      </c>
      <c r="BQ144" s="269" t="str">
        <f ca="1">IF(Summary!$H144="","",OFFSET(Summary!$H144,0,Analysis!BQ$10))</f>
        <v/>
      </c>
      <c r="BR144" s="269" t="str">
        <f ca="1">IF(Summary!$H144="","",OFFSET(Summary!$H144,0,Analysis!BR$10))</f>
        <v/>
      </c>
      <c r="BS144" s="269" t="str">
        <f ca="1">IF(Summary!$H144="","",OFFSET(Summary!$H144,0,Analysis!BS$10))</f>
        <v/>
      </c>
      <c r="BT144" s="269" t="str">
        <f ca="1">IF(Summary!$H144="","",OFFSET(Summary!$H144,0,Analysis!BT$10))</f>
        <v/>
      </c>
      <c r="BU144" s="269" t="str">
        <f ca="1">IF(Summary!$H144="","",OFFSET(Summary!$H144,0,Analysis!BU$10))</f>
        <v/>
      </c>
      <c r="BV144" s="269" t="str">
        <f ca="1">IF(Summary!$H144="","",OFFSET(Summary!$H144,0,Analysis!BV$10))</f>
        <v/>
      </c>
      <c r="BW144" s="269" t="str">
        <f ca="1">IF(Summary!$H144="","",OFFSET(Summary!$H144,0,Analysis!BW$10))</f>
        <v/>
      </c>
      <c r="BX144" s="269" t="str">
        <f ca="1">IF(Summary!$H144="","",OFFSET(Summary!$H144,0,Analysis!BX$10))</f>
        <v/>
      </c>
      <c r="BY144" s="269" t="str">
        <f ca="1">IF(Summary!$H144="","",OFFSET(Summary!$H144,0,Analysis!BY$10))</f>
        <v/>
      </c>
      <c r="BZ144" s="269" t="str">
        <f ca="1">IF(Summary!$H144="","",OFFSET(Summary!$H144,0,Analysis!BZ$10))</f>
        <v/>
      </c>
      <c r="CA144" s="269"/>
    </row>
    <row r="145" spans="4:79" ht="18" customHeight="1" x14ac:dyDescent="0.25">
      <c r="D145" s="38"/>
      <c r="E145" s="45"/>
      <c r="F145" s="44"/>
      <c r="G145" s="177"/>
      <c r="H145" s="175"/>
      <c r="I145" s="44"/>
      <c r="J145" s="146"/>
      <c r="K145" s="186">
        <v>92</v>
      </c>
      <c r="L145" s="146"/>
      <c r="M145" s="153" t="str">
        <f>IF(L145="","",IFERROR(SUMIFS(Allocations!$AA$29:$AA$128,Allocations!$AC$29:$AC$128,1,Allocations!$Z$29:$Z$128,Analysis!L145),0))</f>
        <v/>
      </c>
      <c r="N145" s="153" t="str">
        <f>IF(L145="","",IF(IFERROR(SUMIFS(TB_TRANSACTIONS[Total ($)],TB_TRANSACTIONS[Subcategory],Analysis!L145,TB_TRANSACTIONS[Month],$K$8),0)&lt;M145,IFERROR(SUMIFS(TB_TRANSACTIONS[Total ($)],TB_TRANSACTIONS[Subcategory],Analysis!L145,TB_TRANSACTIONS[Month],$K$8),0),M145))</f>
        <v/>
      </c>
      <c r="O145" s="153" t="str">
        <f>IF(L145="","",IF(IFERROR(SUMIFS(TB_TRANSACTIONS[Total ($)],TB_TRANSACTIONS[Subcategory],Analysis!L145,TB_TRANSACTIONS[Month],$K$8,TB_TRANSACTIONS[Monthly filter],1),0)&gt;M145,SUMIFS(TB_TRANSACTIONS[Total ($)],TB_TRANSACTIONS[Subcategory],Analysis!L145,TB_TRANSACTIONS[Month],$K$8,TB_TRANSACTIONS[Monthly filter],1),0))</f>
        <v/>
      </c>
      <c r="P145" s="153" t="str">
        <f t="shared" si="66"/>
        <v/>
      </c>
      <c r="Q145" s="151" t="str">
        <f t="shared" si="55"/>
        <v/>
      </c>
      <c r="R145" s="151" t="str">
        <f t="shared" si="67"/>
        <v/>
      </c>
      <c r="S145" s="151" t="str">
        <f t="shared" si="68"/>
        <v/>
      </c>
      <c r="T145" s="226" t="str">
        <f t="shared" si="69"/>
        <v/>
      </c>
      <c r="U145" s="186">
        <v>92</v>
      </c>
      <c r="V145" s="146"/>
      <c r="W145" s="153" t="str">
        <f>IF(L145="","",IFERROR(SUMIFS(TB_TRANSACTIONS[Total ($)],TB_TRANSACTIONS[Subcategory],Analysis!L145,TB_TRANSACTIONS[Month],$K$8,TB_TRANSACTIONS[Expense type],"Fixed",TB_TRANSACTIONS[Monthly filter],1),0))</f>
        <v/>
      </c>
      <c r="X145" s="153" t="str">
        <f>IF(L145="","",IFERROR(SUMIFS(TB_TRANSACTIONS[Total ($)],TB_TRANSACTIONS[Subcategory],Analysis!L145,TB_TRANSACTIONS[Month],$K$8,TB_TRANSACTIONS[Expense type],"Variable",TB_TRANSACTIONS[Monthly filter],1),0))</f>
        <v/>
      </c>
      <c r="Y145" s="153"/>
      <c r="AC145" s="146"/>
      <c r="AD145" s="186">
        <v>92</v>
      </c>
      <c r="AF145" s="153" t="str">
        <f>IF(AE145="","",IFERROR(SUMIFS(Allocations!$AF$29:$AF$128,Allocations!$AH$29:$AH$128,1,Allocations!$AE$29:$AE$128,Analysis!AE145),0))</f>
        <v/>
      </c>
      <c r="AG145" s="153" t="str">
        <f>IF(AE145="","",IF(IFERROR(SUMIFS(TB_TRANSACTIONS[Total ($)],TB_TRANSACTIONS[Quarterly filter],1,TB_TRANSACTIONS[Subcategory],AE145),0)&lt;AF145,IFERROR(SUMIFS(TB_TRANSACTIONS[Total ($)],TB_TRANSACTIONS[Quarterly filter],1,TB_TRANSACTIONS[Subcategory],AE145),0),AF145))</f>
        <v/>
      </c>
      <c r="AH145" s="153" t="str">
        <f>IF(AE145="","",IF(IFERROR(SUMIFS(TB_TRANSACTIONS[Total ($)],TB_TRANSACTIONS[Subcategory],Analysis!AE145,TB_TRANSACTIONS[Quarter],$AD$8,TB_TRANSACTIONS[Quarterly filter],1),0)&gt;AF145,SUMIFS(TB_TRANSACTIONS[Total ($)],TB_TRANSACTIONS[Subcategory],Analysis!AE145,TB_TRANSACTIONS[Quarter],$AD$8,TB_TRANSACTIONS[Quarterly filter],1),0))</f>
        <v/>
      </c>
      <c r="AI145" s="153" t="str">
        <f t="shared" si="61"/>
        <v/>
      </c>
      <c r="AJ145" s="151" t="str">
        <f t="shared" si="62"/>
        <v/>
      </c>
      <c r="AK145" s="151" t="str">
        <f t="shared" si="63"/>
        <v/>
      </c>
      <c r="AL145" s="151" t="str">
        <f t="shared" si="64"/>
        <v/>
      </c>
      <c r="AM145" s="226" t="str">
        <f t="shared" si="65"/>
        <v/>
      </c>
      <c r="AN145" s="186">
        <v>92</v>
      </c>
      <c r="AO145" s="146"/>
      <c r="AP145" s="153" t="str">
        <f>IF(AE145="","",IFERROR(SUMIFS(TB_TRANSACTIONS[Total ($)],TB_TRANSACTIONS[Subcategory],Analysis!AE145,TB_TRANSACTIONS[Quarter],$AD$8,TB_TRANSACTIONS[Expense type],"Fixed",TB_TRANSACTIONS[Quarterly filter],1),0))</f>
        <v/>
      </c>
      <c r="AQ145" s="153" t="str">
        <f>IF(AE145="","",IFERROR(SUMIFS(TB_TRANSACTIONS[Total ($)],TB_TRANSACTIONS[Subcategory],Analysis!AE145,TB_TRANSACTIONS[Quarter],$AD$8,TB_TRANSACTIONS[Expense type],"Variable",TB_TRANSACTIONS[Quarterly filter],1),0))</f>
        <v/>
      </c>
      <c r="AV145" s="146"/>
      <c r="AW145" s="186">
        <v>92</v>
      </c>
      <c r="AX145" s="146"/>
      <c r="AY145" s="153" t="str">
        <f>IF(AX145="","",IFERROR(SUMIFS(TB_ALLOCATIONS[Total ($)],TB_ALLOCATIONS[Annual filter],1,TB_ALLOCATIONS[Subcategory],Analysis!AX145),0))</f>
        <v/>
      </c>
      <c r="AZ145" s="153" t="str">
        <f>IF(AX145="","",IF(IFERROR(SUMIFS(TB_TRANSACTIONS[Total ($)],TB_TRANSACTIONS[Annual filter],1,TB_TRANSACTIONS[Subcategory],AX145),0)&lt;AY145,IFERROR(SUMIFS(TB_TRANSACTIONS[Total ($)],TB_TRANSACTIONS[Annual filter],1,TB_TRANSACTIONS[Subcategory],AX145),0),AY145))</f>
        <v/>
      </c>
      <c r="BA145" s="153" t="str">
        <f>IF(AX145="","",IF(IFERROR(SUMIFS(TB_TRANSACTIONS[Total ($)],TB_TRANSACTIONS[Subcategory],Analysis!AX145,TB_TRANSACTIONS[Annual filter],1),0)&gt;AY145,SUMIFS(TB_TRANSACTIONS[Total ($)],TB_TRANSACTIONS[Subcategory],Analysis!AX145,TB_TRANSACTIONS[Annual filter],1),0))</f>
        <v/>
      </c>
      <c r="BB145" s="153" t="str">
        <f t="shared" si="57"/>
        <v/>
      </c>
      <c r="BC145" s="151" t="str">
        <f t="shared" si="58"/>
        <v/>
      </c>
      <c r="BD145" s="151" t="str">
        <f t="shared" si="56"/>
        <v/>
      </c>
      <c r="BE145" s="151" t="str">
        <f t="shared" si="59"/>
        <v/>
      </c>
      <c r="BF145" s="226" t="str">
        <f t="shared" si="60"/>
        <v/>
      </c>
      <c r="BH145" s="146"/>
      <c r="BI145" s="153" t="str">
        <f>IF(AX145="","",IFERROR(SUMIFS(TB_TRANSACTIONS[Total ($)],TB_TRANSACTIONS[Subcategory],Analysis!AX145,TB_TRANSACTIONS[Annual filter],1,TB_TRANSACTIONS[Expense type],"Fixed"),0))</f>
        <v/>
      </c>
      <c r="BJ145" s="153" t="str">
        <f>IF(AX145="","",IFERROR(SUMIFS(TB_TRANSACTIONS[Total ($)],TB_TRANSACTIONS[Subcategory],Analysis!AX145,TB_TRANSACTIONS[Annual filter],1,TB_TRANSACTIONS[Expense type],"Variable"),0))</f>
        <v/>
      </c>
      <c r="BK145" s="24"/>
      <c r="BL145" s="24"/>
      <c r="BM145" s="24"/>
      <c r="BN145" s="24"/>
      <c r="BO145" s="269" t="str">
        <f ca="1">IF(Summary!$H145="","",OFFSET(Summary!$H145,0,Analysis!BO$10))</f>
        <v/>
      </c>
      <c r="BP145" s="269" t="str">
        <f ca="1">IF(Summary!$H145="","",OFFSET(Summary!$H145,0,Analysis!BP$10))</f>
        <v/>
      </c>
      <c r="BQ145" s="269" t="str">
        <f ca="1">IF(Summary!$H145="","",OFFSET(Summary!$H145,0,Analysis!BQ$10))</f>
        <v/>
      </c>
      <c r="BR145" s="269" t="str">
        <f ca="1">IF(Summary!$H145="","",OFFSET(Summary!$H145,0,Analysis!BR$10))</f>
        <v/>
      </c>
      <c r="BS145" s="269" t="str">
        <f ca="1">IF(Summary!$H145="","",OFFSET(Summary!$H145,0,Analysis!BS$10))</f>
        <v/>
      </c>
      <c r="BT145" s="269" t="str">
        <f ca="1">IF(Summary!$H145="","",OFFSET(Summary!$H145,0,Analysis!BT$10))</f>
        <v/>
      </c>
      <c r="BU145" s="269" t="str">
        <f ca="1">IF(Summary!$H145="","",OFFSET(Summary!$H145,0,Analysis!BU$10))</f>
        <v/>
      </c>
      <c r="BV145" s="269" t="str">
        <f ca="1">IF(Summary!$H145="","",OFFSET(Summary!$H145,0,Analysis!BV$10))</f>
        <v/>
      </c>
      <c r="BW145" s="269" t="str">
        <f ca="1">IF(Summary!$H145="","",OFFSET(Summary!$H145,0,Analysis!BW$10))</f>
        <v/>
      </c>
      <c r="BX145" s="269" t="str">
        <f ca="1">IF(Summary!$H145="","",OFFSET(Summary!$H145,0,Analysis!BX$10))</f>
        <v/>
      </c>
      <c r="BY145" s="269" t="str">
        <f ca="1">IF(Summary!$H145="","",OFFSET(Summary!$H145,0,Analysis!BY$10))</f>
        <v/>
      </c>
      <c r="BZ145" s="269" t="str">
        <f ca="1">IF(Summary!$H145="","",OFFSET(Summary!$H145,0,Analysis!BZ$10))</f>
        <v/>
      </c>
      <c r="CA145" s="269"/>
    </row>
    <row r="146" spans="4:79" ht="18" customHeight="1" x14ac:dyDescent="0.25">
      <c r="D146" s="38"/>
      <c r="E146" s="45"/>
      <c r="F146" s="44"/>
      <c r="G146" s="177"/>
      <c r="H146" s="175"/>
      <c r="I146" s="44"/>
      <c r="J146" s="146"/>
      <c r="K146" s="186">
        <v>93</v>
      </c>
      <c r="L146" s="146"/>
      <c r="M146" s="153" t="str">
        <f>IF(L146="","",IFERROR(SUMIFS(Allocations!$AA$29:$AA$128,Allocations!$AC$29:$AC$128,1,Allocations!$Z$29:$Z$128,Analysis!L146),0))</f>
        <v/>
      </c>
      <c r="N146" s="153" t="str">
        <f>IF(L146="","",IF(IFERROR(SUMIFS(TB_TRANSACTIONS[Total ($)],TB_TRANSACTIONS[Subcategory],Analysis!L146,TB_TRANSACTIONS[Month],$K$8),0)&lt;M146,IFERROR(SUMIFS(TB_TRANSACTIONS[Total ($)],TB_TRANSACTIONS[Subcategory],Analysis!L146,TB_TRANSACTIONS[Month],$K$8),0),M146))</f>
        <v/>
      </c>
      <c r="O146" s="153" t="str">
        <f>IF(L146="","",IF(IFERROR(SUMIFS(TB_TRANSACTIONS[Total ($)],TB_TRANSACTIONS[Subcategory],Analysis!L146,TB_TRANSACTIONS[Month],$K$8,TB_TRANSACTIONS[Monthly filter],1),0)&gt;M146,SUMIFS(TB_TRANSACTIONS[Total ($)],TB_TRANSACTIONS[Subcategory],Analysis!L146,TB_TRANSACTIONS[Month],$K$8,TB_TRANSACTIONS[Monthly filter],1),0))</f>
        <v/>
      </c>
      <c r="P146" s="153" t="str">
        <f t="shared" si="66"/>
        <v/>
      </c>
      <c r="Q146" s="151" t="str">
        <f t="shared" si="55"/>
        <v/>
      </c>
      <c r="R146" s="151" t="str">
        <f t="shared" si="67"/>
        <v/>
      </c>
      <c r="S146" s="151" t="str">
        <f t="shared" si="68"/>
        <v/>
      </c>
      <c r="T146" s="226" t="str">
        <f t="shared" si="69"/>
        <v/>
      </c>
      <c r="U146" s="186">
        <v>93</v>
      </c>
      <c r="V146" s="146"/>
      <c r="W146" s="153" t="str">
        <f>IF(L146="","",IFERROR(SUMIFS(TB_TRANSACTIONS[Total ($)],TB_TRANSACTIONS[Subcategory],Analysis!L146,TB_TRANSACTIONS[Month],$K$8,TB_TRANSACTIONS[Expense type],"Fixed",TB_TRANSACTIONS[Monthly filter],1),0))</f>
        <v/>
      </c>
      <c r="X146" s="153" t="str">
        <f>IF(L146="","",IFERROR(SUMIFS(TB_TRANSACTIONS[Total ($)],TB_TRANSACTIONS[Subcategory],Analysis!L146,TB_TRANSACTIONS[Month],$K$8,TB_TRANSACTIONS[Expense type],"Variable",TB_TRANSACTIONS[Monthly filter],1),0))</f>
        <v/>
      </c>
      <c r="Y146" s="153"/>
      <c r="AC146" s="146"/>
      <c r="AD146" s="186">
        <v>93</v>
      </c>
      <c r="AF146" s="153" t="str">
        <f>IF(AE146="","",IFERROR(SUMIFS(Allocations!$AF$29:$AF$128,Allocations!$AH$29:$AH$128,1,Allocations!$AE$29:$AE$128,Analysis!AE146),0))</f>
        <v/>
      </c>
      <c r="AG146" s="153" t="str">
        <f>IF(AE146="","",IF(IFERROR(SUMIFS(TB_TRANSACTIONS[Total ($)],TB_TRANSACTIONS[Quarterly filter],1,TB_TRANSACTIONS[Subcategory],AE146),0)&lt;AF146,IFERROR(SUMIFS(TB_TRANSACTIONS[Total ($)],TB_TRANSACTIONS[Quarterly filter],1,TB_TRANSACTIONS[Subcategory],AE146),0),AF146))</f>
        <v/>
      </c>
      <c r="AH146" s="153" t="str">
        <f>IF(AE146="","",IF(IFERROR(SUMIFS(TB_TRANSACTIONS[Total ($)],TB_TRANSACTIONS[Subcategory],Analysis!AE146,TB_TRANSACTIONS[Quarter],$AD$8,TB_TRANSACTIONS[Quarterly filter],1),0)&gt;AF146,SUMIFS(TB_TRANSACTIONS[Total ($)],TB_TRANSACTIONS[Subcategory],Analysis!AE146,TB_TRANSACTIONS[Quarter],$AD$8,TB_TRANSACTIONS[Quarterly filter],1),0))</f>
        <v/>
      </c>
      <c r="AI146" s="153" t="str">
        <f t="shared" si="61"/>
        <v/>
      </c>
      <c r="AJ146" s="151" t="str">
        <f t="shared" si="62"/>
        <v/>
      </c>
      <c r="AK146" s="151" t="str">
        <f t="shared" si="63"/>
        <v/>
      </c>
      <c r="AL146" s="151" t="str">
        <f t="shared" si="64"/>
        <v/>
      </c>
      <c r="AM146" s="226" t="str">
        <f t="shared" si="65"/>
        <v/>
      </c>
      <c r="AN146" s="186">
        <v>93</v>
      </c>
      <c r="AO146" s="146"/>
      <c r="AP146" s="153" t="str">
        <f>IF(AE146="","",IFERROR(SUMIFS(TB_TRANSACTIONS[Total ($)],TB_TRANSACTIONS[Subcategory],Analysis!AE146,TB_TRANSACTIONS[Quarter],$AD$8,TB_TRANSACTIONS[Expense type],"Fixed",TB_TRANSACTIONS[Quarterly filter],1),0))</f>
        <v/>
      </c>
      <c r="AQ146" s="153" t="str">
        <f>IF(AE146="","",IFERROR(SUMIFS(TB_TRANSACTIONS[Total ($)],TB_TRANSACTIONS[Subcategory],Analysis!AE146,TB_TRANSACTIONS[Quarter],$AD$8,TB_TRANSACTIONS[Expense type],"Variable",TB_TRANSACTIONS[Quarterly filter],1),0))</f>
        <v/>
      </c>
      <c r="AV146" s="146"/>
      <c r="AW146" s="186">
        <v>93</v>
      </c>
      <c r="AX146" s="146"/>
      <c r="AY146" s="153" t="str">
        <f>IF(AX146="","",IFERROR(SUMIFS(TB_ALLOCATIONS[Total ($)],TB_ALLOCATIONS[Annual filter],1,TB_ALLOCATIONS[Subcategory],Analysis!AX146),0))</f>
        <v/>
      </c>
      <c r="AZ146" s="153" t="str">
        <f>IF(AX146="","",IF(IFERROR(SUMIFS(TB_TRANSACTIONS[Total ($)],TB_TRANSACTIONS[Annual filter],1,TB_TRANSACTIONS[Subcategory],AX146),0)&lt;AY146,IFERROR(SUMIFS(TB_TRANSACTIONS[Total ($)],TB_TRANSACTIONS[Annual filter],1,TB_TRANSACTIONS[Subcategory],AX146),0),AY146))</f>
        <v/>
      </c>
      <c r="BA146" s="153" t="str">
        <f>IF(AX146="","",IF(IFERROR(SUMIFS(TB_TRANSACTIONS[Total ($)],TB_TRANSACTIONS[Subcategory],Analysis!AX146,TB_TRANSACTIONS[Annual filter],1),0)&gt;AY146,SUMIFS(TB_TRANSACTIONS[Total ($)],TB_TRANSACTIONS[Subcategory],Analysis!AX146,TB_TRANSACTIONS[Annual filter],1),0))</f>
        <v/>
      </c>
      <c r="BB146" s="153" t="str">
        <f t="shared" si="57"/>
        <v/>
      </c>
      <c r="BC146" s="151" t="str">
        <f t="shared" si="58"/>
        <v/>
      </c>
      <c r="BD146" s="151" t="str">
        <f t="shared" si="56"/>
        <v/>
      </c>
      <c r="BE146" s="151" t="str">
        <f t="shared" si="59"/>
        <v/>
      </c>
      <c r="BF146" s="226" t="str">
        <f t="shared" si="60"/>
        <v/>
      </c>
      <c r="BH146" s="146"/>
      <c r="BI146" s="153" t="str">
        <f>IF(AX146="","",IFERROR(SUMIFS(TB_TRANSACTIONS[Total ($)],TB_TRANSACTIONS[Subcategory],Analysis!AX146,TB_TRANSACTIONS[Annual filter],1,TB_TRANSACTIONS[Expense type],"Fixed"),0))</f>
        <v/>
      </c>
      <c r="BJ146" s="153" t="str">
        <f>IF(AX146="","",IFERROR(SUMIFS(TB_TRANSACTIONS[Total ($)],TB_TRANSACTIONS[Subcategory],Analysis!AX146,TB_TRANSACTIONS[Annual filter],1,TB_TRANSACTIONS[Expense type],"Variable"),0))</f>
        <v/>
      </c>
      <c r="BK146" s="24"/>
      <c r="BL146" s="24"/>
      <c r="BM146" s="24"/>
      <c r="BN146" s="24"/>
      <c r="BO146" s="269" t="str">
        <f ca="1">IF(Summary!$H146="","",OFFSET(Summary!$H146,0,Analysis!BO$10))</f>
        <v/>
      </c>
      <c r="BP146" s="269" t="str">
        <f ca="1">IF(Summary!$H146="","",OFFSET(Summary!$H146,0,Analysis!BP$10))</f>
        <v/>
      </c>
      <c r="BQ146" s="269" t="str">
        <f ca="1">IF(Summary!$H146="","",OFFSET(Summary!$H146,0,Analysis!BQ$10))</f>
        <v/>
      </c>
      <c r="BR146" s="269" t="str">
        <f ca="1">IF(Summary!$H146="","",OFFSET(Summary!$H146,0,Analysis!BR$10))</f>
        <v/>
      </c>
      <c r="BS146" s="269" t="str">
        <f ca="1">IF(Summary!$H146="","",OFFSET(Summary!$H146,0,Analysis!BS$10))</f>
        <v/>
      </c>
      <c r="BT146" s="269" t="str">
        <f ca="1">IF(Summary!$H146="","",OFFSET(Summary!$H146,0,Analysis!BT$10))</f>
        <v/>
      </c>
      <c r="BU146" s="269" t="str">
        <f ca="1">IF(Summary!$H146="","",OFFSET(Summary!$H146,0,Analysis!BU$10))</f>
        <v/>
      </c>
      <c r="BV146" s="269" t="str">
        <f ca="1">IF(Summary!$H146="","",OFFSET(Summary!$H146,0,Analysis!BV$10))</f>
        <v/>
      </c>
      <c r="BW146" s="269" t="str">
        <f ca="1">IF(Summary!$H146="","",OFFSET(Summary!$H146,0,Analysis!BW$10))</f>
        <v/>
      </c>
      <c r="BX146" s="269" t="str">
        <f ca="1">IF(Summary!$H146="","",OFFSET(Summary!$H146,0,Analysis!BX$10))</f>
        <v/>
      </c>
      <c r="BY146" s="269" t="str">
        <f ca="1">IF(Summary!$H146="","",OFFSET(Summary!$H146,0,Analysis!BY$10))</f>
        <v/>
      </c>
      <c r="BZ146" s="269" t="str">
        <f ca="1">IF(Summary!$H146="","",OFFSET(Summary!$H146,0,Analysis!BZ$10))</f>
        <v/>
      </c>
      <c r="CA146" s="269"/>
    </row>
    <row r="147" spans="4:79" ht="18" customHeight="1" x14ac:dyDescent="0.25">
      <c r="D147" s="38"/>
      <c r="E147" s="45"/>
      <c r="F147" s="44"/>
      <c r="G147" s="177"/>
      <c r="H147" s="175"/>
      <c r="I147" s="44"/>
      <c r="J147" s="146"/>
      <c r="K147" s="186">
        <v>94</v>
      </c>
      <c r="L147" s="146"/>
      <c r="M147" s="153" t="str">
        <f>IF(L147="","",IFERROR(SUMIFS(Allocations!$AA$29:$AA$128,Allocations!$AC$29:$AC$128,1,Allocations!$Z$29:$Z$128,Analysis!L147),0))</f>
        <v/>
      </c>
      <c r="N147" s="153" t="str">
        <f>IF(L147="","",IF(IFERROR(SUMIFS(TB_TRANSACTIONS[Total ($)],TB_TRANSACTIONS[Subcategory],Analysis!L147,TB_TRANSACTIONS[Month],$K$8),0)&lt;M147,IFERROR(SUMIFS(TB_TRANSACTIONS[Total ($)],TB_TRANSACTIONS[Subcategory],Analysis!L147,TB_TRANSACTIONS[Month],$K$8),0),M147))</f>
        <v/>
      </c>
      <c r="O147" s="153" t="str">
        <f>IF(L147="","",IF(IFERROR(SUMIFS(TB_TRANSACTIONS[Total ($)],TB_TRANSACTIONS[Subcategory],Analysis!L147,TB_TRANSACTIONS[Month],$K$8,TB_TRANSACTIONS[Monthly filter],1),0)&gt;M147,SUMIFS(TB_TRANSACTIONS[Total ($)],TB_TRANSACTIONS[Subcategory],Analysis!L147,TB_TRANSACTIONS[Month],$K$8,TB_TRANSACTIONS[Monthly filter],1),0))</f>
        <v/>
      </c>
      <c r="P147" s="153" t="str">
        <f t="shared" si="66"/>
        <v/>
      </c>
      <c r="Q147" s="151" t="str">
        <f t="shared" si="55"/>
        <v/>
      </c>
      <c r="R147" s="151" t="str">
        <f t="shared" si="67"/>
        <v/>
      </c>
      <c r="S147" s="151" t="str">
        <f t="shared" si="68"/>
        <v/>
      </c>
      <c r="T147" s="226" t="str">
        <f t="shared" si="69"/>
        <v/>
      </c>
      <c r="U147" s="186">
        <v>94</v>
      </c>
      <c r="V147" s="146"/>
      <c r="W147" s="153" t="str">
        <f>IF(L147="","",IFERROR(SUMIFS(TB_TRANSACTIONS[Total ($)],TB_TRANSACTIONS[Subcategory],Analysis!L147,TB_TRANSACTIONS[Month],$K$8,TB_TRANSACTIONS[Expense type],"Fixed",TB_TRANSACTIONS[Monthly filter],1),0))</f>
        <v/>
      </c>
      <c r="X147" s="153" t="str">
        <f>IF(L147="","",IFERROR(SUMIFS(TB_TRANSACTIONS[Total ($)],TB_TRANSACTIONS[Subcategory],Analysis!L147,TB_TRANSACTIONS[Month],$K$8,TB_TRANSACTIONS[Expense type],"Variable",TB_TRANSACTIONS[Monthly filter],1),0))</f>
        <v/>
      </c>
      <c r="Y147" s="153"/>
      <c r="AC147" s="146"/>
      <c r="AD147" s="186">
        <v>94</v>
      </c>
      <c r="AF147" s="153" t="str">
        <f>IF(AE147="","",IFERROR(SUMIFS(Allocations!$AF$29:$AF$128,Allocations!$AH$29:$AH$128,1,Allocations!$AE$29:$AE$128,Analysis!AE147),0))</f>
        <v/>
      </c>
      <c r="AG147" s="153" t="str">
        <f>IF(AE147="","",IF(IFERROR(SUMIFS(TB_TRANSACTIONS[Total ($)],TB_TRANSACTIONS[Quarterly filter],1,TB_TRANSACTIONS[Subcategory],AE147),0)&lt;AF147,IFERROR(SUMIFS(TB_TRANSACTIONS[Total ($)],TB_TRANSACTIONS[Quarterly filter],1,TB_TRANSACTIONS[Subcategory],AE147),0),AF147))</f>
        <v/>
      </c>
      <c r="AH147" s="153" t="str">
        <f>IF(AE147="","",IF(IFERROR(SUMIFS(TB_TRANSACTIONS[Total ($)],TB_TRANSACTIONS[Subcategory],Analysis!AE147,TB_TRANSACTIONS[Quarter],$AD$8,TB_TRANSACTIONS[Quarterly filter],1),0)&gt;AF147,SUMIFS(TB_TRANSACTIONS[Total ($)],TB_TRANSACTIONS[Subcategory],Analysis!AE147,TB_TRANSACTIONS[Quarter],$AD$8,TB_TRANSACTIONS[Quarterly filter],1),0))</f>
        <v/>
      </c>
      <c r="AI147" s="153" t="str">
        <f t="shared" si="61"/>
        <v/>
      </c>
      <c r="AJ147" s="151" t="str">
        <f t="shared" si="62"/>
        <v/>
      </c>
      <c r="AK147" s="151" t="str">
        <f t="shared" si="63"/>
        <v/>
      </c>
      <c r="AL147" s="151" t="str">
        <f t="shared" si="64"/>
        <v/>
      </c>
      <c r="AM147" s="226" t="str">
        <f t="shared" si="65"/>
        <v/>
      </c>
      <c r="AN147" s="186">
        <v>94</v>
      </c>
      <c r="AO147" s="146"/>
      <c r="AP147" s="153" t="str">
        <f>IF(AE147="","",IFERROR(SUMIFS(TB_TRANSACTIONS[Total ($)],TB_TRANSACTIONS[Subcategory],Analysis!AE147,TB_TRANSACTIONS[Quarter],$AD$8,TB_TRANSACTIONS[Expense type],"Fixed",TB_TRANSACTIONS[Quarterly filter],1),0))</f>
        <v/>
      </c>
      <c r="AQ147" s="153" t="str">
        <f>IF(AE147="","",IFERROR(SUMIFS(TB_TRANSACTIONS[Total ($)],TB_TRANSACTIONS[Subcategory],Analysis!AE147,TB_TRANSACTIONS[Quarter],$AD$8,TB_TRANSACTIONS[Expense type],"Variable",TB_TRANSACTIONS[Quarterly filter],1),0))</f>
        <v/>
      </c>
      <c r="AV147" s="146"/>
      <c r="AW147" s="186">
        <v>94</v>
      </c>
      <c r="AX147" s="146"/>
      <c r="AY147" s="153" t="str">
        <f>IF(AX147="","",IFERROR(SUMIFS(TB_ALLOCATIONS[Total ($)],TB_ALLOCATIONS[Annual filter],1,TB_ALLOCATIONS[Subcategory],Analysis!AX147),0))</f>
        <v/>
      </c>
      <c r="AZ147" s="153" t="str">
        <f>IF(AX147="","",IF(IFERROR(SUMIFS(TB_TRANSACTIONS[Total ($)],TB_TRANSACTIONS[Annual filter],1,TB_TRANSACTIONS[Subcategory],AX147),0)&lt;AY147,IFERROR(SUMIFS(TB_TRANSACTIONS[Total ($)],TB_TRANSACTIONS[Annual filter],1,TB_TRANSACTIONS[Subcategory],AX147),0),AY147))</f>
        <v/>
      </c>
      <c r="BA147" s="153" t="str">
        <f>IF(AX147="","",IF(IFERROR(SUMIFS(TB_TRANSACTIONS[Total ($)],TB_TRANSACTIONS[Subcategory],Analysis!AX147,TB_TRANSACTIONS[Annual filter],1),0)&gt;AY147,SUMIFS(TB_TRANSACTIONS[Total ($)],TB_TRANSACTIONS[Subcategory],Analysis!AX147,TB_TRANSACTIONS[Annual filter],1),0))</f>
        <v/>
      </c>
      <c r="BB147" s="153" t="str">
        <f t="shared" si="57"/>
        <v/>
      </c>
      <c r="BC147" s="151" t="str">
        <f t="shared" si="58"/>
        <v/>
      </c>
      <c r="BD147" s="151" t="str">
        <f t="shared" si="56"/>
        <v/>
      </c>
      <c r="BE147" s="151" t="str">
        <f t="shared" si="59"/>
        <v/>
      </c>
      <c r="BF147" s="226" t="str">
        <f t="shared" si="60"/>
        <v/>
      </c>
      <c r="BH147" s="146"/>
      <c r="BI147" s="153" t="str">
        <f>IF(AX147="","",IFERROR(SUMIFS(TB_TRANSACTIONS[Total ($)],TB_TRANSACTIONS[Subcategory],Analysis!AX147,TB_TRANSACTIONS[Annual filter],1,TB_TRANSACTIONS[Expense type],"Fixed"),0))</f>
        <v/>
      </c>
      <c r="BJ147" s="153" t="str">
        <f>IF(AX147="","",IFERROR(SUMIFS(TB_TRANSACTIONS[Total ($)],TB_TRANSACTIONS[Subcategory],Analysis!AX147,TB_TRANSACTIONS[Annual filter],1,TB_TRANSACTIONS[Expense type],"Variable"),0))</f>
        <v/>
      </c>
      <c r="BK147" s="24"/>
      <c r="BL147" s="24"/>
      <c r="BM147" s="24"/>
      <c r="BN147" s="24"/>
      <c r="BO147" s="269" t="str">
        <f ca="1">IF(Summary!$H147="","",OFFSET(Summary!$H147,0,Analysis!BO$10))</f>
        <v/>
      </c>
      <c r="BP147" s="269" t="str">
        <f ca="1">IF(Summary!$H147="","",OFFSET(Summary!$H147,0,Analysis!BP$10))</f>
        <v/>
      </c>
      <c r="BQ147" s="269" t="str">
        <f ca="1">IF(Summary!$H147="","",OFFSET(Summary!$H147,0,Analysis!BQ$10))</f>
        <v/>
      </c>
      <c r="BR147" s="269" t="str">
        <f ca="1">IF(Summary!$H147="","",OFFSET(Summary!$H147,0,Analysis!BR$10))</f>
        <v/>
      </c>
      <c r="BS147" s="269" t="str">
        <f ca="1">IF(Summary!$H147="","",OFFSET(Summary!$H147,0,Analysis!BS$10))</f>
        <v/>
      </c>
      <c r="BT147" s="269" t="str">
        <f ca="1">IF(Summary!$H147="","",OFFSET(Summary!$H147,0,Analysis!BT$10))</f>
        <v/>
      </c>
      <c r="BU147" s="269" t="str">
        <f ca="1">IF(Summary!$H147="","",OFFSET(Summary!$H147,0,Analysis!BU$10))</f>
        <v/>
      </c>
      <c r="BV147" s="269" t="str">
        <f ca="1">IF(Summary!$H147="","",OFFSET(Summary!$H147,0,Analysis!BV$10))</f>
        <v/>
      </c>
      <c r="BW147" s="269" t="str">
        <f ca="1">IF(Summary!$H147="","",OFFSET(Summary!$H147,0,Analysis!BW$10))</f>
        <v/>
      </c>
      <c r="BX147" s="269" t="str">
        <f ca="1">IF(Summary!$H147="","",OFFSET(Summary!$H147,0,Analysis!BX$10))</f>
        <v/>
      </c>
      <c r="BY147" s="269" t="str">
        <f ca="1">IF(Summary!$H147="","",OFFSET(Summary!$H147,0,Analysis!BY$10))</f>
        <v/>
      </c>
      <c r="BZ147" s="269" t="str">
        <f ca="1">IF(Summary!$H147="","",OFFSET(Summary!$H147,0,Analysis!BZ$10))</f>
        <v/>
      </c>
      <c r="CA147" s="269"/>
    </row>
    <row r="148" spans="4:79" ht="18" customHeight="1" x14ac:dyDescent="0.25">
      <c r="D148" s="38"/>
      <c r="E148" s="45"/>
      <c r="F148" s="44"/>
      <c r="G148" s="177"/>
      <c r="H148" s="175"/>
      <c r="I148" s="44"/>
      <c r="J148" s="146"/>
      <c r="K148" s="186">
        <v>95</v>
      </c>
      <c r="L148" s="146"/>
      <c r="M148" s="153" t="str">
        <f>IF(L148="","",IFERROR(SUMIFS(Allocations!$AA$29:$AA$128,Allocations!$AC$29:$AC$128,1,Allocations!$Z$29:$Z$128,Analysis!L148),0))</f>
        <v/>
      </c>
      <c r="N148" s="153" t="str">
        <f>IF(L148="","",IF(IFERROR(SUMIFS(TB_TRANSACTIONS[Total ($)],TB_TRANSACTIONS[Subcategory],Analysis!L148,TB_TRANSACTIONS[Month],$K$8),0)&lt;M148,IFERROR(SUMIFS(TB_TRANSACTIONS[Total ($)],TB_TRANSACTIONS[Subcategory],Analysis!L148,TB_TRANSACTIONS[Month],$K$8),0),M148))</f>
        <v/>
      </c>
      <c r="O148" s="153" t="str">
        <f>IF(L148="","",IF(IFERROR(SUMIFS(TB_TRANSACTIONS[Total ($)],TB_TRANSACTIONS[Subcategory],Analysis!L148,TB_TRANSACTIONS[Month],$K$8,TB_TRANSACTIONS[Monthly filter],1),0)&gt;M148,SUMIFS(TB_TRANSACTIONS[Total ($)],TB_TRANSACTIONS[Subcategory],Analysis!L148,TB_TRANSACTIONS[Month],$K$8,TB_TRANSACTIONS[Monthly filter],1),0))</f>
        <v/>
      </c>
      <c r="P148" s="153" t="str">
        <f t="shared" si="66"/>
        <v/>
      </c>
      <c r="Q148" s="151" t="str">
        <f t="shared" si="55"/>
        <v/>
      </c>
      <c r="R148" s="151" t="str">
        <f t="shared" si="67"/>
        <v/>
      </c>
      <c r="S148" s="151" t="str">
        <f t="shared" si="68"/>
        <v/>
      </c>
      <c r="T148" s="226" t="str">
        <f t="shared" si="69"/>
        <v/>
      </c>
      <c r="U148" s="186">
        <v>95</v>
      </c>
      <c r="V148" s="146"/>
      <c r="W148" s="153" t="str">
        <f>IF(L148="","",IFERROR(SUMIFS(TB_TRANSACTIONS[Total ($)],TB_TRANSACTIONS[Subcategory],Analysis!L148,TB_TRANSACTIONS[Month],$K$8,TB_TRANSACTIONS[Expense type],"Fixed",TB_TRANSACTIONS[Monthly filter],1),0))</f>
        <v/>
      </c>
      <c r="X148" s="153" t="str">
        <f>IF(L148="","",IFERROR(SUMIFS(TB_TRANSACTIONS[Total ($)],TB_TRANSACTIONS[Subcategory],Analysis!L148,TB_TRANSACTIONS[Month],$K$8,TB_TRANSACTIONS[Expense type],"Variable",TB_TRANSACTIONS[Monthly filter],1),0))</f>
        <v/>
      </c>
      <c r="Y148" s="153"/>
      <c r="AC148" s="146"/>
      <c r="AD148" s="186">
        <v>95</v>
      </c>
      <c r="AF148" s="153" t="str">
        <f>IF(AE148="","",IFERROR(SUMIFS(Allocations!$AF$29:$AF$128,Allocations!$AH$29:$AH$128,1,Allocations!$AE$29:$AE$128,Analysis!AE148),0))</f>
        <v/>
      </c>
      <c r="AG148" s="153" t="str">
        <f>IF(AE148="","",IF(IFERROR(SUMIFS(TB_TRANSACTIONS[Total ($)],TB_TRANSACTIONS[Quarterly filter],1,TB_TRANSACTIONS[Subcategory],AE148),0)&lt;AF148,IFERROR(SUMIFS(TB_TRANSACTIONS[Total ($)],TB_TRANSACTIONS[Quarterly filter],1,TB_TRANSACTIONS[Subcategory],AE148),0),AF148))</f>
        <v/>
      </c>
      <c r="AH148" s="153" t="str">
        <f>IF(AE148="","",IF(IFERROR(SUMIFS(TB_TRANSACTIONS[Total ($)],TB_TRANSACTIONS[Subcategory],Analysis!AE148,TB_TRANSACTIONS[Quarter],$AD$8,TB_TRANSACTIONS[Quarterly filter],1),0)&gt;AF148,SUMIFS(TB_TRANSACTIONS[Total ($)],TB_TRANSACTIONS[Subcategory],Analysis!AE148,TB_TRANSACTIONS[Quarter],$AD$8,TB_TRANSACTIONS[Quarterly filter],1),0))</f>
        <v/>
      </c>
      <c r="AI148" s="153" t="str">
        <f t="shared" si="61"/>
        <v/>
      </c>
      <c r="AJ148" s="151" t="str">
        <f t="shared" si="62"/>
        <v/>
      </c>
      <c r="AK148" s="151" t="str">
        <f t="shared" si="63"/>
        <v/>
      </c>
      <c r="AL148" s="151" t="str">
        <f t="shared" si="64"/>
        <v/>
      </c>
      <c r="AM148" s="226" t="str">
        <f t="shared" si="65"/>
        <v/>
      </c>
      <c r="AN148" s="186">
        <v>95</v>
      </c>
      <c r="AO148" s="146"/>
      <c r="AP148" s="153" t="str">
        <f>IF(AE148="","",IFERROR(SUMIFS(TB_TRANSACTIONS[Total ($)],TB_TRANSACTIONS[Subcategory],Analysis!AE148,TB_TRANSACTIONS[Quarter],$AD$8,TB_TRANSACTIONS[Expense type],"Fixed",TB_TRANSACTIONS[Quarterly filter],1),0))</f>
        <v/>
      </c>
      <c r="AQ148" s="153" t="str">
        <f>IF(AE148="","",IFERROR(SUMIFS(TB_TRANSACTIONS[Total ($)],TB_TRANSACTIONS[Subcategory],Analysis!AE148,TB_TRANSACTIONS[Quarter],$AD$8,TB_TRANSACTIONS[Expense type],"Variable",TB_TRANSACTIONS[Quarterly filter],1),0))</f>
        <v/>
      </c>
      <c r="AV148" s="146"/>
      <c r="AW148" s="186">
        <v>95</v>
      </c>
      <c r="AX148" s="146"/>
      <c r="AY148" s="153" t="str">
        <f>IF(AX148="","",IFERROR(SUMIFS(TB_ALLOCATIONS[Total ($)],TB_ALLOCATIONS[Annual filter],1,TB_ALLOCATIONS[Subcategory],Analysis!AX148),0))</f>
        <v/>
      </c>
      <c r="AZ148" s="153" t="str">
        <f>IF(AX148="","",IF(IFERROR(SUMIFS(TB_TRANSACTIONS[Total ($)],TB_TRANSACTIONS[Annual filter],1,TB_TRANSACTIONS[Subcategory],AX148),0)&lt;AY148,IFERROR(SUMIFS(TB_TRANSACTIONS[Total ($)],TB_TRANSACTIONS[Annual filter],1,TB_TRANSACTIONS[Subcategory],AX148),0),AY148))</f>
        <v/>
      </c>
      <c r="BA148" s="153" t="str">
        <f>IF(AX148="","",IF(IFERROR(SUMIFS(TB_TRANSACTIONS[Total ($)],TB_TRANSACTIONS[Subcategory],Analysis!AX148,TB_TRANSACTIONS[Annual filter],1),0)&gt;AY148,SUMIFS(TB_TRANSACTIONS[Total ($)],TB_TRANSACTIONS[Subcategory],Analysis!AX148,TB_TRANSACTIONS[Annual filter],1),0))</f>
        <v/>
      </c>
      <c r="BB148" s="153" t="str">
        <f t="shared" si="57"/>
        <v/>
      </c>
      <c r="BC148" s="151" t="str">
        <f t="shared" si="58"/>
        <v/>
      </c>
      <c r="BD148" s="151" t="str">
        <f t="shared" si="56"/>
        <v/>
      </c>
      <c r="BE148" s="151" t="str">
        <f t="shared" si="59"/>
        <v/>
      </c>
      <c r="BF148" s="226" t="str">
        <f t="shared" si="60"/>
        <v/>
      </c>
      <c r="BH148" s="146"/>
      <c r="BI148" s="153" t="str">
        <f>IF(AX148="","",IFERROR(SUMIFS(TB_TRANSACTIONS[Total ($)],TB_TRANSACTIONS[Subcategory],Analysis!AX148,TB_TRANSACTIONS[Annual filter],1,TB_TRANSACTIONS[Expense type],"Fixed"),0))</f>
        <v/>
      </c>
      <c r="BJ148" s="153" t="str">
        <f>IF(AX148="","",IFERROR(SUMIFS(TB_TRANSACTIONS[Total ($)],TB_TRANSACTIONS[Subcategory],Analysis!AX148,TB_TRANSACTIONS[Annual filter],1,TB_TRANSACTIONS[Expense type],"Variable"),0))</f>
        <v/>
      </c>
      <c r="BK148" s="24"/>
      <c r="BL148" s="24"/>
      <c r="BM148" s="24"/>
      <c r="BN148" s="24"/>
      <c r="BO148" s="269" t="str">
        <f ca="1">IF(Summary!$H148="","",OFFSET(Summary!$H148,0,Analysis!BO$10))</f>
        <v/>
      </c>
      <c r="BP148" s="269" t="str">
        <f ca="1">IF(Summary!$H148="","",OFFSET(Summary!$H148,0,Analysis!BP$10))</f>
        <v/>
      </c>
      <c r="BQ148" s="269" t="str">
        <f ca="1">IF(Summary!$H148="","",OFFSET(Summary!$H148,0,Analysis!BQ$10))</f>
        <v/>
      </c>
      <c r="BR148" s="269" t="str">
        <f ca="1">IF(Summary!$H148="","",OFFSET(Summary!$H148,0,Analysis!BR$10))</f>
        <v/>
      </c>
      <c r="BS148" s="269" t="str">
        <f ca="1">IF(Summary!$H148="","",OFFSET(Summary!$H148,0,Analysis!BS$10))</f>
        <v/>
      </c>
      <c r="BT148" s="269" t="str">
        <f ca="1">IF(Summary!$H148="","",OFFSET(Summary!$H148,0,Analysis!BT$10))</f>
        <v/>
      </c>
      <c r="BU148" s="269" t="str">
        <f ca="1">IF(Summary!$H148="","",OFFSET(Summary!$H148,0,Analysis!BU$10))</f>
        <v/>
      </c>
      <c r="BV148" s="269" t="str">
        <f ca="1">IF(Summary!$H148="","",OFFSET(Summary!$H148,0,Analysis!BV$10))</f>
        <v/>
      </c>
      <c r="BW148" s="269" t="str">
        <f ca="1">IF(Summary!$H148="","",OFFSET(Summary!$H148,0,Analysis!BW$10))</f>
        <v/>
      </c>
      <c r="BX148" s="269" t="str">
        <f ca="1">IF(Summary!$H148="","",OFFSET(Summary!$H148,0,Analysis!BX$10))</f>
        <v/>
      </c>
      <c r="BY148" s="269" t="str">
        <f ca="1">IF(Summary!$H148="","",OFFSET(Summary!$H148,0,Analysis!BY$10))</f>
        <v/>
      </c>
      <c r="BZ148" s="269" t="str">
        <f ca="1">IF(Summary!$H148="","",OFFSET(Summary!$H148,0,Analysis!BZ$10))</f>
        <v/>
      </c>
      <c r="CA148" s="269"/>
    </row>
    <row r="149" spans="4:79" ht="18" customHeight="1" x14ac:dyDescent="0.25">
      <c r="D149" s="38"/>
      <c r="E149" s="45"/>
      <c r="F149" s="44"/>
      <c r="G149" s="177"/>
      <c r="H149" s="175"/>
      <c r="I149" s="44"/>
      <c r="J149" s="146"/>
      <c r="K149" s="186">
        <v>96</v>
      </c>
      <c r="L149" s="146"/>
      <c r="M149" s="153" t="str">
        <f>IF(L149="","",IFERROR(SUMIFS(Allocations!$AA$29:$AA$128,Allocations!$AC$29:$AC$128,1,Allocations!$Z$29:$Z$128,Analysis!L149),0))</f>
        <v/>
      </c>
      <c r="N149" s="153" t="str">
        <f>IF(L149="","",IF(IFERROR(SUMIFS(TB_TRANSACTIONS[Total ($)],TB_TRANSACTIONS[Subcategory],Analysis!L149,TB_TRANSACTIONS[Month],$K$8),0)&lt;M149,IFERROR(SUMIFS(TB_TRANSACTIONS[Total ($)],TB_TRANSACTIONS[Subcategory],Analysis!L149,TB_TRANSACTIONS[Month],$K$8),0),M149))</f>
        <v/>
      </c>
      <c r="O149" s="153" t="str">
        <f>IF(L149="","",IF(IFERROR(SUMIFS(TB_TRANSACTIONS[Total ($)],TB_TRANSACTIONS[Subcategory],Analysis!L149,TB_TRANSACTIONS[Month],$K$8,TB_TRANSACTIONS[Monthly filter],1),0)&gt;M149,SUMIFS(TB_TRANSACTIONS[Total ($)],TB_TRANSACTIONS[Subcategory],Analysis!L149,TB_TRANSACTIONS[Month],$K$8,TB_TRANSACTIONS[Monthly filter],1),0))</f>
        <v/>
      </c>
      <c r="P149" s="153" t="str">
        <f t="shared" si="66"/>
        <v/>
      </c>
      <c r="Q149" s="151" t="str">
        <f t="shared" si="55"/>
        <v/>
      </c>
      <c r="R149" s="151" t="str">
        <f t="shared" si="67"/>
        <v/>
      </c>
      <c r="S149" s="151" t="str">
        <f t="shared" si="68"/>
        <v/>
      </c>
      <c r="T149" s="226" t="str">
        <f t="shared" si="69"/>
        <v/>
      </c>
      <c r="U149" s="186">
        <v>96</v>
      </c>
      <c r="V149" s="146"/>
      <c r="W149" s="153" t="str">
        <f>IF(L149="","",IFERROR(SUMIFS(TB_TRANSACTIONS[Total ($)],TB_TRANSACTIONS[Subcategory],Analysis!L149,TB_TRANSACTIONS[Month],$K$8,TB_TRANSACTIONS[Expense type],"Fixed",TB_TRANSACTIONS[Monthly filter],1),0))</f>
        <v/>
      </c>
      <c r="X149" s="153" t="str">
        <f>IF(L149="","",IFERROR(SUMIFS(TB_TRANSACTIONS[Total ($)],TB_TRANSACTIONS[Subcategory],Analysis!L149,TB_TRANSACTIONS[Month],$K$8,TB_TRANSACTIONS[Expense type],"Variable",TB_TRANSACTIONS[Monthly filter],1),0))</f>
        <v/>
      </c>
      <c r="Y149" s="153"/>
      <c r="AC149" s="146"/>
      <c r="AD149" s="186">
        <v>96</v>
      </c>
      <c r="AF149" s="153" t="str">
        <f>IF(AE149="","",IFERROR(SUMIFS(Allocations!$AF$29:$AF$128,Allocations!$AH$29:$AH$128,1,Allocations!$AE$29:$AE$128,Analysis!AE149),0))</f>
        <v/>
      </c>
      <c r="AG149" s="153" t="str">
        <f>IF(AE149="","",IF(IFERROR(SUMIFS(TB_TRANSACTIONS[Total ($)],TB_TRANSACTIONS[Quarterly filter],1,TB_TRANSACTIONS[Subcategory],AE149),0)&lt;AF149,IFERROR(SUMIFS(TB_TRANSACTIONS[Total ($)],TB_TRANSACTIONS[Quarterly filter],1,TB_TRANSACTIONS[Subcategory],AE149),0),AF149))</f>
        <v/>
      </c>
      <c r="AH149" s="153" t="str">
        <f>IF(AE149="","",IF(IFERROR(SUMIFS(TB_TRANSACTIONS[Total ($)],TB_TRANSACTIONS[Subcategory],Analysis!AE149,TB_TRANSACTIONS[Quarter],$AD$8,TB_TRANSACTIONS[Quarterly filter],1),0)&gt;AF149,SUMIFS(TB_TRANSACTIONS[Total ($)],TB_TRANSACTIONS[Subcategory],Analysis!AE149,TB_TRANSACTIONS[Quarter],$AD$8,TB_TRANSACTIONS[Quarterly filter],1),0))</f>
        <v/>
      </c>
      <c r="AI149" s="153" t="str">
        <f t="shared" si="61"/>
        <v/>
      </c>
      <c r="AJ149" s="151" t="str">
        <f t="shared" si="62"/>
        <v/>
      </c>
      <c r="AK149" s="151" t="str">
        <f t="shared" si="63"/>
        <v/>
      </c>
      <c r="AL149" s="151" t="str">
        <f t="shared" si="64"/>
        <v/>
      </c>
      <c r="AM149" s="226" t="str">
        <f t="shared" si="65"/>
        <v/>
      </c>
      <c r="AN149" s="186">
        <v>96</v>
      </c>
      <c r="AO149" s="146"/>
      <c r="AP149" s="153" t="str">
        <f>IF(AE149="","",IFERROR(SUMIFS(TB_TRANSACTIONS[Total ($)],TB_TRANSACTIONS[Subcategory],Analysis!AE149,TB_TRANSACTIONS[Quarter],$AD$8,TB_TRANSACTIONS[Expense type],"Fixed",TB_TRANSACTIONS[Quarterly filter],1),0))</f>
        <v/>
      </c>
      <c r="AQ149" s="153" t="str">
        <f>IF(AE149="","",IFERROR(SUMIFS(TB_TRANSACTIONS[Total ($)],TB_TRANSACTIONS[Subcategory],Analysis!AE149,TB_TRANSACTIONS[Quarter],$AD$8,TB_TRANSACTIONS[Expense type],"Variable",TB_TRANSACTIONS[Quarterly filter],1),0))</f>
        <v/>
      </c>
      <c r="AV149" s="146"/>
      <c r="AW149" s="186">
        <v>96</v>
      </c>
      <c r="AX149" s="146"/>
      <c r="AY149" s="153" t="str">
        <f>IF(AX149="","",IFERROR(SUMIFS(TB_ALLOCATIONS[Total ($)],TB_ALLOCATIONS[Annual filter],1,TB_ALLOCATIONS[Subcategory],Analysis!AX149),0))</f>
        <v/>
      </c>
      <c r="AZ149" s="153" t="str">
        <f>IF(AX149="","",IF(IFERROR(SUMIFS(TB_TRANSACTIONS[Total ($)],TB_TRANSACTIONS[Annual filter],1,TB_TRANSACTIONS[Subcategory],AX149),0)&lt;AY149,IFERROR(SUMIFS(TB_TRANSACTIONS[Total ($)],TB_TRANSACTIONS[Annual filter],1,TB_TRANSACTIONS[Subcategory],AX149),0),AY149))</f>
        <v/>
      </c>
      <c r="BA149" s="153" t="str">
        <f>IF(AX149="","",IF(IFERROR(SUMIFS(TB_TRANSACTIONS[Total ($)],TB_TRANSACTIONS[Subcategory],Analysis!AX149,TB_TRANSACTIONS[Annual filter],1),0)&gt;AY149,SUMIFS(TB_TRANSACTIONS[Total ($)],TB_TRANSACTIONS[Subcategory],Analysis!AX149,TB_TRANSACTIONS[Annual filter],1),0))</f>
        <v/>
      </c>
      <c r="BB149" s="153" t="str">
        <f t="shared" si="57"/>
        <v/>
      </c>
      <c r="BC149" s="151" t="str">
        <f t="shared" si="58"/>
        <v/>
      </c>
      <c r="BD149" s="151" t="str">
        <f t="shared" si="56"/>
        <v/>
      </c>
      <c r="BE149" s="151" t="str">
        <f t="shared" si="59"/>
        <v/>
      </c>
      <c r="BF149" s="226" t="str">
        <f t="shared" si="60"/>
        <v/>
      </c>
      <c r="BH149" s="146"/>
      <c r="BI149" s="153" t="str">
        <f>IF(AX149="","",IFERROR(SUMIFS(TB_TRANSACTIONS[Total ($)],TB_TRANSACTIONS[Subcategory],Analysis!AX149,TB_TRANSACTIONS[Annual filter],1,TB_TRANSACTIONS[Expense type],"Fixed"),0))</f>
        <v/>
      </c>
      <c r="BJ149" s="153" t="str">
        <f>IF(AX149="","",IFERROR(SUMIFS(TB_TRANSACTIONS[Total ($)],TB_TRANSACTIONS[Subcategory],Analysis!AX149,TB_TRANSACTIONS[Annual filter],1,TB_TRANSACTIONS[Expense type],"Variable"),0))</f>
        <v/>
      </c>
      <c r="BK149" s="24"/>
      <c r="BL149" s="24"/>
      <c r="BM149" s="24"/>
      <c r="BN149" s="24"/>
      <c r="BO149" s="269" t="str">
        <f ca="1">IF(Summary!$H149="","",OFFSET(Summary!$H149,0,Analysis!BO$10))</f>
        <v/>
      </c>
      <c r="BP149" s="269" t="str">
        <f ca="1">IF(Summary!$H149="","",OFFSET(Summary!$H149,0,Analysis!BP$10))</f>
        <v/>
      </c>
      <c r="BQ149" s="269" t="str">
        <f ca="1">IF(Summary!$H149="","",OFFSET(Summary!$H149,0,Analysis!BQ$10))</f>
        <v/>
      </c>
      <c r="BR149" s="269" t="str">
        <f ca="1">IF(Summary!$H149="","",OFFSET(Summary!$H149,0,Analysis!BR$10))</f>
        <v/>
      </c>
      <c r="BS149" s="269" t="str">
        <f ca="1">IF(Summary!$H149="","",OFFSET(Summary!$H149,0,Analysis!BS$10))</f>
        <v/>
      </c>
      <c r="BT149" s="269" t="str">
        <f ca="1">IF(Summary!$H149="","",OFFSET(Summary!$H149,0,Analysis!BT$10))</f>
        <v/>
      </c>
      <c r="BU149" s="269" t="str">
        <f ca="1">IF(Summary!$H149="","",OFFSET(Summary!$H149,0,Analysis!BU$10))</f>
        <v/>
      </c>
      <c r="BV149" s="269" t="str">
        <f ca="1">IF(Summary!$H149="","",OFFSET(Summary!$H149,0,Analysis!BV$10))</f>
        <v/>
      </c>
      <c r="BW149" s="269" t="str">
        <f ca="1">IF(Summary!$H149="","",OFFSET(Summary!$H149,0,Analysis!BW$10))</f>
        <v/>
      </c>
      <c r="BX149" s="269" t="str">
        <f ca="1">IF(Summary!$H149="","",OFFSET(Summary!$H149,0,Analysis!BX$10))</f>
        <v/>
      </c>
      <c r="BY149" s="269" t="str">
        <f ca="1">IF(Summary!$H149="","",OFFSET(Summary!$H149,0,Analysis!BY$10))</f>
        <v/>
      </c>
      <c r="BZ149" s="269" t="str">
        <f ca="1">IF(Summary!$H149="","",OFFSET(Summary!$H149,0,Analysis!BZ$10))</f>
        <v/>
      </c>
      <c r="CA149" s="269"/>
    </row>
    <row r="150" spans="4:79" ht="18" customHeight="1" x14ac:dyDescent="0.25">
      <c r="D150" s="38"/>
      <c r="E150" s="45"/>
      <c r="F150" s="44"/>
      <c r="G150" s="177"/>
      <c r="H150" s="175"/>
      <c r="I150" s="44"/>
      <c r="J150" s="146"/>
      <c r="K150" s="186">
        <v>97</v>
      </c>
      <c r="L150" s="146"/>
      <c r="M150" s="153" t="str">
        <f>IF(L150="","",IFERROR(SUMIFS(Allocations!$AA$29:$AA$128,Allocations!$AC$29:$AC$128,1,Allocations!$Z$29:$Z$128,Analysis!L150),0))</f>
        <v/>
      </c>
      <c r="N150" s="153" t="str">
        <f>IF(L150="","",IF(IFERROR(SUMIFS(TB_TRANSACTIONS[Total ($)],TB_TRANSACTIONS[Subcategory],Analysis!L150,TB_TRANSACTIONS[Month],$K$8),0)&lt;M150,IFERROR(SUMIFS(TB_TRANSACTIONS[Total ($)],TB_TRANSACTIONS[Subcategory],Analysis!L150,TB_TRANSACTIONS[Month],$K$8),0),M150))</f>
        <v/>
      </c>
      <c r="O150" s="153" t="str">
        <f>IF(L150="","",IF(IFERROR(SUMIFS(TB_TRANSACTIONS[Total ($)],TB_TRANSACTIONS[Subcategory],Analysis!L150,TB_TRANSACTIONS[Month],$K$8,TB_TRANSACTIONS[Monthly filter],1),0)&gt;M150,SUMIFS(TB_TRANSACTIONS[Total ($)],TB_TRANSACTIONS[Subcategory],Analysis!L150,TB_TRANSACTIONS[Month],$K$8,TB_TRANSACTIONS[Monthly filter],1),0))</f>
        <v/>
      </c>
      <c r="P150" s="153" t="str">
        <f t="shared" si="66"/>
        <v/>
      </c>
      <c r="Q150" s="151" t="str">
        <f t="shared" si="55"/>
        <v/>
      </c>
      <c r="R150" s="151" t="str">
        <f t="shared" si="67"/>
        <v/>
      </c>
      <c r="S150" s="151" t="str">
        <f t="shared" si="68"/>
        <v/>
      </c>
      <c r="T150" s="226" t="str">
        <f t="shared" si="69"/>
        <v/>
      </c>
      <c r="U150" s="186">
        <v>97</v>
      </c>
      <c r="V150" s="146"/>
      <c r="W150" s="153" t="str">
        <f>IF(L150="","",IFERROR(SUMIFS(TB_TRANSACTIONS[Total ($)],TB_TRANSACTIONS[Subcategory],Analysis!L150,TB_TRANSACTIONS[Month],$K$8,TB_TRANSACTIONS[Expense type],"Fixed",TB_TRANSACTIONS[Monthly filter],1),0))</f>
        <v/>
      </c>
      <c r="X150" s="153" t="str">
        <f>IF(L150="","",IFERROR(SUMIFS(TB_TRANSACTIONS[Total ($)],TB_TRANSACTIONS[Subcategory],Analysis!L150,TB_TRANSACTIONS[Month],$K$8,TB_TRANSACTIONS[Expense type],"Variable",TB_TRANSACTIONS[Monthly filter],1),0))</f>
        <v/>
      </c>
      <c r="Y150" s="153"/>
      <c r="AC150" s="146"/>
      <c r="AD150" s="186">
        <v>97</v>
      </c>
      <c r="AF150" s="153" t="str">
        <f>IF(AE150="","",IFERROR(SUMIFS(Allocations!$AF$29:$AF$128,Allocations!$AH$29:$AH$128,1,Allocations!$AE$29:$AE$128,Analysis!AE150),0))</f>
        <v/>
      </c>
      <c r="AG150" s="153" t="str">
        <f>IF(AE150="","",IF(IFERROR(SUMIFS(TB_TRANSACTIONS[Total ($)],TB_TRANSACTIONS[Quarterly filter],1,TB_TRANSACTIONS[Subcategory],AE150),0)&lt;AF150,IFERROR(SUMIFS(TB_TRANSACTIONS[Total ($)],TB_TRANSACTIONS[Quarterly filter],1,TB_TRANSACTIONS[Subcategory],AE150),0),AF150))</f>
        <v/>
      </c>
      <c r="AH150" s="153" t="str">
        <f>IF(AE150="","",IF(IFERROR(SUMIFS(TB_TRANSACTIONS[Total ($)],TB_TRANSACTIONS[Subcategory],Analysis!AE150,TB_TRANSACTIONS[Quarter],$AD$8,TB_TRANSACTIONS[Quarterly filter],1),0)&gt;AF150,SUMIFS(TB_TRANSACTIONS[Total ($)],TB_TRANSACTIONS[Subcategory],Analysis!AE150,TB_TRANSACTIONS[Quarter],$AD$8,TB_TRANSACTIONS[Quarterly filter],1),0))</f>
        <v/>
      </c>
      <c r="AI150" s="153" t="str">
        <f t="shared" si="61"/>
        <v/>
      </c>
      <c r="AJ150" s="151" t="str">
        <f t="shared" si="62"/>
        <v/>
      </c>
      <c r="AK150" s="151" t="str">
        <f t="shared" si="63"/>
        <v/>
      </c>
      <c r="AL150" s="151" t="str">
        <f t="shared" si="64"/>
        <v/>
      </c>
      <c r="AM150" s="226" t="str">
        <f t="shared" si="65"/>
        <v/>
      </c>
      <c r="AN150" s="186">
        <v>97</v>
      </c>
      <c r="AO150" s="146"/>
      <c r="AP150" s="153" t="str">
        <f>IF(AE150="","",IFERROR(SUMIFS(TB_TRANSACTIONS[Total ($)],TB_TRANSACTIONS[Subcategory],Analysis!AE150,TB_TRANSACTIONS[Quarter],$AD$8,TB_TRANSACTIONS[Expense type],"Fixed",TB_TRANSACTIONS[Quarterly filter],1),0))</f>
        <v/>
      </c>
      <c r="AQ150" s="153" t="str">
        <f>IF(AE150="","",IFERROR(SUMIFS(TB_TRANSACTIONS[Total ($)],TB_TRANSACTIONS[Subcategory],Analysis!AE150,TB_TRANSACTIONS[Quarter],$AD$8,TB_TRANSACTIONS[Expense type],"Variable",TB_TRANSACTIONS[Quarterly filter],1),0))</f>
        <v/>
      </c>
      <c r="AV150" s="146"/>
      <c r="AW150" s="186">
        <v>97</v>
      </c>
      <c r="AX150" s="146"/>
      <c r="AY150" s="153" t="str">
        <f>IF(AX150="","",IFERROR(SUMIFS(TB_ALLOCATIONS[Total ($)],TB_ALLOCATIONS[Annual filter],1,TB_ALLOCATIONS[Subcategory],Analysis!AX150),0))</f>
        <v/>
      </c>
      <c r="AZ150" s="153" t="str">
        <f>IF(AX150="","",IF(IFERROR(SUMIFS(TB_TRANSACTIONS[Total ($)],TB_TRANSACTIONS[Annual filter],1,TB_TRANSACTIONS[Subcategory],AX150),0)&lt;AY150,IFERROR(SUMIFS(TB_TRANSACTIONS[Total ($)],TB_TRANSACTIONS[Annual filter],1,TB_TRANSACTIONS[Subcategory],AX150),0),AY150))</f>
        <v/>
      </c>
      <c r="BA150" s="153" t="str">
        <f>IF(AX150="","",IF(IFERROR(SUMIFS(TB_TRANSACTIONS[Total ($)],TB_TRANSACTIONS[Subcategory],Analysis!AX150,TB_TRANSACTIONS[Annual filter],1),0)&gt;AY150,SUMIFS(TB_TRANSACTIONS[Total ($)],TB_TRANSACTIONS[Subcategory],Analysis!AX150,TB_TRANSACTIONS[Annual filter],1),0))</f>
        <v/>
      </c>
      <c r="BB150" s="153" t="str">
        <f t="shared" si="57"/>
        <v/>
      </c>
      <c r="BC150" s="151" t="str">
        <f t="shared" si="58"/>
        <v/>
      </c>
      <c r="BD150" s="151" t="str">
        <f t="shared" si="56"/>
        <v/>
      </c>
      <c r="BE150" s="151" t="str">
        <f t="shared" si="59"/>
        <v/>
      </c>
      <c r="BF150" s="226" t="str">
        <f t="shared" si="60"/>
        <v/>
      </c>
      <c r="BH150" s="146"/>
      <c r="BI150" s="153" t="str">
        <f>IF(AX150="","",IFERROR(SUMIFS(TB_TRANSACTIONS[Total ($)],TB_TRANSACTIONS[Subcategory],Analysis!AX150,TB_TRANSACTIONS[Annual filter],1,TB_TRANSACTIONS[Expense type],"Fixed"),0))</f>
        <v/>
      </c>
      <c r="BJ150" s="153" t="str">
        <f>IF(AX150="","",IFERROR(SUMIFS(TB_TRANSACTIONS[Total ($)],TB_TRANSACTIONS[Subcategory],Analysis!AX150,TB_TRANSACTIONS[Annual filter],1,TB_TRANSACTIONS[Expense type],"Variable"),0))</f>
        <v/>
      </c>
      <c r="BK150" s="24"/>
      <c r="BL150" s="24"/>
      <c r="BM150" s="24"/>
      <c r="BN150" s="24"/>
      <c r="BO150" s="269" t="str">
        <f ca="1">IF(Summary!$H150="","",OFFSET(Summary!$H150,0,Analysis!BO$10))</f>
        <v/>
      </c>
      <c r="BP150" s="269" t="str">
        <f ca="1">IF(Summary!$H150="","",OFFSET(Summary!$H150,0,Analysis!BP$10))</f>
        <v/>
      </c>
      <c r="BQ150" s="269" t="str">
        <f ca="1">IF(Summary!$H150="","",OFFSET(Summary!$H150,0,Analysis!BQ$10))</f>
        <v/>
      </c>
      <c r="BR150" s="269" t="str">
        <f ca="1">IF(Summary!$H150="","",OFFSET(Summary!$H150,0,Analysis!BR$10))</f>
        <v/>
      </c>
      <c r="BS150" s="269" t="str">
        <f ca="1">IF(Summary!$H150="","",OFFSET(Summary!$H150,0,Analysis!BS$10))</f>
        <v/>
      </c>
      <c r="BT150" s="269" t="str">
        <f ca="1">IF(Summary!$H150="","",OFFSET(Summary!$H150,0,Analysis!BT$10))</f>
        <v/>
      </c>
      <c r="BU150" s="269" t="str">
        <f ca="1">IF(Summary!$H150="","",OFFSET(Summary!$H150,0,Analysis!BU$10))</f>
        <v/>
      </c>
      <c r="BV150" s="269" t="str">
        <f ca="1">IF(Summary!$H150="","",OFFSET(Summary!$H150,0,Analysis!BV$10))</f>
        <v/>
      </c>
      <c r="BW150" s="269" t="str">
        <f ca="1">IF(Summary!$H150="","",OFFSET(Summary!$H150,0,Analysis!BW$10))</f>
        <v/>
      </c>
      <c r="BX150" s="269" t="str">
        <f ca="1">IF(Summary!$H150="","",OFFSET(Summary!$H150,0,Analysis!BX$10))</f>
        <v/>
      </c>
      <c r="BY150" s="269" t="str">
        <f ca="1">IF(Summary!$H150="","",OFFSET(Summary!$H150,0,Analysis!BY$10))</f>
        <v/>
      </c>
      <c r="BZ150" s="269" t="str">
        <f ca="1">IF(Summary!$H150="","",OFFSET(Summary!$H150,0,Analysis!BZ$10))</f>
        <v/>
      </c>
      <c r="CA150" s="269"/>
    </row>
    <row r="151" spans="4:79" ht="18" customHeight="1" x14ac:dyDescent="0.25">
      <c r="D151" s="38"/>
      <c r="E151" s="45"/>
      <c r="F151" s="44"/>
      <c r="G151" s="177"/>
      <c r="H151" s="175"/>
      <c r="I151" s="44"/>
      <c r="J151" s="146"/>
      <c r="K151" s="186">
        <v>98</v>
      </c>
      <c r="L151" s="146"/>
      <c r="M151" s="153" t="str">
        <f>IF(L151="","",IFERROR(SUMIFS(Allocations!$AA$29:$AA$128,Allocations!$AC$29:$AC$128,1,Allocations!$Z$29:$Z$128,Analysis!L151),0))</f>
        <v/>
      </c>
      <c r="N151" s="153" t="str">
        <f>IF(L151="","",IF(IFERROR(SUMIFS(TB_TRANSACTIONS[Total ($)],TB_TRANSACTIONS[Subcategory],Analysis!L151,TB_TRANSACTIONS[Month],$K$8),0)&lt;M151,IFERROR(SUMIFS(TB_TRANSACTIONS[Total ($)],TB_TRANSACTIONS[Subcategory],Analysis!L151,TB_TRANSACTIONS[Month],$K$8),0),M151))</f>
        <v/>
      </c>
      <c r="O151" s="153" t="str">
        <f>IF(L151="","",IF(IFERROR(SUMIFS(TB_TRANSACTIONS[Total ($)],TB_TRANSACTIONS[Subcategory],Analysis!L151,TB_TRANSACTIONS[Month],$K$8,TB_TRANSACTIONS[Monthly filter],1),0)&gt;M151,SUMIFS(TB_TRANSACTIONS[Total ($)],TB_TRANSACTIONS[Subcategory],Analysis!L151,TB_TRANSACTIONS[Month],$K$8,TB_TRANSACTIONS[Monthly filter],1),0))</f>
        <v/>
      </c>
      <c r="P151" s="153" t="str">
        <f t="shared" si="66"/>
        <v/>
      </c>
      <c r="Q151" s="151" t="str">
        <f t="shared" si="55"/>
        <v/>
      </c>
      <c r="R151" s="151" t="str">
        <f t="shared" si="67"/>
        <v/>
      </c>
      <c r="S151" s="151" t="str">
        <f t="shared" si="68"/>
        <v/>
      </c>
      <c r="T151" s="226" t="str">
        <f t="shared" si="69"/>
        <v/>
      </c>
      <c r="U151" s="186">
        <v>98</v>
      </c>
      <c r="V151" s="146"/>
      <c r="W151" s="153" t="str">
        <f>IF(L151="","",IFERROR(SUMIFS(TB_TRANSACTIONS[Total ($)],TB_TRANSACTIONS[Subcategory],Analysis!L151,TB_TRANSACTIONS[Month],$K$8,TB_TRANSACTIONS[Expense type],"Fixed",TB_TRANSACTIONS[Monthly filter],1),0))</f>
        <v/>
      </c>
      <c r="X151" s="153" t="str">
        <f>IF(L151="","",IFERROR(SUMIFS(TB_TRANSACTIONS[Total ($)],TB_TRANSACTIONS[Subcategory],Analysis!L151,TB_TRANSACTIONS[Month],$K$8,TB_TRANSACTIONS[Expense type],"Variable",TB_TRANSACTIONS[Monthly filter],1),0))</f>
        <v/>
      </c>
      <c r="Y151" s="153"/>
      <c r="AC151" s="146"/>
      <c r="AD151" s="186">
        <v>98</v>
      </c>
      <c r="AF151" s="153" t="str">
        <f>IF(AE151="","",IFERROR(SUMIFS(Allocations!$AF$29:$AF$128,Allocations!$AH$29:$AH$128,1,Allocations!$AE$29:$AE$128,Analysis!AE151),0))</f>
        <v/>
      </c>
      <c r="AG151" s="153" t="str">
        <f>IF(AE151="","",IF(IFERROR(SUMIFS(TB_TRANSACTIONS[Total ($)],TB_TRANSACTIONS[Quarterly filter],1,TB_TRANSACTIONS[Subcategory],AE151),0)&lt;AF151,IFERROR(SUMIFS(TB_TRANSACTIONS[Total ($)],TB_TRANSACTIONS[Quarterly filter],1,TB_TRANSACTIONS[Subcategory],AE151),0),AF151))</f>
        <v/>
      </c>
      <c r="AH151" s="153" t="str">
        <f>IF(AE151="","",IF(IFERROR(SUMIFS(TB_TRANSACTIONS[Total ($)],TB_TRANSACTIONS[Subcategory],Analysis!AE151,TB_TRANSACTIONS[Quarter],$AD$8,TB_TRANSACTIONS[Quarterly filter],1),0)&gt;AF151,SUMIFS(TB_TRANSACTIONS[Total ($)],TB_TRANSACTIONS[Subcategory],Analysis!AE151,TB_TRANSACTIONS[Quarter],$AD$8,TB_TRANSACTIONS[Quarterly filter],1),0))</f>
        <v/>
      </c>
      <c r="AI151" s="153" t="str">
        <f t="shared" si="61"/>
        <v/>
      </c>
      <c r="AJ151" s="151" t="str">
        <f t="shared" si="62"/>
        <v/>
      </c>
      <c r="AK151" s="151" t="str">
        <f t="shared" si="63"/>
        <v/>
      </c>
      <c r="AL151" s="151" t="str">
        <f t="shared" si="64"/>
        <v/>
      </c>
      <c r="AM151" s="226" t="str">
        <f t="shared" si="65"/>
        <v/>
      </c>
      <c r="AN151" s="186">
        <v>98</v>
      </c>
      <c r="AO151" s="146"/>
      <c r="AP151" s="153" t="str">
        <f>IF(AE151="","",IFERROR(SUMIFS(TB_TRANSACTIONS[Total ($)],TB_TRANSACTIONS[Subcategory],Analysis!AE151,TB_TRANSACTIONS[Quarter],$AD$8,TB_TRANSACTIONS[Expense type],"Fixed",TB_TRANSACTIONS[Quarterly filter],1),0))</f>
        <v/>
      </c>
      <c r="AQ151" s="153" t="str">
        <f>IF(AE151="","",IFERROR(SUMIFS(TB_TRANSACTIONS[Total ($)],TB_TRANSACTIONS[Subcategory],Analysis!AE151,TB_TRANSACTIONS[Quarter],$AD$8,TB_TRANSACTIONS[Expense type],"Variable",TB_TRANSACTIONS[Quarterly filter],1),0))</f>
        <v/>
      </c>
      <c r="AV151" s="146"/>
      <c r="AW151" s="186">
        <v>98</v>
      </c>
      <c r="AX151" s="146"/>
      <c r="AY151" s="153" t="str">
        <f>IF(AX151="","",IFERROR(SUMIFS(TB_ALLOCATIONS[Total ($)],TB_ALLOCATIONS[Annual filter],1,TB_ALLOCATIONS[Subcategory],Analysis!AX151),0))</f>
        <v/>
      </c>
      <c r="AZ151" s="153" t="str">
        <f>IF(AX151="","",IF(IFERROR(SUMIFS(TB_TRANSACTIONS[Total ($)],TB_TRANSACTIONS[Annual filter],1,TB_TRANSACTIONS[Subcategory],AX151),0)&lt;AY151,IFERROR(SUMIFS(TB_TRANSACTIONS[Total ($)],TB_TRANSACTIONS[Annual filter],1,TB_TRANSACTIONS[Subcategory],AX151),0),AY151))</f>
        <v/>
      </c>
      <c r="BA151" s="153" t="str">
        <f>IF(AX151="","",IF(IFERROR(SUMIFS(TB_TRANSACTIONS[Total ($)],TB_TRANSACTIONS[Subcategory],Analysis!AX151,TB_TRANSACTIONS[Annual filter],1),0)&gt;AY151,SUMIFS(TB_TRANSACTIONS[Total ($)],TB_TRANSACTIONS[Subcategory],Analysis!AX151,TB_TRANSACTIONS[Annual filter],1),0))</f>
        <v/>
      </c>
      <c r="BB151" s="153" t="str">
        <f t="shared" si="57"/>
        <v/>
      </c>
      <c r="BC151" s="151" t="str">
        <f t="shared" si="58"/>
        <v/>
      </c>
      <c r="BD151" s="151" t="str">
        <f t="shared" si="56"/>
        <v/>
      </c>
      <c r="BE151" s="151" t="str">
        <f t="shared" si="59"/>
        <v/>
      </c>
      <c r="BF151" s="226" t="str">
        <f t="shared" si="60"/>
        <v/>
      </c>
      <c r="BH151" s="146"/>
      <c r="BI151" s="153" t="str">
        <f>IF(AX151="","",IFERROR(SUMIFS(TB_TRANSACTIONS[Total ($)],TB_TRANSACTIONS[Subcategory],Analysis!AX151,TB_TRANSACTIONS[Annual filter],1,TB_TRANSACTIONS[Expense type],"Fixed"),0))</f>
        <v/>
      </c>
      <c r="BJ151" s="153" t="str">
        <f>IF(AX151="","",IFERROR(SUMIFS(TB_TRANSACTIONS[Total ($)],TB_TRANSACTIONS[Subcategory],Analysis!AX151,TB_TRANSACTIONS[Annual filter],1,TB_TRANSACTIONS[Expense type],"Variable"),0))</f>
        <v/>
      </c>
      <c r="BK151" s="24"/>
      <c r="BL151" s="24"/>
      <c r="BM151" s="24"/>
      <c r="BN151" s="24"/>
      <c r="BO151" s="269" t="str">
        <f ca="1">IF(Summary!$H151="","",OFFSET(Summary!$H151,0,Analysis!BO$10))</f>
        <v/>
      </c>
      <c r="BP151" s="269" t="str">
        <f ca="1">IF(Summary!$H151="","",OFFSET(Summary!$H151,0,Analysis!BP$10))</f>
        <v/>
      </c>
      <c r="BQ151" s="269" t="str">
        <f ca="1">IF(Summary!$H151="","",OFFSET(Summary!$H151,0,Analysis!BQ$10))</f>
        <v/>
      </c>
      <c r="BR151" s="269" t="str">
        <f ca="1">IF(Summary!$H151="","",OFFSET(Summary!$H151,0,Analysis!BR$10))</f>
        <v/>
      </c>
      <c r="BS151" s="269" t="str">
        <f ca="1">IF(Summary!$H151="","",OFFSET(Summary!$H151,0,Analysis!BS$10))</f>
        <v/>
      </c>
      <c r="BT151" s="269" t="str">
        <f ca="1">IF(Summary!$H151="","",OFFSET(Summary!$H151,0,Analysis!BT$10))</f>
        <v/>
      </c>
      <c r="BU151" s="269" t="str">
        <f ca="1">IF(Summary!$H151="","",OFFSET(Summary!$H151,0,Analysis!BU$10))</f>
        <v/>
      </c>
      <c r="BV151" s="269" t="str">
        <f ca="1">IF(Summary!$H151="","",OFFSET(Summary!$H151,0,Analysis!BV$10))</f>
        <v/>
      </c>
      <c r="BW151" s="269" t="str">
        <f ca="1">IF(Summary!$H151="","",OFFSET(Summary!$H151,0,Analysis!BW$10))</f>
        <v/>
      </c>
      <c r="BX151" s="269" t="str">
        <f ca="1">IF(Summary!$H151="","",OFFSET(Summary!$H151,0,Analysis!BX$10))</f>
        <v/>
      </c>
      <c r="BY151" s="269" t="str">
        <f ca="1">IF(Summary!$H151="","",OFFSET(Summary!$H151,0,Analysis!BY$10))</f>
        <v/>
      </c>
      <c r="BZ151" s="269" t="str">
        <f ca="1">IF(Summary!$H151="","",OFFSET(Summary!$H151,0,Analysis!BZ$10))</f>
        <v/>
      </c>
      <c r="CA151" s="269"/>
    </row>
    <row r="152" spans="4:79" ht="18" customHeight="1" x14ac:dyDescent="0.25">
      <c r="D152" s="38"/>
      <c r="E152" s="45"/>
      <c r="F152" s="44"/>
      <c r="G152" s="177"/>
      <c r="H152" s="175"/>
      <c r="I152" s="44"/>
      <c r="J152" s="146"/>
      <c r="K152" s="186">
        <v>99</v>
      </c>
      <c r="L152" s="146"/>
      <c r="M152" s="153" t="str">
        <f>IF(L152="","",IFERROR(SUMIFS(Allocations!$AA$29:$AA$128,Allocations!$AC$29:$AC$128,1,Allocations!$Z$29:$Z$128,Analysis!L152),0))</f>
        <v/>
      </c>
      <c r="N152" s="153" t="str">
        <f>IF(L152="","",IF(IFERROR(SUMIFS(TB_TRANSACTIONS[Total ($)],TB_TRANSACTIONS[Subcategory],Analysis!L152,TB_TRANSACTIONS[Month],$K$8),0)&lt;M152,IFERROR(SUMIFS(TB_TRANSACTIONS[Total ($)],TB_TRANSACTIONS[Subcategory],Analysis!L152,TB_TRANSACTIONS[Month],$K$8),0),M152))</f>
        <v/>
      </c>
      <c r="O152" s="153" t="str">
        <f>IF(L152="","",IF(IFERROR(SUMIFS(TB_TRANSACTIONS[Total ($)],TB_TRANSACTIONS[Subcategory],Analysis!L152,TB_TRANSACTIONS[Month],$K$8,TB_TRANSACTIONS[Monthly filter],1),0)&gt;M152,SUMIFS(TB_TRANSACTIONS[Total ($)],TB_TRANSACTIONS[Subcategory],Analysis!L152,TB_TRANSACTIONS[Month],$K$8,TB_TRANSACTIONS[Monthly filter],1),0))</f>
        <v/>
      </c>
      <c r="P152" s="153" t="str">
        <f t="shared" si="66"/>
        <v/>
      </c>
      <c r="Q152" s="151" t="str">
        <f t="shared" si="55"/>
        <v/>
      </c>
      <c r="R152" s="151" t="str">
        <f t="shared" si="67"/>
        <v/>
      </c>
      <c r="S152" s="151" t="str">
        <f t="shared" si="68"/>
        <v/>
      </c>
      <c r="T152" s="226" t="str">
        <f t="shared" si="69"/>
        <v/>
      </c>
      <c r="U152" s="186">
        <v>99</v>
      </c>
      <c r="V152" s="146"/>
      <c r="W152" s="153" t="str">
        <f>IF(L152="","",IFERROR(SUMIFS(TB_TRANSACTIONS[Total ($)],TB_TRANSACTIONS[Subcategory],Analysis!L152,TB_TRANSACTIONS[Month],$K$8,TB_TRANSACTIONS[Expense type],"Fixed",TB_TRANSACTIONS[Monthly filter],1),0))</f>
        <v/>
      </c>
      <c r="X152" s="153" t="str">
        <f>IF(L152="","",IFERROR(SUMIFS(TB_TRANSACTIONS[Total ($)],TB_TRANSACTIONS[Subcategory],Analysis!L152,TB_TRANSACTIONS[Month],$K$8,TB_TRANSACTIONS[Expense type],"Variable",TB_TRANSACTIONS[Monthly filter],1),0))</f>
        <v/>
      </c>
      <c r="Y152" s="153"/>
      <c r="AC152" s="146"/>
      <c r="AD152" s="186">
        <v>99</v>
      </c>
      <c r="AF152" s="153" t="str">
        <f>IF(AE152="","",IFERROR(SUMIFS(Allocations!$AF$29:$AF$128,Allocations!$AH$29:$AH$128,1,Allocations!$AE$29:$AE$128,Analysis!AE152),0))</f>
        <v/>
      </c>
      <c r="AG152" s="153" t="str">
        <f>IF(AE152="","",IF(IFERROR(SUMIFS(TB_TRANSACTIONS[Total ($)],TB_TRANSACTIONS[Quarterly filter],1,TB_TRANSACTIONS[Subcategory],AE152),0)&lt;AF152,IFERROR(SUMIFS(TB_TRANSACTIONS[Total ($)],TB_TRANSACTIONS[Quarterly filter],1,TB_TRANSACTIONS[Subcategory],AE152),0),AF152))</f>
        <v/>
      </c>
      <c r="AH152" s="153" t="str">
        <f>IF(AE152="","",IF(IFERROR(SUMIFS(TB_TRANSACTIONS[Total ($)],TB_TRANSACTIONS[Subcategory],Analysis!AE152,TB_TRANSACTIONS[Quarter],$AD$8,TB_TRANSACTIONS[Quarterly filter],1),0)&gt;AF152,SUMIFS(TB_TRANSACTIONS[Total ($)],TB_TRANSACTIONS[Subcategory],Analysis!AE152,TB_TRANSACTIONS[Quarter],$AD$8,TB_TRANSACTIONS[Quarterly filter],1),0))</f>
        <v/>
      </c>
      <c r="AI152" s="153" t="str">
        <f t="shared" si="61"/>
        <v/>
      </c>
      <c r="AJ152" s="151" t="str">
        <f t="shared" si="62"/>
        <v/>
      </c>
      <c r="AK152" s="151" t="str">
        <f t="shared" si="63"/>
        <v/>
      </c>
      <c r="AL152" s="151" t="str">
        <f t="shared" si="64"/>
        <v/>
      </c>
      <c r="AM152" s="226" t="str">
        <f t="shared" si="65"/>
        <v/>
      </c>
      <c r="AN152" s="186">
        <v>99</v>
      </c>
      <c r="AO152" s="146"/>
      <c r="AP152" s="153" t="str">
        <f>IF(AE152="","",IFERROR(SUMIFS(TB_TRANSACTIONS[Total ($)],TB_TRANSACTIONS[Subcategory],Analysis!AE152,TB_TRANSACTIONS[Quarter],$AD$8,TB_TRANSACTIONS[Expense type],"Fixed",TB_TRANSACTIONS[Quarterly filter],1),0))</f>
        <v/>
      </c>
      <c r="AQ152" s="153" t="str">
        <f>IF(AE152="","",IFERROR(SUMIFS(TB_TRANSACTIONS[Total ($)],TB_TRANSACTIONS[Subcategory],Analysis!AE152,TB_TRANSACTIONS[Quarter],$AD$8,TB_TRANSACTIONS[Expense type],"Variable",TB_TRANSACTIONS[Quarterly filter],1),0))</f>
        <v/>
      </c>
      <c r="AV152" s="146"/>
      <c r="AW152" s="186">
        <v>99</v>
      </c>
      <c r="AX152" s="146"/>
      <c r="AY152" s="153" t="str">
        <f>IF(AX152="","",IFERROR(SUMIFS(TB_ALLOCATIONS[Total ($)],TB_ALLOCATIONS[Annual filter],1,TB_ALLOCATIONS[Subcategory],Analysis!AX152),0))</f>
        <v/>
      </c>
      <c r="AZ152" s="153" t="str">
        <f>IF(AX152="","",IF(IFERROR(SUMIFS(TB_TRANSACTIONS[Total ($)],TB_TRANSACTIONS[Annual filter],1,TB_TRANSACTIONS[Subcategory],AX152),0)&lt;AY152,IFERROR(SUMIFS(TB_TRANSACTIONS[Total ($)],TB_TRANSACTIONS[Annual filter],1,TB_TRANSACTIONS[Subcategory],AX152),0),AY152))</f>
        <v/>
      </c>
      <c r="BA152" s="153" t="str">
        <f>IF(AX152="","",IF(IFERROR(SUMIFS(TB_TRANSACTIONS[Total ($)],TB_TRANSACTIONS[Subcategory],Analysis!AX152,TB_TRANSACTIONS[Annual filter],1),0)&gt;AY152,SUMIFS(TB_TRANSACTIONS[Total ($)],TB_TRANSACTIONS[Subcategory],Analysis!AX152,TB_TRANSACTIONS[Annual filter],1),0))</f>
        <v/>
      </c>
      <c r="BB152" s="153" t="str">
        <f t="shared" si="57"/>
        <v/>
      </c>
      <c r="BC152" s="151" t="str">
        <f t="shared" si="58"/>
        <v/>
      </c>
      <c r="BD152" s="151" t="str">
        <f t="shared" si="56"/>
        <v/>
      </c>
      <c r="BE152" s="151" t="str">
        <f t="shared" si="59"/>
        <v/>
      </c>
      <c r="BF152" s="226" t="str">
        <f t="shared" si="60"/>
        <v/>
      </c>
      <c r="BH152" s="146"/>
      <c r="BI152" s="153" t="str">
        <f>IF(AX152="","",IFERROR(SUMIFS(TB_TRANSACTIONS[Total ($)],TB_TRANSACTIONS[Subcategory],Analysis!AX152,TB_TRANSACTIONS[Annual filter],1,TB_TRANSACTIONS[Expense type],"Fixed"),0))</f>
        <v/>
      </c>
      <c r="BJ152" s="153" t="str">
        <f>IF(AX152="","",IFERROR(SUMIFS(TB_TRANSACTIONS[Total ($)],TB_TRANSACTIONS[Subcategory],Analysis!AX152,TB_TRANSACTIONS[Annual filter],1,TB_TRANSACTIONS[Expense type],"Variable"),0))</f>
        <v/>
      </c>
      <c r="BK152" s="24"/>
      <c r="BL152" s="24"/>
      <c r="BM152" s="24"/>
      <c r="BN152" s="24"/>
      <c r="BO152" s="269" t="str">
        <f ca="1">IF(Summary!$H152="","",OFFSET(Summary!$H152,0,Analysis!BO$10))</f>
        <v/>
      </c>
      <c r="BP152" s="269" t="str">
        <f ca="1">IF(Summary!$H152="","",OFFSET(Summary!$H152,0,Analysis!BP$10))</f>
        <v/>
      </c>
      <c r="BQ152" s="269" t="str">
        <f ca="1">IF(Summary!$H152="","",OFFSET(Summary!$H152,0,Analysis!BQ$10))</f>
        <v/>
      </c>
      <c r="BR152" s="269" t="str">
        <f ca="1">IF(Summary!$H152="","",OFFSET(Summary!$H152,0,Analysis!BR$10))</f>
        <v/>
      </c>
      <c r="BS152" s="269" t="str">
        <f ca="1">IF(Summary!$H152="","",OFFSET(Summary!$H152,0,Analysis!BS$10))</f>
        <v/>
      </c>
      <c r="BT152" s="269" t="str">
        <f ca="1">IF(Summary!$H152="","",OFFSET(Summary!$H152,0,Analysis!BT$10))</f>
        <v/>
      </c>
      <c r="BU152" s="269" t="str">
        <f ca="1">IF(Summary!$H152="","",OFFSET(Summary!$H152,0,Analysis!BU$10))</f>
        <v/>
      </c>
      <c r="BV152" s="269" t="str">
        <f ca="1">IF(Summary!$H152="","",OFFSET(Summary!$H152,0,Analysis!BV$10))</f>
        <v/>
      </c>
      <c r="BW152" s="269" t="str">
        <f ca="1">IF(Summary!$H152="","",OFFSET(Summary!$H152,0,Analysis!BW$10))</f>
        <v/>
      </c>
      <c r="BX152" s="269" t="str">
        <f ca="1">IF(Summary!$H152="","",OFFSET(Summary!$H152,0,Analysis!BX$10))</f>
        <v/>
      </c>
      <c r="BY152" s="269" t="str">
        <f ca="1">IF(Summary!$H152="","",OFFSET(Summary!$H152,0,Analysis!BY$10))</f>
        <v/>
      </c>
      <c r="BZ152" s="269" t="str">
        <f ca="1">IF(Summary!$H152="","",OFFSET(Summary!$H152,0,Analysis!BZ$10))</f>
        <v/>
      </c>
      <c r="CA152" s="269"/>
    </row>
    <row r="153" spans="4:79" ht="18" customHeight="1" x14ac:dyDescent="0.25">
      <c r="D153" s="38"/>
      <c r="E153" s="45"/>
      <c r="F153" s="44"/>
      <c r="G153" s="177"/>
      <c r="H153" s="175"/>
      <c r="I153" s="44"/>
      <c r="J153" s="146"/>
      <c r="K153" s="186">
        <v>100</v>
      </c>
      <c r="L153" s="146"/>
      <c r="M153" s="153" t="str">
        <f>IF(L153="","",IFERROR(SUMIFS(Allocations!$AA$29:$AA$128,Allocations!$AC$29:$AC$128,1,Allocations!$Z$29:$Z$128,Analysis!L153),0))</f>
        <v/>
      </c>
      <c r="N153" s="153" t="str">
        <f>IF(L153="","",IF(IFERROR(SUMIFS(TB_TRANSACTIONS[Total ($)],TB_TRANSACTIONS[Subcategory],Analysis!L153,TB_TRANSACTIONS[Month],$K$8),0)&lt;M153,IFERROR(SUMIFS(TB_TRANSACTIONS[Total ($)],TB_TRANSACTIONS[Subcategory],Analysis!L153,TB_TRANSACTIONS[Month],$K$8),0),M153))</f>
        <v/>
      </c>
      <c r="O153" s="153" t="str">
        <f>IF(L153="","",IF(IFERROR(SUMIFS(TB_TRANSACTIONS[Total ($)],TB_TRANSACTIONS[Subcategory],Analysis!L153,TB_TRANSACTIONS[Month],$K$8,TB_TRANSACTIONS[Monthly filter],1),0)&gt;M153,SUMIFS(TB_TRANSACTIONS[Total ($)],TB_TRANSACTIONS[Subcategory],Analysis!L153,TB_TRANSACTIONS[Month],$K$8,TB_TRANSACTIONS[Monthly filter],1),0))</f>
        <v/>
      </c>
      <c r="P153" s="153" t="str">
        <f t="shared" si="66"/>
        <v/>
      </c>
      <c r="Q153" s="151" t="str">
        <f t="shared" si="55"/>
        <v/>
      </c>
      <c r="R153" s="151" t="str">
        <f t="shared" si="67"/>
        <v/>
      </c>
      <c r="S153" s="151" t="str">
        <f t="shared" si="68"/>
        <v/>
      </c>
      <c r="T153" s="226" t="str">
        <f t="shared" si="69"/>
        <v/>
      </c>
      <c r="U153" s="186">
        <v>100</v>
      </c>
      <c r="V153" s="146"/>
      <c r="W153" s="153" t="str">
        <f>IF(L153="","",IFERROR(SUMIFS(TB_TRANSACTIONS[Total ($)],TB_TRANSACTIONS[Subcategory],Analysis!L153,TB_TRANSACTIONS[Month],$K$8,TB_TRANSACTIONS[Expense type],"Fixed",TB_TRANSACTIONS[Monthly filter],1),0))</f>
        <v/>
      </c>
      <c r="X153" s="153" t="str">
        <f>IF(L153="","",IFERROR(SUMIFS(TB_TRANSACTIONS[Total ($)],TB_TRANSACTIONS[Subcategory],Analysis!L153,TB_TRANSACTIONS[Month],$K$8,TB_TRANSACTIONS[Expense type],"Variable",TB_TRANSACTIONS[Monthly filter],1),0))</f>
        <v/>
      </c>
      <c r="Y153" s="153"/>
      <c r="AC153" s="146"/>
      <c r="AD153" s="186">
        <v>100</v>
      </c>
      <c r="AF153" s="153" t="str">
        <f>IF(AE153="","",IFERROR(SUMIFS(Allocations!$AF$29:$AF$128,Allocations!$AH$29:$AH$128,1,Allocations!$AE$29:$AE$128,Analysis!AE153),0))</f>
        <v/>
      </c>
      <c r="AG153" s="153" t="str">
        <f>IF(AE153="","",IF(IFERROR(SUMIFS(TB_TRANSACTIONS[Total ($)],TB_TRANSACTIONS[Quarterly filter],1,TB_TRANSACTIONS[Subcategory],AE153),0)&lt;AF153,IFERROR(SUMIFS(TB_TRANSACTIONS[Total ($)],TB_TRANSACTIONS[Quarterly filter],1,TB_TRANSACTIONS[Subcategory],AE153),0),AF153))</f>
        <v/>
      </c>
      <c r="AH153" s="153" t="str">
        <f>IF(AE153="","",IF(IFERROR(SUMIFS(TB_TRANSACTIONS[Total ($)],TB_TRANSACTIONS[Subcategory],Analysis!AE153,TB_TRANSACTIONS[Quarter],$AD$8,TB_TRANSACTIONS[Quarterly filter],1),0)&gt;AF153,SUMIFS(TB_TRANSACTIONS[Total ($)],TB_TRANSACTIONS[Subcategory],Analysis!AE153,TB_TRANSACTIONS[Quarter],$AD$8,TB_TRANSACTIONS[Quarterly filter],1),0))</f>
        <v/>
      </c>
      <c r="AI153" s="153" t="str">
        <f t="shared" si="61"/>
        <v/>
      </c>
      <c r="AJ153" s="151" t="str">
        <f t="shared" si="62"/>
        <v/>
      </c>
      <c r="AK153" s="151" t="str">
        <f t="shared" si="63"/>
        <v/>
      </c>
      <c r="AL153" s="151" t="str">
        <f t="shared" si="64"/>
        <v/>
      </c>
      <c r="AM153" s="226" t="str">
        <f t="shared" si="65"/>
        <v/>
      </c>
      <c r="AN153" s="186">
        <v>100</v>
      </c>
      <c r="AO153" s="146"/>
      <c r="AP153" s="153" t="str">
        <f>IF(AE153="","",IFERROR(SUMIFS(TB_TRANSACTIONS[Total ($)],TB_TRANSACTIONS[Subcategory],Analysis!AE153,TB_TRANSACTIONS[Quarter],$AD$8,TB_TRANSACTIONS[Expense type],"Fixed",TB_TRANSACTIONS[Quarterly filter],1),0))</f>
        <v/>
      </c>
      <c r="AQ153" s="153" t="str">
        <f>IF(AE153="","",IFERROR(SUMIFS(TB_TRANSACTIONS[Total ($)],TB_TRANSACTIONS[Subcategory],Analysis!AE153,TB_TRANSACTIONS[Quarter],$AD$8,TB_TRANSACTIONS[Expense type],"Variable",TB_TRANSACTIONS[Quarterly filter],1),0))</f>
        <v/>
      </c>
      <c r="AV153" s="146"/>
      <c r="AW153" s="186">
        <v>100</v>
      </c>
      <c r="AX153" s="146"/>
      <c r="AY153" s="153" t="str">
        <f>IF(AX153="","",IFERROR(SUMIFS(TB_ALLOCATIONS[Total ($)],TB_ALLOCATIONS[Annual filter],1,TB_ALLOCATIONS[Subcategory],Analysis!AX153),0))</f>
        <v/>
      </c>
      <c r="AZ153" s="153" t="str">
        <f>IF(AX153="","",IF(IFERROR(SUMIFS(TB_TRANSACTIONS[Total ($)],TB_TRANSACTIONS[Annual filter],1,TB_TRANSACTIONS[Subcategory],AX153),0)&lt;AY153,IFERROR(SUMIFS(TB_TRANSACTIONS[Total ($)],TB_TRANSACTIONS[Annual filter],1,TB_TRANSACTIONS[Subcategory],AX153),0),AY153))</f>
        <v/>
      </c>
      <c r="BA153" s="153" t="str">
        <f>IF(AX153="","",IF(IFERROR(SUMIFS(TB_TRANSACTIONS[Total ($)],TB_TRANSACTIONS[Subcategory],Analysis!AX153,TB_TRANSACTIONS[Annual filter],1),0)&gt;AY153,SUMIFS(TB_TRANSACTIONS[Total ($)],TB_TRANSACTIONS[Subcategory],Analysis!AX153,TB_TRANSACTIONS[Annual filter],1),0))</f>
        <v/>
      </c>
      <c r="BB153" s="153" t="str">
        <f t="shared" si="57"/>
        <v/>
      </c>
      <c r="BC153" s="151" t="str">
        <f t="shared" si="58"/>
        <v/>
      </c>
      <c r="BD153" s="151" t="str">
        <f t="shared" si="56"/>
        <v/>
      </c>
      <c r="BE153" s="151" t="str">
        <f t="shared" si="59"/>
        <v/>
      </c>
      <c r="BF153" s="226" t="str">
        <f t="shared" si="60"/>
        <v/>
      </c>
      <c r="BH153" s="146"/>
      <c r="BI153" s="153" t="str">
        <f>IF(AX153="","",IFERROR(SUMIFS(TB_TRANSACTIONS[Total ($)],TB_TRANSACTIONS[Subcategory],Analysis!AX153,TB_TRANSACTIONS[Annual filter],1,TB_TRANSACTIONS[Expense type],"Fixed"),0))</f>
        <v/>
      </c>
      <c r="BJ153" s="153" t="str">
        <f>IF(AX153="","",IFERROR(SUMIFS(TB_TRANSACTIONS[Total ($)],TB_TRANSACTIONS[Subcategory],Analysis!AX153,TB_TRANSACTIONS[Annual filter],1,TB_TRANSACTIONS[Expense type],"Variable"),0))</f>
        <v/>
      </c>
      <c r="BK153" s="24"/>
      <c r="BL153" s="24"/>
      <c r="BM153" s="24"/>
      <c r="BN153" s="24"/>
      <c r="BO153" s="269" t="str">
        <f ca="1">IF(Summary!$H153="","",OFFSET(Summary!$H153,0,Analysis!BO$10))</f>
        <v/>
      </c>
      <c r="BP153" s="269" t="str">
        <f ca="1">IF(Summary!$H153="","",OFFSET(Summary!$H153,0,Analysis!BP$10))</f>
        <v/>
      </c>
      <c r="BQ153" s="269" t="str">
        <f ca="1">IF(Summary!$H153="","",OFFSET(Summary!$H153,0,Analysis!BQ$10))</f>
        <v/>
      </c>
      <c r="BR153" s="269" t="str">
        <f ca="1">IF(Summary!$H153="","",OFFSET(Summary!$H153,0,Analysis!BR$10))</f>
        <v/>
      </c>
      <c r="BS153" s="269" t="str">
        <f ca="1">IF(Summary!$H153="","",OFFSET(Summary!$H153,0,Analysis!BS$10))</f>
        <v/>
      </c>
      <c r="BT153" s="269" t="str">
        <f ca="1">IF(Summary!$H153="","",OFFSET(Summary!$H153,0,Analysis!BT$10))</f>
        <v/>
      </c>
      <c r="BU153" s="269" t="str">
        <f ca="1">IF(Summary!$H153="","",OFFSET(Summary!$H153,0,Analysis!BU$10))</f>
        <v/>
      </c>
      <c r="BV153" s="269" t="str">
        <f ca="1">IF(Summary!$H153="","",OFFSET(Summary!$H153,0,Analysis!BV$10))</f>
        <v/>
      </c>
      <c r="BW153" s="269" t="str">
        <f ca="1">IF(Summary!$H153="","",OFFSET(Summary!$H153,0,Analysis!BW$10))</f>
        <v/>
      </c>
      <c r="BX153" s="269" t="str">
        <f ca="1">IF(Summary!$H153="","",OFFSET(Summary!$H153,0,Analysis!BX$10))</f>
        <v/>
      </c>
      <c r="BY153" s="269" t="str">
        <f ca="1">IF(Summary!$H153="","",OFFSET(Summary!$H153,0,Analysis!BY$10))</f>
        <v/>
      </c>
      <c r="BZ153" s="269" t="str">
        <f ca="1">IF(Summary!$H153="","",OFFSET(Summary!$H153,0,Analysis!BZ$10))</f>
        <v/>
      </c>
      <c r="CA153" s="269"/>
    </row>
    <row r="154" spans="4:79" ht="18" customHeight="1" x14ac:dyDescent="0.25">
      <c r="D154" s="38"/>
      <c r="E154" s="45"/>
      <c r="F154" s="44"/>
      <c r="G154" s="177"/>
      <c r="H154" s="175"/>
      <c r="I154" s="44"/>
      <c r="J154" s="146"/>
      <c r="K154" s="186">
        <v>101</v>
      </c>
      <c r="L154" s="146"/>
      <c r="M154" s="153" t="str">
        <f>IF(L154="","",IFERROR(SUMIFS(Allocations!$AA$29:$AA$128,Allocations!$AC$29:$AC$128,1,Allocations!$Z$29:$Z$128,Analysis!L154),0))</f>
        <v/>
      </c>
      <c r="N154" s="153" t="str">
        <f>IF(L154="","",IF(IFERROR(SUMIFS(TB_TRANSACTIONS[Total ($)],TB_TRANSACTIONS[Subcategory],Analysis!L154,TB_TRANSACTIONS[Month],$K$8),0)&lt;M154,IFERROR(SUMIFS(TB_TRANSACTIONS[Total ($)],TB_TRANSACTIONS[Subcategory],Analysis!L154,TB_TRANSACTIONS[Month],$K$8),0),M154))</f>
        <v/>
      </c>
      <c r="O154" s="153" t="str">
        <f>IF(L154="","",IF(IFERROR(SUMIFS(TB_TRANSACTIONS[Total ($)],TB_TRANSACTIONS[Subcategory],Analysis!L154,TB_TRANSACTIONS[Month],$K$8,TB_TRANSACTIONS[Monthly filter],1),0)&gt;M154,SUMIFS(TB_TRANSACTIONS[Total ($)],TB_TRANSACTIONS[Subcategory],Analysis!L154,TB_TRANSACTIONS[Month],$K$8,TB_TRANSACTIONS[Monthly filter],1),0))</f>
        <v/>
      </c>
      <c r="P154" s="153" t="str">
        <f t="shared" si="66"/>
        <v/>
      </c>
      <c r="Q154" s="151" t="str">
        <f t="shared" si="55"/>
        <v/>
      </c>
      <c r="R154" s="151" t="str">
        <f t="shared" si="67"/>
        <v/>
      </c>
      <c r="S154" s="151" t="str">
        <f t="shared" si="68"/>
        <v/>
      </c>
      <c r="T154" s="226" t="str">
        <f t="shared" si="69"/>
        <v/>
      </c>
      <c r="U154" s="186">
        <v>101</v>
      </c>
      <c r="V154" s="146"/>
      <c r="W154" s="153" t="str">
        <f>IF(L154="","",IFERROR(SUMIFS(TB_TRANSACTIONS[Total ($)],TB_TRANSACTIONS[Subcategory],Analysis!L154,TB_TRANSACTIONS[Month],$K$8,TB_TRANSACTIONS[Expense type],"Fixed",TB_TRANSACTIONS[Monthly filter],1),0))</f>
        <v/>
      </c>
      <c r="X154" s="153" t="str">
        <f>IF(L154="","",IFERROR(SUMIFS(TB_TRANSACTIONS[Total ($)],TB_TRANSACTIONS[Subcategory],Analysis!L154,TB_TRANSACTIONS[Month],$K$8,TB_TRANSACTIONS[Expense type],"Variable",TB_TRANSACTIONS[Monthly filter],1),0))</f>
        <v/>
      </c>
      <c r="Y154" s="153"/>
      <c r="AC154" s="146"/>
      <c r="AD154" s="186">
        <v>101</v>
      </c>
      <c r="AF154" s="153" t="str">
        <f>IF(AE154="","",IFERROR(SUMIFS(Allocations!$AF$29:$AF$128,Allocations!$AH$29:$AH$128,1,Allocations!$AE$29:$AE$128,Analysis!AE154),0))</f>
        <v/>
      </c>
      <c r="AG154" s="153" t="str">
        <f>IF(AE154="","",IF(IFERROR(SUMIFS(TB_TRANSACTIONS[Total ($)],TB_TRANSACTIONS[Quarterly filter],1,TB_TRANSACTIONS[Subcategory],AE154),0)&lt;AF154,IFERROR(SUMIFS(TB_TRANSACTIONS[Total ($)],TB_TRANSACTIONS[Quarterly filter],1,TB_TRANSACTIONS[Subcategory],AE154),0),AF154))</f>
        <v/>
      </c>
      <c r="AH154" s="153" t="str">
        <f>IF(AE154="","",IF(IFERROR(SUMIFS(TB_TRANSACTIONS[Total ($)],TB_TRANSACTIONS[Subcategory],Analysis!AE154,TB_TRANSACTIONS[Quarter],$AD$8,TB_TRANSACTIONS[Quarterly filter],1),0)&gt;AF154,SUMIFS(TB_TRANSACTIONS[Total ($)],TB_TRANSACTIONS[Subcategory],Analysis!AE154,TB_TRANSACTIONS[Quarter],$AD$8,TB_TRANSACTIONS[Quarterly filter],1),0))</f>
        <v/>
      </c>
      <c r="AI154" s="153" t="str">
        <f t="shared" si="61"/>
        <v/>
      </c>
      <c r="AJ154" s="151" t="str">
        <f t="shared" si="62"/>
        <v/>
      </c>
      <c r="AK154" s="151" t="str">
        <f t="shared" si="63"/>
        <v/>
      </c>
      <c r="AL154" s="151" t="str">
        <f t="shared" si="64"/>
        <v/>
      </c>
      <c r="AM154" s="226" t="str">
        <f t="shared" si="65"/>
        <v/>
      </c>
      <c r="AN154" s="186">
        <v>101</v>
      </c>
      <c r="AO154" s="146"/>
      <c r="AP154" s="153" t="str">
        <f>IF(AE154="","",IFERROR(SUMIFS(TB_TRANSACTIONS[Total ($)],TB_TRANSACTIONS[Subcategory],Analysis!AE154,TB_TRANSACTIONS[Quarter],$AD$8,TB_TRANSACTIONS[Expense type],"Fixed",TB_TRANSACTIONS[Quarterly filter],1),0))</f>
        <v/>
      </c>
      <c r="AQ154" s="153" t="str">
        <f>IF(AE154="","",IFERROR(SUMIFS(TB_TRANSACTIONS[Total ($)],TB_TRANSACTIONS[Subcategory],Analysis!AE154,TB_TRANSACTIONS[Quarter],$AD$8,TB_TRANSACTIONS[Expense type],"Variable",TB_TRANSACTIONS[Quarterly filter],1),0))</f>
        <v/>
      </c>
      <c r="AV154" s="146"/>
      <c r="AW154" s="186">
        <v>101</v>
      </c>
      <c r="AX154" s="146"/>
      <c r="AY154" s="153" t="str">
        <f>IF(AX154="","",IFERROR(SUMIFS(TB_ALLOCATIONS[Total ($)],TB_ALLOCATIONS[Annual filter],1,TB_ALLOCATIONS[Subcategory],Analysis!AX154),0))</f>
        <v/>
      </c>
      <c r="AZ154" s="153" t="str">
        <f>IF(AX154="","",IF(IFERROR(SUMIFS(TB_TRANSACTIONS[Total ($)],TB_TRANSACTIONS[Annual filter],1,TB_TRANSACTIONS[Subcategory],AX154),0)&lt;AY154,IFERROR(SUMIFS(TB_TRANSACTIONS[Total ($)],TB_TRANSACTIONS[Annual filter],1,TB_TRANSACTIONS[Subcategory],AX154),0),AY154))</f>
        <v/>
      </c>
      <c r="BA154" s="153" t="str">
        <f>IF(AX154="","",IF(IFERROR(SUMIFS(TB_TRANSACTIONS[Total ($)],TB_TRANSACTIONS[Subcategory],Analysis!AX154,TB_TRANSACTIONS[Annual filter],1),0)&gt;AY154,SUMIFS(TB_TRANSACTIONS[Total ($)],TB_TRANSACTIONS[Subcategory],Analysis!AX154,TB_TRANSACTIONS[Annual filter],1),0))</f>
        <v/>
      </c>
      <c r="BB154" s="153" t="str">
        <f t="shared" si="57"/>
        <v/>
      </c>
      <c r="BC154" s="151" t="str">
        <f t="shared" si="58"/>
        <v/>
      </c>
      <c r="BD154" s="151" t="str">
        <f t="shared" si="56"/>
        <v/>
      </c>
      <c r="BE154" s="151" t="str">
        <f t="shared" si="59"/>
        <v/>
      </c>
      <c r="BF154" s="226" t="str">
        <f t="shared" si="60"/>
        <v/>
      </c>
      <c r="BH154" s="146"/>
      <c r="BI154" s="153" t="str">
        <f>IF(AX154="","",IFERROR(SUMIFS(TB_TRANSACTIONS[Total ($)],TB_TRANSACTIONS[Subcategory],Analysis!AX154,TB_TRANSACTIONS[Annual filter],1,TB_TRANSACTIONS[Expense type],"Fixed"),0))</f>
        <v/>
      </c>
      <c r="BJ154" s="153" t="str">
        <f>IF(AX154="","",IFERROR(SUMIFS(TB_TRANSACTIONS[Total ($)],TB_TRANSACTIONS[Subcategory],Analysis!AX154,TB_TRANSACTIONS[Annual filter],1,TB_TRANSACTIONS[Expense type],"Variable"),0))</f>
        <v/>
      </c>
      <c r="BK154" s="24"/>
      <c r="BL154" s="24"/>
      <c r="BM154" s="24"/>
      <c r="BN154" s="24"/>
      <c r="BO154" s="269" t="str">
        <f ca="1">IF(Summary!$H154="","",OFFSET(Summary!$H154,0,Analysis!BO$10))</f>
        <v/>
      </c>
      <c r="BP154" s="269" t="str">
        <f ca="1">IF(Summary!$H154="","",OFFSET(Summary!$H154,0,Analysis!BP$10))</f>
        <v/>
      </c>
      <c r="BQ154" s="269" t="str">
        <f ca="1">IF(Summary!$H154="","",OFFSET(Summary!$H154,0,Analysis!BQ$10))</f>
        <v/>
      </c>
      <c r="BR154" s="269" t="str">
        <f ca="1">IF(Summary!$H154="","",OFFSET(Summary!$H154,0,Analysis!BR$10))</f>
        <v/>
      </c>
      <c r="BS154" s="269" t="str">
        <f ca="1">IF(Summary!$H154="","",OFFSET(Summary!$H154,0,Analysis!BS$10))</f>
        <v/>
      </c>
      <c r="BT154" s="269" t="str">
        <f ca="1">IF(Summary!$H154="","",OFFSET(Summary!$H154,0,Analysis!BT$10))</f>
        <v/>
      </c>
      <c r="BU154" s="269" t="str">
        <f ca="1">IF(Summary!$H154="","",OFFSET(Summary!$H154,0,Analysis!BU$10))</f>
        <v/>
      </c>
      <c r="BV154" s="269" t="str">
        <f ca="1">IF(Summary!$H154="","",OFFSET(Summary!$H154,0,Analysis!BV$10))</f>
        <v/>
      </c>
      <c r="BW154" s="269" t="str">
        <f ca="1">IF(Summary!$H154="","",OFFSET(Summary!$H154,0,Analysis!BW$10))</f>
        <v/>
      </c>
      <c r="BX154" s="269" t="str">
        <f ca="1">IF(Summary!$H154="","",OFFSET(Summary!$H154,0,Analysis!BX$10))</f>
        <v/>
      </c>
      <c r="BY154" s="269" t="str">
        <f ca="1">IF(Summary!$H154="","",OFFSET(Summary!$H154,0,Analysis!BY$10))</f>
        <v/>
      </c>
      <c r="BZ154" s="269" t="str">
        <f ca="1">IF(Summary!$H154="","",OFFSET(Summary!$H154,0,Analysis!BZ$10))</f>
        <v/>
      </c>
      <c r="CA154" s="269"/>
    </row>
    <row r="155" spans="4:79" ht="18" customHeight="1" x14ac:dyDescent="0.25">
      <c r="D155" s="38"/>
      <c r="E155" s="45"/>
      <c r="F155" s="44"/>
      <c r="G155" s="177"/>
      <c r="H155" s="175"/>
      <c r="I155" s="44"/>
      <c r="J155" s="146"/>
      <c r="K155" s="186">
        <v>102</v>
      </c>
      <c r="L155" s="146"/>
      <c r="M155" s="153" t="str">
        <f>IF(L155="","",IFERROR(SUMIFS(Allocations!$AA$29:$AA$128,Allocations!$AC$29:$AC$128,1,Allocations!$Z$29:$Z$128,Analysis!L155),0))</f>
        <v/>
      </c>
      <c r="N155" s="153" t="str">
        <f>IF(L155="","",IF(IFERROR(SUMIFS(TB_TRANSACTIONS[Total ($)],TB_TRANSACTIONS[Subcategory],Analysis!L155,TB_TRANSACTIONS[Month],$K$8),0)&lt;M155,IFERROR(SUMIFS(TB_TRANSACTIONS[Total ($)],TB_TRANSACTIONS[Subcategory],Analysis!L155,TB_TRANSACTIONS[Month],$K$8),0),M155))</f>
        <v/>
      </c>
      <c r="O155" s="153" t="str">
        <f>IF(L155="","",IF(IFERROR(SUMIFS(TB_TRANSACTIONS[Total ($)],TB_TRANSACTIONS[Subcategory],Analysis!L155,TB_TRANSACTIONS[Month],$K$8,TB_TRANSACTIONS[Monthly filter],1),0)&gt;M155,SUMIFS(TB_TRANSACTIONS[Total ($)],TB_TRANSACTIONS[Subcategory],Analysis!L155,TB_TRANSACTIONS[Month],$K$8,TB_TRANSACTIONS[Monthly filter],1),0))</f>
        <v/>
      </c>
      <c r="P155" s="153" t="str">
        <f t="shared" si="66"/>
        <v/>
      </c>
      <c r="Q155" s="151" t="str">
        <f t="shared" si="55"/>
        <v/>
      </c>
      <c r="R155" s="151" t="str">
        <f t="shared" si="67"/>
        <v/>
      </c>
      <c r="S155" s="151" t="str">
        <f t="shared" si="68"/>
        <v/>
      </c>
      <c r="T155" s="226" t="str">
        <f t="shared" si="69"/>
        <v/>
      </c>
      <c r="U155" s="186">
        <v>102</v>
      </c>
      <c r="V155" s="146"/>
      <c r="W155" s="153" t="str">
        <f>IF(L155="","",IFERROR(SUMIFS(TB_TRANSACTIONS[Total ($)],TB_TRANSACTIONS[Subcategory],Analysis!L155,TB_TRANSACTIONS[Month],$K$8,TB_TRANSACTIONS[Expense type],"Fixed",TB_TRANSACTIONS[Monthly filter],1),0))</f>
        <v/>
      </c>
      <c r="X155" s="153" t="str">
        <f>IF(L155="","",IFERROR(SUMIFS(TB_TRANSACTIONS[Total ($)],TB_TRANSACTIONS[Subcategory],Analysis!L155,TB_TRANSACTIONS[Month],$K$8,TB_TRANSACTIONS[Expense type],"Variable",TB_TRANSACTIONS[Monthly filter],1),0))</f>
        <v/>
      </c>
      <c r="Y155" s="153"/>
      <c r="AC155" s="146"/>
      <c r="AD155" s="186">
        <v>102</v>
      </c>
      <c r="AF155" s="153" t="str">
        <f>IF(AE155="","",IFERROR(SUMIFS(Allocations!$AF$29:$AF$128,Allocations!$AH$29:$AH$128,1,Allocations!$AE$29:$AE$128,Analysis!AE155),0))</f>
        <v/>
      </c>
      <c r="AG155" s="153" t="str">
        <f>IF(AE155="","",IF(IFERROR(SUMIFS(TB_TRANSACTIONS[Total ($)],TB_TRANSACTIONS[Quarterly filter],1,TB_TRANSACTIONS[Subcategory],AE155),0)&lt;AF155,IFERROR(SUMIFS(TB_TRANSACTIONS[Total ($)],TB_TRANSACTIONS[Quarterly filter],1,TB_TRANSACTIONS[Subcategory],AE155),0),AF155))</f>
        <v/>
      </c>
      <c r="AH155" s="153" t="str">
        <f>IF(AE155="","",IF(IFERROR(SUMIFS(TB_TRANSACTIONS[Total ($)],TB_TRANSACTIONS[Subcategory],Analysis!AE155,TB_TRANSACTIONS[Quarter],$AD$8,TB_TRANSACTIONS[Quarterly filter],1),0)&gt;AF155,SUMIFS(TB_TRANSACTIONS[Total ($)],TB_TRANSACTIONS[Subcategory],Analysis!AE155,TB_TRANSACTIONS[Quarter],$AD$8,TB_TRANSACTIONS[Quarterly filter],1),0))</f>
        <v/>
      </c>
      <c r="AI155" s="153" t="str">
        <f t="shared" si="61"/>
        <v/>
      </c>
      <c r="AJ155" s="151" t="str">
        <f t="shared" si="62"/>
        <v/>
      </c>
      <c r="AK155" s="151" t="str">
        <f t="shared" si="63"/>
        <v/>
      </c>
      <c r="AL155" s="151" t="str">
        <f t="shared" si="64"/>
        <v/>
      </c>
      <c r="AM155" s="226" t="str">
        <f t="shared" si="65"/>
        <v/>
      </c>
      <c r="AN155" s="186">
        <v>102</v>
      </c>
      <c r="AO155" s="146"/>
      <c r="AP155" s="153" t="str">
        <f>IF(AE155="","",IFERROR(SUMIFS(TB_TRANSACTIONS[Total ($)],TB_TRANSACTIONS[Subcategory],Analysis!AE155,TB_TRANSACTIONS[Quarter],$AD$8,TB_TRANSACTIONS[Expense type],"Fixed",TB_TRANSACTIONS[Quarterly filter],1),0))</f>
        <v/>
      </c>
      <c r="AQ155" s="153" t="str">
        <f>IF(AE155="","",IFERROR(SUMIFS(TB_TRANSACTIONS[Total ($)],TB_TRANSACTIONS[Subcategory],Analysis!AE155,TB_TRANSACTIONS[Quarter],$AD$8,TB_TRANSACTIONS[Expense type],"Variable",TB_TRANSACTIONS[Quarterly filter],1),0))</f>
        <v/>
      </c>
      <c r="AV155" s="146"/>
      <c r="AW155" s="186">
        <v>102</v>
      </c>
      <c r="AX155" s="146"/>
      <c r="AY155" s="153" t="str">
        <f>IF(AX155="","",IFERROR(SUMIFS(TB_ALLOCATIONS[Total ($)],TB_ALLOCATIONS[Annual filter],1,TB_ALLOCATIONS[Subcategory],Analysis!AX155),0))</f>
        <v/>
      </c>
      <c r="AZ155" s="153" t="str">
        <f>IF(AX155="","",IF(IFERROR(SUMIFS(TB_TRANSACTIONS[Total ($)],TB_TRANSACTIONS[Annual filter],1,TB_TRANSACTIONS[Subcategory],AX155),0)&lt;AY155,IFERROR(SUMIFS(TB_TRANSACTIONS[Total ($)],TB_TRANSACTIONS[Annual filter],1,TB_TRANSACTIONS[Subcategory],AX155),0),AY155))</f>
        <v/>
      </c>
      <c r="BA155" s="153" t="str">
        <f>IF(AX155="","",IF(IFERROR(SUMIFS(TB_TRANSACTIONS[Total ($)],TB_TRANSACTIONS[Subcategory],Analysis!AX155,TB_TRANSACTIONS[Annual filter],1),0)&gt;AY155,SUMIFS(TB_TRANSACTIONS[Total ($)],TB_TRANSACTIONS[Subcategory],Analysis!AX155,TB_TRANSACTIONS[Annual filter],1),0))</f>
        <v/>
      </c>
      <c r="BB155" s="153" t="str">
        <f t="shared" si="57"/>
        <v/>
      </c>
      <c r="BC155" s="151" t="str">
        <f t="shared" si="58"/>
        <v/>
      </c>
      <c r="BD155" s="151" t="str">
        <f t="shared" si="56"/>
        <v/>
      </c>
      <c r="BE155" s="151" t="str">
        <f t="shared" si="59"/>
        <v/>
      </c>
      <c r="BF155" s="226" t="str">
        <f t="shared" si="60"/>
        <v/>
      </c>
      <c r="BH155" s="146"/>
      <c r="BI155" s="153" t="str">
        <f>IF(AX155="","",IFERROR(SUMIFS(TB_TRANSACTIONS[Total ($)],TB_TRANSACTIONS[Subcategory],Analysis!AX155,TB_TRANSACTIONS[Annual filter],1,TB_TRANSACTIONS[Expense type],"Fixed"),0))</f>
        <v/>
      </c>
      <c r="BJ155" s="153" t="str">
        <f>IF(AX155="","",IFERROR(SUMIFS(TB_TRANSACTIONS[Total ($)],TB_TRANSACTIONS[Subcategory],Analysis!AX155,TB_TRANSACTIONS[Annual filter],1,TB_TRANSACTIONS[Expense type],"Variable"),0))</f>
        <v/>
      </c>
      <c r="BK155" s="24"/>
      <c r="BL155" s="24"/>
      <c r="BM155" s="24"/>
      <c r="BN155" s="24"/>
      <c r="BO155" s="269" t="str">
        <f ca="1">IF(Summary!$H155="","",OFFSET(Summary!$H155,0,Analysis!BO$10))</f>
        <v/>
      </c>
      <c r="BP155" s="269" t="str">
        <f ca="1">IF(Summary!$H155="","",OFFSET(Summary!$H155,0,Analysis!BP$10))</f>
        <v/>
      </c>
      <c r="BQ155" s="269" t="str">
        <f ca="1">IF(Summary!$H155="","",OFFSET(Summary!$H155,0,Analysis!BQ$10))</f>
        <v/>
      </c>
      <c r="BR155" s="269" t="str">
        <f ca="1">IF(Summary!$H155="","",OFFSET(Summary!$H155,0,Analysis!BR$10))</f>
        <v/>
      </c>
      <c r="BS155" s="269" t="str">
        <f ca="1">IF(Summary!$H155="","",OFFSET(Summary!$H155,0,Analysis!BS$10))</f>
        <v/>
      </c>
      <c r="BT155" s="269" t="str">
        <f ca="1">IF(Summary!$H155="","",OFFSET(Summary!$H155,0,Analysis!BT$10))</f>
        <v/>
      </c>
      <c r="BU155" s="269" t="str">
        <f ca="1">IF(Summary!$H155="","",OFFSET(Summary!$H155,0,Analysis!BU$10))</f>
        <v/>
      </c>
      <c r="BV155" s="269" t="str">
        <f ca="1">IF(Summary!$H155="","",OFFSET(Summary!$H155,0,Analysis!BV$10))</f>
        <v/>
      </c>
      <c r="BW155" s="269" t="str">
        <f ca="1">IF(Summary!$H155="","",OFFSET(Summary!$H155,0,Analysis!BW$10))</f>
        <v/>
      </c>
      <c r="BX155" s="269" t="str">
        <f ca="1">IF(Summary!$H155="","",OFFSET(Summary!$H155,0,Analysis!BX$10))</f>
        <v/>
      </c>
      <c r="BY155" s="269" t="str">
        <f ca="1">IF(Summary!$H155="","",OFFSET(Summary!$H155,0,Analysis!BY$10))</f>
        <v/>
      </c>
      <c r="BZ155" s="269" t="str">
        <f ca="1">IF(Summary!$H155="","",OFFSET(Summary!$H155,0,Analysis!BZ$10))</f>
        <v/>
      </c>
      <c r="CA155" s="269"/>
    </row>
    <row r="156" spans="4:79" ht="18" customHeight="1" x14ac:dyDescent="0.25">
      <c r="D156" s="38"/>
      <c r="E156" s="45"/>
      <c r="F156" s="44"/>
      <c r="G156" s="177"/>
      <c r="H156" s="175"/>
      <c r="I156" s="44"/>
      <c r="J156" s="146"/>
      <c r="K156" s="186">
        <v>103</v>
      </c>
      <c r="L156" s="146"/>
      <c r="M156" s="153" t="str">
        <f>IF(L156="","",IFERROR(SUMIFS(Allocations!$AA$29:$AA$128,Allocations!$AC$29:$AC$128,1,Allocations!$Z$29:$Z$128,Analysis!L156),0))</f>
        <v/>
      </c>
      <c r="N156" s="153" t="str">
        <f>IF(L156="","",IF(IFERROR(SUMIFS(TB_TRANSACTIONS[Total ($)],TB_TRANSACTIONS[Subcategory],Analysis!L156,TB_TRANSACTIONS[Month],$K$8),0)&lt;M156,IFERROR(SUMIFS(TB_TRANSACTIONS[Total ($)],TB_TRANSACTIONS[Subcategory],Analysis!L156,TB_TRANSACTIONS[Month],$K$8),0),M156))</f>
        <v/>
      </c>
      <c r="O156" s="153" t="str">
        <f>IF(L156="","",IF(IFERROR(SUMIFS(TB_TRANSACTIONS[Total ($)],TB_TRANSACTIONS[Subcategory],Analysis!L156,TB_TRANSACTIONS[Month],$K$8,TB_TRANSACTIONS[Monthly filter],1),0)&gt;M156,SUMIFS(TB_TRANSACTIONS[Total ($)],TB_TRANSACTIONS[Subcategory],Analysis!L156,TB_TRANSACTIONS[Month],$K$8,TB_TRANSACTIONS[Monthly filter],1),0))</f>
        <v/>
      </c>
      <c r="P156" s="153" t="str">
        <f t="shared" si="66"/>
        <v/>
      </c>
      <c r="Q156" s="151" t="str">
        <f t="shared" si="55"/>
        <v/>
      </c>
      <c r="R156" s="151" t="str">
        <f t="shared" si="67"/>
        <v/>
      </c>
      <c r="S156" s="151" t="str">
        <f t="shared" si="68"/>
        <v/>
      </c>
      <c r="T156" s="226" t="str">
        <f t="shared" si="69"/>
        <v/>
      </c>
      <c r="U156" s="186">
        <v>103</v>
      </c>
      <c r="V156" s="146"/>
      <c r="W156" s="153" t="str">
        <f>IF(L156="","",IFERROR(SUMIFS(TB_TRANSACTIONS[Total ($)],TB_TRANSACTIONS[Subcategory],Analysis!L156,TB_TRANSACTIONS[Month],$K$8,TB_TRANSACTIONS[Expense type],"Fixed",TB_TRANSACTIONS[Monthly filter],1),0))</f>
        <v/>
      </c>
      <c r="X156" s="153" t="str">
        <f>IF(L156="","",IFERROR(SUMIFS(TB_TRANSACTIONS[Total ($)],TB_TRANSACTIONS[Subcategory],Analysis!L156,TB_TRANSACTIONS[Month],$K$8,TB_TRANSACTIONS[Expense type],"Variable",TB_TRANSACTIONS[Monthly filter],1),0))</f>
        <v/>
      </c>
      <c r="Y156" s="153"/>
      <c r="AC156" s="146"/>
      <c r="AD156" s="186">
        <v>103</v>
      </c>
      <c r="AF156" s="153" t="str">
        <f>IF(AE156="","",IFERROR(SUMIFS(Allocations!$AF$29:$AF$128,Allocations!$AH$29:$AH$128,1,Allocations!$AE$29:$AE$128,Analysis!AE156),0))</f>
        <v/>
      </c>
      <c r="AG156" s="153" t="str">
        <f>IF(AE156="","",IF(IFERROR(SUMIFS(TB_TRANSACTIONS[Total ($)],TB_TRANSACTIONS[Quarterly filter],1,TB_TRANSACTIONS[Subcategory],AE156),0)&lt;AF156,IFERROR(SUMIFS(TB_TRANSACTIONS[Total ($)],TB_TRANSACTIONS[Quarterly filter],1,TB_TRANSACTIONS[Subcategory],AE156),0),AF156))</f>
        <v/>
      </c>
      <c r="AH156" s="153" t="str">
        <f>IF(AE156="","",IF(IFERROR(SUMIFS(TB_TRANSACTIONS[Total ($)],TB_TRANSACTIONS[Subcategory],Analysis!AE156,TB_TRANSACTIONS[Quarter],$AD$8,TB_TRANSACTIONS[Quarterly filter],1),0)&gt;AF156,SUMIFS(TB_TRANSACTIONS[Total ($)],TB_TRANSACTIONS[Subcategory],Analysis!AE156,TB_TRANSACTIONS[Quarter],$AD$8,TB_TRANSACTIONS[Quarterly filter],1),0))</f>
        <v/>
      </c>
      <c r="AI156" s="153" t="str">
        <f t="shared" si="61"/>
        <v/>
      </c>
      <c r="AJ156" s="151" t="str">
        <f t="shared" si="62"/>
        <v/>
      </c>
      <c r="AK156" s="151" t="str">
        <f t="shared" si="63"/>
        <v/>
      </c>
      <c r="AL156" s="151" t="str">
        <f t="shared" si="64"/>
        <v/>
      </c>
      <c r="AM156" s="226" t="str">
        <f t="shared" si="65"/>
        <v/>
      </c>
      <c r="AN156" s="186">
        <v>103</v>
      </c>
      <c r="AO156" s="146"/>
      <c r="AP156" s="153" t="str">
        <f>IF(AE156="","",IFERROR(SUMIFS(TB_TRANSACTIONS[Total ($)],TB_TRANSACTIONS[Subcategory],Analysis!AE156,TB_TRANSACTIONS[Quarter],$AD$8,TB_TRANSACTIONS[Expense type],"Fixed",TB_TRANSACTIONS[Quarterly filter],1),0))</f>
        <v/>
      </c>
      <c r="AQ156" s="153" t="str">
        <f>IF(AE156="","",IFERROR(SUMIFS(TB_TRANSACTIONS[Total ($)],TB_TRANSACTIONS[Subcategory],Analysis!AE156,TB_TRANSACTIONS[Quarter],$AD$8,TB_TRANSACTIONS[Expense type],"Variable",TB_TRANSACTIONS[Quarterly filter],1),0))</f>
        <v/>
      </c>
      <c r="AV156" s="146"/>
      <c r="AW156" s="186">
        <v>103</v>
      </c>
      <c r="AX156" s="146"/>
      <c r="AY156" s="153" t="str">
        <f>IF(AX156="","",IFERROR(SUMIFS(TB_ALLOCATIONS[Total ($)],TB_ALLOCATIONS[Annual filter],1,TB_ALLOCATIONS[Subcategory],Analysis!AX156),0))</f>
        <v/>
      </c>
      <c r="AZ156" s="153" t="str">
        <f>IF(AX156="","",IF(IFERROR(SUMIFS(TB_TRANSACTIONS[Total ($)],TB_TRANSACTIONS[Annual filter],1,TB_TRANSACTIONS[Subcategory],AX156),0)&lt;AY156,IFERROR(SUMIFS(TB_TRANSACTIONS[Total ($)],TB_TRANSACTIONS[Annual filter],1,TB_TRANSACTIONS[Subcategory],AX156),0),AY156))</f>
        <v/>
      </c>
      <c r="BA156" s="153" t="str">
        <f>IF(AX156="","",IF(IFERROR(SUMIFS(TB_TRANSACTIONS[Total ($)],TB_TRANSACTIONS[Subcategory],Analysis!AX156,TB_TRANSACTIONS[Annual filter],1),0)&gt;AY156,SUMIFS(TB_TRANSACTIONS[Total ($)],TB_TRANSACTIONS[Subcategory],Analysis!AX156,TB_TRANSACTIONS[Annual filter],1),0))</f>
        <v/>
      </c>
      <c r="BB156" s="153" t="str">
        <f t="shared" si="57"/>
        <v/>
      </c>
      <c r="BC156" s="151" t="str">
        <f t="shared" si="58"/>
        <v/>
      </c>
      <c r="BD156" s="151" t="str">
        <f t="shared" si="56"/>
        <v/>
      </c>
      <c r="BE156" s="151" t="str">
        <f t="shared" si="59"/>
        <v/>
      </c>
      <c r="BF156" s="226" t="str">
        <f t="shared" si="60"/>
        <v/>
      </c>
      <c r="BH156" s="146"/>
      <c r="BI156" s="153" t="str">
        <f>IF(AX156="","",IFERROR(SUMIFS(TB_TRANSACTIONS[Total ($)],TB_TRANSACTIONS[Subcategory],Analysis!AX156,TB_TRANSACTIONS[Annual filter],1,TB_TRANSACTIONS[Expense type],"Fixed"),0))</f>
        <v/>
      </c>
      <c r="BJ156" s="153" t="str">
        <f>IF(AX156="","",IFERROR(SUMIFS(TB_TRANSACTIONS[Total ($)],TB_TRANSACTIONS[Subcategory],Analysis!AX156,TB_TRANSACTIONS[Annual filter],1,TB_TRANSACTIONS[Expense type],"Variable"),0))</f>
        <v/>
      </c>
      <c r="BK156" s="24"/>
      <c r="BL156" s="24"/>
      <c r="BM156" s="24"/>
      <c r="BN156" s="24"/>
      <c r="BO156" s="269" t="str">
        <f ca="1">IF(Summary!$H156="","",OFFSET(Summary!$H156,0,Analysis!BO$10))</f>
        <v/>
      </c>
      <c r="BP156" s="269" t="str">
        <f ca="1">IF(Summary!$H156="","",OFFSET(Summary!$H156,0,Analysis!BP$10))</f>
        <v/>
      </c>
      <c r="BQ156" s="269" t="str">
        <f ca="1">IF(Summary!$H156="","",OFFSET(Summary!$H156,0,Analysis!BQ$10))</f>
        <v/>
      </c>
      <c r="BR156" s="269" t="str">
        <f ca="1">IF(Summary!$H156="","",OFFSET(Summary!$H156,0,Analysis!BR$10))</f>
        <v/>
      </c>
      <c r="BS156" s="269" t="str">
        <f ca="1">IF(Summary!$H156="","",OFFSET(Summary!$H156,0,Analysis!BS$10))</f>
        <v/>
      </c>
      <c r="BT156" s="269" t="str">
        <f ca="1">IF(Summary!$H156="","",OFFSET(Summary!$H156,0,Analysis!BT$10))</f>
        <v/>
      </c>
      <c r="BU156" s="269" t="str">
        <f ca="1">IF(Summary!$H156="","",OFFSET(Summary!$H156,0,Analysis!BU$10))</f>
        <v/>
      </c>
      <c r="BV156" s="269" t="str">
        <f ca="1">IF(Summary!$H156="","",OFFSET(Summary!$H156,0,Analysis!BV$10))</f>
        <v/>
      </c>
      <c r="BW156" s="269" t="str">
        <f ca="1">IF(Summary!$H156="","",OFFSET(Summary!$H156,0,Analysis!BW$10))</f>
        <v/>
      </c>
      <c r="BX156" s="269" t="str">
        <f ca="1">IF(Summary!$H156="","",OFFSET(Summary!$H156,0,Analysis!BX$10))</f>
        <v/>
      </c>
      <c r="BY156" s="269" t="str">
        <f ca="1">IF(Summary!$H156="","",OFFSET(Summary!$H156,0,Analysis!BY$10))</f>
        <v/>
      </c>
      <c r="BZ156" s="269" t="str">
        <f ca="1">IF(Summary!$H156="","",OFFSET(Summary!$H156,0,Analysis!BZ$10))</f>
        <v/>
      </c>
      <c r="CA156" s="269"/>
    </row>
    <row r="157" spans="4:79" ht="18" customHeight="1" x14ac:dyDescent="0.25">
      <c r="D157" s="38"/>
      <c r="E157" s="45"/>
      <c r="F157" s="44"/>
      <c r="G157" s="177"/>
      <c r="H157" s="175"/>
      <c r="I157" s="44"/>
      <c r="J157" s="146"/>
      <c r="K157" s="186">
        <v>104</v>
      </c>
      <c r="L157" s="146"/>
      <c r="M157" s="153" t="str">
        <f>IF(L157="","",IFERROR(SUMIFS(Allocations!$AA$29:$AA$128,Allocations!$AC$29:$AC$128,1,Allocations!$Z$29:$Z$128,Analysis!L157),0))</f>
        <v/>
      </c>
      <c r="N157" s="153" t="str">
        <f>IF(L157="","",IF(IFERROR(SUMIFS(TB_TRANSACTIONS[Total ($)],TB_TRANSACTIONS[Subcategory],Analysis!L157,TB_TRANSACTIONS[Month],$K$8),0)&lt;M157,IFERROR(SUMIFS(TB_TRANSACTIONS[Total ($)],TB_TRANSACTIONS[Subcategory],Analysis!L157,TB_TRANSACTIONS[Month],$K$8),0),M157))</f>
        <v/>
      </c>
      <c r="O157" s="153" t="str">
        <f>IF(L157="","",IF(IFERROR(SUMIFS(TB_TRANSACTIONS[Total ($)],TB_TRANSACTIONS[Subcategory],Analysis!L157,TB_TRANSACTIONS[Month],$K$8,TB_TRANSACTIONS[Monthly filter],1),0)&gt;M157,SUMIFS(TB_TRANSACTIONS[Total ($)],TB_TRANSACTIONS[Subcategory],Analysis!L157,TB_TRANSACTIONS[Month],$K$8,TB_TRANSACTIONS[Monthly filter],1),0))</f>
        <v/>
      </c>
      <c r="P157" s="153" t="str">
        <f t="shared" si="66"/>
        <v/>
      </c>
      <c r="Q157" s="151" t="str">
        <f t="shared" si="55"/>
        <v/>
      </c>
      <c r="R157" s="151" t="str">
        <f t="shared" si="67"/>
        <v/>
      </c>
      <c r="S157" s="151" t="str">
        <f t="shared" si="68"/>
        <v/>
      </c>
      <c r="T157" s="226" t="str">
        <f t="shared" si="69"/>
        <v/>
      </c>
      <c r="U157" s="186">
        <v>104</v>
      </c>
      <c r="V157" s="146"/>
      <c r="W157" s="153" t="str">
        <f>IF(L157="","",IFERROR(SUMIFS(TB_TRANSACTIONS[Total ($)],TB_TRANSACTIONS[Subcategory],Analysis!L157,TB_TRANSACTIONS[Month],$K$8,TB_TRANSACTIONS[Expense type],"Fixed",TB_TRANSACTIONS[Monthly filter],1),0))</f>
        <v/>
      </c>
      <c r="X157" s="153" t="str">
        <f>IF(L157="","",IFERROR(SUMIFS(TB_TRANSACTIONS[Total ($)],TB_TRANSACTIONS[Subcategory],Analysis!L157,TB_TRANSACTIONS[Month],$K$8,TB_TRANSACTIONS[Expense type],"Variable",TB_TRANSACTIONS[Monthly filter],1),0))</f>
        <v/>
      </c>
      <c r="Y157" s="153"/>
      <c r="AC157" s="146"/>
      <c r="AD157" s="186">
        <v>104</v>
      </c>
      <c r="AF157" s="153" t="str">
        <f>IF(AE157="","",IFERROR(SUMIFS(Allocations!$AF$29:$AF$128,Allocations!$AH$29:$AH$128,1,Allocations!$AE$29:$AE$128,Analysis!AE157),0))</f>
        <v/>
      </c>
      <c r="AG157" s="153" t="str">
        <f>IF(AE157="","",IF(IFERROR(SUMIFS(TB_TRANSACTIONS[Total ($)],TB_TRANSACTIONS[Quarterly filter],1,TB_TRANSACTIONS[Subcategory],AE157),0)&lt;AF157,IFERROR(SUMIFS(TB_TRANSACTIONS[Total ($)],TB_TRANSACTIONS[Quarterly filter],1,TB_TRANSACTIONS[Subcategory],AE157),0),AF157))</f>
        <v/>
      </c>
      <c r="AH157" s="153" t="str">
        <f>IF(AE157="","",IF(IFERROR(SUMIFS(TB_TRANSACTIONS[Total ($)],TB_TRANSACTIONS[Subcategory],Analysis!AE157,TB_TRANSACTIONS[Quarter],$AD$8,TB_TRANSACTIONS[Quarterly filter],1),0)&gt;AF157,SUMIFS(TB_TRANSACTIONS[Total ($)],TB_TRANSACTIONS[Subcategory],Analysis!AE157,TB_TRANSACTIONS[Quarter],$AD$8,TB_TRANSACTIONS[Quarterly filter],1),0))</f>
        <v/>
      </c>
      <c r="AI157" s="153" t="str">
        <f t="shared" si="61"/>
        <v/>
      </c>
      <c r="AJ157" s="151" t="str">
        <f t="shared" si="62"/>
        <v/>
      </c>
      <c r="AK157" s="151" t="str">
        <f t="shared" si="63"/>
        <v/>
      </c>
      <c r="AL157" s="151" t="str">
        <f t="shared" si="64"/>
        <v/>
      </c>
      <c r="AM157" s="226" t="str">
        <f t="shared" si="65"/>
        <v/>
      </c>
      <c r="AN157" s="186">
        <v>104</v>
      </c>
      <c r="AO157" s="146"/>
      <c r="AP157" s="153" t="str">
        <f>IF(AE157="","",IFERROR(SUMIFS(TB_TRANSACTIONS[Total ($)],TB_TRANSACTIONS[Subcategory],Analysis!AE157,TB_TRANSACTIONS[Quarter],$AD$8,TB_TRANSACTIONS[Expense type],"Fixed",TB_TRANSACTIONS[Quarterly filter],1),0))</f>
        <v/>
      </c>
      <c r="AQ157" s="153" t="str">
        <f>IF(AE157="","",IFERROR(SUMIFS(TB_TRANSACTIONS[Total ($)],TB_TRANSACTIONS[Subcategory],Analysis!AE157,TB_TRANSACTIONS[Quarter],$AD$8,TB_TRANSACTIONS[Expense type],"Variable",TB_TRANSACTIONS[Quarterly filter],1),0))</f>
        <v/>
      </c>
      <c r="AV157" s="146"/>
      <c r="AW157" s="186">
        <v>104</v>
      </c>
      <c r="AX157" s="146"/>
      <c r="AY157" s="153" t="str">
        <f>IF(AX157="","",IFERROR(SUMIFS(TB_ALLOCATIONS[Total ($)],TB_ALLOCATIONS[Annual filter],1,TB_ALLOCATIONS[Subcategory],Analysis!AX157),0))</f>
        <v/>
      </c>
      <c r="AZ157" s="153" t="str">
        <f>IF(AX157="","",IF(IFERROR(SUMIFS(TB_TRANSACTIONS[Total ($)],TB_TRANSACTIONS[Annual filter],1,TB_TRANSACTIONS[Subcategory],AX157),0)&lt;AY157,IFERROR(SUMIFS(TB_TRANSACTIONS[Total ($)],TB_TRANSACTIONS[Annual filter],1,TB_TRANSACTIONS[Subcategory],AX157),0),AY157))</f>
        <v/>
      </c>
      <c r="BA157" s="153" t="str">
        <f>IF(AX157="","",IF(IFERROR(SUMIFS(TB_TRANSACTIONS[Total ($)],TB_TRANSACTIONS[Subcategory],Analysis!AX157,TB_TRANSACTIONS[Annual filter],1),0)&gt;AY157,SUMIFS(TB_TRANSACTIONS[Total ($)],TB_TRANSACTIONS[Subcategory],Analysis!AX157,TB_TRANSACTIONS[Annual filter],1),0))</f>
        <v/>
      </c>
      <c r="BB157" s="153" t="str">
        <f t="shared" si="57"/>
        <v/>
      </c>
      <c r="BC157" s="151" t="str">
        <f t="shared" si="58"/>
        <v/>
      </c>
      <c r="BD157" s="151" t="str">
        <f t="shared" si="56"/>
        <v/>
      </c>
      <c r="BE157" s="151" t="str">
        <f t="shared" si="59"/>
        <v/>
      </c>
      <c r="BF157" s="226" t="str">
        <f t="shared" si="60"/>
        <v/>
      </c>
      <c r="BH157" s="146"/>
      <c r="BI157" s="153" t="str">
        <f>IF(AX157="","",IFERROR(SUMIFS(TB_TRANSACTIONS[Total ($)],TB_TRANSACTIONS[Subcategory],Analysis!AX157,TB_TRANSACTIONS[Annual filter],1,TB_TRANSACTIONS[Expense type],"Fixed"),0))</f>
        <v/>
      </c>
      <c r="BJ157" s="153" t="str">
        <f>IF(AX157="","",IFERROR(SUMIFS(TB_TRANSACTIONS[Total ($)],TB_TRANSACTIONS[Subcategory],Analysis!AX157,TB_TRANSACTIONS[Annual filter],1,TB_TRANSACTIONS[Expense type],"Variable"),0))</f>
        <v/>
      </c>
      <c r="BK157" s="24"/>
      <c r="BL157" s="24"/>
      <c r="BM157" s="24"/>
      <c r="BN157" s="24"/>
      <c r="BO157" s="269" t="str">
        <f ca="1">IF(Summary!$H157="","",OFFSET(Summary!$H157,0,Analysis!BO$10))</f>
        <v/>
      </c>
      <c r="BP157" s="269" t="str">
        <f ca="1">IF(Summary!$H157="","",OFFSET(Summary!$H157,0,Analysis!BP$10))</f>
        <v/>
      </c>
      <c r="BQ157" s="269" t="str">
        <f ca="1">IF(Summary!$H157="","",OFFSET(Summary!$H157,0,Analysis!BQ$10))</f>
        <v/>
      </c>
      <c r="BR157" s="269" t="str">
        <f ca="1">IF(Summary!$H157="","",OFFSET(Summary!$H157,0,Analysis!BR$10))</f>
        <v/>
      </c>
      <c r="BS157" s="269" t="str">
        <f ca="1">IF(Summary!$H157="","",OFFSET(Summary!$H157,0,Analysis!BS$10))</f>
        <v/>
      </c>
      <c r="BT157" s="269" t="str">
        <f ca="1">IF(Summary!$H157="","",OFFSET(Summary!$H157,0,Analysis!BT$10))</f>
        <v/>
      </c>
      <c r="BU157" s="269" t="str">
        <f ca="1">IF(Summary!$H157="","",OFFSET(Summary!$H157,0,Analysis!BU$10))</f>
        <v/>
      </c>
      <c r="BV157" s="269" t="str">
        <f ca="1">IF(Summary!$H157="","",OFFSET(Summary!$H157,0,Analysis!BV$10))</f>
        <v/>
      </c>
      <c r="BW157" s="269" t="str">
        <f ca="1">IF(Summary!$H157="","",OFFSET(Summary!$H157,0,Analysis!BW$10))</f>
        <v/>
      </c>
      <c r="BX157" s="269" t="str">
        <f ca="1">IF(Summary!$H157="","",OFFSET(Summary!$H157,0,Analysis!BX$10))</f>
        <v/>
      </c>
      <c r="BY157" s="269" t="str">
        <f ca="1">IF(Summary!$H157="","",OFFSET(Summary!$H157,0,Analysis!BY$10))</f>
        <v/>
      </c>
      <c r="BZ157" s="269" t="str">
        <f ca="1">IF(Summary!$H157="","",OFFSET(Summary!$H157,0,Analysis!BZ$10))</f>
        <v/>
      </c>
      <c r="CA157" s="269"/>
    </row>
    <row r="158" spans="4:79" ht="18" customHeight="1" x14ac:dyDescent="0.25">
      <c r="D158" s="38"/>
      <c r="E158" s="45"/>
      <c r="F158" s="44"/>
      <c r="G158" s="177"/>
      <c r="H158" s="175"/>
      <c r="I158" s="44"/>
      <c r="J158" s="146"/>
      <c r="K158" s="186">
        <v>105</v>
      </c>
      <c r="L158" s="146"/>
      <c r="M158" s="153" t="str">
        <f>IF(L158="","",IFERROR(SUMIFS(Allocations!$AA$29:$AA$128,Allocations!$AC$29:$AC$128,1,Allocations!$Z$29:$Z$128,Analysis!L158),0))</f>
        <v/>
      </c>
      <c r="N158" s="153" t="str">
        <f>IF(L158="","",IF(IFERROR(SUMIFS(TB_TRANSACTIONS[Total ($)],TB_TRANSACTIONS[Subcategory],Analysis!L158,TB_TRANSACTIONS[Month],$K$8),0)&lt;M158,IFERROR(SUMIFS(TB_TRANSACTIONS[Total ($)],TB_TRANSACTIONS[Subcategory],Analysis!L158,TB_TRANSACTIONS[Month],$K$8),0),M158))</f>
        <v/>
      </c>
      <c r="O158" s="153" t="str">
        <f>IF(L158="","",IF(IFERROR(SUMIFS(TB_TRANSACTIONS[Total ($)],TB_TRANSACTIONS[Subcategory],Analysis!L158,TB_TRANSACTIONS[Month],$K$8,TB_TRANSACTIONS[Monthly filter],1),0)&gt;M158,SUMIFS(TB_TRANSACTIONS[Total ($)],TB_TRANSACTIONS[Subcategory],Analysis!L158,TB_TRANSACTIONS[Month],$K$8,TB_TRANSACTIONS[Monthly filter],1),0))</f>
        <v/>
      </c>
      <c r="P158" s="153" t="str">
        <f t="shared" si="66"/>
        <v/>
      </c>
      <c r="Q158" s="151" t="str">
        <f t="shared" si="55"/>
        <v/>
      </c>
      <c r="R158" s="151" t="str">
        <f t="shared" si="67"/>
        <v/>
      </c>
      <c r="S158" s="151" t="str">
        <f t="shared" si="68"/>
        <v/>
      </c>
      <c r="T158" s="226" t="str">
        <f t="shared" si="69"/>
        <v/>
      </c>
      <c r="U158" s="186">
        <v>105</v>
      </c>
      <c r="V158" s="146"/>
      <c r="W158" s="153" t="str">
        <f>IF(L158="","",IFERROR(SUMIFS(TB_TRANSACTIONS[Total ($)],TB_TRANSACTIONS[Subcategory],Analysis!L158,TB_TRANSACTIONS[Month],$K$8,TB_TRANSACTIONS[Expense type],"Fixed",TB_TRANSACTIONS[Monthly filter],1),0))</f>
        <v/>
      </c>
      <c r="X158" s="153" t="str">
        <f>IF(L158="","",IFERROR(SUMIFS(TB_TRANSACTIONS[Total ($)],TB_TRANSACTIONS[Subcategory],Analysis!L158,TB_TRANSACTIONS[Month],$K$8,TB_TRANSACTIONS[Expense type],"Variable",TB_TRANSACTIONS[Monthly filter],1),0))</f>
        <v/>
      </c>
      <c r="Y158" s="153"/>
      <c r="AC158" s="146"/>
      <c r="AD158" s="186">
        <v>105</v>
      </c>
      <c r="AF158" s="153" t="str">
        <f>IF(AE158="","",IFERROR(SUMIFS(Allocations!$AF$29:$AF$128,Allocations!$AH$29:$AH$128,1,Allocations!$AE$29:$AE$128,Analysis!AE158),0))</f>
        <v/>
      </c>
      <c r="AG158" s="153" t="str">
        <f>IF(AE158="","",IF(IFERROR(SUMIFS(TB_TRANSACTIONS[Total ($)],TB_TRANSACTIONS[Quarterly filter],1,TB_TRANSACTIONS[Subcategory],AE158),0)&lt;AF158,IFERROR(SUMIFS(TB_TRANSACTIONS[Total ($)],TB_TRANSACTIONS[Quarterly filter],1,TB_TRANSACTIONS[Subcategory],AE158),0),AF158))</f>
        <v/>
      </c>
      <c r="AH158" s="153" t="str">
        <f>IF(AE158="","",IF(IFERROR(SUMIFS(TB_TRANSACTIONS[Total ($)],TB_TRANSACTIONS[Subcategory],Analysis!AE158,TB_TRANSACTIONS[Quarter],$AD$8,TB_TRANSACTIONS[Quarterly filter],1),0)&gt;AF158,SUMIFS(TB_TRANSACTIONS[Total ($)],TB_TRANSACTIONS[Subcategory],Analysis!AE158,TB_TRANSACTIONS[Quarter],$AD$8,TB_TRANSACTIONS[Quarterly filter],1),0))</f>
        <v/>
      </c>
      <c r="AI158" s="153" t="str">
        <f t="shared" si="61"/>
        <v/>
      </c>
      <c r="AJ158" s="151" t="str">
        <f t="shared" si="62"/>
        <v/>
      </c>
      <c r="AK158" s="151" t="str">
        <f t="shared" si="63"/>
        <v/>
      </c>
      <c r="AL158" s="151" t="str">
        <f t="shared" si="64"/>
        <v/>
      </c>
      <c r="AM158" s="226" t="str">
        <f t="shared" si="65"/>
        <v/>
      </c>
      <c r="AN158" s="186">
        <v>105</v>
      </c>
      <c r="AO158" s="146"/>
      <c r="AP158" s="153" t="str">
        <f>IF(AE158="","",IFERROR(SUMIFS(TB_TRANSACTIONS[Total ($)],TB_TRANSACTIONS[Subcategory],Analysis!AE158,TB_TRANSACTIONS[Quarter],$AD$8,TB_TRANSACTIONS[Expense type],"Fixed",TB_TRANSACTIONS[Quarterly filter],1),0))</f>
        <v/>
      </c>
      <c r="AQ158" s="153" t="str">
        <f>IF(AE158="","",IFERROR(SUMIFS(TB_TRANSACTIONS[Total ($)],TB_TRANSACTIONS[Subcategory],Analysis!AE158,TB_TRANSACTIONS[Quarter],$AD$8,TB_TRANSACTIONS[Expense type],"Variable",TB_TRANSACTIONS[Quarterly filter],1),0))</f>
        <v/>
      </c>
      <c r="AV158" s="146"/>
      <c r="AW158" s="186">
        <v>105</v>
      </c>
      <c r="AX158" s="146"/>
      <c r="AY158" s="153" t="str">
        <f>IF(AX158="","",IFERROR(SUMIFS(TB_ALLOCATIONS[Total ($)],TB_ALLOCATIONS[Annual filter],1,TB_ALLOCATIONS[Subcategory],Analysis!AX158),0))</f>
        <v/>
      </c>
      <c r="AZ158" s="153" t="str">
        <f>IF(AX158="","",IF(IFERROR(SUMIFS(TB_TRANSACTIONS[Total ($)],TB_TRANSACTIONS[Annual filter],1,TB_TRANSACTIONS[Subcategory],AX158),0)&lt;AY158,IFERROR(SUMIFS(TB_TRANSACTIONS[Total ($)],TB_TRANSACTIONS[Annual filter],1,TB_TRANSACTIONS[Subcategory],AX158),0),AY158))</f>
        <v/>
      </c>
      <c r="BA158" s="153" t="str">
        <f>IF(AX158="","",IF(IFERROR(SUMIFS(TB_TRANSACTIONS[Total ($)],TB_TRANSACTIONS[Subcategory],Analysis!AX158,TB_TRANSACTIONS[Annual filter],1),0)&gt;AY158,SUMIFS(TB_TRANSACTIONS[Total ($)],TB_TRANSACTIONS[Subcategory],Analysis!AX158,TB_TRANSACTIONS[Annual filter],1),0))</f>
        <v/>
      </c>
      <c r="BB158" s="153" t="str">
        <f t="shared" si="57"/>
        <v/>
      </c>
      <c r="BC158" s="151" t="str">
        <f t="shared" si="58"/>
        <v/>
      </c>
      <c r="BD158" s="151" t="str">
        <f t="shared" si="56"/>
        <v/>
      </c>
      <c r="BE158" s="151" t="str">
        <f t="shared" si="59"/>
        <v/>
      </c>
      <c r="BF158" s="226" t="str">
        <f t="shared" si="60"/>
        <v/>
      </c>
      <c r="BH158" s="146"/>
      <c r="BI158" s="153" t="str">
        <f>IF(AX158="","",IFERROR(SUMIFS(TB_TRANSACTIONS[Total ($)],TB_TRANSACTIONS[Subcategory],Analysis!AX158,TB_TRANSACTIONS[Annual filter],1,TB_TRANSACTIONS[Expense type],"Fixed"),0))</f>
        <v/>
      </c>
      <c r="BJ158" s="153" t="str">
        <f>IF(AX158="","",IFERROR(SUMIFS(TB_TRANSACTIONS[Total ($)],TB_TRANSACTIONS[Subcategory],Analysis!AX158,TB_TRANSACTIONS[Annual filter],1,TB_TRANSACTIONS[Expense type],"Variable"),0))</f>
        <v/>
      </c>
      <c r="BK158" s="24"/>
      <c r="BL158" s="24"/>
      <c r="BM158" s="24"/>
      <c r="BN158" s="24"/>
      <c r="BO158" s="269" t="str">
        <f ca="1">IF(Summary!$H158="","",OFFSET(Summary!$H158,0,Analysis!BO$10))</f>
        <v/>
      </c>
      <c r="BP158" s="269" t="str">
        <f ca="1">IF(Summary!$H158="","",OFFSET(Summary!$H158,0,Analysis!BP$10))</f>
        <v/>
      </c>
      <c r="BQ158" s="269" t="str">
        <f ca="1">IF(Summary!$H158="","",OFFSET(Summary!$H158,0,Analysis!BQ$10))</f>
        <v/>
      </c>
      <c r="BR158" s="269" t="str">
        <f ca="1">IF(Summary!$H158="","",OFFSET(Summary!$H158,0,Analysis!BR$10))</f>
        <v/>
      </c>
      <c r="BS158" s="269" t="str">
        <f ca="1">IF(Summary!$H158="","",OFFSET(Summary!$H158,0,Analysis!BS$10))</f>
        <v/>
      </c>
      <c r="BT158" s="269" t="str">
        <f ca="1">IF(Summary!$H158="","",OFFSET(Summary!$H158,0,Analysis!BT$10))</f>
        <v/>
      </c>
      <c r="BU158" s="269" t="str">
        <f ca="1">IF(Summary!$H158="","",OFFSET(Summary!$H158,0,Analysis!BU$10))</f>
        <v/>
      </c>
      <c r="BV158" s="269" t="str">
        <f ca="1">IF(Summary!$H158="","",OFFSET(Summary!$H158,0,Analysis!BV$10))</f>
        <v/>
      </c>
      <c r="BW158" s="269" t="str">
        <f ca="1">IF(Summary!$H158="","",OFFSET(Summary!$H158,0,Analysis!BW$10))</f>
        <v/>
      </c>
      <c r="BX158" s="269" t="str">
        <f ca="1">IF(Summary!$H158="","",OFFSET(Summary!$H158,0,Analysis!BX$10))</f>
        <v/>
      </c>
      <c r="BY158" s="269" t="str">
        <f ca="1">IF(Summary!$H158="","",OFFSET(Summary!$H158,0,Analysis!BY$10))</f>
        <v/>
      </c>
      <c r="BZ158" s="269" t="str">
        <f ca="1">IF(Summary!$H158="","",OFFSET(Summary!$H158,0,Analysis!BZ$10))</f>
        <v/>
      </c>
      <c r="CA158" s="269"/>
    </row>
    <row r="159" spans="4:79" ht="18" customHeight="1" x14ac:dyDescent="0.25">
      <c r="D159" s="38"/>
      <c r="E159" s="45"/>
      <c r="F159" s="44"/>
      <c r="G159" s="177"/>
      <c r="H159" s="175"/>
      <c r="I159" s="44"/>
      <c r="J159" s="146"/>
      <c r="K159" s="186">
        <v>106</v>
      </c>
      <c r="L159" s="146"/>
      <c r="M159" s="153" t="str">
        <f>IF(L159="","",IFERROR(SUMIFS(Allocations!$AA$29:$AA$128,Allocations!$AC$29:$AC$128,1,Allocations!$Z$29:$Z$128,Analysis!L159),0))</f>
        <v/>
      </c>
      <c r="N159" s="153" t="str">
        <f>IF(L159="","",IF(IFERROR(SUMIFS(TB_TRANSACTIONS[Total ($)],TB_TRANSACTIONS[Subcategory],Analysis!L159,TB_TRANSACTIONS[Month],$K$8),0)&lt;M159,IFERROR(SUMIFS(TB_TRANSACTIONS[Total ($)],TB_TRANSACTIONS[Subcategory],Analysis!L159,TB_TRANSACTIONS[Month],$K$8),0),M159))</f>
        <v/>
      </c>
      <c r="O159" s="153" t="str">
        <f>IF(L159="","",IF(IFERROR(SUMIFS(TB_TRANSACTIONS[Total ($)],TB_TRANSACTIONS[Subcategory],Analysis!L159,TB_TRANSACTIONS[Month],$K$8,TB_TRANSACTIONS[Monthly filter],1),0)&gt;M159,SUMIFS(TB_TRANSACTIONS[Total ($)],TB_TRANSACTIONS[Subcategory],Analysis!L159,TB_TRANSACTIONS[Month],$K$8,TB_TRANSACTIONS[Monthly filter],1),0))</f>
        <v/>
      </c>
      <c r="P159" s="153" t="str">
        <f t="shared" si="66"/>
        <v/>
      </c>
      <c r="Q159" s="151" t="str">
        <f t="shared" si="55"/>
        <v/>
      </c>
      <c r="R159" s="151" t="str">
        <f t="shared" si="67"/>
        <v/>
      </c>
      <c r="S159" s="151" t="str">
        <f t="shared" si="68"/>
        <v/>
      </c>
      <c r="T159" s="226" t="str">
        <f t="shared" si="69"/>
        <v/>
      </c>
      <c r="U159" s="186">
        <v>106</v>
      </c>
      <c r="V159" s="146"/>
      <c r="W159" s="153" t="str">
        <f>IF(L159="","",IFERROR(SUMIFS(TB_TRANSACTIONS[Total ($)],TB_TRANSACTIONS[Subcategory],Analysis!L159,TB_TRANSACTIONS[Month],$K$8,TB_TRANSACTIONS[Expense type],"Fixed",TB_TRANSACTIONS[Monthly filter],1),0))</f>
        <v/>
      </c>
      <c r="X159" s="153" t="str">
        <f>IF(L159="","",IFERROR(SUMIFS(TB_TRANSACTIONS[Total ($)],TB_TRANSACTIONS[Subcategory],Analysis!L159,TB_TRANSACTIONS[Month],$K$8,TB_TRANSACTIONS[Expense type],"Variable",TB_TRANSACTIONS[Monthly filter],1),0))</f>
        <v/>
      </c>
      <c r="Y159" s="153"/>
      <c r="AC159" s="146"/>
      <c r="AD159" s="186">
        <v>106</v>
      </c>
      <c r="AF159" s="153" t="str">
        <f>IF(AE159="","",IFERROR(SUMIFS(Allocations!$AF$29:$AF$128,Allocations!$AH$29:$AH$128,1,Allocations!$AE$29:$AE$128,Analysis!AE159),0))</f>
        <v/>
      </c>
      <c r="AG159" s="153" t="str">
        <f>IF(AE159="","",IF(IFERROR(SUMIFS(TB_TRANSACTIONS[Total ($)],TB_TRANSACTIONS[Quarterly filter],1,TB_TRANSACTIONS[Subcategory],AE159),0)&lt;AF159,IFERROR(SUMIFS(TB_TRANSACTIONS[Total ($)],TB_TRANSACTIONS[Quarterly filter],1,TB_TRANSACTIONS[Subcategory],AE159),0),AF159))</f>
        <v/>
      </c>
      <c r="AH159" s="153" t="str">
        <f>IF(AE159="","",IF(IFERROR(SUMIFS(TB_TRANSACTIONS[Total ($)],TB_TRANSACTIONS[Subcategory],Analysis!AE159,TB_TRANSACTIONS[Quarter],$AD$8,TB_TRANSACTIONS[Quarterly filter],1),0)&gt;AF159,SUMIFS(TB_TRANSACTIONS[Total ($)],TB_TRANSACTIONS[Subcategory],Analysis!AE159,TB_TRANSACTIONS[Quarter],$AD$8,TB_TRANSACTIONS[Quarterly filter],1),0))</f>
        <v/>
      </c>
      <c r="AI159" s="153" t="str">
        <f t="shared" si="61"/>
        <v/>
      </c>
      <c r="AJ159" s="151" t="str">
        <f t="shared" si="62"/>
        <v/>
      </c>
      <c r="AK159" s="151" t="str">
        <f t="shared" si="63"/>
        <v/>
      </c>
      <c r="AL159" s="151" t="str">
        <f t="shared" si="64"/>
        <v/>
      </c>
      <c r="AM159" s="226" t="str">
        <f t="shared" si="65"/>
        <v/>
      </c>
      <c r="AN159" s="186">
        <v>106</v>
      </c>
      <c r="AO159" s="146"/>
      <c r="AP159" s="153" t="str">
        <f>IF(AE159="","",IFERROR(SUMIFS(TB_TRANSACTIONS[Total ($)],TB_TRANSACTIONS[Subcategory],Analysis!AE159,TB_TRANSACTIONS[Quarter],$AD$8,TB_TRANSACTIONS[Expense type],"Fixed",TB_TRANSACTIONS[Quarterly filter],1),0))</f>
        <v/>
      </c>
      <c r="AQ159" s="153" t="str">
        <f>IF(AE159="","",IFERROR(SUMIFS(TB_TRANSACTIONS[Total ($)],TB_TRANSACTIONS[Subcategory],Analysis!AE159,TB_TRANSACTIONS[Quarter],$AD$8,TB_TRANSACTIONS[Expense type],"Variable",TB_TRANSACTIONS[Quarterly filter],1),0))</f>
        <v/>
      </c>
      <c r="AV159" s="146"/>
      <c r="AW159" s="186">
        <v>106</v>
      </c>
      <c r="AX159" s="146"/>
      <c r="AY159" s="153" t="str">
        <f>IF(AX159="","",IFERROR(SUMIFS(TB_ALLOCATIONS[Total ($)],TB_ALLOCATIONS[Annual filter],1,TB_ALLOCATIONS[Subcategory],Analysis!AX159),0))</f>
        <v/>
      </c>
      <c r="AZ159" s="153" t="str">
        <f>IF(AX159="","",IF(IFERROR(SUMIFS(TB_TRANSACTIONS[Total ($)],TB_TRANSACTIONS[Annual filter],1,TB_TRANSACTIONS[Subcategory],AX159),0)&lt;AY159,IFERROR(SUMIFS(TB_TRANSACTIONS[Total ($)],TB_TRANSACTIONS[Annual filter],1,TB_TRANSACTIONS[Subcategory],AX159),0),AY159))</f>
        <v/>
      </c>
      <c r="BA159" s="153" t="str">
        <f>IF(AX159="","",IF(IFERROR(SUMIFS(TB_TRANSACTIONS[Total ($)],TB_TRANSACTIONS[Subcategory],Analysis!AX159,TB_TRANSACTIONS[Annual filter],1),0)&gt;AY159,SUMIFS(TB_TRANSACTIONS[Total ($)],TB_TRANSACTIONS[Subcategory],Analysis!AX159,TB_TRANSACTIONS[Annual filter],1),0))</f>
        <v/>
      </c>
      <c r="BB159" s="153" t="str">
        <f t="shared" si="57"/>
        <v/>
      </c>
      <c r="BC159" s="151" t="str">
        <f t="shared" si="58"/>
        <v/>
      </c>
      <c r="BD159" s="151" t="str">
        <f t="shared" si="56"/>
        <v/>
      </c>
      <c r="BE159" s="151" t="str">
        <f t="shared" si="59"/>
        <v/>
      </c>
      <c r="BF159" s="226" t="str">
        <f t="shared" si="60"/>
        <v/>
      </c>
      <c r="BH159" s="146"/>
      <c r="BI159" s="153" t="str">
        <f>IF(AX159="","",IFERROR(SUMIFS(TB_TRANSACTIONS[Total ($)],TB_TRANSACTIONS[Subcategory],Analysis!AX159,TB_TRANSACTIONS[Annual filter],1,TB_TRANSACTIONS[Expense type],"Fixed"),0))</f>
        <v/>
      </c>
      <c r="BJ159" s="153" t="str">
        <f>IF(AX159="","",IFERROR(SUMIFS(TB_TRANSACTIONS[Total ($)],TB_TRANSACTIONS[Subcategory],Analysis!AX159,TB_TRANSACTIONS[Annual filter],1,TB_TRANSACTIONS[Expense type],"Variable"),0))</f>
        <v/>
      </c>
      <c r="BK159" s="24"/>
      <c r="BL159" s="24"/>
      <c r="BM159" s="24"/>
      <c r="BN159" s="24"/>
      <c r="BO159" s="269" t="str">
        <f ca="1">IF(Summary!$H159="","",OFFSET(Summary!$H159,0,Analysis!BO$10))</f>
        <v/>
      </c>
      <c r="BP159" s="269" t="str">
        <f ca="1">IF(Summary!$H159="","",OFFSET(Summary!$H159,0,Analysis!BP$10))</f>
        <v/>
      </c>
      <c r="BQ159" s="269" t="str">
        <f ca="1">IF(Summary!$H159="","",OFFSET(Summary!$H159,0,Analysis!BQ$10))</f>
        <v/>
      </c>
      <c r="BR159" s="269" t="str">
        <f ca="1">IF(Summary!$H159="","",OFFSET(Summary!$H159,0,Analysis!BR$10))</f>
        <v/>
      </c>
      <c r="BS159" s="269" t="str">
        <f ca="1">IF(Summary!$H159="","",OFFSET(Summary!$H159,0,Analysis!BS$10))</f>
        <v/>
      </c>
      <c r="BT159" s="269" t="str">
        <f ca="1">IF(Summary!$H159="","",OFFSET(Summary!$H159,0,Analysis!BT$10))</f>
        <v/>
      </c>
      <c r="BU159" s="269" t="str">
        <f ca="1">IF(Summary!$H159="","",OFFSET(Summary!$H159,0,Analysis!BU$10))</f>
        <v/>
      </c>
      <c r="BV159" s="269" t="str">
        <f ca="1">IF(Summary!$H159="","",OFFSET(Summary!$H159,0,Analysis!BV$10))</f>
        <v/>
      </c>
      <c r="BW159" s="269" t="str">
        <f ca="1">IF(Summary!$H159="","",OFFSET(Summary!$H159,0,Analysis!BW$10))</f>
        <v/>
      </c>
      <c r="BX159" s="269" t="str">
        <f ca="1">IF(Summary!$H159="","",OFFSET(Summary!$H159,0,Analysis!BX$10))</f>
        <v/>
      </c>
      <c r="BY159" s="269" t="str">
        <f ca="1">IF(Summary!$H159="","",OFFSET(Summary!$H159,0,Analysis!BY$10))</f>
        <v/>
      </c>
      <c r="BZ159" s="269" t="str">
        <f ca="1">IF(Summary!$H159="","",OFFSET(Summary!$H159,0,Analysis!BZ$10))</f>
        <v/>
      </c>
      <c r="CA159" s="269"/>
    </row>
    <row r="160" spans="4:79" ht="18" customHeight="1" x14ac:dyDescent="0.25">
      <c r="D160" s="38"/>
      <c r="E160" s="45"/>
      <c r="F160" s="44"/>
      <c r="G160" s="177"/>
      <c r="H160" s="175"/>
      <c r="I160" s="44"/>
      <c r="J160" s="146"/>
      <c r="K160" s="186">
        <v>107</v>
      </c>
      <c r="L160" s="146"/>
      <c r="M160" s="153" t="str">
        <f>IF(L160="","",IFERROR(SUMIFS(Allocations!$AA$29:$AA$128,Allocations!$AC$29:$AC$128,1,Allocations!$Z$29:$Z$128,Analysis!L160),0))</f>
        <v/>
      </c>
      <c r="N160" s="153" t="str">
        <f>IF(L160="","",IF(IFERROR(SUMIFS(TB_TRANSACTIONS[Total ($)],TB_TRANSACTIONS[Subcategory],Analysis!L160,TB_TRANSACTIONS[Month],$K$8),0)&lt;M160,IFERROR(SUMIFS(TB_TRANSACTIONS[Total ($)],TB_TRANSACTIONS[Subcategory],Analysis!L160,TB_TRANSACTIONS[Month],$K$8),0),M160))</f>
        <v/>
      </c>
      <c r="O160" s="153" t="str">
        <f>IF(L160="","",IF(IFERROR(SUMIFS(TB_TRANSACTIONS[Total ($)],TB_TRANSACTIONS[Subcategory],Analysis!L160,TB_TRANSACTIONS[Month],$K$8,TB_TRANSACTIONS[Monthly filter],1),0)&gt;M160,SUMIFS(TB_TRANSACTIONS[Total ($)],TB_TRANSACTIONS[Subcategory],Analysis!L160,TB_TRANSACTIONS[Month],$K$8,TB_TRANSACTIONS[Monthly filter],1),0))</f>
        <v/>
      </c>
      <c r="P160" s="153" t="str">
        <f t="shared" si="66"/>
        <v/>
      </c>
      <c r="Q160" s="151" t="str">
        <f t="shared" si="55"/>
        <v/>
      </c>
      <c r="R160" s="151" t="str">
        <f t="shared" si="67"/>
        <v/>
      </c>
      <c r="S160" s="151" t="str">
        <f t="shared" si="68"/>
        <v/>
      </c>
      <c r="T160" s="226" t="str">
        <f t="shared" si="69"/>
        <v/>
      </c>
      <c r="U160" s="186">
        <v>107</v>
      </c>
      <c r="V160" s="146"/>
      <c r="W160" s="153" t="str">
        <f>IF(L160="","",IFERROR(SUMIFS(TB_TRANSACTIONS[Total ($)],TB_TRANSACTIONS[Subcategory],Analysis!L160,TB_TRANSACTIONS[Month],$K$8,TB_TRANSACTIONS[Expense type],"Fixed",TB_TRANSACTIONS[Monthly filter],1),0))</f>
        <v/>
      </c>
      <c r="X160" s="153" t="str">
        <f>IF(L160="","",IFERROR(SUMIFS(TB_TRANSACTIONS[Total ($)],TB_TRANSACTIONS[Subcategory],Analysis!L160,TB_TRANSACTIONS[Month],$K$8,TB_TRANSACTIONS[Expense type],"Variable",TB_TRANSACTIONS[Monthly filter],1),0))</f>
        <v/>
      </c>
      <c r="Y160" s="153"/>
      <c r="AC160" s="146"/>
      <c r="AD160" s="186">
        <v>107</v>
      </c>
      <c r="AF160" s="153" t="str">
        <f>IF(AE160="","",IFERROR(SUMIFS(Allocations!$AF$29:$AF$128,Allocations!$AH$29:$AH$128,1,Allocations!$AE$29:$AE$128,Analysis!AE160),0))</f>
        <v/>
      </c>
      <c r="AG160" s="153" t="str">
        <f>IF(AE160="","",IF(IFERROR(SUMIFS(TB_TRANSACTIONS[Total ($)],TB_TRANSACTIONS[Quarterly filter],1,TB_TRANSACTIONS[Subcategory],AE160),0)&lt;AF160,IFERROR(SUMIFS(TB_TRANSACTIONS[Total ($)],TB_TRANSACTIONS[Quarterly filter],1,TB_TRANSACTIONS[Subcategory],AE160),0),AF160))</f>
        <v/>
      </c>
      <c r="AH160" s="153" t="str">
        <f>IF(AE160="","",IF(IFERROR(SUMIFS(TB_TRANSACTIONS[Total ($)],TB_TRANSACTIONS[Subcategory],Analysis!AE160,TB_TRANSACTIONS[Quarter],$AD$8,TB_TRANSACTIONS[Quarterly filter],1),0)&gt;AF160,SUMIFS(TB_TRANSACTIONS[Total ($)],TB_TRANSACTIONS[Subcategory],Analysis!AE160,TB_TRANSACTIONS[Quarter],$AD$8,TB_TRANSACTIONS[Quarterly filter],1),0))</f>
        <v/>
      </c>
      <c r="AI160" s="153" t="str">
        <f t="shared" si="61"/>
        <v/>
      </c>
      <c r="AJ160" s="151" t="str">
        <f t="shared" si="62"/>
        <v/>
      </c>
      <c r="AK160" s="151" t="str">
        <f t="shared" si="63"/>
        <v/>
      </c>
      <c r="AL160" s="151" t="str">
        <f t="shared" si="64"/>
        <v/>
      </c>
      <c r="AM160" s="226" t="str">
        <f t="shared" si="65"/>
        <v/>
      </c>
      <c r="AN160" s="186">
        <v>107</v>
      </c>
      <c r="AO160" s="146"/>
      <c r="AP160" s="153" t="str">
        <f>IF(AE160="","",IFERROR(SUMIFS(TB_TRANSACTIONS[Total ($)],TB_TRANSACTIONS[Subcategory],Analysis!AE160,TB_TRANSACTIONS[Quarter],$AD$8,TB_TRANSACTIONS[Expense type],"Fixed",TB_TRANSACTIONS[Quarterly filter],1),0))</f>
        <v/>
      </c>
      <c r="AQ160" s="153" t="str">
        <f>IF(AE160="","",IFERROR(SUMIFS(TB_TRANSACTIONS[Total ($)],TB_TRANSACTIONS[Subcategory],Analysis!AE160,TB_TRANSACTIONS[Quarter],$AD$8,TB_TRANSACTIONS[Expense type],"Variable",TB_TRANSACTIONS[Quarterly filter],1),0))</f>
        <v/>
      </c>
      <c r="AV160" s="146"/>
      <c r="AW160" s="186">
        <v>107</v>
      </c>
      <c r="AX160" s="146"/>
      <c r="AY160" s="153" t="str">
        <f>IF(AX160="","",IFERROR(SUMIFS(TB_ALLOCATIONS[Total ($)],TB_ALLOCATIONS[Annual filter],1,TB_ALLOCATIONS[Subcategory],Analysis!AX160),0))</f>
        <v/>
      </c>
      <c r="AZ160" s="153" t="str">
        <f>IF(AX160="","",IF(IFERROR(SUMIFS(TB_TRANSACTIONS[Total ($)],TB_TRANSACTIONS[Annual filter],1,TB_TRANSACTIONS[Subcategory],AX160),0)&lt;AY160,IFERROR(SUMIFS(TB_TRANSACTIONS[Total ($)],TB_TRANSACTIONS[Annual filter],1,TB_TRANSACTIONS[Subcategory],AX160),0),AY160))</f>
        <v/>
      </c>
      <c r="BA160" s="153" t="str">
        <f>IF(AX160="","",IF(IFERROR(SUMIFS(TB_TRANSACTIONS[Total ($)],TB_TRANSACTIONS[Subcategory],Analysis!AX160,TB_TRANSACTIONS[Annual filter],1),0)&gt;AY160,SUMIFS(TB_TRANSACTIONS[Total ($)],TB_TRANSACTIONS[Subcategory],Analysis!AX160,TB_TRANSACTIONS[Annual filter],1),0))</f>
        <v/>
      </c>
      <c r="BB160" s="153" t="str">
        <f t="shared" si="57"/>
        <v/>
      </c>
      <c r="BC160" s="151" t="str">
        <f t="shared" si="58"/>
        <v/>
      </c>
      <c r="BD160" s="151" t="str">
        <f t="shared" si="56"/>
        <v/>
      </c>
      <c r="BE160" s="151" t="str">
        <f t="shared" si="59"/>
        <v/>
      </c>
      <c r="BF160" s="226" t="str">
        <f t="shared" si="60"/>
        <v/>
      </c>
      <c r="BH160" s="146"/>
      <c r="BI160" s="153" t="str">
        <f>IF(AX160="","",IFERROR(SUMIFS(TB_TRANSACTIONS[Total ($)],TB_TRANSACTIONS[Subcategory],Analysis!AX160,TB_TRANSACTIONS[Annual filter],1,TB_TRANSACTIONS[Expense type],"Fixed"),0))</f>
        <v/>
      </c>
      <c r="BJ160" s="153" t="str">
        <f>IF(AX160="","",IFERROR(SUMIFS(TB_TRANSACTIONS[Total ($)],TB_TRANSACTIONS[Subcategory],Analysis!AX160,TB_TRANSACTIONS[Annual filter],1,TB_TRANSACTIONS[Expense type],"Variable"),0))</f>
        <v/>
      </c>
      <c r="BK160" s="24"/>
      <c r="BL160" s="24"/>
      <c r="BM160" s="24"/>
      <c r="BN160" s="24"/>
      <c r="BO160" s="269" t="str">
        <f ca="1">IF(Summary!$H160="","",OFFSET(Summary!$H160,0,Analysis!BO$10))</f>
        <v/>
      </c>
      <c r="BP160" s="269" t="str">
        <f ca="1">IF(Summary!$H160="","",OFFSET(Summary!$H160,0,Analysis!BP$10))</f>
        <v/>
      </c>
      <c r="BQ160" s="269" t="str">
        <f ca="1">IF(Summary!$H160="","",OFFSET(Summary!$H160,0,Analysis!BQ$10))</f>
        <v/>
      </c>
      <c r="BR160" s="269" t="str">
        <f ca="1">IF(Summary!$H160="","",OFFSET(Summary!$H160,0,Analysis!BR$10))</f>
        <v/>
      </c>
      <c r="BS160" s="269" t="str">
        <f ca="1">IF(Summary!$H160="","",OFFSET(Summary!$H160,0,Analysis!BS$10))</f>
        <v/>
      </c>
      <c r="BT160" s="269" t="str">
        <f ca="1">IF(Summary!$H160="","",OFFSET(Summary!$H160,0,Analysis!BT$10))</f>
        <v/>
      </c>
      <c r="BU160" s="269" t="str">
        <f ca="1">IF(Summary!$H160="","",OFFSET(Summary!$H160,0,Analysis!BU$10))</f>
        <v/>
      </c>
      <c r="BV160" s="269" t="str">
        <f ca="1">IF(Summary!$H160="","",OFFSET(Summary!$H160,0,Analysis!BV$10))</f>
        <v/>
      </c>
      <c r="BW160" s="269" t="str">
        <f ca="1">IF(Summary!$H160="","",OFFSET(Summary!$H160,0,Analysis!BW$10))</f>
        <v/>
      </c>
      <c r="BX160" s="269" t="str">
        <f ca="1">IF(Summary!$H160="","",OFFSET(Summary!$H160,0,Analysis!BX$10))</f>
        <v/>
      </c>
      <c r="BY160" s="269" t="str">
        <f ca="1">IF(Summary!$H160="","",OFFSET(Summary!$H160,0,Analysis!BY$10))</f>
        <v/>
      </c>
      <c r="BZ160" s="269" t="str">
        <f ca="1">IF(Summary!$H160="","",OFFSET(Summary!$H160,0,Analysis!BZ$10))</f>
        <v/>
      </c>
      <c r="CA160" s="269"/>
    </row>
    <row r="161" spans="4:79" ht="18" customHeight="1" x14ac:dyDescent="0.25">
      <c r="D161" s="38"/>
      <c r="E161" s="45"/>
      <c r="F161" s="44"/>
      <c r="G161" s="177"/>
      <c r="H161" s="175"/>
      <c r="I161" s="44"/>
      <c r="J161" s="146"/>
      <c r="K161" s="186">
        <v>108</v>
      </c>
      <c r="L161" s="146"/>
      <c r="M161" s="153" t="str">
        <f>IF(L161="","",IFERROR(SUMIFS(Allocations!$AA$29:$AA$128,Allocations!$AC$29:$AC$128,1,Allocations!$Z$29:$Z$128,Analysis!L161),0))</f>
        <v/>
      </c>
      <c r="N161" s="153" t="str">
        <f>IF(L161="","",IF(IFERROR(SUMIFS(TB_TRANSACTIONS[Total ($)],TB_TRANSACTIONS[Subcategory],Analysis!L161,TB_TRANSACTIONS[Month],$K$8),0)&lt;M161,IFERROR(SUMIFS(TB_TRANSACTIONS[Total ($)],TB_TRANSACTIONS[Subcategory],Analysis!L161,TB_TRANSACTIONS[Month],$K$8),0),M161))</f>
        <v/>
      </c>
      <c r="O161" s="153" t="str">
        <f>IF(L161="","",IF(IFERROR(SUMIFS(TB_TRANSACTIONS[Total ($)],TB_TRANSACTIONS[Subcategory],Analysis!L161,TB_TRANSACTIONS[Month],$K$8,TB_TRANSACTIONS[Monthly filter],1),0)&gt;M161,SUMIFS(TB_TRANSACTIONS[Total ($)],TB_TRANSACTIONS[Subcategory],Analysis!L161,TB_TRANSACTIONS[Month],$K$8,TB_TRANSACTIONS[Monthly filter],1),0))</f>
        <v/>
      </c>
      <c r="P161" s="153" t="str">
        <f t="shared" si="66"/>
        <v/>
      </c>
      <c r="Q161" s="151" t="str">
        <f t="shared" si="55"/>
        <v/>
      </c>
      <c r="R161" s="151" t="str">
        <f t="shared" si="67"/>
        <v/>
      </c>
      <c r="S161" s="151" t="str">
        <f t="shared" si="68"/>
        <v/>
      </c>
      <c r="T161" s="226" t="str">
        <f t="shared" si="69"/>
        <v/>
      </c>
      <c r="U161" s="186">
        <v>108</v>
      </c>
      <c r="V161" s="146"/>
      <c r="W161" s="153" t="str">
        <f>IF(L161="","",IFERROR(SUMIFS(TB_TRANSACTIONS[Total ($)],TB_TRANSACTIONS[Subcategory],Analysis!L161,TB_TRANSACTIONS[Month],$K$8,TB_TRANSACTIONS[Expense type],"Fixed",TB_TRANSACTIONS[Monthly filter],1),0))</f>
        <v/>
      </c>
      <c r="X161" s="153" t="str">
        <f>IF(L161="","",IFERROR(SUMIFS(TB_TRANSACTIONS[Total ($)],TB_TRANSACTIONS[Subcategory],Analysis!L161,TB_TRANSACTIONS[Month],$K$8,TB_TRANSACTIONS[Expense type],"Variable",TB_TRANSACTIONS[Monthly filter],1),0))</f>
        <v/>
      </c>
      <c r="Y161" s="153"/>
      <c r="AC161" s="146"/>
      <c r="AD161" s="186">
        <v>108</v>
      </c>
      <c r="AF161" s="153" t="str">
        <f>IF(AE161="","",IFERROR(SUMIFS(Allocations!$AF$29:$AF$128,Allocations!$AH$29:$AH$128,1,Allocations!$AE$29:$AE$128,Analysis!AE161),0))</f>
        <v/>
      </c>
      <c r="AG161" s="153" t="str">
        <f>IF(AE161="","",IF(IFERROR(SUMIFS(TB_TRANSACTIONS[Total ($)],TB_TRANSACTIONS[Quarterly filter],1,TB_TRANSACTIONS[Subcategory],AE161),0)&lt;AF161,IFERROR(SUMIFS(TB_TRANSACTIONS[Total ($)],TB_TRANSACTIONS[Quarterly filter],1,TB_TRANSACTIONS[Subcategory],AE161),0),AF161))</f>
        <v/>
      </c>
      <c r="AH161" s="153" t="str">
        <f>IF(AE161="","",IF(IFERROR(SUMIFS(TB_TRANSACTIONS[Total ($)],TB_TRANSACTIONS[Subcategory],Analysis!AE161,TB_TRANSACTIONS[Quarter],$AD$8,TB_TRANSACTIONS[Quarterly filter],1),0)&gt;AF161,SUMIFS(TB_TRANSACTIONS[Total ($)],TB_TRANSACTIONS[Subcategory],Analysis!AE161,TB_TRANSACTIONS[Quarter],$AD$8,TB_TRANSACTIONS[Quarterly filter],1),0))</f>
        <v/>
      </c>
      <c r="AI161" s="153" t="str">
        <f t="shared" si="61"/>
        <v/>
      </c>
      <c r="AJ161" s="151" t="str">
        <f t="shared" si="62"/>
        <v/>
      </c>
      <c r="AK161" s="151" t="str">
        <f t="shared" si="63"/>
        <v/>
      </c>
      <c r="AL161" s="151" t="str">
        <f t="shared" si="64"/>
        <v/>
      </c>
      <c r="AM161" s="226" t="str">
        <f t="shared" si="65"/>
        <v/>
      </c>
      <c r="AN161" s="186">
        <v>108</v>
      </c>
      <c r="AO161" s="146"/>
      <c r="AP161" s="153" t="str">
        <f>IF(AE161="","",IFERROR(SUMIFS(TB_TRANSACTIONS[Total ($)],TB_TRANSACTIONS[Subcategory],Analysis!AE161,TB_TRANSACTIONS[Quarter],$AD$8,TB_TRANSACTIONS[Expense type],"Fixed",TB_TRANSACTIONS[Quarterly filter],1),0))</f>
        <v/>
      </c>
      <c r="AQ161" s="153" t="str">
        <f>IF(AE161="","",IFERROR(SUMIFS(TB_TRANSACTIONS[Total ($)],TB_TRANSACTIONS[Subcategory],Analysis!AE161,TB_TRANSACTIONS[Quarter],$AD$8,TB_TRANSACTIONS[Expense type],"Variable",TB_TRANSACTIONS[Quarterly filter],1),0))</f>
        <v/>
      </c>
      <c r="AV161" s="146"/>
      <c r="AW161" s="186">
        <v>108</v>
      </c>
      <c r="AX161" s="146"/>
      <c r="AY161" s="153" t="str">
        <f>IF(AX161="","",IFERROR(SUMIFS(TB_ALLOCATIONS[Total ($)],TB_ALLOCATIONS[Annual filter],1,TB_ALLOCATIONS[Subcategory],Analysis!AX161),0))</f>
        <v/>
      </c>
      <c r="AZ161" s="153" t="str">
        <f>IF(AX161="","",IF(IFERROR(SUMIFS(TB_TRANSACTIONS[Total ($)],TB_TRANSACTIONS[Annual filter],1,TB_TRANSACTIONS[Subcategory],AX161),0)&lt;AY161,IFERROR(SUMIFS(TB_TRANSACTIONS[Total ($)],TB_TRANSACTIONS[Annual filter],1,TB_TRANSACTIONS[Subcategory],AX161),0),AY161))</f>
        <v/>
      </c>
      <c r="BA161" s="153" t="str">
        <f>IF(AX161="","",IF(IFERROR(SUMIFS(TB_TRANSACTIONS[Total ($)],TB_TRANSACTIONS[Subcategory],Analysis!AX161,TB_TRANSACTIONS[Annual filter],1),0)&gt;AY161,SUMIFS(TB_TRANSACTIONS[Total ($)],TB_TRANSACTIONS[Subcategory],Analysis!AX161,TB_TRANSACTIONS[Annual filter],1),0))</f>
        <v/>
      </c>
      <c r="BB161" s="153" t="str">
        <f t="shared" si="57"/>
        <v/>
      </c>
      <c r="BC161" s="151" t="str">
        <f t="shared" si="58"/>
        <v/>
      </c>
      <c r="BD161" s="151" t="str">
        <f t="shared" si="56"/>
        <v/>
      </c>
      <c r="BE161" s="151" t="str">
        <f t="shared" si="59"/>
        <v/>
      </c>
      <c r="BF161" s="226" t="str">
        <f t="shared" si="60"/>
        <v/>
      </c>
      <c r="BH161" s="146"/>
      <c r="BI161" s="153" t="str">
        <f>IF(AX161="","",IFERROR(SUMIFS(TB_TRANSACTIONS[Total ($)],TB_TRANSACTIONS[Subcategory],Analysis!AX161,TB_TRANSACTIONS[Annual filter],1,TB_TRANSACTIONS[Expense type],"Fixed"),0))</f>
        <v/>
      </c>
      <c r="BJ161" s="153" t="str">
        <f>IF(AX161="","",IFERROR(SUMIFS(TB_TRANSACTIONS[Total ($)],TB_TRANSACTIONS[Subcategory],Analysis!AX161,TB_TRANSACTIONS[Annual filter],1,TB_TRANSACTIONS[Expense type],"Variable"),0))</f>
        <v/>
      </c>
      <c r="BK161" s="24"/>
      <c r="BL161" s="24"/>
      <c r="BM161" s="24"/>
      <c r="BN161" s="24"/>
      <c r="BO161" s="269" t="str">
        <f ca="1">IF(Summary!$H161="","",OFFSET(Summary!$H161,0,Analysis!BO$10))</f>
        <v/>
      </c>
      <c r="BP161" s="269" t="str">
        <f ca="1">IF(Summary!$H161="","",OFFSET(Summary!$H161,0,Analysis!BP$10))</f>
        <v/>
      </c>
      <c r="BQ161" s="269" t="str">
        <f ca="1">IF(Summary!$H161="","",OFFSET(Summary!$H161,0,Analysis!BQ$10))</f>
        <v/>
      </c>
      <c r="BR161" s="269" t="str">
        <f ca="1">IF(Summary!$H161="","",OFFSET(Summary!$H161,0,Analysis!BR$10))</f>
        <v/>
      </c>
      <c r="BS161" s="269" t="str">
        <f ca="1">IF(Summary!$H161="","",OFFSET(Summary!$H161,0,Analysis!BS$10))</f>
        <v/>
      </c>
      <c r="BT161" s="269" t="str">
        <f ca="1">IF(Summary!$H161="","",OFFSET(Summary!$H161,0,Analysis!BT$10))</f>
        <v/>
      </c>
      <c r="BU161" s="269" t="str">
        <f ca="1">IF(Summary!$H161="","",OFFSET(Summary!$H161,0,Analysis!BU$10))</f>
        <v/>
      </c>
      <c r="BV161" s="269" t="str">
        <f ca="1">IF(Summary!$H161="","",OFFSET(Summary!$H161,0,Analysis!BV$10))</f>
        <v/>
      </c>
      <c r="BW161" s="269" t="str">
        <f ca="1">IF(Summary!$H161="","",OFFSET(Summary!$H161,0,Analysis!BW$10))</f>
        <v/>
      </c>
      <c r="BX161" s="269" t="str">
        <f ca="1">IF(Summary!$H161="","",OFFSET(Summary!$H161,0,Analysis!BX$10))</f>
        <v/>
      </c>
      <c r="BY161" s="269" t="str">
        <f ca="1">IF(Summary!$H161="","",OFFSET(Summary!$H161,0,Analysis!BY$10))</f>
        <v/>
      </c>
      <c r="BZ161" s="269" t="str">
        <f ca="1">IF(Summary!$H161="","",OFFSET(Summary!$H161,0,Analysis!BZ$10))</f>
        <v/>
      </c>
      <c r="CA161" s="269"/>
    </row>
    <row r="162" spans="4:79" ht="18" customHeight="1" x14ac:dyDescent="0.25">
      <c r="D162" s="38"/>
      <c r="E162" s="45"/>
      <c r="F162" s="44"/>
      <c r="G162" s="177"/>
      <c r="H162" s="175"/>
      <c r="I162" s="44"/>
      <c r="J162" s="146"/>
      <c r="K162" s="186">
        <v>109</v>
      </c>
      <c r="L162" s="146"/>
      <c r="M162" s="153" t="str">
        <f>IF(L162="","",IFERROR(SUMIFS(Allocations!$AA$29:$AA$128,Allocations!$AC$29:$AC$128,1,Allocations!$Z$29:$Z$128,Analysis!L162),0))</f>
        <v/>
      </c>
      <c r="N162" s="153" t="str">
        <f>IF(L162="","",IF(IFERROR(SUMIFS(TB_TRANSACTIONS[Total ($)],TB_TRANSACTIONS[Subcategory],Analysis!L162,TB_TRANSACTIONS[Month],$K$8),0)&lt;M162,IFERROR(SUMIFS(TB_TRANSACTIONS[Total ($)],TB_TRANSACTIONS[Subcategory],Analysis!L162,TB_TRANSACTIONS[Month],$K$8),0),M162))</f>
        <v/>
      </c>
      <c r="O162" s="153" t="str">
        <f>IF(L162="","",IF(IFERROR(SUMIFS(TB_TRANSACTIONS[Total ($)],TB_TRANSACTIONS[Subcategory],Analysis!L162,TB_TRANSACTIONS[Month],$K$8,TB_TRANSACTIONS[Monthly filter],1),0)&gt;M162,SUMIFS(TB_TRANSACTIONS[Total ($)],TB_TRANSACTIONS[Subcategory],Analysis!L162,TB_TRANSACTIONS[Month],$K$8,TB_TRANSACTIONS[Monthly filter],1),0))</f>
        <v/>
      </c>
      <c r="P162" s="153" t="str">
        <f t="shared" si="66"/>
        <v/>
      </c>
      <c r="Q162" s="151" t="str">
        <f t="shared" si="55"/>
        <v/>
      </c>
      <c r="R162" s="151" t="str">
        <f t="shared" si="67"/>
        <v/>
      </c>
      <c r="S162" s="151" t="str">
        <f t="shared" si="68"/>
        <v/>
      </c>
      <c r="T162" s="226" t="str">
        <f t="shared" si="69"/>
        <v/>
      </c>
      <c r="U162" s="186">
        <v>109</v>
      </c>
      <c r="V162" s="146"/>
      <c r="W162" s="153" t="str">
        <f>IF(L162="","",IFERROR(SUMIFS(TB_TRANSACTIONS[Total ($)],TB_TRANSACTIONS[Subcategory],Analysis!L162,TB_TRANSACTIONS[Month],$K$8,TB_TRANSACTIONS[Expense type],"Fixed",TB_TRANSACTIONS[Monthly filter],1),0))</f>
        <v/>
      </c>
      <c r="X162" s="153" t="str">
        <f>IF(L162="","",IFERROR(SUMIFS(TB_TRANSACTIONS[Total ($)],TB_TRANSACTIONS[Subcategory],Analysis!L162,TB_TRANSACTIONS[Month],$K$8,TB_TRANSACTIONS[Expense type],"Variable",TB_TRANSACTIONS[Monthly filter],1),0))</f>
        <v/>
      </c>
      <c r="Y162" s="153"/>
      <c r="AC162" s="146"/>
      <c r="AD162" s="186">
        <v>109</v>
      </c>
      <c r="AF162" s="153" t="str">
        <f>IF(AE162="","",IFERROR(SUMIFS(Allocations!$AF$29:$AF$128,Allocations!$AH$29:$AH$128,1,Allocations!$AE$29:$AE$128,Analysis!AE162),0))</f>
        <v/>
      </c>
      <c r="AG162" s="153" t="str">
        <f>IF(AE162="","",IF(IFERROR(SUMIFS(TB_TRANSACTIONS[Total ($)],TB_TRANSACTIONS[Quarterly filter],1,TB_TRANSACTIONS[Subcategory],AE162),0)&lt;AF162,IFERROR(SUMIFS(TB_TRANSACTIONS[Total ($)],TB_TRANSACTIONS[Quarterly filter],1,TB_TRANSACTIONS[Subcategory],AE162),0),AF162))</f>
        <v/>
      </c>
      <c r="AH162" s="153" t="str">
        <f>IF(AE162="","",IF(IFERROR(SUMIFS(TB_TRANSACTIONS[Total ($)],TB_TRANSACTIONS[Subcategory],Analysis!AE162,TB_TRANSACTIONS[Quarter],$AD$8,TB_TRANSACTIONS[Quarterly filter],1),0)&gt;AF162,SUMIFS(TB_TRANSACTIONS[Total ($)],TB_TRANSACTIONS[Subcategory],Analysis!AE162,TB_TRANSACTIONS[Quarter],$AD$8,TB_TRANSACTIONS[Quarterly filter],1),0))</f>
        <v/>
      </c>
      <c r="AI162" s="153" t="str">
        <f t="shared" si="61"/>
        <v/>
      </c>
      <c r="AJ162" s="151" t="str">
        <f t="shared" si="62"/>
        <v/>
      </c>
      <c r="AK162" s="151" t="str">
        <f t="shared" si="63"/>
        <v/>
      </c>
      <c r="AL162" s="151" t="str">
        <f t="shared" si="64"/>
        <v/>
      </c>
      <c r="AM162" s="226" t="str">
        <f t="shared" si="65"/>
        <v/>
      </c>
      <c r="AN162" s="186">
        <v>109</v>
      </c>
      <c r="AO162" s="146"/>
      <c r="AP162" s="153" t="str">
        <f>IF(AE162="","",IFERROR(SUMIFS(TB_TRANSACTIONS[Total ($)],TB_TRANSACTIONS[Subcategory],Analysis!AE162,TB_TRANSACTIONS[Quarter],$AD$8,TB_TRANSACTIONS[Expense type],"Fixed",TB_TRANSACTIONS[Quarterly filter],1),0))</f>
        <v/>
      </c>
      <c r="AQ162" s="153" t="str">
        <f>IF(AE162="","",IFERROR(SUMIFS(TB_TRANSACTIONS[Total ($)],TB_TRANSACTIONS[Subcategory],Analysis!AE162,TB_TRANSACTIONS[Quarter],$AD$8,TB_TRANSACTIONS[Expense type],"Variable",TB_TRANSACTIONS[Quarterly filter],1),0))</f>
        <v/>
      </c>
      <c r="AV162" s="146"/>
      <c r="AW162" s="186">
        <v>109</v>
      </c>
      <c r="AX162" s="146"/>
      <c r="AY162" s="153" t="str">
        <f>IF(AX162="","",IFERROR(SUMIFS(TB_ALLOCATIONS[Total ($)],TB_ALLOCATIONS[Annual filter],1,TB_ALLOCATIONS[Subcategory],Analysis!AX162),0))</f>
        <v/>
      </c>
      <c r="AZ162" s="153" t="str">
        <f>IF(AX162="","",IF(IFERROR(SUMIFS(TB_TRANSACTIONS[Total ($)],TB_TRANSACTIONS[Annual filter],1,TB_TRANSACTIONS[Subcategory],AX162),0)&lt;AY162,IFERROR(SUMIFS(TB_TRANSACTIONS[Total ($)],TB_TRANSACTIONS[Annual filter],1,TB_TRANSACTIONS[Subcategory],AX162),0),AY162))</f>
        <v/>
      </c>
      <c r="BA162" s="153" t="str">
        <f>IF(AX162="","",IF(IFERROR(SUMIFS(TB_TRANSACTIONS[Total ($)],TB_TRANSACTIONS[Subcategory],Analysis!AX162,TB_TRANSACTIONS[Annual filter],1),0)&gt;AY162,SUMIFS(TB_TRANSACTIONS[Total ($)],TB_TRANSACTIONS[Subcategory],Analysis!AX162,TB_TRANSACTIONS[Annual filter],1),0))</f>
        <v/>
      </c>
      <c r="BB162" s="153" t="str">
        <f t="shared" si="57"/>
        <v/>
      </c>
      <c r="BC162" s="151" t="str">
        <f t="shared" si="58"/>
        <v/>
      </c>
      <c r="BD162" s="151" t="str">
        <f t="shared" si="56"/>
        <v/>
      </c>
      <c r="BE162" s="151" t="str">
        <f t="shared" si="59"/>
        <v/>
      </c>
      <c r="BF162" s="226" t="str">
        <f t="shared" si="60"/>
        <v/>
      </c>
      <c r="BH162" s="146"/>
      <c r="BI162" s="153" t="str">
        <f>IF(AX162="","",IFERROR(SUMIFS(TB_TRANSACTIONS[Total ($)],TB_TRANSACTIONS[Subcategory],Analysis!AX162,TB_TRANSACTIONS[Annual filter],1,TB_TRANSACTIONS[Expense type],"Fixed"),0))</f>
        <v/>
      </c>
      <c r="BJ162" s="153" t="str">
        <f>IF(AX162="","",IFERROR(SUMIFS(TB_TRANSACTIONS[Total ($)],TB_TRANSACTIONS[Subcategory],Analysis!AX162,TB_TRANSACTIONS[Annual filter],1,TB_TRANSACTIONS[Expense type],"Variable"),0))</f>
        <v/>
      </c>
      <c r="BK162" s="24"/>
      <c r="BL162" s="24"/>
      <c r="BM162" s="24"/>
      <c r="BN162" s="24"/>
      <c r="BO162" s="269" t="str">
        <f ca="1">IF(Summary!$H162="","",OFFSET(Summary!$H162,0,Analysis!BO$10))</f>
        <v/>
      </c>
      <c r="BP162" s="269" t="str">
        <f ca="1">IF(Summary!$H162="","",OFFSET(Summary!$H162,0,Analysis!BP$10))</f>
        <v/>
      </c>
      <c r="BQ162" s="269" t="str">
        <f ca="1">IF(Summary!$H162="","",OFFSET(Summary!$H162,0,Analysis!BQ$10))</f>
        <v/>
      </c>
      <c r="BR162" s="269" t="str">
        <f ca="1">IF(Summary!$H162="","",OFFSET(Summary!$H162,0,Analysis!BR$10))</f>
        <v/>
      </c>
      <c r="BS162" s="269" t="str">
        <f ca="1">IF(Summary!$H162="","",OFFSET(Summary!$H162,0,Analysis!BS$10))</f>
        <v/>
      </c>
      <c r="BT162" s="269" t="str">
        <f ca="1">IF(Summary!$H162="","",OFFSET(Summary!$H162,0,Analysis!BT$10))</f>
        <v/>
      </c>
      <c r="BU162" s="269" t="str">
        <f ca="1">IF(Summary!$H162="","",OFFSET(Summary!$H162,0,Analysis!BU$10))</f>
        <v/>
      </c>
      <c r="BV162" s="269" t="str">
        <f ca="1">IF(Summary!$H162="","",OFFSET(Summary!$H162,0,Analysis!BV$10))</f>
        <v/>
      </c>
      <c r="BW162" s="269" t="str">
        <f ca="1">IF(Summary!$H162="","",OFFSET(Summary!$H162,0,Analysis!BW$10))</f>
        <v/>
      </c>
      <c r="BX162" s="269" t="str">
        <f ca="1">IF(Summary!$H162="","",OFFSET(Summary!$H162,0,Analysis!BX$10))</f>
        <v/>
      </c>
      <c r="BY162" s="269" t="str">
        <f ca="1">IF(Summary!$H162="","",OFFSET(Summary!$H162,0,Analysis!BY$10))</f>
        <v/>
      </c>
      <c r="BZ162" s="269" t="str">
        <f ca="1">IF(Summary!$H162="","",OFFSET(Summary!$H162,0,Analysis!BZ$10))</f>
        <v/>
      </c>
      <c r="CA162" s="269"/>
    </row>
    <row r="163" spans="4:79" ht="18" customHeight="1" x14ac:dyDescent="0.25">
      <c r="D163" s="38"/>
      <c r="E163" s="45"/>
      <c r="F163" s="44"/>
      <c r="G163" s="177"/>
      <c r="H163" s="175"/>
      <c r="I163" s="44"/>
      <c r="J163" s="146"/>
      <c r="K163" s="186">
        <v>110</v>
      </c>
      <c r="L163" s="146"/>
      <c r="M163" s="153" t="str">
        <f>IF(L163="","",IFERROR(SUMIFS(Allocations!$AA$29:$AA$128,Allocations!$AC$29:$AC$128,1,Allocations!$Z$29:$Z$128,Analysis!L163),0))</f>
        <v/>
      </c>
      <c r="N163" s="153" t="str">
        <f>IF(L163="","",IF(IFERROR(SUMIFS(TB_TRANSACTIONS[Total ($)],TB_TRANSACTIONS[Subcategory],Analysis!L163,TB_TRANSACTIONS[Month],$K$8),0)&lt;M163,IFERROR(SUMIFS(TB_TRANSACTIONS[Total ($)],TB_TRANSACTIONS[Subcategory],Analysis!L163,TB_TRANSACTIONS[Month],$K$8),0),M163))</f>
        <v/>
      </c>
      <c r="O163" s="153" t="str">
        <f>IF(L163="","",IF(IFERROR(SUMIFS(TB_TRANSACTIONS[Total ($)],TB_TRANSACTIONS[Subcategory],Analysis!L163,TB_TRANSACTIONS[Month],$K$8,TB_TRANSACTIONS[Monthly filter],1),0)&gt;M163,SUMIFS(TB_TRANSACTIONS[Total ($)],TB_TRANSACTIONS[Subcategory],Analysis!L163,TB_TRANSACTIONS[Month],$K$8,TB_TRANSACTIONS[Monthly filter],1),0))</f>
        <v/>
      </c>
      <c r="P163" s="153" t="str">
        <f t="shared" si="66"/>
        <v/>
      </c>
      <c r="Q163" s="151" t="str">
        <f t="shared" si="55"/>
        <v/>
      </c>
      <c r="R163" s="151" t="str">
        <f t="shared" si="67"/>
        <v/>
      </c>
      <c r="S163" s="151" t="str">
        <f t="shared" si="68"/>
        <v/>
      </c>
      <c r="T163" s="226" t="str">
        <f t="shared" si="69"/>
        <v/>
      </c>
      <c r="U163" s="186">
        <v>110</v>
      </c>
      <c r="V163" s="146"/>
      <c r="W163" s="153" t="str">
        <f>IF(L163="","",IFERROR(SUMIFS(TB_TRANSACTIONS[Total ($)],TB_TRANSACTIONS[Subcategory],Analysis!L163,TB_TRANSACTIONS[Month],$K$8,TB_TRANSACTIONS[Expense type],"Fixed",TB_TRANSACTIONS[Monthly filter],1),0))</f>
        <v/>
      </c>
      <c r="X163" s="153" t="str">
        <f>IF(L163="","",IFERROR(SUMIFS(TB_TRANSACTIONS[Total ($)],TB_TRANSACTIONS[Subcategory],Analysis!L163,TB_TRANSACTIONS[Month],$K$8,TB_TRANSACTIONS[Expense type],"Variable",TB_TRANSACTIONS[Monthly filter],1),0))</f>
        <v/>
      </c>
      <c r="Y163" s="153"/>
      <c r="AC163" s="146"/>
      <c r="AD163" s="186">
        <v>110</v>
      </c>
      <c r="AF163" s="153" t="str">
        <f>IF(AE163="","",IFERROR(SUMIFS(Allocations!$AF$29:$AF$128,Allocations!$AH$29:$AH$128,1,Allocations!$AE$29:$AE$128,Analysis!AE163),0))</f>
        <v/>
      </c>
      <c r="AG163" s="153" t="str">
        <f>IF(AE163="","",IF(IFERROR(SUMIFS(TB_TRANSACTIONS[Total ($)],TB_TRANSACTIONS[Quarterly filter],1,TB_TRANSACTIONS[Subcategory],AE163),0)&lt;AF163,IFERROR(SUMIFS(TB_TRANSACTIONS[Total ($)],TB_TRANSACTIONS[Quarterly filter],1,TB_TRANSACTIONS[Subcategory],AE163),0),AF163))</f>
        <v/>
      </c>
      <c r="AH163" s="153" t="str">
        <f>IF(AE163="","",IF(IFERROR(SUMIFS(TB_TRANSACTIONS[Total ($)],TB_TRANSACTIONS[Subcategory],Analysis!AE163,TB_TRANSACTIONS[Quarter],$AD$8,TB_TRANSACTIONS[Quarterly filter],1),0)&gt;AF163,SUMIFS(TB_TRANSACTIONS[Total ($)],TB_TRANSACTIONS[Subcategory],Analysis!AE163,TB_TRANSACTIONS[Quarter],$AD$8,TB_TRANSACTIONS[Quarterly filter],1),0))</f>
        <v/>
      </c>
      <c r="AI163" s="153" t="str">
        <f t="shared" si="61"/>
        <v/>
      </c>
      <c r="AJ163" s="151" t="str">
        <f t="shared" si="62"/>
        <v/>
      </c>
      <c r="AK163" s="151" t="str">
        <f t="shared" si="63"/>
        <v/>
      </c>
      <c r="AL163" s="151" t="str">
        <f t="shared" si="64"/>
        <v/>
      </c>
      <c r="AM163" s="226" t="str">
        <f t="shared" si="65"/>
        <v/>
      </c>
      <c r="AN163" s="186">
        <v>110</v>
      </c>
      <c r="AO163" s="146"/>
      <c r="AP163" s="153" t="str">
        <f>IF(AE163="","",IFERROR(SUMIFS(TB_TRANSACTIONS[Total ($)],TB_TRANSACTIONS[Subcategory],Analysis!AE163,TB_TRANSACTIONS[Quarter],$AD$8,TB_TRANSACTIONS[Expense type],"Fixed",TB_TRANSACTIONS[Quarterly filter],1),0))</f>
        <v/>
      </c>
      <c r="AQ163" s="153" t="str">
        <f>IF(AE163="","",IFERROR(SUMIFS(TB_TRANSACTIONS[Total ($)],TB_TRANSACTIONS[Subcategory],Analysis!AE163,TB_TRANSACTIONS[Quarter],$AD$8,TB_TRANSACTIONS[Expense type],"Variable",TB_TRANSACTIONS[Quarterly filter],1),0))</f>
        <v/>
      </c>
      <c r="AV163" s="146"/>
      <c r="AW163" s="186">
        <v>110</v>
      </c>
      <c r="AX163" s="146"/>
      <c r="AY163" s="153" t="str">
        <f>IF(AX163="","",IFERROR(SUMIFS(TB_ALLOCATIONS[Total ($)],TB_ALLOCATIONS[Annual filter],1,TB_ALLOCATIONS[Subcategory],Analysis!AX163),0))</f>
        <v/>
      </c>
      <c r="AZ163" s="153" t="str">
        <f>IF(AX163="","",IF(IFERROR(SUMIFS(TB_TRANSACTIONS[Total ($)],TB_TRANSACTIONS[Annual filter],1,TB_TRANSACTIONS[Subcategory],AX163),0)&lt;AY163,IFERROR(SUMIFS(TB_TRANSACTIONS[Total ($)],TB_TRANSACTIONS[Annual filter],1,TB_TRANSACTIONS[Subcategory],AX163),0),AY163))</f>
        <v/>
      </c>
      <c r="BA163" s="153" t="str">
        <f>IF(AX163="","",IF(IFERROR(SUMIFS(TB_TRANSACTIONS[Total ($)],TB_TRANSACTIONS[Subcategory],Analysis!AX163,TB_TRANSACTIONS[Annual filter],1),0)&gt;AY163,SUMIFS(TB_TRANSACTIONS[Total ($)],TB_TRANSACTIONS[Subcategory],Analysis!AX163,TB_TRANSACTIONS[Annual filter],1),0))</f>
        <v/>
      </c>
      <c r="BB163" s="153" t="str">
        <f t="shared" si="57"/>
        <v/>
      </c>
      <c r="BC163" s="151" t="str">
        <f t="shared" si="58"/>
        <v/>
      </c>
      <c r="BD163" s="151" t="str">
        <f t="shared" si="56"/>
        <v/>
      </c>
      <c r="BE163" s="151" t="str">
        <f t="shared" si="59"/>
        <v/>
      </c>
      <c r="BF163" s="226" t="str">
        <f t="shared" si="60"/>
        <v/>
      </c>
      <c r="BH163" s="146"/>
      <c r="BI163" s="153" t="str">
        <f>IF(AX163="","",IFERROR(SUMIFS(TB_TRANSACTIONS[Total ($)],TB_TRANSACTIONS[Subcategory],Analysis!AX163,TB_TRANSACTIONS[Annual filter],1,TB_TRANSACTIONS[Expense type],"Fixed"),0))</f>
        <v/>
      </c>
      <c r="BJ163" s="153" t="str">
        <f>IF(AX163="","",IFERROR(SUMIFS(TB_TRANSACTIONS[Total ($)],TB_TRANSACTIONS[Subcategory],Analysis!AX163,TB_TRANSACTIONS[Annual filter],1,TB_TRANSACTIONS[Expense type],"Variable"),0))</f>
        <v/>
      </c>
      <c r="BK163" s="24"/>
      <c r="BL163" s="24"/>
      <c r="BM163" s="24"/>
      <c r="BN163" s="24"/>
      <c r="BO163" s="269" t="str">
        <f ca="1">IF(Summary!$H163="","",OFFSET(Summary!$H163,0,Analysis!BO$10))</f>
        <v/>
      </c>
      <c r="BP163" s="269" t="str">
        <f ca="1">IF(Summary!$H163="","",OFFSET(Summary!$H163,0,Analysis!BP$10))</f>
        <v/>
      </c>
      <c r="BQ163" s="269" t="str">
        <f ca="1">IF(Summary!$H163="","",OFFSET(Summary!$H163,0,Analysis!BQ$10))</f>
        <v/>
      </c>
      <c r="BR163" s="269" t="str">
        <f ca="1">IF(Summary!$H163="","",OFFSET(Summary!$H163,0,Analysis!BR$10))</f>
        <v/>
      </c>
      <c r="BS163" s="269" t="str">
        <f ca="1">IF(Summary!$H163="","",OFFSET(Summary!$H163,0,Analysis!BS$10))</f>
        <v/>
      </c>
      <c r="BT163" s="269" t="str">
        <f ca="1">IF(Summary!$H163="","",OFFSET(Summary!$H163,0,Analysis!BT$10))</f>
        <v/>
      </c>
      <c r="BU163" s="269" t="str">
        <f ca="1">IF(Summary!$H163="","",OFFSET(Summary!$H163,0,Analysis!BU$10))</f>
        <v/>
      </c>
      <c r="BV163" s="269" t="str">
        <f ca="1">IF(Summary!$H163="","",OFFSET(Summary!$H163,0,Analysis!BV$10))</f>
        <v/>
      </c>
      <c r="BW163" s="269" t="str">
        <f ca="1">IF(Summary!$H163="","",OFFSET(Summary!$H163,0,Analysis!BW$10))</f>
        <v/>
      </c>
      <c r="BX163" s="269" t="str">
        <f ca="1">IF(Summary!$H163="","",OFFSET(Summary!$H163,0,Analysis!BX$10))</f>
        <v/>
      </c>
      <c r="BY163" s="269" t="str">
        <f ca="1">IF(Summary!$H163="","",OFFSET(Summary!$H163,0,Analysis!BY$10))</f>
        <v/>
      </c>
      <c r="BZ163" s="269" t="str">
        <f ca="1">IF(Summary!$H163="","",OFFSET(Summary!$H163,0,Analysis!BZ$10))</f>
        <v/>
      </c>
      <c r="CA163" s="269"/>
    </row>
    <row r="164" spans="4:79" ht="18" customHeight="1" x14ac:dyDescent="0.25">
      <c r="D164" s="38"/>
      <c r="E164" s="45"/>
      <c r="F164" s="44"/>
      <c r="G164" s="177"/>
      <c r="H164" s="175"/>
      <c r="I164" s="44"/>
      <c r="J164" s="146"/>
      <c r="K164" s="186">
        <v>111</v>
      </c>
      <c r="L164" s="146"/>
      <c r="M164" s="153" t="str">
        <f>IF(L164="","",IFERROR(SUMIFS(Allocations!$AA$29:$AA$128,Allocations!$AC$29:$AC$128,1,Allocations!$Z$29:$Z$128,Analysis!L164),0))</f>
        <v/>
      </c>
      <c r="N164" s="153" t="str">
        <f>IF(L164="","",IF(IFERROR(SUMIFS(TB_TRANSACTIONS[Total ($)],TB_TRANSACTIONS[Subcategory],Analysis!L164,TB_TRANSACTIONS[Month],$K$8),0)&lt;M164,IFERROR(SUMIFS(TB_TRANSACTIONS[Total ($)],TB_TRANSACTIONS[Subcategory],Analysis!L164,TB_TRANSACTIONS[Month],$K$8),0),M164))</f>
        <v/>
      </c>
      <c r="O164" s="153" t="str">
        <f>IF(L164="","",IF(IFERROR(SUMIFS(TB_TRANSACTIONS[Total ($)],TB_TRANSACTIONS[Subcategory],Analysis!L164,TB_TRANSACTIONS[Month],$K$8,TB_TRANSACTIONS[Monthly filter],1),0)&gt;M164,SUMIFS(TB_TRANSACTIONS[Total ($)],TB_TRANSACTIONS[Subcategory],Analysis!L164,TB_TRANSACTIONS[Month],$K$8,TB_TRANSACTIONS[Monthly filter],1),0))</f>
        <v/>
      </c>
      <c r="P164" s="153" t="str">
        <f t="shared" si="66"/>
        <v/>
      </c>
      <c r="Q164" s="151" t="str">
        <f t="shared" si="55"/>
        <v/>
      </c>
      <c r="R164" s="151" t="str">
        <f t="shared" si="67"/>
        <v/>
      </c>
      <c r="S164" s="151" t="str">
        <f t="shared" si="68"/>
        <v/>
      </c>
      <c r="T164" s="226" t="str">
        <f t="shared" si="69"/>
        <v/>
      </c>
      <c r="U164" s="186">
        <v>111</v>
      </c>
      <c r="V164" s="146"/>
      <c r="W164" s="153" t="str">
        <f>IF(L164="","",IFERROR(SUMIFS(TB_TRANSACTIONS[Total ($)],TB_TRANSACTIONS[Subcategory],Analysis!L164,TB_TRANSACTIONS[Month],$K$8,TB_TRANSACTIONS[Expense type],"Fixed",TB_TRANSACTIONS[Monthly filter],1),0))</f>
        <v/>
      </c>
      <c r="X164" s="153" t="str">
        <f>IF(L164="","",IFERROR(SUMIFS(TB_TRANSACTIONS[Total ($)],TB_TRANSACTIONS[Subcategory],Analysis!L164,TB_TRANSACTIONS[Month],$K$8,TB_TRANSACTIONS[Expense type],"Variable",TB_TRANSACTIONS[Monthly filter],1),0))</f>
        <v/>
      </c>
      <c r="Y164" s="153"/>
      <c r="AC164" s="146"/>
      <c r="AD164" s="186">
        <v>111</v>
      </c>
      <c r="AF164" s="153" t="str">
        <f>IF(AE164="","",IFERROR(SUMIFS(Allocations!$AF$29:$AF$128,Allocations!$AH$29:$AH$128,1,Allocations!$AE$29:$AE$128,Analysis!AE164),0))</f>
        <v/>
      </c>
      <c r="AG164" s="153" t="str">
        <f>IF(AE164="","",IF(IFERROR(SUMIFS(TB_TRANSACTIONS[Total ($)],TB_TRANSACTIONS[Quarterly filter],1,TB_TRANSACTIONS[Subcategory],AE164),0)&lt;AF164,IFERROR(SUMIFS(TB_TRANSACTIONS[Total ($)],TB_TRANSACTIONS[Quarterly filter],1,TB_TRANSACTIONS[Subcategory],AE164),0),AF164))</f>
        <v/>
      </c>
      <c r="AH164" s="153" t="str">
        <f>IF(AE164="","",IF(IFERROR(SUMIFS(TB_TRANSACTIONS[Total ($)],TB_TRANSACTIONS[Subcategory],Analysis!AE164,TB_TRANSACTIONS[Quarter],$AD$8,TB_TRANSACTIONS[Quarterly filter],1),0)&gt;AF164,SUMIFS(TB_TRANSACTIONS[Total ($)],TB_TRANSACTIONS[Subcategory],Analysis!AE164,TB_TRANSACTIONS[Quarter],$AD$8,TB_TRANSACTIONS[Quarterly filter],1),0))</f>
        <v/>
      </c>
      <c r="AI164" s="153" t="str">
        <f t="shared" si="61"/>
        <v/>
      </c>
      <c r="AJ164" s="151" t="str">
        <f t="shared" si="62"/>
        <v/>
      </c>
      <c r="AK164" s="151" t="str">
        <f t="shared" si="63"/>
        <v/>
      </c>
      <c r="AL164" s="151" t="str">
        <f t="shared" si="64"/>
        <v/>
      </c>
      <c r="AM164" s="226" t="str">
        <f t="shared" si="65"/>
        <v/>
      </c>
      <c r="AN164" s="186">
        <v>111</v>
      </c>
      <c r="AO164" s="146"/>
      <c r="AP164" s="153" t="str">
        <f>IF(AE164="","",IFERROR(SUMIFS(TB_TRANSACTIONS[Total ($)],TB_TRANSACTIONS[Subcategory],Analysis!AE164,TB_TRANSACTIONS[Quarter],$AD$8,TB_TRANSACTIONS[Expense type],"Fixed",TB_TRANSACTIONS[Quarterly filter],1),0))</f>
        <v/>
      </c>
      <c r="AQ164" s="153" t="str">
        <f>IF(AE164="","",IFERROR(SUMIFS(TB_TRANSACTIONS[Total ($)],TB_TRANSACTIONS[Subcategory],Analysis!AE164,TB_TRANSACTIONS[Quarter],$AD$8,TB_TRANSACTIONS[Expense type],"Variable",TB_TRANSACTIONS[Quarterly filter],1),0))</f>
        <v/>
      </c>
      <c r="AV164" s="146"/>
      <c r="AW164" s="186">
        <v>111</v>
      </c>
      <c r="AX164" s="146"/>
      <c r="AY164" s="153" t="str">
        <f>IF(AX164="","",IFERROR(SUMIFS(TB_ALLOCATIONS[Total ($)],TB_ALLOCATIONS[Annual filter],1,TB_ALLOCATIONS[Subcategory],Analysis!AX164),0))</f>
        <v/>
      </c>
      <c r="AZ164" s="153" t="str">
        <f>IF(AX164="","",IF(IFERROR(SUMIFS(TB_TRANSACTIONS[Total ($)],TB_TRANSACTIONS[Annual filter],1,TB_TRANSACTIONS[Subcategory],AX164),0)&lt;AY164,IFERROR(SUMIFS(TB_TRANSACTIONS[Total ($)],TB_TRANSACTIONS[Annual filter],1,TB_TRANSACTIONS[Subcategory],AX164),0),AY164))</f>
        <v/>
      </c>
      <c r="BA164" s="153" t="str">
        <f>IF(AX164="","",IF(IFERROR(SUMIFS(TB_TRANSACTIONS[Total ($)],TB_TRANSACTIONS[Subcategory],Analysis!AX164,TB_TRANSACTIONS[Annual filter],1),0)&gt;AY164,SUMIFS(TB_TRANSACTIONS[Total ($)],TB_TRANSACTIONS[Subcategory],Analysis!AX164,TB_TRANSACTIONS[Annual filter],1),0))</f>
        <v/>
      </c>
      <c r="BB164" s="153" t="str">
        <f t="shared" si="57"/>
        <v/>
      </c>
      <c r="BC164" s="151" t="str">
        <f t="shared" si="58"/>
        <v/>
      </c>
      <c r="BD164" s="151" t="str">
        <f t="shared" si="56"/>
        <v/>
      </c>
      <c r="BE164" s="151" t="str">
        <f t="shared" si="59"/>
        <v/>
      </c>
      <c r="BF164" s="226" t="str">
        <f t="shared" si="60"/>
        <v/>
      </c>
      <c r="BH164" s="146"/>
      <c r="BI164" s="153" t="str">
        <f>IF(AX164="","",IFERROR(SUMIFS(TB_TRANSACTIONS[Total ($)],TB_TRANSACTIONS[Subcategory],Analysis!AX164,TB_TRANSACTIONS[Annual filter],1,TB_TRANSACTIONS[Expense type],"Fixed"),0))</f>
        <v/>
      </c>
      <c r="BJ164" s="153" t="str">
        <f>IF(AX164="","",IFERROR(SUMIFS(TB_TRANSACTIONS[Total ($)],TB_TRANSACTIONS[Subcategory],Analysis!AX164,TB_TRANSACTIONS[Annual filter],1,TB_TRANSACTIONS[Expense type],"Variable"),0))</f>
        <v/>
      </c>
      <c r="BK164" s="24"/>
      <c r="BL164" s="24"/>
      <c r="BM164" s="24"/>
      <c r="BN164" s="24"/>
      <c r="BO164" s="269" t="str">
        <f ca="1">IF(Summary!$H164="","",OFFSET(Summary!$H164,0,Analysis!BO$10))</f>
        <v/>
      </c>
      <c r="BP164" s="269" t="str">
        <f ca="1">IF(Summary!$H164="","",OFFSET(Summary!$H164,0,Analysis!BP$10))</f>
        <v/>
      </c>
      <c r="BQ164" s="269" t="str">
        <f ca="1">IF(Summary!$H164="","",OFFSET(Summary!$H164,0,Analysis!BQ$10))</f>
        <v/>
      </c>
      <c r="BR164" s="269" t="str">
        <f ca="1">IF(Summary!$H164="","",OFFSET(Summary!$H164,0,Analysis!BR$10))</f>
        <v/>
      </c>
      <c r="BS164" s="269" t="str">
        <f ca="1">IF(Summary!$H164="","",OFFSET(Summary!$H164,0,Analysis!BS$10))</f>
        <v/>
      </c>
      <c r="BT164" s="269" t="str">
        <f ca="1">IF(Summary!$H164="","",OFFSET(Summary!$H164,0,Analysis!BT$10))</f>
        <v/>
      </c>
      <c r="BU164" s="269" t="str">
        <f ca="1">IF(Summary!$H164="","",OFFSET(Summary!$H164,0,Analysis!BU$10))</f>
        <v/>
      </c>
      <c r="BV164" s="269" t="str">
        <f ca="1">IF(Summary!$H164="","",OFFSET(Summary!$H164,0,Analysis!BV$10))</f>
        <v/>
      </c>
      <c r="BW164" s="269" t="str">
        <f ca="1">IF(Summary!$H164="","",OFFSET(Summary!$H164,0,Analysis!BW$10))</f>
        <v/>
      </c>
      <c r="BX164" s="269" t="str">
        <f ca="1">IF(Summary!$H164="","",OFFSET(Summary!$H164,0,Analysis!BX$10))</f>
        <v/>
      </c>
      <c r="BY164" s="269" t="str">
        <f ca="1">IF(Summary!$H164="","",OFFSET(Summary!$H164,0,Analysis!BY$10))</f>
        <v/>
      </c>
      <c r="BZ164" s="269" t="str">
        <f ca="1">IF(Summary!$H164="","",OFFSET(Summary!$H164,0,Analysis!BZ$10))</f>
        <v/>
      </c>
      <c r="CA164" s="269"/>
    </row>
    <row r="165" spans="4:79" ht="18" customHeight="1" x14ac:dyDescent="0.25">
      <c r="D165" s="38"/>
      <c r="E165" s="45"/>
      <c r="F165" s="44"/>
      <c r="G165" s="177"/>
      <c r="H165" s="175"/>
      <c r="I165" s="44"/>
      <c r="J165" s="146"/>
      <c r="K165" s="186">
        <v>112</v>
      </c>
      <c r="L165" s="146"/>
      <c r="M165" s="153" t="str">
        <f>IF(L165="","",IFERROR(SUMIFS(Allocations!$AA$29:$AA$128,Allocations!$AC$29:$AC$128,1,Allocations!$Z$29:$Z$128,Analysis!L165),0))</f>
        <v/>
      </c>
      <c r="N165" s="153" t="str">
        <f>IF(L165="","",IF(IFERROR(SUMIFS(TB_TRANSACTIONS[Total ($)],TB_TRANSACTIONS[Subcategory],Analysis!L165,TB_TRANSACTIONS[Month],$K$8),0)&lt;M165,IFERROR(SUMIFS(TB_TRANSACTIONS[Total ($)],TB_TRANSACTIONS[Subcategory],Analysis!L165,TB_TRANSACTIONS[Month],$K$8),0),M165))</f>
        <v/>
      </c>
      <c r="O165" s="153" t="str">
        <f>IF(L165="","",IF(IFERROR(SUMIFS(TB_TRANSACTIONS[Total ($)],TB_TRANSACTIONS[Subcategory],Analysis!L165,TB_TRANSACTIONS[Month],$K$8,TB_TRANSACTIONS[Monthly filter],1),0)&gt;M165,SUMIFS(TB_TRANSACTIONS[Total ($)],TB_TRANSACTIONS[Subcategory],Analysis!L165,TB_TRANSACTIONS[Month],$K$8,TB_TRANSACTIONS[Monthly filter],1),0))</f>
        <v/>
      </c>
      <c r="P165" s="153" t="str">
        <f t="shared" si="66"/>
        <v/>
      </c>
      <c r="Q165" s="151" t="str">
        <f t="shared" si="55"/>
        <v/>
      </c>
      <c r="R165" s="151" t="str">
        <f t="shared" si="67"/>
        <v/>
      </c>
      <c r="S165" s="151" t="str">
        <f t="shared" si="68"/>
        <v/>
      </c>
      <c r="T165" s="226" t="str">
        <f t="shared" si="69"/>
        <v/>
      </c>
      <c r="U165" s="186">
        <v>112</v>
      </c>
      <c r="V165" s="146"/>
      <c r="W165" s="153" t="str">
        <f>IF(L165="","",IFERROR(SUMIFS(TB_TRANSACTIONS[Total ($)],TB_TRANSACTIONS[Subcategory],Analysis!L165,TB_TRANSACTIONS[Month],$K$8,TB_TRANSACTIONS[Expense type],"Fixed",TB_TRANSACTIONS[Monthly filter],1),0))</f>
        <v/>
      </c>
      <c r="X165" s="153" t="str">
        <f>IF(L165="","",IFERROR(SUMIFS(TB_TRANSACTIONS[Total ($)],TB_TRANSACTIONS[Subcategory],Analysis!L165,TB_TRANSACTIONS[Month],$K$8,TB_TRANSACTIONS[Expense type],"Variable",TB_TRANSACTIONS[Monthly filter],1),0))</f>
        <v/>
      </c>
      <c r="Y165" s="153"/>
      <c r="AC165" s="146"/>
      <c r="AD165" s="186">
        <v>112</v>
      </c>
      <c r="AF165" s="153" t="str">
        <f>IF(AE165="","",IFERROR(SUMIFS(Allocations!$AF$29:$AF$128,Allocations!$AH$29:$AH$128,1,Allocations!$AE$29:$AE$128,Analysis!AE165),0))</f>
        <v/>
      </c>
      <c r="AG165" s="153" t="str">
        <f>IF(AE165="","",IF(IFERROR(SUMIFS(TB_TRANSACTIONS[Total ($)],TB_TRANSACTIONS[Quarterly filter],1,TB_TRANSACTIONS[Subcategory],AE165),0)&lt;AF165,IFERROR(SUMIFS(TB_TRANSACTIONS[Total ($)],TB_TRANSACTIONS[Quarterly filter],1,TB_TRANSACTIONS[Subcategory],AE165),0),AF165))</f>
        <v/>
      </c>
      <c r="AH165" s="153" t="str">
        <f>IF(AE165="","",IF(IFERROR(SUMIFS(TB_TRANSACTIONS[Total ($)],TB_TRANSACTIONS[Subcategory],Analysis!AE165,TB_TRANSACTIONS[Quarter],$AD$8,TB_TRANSACTIONS[Quarterly filter],1),0)&gt;AF165,SUMIFS(TB_TRANSACTIONS[Total ($)],TB_TRANSACTIONS[Subcategory],Analysis!AE165,TB_TRANSACTIONS[Quarter],$AD$8,TB_TRANSACTIONS[Quarterly filter],1),0))</f>
        <v/>
      </c>
      <c r="AI165" s="153" t="str">
        <f t="shared" si="61"/>
        <v/>
      </c>
      <c r="AJ165" s="151" t="str">
        <f t="shared" si="62"/>
        <v/>
      </c>
      <c r="AK165" s="151" t="str">
        <f t="shared" si="63"/>
        <v/>
      </c>
      <c r="AL165" s="151" t="str">
        <f t="shared" si="64"/>
        <v/>
      </c>
      <c r="AM165" s="226" t="str">
        <f t="shared" si="65"/>
        <v/>
      </c>
      <c r="AN165" s="186">
        <v>112</v>
      </c>
      <c r="AO165" s="146"/>
      <c r="AP165" s="153" t="str">
        <f>IF(AE165="","",IFERROR(SUMIFS(TB_TRANSACTIONS[Total ($)],TB_TRANSACTIONS[Subcategory],Analysis!AE165,TB_TRANSACTIONS[Quarter],$AD$8,TB_TRANSACTIONS[Expense type],"Fixed",TB_TRANSACTIONS[Quarterly filter],1),0))</f>
        <v/>
      </c>
      <c r="AQ165" s="153" t="str">
        <f>IF(AE165="","",IFERROR(SUMIFS(TB_TRANSACTIONS[Total ($)],TB_TRANSACTIONS[Subcategory],Analysis!AE165,TB_TRANSACTIONS[Quarter],$AD$8,TB_TRANSACTIONS[Expense type],"Variable",TB_TRANSACTIONS[Quarterly filter],1),0))</f>
        <v/>
      </c>
      <c r="AV165" s="146"/>
      <c r="AW165" s="186">
        <v>112</v>
      </c>
      <c r="AX165" s="146"/>
      <c r="AY165" s="153" t="str">
        <f>IF(AX165="","",IFERROR(SUMIFS(TB_ALLOCATIONS[Total ($)],TB_ALLOCATIONS[Annual filter],1,TB_ALLOCATIONS[Subcategory],Analysis!AX165),0))</f>
        <v/>
      </c>
      <c r="AZ165" s="153" t="str">
        <f>IF(AX165="","",IF(IFERROR(SUMIFS(TB_TRANSACTIONS[Total ($)],TB_TRANSACTIONS[Annual filter],1,TB_TRANSACTIONS[Subcategory],AX165),0)&lt;AY165,IFERROR(SUMIFS(TB_TRANSACTIONS[Total ($)],TB_TRANSACTIONS[Annual filter],1,TB_TRANSACTIONS[Subcategory],AX165),0),AY165))</f>
        <v/>
      </c>
      <c r="BA165" s="153" t="str">
        <f>IF(AX165="","",IF(IFERROR(SUMIFS(TB_TRANSACTIONS[Total ($)],TB_TRANSACTIONS[Subcategory],Analysis!AX165,TB_TRANSACTIONS[Annual filter],1),0)&gt;AY165,SUMIFS(TB_TRANSACTIONS[Total ($)],TB_TRANSACTIONS[Subcategory],Analysis!AX165,TB_TRANSACTIONS[Annual filter],1),0))</f>
        <v/>
      </c>
      <c r="BB165" s="153" t="str">
        <f t="shared" si="57"/>
        <v/>
      </c>
      <c r="BC165" s="151" t="str">
        <f t="shared" si="58"/>
        <v/>
      </c>
      <c r="BD165" s="151" t="str">
        <f t="shared" si="56"/>
        <v/>
      </c>
      <c r="BE165" s="151" t="str">
        <f t="shared" si="59"/>
        <v/>
      </c>
      <c r="BF165" s="226" t="str">
        <f t="shared" si="60"/>
        <v/>
      </c>
      <c r="BH165" s="146"/>
      <c r="BI165" s="153" t="str">
        <f>IF(AX165="","",IFERROR(SUMIFS(TB_TRANSACTIONS[Total ($)],TB_TRANSACTIONS[Subcategory],Analysis!AX165,TB_TRANSACTIONS[Annual filter],1,TB_TRANSACTIONS[Expense type],"Fixed"),0))</f>
        <v/>
      </c>
      <c r="BJ165" s="153" t="str">
        <f>IF(AX165="","",IFERROR(SUMIFS(TB_TRANSACTIONS[Total ($)],TB_TRANSACTIONS[Subcategory],Analysis!AX165,TB_TRANSACTIONS[Annual filter],1,TB_TRANSACTIONS[Expense type],"Variable"),0))</f>
        <v/>
      </c>
      <c r="BK165" s="24"/>
      <c r="BL165" s="24"/>
      <c r="BM165" s="24"/>
      <c r="BN165" s="24"/>
      <c r="BO165" s="269" t="str">
        <f ca="1">IF(Summary!$H165="","",OFFSET(Summary!$H165,0,Analysis!BO$10))</f>
        <v/>
      </c>
      <c r="BP165" s="269" t="str">
        <f ca="1">IF(Summary!$H165="","",OFFSET(Summary!$H165,0,Analysis!BP$10))</f>
        <v/>
      </c>
      <c r="BQ165" s="269" t="str">
        <f ca="1">IF(Summary!$H165="","",OFFSET(Summary!$H165,0,Analysis!BQ$10))</f>
        <v/>
      </c>
      <c r="BR165" s="269" t="str">
        <f ca="1">IF(Summary!$H165="","",OFFSET(Summary!$H165,0,Analysis!BR$10))</f>
        <v/>
      </c>
      <c r="BS165" s="269" t="str">
        <f ca="1">IF(Summary!$H165="","",OFFSET(Summary!$H165,0,Analysis!BS$10))</f>
        <v/>
      </c>
      <c r="BT165" s="269" t="str">
        <f ca="1">IF(Summary!$H165="","",OFFSET(Summary!$H165,0,Analysis!BT$10))</f>
        <v/>
      </c>
      <c r="BU165" s="269" t="str">
        <f ca="1">IF(Summary!$H165="","",OFFSET(Summary!$H165,0,Analysis!BU$10))</f>
        <v/>
      </c>
      <c r="BV165" s="269" t="str">
        <f ca="1">IF(Summary!$H165="","",OFFSET(Summary!$H165,0,Analysis!BV$10))</f>
        <v/>
      </c>
      <c r="BW165" s="269" t="str">
        <f ca="1">IF(Summary!$H165="","",OFFSET(Summary!$H165,0,Analysis!BW$10))</f>
        <v/>
      </c>
      <c r="BX165" s="269" t="str">
        <f ca="1">IF(Summary!$H165="","",OFFSET(Summary!$H165,0,Analysis!BX$10))</f>
        <v/>
      </c>
      <c r="BY165" s="269" t="str">
        <f ca="1">IF(Summary!$H165="","",OFFSET(Summary!$H165,0,Analysis!BY$10))</f>
        <v/>
      </c>
      <c r="BZ165" s="269" t="str">
        <f ca="1">IF(Summary!$H165="","",OFFSET(Summary!$H165,0,Analysis!BZ$10))</f>
        <v/>
      </c>
      <c r="CA165" s="269"/>
    </row>
    <row r="166" spans="4:79" ht="18" customHeight="1" x14ac:dyDescent="0.25">
      <c r="D166" s="38"/>
      <c r="E166" s="45"/>
      <c r="F166" s="44"/>
      <c r="G166" s="177"/>
      <c r="H166" s="175"/>
      <c r="I166" s="44"/>
      <c r="J166" s="146"/>
      <c r="K166" s="186">
        <v>113</v>
      </c>
      <c r="L166" s="146"/>
      <c r="M166" s="153" t="str">
        <f>IF(L166="","",IFERROR(SUMIFS(Allocations!$AA$29:$AA$128,Allocations!$AC$29:$AC$128,1,Allocations!$Z$29:$Z$128,Analysis!L166),0))</f>
        <v/>
      </c>
      <c r="N166" s="153" t="str">
        <f>IF(L166="","",IF(IFERROR(SUMIFS(TB_TRANSACTIONS[Total ($)],TB_TRANSACTIONS[Subcategory],Analysis!L166,TB_TRANSACTIONS[Month],$K$8),0)&lt;M166,IFERROR(SUMIFS(TB_TRANSACTIONS[Total ($)],TB_TRANSACTIONS[Subcategory],Analysis!L166,TB_TRANSACTIONS[Month],$K$8),0),M166))</f>
        <v/>
      </c>
      <c r="O166" s="153" t="str">
        <f>IF(L166="","",IF(IFERROR(SUMIFS(TB_TRANSACTIONS[Total ($)],TB_TRANSACTIONS[Subcategory],Analysis!L166,TB_TRANSACTIONS[Month],$K$8,TB_TRANSACTIONS[Monthly filter],1),0)&gt;M166,SUMIFS(TB_TRANSACTIONS[Total ($)],TB_TRANSACTIONS[Subcategory],Analysis!L166,TB_TRANSACTIONS[Month],$K$8,TB_TRANSACTIONS[Monthly filter],1),0))</f>
        <v/>
      </c>
      <c r="P166" s="153" t="str">
        <f t="shared" si="66"/>
        <v/>
      </c>
      <c r="Q166" s="151" t="str">
        <f t="shared" si="55"/>
        <v/>
      </c>
      <c r="R166" s="151" t="str">
        <f t="shared" si="67"/>
        <v/>
      </c>
      <c r="S166" s="151" t="str">
        <f t="shared" si="68"/>
        <v/>
      </c>
      <c r="T166" s="226" t="str">
        <f t="shared" si="69"/>
        <v/>
      </c>
      <c r="U166" s="186">
        <v>113</v>
      </c>
      <c r="V166" s="146"/>
      <c r="W166" s="153" t="str">
        <f>IF(L166="","",IFERROR(SUMIFS(TB_TRANSACTIONS[Total ($)],TB_TRANSACTIONS[Subcategory],Analysis!L166,TB_TRANSACTIONS[Month],$K$8,TB_TRANSACTIONS[Expense type],"Fixed",TB_TRANSACTIONS[Monthly filter],1),0))</f>
        <v/>
      </c>
      <c r="X166" s="153" t="str">
        <f>IF(L166="","",IFERROR(SUMIFS(TB_TRANSACTIONS[Total ($)],TB_TRANSACTIONS[Subcategory],Analysis!L166,TB_TRANSACTIONS[Month],$K$8,TB_TRANSACTIONS[Expense type],"Variable",TB_TRANSACTIONS[Monthly filter],1),0))</f>
        <v/>
      </c>
      <c r="Y166" s="153"/>
      <c r="AC166" s="146"/>
      <c r="AD166" s="186">
        <v>113</v>
      </c>
      <c r="AF166" s="153" t="str">
        <f>IF(AE166="","",IFERROR(SUMIFS(Allocations!$AF$29:$AF$128,Allocations!$AH$29:$AH$128,1,Allocations!$AE$29:$AE$128,Analysis!AE166),0))</f>
        <v/>
      </c>
      <c r="AG166" s="153" t="str">
        <f>IF(AE166="","",IF(IFERROR(SUMIFS(TB_TRANSACTIONS[Total ($)],TB_TRANSACTIONS[Quarterly filter],1,TB_TRANSACTIONS[Subcategory],AE166),0)&lt;AF166,IFERROR(SUMIFS(TB_TRANSACTIONS[Total ($)],TB_TRANSACTIONS[Quarterly filter],1,TB_TRANSACTIONS[Subcategory],AE166),0),AF166))</f>
        <v/>
      </c>
      <c r="AH166" s="153" t="str">
        <f>IF(AE166="","",IF(IFERROR(SUMIFS(TB_TRANSACTIONS[Total ($)],TB_TRANSACTIONS[Subcategory],Analysis!AE166,TB_TRANSACTIONS[Quarter],$AD$8,TB_TRANSACTIONS[Quarterly filter],1),0)&gt;AF166,SUMIFS(TB_TRANSACTIONS[Total ($)],TB_TRANSACTIONS[Subcategory],Analysis!AE166,TB_TRANSACTIONS[Quarter],$AD$8,TB_TRANSACTIONS[Quarterly filter],1),0))</f>
        <v/>
      </c>
      <c r="AI166" s="153" t="str">
        <f t="shared" si="61"/>
        <v/>
      </c>
      <c r="AJ166" s="151" t="str">
        <f t="shared" si="62"/>
        <v/>
      </c>
      <c r="AK166" s="151" t="str">
        <f t="shared" si="63"/>
        <v/>
      </c>
      <c r="AL166" s="151" t="str">
        <f t="shared" si="64"/>
        <v/>
      </c>
      <c r="AM166" s="226" t="str">
        <f t="shared" si="65"/>
        <v/>
      </c>
      <c r="AN166" s="186">
        <v>113</v>
      </c>
      <c r="AO166" s="146"/>
      <c r="AP166" s="153" t="str">
        <f>IF(AE166="","",IFERROR(SUMIFS(TB_TRANSACTIONS[Total ($)],TB_TRANSACTIONS[Subcategory],Analysis!AE166,TB_TRANSACTIONS[Quarter],$AD$8,TB_TRANSACTIONS[Expense type],"Fixed",TB_TRANSACTIONS[Quarterly filter],1),0))</f>
        <v/>
      </c>
      <c r="AQ166" s="153" t="str">
        <f>IF(AE166="","",IFERROR(SUMIFS(TB_TRANSACTIONS[Total ($)],TB_TRANSACTIONS[Subcategory],Analysis!AE166,TB_TRANSACTIONS[Quarter],$AD$8,TB_TRANSACTIONS[Expense type],"Variable",TB_TRANSACTIONS[Quarterly filter],1),0))</f>
        <v/>
      </c>
      <c r="AV166" s="146"/>
      <c r="AW166" s="186">
        <v>113</v>
      </c>
      <c r="AX166" s="146"/>
      <c r="AY166" s="153" t="str">
        <f>IF(AX166="","",IFERROR(SUMIFS(TB_ALLOCATIONS[Total ($)],TB_ALLOCATIONS[Annual filter],1,TB_ALLOCATIONS[Subcategory],Analysis!AX166),0))</f>
        <v/>
      </c>
      <c r="AZ166" s="153" t="str">
        <f>IF(AX166="","",IF(IFERROR(SUMIFS(TB_TRANSACTIONS[Total ($)],TB_TRANSACTIONS[Annual filter],1,TB_TRANSACTIONS[Subcategory],AX166),0)&lt;AY166,IFERROR(SUMIFS(TB_TRANSACTIONS[Total ($)],TB_TRANSACTIONS[Annual filter],1,TB_TRANSACTIONS[Subcategory],AX166),0),AY166))</f>
        <v/>
      </c>
      <c r="BA166" s="153" t="str">
        <f>IF(AX166="","",IF(IFERROR(SUMIFS(TB_TRANSACTIONS[Total ($)],TB_TRANSACTIONS[Subcategory],Analysis!AX166,TB_TRANSACTIONS[Annual filter],1),0)&gt;AY166,SUMIFS(TB_TRANSACTIONS[Total ($)],TB_TRANSACTIONS[Subcategory],Analysis!AX166,TB_TRANSACTIONS[Annual filter],1),0))</f>
        <v/>
      </c>
      <c r="BB166" s="153" t="str">
        <f t="shared" si="57"/>
        <v/>
      </c>
      <c r="BC166" s="151" t="str">
        <f t="shared" si="58"/>
        <v/>
      </c>
      <c r="BD166" s="151" t="str">
        <f t="shared" si="56"/>
        <v/>
      </c>
      <c r="BE166" s="151" t="str">
        <f t="shared" si="59"/>
        <v/>
      </c>
      <c r="BF166" s="226" t="str">
        <f t="shared" si="60"/>
        <v/>
      </c>
      <c r="BH166" s="146"/>
      <c r="BI166" s="153" t="str">
        <f>IF(AX166="","",IFERROR(SUMIFS(TB_TRANSACTIONS[Total ($)],TB_TRANSACTIONS[Subcategory],Analysis!AX166,TB_TRANSACTIONS[Annual filter],1,TB_TRANSACTIONS[Expense type],"Fixed"),0))</f>
        <v/>
      </c>
      <c r="BJ166" s="153" t="str">
        <f>IF(AX166="","",IFERROR(SUMIFS(TB_TRANSACTIONS[Total ($)],TB_TRANSACTIONS[Subcategory],Analysis!AX166,TB_TRANSACTIONS[Annual filter],1,TB_TRANSACTIONS[Expense type],"Variable"),0))</f>
        <v/>
      </c>
      <c r="BK166" s="24"/>
      <c r="BL166" s="24"/>
      <c r="BM166" s="24"/>
      <c r="BN166" s="24"/>
      <c r="BO166" s="269" t="str">
        <f ca="1">IF(Summary!$H166="","",OFFSET(Summary!$H166,0,Analysis!BO$10))</f>
        <v/>
      </c>
      <c r="BP166" s="269" t="str">
        <f ca="1">IF(Summary!$H166="","",OFFSET(Summary!$H166,0,Analysis!BP$10))</f>
        <v/>
      </c>
      <c r="BQ166" s="269" t="str">
        <f ca="1">IF(Summary!$H166="","",OFFSET(Summary!$H166,0,Analysis!BQ$10))</f>
        <v/>
      </c>
      <c r="BR166" s="269" t="str">
        <f ca="1">IF(Summary!$H166="","",OFFSET(Summary!$H166,0,Analysis!BR$10))</f>
        <v/>
      </c>
      <c r="BS166" s="269" t="str">
        <f ca="1">IF(Summary!$H166="","",OFFSET(Summary!$H166,0,Analysis!BS$10))</f>
        <v/>
      </c>
      <c r="BT166" s="269" t="str">
        <f ca="1">IF(Summary!$H166="","",OFFSET(Summary!$H166,0,Analysis!BT$10))</f>
        <v/>
      </c>
      <c r="BU166" s="269" t="str">
        <f ca="1">IF(Summary!$H166="","",OFFSET(Summary!$H166,0,Analysis!BU$10))</f>
        <v/>
      </c>
      <c r="BV166" s="269" t="str">
        <f ca="1">IF(Summary!$H166="","",OFFSET(Summary!$H166,0,Analysis!BV$10))</f>
        <v/>
      </c>
      <c r="BW166" s="269" t="str">
        <f ca="1">IF(Summary!$H166="","",OFFSET(Summary!$H166,0,Analysis!BW$10))</f>
        <v/>
      </c>
      <c r="BX166" s="269" t="str">
        <f ca="1">IF(Summary!$H166="","",OFFSET(Summary!$H166,0,Analysis!BX$10))</f>
        <v/>
      </c>
      <c r="BY166" s="269" t="str">
        <f ca="1">IF(Summary!$H166="","",OFFSET(Summary!$H166,0,Analysis!BY$10))</f>
        <v/>
      </c>
      <c r="BZ166" s="269" t="str">
        <f ca="1">IF(Summary!$H166="","",OFFSET(Summary!$H166,0,Analysis!BZ$10))</f>
        <v/>
      </c>
      <c r="CA166" s="269"/>
    </row>
    <row r="167" spans="4:79" ht="18" customHeight="1" x14ac:dyDescent="0.25">
      <c r="D167" s="38"/>
      <c r="E167" s="45"/>
      <c r="F167" s="44"/>
      <c r="G167" s="177"/>
      <c r="H167" s="175"/>
      <c r="I167" s="44"/>
      <c r="J167" s="146"/>
      <c r="K167" s="186">
        <v>114</v>
      </c>
      <c r="L167" s="146"/>
      <c r="M167" s="153" t="str">
        <f>IF(L167="","",IFERROR(SUMIFS(Allocations!$AA$29:$AA$128,Allocations!$AC$29:$AC$128,1,Allocations!$Z$29:$Z$128,Analysis!L167),0))</f>
        <v/>
      </c>
      <c r="N167" s="153" t="str">
        <f>IF(L167="","",IF(IFERROR(SUMIFS(TB_TRANSACTIONS[Total ($)],TB_TRANSACTIONS[Subcategory],Analysis!L167,TB_TRANSACTIONS[Month],$K$8),0)&lt;M167,IFERROR(SUMIFS(TB_TRANSACTIONS[Total ($)],TB_TRANSACTIONS[Subcategory],Analysis!L167,TB_TRANSACTIONS[Month],$K$8),0),M167))</f>
        <v/>
      </c>
      <c r="O167" s="153" t="str">
        <f>IF(L167="","",IF(IFERROR(SUMIFS(TB_TRANSACTIONS[Total ($)],TB_TRANSACTIONS[Subcategory],Analysis!L167,TB_TRANSACTIONS[Month],$K$8,TB_TRANSACTIONS[Monthly filter],1),0)&gt;M167,SUMIFS(TB_TRANSACTIONS[Total ($)],TB_TRANSACTIONS[Subcategory],Analysis!L167,TB_TRANSACTIONS[Month],$K$8,TB_TRANSACTIONS[Monthly filter],1),0))</f>
        <v/>
      </c>
      <c r="P167" s="153" t="str">
        <f t="shared" si="66"/>
        <v/>
      </c>
      <c r="Q167" s="151" t="str">
        <f t="shared" si="55"/>
        <v/>
      </c>
      <c r="R167" s="151" t="str">
        <f t="shared" si="67"/>
        <v/>
      </c>
      <c r="S167" s="151" t="str">
        <f t="shared" si="68"/>
        <v/>
      </c>
      <c r="T167" s="226" t="str">
        <f t="shared" si="69"/>
        <v/>
      </c>
      <c r="U167" s="186">
        <v>114</v>
      </c>
      <c r="V167" s="146"/>
      <c r="W167" s="153" t="str">
        <f>IF(L167="","",IFERROR(SUMIFS(TB_TRANSACTIONS[Total ($)],TB_TRANSACTIONS[Subcategory],Analysis!L167,TB_TRANSACTIONS[Month],$K$8,TB_TRANSACTIONS[Expense type],"Fixed",TB_TRANSACTIONS[Monthly filter],1),0))</f>
        <v/>
      </c>
      <c r="X167" s="153" t="str">
        <f>IF(L167="","",IFERROR(SUMIFS(TB_TRANSACTIONS[Total ($)],TB_TRANSACTIONS[Subcategory],Analysis!L167,TB_TRANSACTIONS[Month],$K$8,TB_TRANSACTIONS[Expense type],"Variable",TB_TRANSACTIONS[Monthly filter],1),0))</f>
        <v/>
      </c>
      <c r="Y167" s="153"/>
      <c r="AC167" s="146"/>
      <c r="AD167" s="186">
        <v>114</v>
      </c>
      <c r="AF167" s="153" t="str">
        <f>IF(AE167="","",IFERROR(SUMIFS(Allocations!$AF$29:$AF$128,Allocations!$AH$29:$AH$128,1,Allocations!$AE$29:$AE$128,Analysis!AE167),0))</f>
        <v/>
      </c>
      <c r="AG167" s="153" t="str">
        <f>IF(AE167="","",IF(IFERROR(SUMIFS(TB_TRANSACTIONS[Total ($)],TB_TRANSACTIONS[Quarterly filter],1,TB_TRANSACTIONS[Subcategory],AE167),0)&lt;AF167,IFERROR(SUMIFS(TB_TRANSACTIONS[Total ($)],TB_TRANSACTIONS[Quarterly filter],1,TB_TRANSACTIONS[Subcategory],AE167),0),AF167))</f>
        <v/>
      </c>
      <c r="AH167" s="153" t="str">
        <f>IF(AE167="","",IF(IFERROR(SUMIFS(TB_TRANSACTIONS[Total ($)],TB_TRANSACTIONS[Subcategory],Analysis!AE167,TB_TRANSACTIONS[Quarter],$AD$8,TB_TRANSACTIONS[Quarterly filter],1),0)&gt;AF167,SUMIFS(TB_TRANSACTIONS[Total ($)],TB_TRANSACTIONS[Subcategory],Analysis!AE167,TB_TRANSACTIONS[Quarter],$AD$8,TB_TRANSACTIONS[Quarterly filter],1),0))</f>
        <v/>
      </c>
      <c r="AI167" s="153" t="str">
        <f t="shared" si="61"/>
        <v/>
      </c>
      <c r="AJ167" s="151" t="str">
        <f t="shared" si="62"/>
        <v/>
      </c>
      <c r="AK167" s="151" t="str">
        <f t="shared" si="63"/>
        <v/>
      </c>
      <c r="AL167" s="151" t="str">
        <f t="shared" si="64"/>
        <v/>
      </c>
      <c r="AM167" s="226" t="str">
        <f t="shared" si="65"/>
        <v/>
      </c>
      <c r="AN167" s="186">
        <v>114</v>
      </c>
      <c r="AO167" s="146"/>
      <c r="AP167" s="153" t="str">
        <f>IF(AE167="","",IFERROR(SUMIFS(TB_TRANSACTIONS[Total ($)],TB_TRANSACTIONS[Subcategory],Analysis!AE167,TB_TRANSACTIONS[Quarter],$AD$8,TB_TRANSACTIONS[Expense type],"Fixed",TB_TRANSACTIONS[Quarterly filter],1),0))</f>
        <v/>
      </c>
      <c r="AQ167" s="153" t="str">
        <f>IF(AE167="","",IFERROR(SUMIFS(TB_TRANSACTIONS[Total ($)],TB_TRANSACTIONS[Subcategory],Analysis!AE167,TB_TRANSACTIONS[Quarter],$AD$8,TB_TRANSACTIONS[Expense type],"Variable",TB_TRANSACTIONS[Quarterly filter],1),0))</f>
        <v/>
      </c>
      <c r="AV167" s="146"/>
      <c r="AW167" s="186">
        <v>114</v>
      </c>
      <c r="AX167" s="146"/>
      <c r="AY167" s="153" t="str">
        <f>IF(AX167="","",IFERROR(SUMIFS(TB_ALLOCATIONS[Total ($)],TB_ALLOCATIONS[Annual filter],1,TB_ALLOCATIONS[Subcategory],Analysis!AX167),0))</f>
        <v/>
      </c>
      <c r="AZ167" s="153" t="str">
        <f>IF(AX167="","",IF(IFERROR(SUMIFS(TB_TRANSACTIONS[Total ($)],TB_TRANSACTIONS[Annual filter],1,TB_TRANSACTIONS[Subcategory],AX167),0)&lt;AY167,IFERROR(SUMIFS(TB_TRANSACTIONS[Total ($)],TB_TRANSACTIONS[Annual filter],1,TB_TRANSACTIONS[Subcategory],AX167),0),AY167))</f>
        <v/>
      </c>
      <c r="BA167" s="153" t="str">
        <f>IF(AX167="","",IF(IFERROR(SUMIFS(TB_TRANSACTIONS[Total ($)],TB_TRANSACTIONS[Subcategory],Analysis!AX167,TB_TRANSACTIONS[Annual filter],1),0)&gt;AY167,SUMIFS(TB_TRANSACTIONS[Total ($)],TB_TRANSACTIONS[Subcategory],Analysis!AX167,TB_TRANSACTIONS[Annual filter],1),0))</f>
        <v/>
      </c>
      <c r="BB167" s="153" t="str">
        <f t="shared" si="57"/>
        <v/>
      </c>
      <c r="BC167" s="151" t="str">
        <f t="shared" si="58"/>
        <v/>
      </c>
      <c r="BD167" s="151" t="str">
        <f t="shared" si="56"/>
        <v/>
      </c>
      <c r="BE167" s="151" t="str">
        <f t="shared" si="59"/>
        <v/>
      </c>
      <c r="BF167" s="226" t="str">
        <f t="shared" si="60"/>
        <v/>
      </c>
      <c r="BH167" s="146"/>
      <c r="BI167" s="153" t="str">
        <f>IF(AX167="","",IFERROR(SUMIFS(TB_TRANSACTIONS[Total ($)],TB_TRANSACTIONS[Subcategory],Analysis!AX167,TB_TRANSACTIONS[Annual filter],1,TB_TRANSACTIONS[Expense type],"Fixed"),0))</f>
        <v/>
      </c>
      <c r="BJ167" s="153" t="str">
        <f>IF(AX167="","",IFERROR(SUMIFS(TB_TRANSACTIONS[Total ($)],TB_TRANSACTIONS[Subcategory],Analysis!AX167,TB_TRANSACTIONS[Annual filter],1,TB_TRANSACTIONS[Expense type],"Variable"),0))</f>
        <v/>
      </c>
      <c r="BK167" s="24"/>
      <c r="BL167" s="24"/>
      <c r="BM167" s="24"/>
      <c r="BN167" s="24"/>
      <c r="BO167" s="269" t="str">
        <f ca="1">IF(Summary!$H167="","",OFFSET(Summary!$H167,0,Analysis!BO$10))</f>
        <v/>
      </c>
      <c r="BP167" s="269" t="str">
        <f ca="1">IF(Summary!$H167="","",OFFSET(Summary!$H167,0,Analysis!BP$10))</f>
        <v/>
      </c>
      <c r="BQ167" s="269" t="str">
        <f ca="1">IF(Summary!$H167="","",OFFSET(Summary!$H167,0,Analysis!BQ$10))</f>
        <v/>
      </c>
      <c r="BR167" s="269" t="str">
        <f ca="1">IF(Summary!$H167="","",OFFSET(Summary!$H167,0,Analysis!BR$10))</f>
        <v/>
      </c>
      <c r="BS167" s="269" t="str">
        <f ca="1">IF(Summary!$H167="","",OFFSET(Summary!$H167,0,Analysis!BS$10))</f>
        <v/>
      </c>
      <c r="BT167" s="269" t="str">
        <f ca="1">IF(Summary!$H167="","",OFFSET(Summary!$H167,0,Analysis!BT$10))</f>
        <v/>
      </c>
      <c r="BU167" s="269" t="str">
        <f ca="1">IF(Summary!$H167="","",OFFSET(Summary!$H167,0,Analysis!BU$10))</f>
        <v/>
      </c>
      <c r="BV167" s="269" t="str">
        <f ca="1">IF(Summary!$H167="","",OFFSET(Summary!$H167,0,Analysis!BV$10))</f>
        <v/>
      </c>
      <c r="BW167" s="269" t="str">
        <f ca="1">IF(Summary!$H167="","",OFFSET(Summary!$H167,0,Analysis!BW$10))</f>
        <v/>
      </c>
      <c r="BX167" s="269" t="str">
        <f ca="1">IF(Summary!$H167="","",OFFSET(Summary!$H167,0,Analysis!BX$10))</f>
        <v/>
      </c>
      <c r="BY167" s="269" t="str">
        <f ca="1">IF(Summary!$H167="","",OFFSET(Summary!$H167,0,Analysis!BY$10))</f>
        <v/>
      </c>
      <c r="BZ167" s="269" t="str">
        <f ca="1">IF(Summary!$H167="","",OFFSET(Summary!$H167,0,Analysis!BZ$10))</f>
        <v/>
      </c>
      <c r="CA167" s="269"/>
    </row>
    <row r="168" spans="4:79" ht="18" customHeight="1" x14ac:dyDescent="0.25">
      <c r="D168" s="38"/>
      <c r="E168" s="45"/>
      <c r="F168" s="44"/>
      <c r="G168" s="177"/>
      <c r="H168" s="175"/>
      <c r="I168" s="44"/>
      <c r="J168" s="146"/>
      <c r="K168" s="186">
        <v>115</v>
      </c>
      <c r="L168" s="146"/>
      <c r="M168" s="153" t="str">
        <f>IF(L168="","",IFERROR(SUMIFS(Allocations!$AA$29:$AA$128,Allocations!$AC$29:$AC$128,1,Allocations!$Z$29:$Z$128,Analysis!L168),0))</f>
        <v/>
      </c>
      <c r="N168" s="153" t="str">
        <f>IF(L168="","",IF(IFERROR(SUMIFS(TB_TRANSACTIONS[Total ($)],TB_TRANSACTIONS[Subcategory],Analysis!L168,TB_TRANSACTIONS[Month],$K$8),0)&lt;M168,IFERROR(SUMIFS(TB_TRANSACTIONS[Total ($)],TB_TRANSACTIONS[Subcategory],Analysis!L168,TB_TRANSACTIONS[Month],$K$8),0),M168))</f>
        <v/>
      </c>
      <c r="O168" s="153" t="str">
        <f>IF(L168="","",IF(IFERROR(SUMIFS(TB_TRANSACTIONS[Total ($)],TB_TRANSACTIONS[Subcategory],Analysis!L168,TB_TRANSACTIONS[Month],$K$8,TB_TRANSACTIONS[Monthly filter],1),0)&gt;M168,SUMIFS(TB_TRANSACTIONS[Total ($)],TB_TRANSACTIONS[Subcategory],Analysis!L168,TB_TRANSACTIONS[Month],$K$8,TB_TRANSACTIONS[Monthly filter],1),0))</f>
        <v/>
      </c>
      <c r="P168" s="153" t="str">
        <f t="shared" si="66"/>
        <v/>
      </c>
      <c r="Q168" s="151" t="str">
        <f t="shared" si="55"/>
        <v/>
      </c>
      <c r="R168" s="151" t="str">
        <f t="shared" si="67"/>
        <v/>
      </c>
      <c r="S168" s="151" t="str">
        <f t="shared" si="68"/>
        <v/>
      </c>
      <c r="T168" s="226" t="str">
        <f t="shared" si="69"/>
        <v/>
      </c>
      <c r="U168" s="186">
        <v>115</v>
      </c>
      <c r="V168" s="146"/>
      <c r="W168" s="153" t="str">
        <f>IF(L168="","",IFERROR(SUMIFS(TB_TRANSACTIONS[Total ($)],TB_TRANSACTIONS[Subcategory],Analysis!L168,TB_TRANSACTIONS[Month],$K$8,TB_TRANSACTIONS[Expense type],"Fixed",TB_TRANSACTIONS[Monthly filter],1),0))</f>
        <v/>
      </c>
      <c r="X168" s="153" t="str">
        <f>IF(L168="","",IFERROR(SUMIFS(TB_TRANSACTIONS[Total ($)],TB_TRANSACTIONS[Subcategory],Analysis!L168,TB_TRANSACTIONS[Month],$K$8,TB_TRANSACTIONS[Expense type],"Variable",TB_TRANSACTIONS[Monthly filter],1),0))</f>
        <v/>
      </c>
      <c r="Y168" s="153"/>
      <c r="AC168" s="146"/>
      <c r="AD168" s="186">
        <v>115</v>
      </c>
      <c r="AF168" s="153" t="str">
        <f>IF(AE168="","",IFERROR(SUMIFS(Allocations!$AF$29:$AF$128,Allocations!$AH$29:$AH$128,1,Allocations!$AE$29:$AE$128,Analysis!AE168),0))</f>
        <v/>
      </c>
      <c r="AG168" s="153" t="str">
        <f>IF(AE168="","",IF(IFERROR(SUMIFS(TB_TRANSACTIONS[Total ($)],TB_TRANSACTIONS[Quarterly filter],1,TB_TRANSACTIONS[Subcategory],AE168),0)&lt;AF168,IFERROR(SUMIFS(TB_TRANSACTIONS[Total ($)],TB_TRANSACTIONS[Quarterly filter],1,TB_TRANSACTIONS[Subcategory],AE168),0),AF168))</f>
        <v/>
      </c>
      <c r="AH168" s="153" t="str">
        <f>IF(AE168="","",IF(IFERROR(SUMIFS(TB_TRANSACTIONS[Total ($)],TB_TRANSACTIONS[Subcategory],Analysis!AE168,TB_TRANSACTIONS[Quarter],$AD$8,TB_TRANSACTIONS[Quarterly filter],1),0)&gt;AF168,SUMIFS(TB_TRANSACTIONS[Total ($)],TB_TRANSACTIONS[Subcategory],Analysis!AE168,TB_TRANSACTIONS[Quarter],$AD$8,TB_TRANSACTIONS[Quarterly filter],1),0))</f>
        <v/>
      </c>
      <c r="AI168" s="153" t="str">
        <f t="shared" si="61"/>
        <v/>
      </c>
      <c r="AJ168" s="151" t="str">
        <f t="shared" si="62"/>
        <v/>
      </c>
      <c r="AK168" s="151" t="str">
        <f t="shared" si="63"/>
        <v/>
      </c>
      <c r="AL168" s="151" t="str">
        <f t="shared" si="64"/>
        <v/>
      </c>
      <c r="AM168" s="226" t="str">
        <f t="shared" si="65"/>
        <v/>
      </c>
      <c r="AN168" s="186">
        <v>115</v>
      </c>
      <c r="AO168" s="146"/>
      <c r="AP168" s="153" t="str">
        <f>IF(AE168="","",IFERROR(SUMIFS(TB_TRANSACTIONS[Total ($)],TB_TRANSACTIONS[Subcategory],Analysis!AE168,TB_TRANSACTIONS[Quarter],$AD$8,TB_TRANSACTIONS[Expense type],"Fixed",TB_TRANSACTIONS[Quarterly filter],1),0))</f>
        <v/>
      </c>
      <c r="AQ168" s="153" t="str">
        <f>IF(AE168="","",IFERROR(SUMIFS(TB_TRANSACTIONS[Total ($)],TB_TRANSACTIONS[Subcategory],Analysis!AE168,TB_TRANSACTIONS[Quarter],$AD$8,TB_TRANSACTIONS[Expense type],"Variable",TB_TRANSACTIONS[Quarterly filter],1),0))</f>
        <v/>
      </c>
      <c r="AV168" s="146"/>
      <c r="AW168" s="186">
        <v>115</v>
      </c>
      <c r="AX168" s="146"/>
      <c r="AY168" s="153" t="str">
        <f>IF(AX168="","",IFERROR(SUMIFS(TB_ALLOCATIONS[Total ($)],TB_ALLOCATIONS[Annual filter],1,TB_ALLOCATIONS[Subcategory],Analysis!AX168),0))</f>
        <v/>
      </c>
      <c r="AZ168" s="153" t="str">
        <f>IF(AX168="","",IF(IFERROR(SUMIFS(TB_TRANSACTIONS[Total ($)],TB_TRANSACTIONS[Annual filter],1,TB_TRANSACTIONS[Subcategory],AX168),0)&lt;AY168,IFERROR(SUMIFS(TB_TRANSACTIONS[Total ($)],TB_TRANSACTIONS[Annual filter],1,TB_TRANSACTIONS[Subcategory],AX168),0),AY168))</f>
        <v/>
      </c>
      <c r="BA168" s="153" t="str">
        <f>IF(AX168="","",IF(IFERROR(SUMIFS(TB_TRANSACTIONS[Total ($)],TB_TRANSACTIONS[Subcategory],Analysis!AX168,TB_TRANSACTIONS[Annual filter],1),0)&gt;AY168,SUMIFS(TB_TRANSACTIONS[Total ($)],TB_TRANSACTIONS[Subcategory],Analysis!AX168,TB_TRANSACTIONS[Annual filter],1),0))</f>
        <v/>
      </c>
      <c r="BB168" s="153" t="str">
        <f t="shared" si="57"/>
        <v/>
      </c>
      <c r="BC168" s="151" t="str">
        <f t="shared" si="58"/>
        <v/>
      </c>
      <c r="BD168" s="151" t="str">
        <f t="shared" si="56"/>
        <v/>
      </c>
      <c r="BE168" s="151" t="str">
        <f t="shared" si="59"/>
        <v/>
      </c>
      <c r="BF168" s="226" t="str">
        <f t="shared" si="60"/>
        <v/>
      </c>
      <c r="BH168" s="146"/>
      <c r="BI168" s="153" t="str">
        <f>IF(AX168="","",IFERROR(SUMIFS(TB_TRANSACTIONS[Total ($)],TB_TRANSACTIONS[Subcategory],Analysis!AX168,TB_TRANSACTIONS[Annual filter],1,TB_TRANSACTIONS[Expense type],"Fixed"),0))</f>
        <v/>
      </c>
      <c r="BJ168" s="153" t="str">
        <f>IF(AX168="","",IFERROR(SUMIFS(TB_TRANSACTIONS[Total ($)],TB_TRANSACTIONS[Subcategory],Analysis!AX168,TB_TRANSACTIONS[Annual filter],1,TB_TRANSACTIONS[Expense type],"Variable"),0))</f>
        <v/>
      </c>
      <c r="BK168" s="24"/>
      <c r="BL168" s="24"/>
      <c r="BM168" s="24"/>
      <c r="BN168" s="24"/>
      <c r="BO168" s="269" t="str">
        <f ca="1">IF(Summary!$H168="","",OFFSET(Summary!$H168,0,Analysis!BO$10))</f>
        <v/>
      </c>
      <c r="BP168" s="269" t="str">
        <f ca="1">IF(Summary!$H168="","",OFFSET(Summary!$H168,0,Analysis!BP$10))</f>
        <v/>
      </c>
      <c r="BQ168" s="269" t="str">
        <f ca="1">IF(Summary!$H168="","",OFFSET(Summary!$H168,0,Analysis!BQ$10))</f>
        <v/>
      </c>
      <c r="BR168" s="269" t="str">
        <f ca="1">IF(Summary!$H168="","",OFFSET(Summary!$H168,0,Analysis!BR$10))</f>
        <v/>
      </c>
      <c r="BS168" s="269" t="str">
        <f ca="1">IF(Summary!$H168="","",OFFSET(Summary!$H168,0,Analysis!BS$10))</f>
        <v/>
      </c>
      <c r="BT168" s="269" t="str">
        <f ca="1">IF(Summary!$H168="","",OFFSET(Summary!$H168,0,Analysis!BT$10))</f>
        <v/>
      </c>
      <c r="BU168" s="269" t="str">
        <f ca="1">IF(Summary!$H168="","",OFFSET(Summary!$H168,0,Analysis!BU$10))</f>
        <v/>
      </c>
      <c r="BV168" s="269" t="str">
        <f ca="1">IF(Summary!$H168="","",OFFSET(Summary!$H168,0,Analysis!BV$10))</f>
        <v/>
      </c>
      <c r="BW168" s="269" t="str">
        <f ca="1">IF(Summary!$H168="","",OFFSET(Summary!$H168,0,Analysis!BW$10))</f>
        <v/>
      </c>
      <c r="BX168" s="269" t="str">
        <f ca="1">IF(Summary!$H168="","",OFFSET(Summary!$H168,0,Analysis!BX$10))</f>
        <v/>
      </c>
      <c r="BY168" s="269" t="str">
        <f ca="1">IF(Summary!$H168="","",OFFSET(Summary!$H168,0,Analysis!BY$10))</f>
        <v/>
      </c>
      <c r="BZ168" s="269" t="str">
        <f ca="1">IF(Summary!$H168="","",OFFSET(Summary!$H168,0,Analysis!BZ$10))</f>
        <v/>
      </c>
      <c r="CA168" s="269"/>
    </row>
    <row r="169" spans="4:79" ht="18" customHeight="1" x14ac:dyDescent="0.25">
      <c r="D169" s="38"/>
      <c r="E169" s="45"/>
      <c r="F169" s="44"/>
      <c r="G169" s="177"/>
      <c r="H169" s="175"/>
      <c r="I169" s="44"/>
      <c r="J169" s="146"/>
      <c r="K169" s="186">
        <v>116</v>
      </c>
      <c r="L169" s="146"/>
      <c r="M169" s="153" t="str">
        <f>IF(L169="","",IFERROR(SUMIFS(Allocations!$AA$29:$AA$128,Allocations!$AC$29:$AC$128,1,Allocations!$Z$29:$Z$128,Analysis!L169),0))</f>
        <v/>
      </c>
      <c r="N169" s="153" t="str">
        <f>IF(L169="","",IF(IFERROR(SUMIFS(TB_TRANSACTIONS[Total ($)],TB_TRANSACTIONS[Subcategory],Analysis!L169,TB_TRANSACTIONS[Month],$K$8),0)&lt;M169,IFERROR(SUMIFS(TB_TRANSACTIONS[Total ($)],TB_TRANSACTIONS[Subcategory],Analysis!L169,TB_TRANSACTIONS[Month],$K$8),0),M169))</f>
        <v/>
      </c>
      <c r="O169" s="153" t="str">
        <f>IF(L169="","",IF(IFERROR(SUMIFS(TB_TRANSACTIONS[Total ($)],TB_TRANSACTIONS[Subcategory],Analysis!L169,TB_TRANSACTIONS[Month],$K$8,TB_TRANSACTIONS[Monthly filter],1),0)&gt;M169,SUMIFS(TB_TRANSACTIONS[Total ($)],TB_TRANSACTIONS[Subcategory],Analysis!L169,TB_TRANSACTIONS[Month],$K$8,TB_TRANSACTIONS[Monthly filter],1),0))</f>
        <v/>
      </c>
      <c r="P169" s="153" t="str">
        <f t="shared" si="66"/>
        <v/>
      </c>
      <c r="Q169" s="151" t="str">
        <f t="shared" si="55"/>
        <v/>
      </c>
      <c r="R169" s="151" t="str">
        <f t="shared" si="67"/>
        <v/>
      </c>
      <c r="S169" s="151" t="str">
        <f t="shared" si="68"/>
        <v/>
      </c>
      <c r="T169" s="226" t="str">
        <f t="shared" si="69"/>
        <v/>
      </c>
      <c r="U169" s="186">
        <v>116</v>
      </c>
      <c r="V169" s="146"/>
      <c r="W169" s="153" t="str">
        <f>IF(L169="","",IFERROR(SUMIFS(TB_TRANSACTIONS[Total ($)],TB_TRANSACTIONS[Subcategory],Analysis!L169,TB_TRANSACTIONS[Month],$K$8,TB_TRANSACTIONS[Expense type],"Fixed",TB_TRANSACTIONS[Monthly filter],1),0))</f>
        <v/>
      </c>
      <c r="X169" s="153" t="str">
        <f>IF(L169="","",IFERROR(SUMIFS(TB_TRANSACTIONS[Total ($)],TB_TRANSACTIONS[Subcategory],Analysis!L169,TB_TRANSACTIONS[Month],$K$8,TB_TRANSACTIONS[Expense type],"Variable",TB_TRANSACTIONS[Monthly filter],1),0))</f>
        <v/>
      </c>
      <c r="Y169" s="153"/>
      <c r="AC169" s="146"/>
      <c r="AD169" s="186">
        <v>116</v>
      </c>
      <c r="AF169" s="153" t="str">
        <f>IF(AE169="","",IFERROR(SUMIFS(Allocations!$AF$29:$AF$128,Allocations!$AH$29:$AH$128,1,Allocations!$AE$29:$AE$128,Analysis!AE169),0))</f>
        <v/>
      </c>
      <c r="AG169" s="153" t="str">
        <f>IF(AE169="","",IF(IFERROR(SUMIFS(TB_TRANSACTIONS[Total ($)],TB_TRANSACTIONS[Quarterly filter],1,TB_TRANSACTIONS[Subcategory],AE169),0)&lt;AF169,IFERROR(SUMIFS(TB_TRANSACTIONS[Total ($)],TB_TRANSACTIONS[Quarterly filter],1,TB_TRANSACTIONS[Subcategory],AE169),0),AF169))</f>
        <v/>
      </c>
      <c r="AH169" s="153" t="str">
        <f>IF(AE169="","",IF(IFERROR(SUMIFS(TB_TRANSACTIONS[Total ($)],TB_TRANSACTIONS[Subcategory],Analysis!AE169,TB_TRANSACTIONS[Quarter],$AD$8,TB_TRANSACTIONS[Quarterly filter],1),0)&gt;AF169,SUMIFS(TB_TRANSACTIONS[Total ($)],TB_TRANSACTIONS[Subcategory],Analysis!AE169,TB_TRANSACTIONS[Quarter],$AD$8,TB_TRANSACTIONS[Quarterly filter],1),0))</f>
        <v/>
      </c>
      <c r="AI169" s="153" t="str">
        <f t="shared" si="61"/>
        <v/>
      </c>
      <c r="AJ169" s="151" t="str">
        <f t="shared" si="62"/>
        <v/>
      </c>
      <c r="AK169" s="151" t="str">
        <f t="shared" si="63"/>
        <v/>
      </c>
      <c r="AL169" s="151" t="str">
        <f t="shared" si="64"/>
        <v/>
      </c>
      <c r="AM169" s="226" t="str">
        <f t="shared" si="65"/>
        <v/>
      </c>
      <c r="AN169" s="186">
        <v>116</v>
      </c>
      <c r="AO169" s="146"/>
      <c r="AP169" s="153" t="str">
        <f>IF(AE169="","",IFERROR(SUMIFS(TB_TRANSACTIONS[Total ($)],TB_TRANSACTIONS[Subcategory],Analysis!AE169,TB_TRANSACTIONS[Quarter],$AD$8,TB_TRANSACTIONS[Expense type],"Fixed",TB_TRANSACTIONS[Quarterly filter],1),0))</f>
        <v/>
      </c>
      <c r="AQ169" s="153" t="str">
        <f>IF(AE169="","",IFERROR(SUMIFS(TB_TRANSACTIONS[Total ($)],TB_TRANSACTIONS[Subcategory],Analysis!AE169,TB_TRANSACTIONS[Quarter],$AD$8,TB_TRANSACTIONS[Expense type],"Variable",TB_TRANSACTIONS[Quarterly filter],1),0))</f>
        <v/>
      </c>
      <c r="AV169" s="146"/>
      <c r="AW169" s="186">
        <v>116</v>
      </c>
      <c r="AX169" s="146"/>
      <c r="AY169" s="153" t="str">
        <f>IF(AX169="","",IFERROR(SUMIFS(TB_ALLOCATIONS[Total ($)],TB_ALLOCATIONS[Annual filter],1,TB_ALLOCATIONS[Subcategory],Analysis!AX169),0))</f>
        <v/>
      </c>
      <c r="AZ169" s="153" t="str">
        <f>IF(AX169="","",IF(IFERROR(SUMIFS(TB_TRANSACTIONS[Total ($)],TB_TRANSACTIONS[Annual filter],1,TB_TRANSACTIONS[Subcategory],AX169),0)&lt;AY169,IFERROR(SUMIFS(TB_TRANSACTIONS[Total ($)],TB_TRANSACTIONS[Annual filter],1,TB_TRANSACTIONS[Subcategory],AX169),0),AY169))</f>
        <v/>
      </c>
      <c r="BA169" s="153" t="str">
        <f>IF(AX169="","",IF(IFERROR(SUMIFS(TB_TRANSACTIONS[Total ($)],TB_TRANSACTIONS[Subcategory],Analysis!AX169,TB_TRANSACTIONS[Annual filter],1),0)&gt;AY169,SUMIFS(TB_TRANSACTIONS[Total ($)],TB_TRANSACTIONS[Subcategory],Analysis!AX169,TB_TRANSACTIONS[Annual filter],1),0))</f>
        <v/>
      </c>
      <c r="BB169" s="153" t="str">
        <f t="shared" si="57"/>
        <v/>
      </c>
      <c r="BC169" s="151" t="str">
        <f t="shared" si="58"/>
        <v/>
      </c>
      <c r="BD169" s="151" t="str">
        <f t="shared" si="56"/>
        <v/>
      </c>
      <c r="BE169" s="151" t="str">
        <f t="shared" si="59"/>
        <v/>
      </c>
      <c r="BF169" s="226" t="str">
        <f t="shared" si="60"/>
        <v/>
      </c>
      <c r="BH169" s="146"/>
      <c r="BI169" s="153" t="str">
        <f>IF(AX169="","",IFERROR(SUMIFS(TB_TRANSACTIONS[Total ($)],TB_TRANSACTIONS[Subcategory],Analysis!AX169,TB_TRANSACTIONS[Annual filter],1,TB_TRANSACTIONS[Expense type],"Fixed"),0))</f>
        <v/>
      </c>
      <c r="BJ169" s="153" t="str">
        <f>IF(AX169="","",IFERROR(SUMIFS(TB_TRANSACTIONS[Total ($)],TB_TRANSACTIONS[Subcategory],Analysis!AX169,TB_TRANSACTIONS[Annual filter],1,TB_TRANSACTIONS[Expense type],"Variable"),0))</f>
        <v/>
      </c>
      <c r="BK169" s="24"/>
      <c r="BL169" s="24"/>
      <c r="BM169" s="24"/>
      <c r="BN169" s="24"/>
      <c r="BO169" s="269" t="str">
        <f ca="1">IF(Summary!$H169="","",OFFSET(Summary!$H169,0,Analysis!BO$10))</f>
        <v/>
      </c>
      <c r="BP169" s="269" t="str">
        <f ca="1">IF(Summary!$H169="","",OFFSET(Summary!$H169,0,Analysis!BP$10))</f>
        <v/>
      </c>
      <c r="BQ169" s="269" t="str">
        <f ca="1">IF(Summary!$H169="","",OFFSET(Summary!$H169,0,Analysis!BQ$10))</f>
        <v/>
      </c>
      <c r="BR169" s="269" t="str">
        <f ca="1">IF(Summary!$H169="","",OFFSET(Summary!$H169,0,Analysis!BR$10))</f>
        <v/>
      </c>
      <c r="BS169" s="269" t="str">
        <f ca="1">IF(Summary!$H169="","",OFFSET(Summary!$H169,0,Analysis!BS$10))</f>
        <v/>
      </c>
      <c r="BT169" s="269" t="str">
        <f ca="1">IF(Summary!$H169="","",OFFSET(Summary!$H169,0,Analysis!BT$10))</f>
        <v/>
      </c>
      <c r="BU169" s="269" t="str">
        <f ca="1">IF(Summary!$H169="","",OFFSET(Summary!$H169,0,Analysis!BU$10))</f>
        <v/>
      </c>
      <c r="BV169" s="269" t="str">
        <f ca="1">IF(Summary!$H169="","",OFFSET(Summary!$H169,0,Analysis!BV$10))</f>
        <v/>
      </c>
      <c r="BW169" s="269" t="str">
        <f ca="1">IF(Summary!$H169="","",OFFSET(Summary!$H169,0,Analysis!BW$10))</f>
        <v/>
      </c>
      <c r="BX169" s="269" t="str">
        <f ca="1">IF(Summary!$H169="","",OFFSET(Summary!$H169,0,Analysis!BX$10))</f>
        <v/>
      </c>
      <c r="BY169" s="269" t="str">
        <f ca="1">IF(Summary!$H169="","",OFFSET(Summary!$H169,0,Analysis!BY$10))</f>
        <v/>
      </c>
      <c r="BZ169" s="269" t="str">
        <f ca="1">IF(Summary!$H169="","",OFFSET(Summary!$H169,0,Analysis!BZ$10))</f>
        <v/>
      </c>
      <c r="CA169" s="269"/>
    </row>
    <row r="170" spans="4:79" ht="18" customHeight="1" x14ac:dyDescent="0.25">
      <c r="D170" s="38"/>
      <c r="E170" s="45"/>
      <c r="F170" s="44"/>
      <c r="G170" s="177"/>
      <c r="H170" s="175"/>
      <c r="I170" s="44"/>
      <c r="J170" s="146"/>
      <c r="K170" s="186">
        <v>117</v>
      </c>
      <c r="L170" s="146"/>
      <c r="M170" s="153" t="str">
        <f>IF(L170="","",IFERROR(SUMIFS(Allocations!$AA$29:$AA$128,Allocations!$AC$29:$AC$128,1,Allocations!$Z$29:$Z$128,Analysis!L170),0))</f>
        <v/>
      </c>
      <c r="N170" s="153" t="str">
        <f>IF(L170="","",IF(IFERROR(SUMIFS(TB_TRANSACTIONS[Total ($)],TB_TRANSACTIONS[Subcategory],Analysis!L170,TB_TRANSACTIONS[Month],$K$8),0)&lt;M170,IFERROR(SUMIFS(TB_TRANSACTIONS[Total ($)],TB_TRANSACTIONS[Subcategory],Analysis!L170,TB_TRANSACTIONS[Month],$K$8),0),M170))</f>
        <v/>
      </c>
      <c r="O170" s="153" t="str">
        <f>IF(L170="","",IF(IFERROR(SUMIFS(TB_TRANSACTIONS[Total ($)],TB_TRANSACTIONS[Subcategory],Analysis!L170,TB_TRANSACTIONS[Month],$K$8,TB_TRANSACTIONS[Monthly filter],1),0)&gt;M170,SUMIFS(TB_TRANSACTIONS[Total ($)],TB_TRANSACTIONS[Subcategory],Analysis!L170,TB_TRANSACTIONS[Month],$K$8,TB_TRANSACTIONS[Monthly filter],1),0))</f>
        <v/>
      </c>
      <c r="P170" s="153" t="str">
        <f t="shared" si="66"/>
        <v/>
      </c>
      <c r="Q170" s="151" t="str">
        <f t="shared" si="55"/>
        <v/>
      </c>
      <c r="R170" s="151" t="str">
        <f t="shared" si="67"/>
        <v/>
      </c>
      <c r="S170" s="151" t="str">
        <f t="shared" si="68"/>
        <v/>
      </c>
      <c r="T170" s="226" t="str">
        <f t="shared" si="69"/>
        <v/>
      </c>
      <c r="U170" s="186">
        <v>117</v>
      </c>
      <c r="V170" s="146"/>
      <c r="W170" s="153" t="str">
        <f>IF(L170="","",IFERROR(SUMIFS(TB_TRANSACTIONS[Total ($)],TB_TRANSACTIONS[Subcategory],Analysis!L170,TB_TRANSACTIONS[Month],$K$8,TB_TRANSACTIONS[Expense type],"Fixed",TB_TRANSACTIONS[Monthly filter],1),0))</f>
        <v/>
      </c>
      <c r="X170" s="153" t="str">
        <f>IF(L170="","",IFERROR(SUMIFS(TB_TRANSACTIONS[Total ($)],TB_TRANSACTIONS[Subcategory],Analysis!L170,TB_TRANSACTIONS[Month],$K$8,TB_TRANSACTIONS[Expense type],"Variable",TB_TRANSACTIONS[Monthly filter],1),0))</f>
        <v/>
      </c>
      <c r="Y170" s="153"/>
      <c r="AC170" s="146"/>
      <c r="AD170" s="186">
        <v>117</v>
      </c>
      <c r="AF170" s="153" t="str">
        <f>IF(AE170="","",IFERROR(SUMIFS(Allocations!$AF$29:$AF$128,Allocations!$AH$29:$AH$128,1,Allocations!$AE$29:$AE$128,Analysis!AE170),0))</f>
        <v/>
      </c>
      <c r="AG170" s="153" t="str">
        <f>IF(AE170="","",IF(IFERROR(SUMIFS(TB_TRANSACTIONS[Total ($)],TB_TRANSACTIONS[Quarterly filter],1,TB_TRANSACTIONS[Subcategory],AE170),0)&lt;AF170,IFERROR(SUMIFS(TB_TRANSACTIONS[Total ($)],TB_TRANSACTIONS[Quarterly filter],1,TB_TRANSACTIONS[Subcategory],AE170),0),AF170))</f>
        <v/>
      </c>
      <c r="AH170" s="153" t="str">
        <f>IF(AE170="","",IF(IFERROR(SUMIFS(TB_TRANSACTIONS[Total ($)],TB_TRANSACTIONS[Subcategory],Analysis!AE170,TB_TRANSACTIONS[Quarter],$AD$8,TB_TRANSACTIONS[Quarterly filter],1),0)&gt;AF170,SUMIFS(TB_TRANSACTIONS[Total ($)],TB_TRANSACTIONS[Subcategory],Analysis!AE170,TB_TRANSACTIONS[Quarter],$AD$8,TB_TRANSACTIONS[Quarterly filter],1),0))</f>
        <v/>
      </c>
      <c r="AI170" s="153" t="str">
        <f t="shared" si="61"/>
        <v/>
      </c>
      <c r="AJ170" s="151" t="str">
        <f t="shared" si="62"/>
        <v/>
      </c>
      <c r="AK170" s="151" t="str">
        <f t="shared" si="63"/>
        <v/>
      </c>
      <c r="AL170" s="151" t="str">
        <f t="shared" si="64"/>
        <v/>
      </c>
      <c r="AM170" s="226" t="str">
        <f t="shared" si="65"/>
        <v/>
      </c>
      <c r="AN170" s="186">
        <v>117</v>
      </c>
      <c r="AO170" s="146"/>
      <c r="AP170" s="153" t="str">
        <f>IF(AE170="","",IFERROR(SUMIFS(TB_TRANSACTIONS[Total ($)],TB_TRANSACTIONS[Subcategory],Analysis!AE170,TB_TRANSACTIONS[Quarter],$AD$8,TB_TRANSACTIONS[Expense type],"Fixed",TB_TRANSACTIONS[Quarterly filter],1),0))</f>
        <v/>
      </c>
      <c r="AQ170" s="153" t="str">
        <f>IF(AE170="","",IFERROR(SUMIFS(TB_TRANSACTIONS[Total ($)],TB_TRANSACTIONS[Subcategory],Analysis!AE170,TB_TRANSACTIONS[Quarter],$AD$8,TB_TRANSACTIONS[Expense type],"Variable",TB_TRANSACTIONS[Quarterly filter],1),0))</f>
        <v/>
      </c>
      <c r="AV170" s="146"/>
      <c r="AW170" s="186">
        <v>117</v>
      </c>
      <c r="AX170" s="146"/>
      <c r="AY170" s="153" t="str">
        <f>IF(AX170="","",IFERROR(SUMIFS(TB_ALLOCATIONS[Total ($)],TB_ALLOCATIONS[Annual filter],1,TB_ALLOCATIONS[Subcategory],Analysis!AX170),0))</f>
        <v/>
      </c>
      <c r="AZ170" s="153" t="str">
        <f>IF(AX170="","",IF(IFERROR(SUMIFS(TB_TRANSACTIONS[Total ($)],TB_TRANSACTIONS[Annual filter],1,TB_TRANSACTIONS[Subcategory],AX170),0)&lt;AY170,IFERROR(SUMIFS(TB_TRANSACTIONS[Total ($)],TB_TRANSACTIONS[Annual filter],1,TB_TRANSACTIONS[Subcategory],AX170),0),AY170))</f>
        <v/>
      </c>
      <c r="BA170" s="153" t="str">
        <f>IF(AX170="","",IF(IFERROR(SUMIFS(TB_TRANSACTIONS[Total ($)],TB_TRANSACTIONS[Subcategory],Analysis!AX170,TB_TRANSACTIONS[Annual filter],1),0)&gt;AY170,SUMIFS(TB_TRANSACTIONS[Total ($)],TB_TRANSACTIONS[Subcategory],Analysis!AX170,TB_TRANSACTIONS[Annual filter],1),0))</f>
        <v/>
      </c>
      <c r="BB170" s="153" t="str">
        <f t="shared" si="57"/>
        <v/>
      </c>
      <c r="BC170" s="151" t="str">
        <f t="shared" si="58"/>
        <v/>
      </c>
      <c r="BD170" s="151" t="str">
        <f t="shared" si="56"/>
        <v/>
      </c>
      <c r="BE170" s="151" t="str">
        <f t="shared" si="59"/>
        <v/>
      </c>
      <c r="BF170" s="226" t="str">
        <f t="shared" si="60"/>
        <v/>
      </c>
      <c r="BH170" s="146"/>
      <c r="BI170" s="153" t="str">
        <f>IF(AX170="","",IFERROR(SUMIFS(TB_TRANSACTIONS[Total ($)],TB_TRANSACTIONS[Subcategory],Analysis!AX170,TB_TRANSACTIONS[Annual filter],1,TB_TRANSACTIONS[Expense type],"Fixed"),0))</f>
        <v/>
      </c>
      <c r="BJ170" s="153" t="str">
        <f>IF(AX170="","",IFERROR(SUMIFS(TB_TRANSACTIONS[Total ($)],TB_TRANSACTIONS[Subcategory],Analysis!AX170,TB_TRANSACTIONS[Annual filter],1,TB_TRANSACTIONS[Expense type],"Variable"),0))</f>
        <v/>
      </c>
      <c r="BK170" s="24"/>
      <c r="BL170" s="24"/>
      <c r="BM170" s="24"/>
      <c r="BN170" s="24"/>
      <c r="BO170" s="269" t="str">
        <f ca="1">IF(Summary!$H170="","",OFFSET(Summary!$H170,0,Analysis!BO$10))</f>
        <v/>
      </c>
      <c r="BP170" s="269" t="str">
        <f ca="1">IF(Summary!$H170="","",OFFSET(Summary!$H170,0,Analysis!BP$10))</f>
        <v/>
      </c>
      <c r="BQ170" s="269" t="str">
        <f ca="1">IF(Summary!$H170="","",OFFSET(Summary!$H170,0,Analysis!BQ$10))</f>
        <v/>
      </c>
      <c r="BR170" s="269" t="str">
        <f ca="1">IF(Summary!$H170="","",OFFSET(Summary!$H170,0,Analysis!BR$10))</f>
        <v/>
      </c>
      <c r="BS170" s="269" t="str">
        <f ca="1">IF(Summary!$H170="","",OFFSET(Summary!$H170,0,Analysis!BS$10))</f>
        <v/>
      </c>
      <c r="BT170" s="269" t="str">
        <f ca="1">IF(Summary!$H170="","",OFFSET(Summary!$H170,0,Analysis!BT$10))</f>
        <v/>
      </c>
      <c r="BU170" s="269" t="str">
        <f ca="1">IF(Summary!$H170="","",OFFSET(Summary!$H170,0,Analysis!BU$10))</f>
        <v/>
      </c>
      <c r="BV170" s="269" t="str">
        <f ca="1">IF(Summary!$H170="","",OFFSET(Summary!$H170,0,Analysis!BV$10))</f>
        <v/>
      </c>
      <c r="BW170" s="269" t="str">
        <f ca="1">IF(Summary!$H170="","",OFFSET(Summary!$H170,0,Analysis!BW$10))</f>
        <v/>
      </c>
      <c r="BX170" s="269" t="str">
        <f ca="1">IF(Summary!$H170="","",OFFSET(Summary!$H170,0,Analysis!BX$10))</f>
        <v/>
      </c>
      <c r="BY170" s="269" t="str">
        <f ca="1">IF(Summary!$H170="","",OFFSET(Summary!$H170,0,Analysis!BY$10))</f>
        <v/>
      </c>
      <c r="BZ170" s="269" t="str">
        <f ca="1">IF(Summary!$H170="","",OFFSET(Summary!$H170,0,Analysis!BZ$10))</f>
        <v/>
      </c>
      <c r="CA170" s="269"/>
    </row>
    <row r="171" spans="4:79" ht="18" customHeight="1" x14ac:dyDescent="0.25">
      <c r="D171" s="38"/>
      <c r="E171" s="45"/>
      <c r="F171" s="44"/>
      <c r="G171" s="177"/>
      <c r="H171" s="175"/>
      <c r="I171" s="44"/>
      <c r="J171" s="146"/>
      <c r="K171" s="186">
        <v>118</v>
      </c>
      <c r="L171" s="146"/>
      <c r="M171" s="153" t="str">
        <f>IF(L171="","",IFERROR(SUMIFS(Allocations!$AA$29:$AA$128,Allocations!$AC$29:$AC$128,1,Allocations!$Z$29:$Z$128,Analysis!L171),0))</f>
        <v/>
      </c>
      <c r="N171" s="153" t="str">
        <f>IF(L171="","",IF(IFERROR(SUMIFS(TB_TRANSACTIONS[Total ($)],TB_TRANSACTIONS[Subcategory],Analysis!L171,TB_TRANSACTIONS[Month],$K$8),0)&lt;M171,IFERROR(SUMIFS(TB_TRANSACTIONS[Total ($)],TB_TRANSACTIONS[Subcategory],Analysis!L171,TB_TRANSACTIONS[Month],$K$8),0),M171))</f>
        <v/>
      </c>
      <c r="O171" s="153" t="str">
        <f>IF(L171="","",IF(IFERROR(SUMIFS(TB_TRANSACTIONS[Total ($)],TB_TRANSACTIONS[Subcategory],Analysis!L171,TB_TRANSACTIONS[Month],$K$8,TB_TRANSACTIONS[Monthly filter],1),0)&gt;M171,SUMIFS(TB_TRANSACTIONS[Total ($)],TB_TRANSACTIONS[Subcategory],Analysis!L171,TB_TRANSACTIONS[Month],$K$8,TB_TRANSACTIONS[Monthly filter],1),0))</f>
        <v/>
      </c>
      <c r="P171" s="153" t="str">
        <f t="shared" si="66"/>
        <v/>
      </c>
      <c r="Q171" s="151" t="str">
        <f t="shared" si="55"/>
        <v/>
      </c>
      <c r="R171" s="151" t="str">
        <f t="shared" si="67"/>
        <v/>
      </c>
      <c r="S171" s="151" t="str">
        <f t="shared" si="68"/>
        <v/>
      </c>
      <c r="T171" s="226" t="str">
        <f t="shared" si="69"/>
        <v/>
      </c>
      <c r="U171" s="186">
        <v>118</v>
      </c>
      <c r="V171" s="146"/>
      <c r="W171" s="153" t="str">
        <f>IF(L171="","",IFERROR(SUMIFS(TB_TRANSACTIONS[Total ($)],TB_TRANSACTIONS[Subcategory],Analysis!L171,TB_TRANSACTIONS[Month],$K$8,TB_TRANSACTIONS[Expense type],"Fixed",TB_TRANSACTIONS[Monthly filter],1),0))</f>
        <v/>
      </c>
      <c r="X171" s="153" t="str">
        <f>IF(L171="","",IFERROR(SUMIFS(TB_TRANSACTIONS[Total ($)],TB_TRANSACTIONS[Subcategory],Analysis!L171,TB_TRANSACTIONS[Month],$K$8,TB_TRANSACTIONS[Expense type],"Variable",TB_TRANSACTIONS[Monthly filter],1),0))</f>
        <v/>
      </c>
      <c r="Y171" s="153"/>
      <c r="AC171" s="146"/>
      <c r="AD171" s="186">
        <v>118</v>
      </c>
      <c r="AF171" s="153" t="str">
        <f>IF(AE171="","",IFERROR(SUMIFS(Allocations!$AF$29:$AF$128,Allocations!$AH$29:$AH$128,1,Allocations!$AE$29:$AE$128,Analysis!AE171),0))</f>
        <v/>
      </c>
      <c r="AG171" s="153" t="str">
        <f>IF(AE171="","",IF(IFERROR(SUMIFS(TB_TRANSACTIONS[Total ($)],TB_TRANSACTIONS[Quarterly filter],1,TB_TRANSACTIONS[Subcategory],AE171),0)&lt;AF171,IFERROR(SUMIFS(TB_TRANSACTIONS[Total ($)],TB_TRANSACTIONS[Quarterly filter],1,TB_TRANSACTIONS[Subcategory],AE171),0),AF171))</f>
        <v/>
      </c>
      <c r="AH171" s="153" t="str">
        <f>IF(AE171="","",IF(IFERROR(SUMIFS(TB_TRANSACTIONS[Total ($)],TB_TRANSACTIONS[Subcategory],Analysis!AE171,TB_TRANSACTIONS[Quarter],$AD$8,TB_TRANSACTIONS[Quarterly filter],1),0)&gt;AF171,SUMIFS(TB_TRANSACTIONS[Total ($)],TB_TRANSACTIONS[Subcategory],Analysis!AE171,TB_TRANSACTIONS[Quarter],$AD$8,TB_TRANSACTIONS[Quarterly filter],1),0))</f>
        <v/>
      </c>
      <c r="AI171" s="153" t="str">
        <f t="shared" si="61"/>
        <v/>
      </c>
      <c r="AJ171" s="151" t="str">
        <f t="shared" si="62"/>
        <v/>
      </c>
      <c r="AK171" s="151" t="str">
        <f t="shared" si="63"/>
        <v/>
      </c>
      <c r="AL171" s="151" t="str">
        <f t="shared" si="64"/>
        <v/>
      </c>
      <c r="AM171" s="226" t="str">
        <f t="shared" si="65"/>
        <v/>
      </c>
      <c r="AN171" s="186">
        <v>118</v>
      </c>
      <c r="AO171" s="146"/>
      <c r="AP171" s="153" t="str">
        <f>IF(AE171="","",IFERROR(SUMIFS(TB_TRANSACTIONS[Total ($)],TB_TRANSACTIONS[Subcategory],Analysis!AE171,TB_TRANSACTIONS[Quarter],$AD$8,TB_TRANSACTIONS[Expense type],"Fixed",TB_TRANSACTIONS[Quarterly filter],1),0))</f>
        <v/>
      </c>
      <c r="AQ171" s="153" t="str">
        <f>IF(AE171="","",IFERROR(SUMIFS(TB_TRANSACTIONS[Total ($)],TB_TRANSACTIONS[Subcategory],Analysis!AE171,TB_TRANSACTIONS[Quarter],$AD$8,TB_TRANSACTIONS[Expense type],"Variable",TB_TRANSACTIONS[Quarterly filter],1),0))</f>
        <v/>
      </c>
      <c r="AV171" s="146"/>
      <c r="AW171" s="186">
        <v>118</v>
      </c>
      <c r="AX171" s="146"/>
      <c r="AY171" s="153" t="str">
        <f>IF(AX171="","",IFERROR(SUMIFS(TB_ALLOCATIONS[Total ($)],TB_ALLOCATIONS[Annual filter],1,TB_ALLOCATIONS[Subcategory],Analysis!AX171),0))</f>
        <v/>
      </c>
      <c r="AZ171" s="153" t="str">
        <f>IF(AX171="","",IF(IFERROR(SUMIFS(TB_TRANSACTIONS[Total ($)],TB_TRANSACTIONS[Annual filter],1,TB_TRANSACTIONS[Subcategory],AX171),0)&lt;AY171,IFERROR(SUMIFS(TB_TRANSACTIONS[Total ($)],TB_TRANSACTIONS[Annual filter],1,TB_TRANSACTIONS[Subcategory],AX171),0),AY171))</f>
        <v/>
      </c>
      <c r="BA171" s="153" t="str">
        <f>IF(AX171="","",IF(IFERROR(SUMIFS(TB_TRANSACTIONS[Total ($)],TB_TRANSACTIONS[Subcategory],Analysis!AX171,TB_TRANSACTIONS[Annual filter],1),0)&gt;AY171,SUMIFS(TB_TRANSACTIONS[Total ($)],TB_TRANSACTIONS[Subcategory],Analysis!AX171,TB_TRANSACTIONS[Annual filter],1),0))</f>
        <v/>
      </c>
      <c r="BB171" s="153" t="str">
        <f t="shared" si="57"/>
        <v/>
      </c>
      <c r="BC171" s="151" t="str">
        <f t="shared" si="58"/>
        <v/>
      </c>
      <c r="BD171" s="151" t="str">
        <f t="shared" si="56"/>
        <v/>
      </c>
      <c r="BE171" s="151" t="str">
        <f t="shared" si="59"/>
        <v/>
      </c>
      <c r="BF171" s="226" t="str">
        <f t="shared" si="60"/>
        <v/>
      </c>
      <c r="BH171" s="146"/>
      <c r="BI171" s="153" t="str">
        <f>IF(AX171="","",IFERROR(SUMIFS(TB_TRANSACTIONS[Total ($)],TB_TRANSACTIONS[Subcategory],Analysis!AX171,TB_TRANSACTIONS[Annual filter],1,TB_TRANSACTIONS[Expense type],"Fixed"),0))</f>
        <v/>
      </c>
      <c r="BJ171" s="153" t="str">
        <f>IF(AX171="","",IFERROR(SUMIFS(TB_TRANSACTIONS[Total ($)],TB_TRANSACTIONS[Subcategory],Analysis!AX171,TB_TRANSACTIONS[Annual filter],1,TB_TRANSACTIONS[Expense type],"Variable"),0))</f>
        <v/>
      </c>
      <c r="BK171" s="24"/>
      <c r="BL171" s="24"/>
      <c r="BM171" s="24"/>
      <c r="BN171" s="24"/>
      <c r="BO171" s="269" t="str">
        <f ca="1">IF(Summary!$H171="","",OFFSET(Summary!$H171,0,Analysis!BO$10))</f>
        <v/>
      </c>
      <c r="BP171" s="269" t="str">
        <f ca="1">IF(Summary!$H171="","",OFFSET(Summary!$H171,0,Analysis!BP$10))</f>
        <v/>
      </c>
      <c r="BQ171" s="269" t="str">
        <f ca="1">IF(Summary!$H171="","",OFFSET(Summary!$H171,0,Analysis!BQ$10))</f>
        <v/>
      </c>
      <c r="BR171" s="269" t="str">
        <f ca="1">IF(Summary!$H171="","",OFFSET(Summary!$H171,0,Analysis!BR$10))</f>
        <v/>
      </c>
      <c r="BS171" s="269" t="str">
        <f ca="1">IF(Summary!$H171="","",OFFSET(Summary!$H171,0,Analysis!BS$10))</f>
        <v/>
      </c>
      <c r="BT171" s="269" t="str">
        <f ca="1">IF(Summary!$H171="","",OFFSET(Summary!$H171,0,Analysis!BT$10))</f>
        <v/>
      </c>
      <c r="BU171" s="269" t="str">
        <f ca="1">IF(Summary!$H171="","",OFFSET(Summary!$H171,0,Analysis!BU$10))</f>
        <v/>
      </c>
      <c r="BV171" s="269" t="str">
        <f ca="1">IF(Summary!$H171="","",OFFSET(Summary!$H171,0,Analysis!BV$10))</f>
        <v/>
      </c>
      <c r="BW171" s="269" t="str">
        <f ca="1">IF(Summary!$H171="","",OFFSET(Summary!$H171,0,Analysis!BW$10))</f>
        <v/>
      </c>
      <c r="BX171" s="269" t="str">
        <f ca="1">IF(Summary!$H171="","",OFFSET(Summary!$H171,0,Analysis!BX$10))</f>
        <v/>
      </c>
      <c r="BY171" s="269" t="str">
        <f ca="1">IF(Summary!$H171="","",OFFSET(Summary!$H171,0,Analysis!BY$10))</f>
        <v/>
      </c>
      <c r="BZ171" s="269" t="str">
        <f ca="1">IF(Summary!$H171="","",OFFSET(Summary!$H171,0,Analysis!BZ$10))</f>
        <v/>
      </c>
      <c r="CA171" s="269"/>
    </row>
    <row r="172" spans="4:79" ht="18" customHeight="1" x14ac:dyDescent="0.25">
      <c r="D172" s="38"/>
      <c r="E172" s="45"/>
      <c r="F172" s="44"/>
      <c r="G172" s="177"/>
      <c r="H172" s="175"/>
      <c r="I172" s="44"/>
      <c r="J172" s="146"/>
      <c r="K172" s="186">
        <v>119</v>
      </c>
      <c r="L172" s="146"/>
      <c r="M172" s="153" t="str">
        <f>IF(L172="","",IFERROR(SUMIFS(Allocations!$AA$29:$AA$128,Allocations!$AC$29:$AC$128,1,Allocations!$Z$29:$Z$128,Analysis!L172),0))</f>
        <v/>
      </c>
      <c r="N172" s="153" t="str">
        <f>IF(L172="","",IF(IFERROR(SUMIFS(TB_TRANSACTIONS[Total ($)],TB_TRANSACTIONS[Subcategory],Analysis!L172,TB_TRANSACTIONS[Month],$K$8),0)&lt;M172,IFERROR(SUMIFS(TB_TRANSACTIONS[Total ($)],TB_TRANSACTIONS[Subcategory],Analysis!L172,TB_TRANSACTIONS[Month],$K$8),0),M172))</f>
        <v/>
      </c>
      <c r="O172" s="153" t="str">
        <f>IF(L172="","",IF(IFERROR(SUMIFS(TB_TRANSACTIONS[Total ($)],TB_TRANSACTIONS[Subcategory],Analysis!L172,TB_TRANSACTIONS[Month],$K$8,TB_TRANSACTIONS[Monthly filter],1),0)&gt;M172,SUMIFS(TB_TRANSACTIONS[Total ($)],TB_TRANSACTIONS[Subcategory],Analysis!L172,TB_TRANSACTIONS[Month],$K$8,TB_TRANSACTIONS[Monthly filter],1),0))</f>
        <v/>
      </c>
      <c r="P172" s="153" t="str">
        <f t="shared" si="66"/>
        <v/>
      </c>
      <c r="Q172" s="151" t="str">
        <f t="shared" si="55"/>
        <v/>
      </c>
      <c r="R172" s="151" t="str">
        <f t="shared" si="67"/>
        <v/>
      </c>
      <c r="S172" s="151" t="str">
        <f t="shared" si="68"/>
        <v/>
      </c>
      <c r="T172" s="226" t="str">
        <f t="shared" si="69"/>
        <v/>
      </c>
      <c r="U172" s="186">
        <v>119</v>
      </c>
      <c r="V172" s="146"/>
      <c r="W172" s="153" t="str">
        <f>IF(L172="","",IFERROR(SUMIFS(TB_TRANSACTIONS[Total ($)],TB_TRANSACTIONS[Subcategory],Analysis!L172,TB_TRANSACTIONS[Month],$K$8,TB_TRANSACTIONS[Expense type],"Fixed",TB_TRANSACTIONS[Monthly filter],1),0))</f>
        <v/>
      </c>
      <c r="X172" s="153" t="str">
        <f>IF(L172="","",IFERROR(SUMIFS(TB_TRANSACTIONS[Total ($)],TB_TRANSACTIONS[Subcategory],Analysis!L172,TB_TRANSACTIONS[Month],$K$8,TB_TRANSACTIONS[Expense type],"Variable",TB_TRANSACTIONS[Monthly filter],1),0))</f>
        <v/>
      </c>
      <c r="Y172" s="153"/>
      <c r="AC172" s="146"/>
      <c r="AD172" s="186">
        <v>119</v>
      </c>
      <c r="AF172" s="153" t="str">
        <f>IF(AE172="","",IFERROR(SUMIFS(Allocations!$AF$29:$AF$128,Allocations!$AH$29:$AH$128,1,Allocations!$AE$29:$AE$128,Analysis!AE172),0))</f>
        <v/>
      </c>
      <c r="AG172" s="153" t="str">
        <f>IF(AE172="","",IF(IFERROR(SUMIFS(TB_TRANSACTIONS[Total ($)],TB_TRANSACTIONS[Quarterly filter],1,TB_TRANSACTIONS[Subcategory],AE172),0)&lt;AF172,IFERROR(SUMIFS(TB_TRANSACTIONS[Total ($)],TB_TRANSACTIONS[Quarterly filter],1,TB_TRANSACTIONS[Subcategory],AE172),0),AF172))</f>
        <v/>
      </c>
      <c r="AH172" s="153" t="str">
        <f>IF(AE172="","",IF(IFERROR(SUMIFS(TB_TRANSACTIONS[Total ($)],TB_TRANSACTIONS[Subcategory],Analysis!AE172,TB_TRANSACTIONS[Quarter],$AD$8,TB_TRANSACTIONS[Quarterly filter],1),0)&gt;AF172,SUMIFS(TB_TRANSACTIONS[Total ($)],TB_TRANSACTIONS[Subcategory],Analysis!AE172,TB_TRANSACTIONS[Quarter],$AD$8,TB_TRANSACTIONS[Quarterly filter],1),0))</f>
        <v/>
      </c>
      <c r="AI172" s="153" t="str">
        <f t="shared" si="61"/>
        <v/>
      </c>
      <c r="AJ172" s="151" t="str">
        <f t="shared" si="62"/>
        <v/>
      </c>
      <c r="AK172" s="151" t="str">
        <f t="shared" si="63"/>
        <v/>
      </c>
      <c r="AL172" s="151" t="str">
        <f t="shared" si="64"/>
        <v/>
      </c>
      <c r="AM172" s="226" t="str">
        <f t="shared" si="65"/>
        <v/>
      </c>
      <c r="AN172" s="186">
        <v>119</v>
      </c>
      <c r="AO172" s="146"/>
      <c r="AP172" s="153" t="str">
        <f>IF(AE172="","",IFERROR(SUMIFS(TB_TRANSACTIONS[Total ($)],TB_TRANSACTIONS[Subcategory],Analysis!AE172,TB_TRANSACTIONS[Quarter],$AD$8,TB_TRANSACTIONS[Expense type],"Fixed",TB_TRANSACTIONS[Quarterly filter],1),0))</f>
        <v/>
      </c>
      <c r="AQ172" s="153" t="str">
        <f>IF(AE172="","",IFERROR(SUMIFS(TB_TRANSACTIONS[Total ($)],TB_TRANSACTIONS[Subcategory],Analysis!AE172,TB_TRANSACTIONS[Quarter],$AD$8,TB_TRANSACTIONS[Expense type],"Variable",TB_TRANSACTIONS[Quarterly filter],1),0))</f>
        <v/>
      </c>
      <c r="AV172" s="146"/>
      <c r="AW172" s="186">
        <v>119</v>
      </c>
      <c r="AX172" s="146"/>
      <c r="AY172" s="153" t="str">
        <f>IF(AX172="","",IFERROR(SUMIFS(TB_ALLOCATIONS[Total ($)],TB_ALLOCATIONS[Annual filter],1,TB_ALLOCATIONS[Subcategory],Analysis!AX172),0))</f>
        <v/>
      </c>
      <c r="AZ172" s="153" t="str">
        <f>IF(AX172="","",IF(IFERROR(SUMIFS(TB_TRANSACTIONS[Total ($)],TB_TRANSACTIONS[Annual filter],1,TB_TRANSACTIONS[Subcategory],AX172),0)&lt;AY172,IFERROR(SUMIFS(TB_TRANSACTIONS[Total ($)],TB_TRANSACTIONS[Annual filter],1,TB_TRANSACTIONS[Subcategory],AX172),0),AY172))</f>
        <v/>
      </c>
      <c r="BA172" s="153" t="str">
        <f>IF(AX172="","",IF(IFERROR(SUMIFS(TB_TRANSACTIONS[Total ($)],TB_TRANSACTIONS[Subcategory],Analysis!AX172,TB_TRANSACTIONS[Annual filter],1),0)&gt;AY172,SUMIFS(TB_TRANSACTIONS[Total ($)],TB_TRANSACTIONS[Subcategory],Analysis!AX172,TB_TRANSACTIONS[Annual filter],1),0))</f>
        <v/>
      </c>
      <c r="BB172" s="153" t="str">
        <f t="shared" si="57"/>
        <v/>
      </c>
      <c r="BC172" s="151" t="str">
        <f t="shared" si="58"/>
        <v/>
      </c>
      <c r="BD172" s="151" t="str">
        <f t="shared" si="56"/>
        <v/>
      </c>
      <c r="BE172" s="151" t="str">
        <f t="shared" si="59"/>
        <v/>
      </c>
      <c r="BF172" s="226" t="str">
        <f t="shared" si="60"/>
        <v/>
      </c>
      <c r="BH172" s="146"/>
      <c r="BI172" s="153" t="str">
        <f>IF(AX172="","",IFERROR(SUMIFS(TB_TRANSACTIONS[Total ($)],TB_TRANSACTIONS[Subcategory],Analysis!AX172,TB_TRANSACTIONS[Annual filter],1,TB_TRANSACTIONS[Expense type],"Fixed"),0))</f>
        <v/>
      </c>
      <c r="BJ172" s="153" t="str">
        <f>IF(AX172="","",IFERROR(SUMIFS(TB_TRANSACTIONS[Total ($)],TB_TRANSACTIONS[Subcategory],Analysis!AX172,TB_TRANSACTIONS[Annual filter],1,TB_TRANSACTIONS[Expense type],"Variable"),0))</f>
        <v/>
      </c>
      <c r="BK172" s="24"/>
      <c r="BL172" s="24"/>
      <c r="BM172" s="24"/>
      <c r="BN172" s="24"/>
      <c r="BO172" s="269" t="str">
        <f ca="1">IF(Summary!$H172="","",OFFSET(Summary!$H172,0,Analysis!BO$10))</f>
        <v/>
      </c>
      <c r="BP172" s="269" t="str">
        <f ca="1">IF(Summary!$H172="","",OFFSET(Summary!$H172,0,Analysis!BP$10))</f>
        <v/>
      </c>
      <c r="BQ172" s="269" t="str">
        <f ca="1">IF(Summary!$H172="","",OFFSET(Summary!$H172,0,Analysis!BQ$10))</f>
        <v/>
      </c>
      <c r="BR172" s="269" t="str">
        <f ca="1">IF(Summary!$H172="","",OFFSET(Summary!$H172,0,Analysis!BR$10))</f>
        <v/>
      </c>
      <c r="BS172" s="269" t="str">
        <f ca="1">IF(Summary!$H172="","",OFFSET(Summary!$H172,0,Analysis!BS$10))</f>
        <v/>
      </c>
      <c r="BT172" s="269" t="str">
        <f ca="1">IF(Summary!$H172="","",OFFSET(Summary!$H172,0,Analysis!BT$10))</f>
        <v/>
      </c>
      <c r="BU172" s="269" t="str">
        <f ca="1">IF(Summary!$H172="","",OFFSET(Summary!$H172,0,Analysis!BU$10))</f>
        <v/>
      </c>
      <c r="BV172" s="269" t="str">
        <f ca="1">IF(Summary!$H172="","",OFFSET(Summary!$H172,0,Analysis!BV$10))</f>
        <v/>
      </c>
      <c r="BW172" s="269" t="str">
        <f ca="1">IF(Summary!$H172="","",OFFSET(Summary!$H172,0,Analysis!BW$10))</f>
        <v/>
      </c>
      <c r="BX172" s="269" t="str">
        <f ca="1">IF(Summary!$H172="","",OFFSET(Summary!$H172,0,Analysis!BX$10))</f>
        <v/>
      </c>
      <c r="BY172" s="269" t="str">
        <f ca="1">IF(Summary!$H172="","",OFFSET(Summary!$H172,0,Analysis!BY$10))</f>
        <v/>
      </c>
      <c r="BZ172" s="269" t="str">
        <f ca="1">IF(Summary!$H172="","",OFFSET(Summary!$H172,0,Analysis!BZ$10))</f>
        <v/>
      </c>
      <c r="CA172" s="269"/>
    </row>
    <row r="173" spans="4:79" ht="18" customHeight="1" x14ac:dyDescent="0.25">
      <c r="D173" s="38"/>
      <c r="E173" s="45"/>
      <c r="F173" s="44"/>
      <c r="G173" s="177"/>
      <c r="H173" s="175"/>
      <c r="I173" s="44"/>
      <c r="J173" s="146"/>
      <c r="K173" s="186">
        <v>120</v>
      </c>
      <c r="L173" s="146"/>
      <c r="M173" s="153" t="str">
        <f>IF(L173="","",IFERROR(SUMIFS(Allocations!$AA$29:$AA$128,Allocations!$AC$29:$AC$128,1,Allocations!$Z$29:$Z$128,Analysis!L173),0))</f>
        <v/>
      </c>
      <c r="N173" s="153" t="str">
        <f>IF(L173="","",IF(IFERROR(SUMIFS(TB_TRANSACTIONS[Total ($)],TB_TRANSACTIONS[Subcategory],Analysis!L173,TB_TRANSACTIONS[Month],$K$8),0)&lt;M173,IFERROR(SUMIFS(TB_TRANSACTIONS[Total ($)],TB_TRANSACTIONS[Subcategory],Analysis!L173,TB_TRANSACTIONS[Month],$K$8),0),M173))</f>
        <v/>
      </c>
      <c r="O173" s="153" t="str">
        <f>IF(L173="","",IF(IFERROR(SUMIFS(TB_TRANSACTIONS[Total ($)],TB_TRANSACTIONS[Subcategory],Analysis!L173,TB_TRANSACTIONS[Month],$K$8,TB_TRANSACTIONS[Monthly filter],1),0)&gt;M173,SUMIFS(TB_TRANSACTIONS[Total ($)],TB_TRANSACTIONS[Subcategory],Analysis!L173,TB_TRANSACTIONS[Month],$K$8,TB_TRANSACTIONS[Monthly filter],1),0))</f>
        <v/>
      </c>
      <c r="P173" s="153" t="str">
        <f t="shared" si="66"/>
        <v/>
      </c>
      <c r="Q173" s="151" t="str">
        <f t="shared" si="55"/>
        <v/>
      </c>
      <c r="R173" s="151" t="str">
        <f t="shared" si="67"/>
        <v/>
      </c>
      <c r="S173" s="151" t="str">
        <f t="shared" si="68"/>
        <v/>
      </c>
      <c r="T173" s="226" t="str">
        <f t="shared" si="69"/>
        <v/>
      </c>
      <c r="U173" s="186">
        <v>120</v>
      </c>
      <c r="V173" s="146"/>
      <c r="W173" s="153" t="str">
        <f>IF(L173="","",IFERROR(SUMIFS(TB_TRANSACTIONS[Total ($)],TB_TRANSACTIONS[Subcategory],Analysis!L173,TB_TRANSACTIONS[Month],$K$8,TB_TRANSACTIONS[Expense type],"Fixed",TB_TRANSACTIONS[Monthly filter],1),0))</f>
        <v/>
      </c>
      <c r="X173" s="153" t="str">
        <f>IF(L173="","",IFERROR(SUMIFS(TB_TRANSACTIONS[Total ($)],TB_TRANSACTIONS[Subcategory],Analysis!L173,TB_TRANSACTIONS[Month],$K$8,TB_TRANSACTIONS[Expense type],"Variable",TB_TRANSACTIONS[Monthly filter],1),0))</f>
        <v/>
      </c>
      <c r="Y173" s="153"/>
      <c r="AC173" s="146"/>
      <c r="AD173" s="186">
        <v>120</v>
      </c>
      <c r="AF173" s="153" t="str">
        <f>IF(AE173="","",IFERROR(SUMIFS(Allocations!$AF$29:$AF$128,Allocations!$AH$29:$AH$128,1,Allocations!$AE$29:$AE$128,Analysis!AE173),0))</f>
        <v/>
      </c>
      <c r="AG173" s="153" t="str">
        <f>IF(AE173="","",IF(IFERROR(SUMIFS(TB_TRANSACTIONS[Total ($)],TB_TRANSACTIONS[Quarterly filter],1,TB_TRANSACTIONS[Subcategory],AE173),0)&lt;AF173,IFERROR(SUMIFS(TB_TRANSACTIONS[Total ($)],TB_TRANSACTIONS[Quarterly filter],1,TB_TRANSACTIONS[Subcategory],AE173),0),AF173))</f>
        <v/>
      </c>
      <c r="AH173" s="153" t="str">
        <f>IF(AE173="","",IF(IFERROR(SUMIFS(TB_TRANSACTIONS[Total ($)],TB_TRANSACTIONS[Subcategory],Analysis!AE173,TB_TRANSACTIONS[Quarter],$AD$8,TB_TRANSACTIONS[Quarterly filter],1),0)&gt;AF173,SUMIFS(TB_TRANSACTIONS[Total ($)],TB_TRANSACTIONS[Subcategory],Analysis!AE173,TB_TRANSACTIONS[Quarter],$AD$8,TB_TRANSACTIONS[Quarterly filter],1),0))</f>
        <v/>
      </c>
      <c r="AI173" s="153" t="str">
        <f t="shared" si="61"/>
        <v/>
      </c>
      <c r="AJ173" s="151" t="str">
        <f t="shared" si="62"/>
        <v/>
      </c>
      <c r="AK173" s="151" t="str">
        <f t="shared" si="63"/>
        <v/>
      </c>
      <c r="AL173" s="151" t="str">
        <f t="shared" si="64"/>
        <v/>
      </c>
      <c r="AM173" s="226" t="str">
        <f t="shared" si="65"/>
        <v/>
      </c>
      <c r="AN173" s="186">
        <v>120</v>
      </c>
      <c r="AO173" s="146"/>
      <c r="AP173" s="153" t="str">
        <f>IF(AE173="","",IFERROR(SUMIFS(TB_TRANSACTIONS[Total ($)],TB_TRANSACTIONS[Subcategory],Analysis!AE173,TB_TRANSACTIONS[Quarter],$AD$8,TB_TRANSACTIONS[Expense type],"Fixed",TB_TRANSACTIONS[Quarterly filter],1),0))</f>
        <v/>
      </c>
      <c r="AQ173" s="153" t="str">
        <f>IF(AE173="","",IFERROR(SUMIFS(TB_TRANSACTIONS[Total ($)],TB_TRANSACTIONS[Subcategory],Analysis!AE173,TB_TRANSACTIONS[Quarter],$AD$8,TB_TRANSACTIONS[Expense type],"Variable",TB_TRANSACTIONS[Quarterly filter],1),0))</f>
        <v/>
      </c>
      <c r="AV173" s="146"/>
      <c r="AW173" s="186">
        <v>120</v>
      </c>
      <c r="AX173" s="146"/>
      <c r="AY173" s="153" t="str">
        <f>IF(AX173="","",IFERROR(SUMIFS(TB_ALLOCATIONS[Total ($)],TB_ALLOCATIONS[Annual filter],1,TB_ALLOCATIONS[Subcategory],Analysis!AX173),0))</f>
        <v/>
      </c>
      <c r="AZ173" s="153" t="str">
        <f>IF(AX173="","",IF(IFERROR(SUMIFS(TB_TRANSACTIONS[Total ($)],TB_TRANSACTIONS[Annual filter],1,TB_TRANSACTIONS[Subcategory],AX173),0)&lt;AY173,IFERROR(SUMIFS(TB_TRANSACTIONS[Total ($)],TB_TRANSACTIONS[Annual filter],1,TB_TRANSACTIONS[Subcategory],AX173),0),AY173))</f>
        <v/>
      </c>
      <c r="BA173" s="153" t="str">
        <f>IF(AX173="","",IF(IFERROR(SUMIFS(TB_TRANSACTIONS[Total ($)],TB_TRANSACTIONS[Subcategory],Analysis!AX173,TB_TRANSACTIONS[Annual filter],1),0)&gt;AY173,SUMIFS(TB_TRANSACTIONS[Total ($)],TB_TRANSACTIONS[Subcategory],Analysis!AX173,TB_TRANSACTIONS[Annual filter],1),0))</f>
        <v/>
      </c>
      <c r="BB173" s="153" t="str">
        <f t="shared" si="57"/>
        <v/>
      </c>
      <c r="BC173" s="151" t="str">
        <f t="shared" si="58"/>
        <v/>
      </c>
      <c r="BD173" s="151" t="str">
        <f t="shared" si="56"/>
        <v/>
      </c>
      <c r="BE173" s="151" t="str">
        <f t="shared" si="59"/>
        <v/>
      </c>
      <c r="BF173" s="226" t="str">
        <f t="shared" si="60"/>
        <v/>
      </c>
      <c r="BH173" s="146"/>
      <c r="BI173" s="153" t="str">
        <f>IF(AX173="","",IFERROR(SUMIFS(TB_TRANSACTIONS[Total ($)],TB_TRANSACTIONS[Subcategory],Analysis!AX173,TB_TRANSACTIONS[Annual filter],1,TB_TRANSACTIONS[Expense type],"Fixed"),0))</f>
        <v/>
      </c>
      <c r="BJ173" s="153" t="str">
        <f>IF(AX173="","",IFERROR(SUMIFS(TB_TRANSACTIONS[Total ($)],TB_TRANSACTIONS[Subcategory],Analysis!AX173,TB_TRANSACTIONS[Annual filter],1,TB_TRANSACTIONS[Expense type],"Variable"),0))</f>
        <v/>
      </c>
      <c r="BK173" s="24"/>
      <c r="BL173" s="24"/>
      <c r="BM173" s="24"/>
      <c r="BN173" s="24"/>
      <c r="BO173" s="269" t="str">
        <f ca="1">IF(Summary!$H173="","",OFFSET(Summary!$H173,0,Analysis!BO$10))</f>
        <v/>
      </c>
      <c r="BP173" s="269" t="str">
        <f ca="1">IF(Summary!$H173="","",OFFSET(Summary!$H173,0,Analysis!BP$10))</f>
        <v/>
      </c>
      <c r="BQ173" s="269" t="str">
        <f ca="1">IF(Summary!$H173="","",OFFSET(Summary!$H173,0,Analysis!BQ$10))</f>
        <v/>
      </c>
      <c r="BR173" s="269" t="str">
        <f ca="1">IF(Summary!$H173="","",OFFSET(Summary!$H173,0,Analysis!BR$10))</f>
        <v/>
      </c>
      <c r="BS173" s="269" t="str">
        <f ca="1">IF(Summary!$H173="","",OFFSET(Summary!$H173,0,Analysis!BS$10))</f>
        <v/>
      </c>
      <c r="BT173" s="269" t="str">
        <f ca="1">IF(Summary!$H173="","",OFFSET(Summary!$H173,0,Analysis!BT$10))</f>
        <v/>
      </c>
      <c r="BU173" s="269" t="str">
        <f ca="1">IF(Summary!$H173="","",OFFSET(Summary!$H173,0,Analysis!BU$10))</f>
        <v/>
      </c>
      <c r="BV173" s="269" t="str">
        <f ca="1">IF(Summary!$H173="","",OFFSET(Summary!$H173,0,Analysis!BV$10))</f>
        <v/>
      </c>
      <c r="BW173" s="269" t="str">
        <f ca="1">IF(Summary!$H173="","",OFFSET(Summary!$H173,0,Analysis!BW$10))</f>
        <v/>
      </c>
      <c r="BX173" s="269" t="str">
        <f ca="1">IF(Summary!$H173="","",OFFSET(Summary!$H173,0,Analysis!BX$10))</f>
        <v/>
      </c>
      <c r="BY173" s="269" t="str">
        <f ca="1">IF(Summary!$H173="","",OFFSET(Summary!$H173,0,Analysis!BY$10))</f>
        <v/>
      </c>
      <c r="BZ173" s="269" t="str">
        <f ca="1">IF(Summary!$H173="","",OFFSET(Summary!$H173,0,Analysis!BZ$10))</f>
        <v/>
      </c>
      <c r="CA173" s="269"/>
    </row>
    <row r="174" spans="4:79" ht="18" customHeight="1" x14ac:dyDescent="0.25">
      <c r="D174" s="38"/>
      <c r="E174" s="45"/>
      <c r="F174" s="44"/>
      <c r="G174" s="177"/>
      <c r="H174" s="175"/>
      <c r="I174" s="44"/>
      <c r="J174" s="183"/>
      <c r="K174" s="186">
        <v>121</v>
      </c>
      <c r="L174" s="146"/>
      <c r="M174" s="153" t="str">
        <f>IF(L174="","",IFERROR(SUMIFS(Allocations!$AA$29:$AA$128,Allocations!$AC$29:$AC$128,1,Allocations!$Z$29:$Z$128,Analysis!L174),0))</f>
        <v/>
      </c>
      <c r="N174" s="153" t="str">
        <f>IF(L174="","",IF(IFERROR(SUMIFS(TB_TRANSACTIONS[Total ($)],TB_TRANSACTIONS[Subcategory],Analysis!L174,TB_TRANSACTIONS[Month],$K$8),0)&lt;M174,IFERROR(SUMIFS(TB_TRANSACTIONS[Total ($)],TB_TRANSACTIONS[Subcategory],Analysis!L174,TB_TRANSACTIONS[Month],$K$8),0),M174))</f>
        <v/>
      </c>
      <c r="O174" s="153" t="str">
        <f>IF(L174="","",IF(IFERROR(SUMIFS(TB_TRANSACTIONS[Total ($)],TB_TRANSACTIONS[Subcategory],Analysis!L174,TB_TRANSACTIONS[Month],$K$8,TB_TRANSACTIONS[Monthly filter],1),0)&gt;M174,SUMIFS(TB_TRANSACTIONS[Total ($)],TB_TRANSACTIONS[Subcategory],Analysis!L174,TB_TRANSACTIONS[Month],$K$8,TB_TRANSACTIONS[Monthly filter],1),0))</f>
        <v/>
      </c>
      <c r="P174" s="153" t="str">
        <f t="shared" si="66"/>
        <v/>
      </c>
      <c r="Q174" s="151" t="str">
        <f t="shared" si="55"/>
        <v/>
      </c>
      <c r="R174" s="151" t="str">
        <f t="shared" si="67"/>
        <v/>
      </c>
      <c r="S174" s="151" t="str">
        <f t="shared" si="68"/>
        <v/>
      </c>
      <c r="T174" s="226" t="str">
        <f t="shared" si="69"/>
        <v/>
      </c>
      <c r="U174" s="186">
        <v>121</v>
      </c>
      <c r="V174" s="146"/>
      <c r="W174" s="153" t="str">
        <f>IF(L174="","",IFERROR(SUMIFS(TB_TRANSACTIONS[Total ($)],TB_TRANSACTIONS[Subcategory],Analysis!L174,TB_TRANSACTIONS[Month],$K$8,TB_TRANSACTIONS[Expense type],"Fixed",TB_TRANSACTIONS[Monthly filter],1),0))</f>
        <v/>
      </c>
      <c r="X174" s="153" t="str">
        <f>IF(L174="","",IFERROR(SUMIFS(TB_TRANSACTIONS[Total ($)],TB_TRANSACTIONS[Subcategory],Analysis!L174,TB_TRANSACTIONS[Month],$K$8,TB_TRANSACTIONS[Expense type],"Variable",TB_TRANSACTIONS[Monthly filter],1),0))</f>
        <v/>
      </c>
      <c r="Y174" s="153"/>
      <c r="AC174" s="146"/>
      <c r="AD174" s="186">
        <v>121</v>
      </c>
      <c r="AF174" s="153" t="str">
        <f>IF(AE174="","",IFERROR(SUMIFS(Allocations!$AF$29:$AF$128,Allocations!$AH$29:$AH$128,1,Allocations!$AE$29:$AE$128,Analysis!AE174),0))</f>
        <v/>
      </c>
      <c r="AG174" s="153" t="str">
        <f>IF(AE174="","",IF(IFERROR(SUMIFS(TB_TRANSACTIONS[Total ($)],TB_TRANSACTIONS[Quarterly filter],1,TB_TRANSACTIONS[Subcategory],AE174),0)&lt;AF174,IFERROR(SUMIFS(TB_TRANSACTIONS[Total ($)],TB_TRANSACTIONS[Quarterly filter],1,TB_TRANSACTIONS[Subcategory],AE174),0),AF174))</f>
        <v/>
      </c>
      <c r="AH174" s="153" t="str">
        <f>IF(AE174="","",IF(IFERROR(SUMIFS(TB_TRANSACTIONS[Total ($)],TB_TRANSACTIONS[Subcategory],Analysis!AE174,TB_TRANSACTIONS[Quarter],$AD$8,TB_TRANSACTIONS[Quarterly filter],1),0)&gt;AF174,SUMIFS(TB_TRANSACTIONS[Total ($)],TB_TRANSACTIONS[Subcategory],Analysis!AE174,TB_TRANSACTIONS[Quarter],$AD$8,TB_TRANSACTIONS[Quarterly filter],1),0))</f>
        <v/>
      </c>
      <c r="AI174" s="153" t="str">
        <f t="shared" si="61"/>
        <v/>
      </c>
      <c r="AJ174" s="151" t="str">
        <f t="shared" si="62"/>
        <v/>
      </c>
      <c r="AK174" s="151" t="str">
        <f t="shared" si="63"/>
        <v/>
      </c>
      <c r="AL174" s="151" t="str">
        <f t="shared" si="64"/>
        <v/>
      </c>
      <c r="AM174" s="226" t="str">
        <f t="shared" si="65"/>
        <v/>
      </c>
      <c r="AN174" s="186">
        <v>121</v>
      </c>
      <c r="AO174" s="146"/>
      <c r="AP174" s="153" t="str">
        <f>IF(AE174="","",IFERROR(SUMIFS(TB_TRANSACTIONS[Total ($)],TB_TRANSACTIONS[Subcategory],Analysis!AE174,TB_TRANSACTIONS[Quarter],$AD$8,TB_TRANSACTIONS[Expense type],"Fixed",TB_TRANSACTIONS[Quarterly filter],1),0))</f>
        <v/>
      </c>
      <c r="AQ174" s="153" t="str">
        <f>IF(AE174="","",IFERROR(SUMIFS(TB_TRANSACTIONS[Total ($)],TB_TRANSACTIONS[Subcategory],Analysis!AE174,TB_TRANSACTIONS[Quarter],$AD$8,TB_TRANSACTIONS[Expense type],"Variable",TB_TRANSACTIONS[Quarterly filter],1),0))</f>
        <v/>
      </c>
      <c r="AV174" s="146"/>
      <c r="AW174" s="186">
        <v>121</v>
      </c>
      <c r="AX174" s="146"/>
      <c r="AY174" s="153" t="str">
        <f>IF(AX174="","",IFERROR(SUMIFS(TB_ALLOCATIONS[Total ($)],TB_ALLOCATIONS[Annual filter],1,TB_ALLOCATIONS[Subcategory],Analysis!AX174),0))</f>
        <v/>
      </c>
      <c r="AZ174" s="153" t="str">
        <f>IF(AX174="","",IF(IFERROR(SUMIFS(TB_TRANSACTIONS[Total ($)],TB_TRANSACTIONS[Annual filter],1,TB_TRANSACTIONS[Subcategory],AX174),0)&lt;AY174,IFERROR(SUMIFS(TB_TRANSACTIONS[Total ($)],TB_TRANSACTIONS[Annual filter],1,TB_TRANSACTIONS[Subcategory],AX174),0),AY174))</f>
        <v/>
      </c>
      <c r="BA174" s="153" t="str">
        <f>IF(AX174="","",IF(IFERROR(SUMIFS(TB_TRANSACTIONS[Total ($)],TB_TRANSACTIONS[Subcategory],Analysis!AX174,TB_TRANSACTIONS[Annual filter],1),0)&gt;AY174,SUMIFS(TB_TRANSACTIONS[Total ($)],TB_TRANSACTIONS[Subcategory],Analysis!AX174,TB_TRANSACTIONS[Annual filter],1),0))</f>
        <v/>
      </c>
      <c r="BB174" s="153" t="str">
        <f t="shared" si="57"/>
        <v/>
      </c>
      <c r="BC174" s="151" t="str">
        <f t="shared" si="58"/>
        <v/>
      </c>
      <c r="BD174" s="151" t="str">
        <f t="shared" si="56"/>
        <v/>
      </c>
      <c r="BE174" s="151" t="str">
        <f t="shared" si="59"/>
        <v/>
      </c>
      <c r="BF174" s="226" t="str">
        <f t="shared" si="60"/>
        <v/>
      </c>
      <c r="BH174" s="146"/>
      <c r="BI174" s="153" t="str">
        <f>IF(AX174="","",IFERROR(SUMIFS(TB_TRANSACTIONS[Total ($)],TB_TRANSACTIONS[Subcategory],Analysis!AX174,TB_TRANSACTIONS[Annual filter],1,TB_TRANSACTIONS[Expense type],"Fixed"),0))</f>
        <v/>
      </c>
      <c r="BJ174" s="153" t="str">
        <f>IF(AX174="","",IFERROR(SUMIFS(TB_TRANSACTIONS[Total ($)],TB_TRANSACTIONS[Subcategory],Analysis!AX174,TB_TRANSACTIONS[Annual filter],1,TB_TRANSACTIONS[Expense type],"Variable"),0))</f>
        <v/>
      </c>
      <c r="BK174" s="24"/>
      <c r="BL174" s="24"/>
      <c r="BM174" s="24"/>
      <c r="BN174" s="24"/>
      <c r="BO174" s="269" t="str">
        <f ca="1">IF(Summary!$H174="","",OFFSET(Summary!$H174,0,Analysis!BO$10))</f>
        <v/>
      </c>
      <c r="BP174" s="269" t="str">
        <f ca="1">IF(Summary!$H174="","",OFFSET(Summary!$H174,0,Analysis!BP$10))</f>
        <v/>
      </c>
      <c r="BQ174" s="269" t="str">
        <f ca="1">IF(Summary!$H174="","",OFFSET(Summary!$H174,0,Analysis!BQ$10))</f>
        <v/>
      </c>
      <c r="BR174" s="269" t="str">
        <f ca="1">IF(Summary!$H174="","",OFFSET(Summary!$H174,0,Analysis!BR$10))</f>
        <v/>
      </c>
      <c r="BS174" s="269" t="str">
        <f ca="1">IF(Summary!$H174="","",OFFSET(Summary!$H174,0,Analysis!BS$10))</f>
        <v/>
      </c>
      <c r="BT174" s="269" t="str">
        <f ca="1">IF(Summary!$H174="","",OFFSET(Summary!$H174,0,Analysis!BT$10))</f>
        <v/>
      </c>
      <c r="BU174" s="269" t="str">
        <f ca="1">IF(Summary!$H174="","",OFFSET(Summary!$H174,0,Analysis!BU$10))</f>
        <v/>
      </c>
      <c r="BV174" s="269" t="str">
        <f ca="1">IF(Summary!$H174="","",OFFSET(Summary!$H174,0,Analysis!BV$10))</f>
        <v/>
      </c>
      <c r="BW174" s="269" t="str">
        <f ca="1">IF(Summary!$H174="","",OFFSET(Summary!$H174,0,Analysis!BW$10))</f>
        <v/>
      </c>
      <c r="BX174" s="269" t="str">
        <f ca="1">IF(Summary!$H174="","",OFFSET(Summary!$H174,0,Analysis!BX$10))</f>
        <v/>
      </c>
      <c r="BY174" s="269" t="str">
        <f ca="1">IF(Summary!$H174="","",OFFSET(Summary!$H174,0,Analysis!BY$10))</f>
        <v/>
      </c>
      <c r="BZ174" s="269" t="str">
        <f ca="1">IF(Summary!$H174="","",OFFSET(Summary!$H174,0,Analysis!BZ$10))</f>
        <v/>
      </c>
      <c r="CA174" s="269"/>
    </row>
    <row r="175" spans="4:79" ht="18" customHeight="1" x14ac:dyDescent="0.25">
      <c r="D175" s="38"/>
      <c r="E175" s="45"/>
      <c r="F175" s="44"/>
      <c r="G175" s="177"/>
      <c r="H175" s="175"/>
      <c r="I175" s="44"/>
      <c r="J175" s="183"/>
      <c r="K175" s="186">
        <v>122</v>
      </c>
      <c r="L175" s="146"/>
      <c r="M175" s="153" t="str">
        <f>IF(L175="","",IFERROR(SUMIFS(Allocations!$AA$29:$AA$128,Allocations!$AC$29:$AC$128,1,Allocations!$Z$29:$Z$128,Analysis!L175),0))</f>
        <v/>
      </c>
      <c r="N175" s="153" t="str">
        <f>IF(L175="","",IF(IFERROR(SUMIFS(TB_TRANSACTIONS[Total ($)],TB_TRANSACTIONS[Subcategory],Analysis!L175,TB_TRANSACTIONS[Month],$K$8),0)&lt;M175,IFERROR(SUMIFS(TB_TRANSACTIONS[Total ($)],TB_TRANSACTIONS[Subcategory],Analysis!L175,TB_TRANSACTIONS[Month],$K$8),0),M175))</f>
        <v/>
      </c>
      <c r="O175" s="153" t="str">
        <f>IF(L175="","",IF(IFERROR(SUMIFS(TB_TRANSACTIONS[Total ($)],TB_TRANSACTIONS[Subcategory],Analysis!L175,TB_TRANSACTIONS[Month],$K$8,TB_TRANSACTIONS[Monthly filter],1),0)&gt;M175,SUMIFS(TB_TRANSACTIONS[Total ($)],TB_TRANSACTIONS[Subcategory],Analysis!L175,TB_TRANSACTIONS[Month],$K$8,TB_TRANSACTIONS[Monthly filter],1),0))</f>
        <v/>
      </c>
      <c r="P175" s="153" t="str">
        <f t="shared" si="66"/>
        <v/>
      </c>
      <c r="Q175" s="151" t="str">
        <f t="shared" si="55"/>
        <v/>
      </c>
      <c r="R175" s="151" t="str">
        <f t="shared" si="67"/>
        <v/>
      </c>
      <c r="S175" s="151" t="str">
        <f t="shared" si="68"/>
        <v/>
      </c>
      <c r="T175" s="226" t="str">
        <f t="shared" si="69"/>
        <v/>
      </c>
      <c r="U175" s="186">
        <v>122</v>
      </c>
      <c r="V175" s="146"/>
      <c r="W175" s="153" t="str">
        <f>IF(L175="","",IFERROR(SUMIFS(TB_TRANSACTIONS[Total ($)],TB_TRANSACTIONS[Subcategory],Analysis!L175,TB_TRANSACTIONS[Month],$K$8,TB_TRANSACTIONS[Expense type],"Fixed",TB_TRANSACTIONS[Monthly filter],1),0))</f>
        <v/>
      </c>
      <c r="X175" s="153" t="str">
        <f>IF(L175="","",IFERROR(SUMIFS(TB_TRANSACTIONS[Total ($)],TB_TRANSACTIONS[Subcategory],Analysis!L175,TB_TRANSACTIONS[Month],$K$8,TB_TRANSACTIONS[Expense type],"Variable",TB_TRANSACTIONS[Monthly filter],1),0))</f>
        <v/>
      </c>
      <c r="Y175" s="153"/>
      <c r="AC175" s="146"/>
      <c r="AD175" s="186">
        <v>122</v>
      </c>
      <c r="AF175" s="153" t="str">
        <f>IF(AE175="","",IFERROR(SUMIFS(Allocations!$AF$29:$AF$128,Allocations!$AH$29:$AH$128,1,Allocations!$AE$29:$AE$128,Analysis!AE175),0))</f>
        <v/>
      </c>
      <c r="AG175" s="153" t="str">
        <f>IF(AE175="","",IF(IFERROR(SUMIFS(TB_TRANSACTIONS[Total ($)],TB_TRANSACTIONS[Quarterly filter],1,TB_TRANSACTIONS[Subcategory],AE175),0)&lt;AF175,IFERROR(SUMIFS(TB_TRANSACTIONS[Total ($)],TB_TRANSACTIONS[Quarterly filter],1,TB_TRANSACTIONS[Subcategory],AE175),0),AF175))</f>
        <v/>
      </c>
      <c r="AH175" s="153" t="str">
        <f>IF(AE175="","",IF(IFERROR(SUMIFS(TB_TRANSACTIONS[Total ($)],TB_TRANSACTIONS[Subcategory],Analysis!AE175,TB_TRANSACTIONS[Quarter],$AD$8,TB_TRANSACTIONS[Quarterly filter],1),0)&gt;AF175,SUMIFS(TB_TRANSACTIONS[Total ($)],TB_TRANSACTIONS[Subcategory],Analysis!AE175,TB_TRANSACTIONS[Quarter],$AD$8,TB_TRANSACTIONS[Quarterly filter],1),0))</f>
        <v/>
      </c>
      <c r="AI175" s="153" t="str">
        <f t="shared" si="61"/>
        <v/>
      </c>
      <c r="AJ175" s="151" t="str">
        <f t="shared" si="62"/>
        <v/>
      </c>
      <c r="AK175" s="151" t="str">
        <f t="shared" si="63"/>
        <v/>
      </c>
      <c r="AL175" s="151" t="str">
        <f t="shared" si="64"/>
        <v/>
      </c>
      <c r="AM175" s="226" t="str">
        <f t="shared" si="65"/>
        <v/>
      </c>
      <c r="AN175" s="186">
        <v>122</v>
      </c>
      <c r="AO175" s="146"/>
      <c r="AP175" s="153" t="str">
        <f>IF(AE175="","",IFERROR(SUMIFS(TB_TRANSACTIONS[Total ($)],TB_TRANSACTIONS[Subcategory],Analysis!AE175,TB_TRANSACTIONS[Quarter],$AD$8,TB_TRANSACTIONS[Expense type],"Fixed",TB_TRANSACTIONS[Quarterly filter],1),0))</f>
        <v/>
      </c>
      <c r="AQ175" s="153" t="str">
        <f>IF(AE175="","",IFERROR(SUMIFS(TB_TRANSACTIONS[Total ($)],TB_TRANSACTIONS[Subcategory],Analysis!AE175,TB_TRANSACTIONS[Quarter],$AD$8,TB_TRANSACTIONS[Expense type],"Variable",TB_TRANSACTIONS[Quarterly filter],1),0))</f>
        <v/>
      </c>
      <c r="AV175" s="146"/>
      <c r="AW175" s="186">
        <v>122</v>
      </c>
      <c r="AX175" s="146"/>
      <c r="AY175" s="153" t="str">
        <f>IF(AX175="","",IFERROR(SUMIFS(TB_ALLOCATIONS[Total ($)],TB_ALLOCATIONS[Annual filter],1,TB_ALLOCATIONS[Subcategory],Analysis!AX175),0))</f>
        <v/>
      </c>
      <c r="AZ175" s="153" t="str">
        <f>IF(AX175="","",IF(IFERROR(SUMIFS(TB_TRANSACTIONS[Total ($)],TB_TRANSACTIONS[Annual filter],1,TB_TRANSACTIONS[Subcategory],AX175),0)&lt;AY175,IFERROR(SUMIFS(TB_TRANSACTIONS[Total ($)],TB_TRANSACTIONS[Annual filter],1,TB_TRANSACTIONS[Subcategory],AX175),0),AY175))</f>
        <v/>
      </c>
      <c r="BA175" s="153" t="str">
        <f>IF(AX175="","",IF(IFERROR(SUMIFS(TB_TRANSACTIONS[Total ($)],TB_TRANSACTIONS[Subcategory],Analysis!AX175,TB_TRANSACTIONS[Annual filter],1),0)&gt;AY175,SUMIFS(TB_TRANSACTIONS[Total ($)],TB_TRANSACTIONS[Subcategory],Analysis!AX175,TB_TRANSACTIONS[Annual filter],1),0))</f>
        <v/>
      </c>
      <c r="BB175" s="153" t="str">
        <f t="shared" si="57"/>
        <v/>
      </c>
      <c r="BC175" s="151" t="str">
        <f t="shared" si="58"/>
        <v/>
      </c>
      <c r="BD175" s="151" t="str">
        <f t="shared" si="56"/>
        <v/>
      </c>
      <c r="BE175" s="151" t="str">
        <f t="shared" si="59"/>
        <v/>
      </c>
      <c r="BF175" s="226" t="str">
        <f t="shared" si="60"/>
        <v/>
      </c>
      <c r="BH175" s="146"/>
      <c r="BI175" s="153" t="str">
        <f>IF(AX175="","",IFERROR(SUMIFS(TB_TRANSACTIONS[Total ($)],TB_TRANSACTIONS[Subcategory],Analysis!AX175,TB_TRANSACTIONS[Annual filter],1,TB_TRANSACTIONS[Expense type],"Fixed"),0))</f>
        <v/>
      </c>
      <c r="BJ175" s="153" t="str">
        <f>IF(AX175="","",IFERROR(SUMIFS(TB_TRANSACTIONS[Total ($)],TB_TRANSACTIONS[Subcategory],Analysis!AX175,TB_TRANSACTIONS[Annual filter],1,TB_TRANSACTIONS[Expense type],"Variable"),0))</f>
        <v/>
      </c>
      <c r="BK175" s="24"/>
      <c r="BL175" s="24"/>
      <c r="BM175" s="24"/>
      <c r="BN175" s="24"/>
      <c r="BO175" s="269" t="str">
        <f ca="1">IF(Summary!$H175="","",OFFSET(Summary!$H175,0,Analysis!BO$10))</f>
        <v/>
      </c>
      <c r="BP175" s="269" t="str">
        <f ca="1">IF(Summary!$H175="","",OFFSET(Summary!$H175,0,Analysis!BP$10))</f>
        <v/>
      </c>
      <c r="BQ175" s="269" t="str">
        <f ca="1">IF(Summary!$H175="","",OFFSET(Summary!$H175,0,Analysis!BQ$10))</f>
        <v/>
      </c>
      <c r="BR175" s="269" t="str">
        <f ca="1">IF(Summary!$H175="","",OFFSET(Summary!$H175,0,Analysis!BR$10))</f>
        <v/>
      </c>
      <c r="BS175" s="269" t="str">
        <f ca="1">IF(Summary!$H175="","",OFFSET(Summary!$H175,0,Analysis!BS$10))</f>
        <v/>
      </c>
      <c r="BT175" s="269" t="str">
        <f ca="1">IF(Summary!$H175="","",OFFSET(Summary!$H175,0,Analysis!BT$10))</f>
        <v/>
      </c>
      <c r="BU175" s="269" t="str">
        <f ca="1">IF(Summary!$H175="","",OFFSET(Summary!$H175,0,Analysis!BU$10))</f>
        <v/>
      </c>
      <c r="BV175" s="269" t="str">
        <f ca="1">IF(Summary!$H175="","",OFFSET(Summary!$H175,0,Analysis!BV$10))</f>
        <v/>
      </c>
      <c r="BW175" s="269" t="str">
        <f ca="1">IF(Summary!$H175="","",OFFSET(Summary!$H175,0,Analysis!BW$10))</f>
        <v/>
      </c>
      <c r="BX175" s="269" t="str">
        <f ca="1">IF(Summary!$H175="","",OFFSET(Summary!$H175,0,Analysis!BX$10))</f>
        <v/>
      </c>
      <c r="BY175" s="269" t="str">
        <f ca="1">IF(Summary!$H175="","",OFFSET(Summary!$H175,0,Analysis!BY$10))</f>
        <v/>
      </c>
      <c r="BZ175" s="269" t="str">
        <f ca="1">IF(Summary!$H175="","",OFFSET(Summary!$H175,0,Analysis!BZ$10))</f>
        <v/>
      </c>
      <c r="CA175" s="269"/>
    </row>
    <row r="176" spans="4:79" ht="18" customHeight="1" x14ac:dyDescent="0.25">
      <c r="D176" s="38"/>
      <c r="E176" s="45"/>
      <c r="F176" s="44"/>
      <c r="G176" s="177"/>
      <c r="H176" s="175"/>
      <c r="I176" s="44"/>
      <c r="J176" s="183"/>
      <c r="K176" s="186">
        <v>123</v>
      </c>
      <c r="L176" s="146"/>
      <c r="M176" s="153" t="str">
        <f>IF(L176="","",IFERROR(SUMIFS(Allocations!$AA$29:$AA$128,Allocations!$AC$29:$AC$128,1,Allocations!$Z$29:$Z$128,Analysis!L176),0))</f>
        <v/>
      </c>
      <c r="N176" s="153" t="str">
        <f>IF(L176="","",IF(IFERROR(SUMIFS(TB_TRANSACTIONS[Total ($)],TB_TRANSACTIONS[Subcategory],Analysis!L176,TB_TRANSACTIONS[Month],$K$8),0)&lt;M176,IFERROR(SUMIFS(TB_TRANSACTIONS[Total ($)],TB_TRANSACTIONS[Subcategory],Analysis!L176,TB_TRANSACTIONS[Month],$K$8),0),M176))</f>
        <v/>
      </c>
      <c r="O176" s="153" t="str">
        <f>IF(L176="","",IF(IFERROR(SUMIFS(TB_TRANSACTIONS[Total ($)],TB_TRANSACTIONS[Subcategory],Analysis!L176,TB_TRANSACTIONS[Month],$K$8,TB_TRANSACTIONS[Monthly filter],1),0)&gt;M176,SUMIFS(TB_TRANSACTIONS[Total ($)],TB_TRANSACTIONS[Subcategory],Analysis!L176,TB_TRANSACTIONS[Month],$K$8,TB_TRANSACTIONS[Monthly filter],1),0))</f>
        <v/>
      </c>
      <c r="P176" s="153" t="str">
        <f t="shared" si="66"/>
        <v/>
      </c>
      <c r="Q176" s="151" t="str">
        <f t="shared" si="55"/>
        <v/>
      </c>
      <c r="R176" s="151" t="str">
        <f t="shared" si="67"/>
        <v/>
      </c>
      <c r="S176" s="151" t="str">
        <f t="shared" si="68"/>
        <v/>
      </c>
      <c r="T176" s="226" t="str">
        <f t="shared" si="69"/>
        <v/>
      </c>
      <c r="U176" s="186">
        <v>123</v>
      </c>
      <c r="V176" s="146"/>
      <c r="W176" s="153" t="str">
        <f>IF(L176="","",IFERROR(SUMIFS(TB_TRANSACTIONS[Total ($)],TB_TRANSACTIONS[Subcategory],Analysis!L176,TB_TRANSACTIONS[Month],$K$8,TB_TRANSACTIONS[Expense type],"Fixed",TB_TRANSACTIONS[Monthly filter],1),0))</f>
        <v/>
      </c>
      <c r="X176" s="153" t="str">
        <f>IF(L176="","",IFERROR(SUMIFS(TB_TRANSACTIONS[Total ($)],TB_TRANSACTIONS[Subcategory],Analysis!L176,TB_TRANSACTIONS[Month],$K$8,TB_TRANSACTIONS[Expense type],"Variable",TB_TRANSACTIONS[Monthly filter],1),0))</f>
        <v/>
      </c>
      <c r="Y176" s="153"/>
      <c r="AC176" s="146"/>
      <c r="AD176" s="186">
        <v>123</v>
      </c>
      <c r="AF176" s="153" t="str">
        <f>IF(AE176="","",IFERROR(SUMIFS(Allocations!$AF$29:$AF$128,Allocations!$AH$29:$AH$128,1,Allocations!$AE$29:$AE$128,Analysis!AE176),0))</f>
        <v/>
      </c>
      <c r="AG176" s="153" t="str">
        <f>IF(AE176="","",IF(IFERROR(SUMIFS(TB_TRANSACTIONS[Total ($)],TB_TRANSACTIONS[Quarterly filter],1,TB_TRANSACTIONS[Subcategory],AE176),0)&lt;AF176,IFERROR(SUMIFS(TB_TRANSACTIONS[Total ($)],TB_TRANSACTIONS[Quarterly filter],1,TB_TRANSACTIONS[Subcategory],AE176),0),AF176))</f>
        <v/>
      </c>
      <c r="AH176" s="153" t="str">
        <f>IF(AE176="","",IF(IFERROR(SUMIFS(TB_TRANSACTIONS[Total ($)],TB_TRANSACTIONS[Subcategory],Analysis!AE176,TB_TRANSACTIONS[Quarter],$AD$8,TB_TRANSACTIONS[Quarterly filter],1),0)&gt;AF176,SUMIFS(TB_TRANSACTIONS[Total ($)],TB_TRANSACTIONS[Subcategory],Analysis!AE176,TB_TRANSACTIONS[Quarter],$AD$8,TB_TRANSACTIONS[Quarterly filter],1),0))</f>
        <v/>
      </c>
      <c r="AI176" s="153" t="str">
        <f t="shared" si="61"/>
        <v/>
      </c>
      <c r="AJ176" s="151" t="str">
        <f t="shared" si="62"/>
        <v/>
      </c>
      <c r="AK176" s="151" t="str">
        <f t="shared" si="63"/>
        <v/>
      </c>
      <c r="AL176" s="151" t="str">
        <f t="shared" si="64"/>
        <v/>
      </c>
      <c r="AM176" s="226" t="str">
        <f t="shared" si="65"/>
        <v/>
      </c>
      <c r="AN176" s="186">
        <v>123</v>
      </c>
      <c r="AO176" s="146"/>
      <c r="AP176" s="153" t="str">
        <f>IF(AE176="","",IFERROR(SUMIFS(TB_TRANSACTIONS[Total ($)],TB_TRANSACTIONS[Subcategory],Analysis!AE176,TB_TRANSACTIONS[Quarter],$AD$8,TB_TRANSACTIONS[Expense type],"Fixed",TB_TRANSACTIONS[Quarterly filter],1),0))</f>
        <v/>
      </c>
      <c r="AQ176" s="153" t="str">
        <f>IF(AE176="","",IFERROR(SUMIFS(TB_TRANSACTIONS[Total ($)],TB_TRANSACTIONS[Subcategory],Analysis!AE176,TB_TRANSACTIONS[Quarter],$AD$8,TB_TRANSACTIONS[Expense type],"Variable",TB_TRANSACTIONS[Quarterly filter],1),0))</f>
        <v/>
      </c>
      <c r="AV176" s="146"/>
      <c r="AW176" s="186">
        <v>123</v>
      </c>
      <c r="AX176" s="146"/>
      <c r="AY176" s="153" t="str">
        <f>IF(AX176="","",IFERROR(SUMIFS(TB_ALLOCATIONS[Total ($)],TB_ALLOCATIONS[Annual filter],1,TB_ALLOCATIONS[Subcategory],Analysis!AX176),0))</f>
        <v/>
      </c>
      <c r="AZ176" s="153" t="str">
        <f>IF(AX176="","",IF(IFERROR(SUMIFS(TB_TRANSACTIONS[Total ($)],TB_TRANSACTIONS[Annual filter],1,TB_TRANSACTIONS[Subcategory],AX176),0)&lt;AY176,IFERROR(SUMIFS(TB_TRANSACTIONS[Total ($)],TB_TRANSACTIONS[Annual filter],1,TB_TRANSACTIONS[Subcategory],AX176),0),AY176))</f>
        <v/>
      </c>
      <c r="BA176" s="153" t="str">
        <f>IF(AX176="","",IF(IFERROR(SUMIFS(TB_TRANSACTIONS[Total ($)],TB_TRANSACTIONS[Subcategory],Analysis!AX176,TB_TRANSACTIONS[Annual filter],1),0)&gt;AY176,SUMIFS(TB_TRANSACTIONS[Total ($)],TB_TRANSACTIONS[Subcategory],Analysis!AX176,TB_TRANSACTIONS[Annual filter],1),0))</f>
        <v/>
      </c>
      <c r="BB176" s="153" t="str">
        <f t="shared" si="57"/>
        <v/>
      </c>
      <c r="BC176" s="151" t="str">
        <f t="shared" si="58"/>
        <v/>
      </c>
      <c r="BD176" s="151" t="str">
        <f t="shared" si="56"/>
        <v/>
      </c>
      <c r="BE176" s="151" t="str">
        <f t="shared" si="59"/>
        <v/>
      </c>
      <c r="BF176" s="226" t="str">
        <f t="shared" si="60"/>
        <v/>
      </c>
      <c r="BH176" s="146"/>
      <c r="BI176" s="153" t="str">
        <f>IF(AX176="","",IFERROR(SUMIFS(TB_TRANSACTIONS[Total ($)],TB_TRANSACTIONS[Subcategory],Analysis!AX176,TB_TRANSACTIONS[Annual filter],1,TB_TRANSACTIONS[Expense type],"Fixed"),0))</f>
        <v/>
      </c>
      <c r="BJ176" s="153" t="str">
        <f>IF(AX176="","",IFERROR(SUMIFS(TB_TRANSACTIONS[Total ($)],TB_TRANSACTIONS[Subcategory],Analysis!AX176,TB_TRANSACTIONS[Annual filter],1,TB_TRANSACTIONS[Expense type],"Variable"),0))</f>
        <v/>
      </c>
      <c r="BK176" s="24"/>
      <c r="BL176" s="24"/>
      <c r="BM176" s="24"/>
      <c r="BN176" s="24"/>
      <c r="BO176" s="269" t="str">
        <f ca="1">IF(Summary!$H176="","",OFFSET(Summary!$H176,0,Analysis!BO$10))</f>
        <v/>
      </c>
      <c r="BP176" s="269" t="str">
        <f ca="1">IF(Summary!$H176="","",OFFSET(Summary!$H176,0,Analysis!BP$10))</f>
        <v/>
      </c>
      <c r="BQ176" s="269" t="str">
        <f ca="1">IF(Summary!$H176="","",OFFSET(Summary!$H176,0,Analysis!BQ$10))</f>
        <v/>
      </c>
      <c r="BR176" s="269" t="str">
        <f ca="1">IF(Summary!$H176="","",OFFSET(Summary!$H176,0,Analysis!BR$10))</f>
        <v/>
      </c>
      <c r="BS176" s="269" t="str">
        <f ca="1">IF(Summary!$H176="","",OFFSET(Summary!$H176,0,Analysis!BS$10))</f>
        <v/>
      </c>
      <c r="BT176" s="269" t="str">
        <f ca="1">IF(Summary!$H176="","",OFFSET(Summary!$H176,0,Analysis!BT$10))</f>
        <v/>
      </c>
      <c r="BU176" s="269" t="str">
        <f ca="1">IF(Summary!$H176="","",OFFSET(Summary!$H176,0,Analysis!BU$10))</f>
        <v/>
      </c>
      <c r="BV176" s="269" t="str">
        <f ca="1">IF(Summary!$H176="","",OFFSET(Summary!$H176,0,Analysis!BV$10))</f>
        <v/>
      </c>
      <c r="BW176" s="269" t="str">
        <f ca="1">IF(Summary!$H176="","",OFFSET(Summary!$H176,0,Analysis!BW$10))</f>
        <v/>
      </c>
      <c r="BX176" s="269" t="str">
        <f ca="1">IF(Summary!$H176="","",OFFSET(Summary!$H176,0,Analysis!BX$10))</f>
        <v/>
      </c>
      <c r="BY176" s="269" t="str">
        <f ca="1">IF(Summary!$H176="","",OFFSET(Summary!$H176,0,Analysis!BY$10))</f>
        <v/>
      </c>
      <c r="BZ176" s="269" t="str">
        <f ca="1">IF(Summary!$H176="","",OFFSET(Summary!$H176,0,Analysis!BZ$10))</f>
        <v/>
      </c>
      <c r="CA176" s="269"/>
    </row>
    <row r="177" spans="4:79" ht="18" customHeight="1" x14ac:dyDescent="0.25">
      <c r="D177" s="38"/>
      <c r="E177" s="45"/>
      <c r="F177" s="44"/>
      <c r="G177" s="177"/>
      <c r="H177" s="175"/>
      <c r="I177" s="44"/>
      <c r="J177" s="183"/>
      <c r="K177" s="186">
        <v>124</v>
      </c>
      <c r="L177" s="146"/>
      <c r="M177" s="153" t="str">
        <f>IF(L177="","",IFERROR(SUMIFS(Allocations!$AA$29:$AA$128,Allocations!$AC$29:$AC$128,1,Allocations!$Z$29:$Z$128,Analysis!L177),0))</f>
        <v/>
      </c>
      <c r="N177" s="153" t="str">
        <f>IF(L177="","",IF(IFERROR(SUMIFS(TB_TRANSACTIONS[Total ($)],TB_TRANSACTIONS[Subcategory],Analysis!L177,TB_TRANSACTIONS[Month],$K$8),0)&lt;M177,IFERROR(SUMIFS(TB_TRANSACTIONS[Total ($)],TB_TRANSACTIONS[Subcategory],Analysis!L177,TB_TRANSACTIONS[Month],$K$8),0),M177))</f>
        <v/>
      </c>
      <c r="O177" s="153" t="str">
        <f>IF(L177="","",IF(IFERROR(SUMIFS(TB_TRANSACTIONS[Total ($)],TB_TRANSACTIONS[Subcategory],Analysis!L177,TB_TRANSACTIONS[Month],$K$8,TB_TRANSACTIONS[Monthly filter],1),0)&gt;M177,SUMIFS(TB_TRANSACTIONS[Total ($)],TB_TRANSACTIONS[Subcategory],Analysis!L177,TB_TRANSACTIONS[Month],$K$8,TB_TRANSACTIONS[Monthly filter],1),0))</f>
        <v/>
      </c>
      <c r="P177" s="153" t="str">
        <f t="shared" si="66"/>
        <v/>
      </c>
      <c r="Q177" s="151" t="str">
        <f t="shared" si="55"/>
        <v/>
      </c>
      <c r="R177" s="151" t="str">
        <f t="shared" si="67"/>
        <v/>
      </c>
      <c r="S177" s="151" t="str">
        <f t="shared" si="68"/>
        <v/>
      </c>
      <c r="T177" s="226" t="str">
        <f t="shared" si="69"/>
        <v/>
      </c>
      <c r="U177" s="186">
        <v>124</v>
      </c>
      <c r="V177" s="146"/>
      <c r="W177" s="153" t="str">
        <f>IF(L177="","",IFERROR(SUMIFS(TB_TRANSACTIONS[Total ($)],TB_TRANSACTIONS[Subcategory],Analysis!L177,TB_TRANSACTIONS[Month],$K$8,TB_TRANSACTIONS[Expense type],"Fixed",TB_TRANSACTIONS[Monthly filter],1),0))</f>
        <v/>
      </c>
      <c r="X177" s="153" t="str">
        <f>IF(L177="","",IFERROR(SUMIFS(TB_TRANSACTIONS[Total ($)],TB_TRANSACTIONS[Subcategory],Analysis!L177,TB_TRANSACTIONS[Month],$K$8,TB_TRANSACTIONS[Expense type],"Variable",TB_TRANSACTIONS[Monthly filter],1),0))</f>
        <v/>
      </c>
      <c r="Y177" s="153"/>
      <c r="AC177" s="146"/>
      <c r="AD177" s="186">
        <v>124</v>
      </c>
      <c r="AF177" s="153" t="str">
        <f>IF(AE177="","",IFERROR(SUMIFS(Allocations!$AF$29:$AF$128,Allocations!$AH$29:$AH$128,1,Allocations!$AE$29:$AE$128,Analysis!AE177),0))</f>
        <v/>
      </c>
      <c r="AG177" s="153" t="str">
        <f>IF(AE177="","",IF(IFERROR(SUMIFS(TB_TRANSACTIONS[Total ($)],TB_TRANSACTIONS[Quarterly filter],1,TB_TRANSACTIONS[Subcategory],AE177),0)&lt;AF177,IFERROR(SUMIFS(TB_TRANSACTIONS[Total ($)],TB_TRANSACTIONS[Quarterly filter],1,TB_TRANSACTIONS[Subcategory],AE177),0),AF177))</f>
        <v/>
      </c>
      <c r="AH177" s="153" t="str">
        <f>IF(AE177="","",IF(IFERROR(SUMIFS(TB_TRANSACTIONS[Total ($)],TB_TRANSACTIONS[Subcategory],Analysis!AE177,TB_TRANSACTIONS[Quarter],$AD$8,TB_TRANSACTIONS[Quarterly filter],1),0)&gt;AF177,SUMIFS(TB_TRANSACTIONS[Total ($)],TB_TRANSACTIONS[Subcategory],Analysis!AE177,TB_TRANSACTIONS[Quarter],$AD$8,TB_TRANSACTIONS[Quarterly filter],1),0))</f>
        <v/>
      </c>
      <c r="AI177" s="153" t="str">
        <f t="shared" si="61"/>
        <v/>
      </c>
      <c r="AJ177" s="151" t="str">
        <f t="shared" si="62"/>
        <v/>
      </c>
      <c r="AK177" s="151" t="str">
        <f t="shared" si="63"/>
        <v/>
      </c>
      <c r="AL177" s="151" t="str">
        <f t="shared" si="64"/>
        <v/>
      </c>
      <c r="AM177" s="226" t="str">
        <f t="shared" si="65"/>
        <v/>
      </c>
      <c r="AN177" s="186">
        <v>124</v>
      </c>
      <c r="AO177" s="146"/>
      <c r="AP177" s="153" t="str">
        <f>IF(AE177="","",IFERROR(SUMIFS(TB_TRANSACTIONS[Total ($)],TB_TRANSACTIONS[Subcategory],Analysis!AE177,TB_TRANSACTIONS[Quarter],$AD$8,TB_TRANSACTIONS[Expense type],"Fixed",TB_TRANSACTIONS[Quarterly filter],1),0))</f>
        <v/>
      </c>
      <c r="AQ177" s="153" t="str">
        <f>IF(AE177="","",IFERROR(SUMIFS(TB_TRANSACTIONS[Total ($)],TB_TRANSACTIONS[Subcategory],Analysis!AE177,TB_TRANSACTIONS[Quarter],$AD$8,TB_TRANSACTIONS[Expense type],"Variable",TB_TRANSACTIONS[Quarterly filter],1),0))</f>
        <v/>
      </c>
      <c r="AV177" s="146"/>
      <c r="AW177" s="186">
        <v>124</v>
      </c>
      <c r="AX177" s="146"/>
      <c r="AY177" s="153" t="str">
        <f>IF(AX177="","",IFERROR(SUMIFS(TB_ALLOCATIONS[Total ($)],TB_ALLOCATIONS[Annual filter],1,TB_ALLOCATIONS[Subcategory],Analysis!AX177),0))</f>
        <v/>
      </c>
      <c r="AZ177" s="153" t="str">
        <f>IF(AX177="","",IF(IFERROR(SUMIFS(TB_TRANSACTIONS[Total ($)],TB_TRANSACTIONS[Annual filter],1,TB_TRANSACTIONS[Subcategory],AX177),0)&lt;AY177,IFERROR(SUMIFS(TB_TRANSACTIONS[Total ($)],TB_TRANSACTIONS[Annual filter],1,TB_TRANSACTIONS[Subcategory],AX177),0),AY177))</f>
        <v/>
      </c>
      <c r="BA177" s="153" t="str">
        <f>IF(AX177="","",IF(IFERROR(SUMIFS(TB_TRANSACTIONS[Total ($)],TB_TRANSACTIONS[Subcategory],Analysis!AX177,TB_TRANSACTIONS[Annual filter],1),0)&gt;AY177,SUMIFS(TB_TRANSACTIONS[Total ($)],TB_TRANSACTIONS[Subcategory],Analysis!AX177,TB_TRANSACTIONS[Annual filter],1),0))</f>
        <v/>
      </c>
      <c r="BB177" s="153" t="str">
        <f t="shared" si="57"/>
        <v/>
      </c>
      <c r="BC177" s="151" t="str">
        <f t="shared" si="58"/>
        <v/>
      </c>
      <c r="BD177" s="151" t="str">
        <f t="shared" si="56"/>
        <v/>
      </c>
      <c r="BE177" s="151" t="str">
        <f t="shared" si="59"/>
        <v/>
      </c>
      <c r="BF177" s="226" t="str">
        <f t="shared" si="60"/>
        <v/>
      </c>
      <c r="BH177" s="146"/>
      <c r="BI177" s="153" t="str">
        <f>IF(AX177="","",IFERROR(SUMIFS(TB_TRANSACTIONS[Total ($)],TB_TRANSACTIONS[Subcategory],Analysis!AX177,TB_TRANSACTIONS[Annual filter],1,TB_TRANSACTIONS[Expense type],"Fixed"),0))</f>
        <v/>
      </c>
      <c r="BJ177" s="153" t="str">
        <f>IF(AX177="","",IFERROR(SUMIFS(TB_TRANSACTIONS[Total ($)],TB_TRANSACTIONS[Subcategory],Analysis!AX177,TB_TRANSACTIONS[Annual filter],1,TB_TRANSACTIONS[Expense type],"Variable"),0))</f>
        <v/>
      </c>
      <c r="BK177" s="24"/>
      <c r="BL177" s="24"/>
      <c r="BM177" s="24"/>
      <c r="BN177" s="24"/>
      <c r="BO177" s="269" t="str">
        <f ca="1">IF(Summary!$H177="","",OFFSET(Summary!$H177,0,Analysis!BO$10))</f>
        <v/>
      </c>
      <c r="BP177" s="269" t="str">
        <f ca="1">IF(Summary!$H177="","",OFFSET(Summary!$H177,0,Analysis!BP$10))</f>
        <v/>
      </c>
      <c r="BQ177" s="269" t="str">
        <f ca="1">IF(Summary!$H177="","",OFFSET(Summary!$H177,0,Analysis!BQ$10))</f>
        <v/>
      </c>
      <c r="BR177" s="269" t="str">
        <f ca="1">IF(Summary!$H177="","",OFFSET(Summary!$H177,0,Analysis!BR$10))</f>
        <v/>
      </c>
      <c r="BS177" s="269" t="str">
        <f ca="1">IF(Summary!$H177="","",OFFSET(Summary!$H177,0,Analysis!BS$10))</f>
        <v/>
      </c>
      <c r="BT177" s="269" t="str">
        <f ca="1">IF(Summary!$H177="","",OFFSET(Summary!$H177,0,Analysis!BT$10))</f>
        <v/>
      </c>
      <c r="BU177" s="269" t="str">
        <f ca="1">IF(Summary!$H177="","",OFFSET(Summary!$H177,0,Analysis!BU$10))</f>
        <v/>
      </c>
      <c r="BV177" s="269" t="str">
        <f ca="1">IF(Summary!$H177="","",OFFSET(Summary!$H177,0,Analysis!BV$10))</f>
        <v/>
      </c>
      <c r="BW177" s="269" t="str">
        <f ca="1">IF(Summary!$H177="","",OFFSET(Summary!$H177,0,Analysis!BW$10))</f>
        <v/>
      </c>
      <c r="BX177" s="269" t="str">
        <f ca="1">IF(Summary!$H177="","",OFFSET(Summary!$H177,0,Analysis!BX$10))</f>
        <v/>
      </c>
      <c r="BY177" s="269" t="str">
        <f ca="1">IF(Summary!$H177="","",OFFSET(Summary!$H177,0,Analysis!BY$10))</f>
        <v/>
      </c>
      <c r="BZ177" s="269" t="str">
        <f ca="1">IF(Summary!$H177="","",OFFSET(Summary!$H177,0,Analysis!BZ$10))</f>
        <v/>
      </c>
      <c r="CA177" s="269"/>
    </row>
    <row r="178" spans="4:79" ht="18" customHeight="1" x14ac:dyDescent="0.25">
      <c r="D178" s="38"/>
      <c r="E178" s="45"/>
      <c r="F178" s="44"/>
      <c r="G178" s="177"/>
      <c r="H178" s="175"/>
      <c r="I178" s="44"/>
      <c r="J178" s="183"/>
      <c r="K178" s="186">
        <v>125</v>
      </c>
      <c r="L178" s="146"/>
      <c r="M178" s="153" t="str">
        <f>IF(L178="","",IFERROR(SUMIFS(Allocations!$AA$29:$AA$128,Allocations!$AC$29:$AC$128,1,Allocations!$Z$29:$Z$128,Analysis!L178),0))</f>
        <v/>
      </c>
      <c r="N178" s="153" t="str">
        <f>IF(L178="","",IF(IFERROR(SUMIFS(TB_TRANSACTIONS[Total ($)],TB_TRANSACTIONS[Subcategory],Analysis!L178,TB_TRANSACTIONS[Month],$K$8),0)&lt;M178,IFERROR(SUMIFS(TB_TRANSACTIONS[Total ($)],TB_TRANSACTIONS[Subcategory],Analysis!L178,TB_TRANSACTIONS[Month],$K$8),0),M178))</f>
        <v/>
      </c>
      <c r="O178" s="153" t="str">
        <f>IF(L178="","",IF(IFERROR(SUMIFS(TB_TRANSACTIONS[Total ($)],TB_TRANSACTIONS[Subcategory],Analysis!L178,TB_TRANSACTIONS[Month],$K$8,TB_TRANSACTIONS[Monthly filter],1),0)&gt;M178,SUMIFS(TB_TRANSACTIONS[Total ($)],TB_TRANSACTIONS[Subcategory],Analysis!L178,TB_TRANSACTIONS[Month],$K$8,TB_TRANSACTIONS[Monthly filter],1),0))</f>
        <v/>
      </c>
      <c r="P178" s="153" t="str">
        <f t="shared" si="66"/>
        <v/>
      </c>
      <c r="Q178" s="151" t="str">
        <f t="shared" si="55"/>
        <v/>
      </c>
      <c r="R178" s="151" t="str">
        <f t="shared" si="67"/>
        <v/>
      </c>
      <c r="S178" s="151" t="str">
        <f t="shared" si="68"/>
        <v/>
      </c>
      <c r="T178" s="226" t="str">
        <f t="shared" si="69"/>
        <v/>
      </c>
      <c r="U178" s="186">
        <v>125</v>
      </c>
      <c r="V178" s="146"/>
      <c r="W178" s="153" t="str">
        <f>IF(L178="","",IFERROR(SUMIFS(TB_TRANSACTIONS[Total ($)],TB_TRANSACTIONS[Subcategory],Analysis!L178,TB_TRANSACTIONS[Month],$K$8,TB_TRANSACTIONS[Expense type],"Fixed",TB_TRANSACTIONS[Monthly filter],1),0))</f>
        <v/>
      </c>
      <c r="X178" s="153" t="str">
        <f>IF(L178="","",IFERROR(SUMIFS(TB_TRANSACTIONS[Total ($)],TB_TRANSACTIONS[Subcategory],Analysis!L178,TB_TRANSACTIONS[Month],$K$8,TB_TRANSACTIONS[Expense type],"Variable",TB_TRANSACTIONS[Monthly filter],1),0))</f>
        <v/>
      </c>
      <c r="Y178" s="153"/>
      <c r="AC178" s="146"/>
      <c r="AD178" s="186">
        <v>125</v>
      </c>
      <c r="AF178" s="153" t="str">
        <f>IF(AE178="","",IFERROR(SUMIFS(Allocations!$AF$29:$AF$128,Allocations!$AH$29:$AH$128,1,Allocations!$AE$29:$AE$128,Analysis!AE178),0))</f>
        <v/>
      </c>
      <c r="AG178" s="153" t="str">
        <f>IF(AE178="","",IF(IFERROR(SUMIFS(TB_TRANSACTIONS[Total ($)],TB_TRANSACTIONS[Quarterly filter],1,TB_TRANSACTIONS[Subcategory],AE178),0)&lt;AF178,IFERROR(SUMIFS(TB_TRANSACTIONS[Total ($)],TB_TRANSACTIONS[Quarterly filter],1,TB_TRANSACTIONS[Subcategory],AE178),0),AF178))</f>
        <v/>
      </c>
      <c r="AH178" s="153" t="str">
        <f>IF(AE178="","",IF(IFERROR(SUMIFS(TB_TRANSACTIONS[Total ($)],TB_TRANSACTIONS[Subcategory],Analysis!AE178,TB_TRANSACTIONS[Quarter],$AD$8,TB_TRANSACTIONS[Quarterly filter],1),0)&gt;AF178,SUMIFS(TB_TRANSACTIONS[Total ($)],TB_TRANSACTIONS[Subcategory],Analysis!AE178,TB_TRANSACTIONS[Quarter],$AD$8,TB_TRANSACTIONS[Quarterly filter],1),0))</f>
        <v/>
      </c>
      <c r="AI178" s="153" t="str">
        <f t="shared" si="61"/>
        <v/>
      </c>
      <c r="AJ178" s="151" t="str">
        <f t="shared" si="62"/>
        <v/>
      </c>
      <c r="AK178" s="151" t="str">
        <f t="shared" si="63"/>
        <v/>
      </c>
      <c r="AL178" s="151" t="str">
        <f t="shared" si="64"/>
        <v/>
      </c>
      <c r="AM178" s="226" t="str">
        <f t="shared" si="65"/>
        <v/>
      </c>
      <c r="AN178" s="186">
        <v>125</v>
      </c>
      <c r="AO178" s="146"/>
      <c r="AP178" s="153" t="str">
        <f>IF(AE178="","",IFERROR(SUMIFS(TB_TRANSACTIONS[Total ($)],TB_TRANSACTIONS[Subcategory],Analysis!AE178,TB_TRANSACTIONS[Quarter],$AD$8,TB_TRANSACTIONS[Expense type],"Fixed",TB_TRANSACTIONS[Quarterly filter],1),0))</f>
        <v/>
      </c>
      <c r="AQ178" s="153" t="str">
        <f>IF(AE178="","",IFERROR(SUMIFS(TB_TRANSACTIONS[Total ($)],TB_TRANSACTIONS[Subcategory],Analysis!AE178,TB_TRANSACTIONS[Quarter],$AD$8,TB_TRANSACTIONS[Expense type],"Variable",TB_TRANSACTIONS[Quarterly filter],1),0))</f>
        <v/>
      </c>
      <c r="AV178" s="146"/>
      <c r="AW178" s="186">
        <v>125</v>
      </c>
      <c r="AX178" s="146"/>
      <c r="AY178" s="153" t="str">
        <f>IF(AX178="","",IFERROR(SUMIFS(TB_ALLOCATIONS[Total ($)],TB_ALLOCATIONS[Annual filter],1,TB_ALLOCATIONS[Subcategory],Analysis!AX178),0))</f>
        <v/>
      </c>
      <c r="AZ178" s="153" t="str">
        <f>IF(AX178="","",IF(IFERROR(SUMIFS(TB_TRANSACTIONS[Total ($)],TB_TRANSACTIONS[Annual filter],1,TB_TRANSACTIONS[Subcategory],AX178),0)&lt;AY178,IFERROR(SUMIFS(TB_TRANSACTIONS[Total ($)],TB_TRANSACTIONS[Annual filter],1,TB_TRANSACTIONS[Subcategory],AX178),0),AY178))</f>
        <v/>
      </c>
      <c r="BA178" s="153" t="str">
        <f>IF(AX178="","",IF(IFERROR(SUMIFS(TB_TRANSACTIONS[Total ($)],TB_TRANSACTIONS[Subcategory],Analysis!AX178,TB_TRANSACTIONS[Annual filter],1),0)&gt;AY178,SUMIFS(TB_TRANSACTIONS[Total ($)],TB_TRANSACTIONS[Subcategory],Analysis!AX178,TB_TRANSACTIONS[Annual filter],1),0))</f>
        <v/>
      </c>
      <c r="BB178" s="153" t="str">
        <f t="shared" si="57"/>
        <v/>
      </c>
      <c r="BC178" s="151" t="str">
        <f t="shared" si="58"/>
        <v/>
      </c>
      <c r="BD178" s="151" t="str">
        <f t="shared" si="56"/>
        <v/>
      </c>
      <c r="BE178" s="151" t="str">
        <f t="shared" si="59"/>
        <v/>
      </c>
      <c r="BF178" s="226" t="str">
        <f t="shared" si="60"/>
        <v/>
      </c>
      <c r="BH178" s="146"/>
      <c r="BI178" s="153" t="str">
        <f>IF(AX178="","",IFERROR(SUMIFS(TB_TRANSACTIONS[Total ($)],TB_TRANSACTIONS[Subcategory],Analysis!AX178,TB_TRANSACTIONS[Annual filter],1,TB_TRANSACTIONS[Expense type],"Fixed"),0))</f>
        <v/>
      </c>
      <c r="BJ178" s="153" t="str">
        <f>IF(AX178="","",IFERROR(SUMIFS(TB_TRANSACTIONS[Total ($)],TB_TRANSACTIONS[Subcategory],Analysis!AX178,TB_TRANSACTIONS[Annual filter],1,TB_TRANSACTIONS[Expense type],"Variable"),0))</f>
        <v/>
      </c>
      <c r="BK178" s="24"/>
      <c r="BL178" s="24"/>
      <c r="BM178" s="24"/>
      <c r="BN178" s="24"/>
      <c r="BO178" s="269" t="str">
        <f ca="1">IF(Summary!$H178="","",OFFSET(Summary!$H178,0,Analysis!BO$10))</f>
        <v/>
      </c>
      <c r="BP178" s="269" t="str">
        <f ca="1">IF(Summary!$H178="","",OFFSET(Summary!$H178,0,Analysis!BP$10))</f>
        <v/>
      </c>
      <c r="BQ178" s="269" t="str">
        <f ca="1">IF(Summary!$H178="","",OFFSET(Summary!$H178,0,Analysis!BQ$10))</f>
        <v/>
      </c>
      <c r="BR178" s="269" t="str">
        <f ca="1">IF(Summary!$H178="","",OFFSET(Summary!$H178,0,Analysis!BR$10))</f>
        <v/>
      </c>
      <c r="BS178" s="269" t="str">
        <f ca="1">IF(Summary!$H178="","",OFFSET(Summary!$H178,0,Analysis!BS$10))</f>
        <v/>
      </c>
      <c r="BT178" s="269" t="str">
        <f ca="1">IF(Summary!$H178="","",OFFSET(Summary!$H178,0,Analysis!BT$10))</f>
        <v/>
      </c>
      <c r="BU178" s="269" t="str">
        <f ca="1">IF(Summary!$H178="","",OFFSET(Summary!$H178,0,Analysis!BU$10))</f>
        <v/>
      </c>
      <c r="BV178" s="269" t="str">
        <f ca="1">IF(Summary!$H178="","",OFFSET(Summary!$H178,0,Analysis!BV$10))</f>
        <v/>
      </c>
      <c r="BW178" s="269" t="str">
        <f ca="1">IF(Summary!$H178="","",OFFSET(Summary!$H178,0,Analysis!BW$10))</f>
        <v/>
      </c>
      <c r="BX178" s="269" t="str">
        <f ca="1">IF(Summary!$H178="","",OFFSET(Summary!$H178,0,Analysis!BX$10))</f>
        <v/>
      </c>
      <c r="BY178" s="269" t="str">
        <f ca="1">IF(Summary!$H178="","",OFFSET(Summary!$H178,0,Analysis!BY$10))</f>
        <v/>
      </c>
      <c r="BZ178" s="269" t="str">
        <f ca="1">IF(Summary!$H178="","",OFFSET(Summary!$H178,0,Analysis!BZ$10))</f>
        <v/>
      </c>
      <c r="CA178" s="269"/>
    </row>
    <row r="179" spans="4:79" ht="18" customHeight="1" x14ac:dyDescent="0.25">
      <c r="D179" s="38"/>
      <c r="E179" s="45"/>
      <c r="F179" s="44"/>
      <c r="G179" s="177"/>
      <c r="H179" s="175"/>
      <c r="I179" s="44"/>
      <c r="J179" s="183"/>
      <c r="K179" s="186">
        <v>126</v>
      </c>
      <c r="L179" s="146"/>
      <c r="M179" s="153" t="str">
        <f>IF(L179="","",IFERROR(SUMIFS(Allocations!$AA$29:$AA$128,Allocations!$AC$29:$AC$128,1,Allocations!$Z$29:$Z$128,Analysis!L179),0))</f>
        <v/>
      </c>
      <c r="N179" s="153" t="str">
        <f>IF(L179="","",IF(IFERROR(SUMIFS(TB_TRANSACTIONS[Total ($)],TB_TRANSACTIONS[Subcategory],Analysis!L179,TB_TRANSACTIONS[Month],$K$8),0)&lt;M179,IFERROR(SUMIFS(TB_TRANSACTIONS[Total ($)],TB_TRANSACTIONS[Subcategory],Analysis!L179,TB_TRANSACTIONS[Month],$K$8),0),M179))</f>
        <v/>
      </c>
      <c r="O179" s="153" t="str">
        <f>IF(L179="","",IF(IFERROR(SUMIFS(TB_TRANSACTIONS[Total ($)],TB_TRANSACTIONS[Subcategory],Analysis!L179,TB_TRANSACTIONS[Month],$K$8,TB_TRANSACTIONS[Monthly filter],1),0)&gt;M179,SUMIFS(TB_TRANSACTIONS[Total ($)],TB_TRANSACTIONS[Subcategory],Analysis!L179,TB_TRANSACTIONS[Month],$K$8,TB_TRANSACTIONS[Monthly filter],1),0))</f>
        <v/>
      </c>
      <c r="P179" s="153" t="str">
        <f t="shared" si="66"/>
        <v/>
      </c>
      <c r="Q179" s="151" t="str">
        <f t="shared" si="55"/>
        <v/>
      </c>
      <c r="R179" s="151" t="str">
        <f t="shared" si="67"/>
        <v/>
      </c>
      <c r="S179" s="151" t="str">
        <f t="shared" si="68"/>
        <v/>
      </c>
      <c r="T179" s="226" t="str">
        <f t="shared" si="69"/>
        <v/>
      </c>
      <c r="U179" s="186">
        <v>126</v>
      </c>
      <c r="V179" s="146"/>
      <c r="W179" s="153" t="str">
        <f>IF(L179="","",IFERROR(SUMIFS(TB_TRANSACTIONS[Total ($)],TB_TRANSACTIONS[Subcategory],Analysis!L179,TB_TRANSACTIONS[Month],$K$8,TB_TRANSACTIONS[Expense type],"Fixed",TB_TRANSACTIONS[Monthly filter],1),0))</f>
        <v/>
      </c>
      <c r="X179" s="153" t="str">
        <f>IF(L179="","",IFERROR(SUMIFS(TB_TRANSACTIONS[Total ($)],TB_TRANSACTIONS[Subcategory],Analysis!L179,TB_TRANSACTIONS[Month],$K$8,TB_TRANSACTIONS[Expense type],"Variable",TB_TRANSACTIONS[Monthly filter],1),0))</f>
        <v/>
      </c>
      <c r="Y179" s="153"/>
      <c r="AC179" s="146"/>
      <c r="AD179" s="186">
        <v>126</v>
      </c>
      <c r="AF179" s="153" t="str">
        <f>IF(AE179="","",IFERROR(SUMIFS(Allocations!$AF$29:$AF$128,Allocations!$AH$29:$AH$128,1,Allocations!$AE$29:$AE$128,Analysis!AE179),0))</f>
        <v/>
      </c>
      <c r="AG179" s="153" t="str">
        <f>IF(AE179="","",IF(IFERROR(SUMIFS(TB_TRANSACTIONS[Total ($)],TB_TRANSACTIONS[Quarterly filter],1,TB_TRANSACTIONS[Subcategory],AE179),0)&lt;AF179,IFERROR(SUMIFS(TB_TRANSACTIONS[Total ($)],TB_TRANSACTIONS[Quarterly filter],1,TB_TRANSACTIONS[Subcategory],AE179),0),AF179))</f>
        <v/>
      </c>
      <c r="AH179" s="153" t="str">
        <f>IF(AE179="","",IF(IFERROR(SUMIFS(TB_TRANSACTIONS[Total ($)],TB_TRANSACTIONS[Subcategory],Analysis!AE179,TB_TRANSACTIONS[Quarter],$AD$8,TB_TRANSACTIONS[Quarterly filter],1),0)&gt;AF179,SUMIFS(TB_TRANSACTIONS[Total ($)],TB_TRANSACTIONS[Subcategory],Analysis!AE179,TB_TRANSACTIONS[Quarter],$AD$8,TB_TRANSACTIONS[Quarterly filter],1),0))</f>
        <v/>
      </c>
      <c r="AI179" s="153" t="str">
        <f t="shared" si="61"/>
        <v/>
      </c>
      <c r="AJ179" s="151" t="str">
        <f t="shared" si="62"/>
        <v/>
      </c>
      <c r="AK179" s="151" t="str">
        <f t="shared" si="63"/>
        <v/>
      </c>
      <c r="AL179" s="151" t="str">
        <f t="shared" si="64"/>
        <v/>
      </c>
      <c r="AM179" s="226" t="str">
        <f t="shared" si="65"/>
        <v/>
      </c>
      <c r="AN179" s="186">
        <v>126</v>
      </c>
      <c r="AO179" s="146"/>
      <c r="AP179" s="153" t="str">
        <f>IF(AE179="","",IFERROR(SUMIFS(TB_TRANSACTIONS[Total ($)],TB_TRANSACTIONS[Subcategory],Analysis!AE179,TB_TRANSACTIONS[Quarter],$AD$8,TB_TRANSACTIONS[Expense type],"Fixed",TB_TRANSACTIONS[Quarterly filter],1),0))</f>
        <v/>
      </c>
      <c r="AQ179" s="153" t="str">
        <f>IF(AE179="","",IFERROR(SUMIFS(TB_TRANSACTIONS[Total ($)],TB_TRANSACTIONS[Subcategory],Analysis!AE179,TB_TRANSACTIONS[Quarter],$AD$8,TB_TRANSACTIONS[Expense type],"Variable",TB_TRANSACTIONS[Quarterly filter],1),0))</f>
        <v/>
      </c>
      <c r="AV179" s="146"/>
      <c r="AW179" s="186">
        <v>126</v>
      </c>
      <c r="AX179" s="146"/>
      <c r="AY179" s="153" t="str">
        <f>IF(AX179="","",IFERROR(SUMIFS(TB_ALLOCATIONS[Total ($)],TB_ALLOCATIONS[Annual filter],1,TB_ALLOCATIONS[Subcategory],Analysis!AX179),0))</f>
        <v/>
      </c>
      <c r="AZ179" s="153" t="str">
        <f>IF(AX179="","",IF(IFERROR(SUMIFS(TB_TRANSACTIONS[Total ($)],TB_TRANSACTIONS[Annual filter],1,TB_TRANSACTIONS[Subcategory],AX179),0)&lt;AY179,IFERROR(SUMIFS(TB_TRANSACTIONS[Total ($)],TB_TRANSACTIONS[Annual filter],1,TB_TRANSACTIONS[Subcategory],AX179),0),AY179))</f>
        <v/>
      </c>
      <c r="BA179" s="153" t="str">
        <f>IF(AX179="","",IF(IFERROR(SUMIFS(TB_TRANSACTIONS[Total ($)],TB_TRANSACTIONS[Subcategory],Analysis!AX179,TB_TRANSACTIONS[Annual filter],1),0)&gt;AY179,SUMIFS(TB_TRANSACTIONS[Total ($)],TB_TRANSACTIONS[Subcategory],Analysis!AX179,TB_TRANSACTIONS[Annual filter],1),0))</f>
        <v/>
      </c>
      <c r="BB179" s="153" t="str">
        <f t="shared" si="57"/>
        <v/>
      </c>
      <c r="BC179" s="151" t="str">
        <f t="shared" si="58"/>
        <v/>
      </c>
      <c r="BD179" s="151" t="str">
        <f t="shared" si="56"/>
        <v/>
      </c>
      <c r="BE179" s="151" t="str">
        <f t="shared" si="59"/>
        <v/>
      </c>
      <c r="BF179" s="226" t="str">
        <f t="shared" si="60"/>
        <v/>
      </c>
      <c r="BH179" s="146"/>
      <c r="BI179" s="153" t="str">
        <f>IF(AX179="","",IFERROR(SUMIFS(TB_TRANSACTIONS[Total ($)],TB_TRANSACTIONS[Subcategory],Analysis!AX179,TB_TRANSACTIONS[Annual filter],1,TB_TRANSACTIONS[Expense type],"Fixed"),0))</f>
        <v/>
      </c>
      <c r="BJ179" s="153" t="str">
        <f>IF(AX179="","",IFERROR(SUMIFS(TB_TRANSACTIONS[Total ($)],TB_TRANSACTIONS[Subcategory],Analysis!AX179,TB_TRANSACTIONS[Annual filter],1,TB_TRANSACTIONS[Expense type],"Variable"),0))</f>
        <v/>
      </c>
      <c r="BK179" s="24"/>
      <c r="BL179" s="24"/>
      <c r="BM179" s="24"/>
      <c r="BN179" s="24"/>
      <c r="BO179" s="269" t="str">
        <f ca="1">IF(Summary!$H179="","",OFFSET(Summary!$H179,0,Analysis!BO$10))</f>
        <v/>
      </c>
      <c r="BP179" s="269" t="str">
        <f ca="1">IF(Summary!$H179="","",OFFSET(Summary!$H179,0,Analysis!BP$10))</f>
        <v/>
      </c>
      <c r="BQ179" s="269" t="str">
        <f ca="1">IF(Summary!$H179="","",OFFSET(Summary!$H179,0,Analysis!BQ$10))</f>
        <v/>
      </c>
      <c r="BR179" s="269" t="str">
        <f ca="1">IF(Summary!$H179="","",OFFSET(Summary!$H179,0,Analysis!BR$10))</f>
        <v/>
      </c>
      <c r="BS179" s="269" t="str">
        <f ca="1">IF(Summary!$H179="","",OFFSET(Summary!$H179,0,Analysis!BS$10))</f>
        <v/>
      </c>
      <c r="BT179" s="269" t="str">
        <f ca="1">IF(Summary!$H179="","",OFFSET(Summary!$H179,0,Analysis!BT$10))</f>
        <v/>
      </c>
      <c r="BU179" s="269" t="str">
        <f ca="1">IF(Summary!$H179="","",OFFSET(Summary!$H179,0,Analysis!BU$10))</f>
        <v/>
      </c>
      <c r="BV179" s="269" t="str">
        <f ca="1">IF(Summary!$H179="","",OFFSET(Summary!$H179,0,Analysis!BV$10))</f>
        <v/>
      </c>
      <c r="BW179" s="269" t="str">
        <f ca="1">IF(Summary!$H179="","",OFFSET(Summary!$H179,0,Analysis!BW$10))</f>
        <v/>
      </c>
      <c r="BX179" s="269" t="str">
        <f ca="1">IF(Summary!$H179="","",OFFSET(Summary!$H179,0,Analysis!BX$10))</f>
        <v/>
      </c>
      <c r="BY179" s="269" t="str">
        <f ca="1">IF(Summary!$H179="","",OFFSET(Summary!$H179,0,Analysis!BY$10))</f>
        <v/>
      </c>
      <c r="BZ179" s="269" t="str">
        <f ca="1">IF(Summary!$H179="","",OFFSET(Summary!$H179,0,Analysis!BZ$10))</f>
        <v/>
      </c>
      <c r="CA179" s="269"/>
    </row>
    <row r="180" spans="4:79" ht="18" customHeight="1" x14ac:dyDescent="0.25">
      <c r="D180" s="38"/>
      <c r="E180" s="45"/>
      <c r="F180" s="44"/>
      <c r="G180" s="177"/>
      <c r="H180" s="175"/>
      <c r="I180" s="44"/>
      <c r="J180" s="183"/>
      <c r="K180" s="186">
        <v>127</v>
      </c>
      <c r="L180" s="146"/>
      <c r="M180" s="153" t="str">
        <f>IF(L180="","",IFERROR(SUMIFS(Allocations!$AA$29:$AA$128,Allocations!$AC$29:$AC$128,1,Allocations!$Z$29:$Z$128,Analysis!L180),0))</f>
        <v/>
      </c>
      <c r="N180" s="153" t="str">
        <f>IF(L180="","",IF(IFERROR(SUMIFS(TB_TRANSACTIONS[Total ($)],TB_TRANSACTIONS[Subcategory],Analysis!L180,TB_TRANSACTIONS[Month],$K$8),0)&lt;M180,IFERROR(SUMIFS(TB_TRANSACTIONS[Total ($)],TB_TRANSACTIONS[Subcategory],Analysis!L180,TB_TRANSACTIONS[Month],$K$8),0),M180))</f>
        <v/>
      </c>
      <c r="O180" s="153" t="str">
        <f>IF(L180="","",IF(IFERROR(SUMIFS(TB_TRANSACTIONS[Total ($)],TB_TRANSACTIONS[Subcategory],Analysis!L180,TB_TRANSACTIONS[Month],$K$8,TB_TRANSACTIONS[Monthly filter],1),0)&gt;M180,SUMIFS(TB_TRANSACTIONS[Total ($)],TB_TRANSACTIONS[Subcategory],Analysis!L180,TB_TRANSACTIONS[Month],$K$8,TB_TRANSACTIONS[Monthly filter],1),0))</f>
        <v/>
      </c>
      <c r="P180" s="153" t="str">
        <f t="shared" si="66"/>
        <v/>
      </c>
      <c r="Q180" s="151" t="str">
        <f t="shared" si="55"/>
        <v/>
      </c>
      <c r="R180" s="151" t="str">
        <f t="shared" si="67"/>
        <v/>
      </c>
      <c r="S180" s="151" t="str">
        <f t="shared" si="68"/>
        <v/>
      </c>
      <c r="T180" s="226" t="str">
        <f t="shared" si="69"/>
        <v/>
      </c>
      <c r="U180" s="186">
        <v>127</v>
      </c>
      <c r="V180" s="146"/>
      <c r="W180" s="153" t="str">
        <f>IF(L180="","",IFERROR(SUMIFS(TB_TRANSACTIONS[Total ($)],TB_TRANSACTIONS[Subcategory],Analysis!L180,TB_TRANSACTIONS[Month],$K$8,TB_TRANSACTIONS[Expense type],"Fixed",TB_TRANSACTIONS[Monthly filter],1),0))</f>
        <v/>
      </c>
      <c r="X180" s="153" t="str">
        <f>IF(L180="","",IFERROR(SUMIFS(TB_TRANSACTIONS[Total ($)],TB_TRANSACTIONS[Subcategory],Analysis!L180,TB_TRANSACTIONS[Month],$K$8,TB_TRANSACTIONS[Expense type],"Variable",TB_TRANSACTIONS[Monthly filter],1),0))</f>
        <v/>
      </c>
      <c r="Y180" s="153"/>
      <c r="AC180" s="146"/>
      <c r="AD180" s="186">
        <v>127</v>
      </c>
      <c r="AF180" s="153" t="str">
        <f>IF(AE180="","",IFERROR(SUMIFS(Allocations!$AF$29:$AF$128,Allocations!$AH$29:$AH$128,1,Allocations!$AE$29:$AE$128,Analysis!AE180),0))</f>
        <v/>
      </c>
      <c r="AG180" s="153" t="str">
        <f>IF(AE180="","",IF(IFERROR(SUMIFS(TB_TRANSACTIONS[Total ($)],TB_TRANSACTIONS[Quarterly filter],1,TB_TRANSACTIONS[Subcategory],AE180),0)&lt;AF180,IFERROR(SUMIFS(TB_TRANSACTIONS[Total ($)],TB_TRANSACTIONS[Quarterly filter],1,TB_TRANSACTIONS[Subcategory],AE180),0),AF180))</f>
        <v/>
      </c>
      <c r="AH180" s="153" t="str">
        <f>IF(AE180="","",IF(IFERROR(SUMIFS(TB_TRANSACTIONS[Total ($)],TB_TRANSACTIONS[Subcategory],Analysis!AE180,TB_TRANSACTIONS[Quarter],$AD$8,TB_TRANSACTIONS[Quarterly filter],1),0)&gt;AF180,SUMIFS(TB_TRANSACTIONS[Total ($)],TB_TRANSACTIONS[Subcategory],Analysis!AE180,TB_TRANSACTIONS[Quarter],$AD$8,TB_TRANSACTIONS[Quarterly filter],1),0))</f>
        <v/>
      </c>
      <c r="AI180" s="153" t="str">
        <f t="shared" si="61"/>
        <v/>
      </c>
      <c r="AJ180" s="151" t="str">
        <f t="shared" si="62"/>
        <v/>
      </c>
      <c r="AK180" s="151" t="str">
        <f t="shared" si="63"/>
        <v/>
      </c>
      <c r="AL180" s="151" t="str">
        <f t="shared" si="64"/>
        <v/>
      </c>
      <c r="AM180" s="226" t="str">
        <f t="shared" si="65"/>
        <v/>
      </c>
      <c r="AN180" s="186">
        <v>127</v>
      </c>
      <c r="AO180" s="146"/>
      <c r="AP180" s="153" t="str">
        <f>IF(AE180="","",IFERROR(SUMIFS(TB_TRANSACTIONS[Total ($)],TB_TRANSACTIONS[Subcategory],Analysis!AE180,TB_TRANSACTIONS[Quarter],$AD$8,TB_TRANSACTIONS[Expense type],"Fixed",TB_TRANSACTIONS[Quarterly filter],1),0))</f>
        <v/>
      </c>
      <c r="AQ180" s="153" t="str">
        <f>IF(AE180="","",IFERROR(SUMIFS(TB_TRANSACTIONS[Total ($)],TB_TRANSACTIONS[Subcategory],Analysis!AE180,TB_TRANSACTIONS[Quarter],$AD$8,TB_TRANSACTIONS[Expense type],"Variable",TB_TRANSACTIONS[Quarterly filter],1),0))</f>
        <v/>
      </c>
      <c r="AV180" s="146"/>
      <c r="AW180" s="186">
        <v>127</v>
      </c>
      <c r="AX180" s="146"/>
      <c r="AY180" s="153" t="str">
        <f>IF(AX180="","",IFERROR(SUMIFS(TB_ALLOCATIONS[Total ($)],TB_ALLOCATIONS[Annual filter],1,TB_ALLOCATIONS[Subcategory],Analysis!AX180),0))</f>
        <v/>
      </c>
      <c r="AZ180" s="153" t="str">
        <f>IF(AX180="","",IF(IFERROR(SUMIFS(TB_TRANSACTIONS[Total ($)],TB_TRANSACTIONS[Annual filter],1,TB_TRANSACTIONS[Subcategory],AX180),0)&lt;AY180,IFERROR(SUMIFS(TB_TRANSACTIONS[Total ($)],TB_TRANSACTIONS[Annual filter],1,TB_TRANSACTIONS[Subcategory],AX180),0),AY180))</f>
        <v/>
      </c>
      <c r="BA180" s="153" t="str">
        <f>IF(AX180="","",IF(IFERROR(SUMIFS(TB_TRANSACTIONS[Total ($)],TB_TRANSACTIONS[Subcategory],Analysis!AX180,TB_TRANSACTIONS[Annual filter],1),0)&gt;AY180,SUMIFS(TB_TRANSACTIONS[Total ($)],TB_TRANSACTIONS[Subcategory],Analysis!AX180,TB_TRANSACTIONS[Annual filter],1),0))</f>
        <v/>
      </c>
      <c r="BB180" s="153" t="str">
        <f t="shared" si="57"/>
        <v/>
      </c>
      <c r="BC180" s="151" t="str">
        <f t="shared" si="58"/>
        <v/>
      </c>
      <c r="BD180" s="151" t="str">
        <f t="shared" si="56"/>
        <v/>
      </c>
      <c r="BE180" s="151" t="str">
        <f t="shared" si="59"/>
        <v/>
      </c>
      <c r="BF180" s="226" t="str">
        <f t="shared" si="60"/>
        <v/>
      </c>
      <c r="BH180" s="146"/>
      <c r="BI180" s="153" t="str">
        <f>IF(AX180="","",IFERROR(SUMIFS(TB_TRANSACTIONS[Total ($)],TB_TRANSACTIONS[Subcategory],Analysis!AX180,TB_TRANSACTIONS[Annual filter],1,TB_TRANSACTIONS[Expense type],"Fixed"),0))</f>
        <v/>
      </c>
      <c r="BJ180" s="153" t="str">
        <f>IF(AX180="","",IFERROR(SUMIFS(TB_TRANSACTIONS[Total ($)],TB_TRANSACTIONS[Subcategory],Analysis!AX180,TB_TRANSACTIONS[Annual filter],1,TB_TRANSACTIONS[Expense type],"Variable"),0))</f>
        <v/>
      </c>
      <c r="BK180" s="24"/>
      <c r="BL180" s="24"/>
      <c r="BM180" s="24"/>
      <c r="BN180" s="24"/>
      <c r="BO180" s="269" t="str">
        <f ca="1">IF(Summary!$H180="","",OFFSET(Summary!$H180,0,Analysis!BO$10))</f>
        <v/>
      </c>
      <c r="BP180" s="269" t="str">
        <f ca="1">IF(Summary!$H180="","",OFFSET(Summary!$H180,0,Analysis!BP$10))</f>
        <v/>
      </c>
      <c r="BQ180" s="269" t="str">
        <f ca="1">IF(Summary!$H180="","",OFFSET(Summary!$H180,0,Analysis!BQ$10))</f>
        <v/>
      </c>
      <c r="BR180" s="269" t="str">
        <f ca="1">IF(Summary!$H180="","",OFFSET(Summary!$H180,0,Analysis!BR$10))</f>
        <v/>
      </c>
      <c r="BS180" s="269" t="str">
        <f ca="1">IF(Summary!$H180="","",OFFSET(Summary!$H180,0,Analysis!BS$10))</f>
        <v/>
      </c>
      <c r="BT180" s="269" t="str">
        <f ca="1">IF(Summary!$H180="","",OFFSET(Summary!$H180,0,Analysis!BT$10))</f>
        <v/>
      </c>
      <c r="BU180" s="269" t="str">
        <f ca="1">IF(Summary!$H180="","",OFFSET(Summary!$H180,0,Analysis!BU$10))</f>
        <v/>
      </c>
      <c r="BV180" s="269" t="str">
        <f ca="1">IF(Summary!$H180="","",OFFSET(Summary!$H180,0,Analysis!BV$10))</f>
        <v/>
      </c>
      <c r="BW180" s="269" t="str">
        <f ca="1">IF(Summary!$H180="","",OFFSET(Summary!$H180,0,Analysis!BW$10))</f>
        <v/>
      </c>
      <c r="BX180" s="269" t="str">
        <f ca="1">IF(Summary!$H180="","",OFFSET(Summary!$H180,0,Analysis!BX$10))</f>
        <v/>
      </c>
      <c r="BY180" s="269" t="str">
        <f ca="1">IF(Summary!$H180="","",OFFSET(Summary!$H180,0,Analysis!BY$10))</f>
        <v/>
      </c>
      <c r="BZ180" s="269" t="str">
        <f ca="1">IF(Summary!$H180="","",OFFSET(Summary!$H180,0,Analysis!BZ$10))</f>
        <v/>
      </c>
      <c r="CA180" s="269"/>
    </row>
    <row r="181" spans="4:79" ht="18" customHeight="1" x14ac:dyDescent="0.25">
      <c r="D181" s="38"/>
      <c r="E181" s="45"/>
      <c r="F181" s="44"/>
      <c r="G181" s="177"/>
      <c r="H181" s="175"/>
      <c r="I181" s="44"/>
      <c r="J181" s="183"/>
      <c r="K181" s="186">
        <v>128</v>
      </c>
      <c r="L181" s="146"/>
      <c r="M181" s="153" t="str">
        <f>IF(L181="","",IFERROR(SUMIFS(Allocations!$AA$29:$AA$128,Allocations!$AC$29:$AC$128,1,Allocations!$Z$29:$Z$128,Analysis!L181),0))</f>
        <v/>
      </c>
      <c r="N181" s="153" t="str">
        <f>IF(L181="","",IF(IFERROR(SUMIFS(TB_TRANSACTIONS[Total ($)],TB_TRANSACTIONS[Subcategory],Analysis!L181,TB_TRANSACTIONS[Month],$K$8),0)&lt;M181,IFERROR(SUMIFS(TB_TRANSACTIONS[Total ($)],TB_TRANSACTIONS[Subcategory],Analysis!L181,TB_TRANSACTIONS[Month],$K$8),0),M181))</f>
        <v/>
      </c>
      <c r="O181" s="153" t="str">
        <f>IF(L181="","",IF(IFERROR(SUMIFS(TB_TRANSACTIONS[Total ($)],TB_TRANSACTIONS[Subcategory],Analysis!L181,TB_TRANSACTIONS[Month],$K$8,TB_TRANSACTIONS[Monthly filter],1),0)&gt;M181,SUMIFS(TB_TRANSACTIONS[Total ($)],TB_TRANSACTIONS[Subcategory],Analysis!L181,TB_TRANSACTIONS[Month],$K$8,TB_TRANSACTIONS[Monthly filter],1),0))</f>
        <v/>
      </c>
      <c r="P181" s="153" t="str">
        <f t="shared" si="66"/>
        <v/>
      </c>
      <c r="Q181" s="151" t="str">
        <f t="shared" si="55"/>
        <v/>
      </c>
      <c r="R181" s="151" t="str">
        <f t="shared" si="67"/>
        <v/>
      </c>
      <c r="S181" s="151" t="str">
        <f t="shared" si="68"/>
        <v/>
      </c>
      <c r="T181" s="226" t="str">
        <f t="shared" si="69"/>
        <v/>
      </c>
      <c r="U181" s="186">
        <v>128</v>
      </c>
      <c r="V181" s="146"/>
      <c r="W181" s="153" t="str">
        <f>IF(L181="","",IFERROR(SUMIFS(TB_TRANSACTIONS[Total ($)],TB_TRANSACTIONS[Subcategory],Analysis!L181,TB_TRANSACTIONS[Month],$K$8,TB_TRANSACTIONS[Expense type],"Fixed",TB_TRANSACTIONS[Monthly filter],1),0))</f>
        <v/>
      </c>
      <c r="X181" s="153" t="str">
        <f>IF(L181="","",IFERROR(SUMIFS(TB_TRANSACTIONS[Total ($)],TB_TRANSACTIONS[Subcategory],Analysis!L181,TB_TRANSACTIONS[Month],$K$8,TB_TRANSACTIONS[Expense type],"Variable",TB_TRANSACTIONS[Monthly filter],1),0))</f>
        <v/>
      </c>
      <c r="Y181" s="153"/>
      <c r="AC181" s="146"/>
      <c r="AD181" s="186">
        <v>128</v>
      </c>
      <c r="AF181" s="153" t="str">
        <f>IF(AE181="","",IFERROR(SUMIFS(Allocations!$AF$29:$AF$128,Allocations!$AH$29:$AH$128,1,Allocations!$AE$29:$AE$128,Analysis!AE181),0))</f>
        <v/>
      </c>
      <c r="AG181" s="153" t="str">
        <f>IF(AE181="","",IF(IFERROR(SUMIFS(TB_TRANSACTIONS[Total ($)],TB_TRANSACTIONS[Quarterly filter],1,TB_TRANSACTIONS[Subcategory],AE181),0)&lt;AF181,IFERROR(SUMIFS(TB_TRANSACTIONS[Total ($)],TB_TRANSACTIONS[Quarterly filter],1,TB_TRANSACTIONS[Subcategory],AE181),0),AF181))</f>
        <v/>
      </c>
      <c r="AH181" s="153" t="str">
        <f>IF(AE181="","",IF(IFERROR(SUMIFS(TB_TRANSACTIONS[Total ($)],TB_TRANSACTIONS[Subcategory],Analysis!AE181,TB_TRANSACTIONS[Quarter],$AD$8,TB_TRANSACTIONS[Quarterly filter],1),0)&gt;AF181,SUMIFS(TB_TRANSACTIONS[Total ($)],TB_TRANSACTIONS[Subcategory],Analysis!AE181,TB_TRANSACTIONS[Quarter],$AD$8,TB_TRANSACTIONS[Quarterly filter],1),0))</f>
        <v/>
      </c>
      <c r="AI181" s="153" t="str">
        <f t="shared" si="61"/>
        <v/>
      </c>
      <c r="AJ181" s="151" t="str">
        <f t="shared" si="62"/>
        <v/>
      </c>
      <c r="AK181" s="151" t="str">
        <f t="shared" si="63"/>
        <v/>
      </c>
      <c r="AL181" s="151" t="str">
        <f t="shared" si="64"/>
        <v/>
      </c>
      <c r="AM181" s="226" t="str">
        <f t="shared" si="65"/>
        <v/>
      </c>
      <c r="AN181" s="186">
        <v>128</v>
      </c>
      <c r="AO181" s="146"/>
      <c r="AP181" s="153" t="str">
        <f>IF(AE181="","",IFERROR(SUMIFS(TB_TRANSACTIONS[Total ($)],TB_TRANSACTIONS[Subcategory],Analysis!AE181,TB_TRANSACTIONS[Quarter],$AD$8,TB_TRANSACTIONS[Expense type],"Fixed",TB_TRANSACTIONS[Quarterly filter],1),0))</f>
        <v/>
      </c>
      <c r="AQ181" s="153" t="str">
        <f>IF(AE181="","",IFERROR(SUMIFS(TB_TRANSACTIONS[Total ($)],TB_TRANSACTIONS[Subcategory],Analysis!AE181,TB_TRANSACTIONS[Quarter],$AD$8,TB_TRANSACTIONS[Expense type],"Variable",TB_TRANSACTIONS[Quarterly filter],1),0))</f>
        <v/>
      </c>
      <c r="AV181" s="146"/>
      <c r="AW181" s="186">
        <v>128</v>
      </c>
      <c r="AX181" s="146"/>
      <c r="AY181" s="153" t="str">
        <f>IF(AX181="","",IFERROR(SUMIFS(TB_ALLOCATIONS[Total ($)],TB_ALLOCATIONS[Annual filter],1,TB_ALLOCATIONS[Subcategory],Analysis!AX181),0))</f>
        <v/>
      </c>
      <c r="AZ181" s="153" t="str">
        <f>IF(AX181="","",IF(IFERROR(SUMIFS(TB_TRANSACTIONS[Total ($)],TB_TRANSACTIONS[Annual filter],1,TB_TRANSACTIONS[Subcategory],AX181),0)&lt;AY181,IFERROR(SUMIFS(TB_TRANSACTIONS[Total ($)],TB_TRANSACTIONS[Annual filter],1,TB_TRANSACTIONS[Subcategory],AX181),0),AY181))</f>
        <v/>
      </c>
      <c r="BA181" s="153" t="str">
        <f>IF(AX181="","",IF(IFERROR(SUMIFS(TB_TRANSACTIONS[Total ($)],TB_TRANSACTIONS[Subcategory],Analysis!AX181,TB_TRANSACTIONS[Annual filter],1),0)&gt;AY181,SUMIFS(TB_TRANSACTIONS[Total ($)],TB_TRANSACTIONS[Subcategory],Analysis!AX181,TB_TRANSACTIONS[Annual filter],1),0))</f>
        <v/>
      </c>
      <c r="BB181" s="153" t="str">
        <f t="shared" si="57"/>
        <v/>
      </c>
      <c r="BC181" s="151" t="str">
        <f t="shared" si="58"/>
        <v/>
      </c>
      <c r="BD181" s="151" t="str">
        <f t="shared" si="56"/>
        <v/>
      </c>
      <c r="BE181" s="151" t="str">
        <f t="shared" si="59"/>
        <v/>
      </c>
      <c r="BF181" s="226" t="str">
        <f t="shared" si="60"/>
        <v/>
      </c>
      <c r="BH181" s="146"/>
      <c r="BI181" s="153" t="str">
        <f>IF(AX181="","",IFERROR(SUMIFS(TB_TRANSACTIONS[Total ($)],TB_TRANSACTIONS[Subcategory],Analysis!AX181,TB_TRANSACTIONS[Annual filter],1,TB_TRANSACTIONS[Expense type],"Fixed"),0))</f>
        <v/>
      </c>
      <c r="BJ181" s="153" t="str">
        <f>IF(AX181="","",IFERROR(SUMIFS(TB_TRANSACTIONS[Total ($)],TB_TRANSACTIONS[Subcategory],Analysis!AX181,TB_TRANSACTIONS[Annual filter],1,TB_TRANSACTIONS[Expense type],"Variable"),0))</f>
        <v/>
      </c>
      <c r="BK181" s="24"/>
      <c r="BL181" s="24"/>
      <c r="BM181" s="24"/>
      <c r="BN181" s="24"/>
      <c r="BO181" s="269" t="str">
        <f ca="1">IF(Summary!$H181="","",OFFSET(Summary!$H181,0,Analysis!BO$10))</f>
        <v/>
      </c>
      <c r="BP181" s="269" t="str">
        <f ca="1">IF(Summary!$H181="","",OFFSET(Summary!$H181,0,Analysis!BP$10))</f>
        <v/>
      </c>
      <c r="BQ181" s="269" t="str">
        <f ca="1">IF(Summary!$H181="","",OFFSET(Summary!$H181,0,Analysis!BQ$10))</f>
        <v/>
      </c>
      <c r="BR181" s="269" t="str">
        <f ca="1">IF(Summary!$H181="","",OFFSET(Summary!$H181,0,Analysis!BR$10))</f>
        <v/>
      </c>
      <c r="BS181" s="269" t="str">
        <f ca="1">IF(Summary!$H181="","",OFFSET(Summary!$H181,0,Analysis!BS$10))</f>
        <v/>
      </c>
      <c r="BT181" s="269" t="str">
        <f ca="1">IF(Summary!$H181="","",OFFSET(Summary!$H181,0,Analysis!BT$10))</f>
        <v/>
      </c>
      <c r="BU181" s="269" t="str">
        <f ca="1">IF(Summary!$H181="","",OFFSET(Summary!$H181,0,Analysis!BU$10))</f>
        <v/>
      </c>
      <c r="BV181" s="269" t="str">
        <f ca="1">IF(Summary!$H181="","",OFFSET(Summary!$H181,0,Analysis!BV$10))</f>
        <v/>
      </c>
      <c r="BW181" s="269" t="str">
        <f ca="1">IF(Summary!$H181="","",OFFSET(Summary!$H181,0,Analysis!BW$10))</f>
        <v/>
      </c>
      <c r="BX181" s="269" t="str">
        <f ca="1">IF(Summary!$H181="","",OFFSET(Summary!$H181,0,Analysis!BX$10))</f>
        <v/>
      </c>
      <c r="BY181" s="269" t="str">
        <f ca="1">IF(Summary!$H181="","",OFFSET(Summary!$H181,0,Analysis!BY$10))</f>
        <v/>
      </c>
      <c r="BZ181" s="269" t="str">
        <f ca="1">IF(Summary!$H181="","",OFFSET(Summary!$H181,0,Analysis!BZ$10))</f>
        <v/>
      </c>
      <c r="CA181" s="269"/>
    </row>
    <row r="182" spans="4:79" ht="18" customHeight="1" x14ac:dyDescent="0.25">
      <c r="D182" s="38"/>
      <c r="E182" s="45"/>
      <c r="F182" s="44"/>
      <c r="G182" s="177"/>
      <c r="H182" s="175"/>
      <c r="I182" s="44"/>
      <c r="J182" s="183"/>
      <c r="K182" s="186">
        <v>129</v>
      </c>
      <c r="L182" s="146"/>
      <c r="M182" s="153" t="str">
        <f>IF(L182="","",IFERROR(SUMIFS(Allocations!$AA$29:$AA$128,Allocations!$AC$29:$AC$128,1,Allocations!$Z$29:$Z$128,Analysis!L182),0))</f>
        <v/>
      </c>
      <c r="N182" s="153" t="str">
        <f>IF(L182="","",IF(IFERROR(SUMIFS(TB_TRANSACTIONS[Total ($)],TB_TRANSACTIONS[Subcategory],Analysis!L182,TB_TRANSACTIONS[Month],$K$8),0)&lt;M182,IFERROR(SUMIFS(TB_TRANSACTIONS[Total ($)],TB_TRANSACTIONS[Subcategory],Analysis!L182,TB_TRANSACTIONS[Month],$K$8),0),M182))</f>
        <v/>
      </c>
      <c r="O182" s="153" t="str">
        <f>IF(L182="","",IF(IFERROR(SUMIFS(TB_TRANSACTIONS[Total ($)],TB_TRANSACTIONS[Subcategory],Analysis!L182,TB_TRANSACTIONS[Month],$K$8,TB_TRANSACTIONS[Monthly filter],1),0)&gt;M182,SUMIFS(TB_TRANSACTIONS[Total ($)],TB_TRANSACTIONS[Subcategory],Analysis!L182,TB_TRANSACTIONS[Month],$K$8,TB_TRANSACTIONS[Monthly filter],1),0))</f>
        <v/>
      </c>
      <c r="P182" s="153" t="str">
        <f t="shared" si="66"/>
        <v/>
      </c>
      <c r="Q182" s="151" t="str">
        <f t="shared" si="55"/>
        <v/>
      </c>
      <c r="R182" s="151" t="str">
        <f t="shared" si="67"/>
        <v/>
      </c>
      <c r="S182" s="151" t="str">
        <f t="shared" si="68"/>
        <v/>
      </c>
      <c r="T182" s="226" t="str">
        <f t="shared" si="69"/>
        <v/>
      </c>
      <c r="U182" s="186">
        <v>129</v>
      </c>
      <c r="V182" s="146"/>
      <c r="W182" s="153" t="str">
        <f>IF(L182="","",IFERROR(SUMIFS(TB_TRANSACTIONS[Total ($)],TB_TRANSACTIONS[Subcategory],Analysis!L182,TB_TRANSACTIONS[Month],$K$8,TB_TRANSACTIONS[Expense type],"Fixed",TB_TRANSACTIONS[Monthly filter],1),0))</f>
        <v/>
      </c>
      <c r="X182" s="153" t="str">
        <f>IF(L182="","",IFERROR(SUMIFS(TB_TRANSACTIONS[Total ($)],TB_TRANSACTIONS[Subcategory],Analysis!L182,TB_TRANSACTIONS[Month],$K$8,TB_TRANSACTIONS[Expense type],"Variable",TB_TRANSACTIONS[Monthly filter],1),0))</f>
        <v/>
      </c>
      <c r="Y182" s="153"/>
      <c r="AC182" s="146"/>
      <c r="AD182" s="186">
        <v>129</v>
      </c>
      <c r="AF182" s="153" t="str">
        <f>IF(AE182="","",IFERROR(SUMIFS(Allocations!$AF$29:$AF$128,Allocations!$AH$29:$AH$128,1,Allocations!$AE$29:$AE$128,Analysis!AE182),0))</f>
        <v/>
      </c>
      <c r="AG182" s="153" t="str">
        <f>IF(AE182="","",IF(IFERROR(SUMIFS(TB_TRANSACTIONS[Total ($)],TB_TRANSACTIONS[Quarterly filter],1,TB_TRANSACTIONS[Subcategory],AE182),0)&lt;AF182,IFERROR(SUMIFS(TB_TRANSACTIONS[Total ($)],TB_TRANSACTIONS[Quarterly filter],1,TB_TRANSACTIONS[Subcategory],AE182),0),AF182))</f>
        <v/>
      </c>
      <c r="AH182" s="153" t="str">
        <f>IF(AE182="","",IF(IFERROR(SUMIFS(TB_TRANSACTIONS[Total ($)],TB_TRANSACTIONS[Subcategory],Analysis!AE182,TB_TRANSACTIONS[Quarter],$AD$8,TB_TRANSACTIONS[Quarterly filter],1),0)&gt;AF182,SUMIFS(TB_TRANSACTIONS[Total ($)],TB_TRANSACTIONS[Subcategory],Analysis!AE182,TB_TRANSACTIONS[Quarter],$AD$8,TB_TRANSACTIONS[Quarterly filter],1),0))</f>
        <v/>
      </c>
      <c r="AI182" s="153" t="str">
        <f t="shared" si="61"/>
        <v/>
      </c>
      <c r="AJ182" s="151" t="str">
        <f t="shared" si="62"/>
        <v/>
      </c>
      <c r="AK182" s="151" t="str">
        <f t="shared" si="63"/>
        <v/>
      </c>
      <c r="AL182" s="151" t="str">
        <f t="shared" si="64"/>
        <v/>
      </c>
      <c r="AM182" s="226" t="str">
        <f t="shared" si="65"/>
        <v/>
      </c>
      <c r="AN182" s="186">
        <v>129</v>
      </c>
      <c r="AO182" s="146"/>
      <c r="AP182" s="153" t="str">
        <f>IF(AE182="","",IFERROR(SUMIFS(TB_TRANSACTIONS[Total ($)],TB_TRANSACTIONS[Subcategory],Analysis!AE182,TB_TRANSACTIONS[Quarter],$AD$8,TB_TRANSACTIONS[Expense type],"Fixed",TB_TRANSACTIONS[Quarterly filter],1),0))</f>
        <v/>
      </c>
      <c r="AQ182" s="153" t="str">
        <f>IF(AE182="","",IFERROR(SUMIFS(TB_TRANSACTIONS[Total ($)],TB_TRANSACTIONS[Subcategory],Analysis!AE182,TB_TRANSACTIONS[Quarter],$AD$8,TB_TRANSACTIONS[Expense type],"Variable",TB_TRANSACTIONS[Quarterly filter],1),0))</f>
        <v/>
      </c>
      <c r="AV182" s="146"/>
      <c r="AW182" s="186">
        <v>129</v>
      </c>
      <c r="AX182" s="146"/>
      <c r="AY182" s="153" t="str">
        <f>IF(AX182="","",IFERROR(SUMIFS(TB_ALLOCATIONS[Total ($)],TB_ALLOCATIONS[Annual filter],1,TB_ALLOCATIONS[Subcategory],Analysis!AX182),0))</f>
        <v/>
      </c>
      <c r="AZ182" s="153" t="str">
        <f>IF(AX182="","",IF(IFERROR(SUMIFS(TB_TRANSACTIONS[Total ($)],TB_TRANSACTIONS[Annual filter],1,TB_TRANSACTIONS[Subcategory],AX182),0)&lt;AY182,IFERROR(SUMIFS(TB_TRANSACTIONS[Total ($)],TB_TRANSACTIONS[Annual filter],1,TB_TRANSACTIONS[Subcategory],AX182),0),AY182))</f>
        <v/>
      </c>
      <c r="BA182" s="153" t="str">
        <f>IF(AX182="","",IF(IFERROR(SUMIFS(TB_TRANSACTIONS[Total ($)],TB_TRANSACTIONS[Subcategory],Analysis!AX182,TB_TRANSACTIONS[Annual filter],1),0)&gt;AY182,SUMIFS(TB_TRANSACTIONS[Total ($)],TB_TRANSACTIONS[Subcategory],Analysis!AX182,TB_TRANSACTIONS[Annual filter],1),0))</f>
        <v/>
      </c>
      <c r="BB182" s="153" t="str">
        <f t="shared" si="57"/>
        <v/>
      </c>
      <c r="BC182" s="151" t="str">
        <f t="shared" si="58"/>
        <v/>
      </c>
      <c r="BD182" s="151" t="str">
        <f t="shared" si="56"/>
        <v/>
      </c>
      <c r="BE182" s="151" t="str">
        <f t="shared" si="59"/>
        <v/>
      </c>
      <c r="BF182" s="226" t="str">
        <f t="shared" si="60"/>
        <v/>
      </c>
      <c r="BH182" s="146"/>
      <c r="BI182" s="153" t="str">
        <f>IF(AX182="","",IFERROR(SUMIFS(TB_TRANSACTIONS[Total ($)],TB_TRANSACTIONS[Subcategory],Analysis!AX182,TB_TRANSACTIONS[Annual filter],1,TB_TRANSACTIONS[Expense type],"Fixed"),0))</f>
        <v/>
      </c>
      <c r="BJ182" s="153" t="str">
        <f>IF(AX182="","",IFERROR(SUMIFS(TB_TRANSACTIONS[Total ($)],TB_TRANSACTIONS[Subcategory],Analysis!AX182,TB_TRANSACTIONS[Annual filter],1,TB_TRANSACTIONS[Expense type],"Variable"),0))</f>
        <v/>
      </c>
      <c r="BK182" s="24"/>
      <c r="BL182" s="24"/>
      <c r="BM182" s="24"/>
      <c r="BN182" s="24"/>
      <c r="BO182" s="269" t="str">
        <f ca="1">IF(Summary!$H182="","",OFFSET(Summary!$H182,0,Analysis!BO$10))</f>
        <v/>
      </c>
      <c r="BP182" s="269" t="str">
        <f ca="1">IF(Summary!$H182="","",OFFSET(Summary!$H182,0,Analysis!BP$10))</f>
        <v/>
      </c>
      <c r="BQ182" s="269" t="str">
        <f ca="1">IF(Summary!$H182="","",OFFSET(Summary!$H182,0,Analysis!BQ$10))</f>
        <v/>
      </c>
      <c r="BR182" s="269" t="str">
        <f ca="1">IF(Summary!$H182="","",OFFSET(Summary!$H182,0,Analysis!BR$10))</f>
        <v/>
      </c>
      <c r="BS182" s="269" t="str">
        <f ca="1">IF(Summary!$H182="","",OFFSET(Summary!$H182,0,Analysis!BS$10))</f>
        <v/>
      </c>
      <c r="BT182" s="269" t="str">
        <f ca="1">IF(Summary!$H182="","",OFFSET(Summary!$H182,0,Analysis!BT$10))</f>
        <v/>
      </c>
      <c r="BU182" s="269" t="str">
        <f ca="1">IF(Summary!$H182="","",OFFSET(Summary!$H182,0,Analysis!BU$10))</f>
        <v/>
      </c>
      <c r="BV182" s="269" t="str">
        <f ca="1">IF(Summary!$H182="","",OFFSET(Summary!$H182,0,Analysis!BV$10))</f>
        <v/>
      </c>
      <c r="BW182" s="269" t="str">
        <f ca="1">IF(Summary!$H182="","",OFFSET(Summary!$H182,0,Analysis!BW$10))</f>
        <v/>
      </c>
      <c r="BX182" s="269" t="str">
        <f ca="1">IF(Summary!$H182="","",OFFSET(Summary!$H182,0,Analysis!BX$10))</f>
        <v/>
      </c>
      <c r="BY182" s="269" t="str">
        <f ca="1">IF(Summary!$H182="","",OFFSET(Summary!$H182,0,Analysis!BY$10))</f>
        <v/>
      </c>
      <c r="BZ182" s="269" t="str">
        <f ca="1">IF(Summary!$H182="","",OFFSET(Summary!$H182,0,Analysis!BZ$10))</f>
        <v/>
      </c>
      <c r="CA182" s="269"/>
    </row>
    <row r="183" spans="4:79" ht="18" customHeight="1" x14ac:dyDescent="0.25">
      <c r="G183" s="176"/>
      <c r="H183" s="172"/>
      <c r="J183" s="146"/>
      <c r="K183" s="186">
        <v>130</v>
      </c>
      <c r="L183" s="146"/>
      <c r="M183" s="153" t="str">
        <f>IF(L183="","",IFERROR(SUMIFS(Allocations!$AA$29:$AA$128,Allocations!$AC$29:$AC$128,1,Allocations!$Z$29:$Z$128,Analysis!L183),0))</f>
        <v/>
      </c>
      <c r="N183" s="153" t="str">
        <f>IF(L183="","",IF(IFERROR(SUMIFS(TB_TRANSACTIONS[Total ($)],TB_TRANSACTIONS[Subcategory],Analysis!L183,TB_TRANSACTIONS[Month],$K$8),0)&lt;M183,IFERROR(SUMIFS(TB_TRANSACTIONS[Total ($)],TB_TRANSACTIONS[Subcategory],Analysis!L183,TB_TRANSACTIONS[Month],$K$8),0),M183))</f>
        <v/>
      </c>
      <c r="O183" s="153" t="str">
        <f>IF(L183="","",IF(IFERROR(SUMIFS(TB_TRANSACTIONS[Total ($)],TB_TRANSACTIONS[Subcategory],Analysis!L183,TB_TRANSACTIONS[Month],$K$8,TB_TRANSACTIONS[Monthly filter],1),0)&gt;M183,SUMIFS(TB_TRANSACTIONS[Total ($)],TB_TRANSACTIONS[Subcategory],Analysis!L183,TB_TRANSACTIONS[Month],$K$8,TB_TRANSACTIONS[Monthly filter],1),0))</f>
        <v/>
      </c>
      <c r="P183" s="153" t="str">
        <f t="shared" si="66"/>
        <v/>
      </c>
      <c r="Q183" s="151" t="str">
        <f t="shared" ref="Q183:Q246" si="70">IFERROR(IF(L183="","",IF(N183/M183&lt;1,N183/M183,1)),0)</f>
        <v/>
      </c>
      <c r="R183" s="151" t="str">
        <f t="shared" si="67"/>
        <v/>
      </c>
      <c r="S183" s="151" t="str">
        <f t="shared" si="68"/>
        <v/>
      </c>
      <c r="T183" s="226" t="str">
        <f t="shared" si="69"/>
        <v/>
      </c>
      <c r="U183" s="186">
        <v>130</v>
      </c>
      <c r="V183" s="146"/>
      <c r="W183" s="153" t="str">
        <f>IF(L183="","",IFERROR(SUMIFS(TB_TRANSACTIONS[Total ($)],TB_TRANSACTIONS[Subcategory],Analysis!L183,TB_TRANSACTIONS[Month],$K$8,TB_TRANSACTIONS[Expense type],"Fixed",TB_TRANSACTIONS[Monthly filter],1),0))</f>
        <v/>
      </c>
      <c r="X183" s="153" t="str">
        <f>IF(L183="","",IFERROR(SUMIFS(TB_TRANSACTIONS[Total ($)],TB_TRANSACTIONS[Subcategory],Analysis!L183,TB_TRANSACTIONS[Month],$K$8,TB_TRANSACTIONS[Expense type],"Variable",TB_TRANSACTIONS[Monthly filter],1),0))</f>
        <v/>
      </c>
      <c r="Y183" s="153"/>
      <c r="AC183" s="146"/>
      <c r="AD183" s="186">
        <v>130</v>
      </c>
      <c r="AF183" s="153" t="str">
        <f>IF(AE183="","",IFERROR(SUMIFS(Allocations!$AF$29:$AF$128,Allocations!$AH$29:$AH$128,1,Allocations!$AE$29:$AE$128,Analysis!AE183),0))</f>
        <v/>
      </c>
      <c r="AG183" s="153" t="str">
        <f>IF(AE183="","",IF(IFERROR(SUMIFS(TB_TRANSACTIONS[Total ($)],TB_TRANSACTIONS[Quarterly filter],1,TB_TRANSACTIONS[Subcategory],AE183),0)&lt;AF183,IFERROR(SUMIFS(TB_TRANSACTIONS[Total ($)],TB_TRANSACTIONS[Quarterly filter],1,TB_TRANSACTIONS[Subcategory],AE183),0),AF183))</f>
        <v/>
      </c>
      <c r="AH183" s="153" t="str">
        <f>IF(AE183="","",IF(IFERROR(SUMIFS(TB_TRANSACTIONS[Total ($)],TB_TRANSACTIONS[Subcategory],Analysis!AE183,TB_TRANSACTIONS[Quarter],$AD$8,TB_TRANSACTIONS[Quarterly filter],1),0)&gt;AF183,SUMIFS(TB_TRANSACTIONS[Total ($)],TB_TRANSACTIONS[Subcategory],Analysis!AE183,TB_TRANSACTIONS[Quarter],$AD$8,TB_TRANSACTIONS[Quarterly filter],1),0))</f>
        <v/>
      </c>
      <c r="AI183" s="153" t="str">
        <f t="shared" si="61"/>
        <v/>
      </c>
      <c r="AJ183" s="151" t="str">
        <f t="shared" si="62"/>
        <v/>
      </c>
      <c r="AK183" s="151" t="str">
        <f t="shared" si="63"/>
        <v/>
      </c>
      <c r="AL183" s="151" t="str">
        <f t="shared" si="64"/>
        <v/>
      </c>
      <c r="AM183" s="226" t="str">
        <f t="shared" si="65"/>
        <v/>
      </c>
      <c r="AN183" s="186">
        <v>130</v>
      </c>
      <c r="AO183" s="146"/>
      <c r="AP183" s="153" t="str">
        <f>IF(AE183="","",IFERROR(SUMIFS(TB_TRANSACTIONS[Total ($)],TB_TRANSACTIONS[Subcategory],Analysis!AE183,TB_TRANSACTIONS[Quarter],$AD$8,TB_TRANSACTIONS[Expense type],"Fixed",TB_TRANSACTIONS[Quarterly filter],1),0))</f>
        <v/>
      </c>
      <c r="AQ183" s="153" t="str">
        <f>IF(AE183="","",IFERROR(SUMIFS(TB_TRANSACTIONS[Total ($)],TB_TRANSACTIONS[Subcategory],Analysis!AE183,TB_TRANSACTIONS[Quarter],$AD$8,TB_TRANSACTIONS[Expense type],"Variable",TB_TRANSACTIONS[Quarterly filter],1),0))</f>
        <v/>
      </c>
      <c r="AV183" s="146"/>
      <c r="AW183" s="186">
        <v>130</v>
      </c>
      <c r="AX183" s="146"/>
      <c r="AY183" s="153" t="str">
        <f>IF(AX183="","",IFERROR(SUMIFS(TB_ALLOCATIONS[Total ($)],TB_ALLOCATIONS[Annual filter],1,TB_ALLOCATIONS[Subcategory],Analysis!AX183),0))</f>
        <v/>
      </c>
      <c r="AZ183" s="153" t="str">
        <f>IF(AX183="","",IF(IFERROR(SUMIFS(TB_TRANSACTIONS[Total ($)],TB_TRANSACTIONS[Annual filter],1,TB_TRANSACTIONS[Subcategory],AX183),0)&lt;AY183,IFERROR(SUMIFS(TB_TRANSACTIONS[Total ($)],TB_TRANSACTIONS[Annual filter],1,TB_TRANSACTIONS[Subcategory],AX183),0),AY183))</f>
        <v/>
      </c>
      <c r="BA183" s="153" t="str">
        <f>IF(AX183="","",IF(IFERROR(SUMIFS(TB_TRANSACTIONS[Total ($)],TB_TRANSACTIONS[Subcategory],Analysis!AX183,TB_TRANSACTIONS[Annual filter],1),0)&gt;AY183,SUMIFS(TB_TRANSACTIONS[Total ($)],TB_TRANSACTIONS[Subcategory],Analysis!AX183,TB_TRANSACTIONS[Annual filter],1),0))</f>
        <v/>
      </c>
      <c r="BB183" s="153" t="str">
        <f t="shared" si="57"/>
        <v/>
      </c>
      <c r="BC183" s="151" t="str">
        <f t="shared" si="58"/>
        <v/>
      </c>
      <c r="BD183" s="151" t="str">
        <f t="shared" ref="BD183:BD246" si="71">IFERROR(IF(AX183="","",IF(BA183=0,0,(BA183/AY183))),0)</f>
        <v/>
      </c>
      <c r="BE183" s="151" t="str">
        <f t="shared" si="59"/>
        <v/>
      </c>
      <c r="BF183" s="226" t="str">
        <f t="shared" si="60"/>
        <v/>
      </c>
      <c r="BH183" s="146"/>
      <c r="BI183" s="153" t="str">
        <f>IF(AX183="","",IFERROR(SUMIFS(TB_TRANSACTIONS[Total ($)],TB_TRANSACTIONS[Subcategory],Analysis!AX183,TB_TRANSACTIONS[Annual filter],1,TB_TRANSACTIONS[Expense type],"Fixed"),0))</f>
        <v/>
      </c>
      <c r="BJ183" s="153" t="str">
        <f>IF(AX183="","",IFERROR(SUMIFS(TB_TRANSACTIONS[Total ($)],TB_TRANSACTIONS[Subcategory],Analysis!AX183,TB_TRANSACTIONS[Annual filter],1,TB_TRANSACTIONS[Expense type],"Variable"),0))</f>
        <v/>
      </c>
      <c r="BK183" s="24"/>
      <c r="BL183" s="24"/>
      <c r="BM183" s="24"/>
      <c r="BN183" s="24"/>
      <c r="BO183" s="269" t="str">
        <f ca="1">IF(Summary!$H183="","",OFFSET(Summary!$H183,0,Analysis!BO$10))</f>
        <v/>
      </c>
      <c r="BP183" s="269" t="str">
        <f ca="1">IF(Summary!$H183="","",OFFSET(Summary!$H183,0,Analysis!BP$10))</f>
        <v/>
      </c>
      <c r="BQ183" s="269" t="str">
        <f ca="1">IF(Summary!$H183="","",OFFSET(Summary!$H183,0,Analysis!BQ$10))</f>
        <v/>
      </c>
      <c r="BR183" s="269" t="str">
        <f ca="1">IF(Summary!$H183="","",OFFSET(Summary!$H183,0,Analysis!BR$10))</f>
        <v/>
      </c>
      <c r="BS183" s="269" t="str">
        <f ca="1">IF(Summary!$H183="","",OFFSET(Summary!$H183,0,Analysis!BS$10))</f>
        <v/>
      </c>
      <c r="BT183" s="269" t="str">
        <f ca="1">IF(Summary!$H183="","",OFFSET(Summary!$H183,0,Analysis!BT$10))</f>
        <v/>
      </c>
      <c r="BU183" s="269" t="str">
        <f ca="1">IF(Summary!$H183="","",OFFSET(Summary!$H183,0,Analysis!BU$10))</f>
        <v/>
      </c>
      <c r="BV183" s="269" t="str">
        <f ca="1">IF(Summary!$H183="","",OFFSET(Summary!$H183,0,Analysis!BV$10))</f>
        <v/>
      </c>
      <c r="BW183" s="269" t="str">
        <f ca="1">IF(Summary!$H183="","",OFFSET(Summary!$H183,0,Analysis!BW$10))</f>
        <v/>
      </c>
      <c r="BX183" s="269" t="str">
        <f ca="1">IF(Summary!$H183="","",OFFSET(Summary!$H183,0,Analysis!BX$10))</f>
        <v/>
      </c>
      <c r="BY183" s="269" t="str">
        <f ca="1">IF(Summary!$H183="","",OFFSET(Summary!$H183,0,Analysis!BY$10))</f>
        <v/>
      </c>
      <c r="BZ183" s="269" t="str">
        <f ca="1">IF(Summary!$H183="","",OFFSET(Summary!$H183,0,Analysis!BZ$10))</f>
        <v/>
      </c>
      <c r="CA183" s="269"/>
    </row>
    <row r="184" spans="4:79" ht="18" customHeight="1" x14ac:dyDescent="0.25">
      <c r="G184" s="176"/>
      <c r="H184" s="172"/>
      <c r="J184" s="146"/>
      <c r="K184" s="186">
        <v>131</v>
      </c>
      <c r="L184" s="146"/>
      <c r="M184" s="153" t="str">
        <f>IF(L184="","",IFERROR(SUMIFS(Allocations!$AA$29:$AA$128,Allocations!$AC$29:$AC$128,1,Allocations!$Z$29:$Z$128,Analysis!L184),0))</f>
        <v/>
      </c>
      <c r="N184" s="153" t="str">
        <f>IF(L184="","",IF(IFERROR(SUMIFS(TB_TRANSACTIONS[Total ($)],TB_TRANSACTIONS[Subcategory],Analysis!L184,TB_TRANSACTIONS[Month],$K$8),0)&lt;M184,IFERROR(SUMIFS(TB_TRANSACTIONS[Total ($)],TB_TRANSACTIONS[Subcategory],Analysis!L184,TB_TRANSACTIONS[Month],$K$8),0),M184))</f>
        <v/>
      </c>
      <c r="O184" s="153" t="str">
        <f>IF(L184="","",IF(IFERROR(SUMIFS(TB_TRANSACTIONS[Total ($)],TB_TRANSACTIONS[Subcategory],Analysis!L184,TB_TRANSACTIONS[Month],$K$8,TB_TRANSACTIONS[Monthly filter],1),0)&gt;M184,SUMIFS(TB_TRANSACTIONS[Total ($)],TB_TRANSACTIONS[Subcategory],Analysis!L184,TB_TRANSACTIONS[Month],$K$8,TB_TRANSACTIONS[Monthly filter],1),0))</f>
        <v/>
      </c>
      <c r="P184" s="153" t="str">
        <f t="shared" si="66"/>
        <v/>
      </c>
      <c r="Q184" s="151" t="str">
        <f t="shared" si="70"/>
        <v/>
      </c>
      <c r="R184" s="151" t="str">
        <f t="shared" si="67"/>
        <v/>
      </c>
      <c r="S184" s="151" t="str">
        <f t="shared" si="68"/>
        <v/>
      </c>
      <c r="T184" s="226" t="str">
        <f t="shared" si="69"/>
        <v/>
      </c>
      <c r="U184" s="186">
        <v>131</v>
      </c>
      <c r="V184" s="146"/>
      <c r="W184" s="153" t="str">
        <f>IF(L184="","",IFERROR(SUMIFS(TB_TRANSACTIONS[Total ($)],TB_TRANSACTIONS[Subcategory],Analysis!L184,TB_TRANSACTIONS[Month],$K$8,TB_TRANSACTIONS[Expense type],"Fixed",TB_TRANSACTIONS[Monthly filter],1),0))</f>
        <v/>
      </c>
      <c r="X184" s="153" t="str">
        <f>IF(L184="","",IFERROR(SUMIFS(TB_TRANSACTIONS[Total ($)],TB_TRANSACTIONS[Subcategory],Analysis!L184,TB_TRANSACTIONS[Month],$K$8,TB_TRANSACTIONS[Expense type],"Variable",TB_TRANSACTIONS[Monthly filter],1),0))</f>
        <v/>
      </c>
      <c r="Y184" s="153"/>
      <c r="AC184" s="146"/>
      <c r="AD184" s="186">
        <v>131</v>
      </c>
      <c r="AF184" s="153" t="str">
        <f>IF(AE184="","",IFERROR(SUMIFS(Allocations!$AF$29:$AF$128,Allocations!$AH$29:$AH$128,1,Allocations!$AE$29:$AE$128,Analysis!AE184),0))</f>
        <v/>
      </c>
      <c r="AG184" s="153" t="str">
        <f>IF(AE184="","",IF(IFERROR(SUMIFS(TB_TRANSACTIONS[Total ($)],TB_TRANSACTIONS[Quarterly filter],1,TB_TRANSACTIONS[Subcategory],AE184),0)&lt;AF184,IFERROR(SUMIFS(TB_TRANSACTIONS[Total ($)],TB_TRANSACTIONS[Quarterly filter],1,TB_TRANSACTIONS[Subcategory],AE184),0),AF184))</f>
        <v/>
      </c>
      <c r="AH184" s="153" t="str">
        <f>IF(AE184="","",IF(IFERROR(SUMIFS(TB_TRANSACTIONS[Total ($)],TB_TRANSACTIONS[Subcategory],Analysis!AE184,TB_TRANSACTIONS[Quarter],$AD$8,TB_TRANSACTIONS[Quarterly filter],1),0)&gt;AF184,SUMIFS(TB_TRANSACTIONS[Total ($)],TB_TRANSACTIONS[Subcategory],Analysis!AE184,TB_TRANSACTIONS[Quarter],$AD$8,TB_TRANSACTIONS[Quarterly filter],1),0))</f>
        <v/>
      </c>
      <c r="AI184" s="153" t="str">
        <f t="shared" si="61"/>
        <v/>
      </c>
      <c r="AJ184" s="151" t="str">
        <f t="shared" si="62"/>
        <v/>
      </c>
      <c r="AK184" s="151" t="str">
        <f t="shared" si="63"/>
        <v/>
      </c>
      <c r="AL184" s="151" t="str">
        <f t="shared" si="64"/>
        <v/>
      </c>
      <c r="AM184" s="226" t="str">
        <f t="shared" si="65"/>
        <v/>
      </c>
      <c r="AN184" s="186">
        <v>131</v>
      </c>
      <c r="AO184" s="146"/>
      <c r="AP184" s="153" t="str">
        <f>IF(AE184="","",IFERROR(SUMIFS(TB_TRANSACTIONS[Total ($)],TB_TRANSACTIONS[Subcategory],Analysis!AE184,TB_TRANSACTIONS[Quarter],$AD$8,TB_TRANSACTIONS[Expense type],"Fixed",TB_TRANSACTIONS[Quarterly filter],1),0))</f>
        <v/>
      </c>
      <c r="AQ184" s="153" t="str">
        <f>IF(AE184="","",IFERROR(SUMIFS(TB_TRANSACTIONS[Total ($)],TB_TRANSACTIONS[Subcategory],Analysis!AE184,TB_TRANSACTIONS[Quarter],$AD$8,TB_TRANSACTIONS[Expense type],"Variable",TB_TRANSACTIONS[Quarterly filter],1),0))</f>
        <v/>
      </c>
      <c r="AV184" s="146"/>
      <c r="AW184" s="186">
        <v>131</v>
      </c>
      <c r="AX184" s="146"/>
      <c r="AY184" s="153" t="str">
        <f>IF(AX184="","",IFERROR(SUMIFS(TB_ALLOCATIONS[Total ($)],TB_ALLOCATIONS[Annual filter],1,TB_ALLOCATIONS[Subcategory],Analysis!AX184),0))</f>
        <v/>
      </c>
      <c r="AZ184" s="153" t="str">
        <f>IF(AX184="","",IF(IFERROR(SUMIFS(TB_TRANSACTIONS[Total ($)],TB_TRANSACTIONS[Annual filter],1,TB_TRANSACTIONS[Subcategory],AX184),0)&lt;AY184,IFERROR(SUMIFS(TB_TRANSACTIONS[Total ($)],TB_TRANSACTIONS[Annual filter],1,TB_TRANSACTIONS[Subcategory],AX184),0),AY184))</f>
        <v/>
      </c>
      <c r="BA184" s="153" t="str">
        <f>IF(AX184="","",IF(IFERROR(SUMIFS(TB_TRANSACTIONS[Total ($)],TB_TRANSACTIONS[Subcategory],Analysis!AX184,TB_TRANSACTIONS[Annual filter],1),0)&gt;AY184,SUMIFS(TB_TRANSACTIONS[Total ($)],TB_TRANSACTIONS[Subcategory],Analysis!AX184,TB_TRANSACTIONS[Annual filter],1),0))</f>
        <v/>
      </c>
      <c r="BB184" s="153" t="str">
        <f t="shared" si="57"/>
        <v/>
      </c>
      <c r="BC184" s="151" t="str">
        <f t="shared" si="58"/>
        <v/>
      </c>
      <c r="BD184" s="151" t="str">
        <f t="shared" si="71"/>
        <v/>
      </c>
      <c r="BE184" s="151" t="str">
        <f t="shared" si="59"/>
        <v/>
      </c>
      <c r="BF184" s="226" t="str">
        <f t="shared" si="60"/>
        <v/>
      </c>
      <c r="BH184" s="146"/>
      <c r="BI184" s="153" t="str">
        <f>IF(AX184="","",IFERROR(SUMIFS(TB_TRANSACTIONS[Total ($)],TB_TRANSACTIONS[Subcategory],Analysis!AX184,TB_TRANSACTIONS[Annual filter],1,TB_TRANSACTIONS[Expense type],"Fixed"),0))</f>
        <v/>
      </c>
      <c r="BJ184" s="153" t="str">
        <f>IF(AX184="","",IFERROR(SUMIFS(TB_TRANSACTIONS[Total ($)],TB_TRANSACTIONS[Subcategory],Analysis!AX184,TB_TRANSACTIONS[Annual filter],1,TB_TRANSACTIONS[Expense type],"Variable"),0))</f>
        <v/>
      </c>
      <c r="BK184" s="24"/>
      <c r="BL184" s="24"/>
      <c r="BM184" s="24"/>
      <c r="BN184" s="24"/>
      <c r="BO184" s="269" t="str">
        <f ca="1">IF(Summary!$H184="","",OFFSET(Summary!$H184,0,Analysis!BO$10))</f>
        <v/>
      </c>
      <c r="BP184" s="269" t="str">
        <f ca="1">IF(Summary!$H184="","",OFFSET(Summary!$H184,0,Analysis!BP$10))</f>
        <v/>
      </c>
      <c r="BQ184" s="269" t="str">
        <f ca="1">IF(Summary!$H184="","",OFFSET(Summary!$H184,0,Analysis!BQ$10))</f>
        <v/>
      </c>
      <c r="BR184" s="269" t="str">
        <f ca="1">IF(Summary!$H184="","",OFFSET(Summary!$H184,0,Analysis!BR$10))</f>
        <v/>
      </c>
      <c r="BS184" s="269" t="str">
        <f ca="1">IF(Summary!$H184="","",OFFSET(Summary!$H184,0,Analysis!BS$10))</f>
        <v/>
      </c>
      <c r="BT184" s="269" t="str">
        <f ca="1">IF(Summary!$H184="","",OFFSET(Summary!$H184,0,Analysis!BT$10))</f>
        <v/>
      </c>
      <c r="BU184" s="269" t="str">
        <f ca="1">IF(Summary!$H184="","",OFFSET(Summary!$H184,0,Analysis!BU$10))</f>
        <v/>
      </c>
      <c r="BV184" s="269" t="str">
        <f ca="1">IF(Summary!$H184="","",OFFSET(Summary!$H184,0,Analysis!BV$10))</f>
        <v/>
      </c>
      <c r="BW184" s="269" t="str">
        <f ca="1">IF(Summary!$H184="","",OFFSET(Summary!$H184,0,Analysis!BW$10))</f>
        <v/>
      </c>
      <c r="BX184" s="269" t="str">
        <f ca="1">IF(Summary!$H184="","",OFFSET(Summary!$H184,0,Analysis!BX$10))</f>
        <v/>
      </c>
      <c r="BY184" s="269" t="str">
        <f ca="1">IF(Summary!$H184="","",OFFSET(Summary!$H184,0,Analysis!BY$10))</f>
        <v/>
      </c>
      <c r="BZ184" s="269" t="str">
        <f ca="1">IF(Summary!$H184="","",OFFSET(Summary!$H184,0,Analysis!BZ$10))</f>
        <v/>
      </c>
      <c r="CA184" s="269"/>
    </row>
    <row r="185" spans="4:79" ht="18" customHeight="1" x14ac:dyDescent="0.25">
      <c r="D185" s="37"/>
      <c r="E185" s="44"/>
      <c r="G185" s="176"/>
      <c r="H185" s="172"/>
      <c r="J185" s="146"/>
      <c r="K185" s="186">
        <v>132</v>
      </c>
      <c r="L185" s="146"/>
      <c r="M185" s="153" t="str">
        <f>IF(L185="","",IFERROR(SUMIFS(Allocations!$AA$29:$AA$128,Allocations!$AC$29:$AC$128,1,Allocations!$Z$29:$Z$128,Analysis!L185),0))</f>
        <v/>
      </c>
      <c r="N185" s="153" t="str">
        <f>IF(L185="","",IF(IFERROR(SUMIFS(TB_TRANSACTIONS[Total ($)],TB_TRANSACTIONS[Subcategory],Analysis!L185,TB_TRANSACTIONS[Month],$K$8),0)&lt;M185,IFERROR(SUMIFS(TB_TRANSACTIONS[Total ($)],TB_TRANSACTIONS[Subcategory],Analysis!L185,TB_TRANSACTIONS[Month],$K$8),0),M185))</f>
        <v/>
      </c>
      <c r="O185" s="153" t="str">
        <f>IF(L185="","",IF(IFERROR(SUMIFS(TB_TRANSACTIONS[Total ($)],TB_TRANSACTIONS[Subcategory],Analysis!L185,TB_TRANSACTIONS[Month],$K$8,TB_TRANSACTIONS[Monthly filter],1),0)&gt;M185,SUMIFS(TB_TRANSACTIONS[Total ($)],TB_TRANSACTIONS[Subcategory],Analysis!L185,TB_TRANSACTIONS[Month],$K$8,TB_TRANSACTIONS[Monthly filter],1),0))</f>
        <v/>
      </c>
      <c r="P185" s="153" t="str">
        <f t="shared" si="66"/>
        <v/>
      </c>
      <c r="Q185" s="151" t="str">
        <f t="shared" si="70"/>
        <v/>
      </c>
      <c r="R185" s="151" t="str">
        <f t="shared" si="67"/>
        <v/>
      </c>
      <c r="S185" s="151" t="str">
        <f t="shared" si="68"/>
        <v/>
      </c>
      <c r="T185" s="226" t="str">
        <f t="shared" si="69"/>
        <v/>
      </c>
      <c r="U185" s="186">
        <v>132</v>
      </c>
      <c r="V185" s="146"/>
      <c r="W185" s="153" t="str">
        <f>IF(L185="","",IFERROR(SUMIFS(TB_TRANSACTIONS[Total ($)],TB_TRANSACTIONS[Subcategory],Analysis!L185,TB_TRANSACTIONS[Month],$K$8,TB_TRANSACTIONS[Expense type],"Fixed",TB_TRANSACTIONS[Monthly filter],1),0))</f>
        <v/>
      </c>
      <c r="X185" s="153" t="str">
        <f>IF(L185="","",IFERROR(SUMIFS(TB_TRANSACTIONS[Total ($)],TB_TRANSACTIONS[Subcategory],Analysis!L185,TB_TRANSACTIONS[Month],$K$8,TB_TRANSACTIONS[Expense type],"Variable",TB_TRANSACTIONS[Monthly filter],1),0))</f>
        <v/>
      </c>
      <c r="Y185" s="153"/>
      <c r="AC185" s="146"/>
      <c r="AD185" s="186">
        <v>132</v>
      </c>
      <c r="AF185" s="153" t="str">
        <f>IF(AE185="","",IFERROR(SUMIFS(Allocations!$AF$29:$AF$128,Allocations!$AH$29:$AH$128,1,Allocations!$AE$29:$AE$128,Analysis!AE185),0))</f>
        <v/>
      </c>
      <c r="AG185" s="153" t="str">
        <f>IF(AE185="","",IF(IFERROR(SUMIFS(TB_TRANSACTIONS[Total ($)],TB_TRANSACTIONS[Quarterly filter],1,TB_TRANSACTIONS[Subcategory],AE185),0)&lt;AF185,IFERROR(SUMIFS(TB_TRANSACTIONS[Total ($)],TB_TRANSACTIONS[Quarterly filter],1,TB_TRANSACTIONS[Subcategory],AE185),0),AF185))</f>
        <v/>
      </c>
      <c r="AH185" s="153" t="str">
        <f>IF(AE185="","",IF(IFERROR(SUMIFS(TB_TRANSACTIONS[Total ($)],TB_TRANSACTIONS[Subcategory],Analysis!AE185,TB_TRANSACTIONS[Quarter],$AD$8,TB_TRANSACTIONS[Quarterly filter],1),0)&gt;AF185,SUMIFS(TB_TRANSACTIONS[Total ($)],TB_TRANSACTIONS[Subcategory],Analysis!AE185,TB_TRANSACTIONS[Quarter],$AD$8,TB_TRANSACTIONS[Quarterly filter],1),0))</f>
        <v/>
      </c>
      <c r="AI185" s="153" t="str">
        <f t="shared" si="61"/>
        <v/>
      </c>
      <c r="AJ185" s="151" t="str">
        <f t="shared" si="62"/>
        <v/>
      </c>
      <c r="AK185" s="151" t="str">
        <f t="shared" si="63"/>
        <v/>
      </c>
      <c r="AL185" s="151" t="str">
        <f t="shared" si="64"/>
        <v/>
      </c>
      <c r="AM185" s="226" t="str">
        <f t="shared" si="65"/>
        <v/>
      </c>
      <c r="AN185" s="186">
        <v>132</v>
      </c>
      <c r="AO185" s="146"/>
      <c r="AP185" s="153" t="str">
        <f>IF(AE185="","",IFERROR(SUMIFS(TB_TRANSACTIONS[Total ($)],TB_TRANSACTIONS[Subcategory],Analysis!AE185,TB_TRANSACTIONS[Quarter],$AD$8,TB_TRANSACTIONS[Expense type],"Fixed",TB_TRANSACTIONS[Quarterly filter],1),0))</f>
        <v/>
      </c>
      <c r="AQ185" s="153" t="str">
        <f>IF(AE185="","",IFERROR(SUMIFS(TB_TRANSACTIONS[Total ($)],TB_TRANSACTIONS[Subcategory],Analysis!AE185,TB_TRANSACTIONS[Quarter],$AD$8,TB_TRANSACTIONS[Expense type],"Variable",TB_TRANSACTIONS[Quarterly filter],1),0))</f>
        <v/>
      </c>
      <c r="AV185" s="146"/>
      <c r="AW185" s="186">
        <v>132</v>
      </c>
      <c r="AX185" s="146"/>
      <c r="AY185" s="153" t="str">
        <f>IF(AX185="","",IFERROR(SUMIFS(TB_ALLOCATIONS[Total ($)],TB_ALLOCATIONS[Annual filter],1,TB_ALLOCATIONS[Subcategory],Analysis!AX185),0))</f>
        <v/>
      </c>
      <c r="AZ185" s="153" t="str">
        <f>IF(AX185="","",IF(IFERROR(SUMIFS(TB_TRANSACTIONS[Total ($)],TB_TRANSACTIONS[Annual filter],1,TB_TRANSACTIONS[Subcategory],AX185),0)&lt;AY185,IFERROR(SUMIFS(TB_TRANSACTIONS[Total ($)],TB_TRANSACTIONS[Annual filter],1,TB_TRANSACTIONS[Subcategory],AX185),0),AY185))</f>
        <v/>
      </c>
      <c r="BA185" s="153" t="str">
        <f>IF(AX185="","",IF(IFERROR(SUMIFS(TB_TRANSACTIONS[Total ($)],TB_TRANSACTIONS[Subcategory],Analysis!AX185,TB_TRANSACTIONS[Annual filter],1),0)&gt;AY185,SUMIFS(TB_TRANSACTIONS[Total ($)],TB_TRANSACTIONS[Subcategory],Analysis!AX185,TB_TRANSACTIONS[Annual filter],1),0))</f>
        <v/>
      </c>
      <c r="BB185" s="153" t="str">
        <f t="shared" si="57"/>
        <v/>
      </c>
      <c r="BC185" s="151" t="str">
        <f t="shared" si="58"/>
        <v/>
      </c>
      <c r="BD185" s="151" t="str">
        <f t="shared" si="71"/>
        <v/>
      </c>
      <c r="BE185" s="151" t="str">
        <f t="shared" si="59"/>
        <v/>
      </c>
      <c r="BF185" s="226" t="str">
        <f t="shared" si="60"/>
        <v/>
      </c>
      <c r="BH185" s="146"/>
      <c r="BI185" s="153" t="str">
        <f>IF(AX185="","",IFERROR(SUMIFS(TB_TRANSACTIONS[Total ($)],TB_TRANSACTIONS[Subcategory],Analysis!AX185,TB_TRANSACTIONS[Annual filter],1,TB_TRANSACTIONS[Expense type],"Fixed"),0))</f>
        <v/>
      </c>
      <c r="BJ185" s="153" t="str">
        <f>IF(AX185="","",IFERROR(SUMIFS(TB_TRANSACTIONS[Total ($)],TB_TRANSACTIONS[Subcategory],Analysis!AX185,TB_TRANSACTIONS[Annual filter],1,TB_TRANSACTIONS[Expense type],"Variable"),0))</f>
        <v/>
      </c>
      <c r="BK185" s="24"/>
      <c r="BL185" s="24"/>
      <c r="BM185" s="24"/>
      <c r="BN185" s="24"/>
      <c r="BO185" s="269" t="str">
        <f ca="1">IF(Summary!$H185="","",OFFSET(Summary!$H185,0,Analysis!BO$10))</f>
        <v/>
      </c>
      <c r="BP185" s="269" t="str">
        <f ca="1">IF(Summary!$H185="","",OFFSET(Summary!$H185,0,Analysis!BP$10))</f>
        <v/>
      </c>
      <c r="BQ185" s="269" t="str">
        <f ca="1">IF(Summary!$H185="","",OFFSET(Summary!$H185,0,Analysis!BQ$10))</f>
        <v/>
      </c>
      <c r="BR185" s="269" t="str">
        <f ca="1">IF(Summary!$H185="","",OFFSET(Summary!$H185,0,Analysis!BR$10))</f>
        <v/>
      </c>
      <c r="BS185" s="269" t="str">
        <f ca="1">IF(Summary!$H185="","",OFFSET(Summary!$H185,0,Analysis!BS$10))</f>
        <v/>
      </c>
      <c r="BT185" s="269" t="str">
        <f ca="1">IF(Summary!$H185="","",OFFSET(Summary!$H185,0,Analysis!BT$10))</f>
        <v/>
      </c>
      <c r="BU185" s="269" t="str">
        <f ca="1">IF(Summary!$H185="","",OFFSET(Summary!$H185,0,Analysis!BU$10))</f>
        <v/>
      </c>
      <c r="BV185" s="269" t="str">
        <f ca="1">IF(Summary!$H185="","",OFFSET(Summary!$H185,0,Analysis!BV$10))</f>
        <v/>
      </c>
      <c r="BW185" s="269" t="str">
        <f ca="1">IF(Summary!$H185="","",OFFSET(Summary!$H185,0,Analysis!BW$10))</f>
        <v/>
      </c>
      <c r="BX185" s="269" t="str">
        <f ca="1">IF(Summary!$H185="","",OFFSET(Summary!$H185,0,Analysis!BX$10))</f>
        <v/>
      </c>
      <c r="BY185" s="269" t="str">
        <f ca="1">IF(Summary!$H185="","",OFFSET(Summary!$H185,0,Analysis!BY$10))</f>
        <v/>
      </c>
      <c r="BZ185" s="269" t="str">
        <f ca="1">IF(Summary!$H185="","",OFFSET(Summary!$H185,0,Analysis!BZ$10))</f>
        <v/>
      </c>
      <c r="CA185" s="269"/>
    </row>
    <row r="186" spans="4:79" ht="18" customHeight="1" x14ac:dyDescent="0.25">
      <c r="D186" s="37"/>
      <c r="E186" s="44"/>
      <c r="G186" s="176"/>
      <c r="H186" s="172"/>
      <c r="J186" s="146"/>
      <c r="K186" s="186">
        <v>133</v>
      </c>
      <c r="L186" s="146"/>
      <c r="M186" s="153" t="str">
        <f>IF(L186="","",IFERROR(SUMIFS(Allocations!$AA$29:$AA$128,Allocations!$AC$29:$AC$128,1,Allocations!$Z$29:$Z$128,Analysis!L186),0))</f>
        <v/>
      </c>
      <c r="N186" s="153" t="str">
        <f>IF(L186="","",IF(IFERROR(SUMIFS(TB_TRANSACTIONS[Total ($)],TB_TRANSACTIONS[Subcategory],Analysis!L186,TB_TRANSACTIONS[Month],$K$8),0)&lt;M186,IFERROR(SUMIFS(TB_TRANSACTIONS[Total ($)],TB_TRANSACTIONS[Subcategory],Analysis!L186,TB_TRANSACTIONS[Month],$K$8),0),M186))</f>
        <v/>
      </c>
      <c r="O186" s="153" t="str">
        <f>IF(L186="","",IF(IFERROR(SUMIFS(TB_TRANSACTIONS[Total ($)],TB_TRANSACTIONS[Subcategory],Analysis!L186,TB_TRANSACTIONS[Month],$K$8,TB_TRANSACTIONS[Monthly filter],1),0)&gt;M186,SUMIFS(TB_TRANSACTIONS[Total ($)],TB_TRANSACTIONS[Subcategory],Analysis!L186,TB_TRANSACTIONS[Month],$K$8,TB_TRANSACTIONS[Monthly filter],1),0))</f>
        <v/>
      </c>
      <c r="P186" s="153" t="str">
        <f t="shared" si="66"/>
        <v/>
      </c>
      <c r="Q186" s="151" t="str">
        <f t="shared" si="70"/>
        <v/>
      </c>
      <c r="R186" s="151" t="str">
        <f t="shared" si="67"/>
        <v/>
      </c>
      <c r="S186" s="151" t="str">
        <f t="shared" si="68"/>
        <v/>
      </c>
      <c r="T186" s="226" t="str">
        <f t="shared" si="69"/>
        <v/>
      </c>
      <c r="U186" s="186">
        <v>133</v>
      </c>
      <c r="V186" s="146"/>
      <c r="W186" s="153" t="str">
        <f>IF(L186="","",IFERROR(SUMIFS(TB_TRANSACTIONS[Total ($)],TB_TRANSACTIONS[Subcategory],Analysis!L186,TB_TRANSACTIONS[Month],$K$8,TB_TRANSACTIONS[Expense type],"Fixed",TB_TRANSACTIONS[Monthly filter],1),0))</f>
        <v/>
      </c>
      <c r="X186" s="153" t="str">
        <f>IF(L186="","",IFERROR(SUMIFS(TB_TRANSACTIONS[Total ($)],TB_TRANSACTIONS[Subcategory],Analysis!L186,TB_TRANSACTIONS[Month],$K$8,TB_TRANSACTIONS[Expense type],"Variable",TB_TRANSACTIONS[Monthly filter],1),0))</f>
        <v/>
      </c>
      <c r="Y186" s="153"/>
      <c r="AC186" s="146"/>
      <c r="AD186" s="186">
        <v>133</v>
      </c>
      <c r="AF186" s="153" t="str">
        <f>IF(AE186="","",IFERROR(SUMIFS(Allocations!$AF$29:$AF$128,Allocations!$AH$29:$AH$128,1,Allocations!$AE$29:$AE$128,Analysis!AE186),0))</f>
        <v/>
      </c>
      <c r="AG186" s="153" t="str">
        <f>IF(AE186="","",IF(IFERROR(SUMIFS(TB_TRANSACTIONS[Total ($)],TB_TRANSACTIONS[Quarterly filter],1,TB_TRANSACTIONS[Subcategory],AE186),0)&lt;AF186,IFERROR(SUMIFS(TB_TRANSACTIONS[Total ($)],TB_TRANSACTIONS[Quarterly filter],1,TB_TRANSACTIONS[Subcategory],AE186),0),AF186))</f>
        <v/>
      </c>
      <c r="AH186" s="153" t="str">
        <f>IF(AE186="","",IF(IFERROR(SUMIFS(TB_TRANSACTIONS[Total ($)],TB_TRANSACTIONS[Subcategory],Analysis!AE186,TB_TRANSACTIONS[Quarter],$AD$8,TB_TRANSACTIONS[Quarterly filter],1),0)&gt;AF186,SUMIFS(TB_TRANSACTIONS[Total ($)],TB_TRANSACTIONS[Subcategory],Analysis!AE186,TB_TRANSACTIONS[Quarter],$AD$8,TB_TRANSACTIONS[Quarterly filter],1),0))</f>
        <v/>
      </c>
      <c r="AI186" s="153" t="str">
        <f t="shared" si="61"/>
        <v/>
      </c>
      <c r="AJ186" s="151" t="str">
        <f t="shared" si="62"/>
        <v/>
      </c>
      <c r="AK186" s="151" t="str">
        <f t="shared" si="63"/>
        <v/>
      </c>
      <c r="AL186" s="151" t="str">
        <f t="shared" si="64"/>
        <v/>
      </c>
      <c r="AM186" s="226" t="str">
        <f t="shared" si="65"/>
        <v/>
      </c>
      <c r="AN186" s="186">
        <v>133</v>
      </c>
      <c r="AO186" s="146"/>
      <c r="AP186" s="153" t="str">
        <f>IF(AE186="","",IFERROR(SUMIFS(TB_TRANSACTIONS[Total ($)],TB_TRANSACTIONS[Subcategory],Analysis!AE186,TB_TRANSACTIONS[Quarter],$AD$8,TB_TRANSACTIONS[Expense type],"Fixed",TB_TRANSACTIONS[Quarterly filter],1),0))</f>
        <v/>
      </c>
      <c r="AQ186" s="153" t="str">
        <f>IF(AE186="","",IFERROR(SUMIFS(TB_TRANSACTIONS[Total ($)],TB_TRANSACTIONS[Subcategory],Analysis!AE186,TB_TRANSACTIONS[Quarter],$AD$8,TB_TRANSACTIONS[Expense type],"Variable",TB_TRANSACTIONS[Quarterly filter],1),0))</f>
        <v/>
      </c>
      <c r="AV186" s="146"/>
      <c r="AW186" s="186">
        <v>133</v>
      </c>
      <c r="AX186" s="146"/>
      <c r="AY186" s="153" t="str">
        <f>IF(AX186="","",IFERROR(SUMIFS(TB_ALLOCATIONS[Total ($)],TB_ALLOCATIONS[Annual filter],1,TB_ALLOCATIONS[Subcategory],Analysis!AX186),0))</f>
        <v/>
      </c>
      <c r="AZ186" s="153" t="str">
        <f>IF(AX186="","",IF(IFERROR(SUMIFS(TB_TRANSACTIONS[Total ($)],TB_TRANSACTIONS[Annual filter],1,TB_TRANSACTIONS[Subcategory],AX186),0)&lt;AY186,IFERROR(SUMIFS(TB_TRANSACTIONS[Total ($)],TB_TRANSACTIONS[Annual filter],1,TB_TRANSACTIONS[Subcategory],AX186),0),AY186))</f>
        <v/>
      </c>
      <c r="BA186" s="153" t="str">
        <f>IF(AX186="","",IF(IFERROR(SUMIFS(TB_TRANSACTIONS[Total ($)],TB_TRANSACTIONS[Subcategory],Analysis!AX186,TB_TRANSACTIONS[Annual filter],1),0)&gt;AY186,SUMIFS(TB_TRANSACTIONS[Total ($)],TB_TRANSACTIONS[Subcategory],Analysis!AX186,TB_TRANSACTIONS[Annual filter],1),0))</f>
        <v/>
      </c>
      <c r="BB186" s="153" t="str">
        <f t="shared" si="57"/>
        <v/>
      </c>
      <c r="BC186" s="151" t="str">
        <f t="shared" si="58"/>
        <v/>
      </c>
      <c r="BD186" s="151" t="str">
        <f t="shared" si="71"/>
        <v/>
      </c>
      <c r="BE186" s="151" t="str">
        <f t="shared" si="59"/>
        <v/>
      </c>
      <c r="BF186" s="226" t="str">
        <f t="shared" si="60"/>
        <v/>
      </c>
      <c r="BH186" s="146"/>
      <c r="BI186" s="153" t="str">
        <f>IF(AX186="","",IFERROR(SUMIFS(TB_TRANSACTIONS[Total ($)],TB_TRANSACTIONS[Subcategory],Analysis!AX186,TB_TRANSACTIONS[Annual filter],1,TB_TRANSACTIONS[Expense type],"Fixed"),0))</f>
        <v/>
      </c>
      <c r="BJ186" s="153" t="str">
        <f>IF(AX186="","",IFERROR(SUMIFS(TB_TRANSACTIONS[Total ($)],TB_TRANSACTIONS[Subcategory],Analysis!AX186,TB_TRANSACTIONS[Annual filter],1,TB_TRANSACTIONS[Expense type],"Variable"),0))</f>
        <v/>
      </c>
      <c r="BK186" s="24"/>
      <c r="BL186" s="24"/>
      <c r="BM186" s="24"/>
      <c r="BN186" s="24"/>
      <c r="BO186" s="269" t="str">
        <f ca="1">IF(Summary!$H186="","",OFFSET(Summary!$H186,0,Analysis!BO$10))</f>
        <v/>
      </c>
      <c r="BP186" s="269" t="str">
        <f ca="1">IF(Summary!$H186="","",OFFSET(Summary!$H186,0,Analysis!BP$10))</f>
        <v/>
      </c>
      <c r="BQ186" s="269" t="str">
        <f ca="1">IF(Summary!$H186="","",OFFSET(Summary!$H186,0,Analysis!BQ$10))</f>
        <v/>
      </c>
      <c r="BR186" s="269" t="str">
        <f ca="1">IF(Summary!$H186="","",OFFSET(Summary!$H186,0,Analysis!BR$10))</f>
        <v/>
      </c>
      <c r="BS186" s="269" t="str">
        <f ca="1">IF(Summary!$H186="","",OFFSET(Summary!$H186,0,Analysis!BS$10))</f>
        <v/>
      </c>
      <c r="BT186" s="269" t="str">
        <f ca="1">IF(Summary!$H186="","",OFFSET(Summary!$H186,0,Analysis!BT$10))</f>
        <v/>
      </c>
      <c r="BU186" s="269" t="str">
        <f ca="1">IF(Summary!$H186="","",OFFSET(Summary!$H186,0,Analysis!BU$10))</f>
        <v/>
      </c>
      <c r="BV186" s="269" t="str">
        <f ca="1">IF(Summary!$H186="","",OFFSET(Summary!$H186,0,Analysis!BV$10))</f>
        <v/>
      </c>
      <c r="BW186" s="269" t="str">
        <f ca="1">IF(Summary!$H186="","",OFFSET(Summary!$H186,0,Analysis!BW$10))</f>
        <v/>
      </c>
      <c r="BX186" s="269" t="str">
        <f ca="1">IF(Summary!$H186="","",OFFSET(Summary!$H186,0,Analysis!BX$10))</f>
        <v/>
      </c>
      <c r="BY186" s="269" t="str">
        <f ca="1">IF(Summary!$H186="","",OFFSET(Summary!$H186,0,Analysis!BY$10))</f>
        <v/>
      </c>
      <c r="BZ186" s="269" t="str">
        <f ca="1">IF(Summary!$H186="","",OFFSET(Summary!$H186,0,Analysis!BZ$10))</f>
        <v/>
      </c>
      <c r="CA186" s="269"/>
    </row>
    <row r="187" spans="4:79" ht="18" customHeight="1" x14ac:dyDescent="0.25">
      <c r="D187" s="37"/>
      <c r="E187" s="42"/>
      <c r="G187" s="176"/>
      <c r="H187" s="172"/>
      <c r="J187" s="146"/>
      <c r="K187" s="186">
        <v>134</v>
      </c>
      <c r="L187" s="146"/>
      <c r="M187" s="153" t="str">
        <f>IF(L187="","",IFERROR(SUMIFS(Allocations!$AA$29:$AA$128,Allocations!$AC$29:$AC$128,1,Allocations!$Z$29:$Z$128,Analysis!L187),0))</f>
        <v/>
      </c>
      <c r="N187" s="153" t="str">
        <f>IF(L187="","",IF(IFERROR(SUMIFS(TB_TRANSACTIONS[Total ($)],TB_TRANSACTIONS[Subcategory],Analysis!L187,TB_TRANSACTIONS[Month],$K$8),0)&lt;M187,IFERROR(SUMIFS(TB_TRANSACTIONS[Total ($)],TB_TRANSACTIONS[Subcategory],Analysis!L187,TB_TRANSACTIONS[Month],$K$8),0),M187))</f>
        <v/>
      </c>
      <c r="O187" s="153" t="str">
        <f>IF(L187="","",IF(IFERROR(SUMIFS(TB_TRANSACTIONS[Total ($)],TB_TRANSACTIONS[Subcategory],Analysis!L187,TB_TRANSACTIONS[Month],$K$8,TB_TRANSACTIONS[Monthly filter],1),0)&gt;M187,SUMIFS(TB_TRANSACTIONS[Total ($)],TB_TRANSACTIONS[Subcategory],Analysis!L187,TB_TRANSACTIONS[Month],$K$8,TB_TRANSACTIONS[Monthly filter],1),0))</f>
        <v/>
      </c>
      <c r="P187" s="153" t="str">
        <f t="shared" si="66"/>
        <v/>
      </c>
      <c r="Q187" s="151" t="str">
        <f t="shared" si="70"/>
        <v/>
      </c>
      <c r="R187" s="151" t="str">
        <f t="shared" si="67"/>
        <v/>
      </c>
      <c r="S187" s="151" t="str">
        <f t="shared" si="68"/>
        <v/>
      </c>
      <c r="T187" s="226" t="str">
        <f t="shared" si="69"/>
        <v/>
      </c>
      <c r="U187" s="186">
        <v>134</v>
      </c>
      <c r="V187" s="146"/>
      <c r="W187" s="153" t="str">
        <f>IF(L187="","",IFERROR(SUMIFS(TB_TRANSACTIONS[Total ($)],TB_TRANSACTIONS[Subcategory],Analysis!L187,TB_TRANSACTIONS[Month],$K$8,TB_TRANSACTIONS[Expense type],"Fixed",TB_TRANSACTIONS[Monthly filter],1),0))</f>
        <v/>
      </c>
      <c r="X187" s="153" t="str">
        <f>IF(L187="","",IFERROR(SUMIFS(TB_TRANSACTIONS[Total ($)],TB_TRANSACTIONS[Subcategory],Analysis!L187,TB_TRANSACTIONS[Month],$K$8,TB_TRANSACTIONS[Expense type],"Variable",TB_TRANSACTIONS[Monthly filter],1),0))</f>
        <v/>
      </c>
      <c r="Y187" s="153"/>
      <c r="AC187" s="146"/>
      <c r="AD187" s="186">
        <v>134</v>
      </c>
      <c r="AF187" s="153" t="str">
        <f>IF(AE187="","",IFERROR(SUMIFS(Allocations!$AF$29:$AF$128,Allocations!$AH$29:$AH$128,1,Allocations!$AE$29:$AE$128,Analysis!AE187),0))</f>
        <v/>
      </c>
      <c r="AG187" s="153" t="str">
        <f>IF(AE187="","",IF(IFERROR(SUMIFS(TB_TRANSACTIONS[Total ($)],TB_TRANSACTIONS[Quarterly filter],1,TB_TRANSACTIONS[Subcategory],AE187),0)&lt;AF187,IFERROR(SUMIFS(TB_TRANSACTIONS[Total ($)],TB_TRANSACTIONS[Quarterly filter],1,TB_TRANSACTIONS[Subcategory],AE187),0),AF187))</f>
        <v/>
      </c>
      <c r="AH187" s="153" t="str">
        <f>IF(AE187="","",IF(IFERROR(SUMIFS(TB_TRANSACTIONS[Total ($)],TB_TRANSACTIONS[Subcategory],Analysis!AE187,TB_TRANSACTIONS[Quarter],$AD$8,TB_TRANSACTIONS[Quarterly filter],1),0)&gt;AF187,SUMIFS(TB_TRANSACTIONS[Total ($)],TB_TRANSACTIONS[Subcategory],Analysis!AE187,TB_TRANSACTIONS[Quarter],$AD$8,TB_TRANSACTIONS[Quarterly filter],1),0))</f>
        <v/>
      </c>
      <c r="AI187" s="153" t="str">
        <f t="shared" si="61"/>
        <v/>
      </c>
      <c r="AJ187" s="151" t="str">
        <f t="shared" si="62"/>
        <v/>
      </c>
      <c r="AK187" s="151" t="str">
        <f t="shared" si="63"/>
        <v/>
      </c>
      <c r="AL187" s="151" t="str">
        <f t="shared" si="64"/>
        <v/>
      </c>
      <c r="AM187" s="226" t="str">
        <f t="shared" si="65"/>
        <v/>
      </c>
      <c r="AN187" s="186">
        <v>134</v>
      </c>
      <c r="AO187" s="146"/>
      <c r="AP187" s="153" t="str">
        <f>IF(AE187="","",IFERROR(SUMIFS(TB_TRANSACTIONS[Total ($)],TB_TRANSACTIONS[Subcategory],Analysis!AE187,TB_TRANSACTIONS[Quarter],$AD$8,TB_TRANSACTIONS[Expense type],"Fixed",TB_TRANSACTIONS[Quarterly filter],1),0))</f>
        <v/>
      </c>
      <c r="AQ187" s="153" t="str">
        <f>IF(AE187="","",IFERROR(SUMIFS(TB_TRANSACTIONS[Total ($)],TB_TRANSACTIONS[Subcategory],Analysis!AE187,TB_TRANSACTIONS[Quarter],$AD$8,TB_TRANSACTIONS[Expense type],"Variable",TB_TRANSACTIONS[Quarterly filter],1),0))</f>
        <v/>
      </c>
      <c r="AV187" s="146"/>
      <c r="AW187" s="186">
        <v>134</v>
      </c>
      <c r="AX187" s="146"/>
      <c r="AY187" s="153" t="str">
        <f>IF(AX187="","",IFERROR(SUMIFS(TB_ALLOCATIONS[Total ($)],TB_ALLOCATIONS[Annual filter],1,TB_ALLOCATIONS[Subcategory],Analysis!AX187),0))</f>
        <v/>
      </c>
      <c r="AZ187" s="153" t="str">
        <f>IF(AX187="","",IF(IFERROR(SUMIFS(TB_TRANSACTIONS[Total ($)],TB_TRANSACTIONS[Annual filter],1,TB_TRANSACTIONS[Subcategory],AX187),0)&lt;AY187,IFERROR(SUMIFS(TB_TRANSACTIONS[Total ($)],TB_TRANSACTIONS[Annual filter],1,TB_TRANSACTIONS[Subcategory],AX187),0),AY187))</f>
        <v/>
      </c>
      <c r="BA187" s="153" t="str">
        <f>IF(AX187="","",IF(IFERROR(SUMIFS(TB_TRANSACTIONS[Total ($)],TB_TRANSACTIONS[Subcategory],Analysis!AX187,TB_TRANSACTIONS[Annual filter],1),0)&gt;AY187,SUMIFS(TB_TRANSACTIONS[Total ($)],TB_TRANSACTIONS[Subcategory],Analysis!AX187,TB_TRANSACTIONS[Annual filter],1),0))</f>
        <v/>
      </c>
      <c r="BB187" s="153" t="str">
        <f t="shared" si="57"/>
        <v/>
      </c>
      <c r="BC187" s="151" t="str">
        <f t="shared" si="58"/>
        <v/>
      </c>
      <c r="BD187" s="151" t="str">
        <f t="shared" si="71"/>
        <v/>
      </c>
      <c r="BE187" s="151" t="str">
        <f t="shared" si="59"/>
        <v/>
      </c>
      <c r="BF187" s="226" t="str">
        <f t="shared" si="60"/>
        <v/>
      </c>
      <c r="BH187" s="146"/>
      <c r="BI187" s="153" t="str">
        <f>IF(AX187="","",IFERROR(SUMIFS(TB_TRANSACTIONS[Total ($)],TB_TRANSACTIONS[Subcategory],Analysis!AX187,TB_TRANSACTIONS[Annual filter],1,TB_TRANSACTIONS[Expense type],"Fixed"),0))</f>
        <v/>
      </c>
      <c r="BJ187" s="153" t="str">
        <f>IF(AX187="","",IFERROR(SUMIFS(TB_TRANSACTIONS[Total ($)],TB_TRANSACTIONS[Subcategory],Analysis!AX187,TB_TRANSACTIONS[Annual filter],1,TB_TRANSACTIONS[Expense type],"Variable"),0))</f>
        <v/>
      </c>
      <c r="BK187" s="24"/>
      <c r="BL187" s="24"/>
      <c r="BM187" s="24"/>
      <c r="BN187" s="24"/>
      <c r="BO187" s="269" t="str">
        <f ca="1">IF(Summary!$H187="","",OFFSET(Summary!$H187,0,Analysis!BO$10))</f>
        <v/>
      </c>
      <c r="BP187" s="269" t="str">
        <f ca="1">IF(Summary!$H187="","",OFFSET(Summary!$H187,0,Analysis!BP$10))</f>
        <v/>
      </c>
      <c r="BQ187" s="269" t="str">
        <f ca="1">IF(Summary!$H187="","",OFFSET(Summary!$H187,0,Analysis!BQ$10))</f>
        <v/>
      </c>
      <c r="BR187" s="269" t="str">
        <f ca="1">IF(Summary!$H187="","",OFFSET(Summary!$H187,0,Analysis!BR$10))</f>
        <v/>
      </c>
      <c r="BS187" s="269" t="str">
        <f ca="1">IF(Summary!$H187="","",OFFSET(Summary!$H187,0,Analysis!BS$10))</f>
        <v/>
      </c>
      <c r="BT187" s="269" t="str">
        <f ca="1">IF(Summary!$H187="","",OFFSET(Summary!$H187,0,Analysis!BT$10))</f>
        <v/>
      </c>
      <c r="BU187" s="269" t="str">
        <f ca="1">IF(Summary!$H187="","",OFFSET(Summary!$H187,0,Analysis!BU$10))</f>
        <v/>
      </c>
      <c r="BV187" s="269" t="str">
        <f ca="1">IF(Summary!$H187="","",OFFSET(Summary!$H187,0,Analysis!BV$10))</f>
        <v/>
      </c>
      <c r="BW187" s="269" t="str">
        <f ca="1">IF(Summary!$H187="","",OFFSET(Summary!$H187,0,Analysis!BW$10))</f>
        <v/>
      </c>
      <c r="BX187" s="269" t="str">
        <f ca="1">IF(Summary!$H187="","",OFFSET(Summary!$H187,0,Analysis!BX$10))</f>
        <v/>
      </c>
      <c r="BY187" s="269" t="str">
        <f ca="1">IF(Summary!$H187="","",OFFSET(Summary!$H187,0,Analysis!BY$10))</f>
        <v/>
      </c>
      <c r="BZ187" s="269" t="str">
        <f ca="1">IF(Summary!$H187="","",OFFSET(Summary!$H187,0,Analysis!BZ$10))</f>
        <v/>
      </c>
      <c r="CA187" s="269"/>
    </row>
    <row r="188" spans="4:79" ht="18" customHeight="1" x14ac:dyDescent="0.25">
      <c r="D188" s="37"/>
      <c r="E188" s="38"/>
      <c r="G188" s="176"/>
      <c r="H188" s="172"/>
      <c r="J188" s="146"/>
      <c r="K188" s="186">
        <v>135</v>
      </c>
      <c r="L188" s="146"/>
      <c r="M188" s="153" t="str">
        <f>IF(L188="","",IFERROR(SUMIFS(Allocations!$AA$29:$AA$128,Allocations!$AC$29:$AC$128,1,Allocations!$Z$29:$Z$128,Analysis!L188),0))</f>
        <v/>
      </c>
      <c r="N188" s="153" t="str">
        <f>IF(L188="","",IF(IFERROR(SUMIFS(TB_TRANSACTIONS[Total ($)],TB_TRANSACTIONS[Subcategory],Analysis!L188,TB_TRANSACTIONS[Month],$K$8),0)&lt;M188,IFERROR(SUMIFS(TB_TRANSACTIONS[Total ($)],TB_TRANSACTIONS[Subcategory],Analysis!L188,TB_TRANSACTIONS[Month],$K$8),0),M188))</f>
        <v/>
      </c>
      <c r="O188" s="153" t="str">
        <f>IF(L188="","",IF(IFERROR(SUMIFS(TB_TRANSACTIONS[Total ($)],TB_TRANSACTIONS[Subcategory],Analysis!L188,TB_TRANSACTIONS[Month],$K$8,TB_TRANSACTIONS[Monthly filter],1),0)&gt;M188,SUMIFS(TB_TRANSACTIONS[Total ($)],TB_TRANSACTIONS[Subcategory],Analysis!L188,TB_TRANSACTIONS[Month],$K$8,TB_TRANSACTIONS[Monthly filter],1),0))</f>
        <v/>
      </c>
      <c r="P188" s="153" t="str">
        <f t="shared" si="66"/>
        <v/>
      </c>
      <c r="Q188" s="151" t="str">
        <f t="shared" si="70"/>
        <v/>
      </c>
      <c r="R188" s="151" t="str">
        <f t="shared" si="67"/>
        <v/>
      </c>
      <c r="S188" s="151" t="str">
        <f t="shared" si="68"/>
        <v/>
      </c>
      <c r="T188" s="226" t="str">
        <f t="shared" si="69"/>
        <v/>
      </c>
      <c r="U188" s="186">
        <v>135</v>
      </c>
      <c r="V188" s="146"/>
      <c r="W188" s="153" t="str">
        <f>IF(L188="","",IFERROR(SUMIFS(TB_TRANSACTIONS[Total ($)],TB_TRANSACTIONS[Subcategory],Analysis!L188,TB_TRANSACTIONS[Month],$K$8,TB_TRANSACTIONS[Expense type],"Fixed",TB_TRANSACTIONS[Monthly filter],1),0))</f>
        <v/>
      </c>
      <c r="X188" s="153" t="str">
        <f>IF(L188="","",IFERROR(SUMIFS(TB_TRANSACTIONS[Total ($)],TB_TRANSACTIONS[Subcategory],Analysis!L188,TB_TRANSACTIONS[Month],$K$8,TB_TRANSACTIONS[Expense type],"Variable",TB_TRANSACTIONS[Monthly filter],1),0))</f>
        <v/>
      </c>
      <c r="Y188" s="153"/>
      <c r="AC188" s="146"/>
      <c r="AD188" s="186">
        <v>135</v>
      </c>
      <c r="AF188" s="153" t="str">
        <f>IF(AE188="","",IFERROR(SUMIFS(Allocations!$AF$29:$AF$128,Allocations!$AH$29:$AH$128,1,Allocations!$AE$29:$AE$128,Analysis!AE188),0))</f>
        <v/>
      </c>
      <c r="AG188" s="153" t="str">
        <f>IF(AE188="","",IF(IFERROR(SUMIFS(TB_TRANSACTIONS[Total ($)],TB_TRANSACTIONS[Quarterly filter],1,TB_TRANSACTIONS[Subcategory],AE188),0)&lt;AF188,IFERROR(SUMIFS(TB_TRANSACTIONS[Total ($)],TB_TRANSACTIONS[Quarterly filter],1,TB_TRANSACTIONS[Subcategory],AE188),0),AF188))</f>
        <v/>
      </c>
      <c r="AH188" s="153" t="str">
        <f>IF(AE188="","",IF(IFERROR(SUMIFS(TB_TRANSACTIONS[Total ($)],TB_TRANSACTIONS[Subcategory],Analysis!AE188,TB_TRANSACTIONS[Quarter],$AD$8,TB_TRANSACTIONS[Quarterly filter],1),0)&gt;AF188,SUMIFS(TB_TRANSACTIONS[Total ($)],TB_TRANSACTIONS[Subcategory],Analysis!AE188,TB_TRANSACTIONS[Quarter],$AD$8,TB_TRANSACTIONS[Quarterly filter],1),0))</f>
        <v/>
      </c>
      <c r="AI188" s="153" t="str">
        <f t="shared" si="61"/>
        <v/>
      </c>
      <c r="AJ188" s="151" t="str">
        <f t="shared" si="62"/>
        <v/>
      </c>
      <c r="AK188" s="151" t="str">
        <f t="shared" si="63"/>
        <v/>
      </c>
      <c r="AL188" s="151" t="str">
        <f t="shared" si="64"/>
        <v/>
      </c>
      <c r="AM188" s="226" t="str">
        <f t="shared" si="65"/>
        <v/>
      </c>
      <c r="AN188" s="186">
        <v>135</v>
      </c>
      <c r="AO188" s="146"/>
      <c r="AP188" s="153" t="str">
        <f>IF(AE188="","",IFERROR(SUMIFS(TB_TRANSACTIONS[Total ($)],TB_TRANSACTIONS[Subcategory],Analysis!AE188,TB_TRANSACTIONS[Quarter],$AD$8,TB_TRANSACTIONS[Expense type],"Fixed",TB_TRANSACTIONS[Quarterly filter],1),0))</f>
        <v/>
      </c>
      <c r="AQ188" s="153" t="str">
        <f>IF(AE188="","",IFERROR(SUMIFS(TB_TRANSACTIONS[Total ($)],TB_TRANSACTIONS[Subcategory],Analysis!AE188,TB_TRANSACTIONS[Quarter],$AD$8,TB_TRANSACTIONS[Expense type],"Variable",TB_TRANSACTIONS[Quarterly filter],1),0))</f>
        <v/>
      </c>
      <c r="AV188" s="146"/>
      <c r="AW188" s="186">
        <v>135</v>
      </c>
      <c r="AX188" s="146"/>
      <c r="AY188" s="153" t="str">
        <f>IF(AX188="","",IFERROR(SUMIFS(TB_ALLOCATIONS[Total ($)],TB_ALLOCATIONS[Annual filter],1,TB_ALLOCATIONS[Subcategory],Analysis!AX188),0))</f>
        <v/>
      </c>
      <c r="AZ188" s="153" t="str">
        <f>IF(AX188="","",IF(IFERROR(SUMIFS(TB_TRANSACTIONS[Total ($)],TB_TRANSACTIONS[Annual filter],1,TB_TRANSACTIONS[Subcategory],AX188),0)&lt;AY188,IFERROR(SUMIFS(TB_TRANSACTIONS[Total ($)],TB_TRANSACTIONS[Annual filter],1,TB_TRANSACTIONS[Subcategory],AX188),0),AY188))</f>
        <v/>
      </c>
      <c r="BA188" s="153" t="str">
        <f>IF(AX188="","",IF(IFERROR(SUMIFS(TB_TRANSACTIONS[Total ($)],TB_TRANSACTIONS[Subcategory],Analysis!AX188,TB_TRANSACTIONS[Annual filter],1),0)&gt;AY188,SUMIFS(TB_TRANSACTIONS[Total ($)],TB_TRANSACTIONS[Subcategory],Analysis!AX188,TB_TRANSACTIONS[Annual filter],1),0))</f>
        <v/>
      </c>
      <c r="BB188" s="153" t="str">
        <f t="shared" si="57"/>
        <v/>
      </c>
      <c r="BC188" s="151" t="str">
        <f t="shared" si="58"/>
        <v/>
      </c>
      <c r="BD188" s="151" t="str">
        <f t="shared" si="71"/>
        <v/>
      </c>
      <c r="BE188" s="151" t="str">
        <f t="shared" si="59"/>
        <v/>
      </c>
      <c r="BF188" s="226" t="str">
        <f t="shared" si="60"/>
        <v/>
      </c>
      <c r="BH188" s="146"/>
      <c r="BI188" s="153" t="str">
        <f>IF(AX188="","",IFERROR(SUMIFS(TB_TRANSACTIONS[Total ($)],TB_TRANSACTIONS[Subcategory],Analysis!AX188,TB_TRANSACTIONS[Annual filter],1,TB_TRANSACTIONS[Expense type],"Fixed"),0))</f>
        <v/>
      </c>
      <c r="BJ188" s="153" t="str">
        <f>IF(AX188="","",IFERROR(SUMIFS(TB_TRANSACTIONS[Total ($)],TB_TRANSACTIONS[Subcategory],Analysis!AX188,TB_TRANSACTIONS[Annual filter],1,TB_TRANSACTIONS[Expense type],"Variable"),0))</f>
        <v/>
      </c>
      <c r="BK188" s="24"/>
      <c r="BL188" s="24"/>
      <c r="BM188" s="24"/>
      <c r="BN188" s="24"/>
      <c r="BO188" s="269" t="str">
        <f ca="1">IF(Summary!$H188="","",OFFSET(Summary!$H188,0,Analysis!BO$10))</f>
        <v/>
      </c>
      <c r="BP188" s="269" t="str">
        <f ca="1">IF(Summary!$H188="","",OFFSET(Summary!$H188,0,Analysis!BP$10))</f>
        <v/>
      </c>
      <c r="BQ188" s="269" t="str">
        <f ca="1">IF(Summary!$H188="","",OFFSET(Summary!$H188,0,Analysis!BQ$10))</f>
        <v/>
      </c>
      <c r="BR188" s="269" t="str">
        <f ca="1">IF(Summary!$H188="","",OFFSET(Summary!$H188,0,Analysis!BR$10))</f>
        <v/>
      </c>
      <c r="BS188" s="269" t="str">
        <f ca="1">IF(Summary!$H188="","",OFFSET(Summary!$H188,0,Analysis!BS$10))</f>
        <v/>
      </c>
      <c r="BT188" s="269" t="str">
        <f ca="1">IF(Summary!$H188="","",OFFSET(Summary!$H188,0,Analysis!BT$10))</f>
        <v/>
      </c>
      <c r="BU188" s="269" t="str">
        <f ca="1">IF(Summary!$H188="","",OFFSET(Summary!$H188,0,Analysis!BU$10))</f>
        <v/>
      </c>
      <c r="BV188" s="269" t="str">
        <f ca="1">IF(Summary!$H188="","",OFFSET(Summary!$H188,0,Analysis!BV$10))</f>
        <v/>
      </c>
      <c r="BW188" s="269" t="str">
        <f ca="1">IF(Summary!$H188="","",OFFSET(Summary!$H188,0,Analysis!BW$10))</f>
        <v/>
      </c>
      <c r="BX188" s="269" t="str">
        <f ca="1">IF(Summary!$H188="","",OFFSET(Summary!$H188,0,Analysis!BX$10))</f>
        <v/>
      </c>
      <c r="BY188" s="269" t="str">
        <f ca="1">IF(Summary!$H188="","",OFFSET(Summary!$H188,0,Analysis!BY$10))</f>
        <v/>
      </c>
      <c r="BZ188" s="269" t="str">
        <f ca="1">IF(Summary!$H188="","",OFFSET(Summary!$H188,0,Analysis!BZ$10))</f>
        <v/>
      </c>
      <c r="CA188" s="269"/>
    </row>
    <row r="189" spans="4:79" ht="18" customHeight="1" x14ac:dyDescent="0.25">
      <c r="D189" s="37"/>
      <c r="E189" s="47"/>
      <c r="G189" s="176"/>
      <c r="H189" s="172"/>
      <c r="J189" s="146"/>
      <c r="K189" s="186">
        <v>136</v>
      </c>
      <c r="L189" s="146"/>
      <c r="M189" s="153" t="str">
        <f>IF(L189="","",IFERROR(SUMIFS(Allocations!$AA$29:$AA$128,Allocations!$AC$29:$AC$128,1,Allocations!$Z$29:$Z$128,Analysis!L189),0))</f>
        <v/>
      </c>
      <c r="N189" s="153" t="str">
        <f>IF(L189="","",IF(IFERROR(SUMIFS(TB_TRANSACTIONS[Total ($)],TB_TRANSACTIONS[Subcategory],Analysis!L189,TB_TRANSACTIONS[Month],$K$8),0)&lt;M189,IFERROR(SUMIFS(TB_TRANSACTIONS[Total ($)],TB_TRANSACTIONS[Subcategory],Analysis!L189,TB_TRANSACTIONS[Month],$K$8),0),M189))</f>
        <v/>
      </c>
      <c r="O189" s="153" t="str">
        <f>IF(L189="","",IF(IFERROR(SUMIFS(TB_TRANSACTIONS[Total ($)],TB_TRANSACTIONS[Subcategory],Analysis!L189,TB_TRANSACTIONS[Month],$K$8,TB_TRANSACTIONS[Monthly filter],1),0)&gt;M189,SUMIFS(TB_TRANSACTIONS[Total ($)],TB_TRANSACTIONS[Subcategory],Analysis!L189,TB_TRANSACTIONS[Month],$K$8,TB_TRANSACTIONS[Monthly filter],1),0))</f>
        <v/>
      </c>
      <c r="P189" s="153" t="str">
        <f t="shared" si="66"/>
        <v/>
      </c>
      <c r="Q189" s="151" t="str">
        <f t="shared" si="70"/>
        <v/>
      </c>
      <c r="R189" s="151" t="str">
        <f t="shared" si="67"/>
        <v/>
      </c>
      <c r="S189" s="151" t="str">
        <f t="shared" si="68"/>
        <v/>
      </c>
      <c r="T189" s="226" t="str">
        <f t="shared" si="69"/>
        <v/>
      </c>
      <c r="U189" s="186">
        <v>136</v>
      </c>
      <c r="V189" s="146"/>
      <c r="W189" s="153" t="str">
        <f>IF(L189="","",IFERROR(SUMIFS(TB_TRANSACTIONS[Total ($)],TB_TRANSACTIONS[Subcategory],Analysis!L189,TB_TRANSACTIONS[Month],$K$8,TB_TRANSACTIONS[Expense type],"Fixed",TB_TRANSACTIONS[Monthly filter],1),0))</f>
        <v/>
      </c>
      <c r="X189" s="153" t="str">
        <f>IF(L189="","",IFERROR(SUMIFS(TB_TRANSACTIONS[Total ($)],TB_TRANSACTIONS[Subcategory],Analysis!L189,TB_TRANSACTIONS[Month],$K$8,TB_TRANSACTIONS[Expense type],"Variable",TB_TRANSACTIONS[Monthly filter],1),0))</f>
        <v/>
      </c>
      <c r="Y189" s="153"/>
      <c r="AC189" s="146"/>
      <c r="AD189" s="186">
        <v>136</v>
      </c>
      <c r="AF189" s="153" t="str">
        <f>IF(AE189="","",IFERROR(SUMIFS(Allocations!$AF$29:$AF$128,Allocations!$AH$29:$AH$128,1,Allocations!$AE$29:$AE$128,Analysis!AE189),0))</f>
        <v/>
      </c>
      <c r="AG189" s="153" t="str">
        <f>IF(AE189="","",IF(IFERROR(SUMIFS(TB_TRANSACTIONS[Total ($)],TB_TRANSACTIONS[Quarterly filter],1,TB_TRANSACTIONS[Subcategory],AE189),0)&lt;AF189,IFERROR(SUMIFS(TB_TRANSACTIONS[Total ($)],TB_TRANSACTIONS[Quarterly filter],1,TB_TRANSACTIONS[Subcategory],AE189),0),AF189))</f>
        <v/>
      </c>
      <c r="AH189" s="153" t="str">
        <f>IF(AE189="","",IF(IFERROR(SUMIFS(TB_TRANSACTIONS[Total ($)],TB_TRANSACTIONS[Subcategory],Analysis!AE189,TB_TRANSACTIONS[Quarter],$AD$8,TB_TRANSACTIONS[Quarterly filter],1),0)&gt;AF189,SUMIFS(TB_TRANSACTIONS[Total ($)],TB_TRANSACTIONS[Subcategory],Analysis!AE189,TB_TRANSACTIONS[Quarter],$AD$8,TB_TRANSACTIONS[Quarterly filter],1),0))</f>
        <v/>
      </c>
      <c r="AI189" s="153" t="str">
        <f t="shared" si="61"/>
        <v/>
      </c>
      <c r="AJ189" s="151" t="str">
        <f t="shared" si="62"/>
        <v/>
      </c>
      <c r="AK189" s="151" t="str">
        <f t="shared" si="63"/>
        <v/>
      </c>
      <c r="AL189" s="151" t="str">
        <f t="shared" si="64"/>
        <v/>
      </c>
      <c r="AM189" s="226" t="str">
        <f t="shared" si="65"/>
        <v/>
      </c>
      <c r="AN189" s="186">
        <v>136</v>
      </c>
      <c r="AO189" s="146"/>
      <c r="AP189" s="153" t="str">
        <f>IF(AE189="","",IFERROR(SUMIFS(TB_TRANSACTIONS[Total ($)],TB_TRANSACTIONS[Subcategory],Analysis!AE189,TB_TRANSACTIONS[Quarter],$AD$8,TB_TRANSACTIONS[Expense type],"Fixed",TB_TRANSACTIONS[Quarterly filter],1),0))</f>
        <v/>
      </c>
      <c r="AQ189" s="153" t="str">
        <f>IF(AE189="","",IFERROR(SUMIFS(TB_TRANSACTIONS[Total ($)],TB_TRANSACTIONS[Subcategory],Analysis!AE189,TB_TRANSACTIONS[Quarter],$AD$8,TB_TRANSACTIONS[Expense type],"Variable",TB_TRANSACTIONS[Quarterly filter],1),0))</f>
        <v/>
      </c>
      <c r="AV189" s="146"/>
      <c r="AW189" s="186">
        <v>136</v>
      </c>
      <c r="AX189" s="146"/>
      <c r="AY189" s="153" t="str">
        <f>IF(AX189="","",IFERROR(SUMIFS(TB_ALLOCATIONS[Total ($)],TB_ALLOCATIONS[Annual filter],1,TB_ALLOCATIONS[Subcategory],Analysis!AX189),0))</f>
        <v/>
      </c>
      <c r="AZ189" s="153" t="str">
        <f>IF(AX189="","",IF(IFERROR(SUMIFS(TB_TRANSACTIONS[Total ($)],TB_TRANSACTIONS[Annual filter],1,TB_TRANSACTIONS[Subcategory],AX189),0)&lt;AY189,IFERROR(SUMIFS(TB_TRANSACTIONS[Total ($)],TB_TRANSACTIONS[Annual filter],1,TB_TRANSACTIONS[Subcategory],AX189),0),AY189))</f>
        <v/>
      </c>
      <c r="BA189" s="153" t="str">
        <f>IF(AX189="","",IF(IFERROR(SUMIFS(TB_TRANSACTIONS[Total ($)],TB_TRANSACTIONS[Subcategory],Analysis!AX189,TB_TRANSACTIONS[Annual filter],1),0)&gt;AY189,SUMIFS(TB_TRANSACTIONS[Total ($)],TB_TRANSACTIONS[Subcategory],Analysis!AX189,TB_TRANSACTIONS[Annual filter],1),0))</f>
        <v/>
      </c>
      <c r="BB189" s="153" t="str">
        <f t="shared" si="57"/>
        <v/>
      </c>
      <c r="BC189" s="151" t="str">
        <f t="shared" si="58"/>
        <v/>
      </c>
      <c r="BD189" s="151" t="str">
        <f t="shared" si="71"/>
        <v/>
      </c>
      <c r="BE189" s="151" t="str">
        <f t="shared" si="59"/>
        <v/>
      </c>
      <c r="BF189" s="226" t="str">
        <f t="shared" si="60"/>
        <v/>
      </c>
      <c r="BH189" s="146"/>
      <c r="BI189" s="153" t="str">
        <f>IF(AX189="","",IFERROR(SUMIFS(TB_TRANSACTIONS[Total ($)],TB_TRANSACTIONS[Subcategory],Analysis!AX189,TB_TRANSACTIONS[Annual filter],1,TB_TRANSACTIONS[Expense type],"Fixed"),0))</f>
        <v/>
      </c>
      <c r="BJ189" s="153" t="str">
        <f>IF(AX189="","",IFERROR(SUMIFS(TB_TRANSACTIONS[Total ($)],TB_TRANSACTIONS[Subcategory],Analysis!AX189,TB_TRANSACTIONS[Annual filter],1,TB_TRANSACTIONS[Expense type],"Variable"),0))</f>
        <v/>
      </c>
      <c r="BK189" s="24"/>
      <c r="BL189" s="24"/>
      <c r="BM189" s="24"/>
      <c r="BN189" s="24"/>
      <c r="BO189" s="269" t="str">
        <f ca="1">IF(Summary!$H189="","",OFFSET(Summary!$H189,0,Analysis!BO$10))</f>
        <v/>
      </c>
      <c r="BP189" s="269" t="str">
        <f ca="1">IF(Summary!$H189="","",OFFSET(Summary!$H189,0,Analysis!BP$10))</f>
        <v/>
      </c>
      <c r="BQ189" s="269" t="str">
        <f ca="1">IF(Summary!$H189="","",OFFSET(Summary!$H189,0,Analysis!BQ$10))</f>
        <v/>
      </c>
      <c r="BR189" s="269" t="str">
        <f ca="1">IF(Summary!$H189="","",OFFSET(Summary!$H189,0,Analysis!BR$10))</f>
        <v/>
      </c>
      <c r="BS189" s="269" t="str">
        <f ca="1">IF(Summary!$H189="","",OFFSET(Summary!$H189,0,Analysis!BS$10))</f>
        <v/>
      </c>
      <c r="BT189" s="269" t="str">
        <f ca="1">IF(Summary!$H189="","",OFFSET(Summary!$H189,0,Analysis!BT$10))</f>
        <v/>
      </c>
      <c r="BU189" s="269" t="str">
        <f ca="1">IF(Summary!$H189="","",OFFSET(Summary!$H189,0,Analysis!BU$10))</f>
        <v/>
      </c>
      <c r="BV189" s="269" t="str">
        <f ca="1">IF(Summary!$H189="","",OFFSET(Summary!$H189,0,Analysis!BV$10))</f>
        <v/>
      </c>
      <c r="BW189" s="269" t="str">
        <f ca="1">IF(Summary!$H189="","",OFFSET(Summary!$H189,0,Analysis!BW$10))</f>
        <v/>
      </c>
      <c r="BX189" s="269" t="str">
        <f ca="1">IF(Summary!$H189="","",OFFSET(Summary!$H189,0,Analysis!BX$10))</f>
        <v/>
      </c>
      <c r="BY189" s="269" t="str">
        <f ca="1">IF(Summary!$H189="","",OFFSET(Summary!$H189,0,Analysis!BY$10))</f>
        <v/>
      </c>
      <c r="BZ189" s="269" t="str">
        <f ca="1">IF(Summary!$H189="","",OFFSET(Summary!$H189,0,Analysis!BZ$10))</f>
        <v/>
      </c>
      <c r="CA189" s="269"/>
    </row>
    <row r="190" spans="4:79" ht="18" customHeight="1" x14ac:dyDescent="0.25">
      <c r="G190" s="176"/>
      <c r="H190" s="172"/>
      <c r="J190" s="146"/>
      <c r="K190" s="186">
        <v>137</v>
      </c>
      <c r="L190" s="146"/>
      <c r="M190" s="153" t="str">
        <f>IF(L190="","",IFERROR(SUMIFS(Allocations!$AA$29:$AA$128,Allocations!$AC$29:$AC$128,1,Allocations!$Z$29:$Z$128,Analysis!L190),0))</f>
        <v/>
      </c>
      <c r="N190" s="153" t="str">
        <f>IF(L190="","",IF(IFERROR(SUMIFS(TB_TRANSACTIONS[Total ($)],TB_TRANSACTIONS[Subcategory],Analysis!L190,TB_TRANSACTIONS[Month],$K$8),0)&lt;M190,IFERROR(SUMIFS(TB_TRANSACTIONS[Total ($)],TB_TRANSACTIONS[Subcategory],Analysis!L190,TB_TRANSACTIONS[Month],$K$8),0),M190))</f>
        <v/>
      </c>
      <c r="O190" s="153" t="str">
        <f>IF(L190="","",IF(IFERROR(SUMIFS(TB_TRANSACTIONS[Total ($)],TB_TRANSACTIONS[Subcategory],Analysis!L190,TB_TRANSACTIONS[Month],$K$8,TB_TRANSACTIONS[Monthly filter],1),0)&gt;M190,SUMIFS(TB_TRANSACTIONS[Total ($)],TB_TRANSACTIONS[Subcategory],Analysis!L190,TB_TRANSACTIONS[Month],$K$8,TB_TRANSACTIONS[Monthly filter],1),0))</f>
        <v/>
      </c>
      <c r="P190" s="153" t="str">
        <f t="shared" si="66"/>
        <v/>
      </c>
      <c r="Q190" s="151" t="str">
        <f t="shared" si="70"/>
        <v/>
      </c>
      <c r="R190" s="151" t="str">
        <f t="shared" si="67"/>
        <v/>
      </c>
      <c r="S190" s="151" t="str">
        <f t="shared" si="68"/>
        <v/>
      </c>
      <c r="T190" s="226" t="str">
        <f t="shared" si="69"/>
        <v/>
      </c>
      <c r="U190" s="186">
        <v>137</v>
      </c>
      <c r="V190" s="146"/>
      <c r="W190" s="153" t="str">
        <f>IF(L190="","",IFERROR(SUMIFS(TB_TRANSACTIONS[Total ($)],TB_TRANSACTIONS[Subcategory],Analysis!L190,TB_TRANSACTIONS[Month],$K$8,TB_TRANSACTIONS[Expense type],"Fixed",TB_TRANSACTIONS[Monthly filter],1),0))</f>
        <v/>
      </c>
      <c r="X190" s="153" t="str">
        <f>IF(L190="","",IFERROR(SUMIFS(TB_TRANSACTIONS[Total ($)],TB_TRANSACTIONS[Subcategory],Analysis!L190,TB_TRANSACTIONS[Month],$K$8,TB_TRANSACTIONS[Expense type],"Variable",TB_TRANSACTIONS[Monthly filter],1),0))</f>
        <v/>
      </c>
      <c r="Y190" s="153"/>
      <c r="AC190" s="146"/>
      <c r="AD190" s="186">
        <v>137</v>
      </c>
      <c r="AF190" s="153" t="str">
        <f>IF(AE190="","",IFERROR(SUMIFS(Allocations!$AF$29:$AF$128,Allocations!$AH$29:$AH$128,1,Allocations!$AE$29:$AE$128,Analysis!AE190),0))</f>
        <v/>
      </c>
      <c r="AG190" s="153" t="str">
        <f>IF(AE190="","",IF(IFERROR(SUMIFS(TB_TRANSACTIONS[Total ($)],TB_TRANSACTIONS[Quarterly filter],1,TB_TRANSACTIONS[Subcategory],AE190),0)&lt;AF190,IFERROR(SUMIFS(TB_TRANSACTIONS[Total ($)],TB_TRANSACTIONS[Quarterly filter],1,TB_TRANSACTIONS[Subcategory],AE190),0),AF190))</f>
        <v/>
      </c>
      <c r="AH190" s="153" t="str">
        <f>IF(AE190="","",IF(IFERROR(SUMIFS(TB_TRANSACTIONS[Total ($)],TB_TRANSACTIONS[Subcategory],Analysis!AE190,TB_TRANSACTIONS[Quarter],$AD$8,TB_TRANSACTIONS[Quarterly filter],1),0)&gt;AF190,SUMIFS(TB_TRANSACTIONS[Total ($)],TB_TRANSACTIONS[Subcategory],Analysis!AE190,TB_TRANSACTIONS[Quarter],$AD$8,TB_TRANSACTIONS[Quarterly filter],1),0))</f>
        <v/>
      </c>
      <c r="AI190" s="153" t="str">
        <f t="shared" si="61"/>
        <v/>
      </c>
      <c r="AJ190" s="151" t="str">
        <f t="shared" si="62"/>
        <v/>
      </c>
      <c r="AK190" s="151" t="str">
        <f t="shared" si="63"/>
        <v/>
      </c>
      <c r="AL190" s="151" t="str">
        <f t="shared" si="64"/>
        <v/>
      </c>
      <c r="AM190" s="226" t="str">
        <f t="shared" si="65"/>
        <v/>
      </c>
      <c r="AN190" s="186">
        <v>137</v>
      </c>
      <c r="AO190" s="146"/>
      <c r="AP190" s="153" t="str">
        <f>IF(AE190="","",IFERROR(SUMIFS(TB_TRANSACTIONS[Total ($)],TB_TRANSACTIONS[Subcategory],Analysis!AE190,TB_TRANSACTIONS[Quarter],$AD$8,TB_TRANSACTIONS[Expense type],"Fixed",TB_TRANSACTIONS[Quarterly filter],1),0))</f>
        <v/>
      </c>
      <c r="AQ190" s="153" t="str">
        <f>IF(AE190="","",IFERROR(SUMIFS(TB_TRANSACTIONS[Total ($)],TB_TRANSACTIONS[Subcategory],Analysis!AE190,TB_TRANSACTIONS[Quarter],$AD$8,TB_TRANSACTIONS[Expense type],"Variable",TB_TRANSACTIONS[Quarterly filter],1),0))</f>
        <v/>
      </c>
      <c r="AV190" s="146"/>
      <c r="AW190" s="186">
        <v>137</v>
      </c>
      <c r="AX190" s="146"/>
      <c r="AY190" s="153" t="str">
        <f>IF(AX190="","",IFERROR(SUMIFS(TB_ALLOCATIONS[Total ($)],TB_ALLOCATIONS[Annual filter],1,TB_ALLOCATIONS[Subcategory],Analysis!AX190),0))</f>
        <v/>
      </c>
      <c r="AZ190" s="153" t="str">
        <f>IF(AX190="","",IF(IFERROR(SUMIFS(TB_TRANSACTIONS[Total ($)],TB_TRANSACTIONS[Annual filter],1,TB_TRANSACTIONS[Subcategory],AX190),0)&lt;AY190,IFERROR(SUMIFS(TB_TRANSACTIONS[Total ($)],TB_TRANSACTIONS[Annual filter],1,TB_TRANSACTIONS[Subcategory],AX190),0),AY190))</f>
        <v/>
      </c>
      <c r="BA190" s="153" t="str">
        <f>IF(AX190="","",IF(IFERROR(SUMIFS(TB_TRANSACTIONS[Total ($)],TB_TRANSACTIONS[Subcategory],Analysis!AX190,TB_TRANSACTIONS[Annual filter],1),0)&gt;AY190,SUMIFS(TB_TRANSACTIONS[Total ($)],TB_TRANSACTIONS[Subcategory],Analysis!AX190,TB_TRANSACTIONS[Annual filter],1),0))</f>
        <v/>
      </c>
      <c r="BB190" s="153" t="str">
        <f t="shared" si="57"/>
        <v/>
      </c>
      <c r="BC190" s="151" t="str">
        <f t="shared" si="58"/>
        <v/>
      </c>
      <c r="BD190" s="151" t="str">
        <f t="shared" si="71"/>
        <v/>
      </c>
      <c r="BE190" s="151" t="str">
        <f t="shared" si="59"/>
        <v/>
      </c>
      <c r="BF190" s="226" t="str">
        <f t="shared" si="60"/>
        <v/>
      </c>
      <c r="BH190" s="146"/>
      <c r="BI190" s="153" t="str">
        <f>IF(AX190="","",IFERROR(SUMIFS(TB_TRANSACTIONS[Total ($)],TB_TRANSACTIONS[Subcategory],Analysis!AX190,TB_TRANSACTIONS[Annual filter],1,TB_TRANSACTIONS[Expense type],"Fixed"),0))</f>
        <v/>
      </c>
      <c r="BJ190" s="153" t="str">
        <f>IF(AX190="","",IFERROR(SUMIFS(TB_TRANSACTIONS[Total ($)],TB_TRANSACTIONS[Subcategory],Analysis!AX190,TB_TRANSACTIONS[Annual filter],1,TB_TRANSACTIONS[Expense type],"Variable"),0))</f>
        <v/>
      </c>
      <c r="BK190" s="24"/>
      <c r="BL190" s="24"/>
      <c r="BM190" s="24"/>
      <c r="BN190" s="24"/>
      <c r="BO190" s="269" t="str">
        <f ca="1">IF(Summary!$H190="","",OFFSET(Summary!$H190,0,Analysis!BO$10))</f>
        <v/>
      </c>
      <c r="BP190" s="269" t="str">
        <f ca="1">IF(Summary!$H190="","",OFFSET(Summary!$H190,0,Analysis!BP$10))</f>
        <v/>
      </c>
      <c r="BQ190" s="269" t="str">
        <f ca="1">IF(Summary!$H190="","",OFFSET(Summary!$H190,0,Analysis!BQ$10))</f>
        <v/>
      </c>
      <c r="BR190" s="269" t="str">
        <f ca="1">IF(Summary!$H190="","",OFFSET(Summary!$H190,0,Analysis!BR$10))</f>
        <v/>
      </c>
      <c r="BS190" s="269" t="str">
        <f ca="1">IF(Summary!$H190="","",OFFSET(Summary!$H190,0,Analysis!BS$10))</f>
        <v/>
      </c>
      <c r="BT190" s="269" t="str">
        <f ca="1">IF(Summary!$H190="","",OFFSET(Summary!$H190,0,Analysis!BT$10))</f>
        <v/>
      </c>
      <c r="BU190" s="269" t="str">
        <f ca="1">IF(Summary!$H190="","",OFFSET(Summary!$H190,0,Analysis!BU$10))</f>
        <v/>
      </c>
      <c r="BV190" s="269" t="str">
        <f ca="1">IF(Summary!$H190="","",OFFSET(Summary!$H190,0,Analysis!BV$10))</f>
        <v/>
      </c>
      <c r="BW190" s="269" t="str">
        <f ca="1">IF(Summary!$H190="","",OFFSET(Summary!$H190,0,Analysis!BW$10))</f>
        <v/>
      </c>
      <c r="BX190" s="269" t="str">
        <f ca="1">IF(Summary!$H190="","",OFFSET(Summary!$H190,0,Analysis!BX$10))</f>
        <v/>
      </c>
      <c r="BY190" s="269" t="str">
        <f ca="1">IF(Summary!$H190="","",OFFSET(Summary!$H190,0,Analysis!BY$10))</f>
        <v/>
      </c>
      <c r="BZ190" s="269" t="str">
        <f ca="1">IF(Summary!$H190="","",OFFSET(Summary!$H190,0,Analysis!BZ$10))</f>
        <v/>
      </c>
      <c r="CA190" s="269"/>
    </row>
    <row r="191" spans="4:79" ht="18" customHeight="1" x14ac:dyDescent="0.25">
      <c r="D191" s="34"/>
      <c r="E191" s="34"/>
      <c r="F191" s="35"/>
      <c r="G191" s="176"/>
      <c r="H191" s="172"/>
      <c r="J191" s="146"/>
      <c r="K191" s="186">
        <v>138</v>
      </c>
      <c r="L191" s="146"/>
      <c r="M191" s="153" t="str">
        <f>IF(L191="","",IFERROR(SUMIFS(Allocations!$AA$29:$AA$128,Allocations!$AC$29:$AC$128,1,Allocations!$Z$29:$Z$128,Analysis!L191),0))</f>
        <v/>
      </c>
      <c r="N191" s="153" t="str">
        <f>IF(L191="","",IF(IFERROR(SUMIFS(TB_TRANSACTIONS[Total ($)],TB_TRANSACTIONS[Subcategory],Analysis!L191,TB_TRANSACTIONS[Month],$K$8),0)&lt;M191,IFERROR(SUMIFS(TB_TRANSACTIONS[Total ($)],TB_TRANSACTIONS[Subcategory],Analysis!L191,TB_TRANSACTIONS[Month],$K$8),0),M191))</f>
        <v/>
      </c>
      <c r="O191" s="153" t="str">
        <f>IF(L191="","",IF(IFERROR(SUMIFS(TB_TRANSACTIONS[Total ($)],TB_TRANSACTIONS[Subcategory],Analysis!L191,TB_TRANSACTIONS[Month],$K$8,TB_TRANSACTIONS[Monthly filter],1),0)&gt;M191,SUMIFS(TB_TRANSACTIONS[Total ($)],TB_TRANSACTIONS[Subcategory],Analysis!L191,TB_TRANSACTIONS[Month],$K$8,TB_TRANSACTIONS[Monthly filter],1),0))</f>
        <v/>
      </c>
      <c r="P191" s="153" t="str">
        <f t="shared" si="66"/>
        <v/>
      </c>
      <c r="Q191" s="151" t="str">
        <f t="shared" si="70"/>
        <v/>
      </c>
      <c r="R191" s="151" t="str">
        <f t="shared" si="67"/>
        <v/>
      </c>
      <c r="S191" s="151" t="str">
        <f t="shared" si="68"/>
        <v/>
      </c>
      <c r="T191" s="226" t="str">
        <f t="shared" si="69"/>
        <v/>
      </c>
      <c r="U191" s="186">
        <v>138</v>
      </c>
      <c r="V191" s="146"/>
      <c r="W191" s="153" t="str">
        <f>IF(L191="","",IFERROR(SUMIFS(TB_TRANSACTIONS[Total ($)],TB_TRANSACTIONS[Subcategory],Analysis!L191,TB_TRANSACTIONS[Month],$K$8,TB_TRANSACTIONS[Expense type],"Fixed",TB_TRANSACTIONS[Monthly filter],1),0))</f>
        <v/>
      </c>
      <c r="X191" s="153" t="str">
        <f>IF(L191="","",IFERROR(SUMIFS(TB_TRANSACTIONS[Total ($)],TB_TRANSACTIONS[Subcategory],Analysis!L191,TB_TRANSACTIONS[Month],$K$8,TB_TRANSACTIONS[Expense type],"Variable",TB_TRANSACTIONS[Monthly filter],1),0))</f>
        <v/>
      </c>
      <c r="Y191" s="153"/>
      <c r="AC191" s="146"/>
      <c r="AD191" s="186">
        <v>138</v>
      </c>
      <c r="AF191" s="153" t="str">
        <f>IF(AE191="","",IFERROR(SUMIFS(Allocations!$AF$29:$AF$128,Allocations!$AH$29:$AH$128,1,Allocations!$AE$29:$AE$128,Analysis!AE191),0))</f>
        <v/>
      </c>
      <c r="AG191" s="153" t="str">
        <f>IF(AE191="","",IF(IFERROR(SUMIFS(TB_TRANSACTIONS[Total ($)],TB_TRANSACTIONS[Quarterly filter],1,TB_TRANSACTIONS[Subcategory],AE191),0)&lt;AF191,IFERROR(SUMIFS(TB_TRANSACTIONS[Total ($)],TB_TRANSACTIONS[Quarterly filter],1,TB_TRANSACTIONS[Subcategory],AE191),0),AF191))</f>
        <v/>
      </c>
      <c r="AH191" s="153" t="str">
        <f>IF(AE191="","",IF(IFERROR(SUMIFS(TB_TRANSACTIONS[Total ($)],TB_TRANSACTIONS[Subcategory],Analysis!AE191,TB_TRANSACTIONS[Quarter],$AD$8,TB_TRANSACTIONS[Quarterly filter],1),0)&gt;AF191,SUMIFS(TB_TRANSACTIONS[Total ($)],TB_TRANSACTIONS[Subcategory],Analysis!AE191,TB_TRANSACTIONS[Quarter],$AD$8,TB_TRANSACTIONS[Quarterly filter],1),0))</f>
        <v/>
      </c>
      <c r="AI191" s="153" t="str">
        <f t="shared" si="61"/>
        <v/>
      </c>
      <c r="AJ191" s="151" t="str">
        <f t="shared" si="62"/>
        <v/>
      </c>
      <c r="AK191" s="151" t="str">
        <f t="shared" si="63"/>
        <v/>
      </c>
      <c r="AL191" s="151" t="str">
        <f t="shared" si="64"/>
        <v/>
      </c>
      <c r="AM191" s="226" t="str">
        <f t="shared" si="65"/>
        <v/>
      </c>
      <c r="AN191" s="186">
        <v>138</v>
      </c>
      <c r="AO191" s="146"/>
      <c r="AP191" s="153" t="str">
        <f>IF(AE191="","",IFERROR(SUMIFS(TB_TRANSACTIONS[Total ($)],TB_TRANSACTIONS[Subcategory],Analysis!AE191,TB_TRANSACTIONS[Quarter],$AD$8,TB_TRANSACTIONS[Expense type],"Fixed",TB_TRANSACTIONS[Quarterly filter],1),0))</f>
        <v/>
      </c>
      <c r="AQ191" s="153" t="str">
        <f>IF(AE191="","",IFERROR(SUMIFS(TB_TRANSACTIONS[Total ($)],TB_TRANSACTIONS[Subcategory],Analysis!AE191,TB_TRANSACTIONS[Quarter],$AD$8,TB_TRANSACTIONS[Expense type],"Variable",TB_TRANSACTIONS[Quarterly filter],1),0))</f>
        <v/>
      </c>
      <c r="AV191" s="146"/>
      <c r="AW191" s="186">
        <v>138</v>
      </c>
      <c r="AX191" s="146"/>
      <c r="AY191" s="153" t="str">
        <f>IF(AX191="","",IFERROR(SUMIFS(TB_ALLOCATIONS[Total ($)],TB_ALLOCATIONS[Annual filter],1,TB_ALLOCATIONS[Subcategory],Analysis!AX191),0))</f>
        <v/>
      </c>
      <c r="AZ191" s="153" t="str">
        <f>IF(AX191="","",IF(IFERROR(SUMIFS(TB_TRANSACTIONS[Total ($)],TB_TRANSACTIONS[Annual filter],1,TB_TRANSACTIONS[Subcategory],AX191),0)&lt;AY191,IFERROR(SUMIFS(TB_TRANSACTIONS[Total ($)],TB_TRANSACTIONS[Annual filter],1,TB_TRANSACTIONS[Subcategory],AX191),0),AY191))</f>
        <v/>
      </c>
      <c r="BA191" s="153" t="str">
        <f>IF(AX191="","",IF(IFERROR(SUMIFS(TB_TRANSACTIONS[Total ($)],TB_TRANSACTIONS[Subcategory],Analysis!AX191,TB_TRANSACTIONS[Annual filter],1),0)&gt;AY191,SUMIFS(TB_TRANSACTIONS[Total ($)],TB_TRANSACTIONS[Subcategory],Analysis!AX191,TB_TRANSACTIONS[Annual filter],1),0))</f>
        <v/>
      </c>
      <c r="BB191" s="153" t="str">
        <f t="shared" si="57"/>
        <v/>
      </c>
      <c r="BC191" s="151" t="str">
        <f t="shared" si="58"/>
        <v/>
      </c>
      <c r="BD191" s="151" t="str">
        <f t="shared" si="71"/>
        <v/>
      </c>
      <c r="BE191" s="151" t="str">
        <f t="shared" si="59"/>
        <v/>
      </c>
      <c r="BF191" s="226" t="str">
        <f t="shared" si="60"/>
        <v/>
      </c>
      <c r="BH191" s="146"/>
      <c r="BI191" s="153" t="str">
        <f>IF(AX191="","",IFERROR(SUMIFS(TB_TRANSACTIONS[Total ($)],TB_TRANSACTIONS[Subcategory],Analysis!AX191,TB_TRANSACTIONS[Annual filter],1,TB_TRANSACTIONS[Expense type],"Fixed"),0))</f>
        <v/>
      </c>
      <c r="BJ191" s="153" t="str">
        <f>IF(AX191="","",IFERROR(SUMIFS(TB_TRANSACTIONS[Total ($)],TB_TRANSACTIONS[Subcategory],Analysis!AX191,TB_TRANSACTIONS[Annual filter],1,TB_TRANSACTIONS[Expense type],"Variable"),0))</f>
        <v/>
      </c>
      <c r="BK191" s="24"/>
      <c r="BL191" s="24"/>
      <c r="BM191" s="24"/>
      <c r="BN191" s="24"/>
      <c r="BO191" s="269" t="str">
        <f ca="1">IF(Summary!$H191="","",OFFSET(Summary!$H191,0,Analysis!BO$10))</f>
        <v/>
      </c>
      <c r="BP191" s="269" t="str">
        <f ca="1">IF(Summary!$H191="","",OFFSET(Summary!$H191,0,Analysis!BP$10))</f>
        <v/>
      </c>
      <c r="BQ191" s="269" t="str">
        <f ca="1">IF(Summary!$H191="","",OFFSET(Summary!$H191,0,Analysis!BQ$10))</f>
        <v/>
      </c>
      <c r="BR191" s="269" t="str">
        <f ca="1">IF(Summary!$H191="","",OFFSET(Summary!$H191,0,Analysis!BR$10))</f>
        <v/>
      </c>
      <c r="BS191" s="269" t="str">
        <f ca="1">IF(Summary!$H191="","",OFFSET(Summary!$H191,0,Analysis!BS$10))</f>
        <v/>
      </c>
      <c r="BT191" s="269" t="str">
        <f ca="1">IF(Summary!$H191="","",OFFSET(Summary!$H191,0,Analysis!BT$10))</f>
        <v/>
      </c>
      <c r="BU191" s="269" t="str">
        <f ca="1">IF(Summary!$H191="","",OFFSET(Summary!$H191,0,Analysis!BU$10))</f>
        <v/>
      </c>
      <c r="BV191" s="269" t="str">
        <f ca="1">IF(Summary!$H191="","",OFFSET(Summary!$H191,0,Analysis!BV$10))</f>
        <v/>
      </c>
      <c r="BW191" s="269" t="str">
        <f ca="1">IF(Summary!$H191="","",OFFSET(Summary!$H191,0,Analysis!BW$10))</f>
        <v/>
      </c>
      <c r="BX191" s="269" t="str">
        <f ca="1">IF(Summary!$H191="","",OFFSET(Summary!$H191,0,Analysis!BX$10))</f>
        <v/>
      </c>
      <c r="BY191" s="269" t="str">
        <f ca="1">IF(Summary!$H191="","",OFFSET(Summary!$H191,0,Analysis!BY$10))</f>
        <v/>
      </c>
      <c r="BZ191" s="269" t="str">
        <f ca="1">IF(Summary!$H191="","",OFFSET(Summary!$H191,0,Analysis!BZ$10))</f>
        <v/>
      </c>
      <c r="CA191" s="269"/>
    </row>
    <row r="192" spans="4:79" ht="18" customHeight="1" x14ac:dyDescent="0.25">
      <c r="G192" s="176"/>
      <c r="H192" s="172"/>
      <c r="J192" s="184"/>
      <c r="K192" s="186">
        <v>139</v>
      </c>
      <c r="L192" s="146"/>
      <c r="M192" s="153" t="str">
        <f>IF(L192="","",IFERROR(SUMIFS(Allocations!$AA$29:$AA$128,Allocations!$AC$29:$AC$128,1,Allocations!$Z$29:$Z$128,Analysis!L192),0))</f>
        <v/>
      </c>
      <c r="N192" s="153" t="str">
        <f>IF(L192="","",IF(IFERROR(SUMIFS(TB_TRANSACTIONS[Total ($)],TB_TRANSACTIONS[Subcategory],Analysis!L192,TB_TRANSACTIONS[Month],$K$8),0)&lt;M192,IFERROR(SUMIFS(TB_TRANSACTIONS[Total ($)],TB_TRANSACTIONS[Subcategory],Analysis!L192,TB_TRANSACTIONS[Month],$K$8),0),M192))</f>
        <v/>
      </c>
      <c r="O192" s="153" t="str">
        <f>IF(L192="","",IF(IFERROR(SUMIFS(TB_TRANSACTIONS[Total ($)],TB_TRANSACTIONS[Subcategory],Analysis!L192,TB_TRANSACTIONS[Month],$K$8,TB_TRANSACTIONS[Monthly filter],1),0)&gt;M192,SUMIFS(TB_TRANSACTIONS[Total ($)],TB_TRANSACTIONS[Subcategory],Analysis!L192,TB_TRANSACTIONS[Month],$K$8,TB_TRANSACTIONS[Monthly filter],1),0))</f>
        <v/>
      </c>
      <c r="P192" s="153" t="str">
        <f t="shared" si="66"/>
        <v/>
      </c>
      <c r="Q192" s="151" t="str">
        <f t="shared" si="70"/>
        <v/>
      </c>
      <c r="R192" s="151" t="str">
        <f t="shared" si="67"/>
        <v/>
      </c>
      <c r="S192" s="151" t="str">
        <f t="shared" si="68"/>
        <v/>
      </c>
      <c r="T192" s="226" t="str">
        <f t="shared" si="69"/>
        <v/>
      </c>
      <c r="U192" s="186">
        <v>139</v>
      </c>
      <c r="V192" s="146"/>
      <c r="W192" s="153" t="str">
        <f>IF(L192="","",IFERROR(SUMIFS(TB_TRANSACTIONS[Total ($)],TB_TRANSACTIONS[Subcategory],Analysis!L192,TB_TRANSACTIONS[Month],$K$8,TB_TRANSACTIONS[Expense type],"Fixed",TB_TRANSACTIONS[Monthly filter],1),0))</f>
        <v/>
      </c>
      <c r="X192" s="153" t="str">
        <f>IF(L192="","",IFERROR(SUMIFS(TB_TRANSACTIONS[Total ($)],TB_TRANSACTIONS[Subcategory],Analysis!L192,TB_TRANSACTIONS[Month],$K$8,TB_TRANSACTIONS[Expense type],"Variable",TB_TRANSACTIONS[Monthly filter],1),0))</f>
        <v/>
      </c>
      <c r="Y192" s="153"/>
      <c r="AC192" s="146"/>
      <c r="AD192" s="186">
        <v>139</v>
      </c>
      <c r="AF192" s="153" t="str">
        <f>IF(AE192="","",IFERROR(SUMIFS(Allocations!$AF$29:$AF$128,Allocations!$AH$29:$AH$128,1,Allocations!$AE$29:$AE$128,Analysis!AE192),0))</f>
        <v/>
      </c>
      <c r="AG192" s="153" t="str">
        <f>IF(AE192="","",IF(IFERROR(SUMIFS(TB_TRANSACTIONS[Total ($)],TB_TRANSACTIONS[Quarterly filter],1,TB_TRANSACTIONS[Subcategory],AE192),0)&lt;AF192,IFERROR(SUMIFS(TB_TRANSACTIONS[Total ($)],TB_TRANSACTIONS[Quarterly filter],1,TB_TRANSACTIONS[Subcategory],AE192),0),AF192))</f>
        <v/>
      </c>
      <c r="AH192" s="153" t="str">
        <f>IF(AE192="","",IF(IFERROR(SUMIFS(TB_TRANSACTIONS[Total ($)],TB_TRANSACTIONS[Subcategory],Analysis!AE192,TB_TRANSACTIONS[Quarter],$AD$8,TB_TRANSACTIONS[Quarterly filter],1),0)&gt;AF192,SUMIFS(TB_TRANSACTIONS[Total ($)],TB_TRANSACTIONS[Subcategory],Analysis!AE192,TB_TRANSACTIONS[Quarter],$AD$8,TB_TRANSACTIONS[Quarterly filter],1),0))</f>
        <v/>
      </c>
      <c r="AI192" s="153" t="str">
        <f t="shared" si="61"/>
        <v/>
      </c>
      <c r="AJ192" s="151" t="str">
        <f t="shared" si="62"/>
        <v/>
      </c>
      <c r="AK192" s="151" t="str">
        <f t="shared" si="63"/>
        <v/>
      </c>
      <c r="AL192" s="151" t="str">
        <f t="shared" si="64"/>
        <v/>
      </c>
      <c r="AM192" s="226" t="str">
        <f t="shared" si="65"/>
        <v/>
      </c>
      <c r="AN192" s="186">
        <v>139</v>
      </c>
      <c r="AO192" s="146"/>
      <c r="AP192" s="153" t="str">
        <f>IF(AE192="","",IFERROR(SUMIFS(TB_TRANSACTIONS[Total ($)],TB_TRANSACTIONS[Subcategory],Analysis!AE192,TB_TRANSACTIONS[Quarter],$AD$8,TB_TRANSACTIONS[Expense type],"Fixed",TB_TRANSACTIONS[Quarterly filter],1),0))</f>
        <v/>
      </c>
      <c r="AQ192" s="153" t="str">
        <f>IF(AE192="","",IFERROR(SUMIFS(TB_TRANSACTIONS[Total ($)],TB_TRANSACTIONS[Subcategory],Analysis!AE192,TB_TRANSACTIONS[Quarter],$AD$8,TB_TRANSACTIONS[Expense type],"Variable",TB_TRANSACTIONS[Quarterly filter],1),0))</f>
        <v/>
      </c>
      <c r="AV192" s="146"/>
      <c r="AW192" s="186">
        <v>139</v>
      </c>
      <c r="AX192" s="146"/>
      <c r="AY192" s="153" t="str">
        <f>IF(AX192="","",IFERROR(SUMIFS(TB_ALLOCATIONS[Total ($)],TB_ALLOCATIONS[Annual filter],1,TB_ALLOCATIONS[Subcategory],Analysis!AX192),0))</f>
        <v/>
      </c>
      <c r="AZ192" s="153" t="str">
        <f>IF(AX192="","",IF(IFERROR(SUMIFS(TB_TRANSACTIONS[Total ($)],TB_TRANSACTIONS[Annual filter],1,TB_TRANSACTIONS[Subcategory],AX192),0)&lt;AY192,IFERROR(SUMIFS(TB_TRANSACTIONS[Total ($)],TB_TRANSACTIONS[Annual filter],1,TB_TRANSACTIONS[Subcategory],AX192),0),AY192))</f>
        <v/>
      </c>
      <c r="BA192" s="153" t="str">
        <f>IF(AX192="","",IF(IFERROR(SUMIFS(TB_TRANSACTIONS[Total ($)],TB_TRANSACTIONS[Subcategory],Analysis!AX192,TB_TRANSACTIONS[Annual filter],1),0)&gt;AY192,SUMIFS(TB_TRANSACTIONS[Total ($)],TB_TRANSACTIONS[Subcategory],Analysis!AX192,TB_TRANSACTIONS[Annual filter],1),0))</f>
        <v/>
      </c>
      <c r="BB192" s="153" t="str">
        <f t="shared" ref="BB192:BB253" si="72">IF(AX192="","",$BB$52)</f>
        <v/>
      </c>
      <c r="BC192" s="151" t="str">
        <f t="shared" ref="BC192:BC253" si="73">IFERROR(IF(AX192="","",IF(AZ192/AY192&lt;1,AZ192/AY192,1)),0)</f>
        <v/>
      </c>
      <c r="BD192" s="151" t="str">
        <f t="shared" si="71"/>
        <v/>
      </c>
      <c r="BE192" s="151" t="str">
        <f t="shared" ref="BE192:BE253" si="74">IF(AX192="","",1)</f>
        <v/>
      </c>
      <c r="BF192" s="226" t="str">
        <f t="shared" ref="BF192:BF253" si="75">IF(AX192="","",IFERROR((SUM(AZ192:BA192)/AY192)-1,0))</f>
        <v/>
      </c>
      <c r="BH192" s="146"/>
      <c r="BI192" s="153" t="str">
        <f>IF(AX192="","",IFERROR(SUMIFS(TB_TRANSACTIONS[Total ($)],TB_TRANSACTIONS[Subcategory],Analysis!AX192,TB_TRANSACTIONS[Annual filter],1,TB_TRANSACTIONS[Expense type],"Fixed"),0))</f>
        <v/>
      </c>
      <c r="BJ192" s="153" t="str">
        <f>IF(AX192="","",IFERROR(SUMIFS(TB_TRANSACTIONS[Total ($)],TB_TRANSACTIONS[Subcategory],Analysis!AX192,TB_TRANSACTIONS[Annual filter],1,TB_TRANSACTIONS[Expense type],"Variable"),0))</f>
        <v/>
      </c>
      <c r="BK192" s="24"/>
      <c r="BL192" s="24"/>
      <c r="BM192" s="24"/>
      <c r="BN192" s="24"/>
      <c r="BO192" s="269" t="str">
        <f ca="1">IF(Summary!$H192="","",OFFSET(Summary!$H192,0,Analysis!BO$10))</f>
        <v/>
      </c>
      <c r="BP192" s="269" t="str">
        <f ca="1">IF(Summary!$H192="","",OFFSET(Summary!$H192,0,Analysis!BP$10))</f>
        <v/>
      </c>
      <c r="BQ192" s="269" t="str">
        <f ca="1">IF(Summary!$H192="","",OFFSET(Summary!$H192,0,Analysis!BQ$10))</f>
        <v/>
      </c>
      <c r="BR192" s="269" t="str">
        <f ca="1">IF(Summary!$H192="","",OFFSET(Summary!$H192,0,Analysis!BR$10))</f>
        <v/>
      </c>
      <c r="BS192" s="269" t="str">
        <f ca="1">IF(Summary!$H192="","",OFFSET(Summary!$H192,0,Analysis!BS$10))</f>
        <v/>
      </c>
      <c r="BT192" s="269" t="str">
        <f ca="1">IF(Summary!$H192="","",OFFSET(Summary!$H192,0,Analysis!BT$10))</f>
        <v/>
      </c>
      <c r="BU192" s="269" t="str">
        <f ca="1">IF(Summary!$H192="","",OFFSET(Summary!$H192,0,Analysis!BU$10))</f>
        <v/>
      </c>
      <c r="BV192" s="269" t="str">
        <f ca="1">IF(Summary!$H192="","",OFFSET(Summary!$H192,0,Analysis!BV$10))</f>
        <v/>
      </c>
      <c r="BW192" s="269" t="str">
        <f ca="1">IF(Summary!$H192="","",OFFSET(Summary!$H192,0,Analysis!BW$10))</f>
        <v/>
      </c>
      <c r="BX192" s="269" t="str">
        <f ca="1">IF(Summary!$H192="","",OFFSET(Summary!$H192,0,Analysis!BX$10))</f>
        <v/>
      </c>
      <c r="BY192" s="269" t="str">
        <f ca="1">IF(Summary!$H192="","",OFFSET(Summary!$H192,0,Analysis!BY$10))</f>
        <v/>
      </c>
      <c r="BZ192" s="269" t="str">
        <f ca="1">IF(Summary!$H192="","",OFFSET(Summary!$H192,0,Analysis!BZ$10))</f>
        <v/>
      </c>
      <c r="CA192" s="269"/>
    </row>
    <row r="193" spans="4:79" ht="18" customHeight="1" x14ac:dyDescent="0.25">
      <c r="F193" s="43"/>
      <c r="G193" s="178"/>
      <c r="H193" s="173"/>
      <c r="I193" s="43"/>
      <c r="J193" s="170"/>
      <c r="K193" s="186">
        <v>140</v>
      </c>
      <c r="L193" s="146"/>
      <c r="M193" s="153" t="str">
        <f>IF(L193="","",IFERROR(SUMIFS(Allocations!$AA$29:$AA$128,Allocations!$AC$29:$AC$128,1,Allocations!$Z$29:$Z$128,Analysis!L193),0))</f>
        <v/>
      </c>
      <c r="N193" s="153" t="str">
        <f>IF(L193="","",IF(IFERROR(SUMIFS(TB_TRANSACTIONS[Total ($)],TB_TRANSACTIONS[Subcategory],Analysis!L193,TB_TRANSACTIONS[Month],$K$8),0)&lt;M193,IFERROR(SUMIFS(TB_TRANSACTIONS[Total ($)],TB_TRANSACTIONS[Subcategory],Analysis!L193,TB_TRANSACTIONS[Month],$K$8),0),M193))</f>
        <v/>
      </c>
      <c r="O193" s="153" t="str">
        <f>IF(L193="","",IF(IFERROR(SUMIFS(TB_TRANSACTIONS[Total ($)],TB_TRANSACTIONS[Subcategory],Analysis!L193,TB_TRANSACTIONS[Month],$K$8,TB_TRANSACTIONS[Monthly filter],1),0)&gt;M193,SUMIFS(TB_TRANSACTIONS[Total ($)],TB_TRANSACTIONS[Subcategory],Analysis!L193,TB_TRANSACTIONS[Month],$K$8,TB_TRANSACTIONS[Monthly filter],1),0))</f>
        <v/>
      </c>
      <c r="P193" s="153" t="str">
        <f t="shared" si="66"/>
        <v/>
      </c>
      <c r="Q193" s="151" t="str">
        <f t="shared" si="70"/>
        <v/>
      </c>
      <c r="R193" s="151" t="str">
        <f t="shared" si="67"/>
        <v/>
      </c>
      <c r="S193" s="151" t="str">
        <f t="shared" si="68"/>
        <v/>
      </c>
      <c r="T193" s="226" t="str">
        <f t="shared" si="69"/>
        <v/>
      </c>
      <c r="U193" s="186">
        <v>140</v>
      </c>
      <c r="V193" s="146"/>
      <c r="W193" s="153" t="str">
        <f>IF(L193="","",IFERROR(SUMIFS(TB_TRANSACTIONS[Total ($)],TB_TRANSACTIONS[Subcategory],Analysis!L193,TB_TRANSACTIONS[Month],$K$8,TB_TRANSACTIONS[Expense type],"Fixed",TB_TRANSACTIONS[Monthly filter],1),0))</f>
        <v/>
      </c>
      <c r="X193" s="153" t="str">
        <f>IF(L193="","",IFERROR(SUMIFS(TB_TRANSACTIONS[Total ($)],TB_TRANSACTIONS[Subcategory],Analysis!L193,TB_TRANSACTIONS[Month],$K$8,TB_TRANSACTIONS[Expense type],"Variable",TB_TRANSACTIONS[Monthly filter],1),0))</f>
        <v/>
      </c>
      <c r="Y193" s="153"/>
      <c r="AC193" s="146"/>
      <c r="AD193" s="186">
        <v>140</v>
      </c>
      <c r="AF193" s="153" t="str">
        <f>IF(AE193="","",IFERROR(SUMIFS(Allocations!$AF$29:$AF$128,Allocations!$AH$29:$AH$128,1,Allocations!$AE$29:$AE$128,Analysis!AE193),0))</f>
        <v/>
      </c>
      <c r="AG193" s="153" t="str">
        <f>IF(AE193="","",IF(IFERROR(SUMIFS(TB_TRANSACTIONS[Total ($)],TB_TRANSACTIONS[Quarterly filter],1,TB_TRANSACTIONS[Subcategory],AE193),0)&lt;AF193,IFERROR(SUMIFS(TB_TRANSACTIONS[Total ($)],TB_TRANSACTIONS[Quarterly filter],1,TB_TRANSACTIONS[Subcategory],AE193),0),AF193))</f>
        <v/>
      </c>
      <c r="AH193" s="153" t="str">
        <f>IF(AE193="","",IF(IFERROR(SUMIFS(TB_TRANSACTIONS[Total ($)],TB_TRANSACTIONS[Subcategory],Analysis!AE193,TB_TRANSACTIONS[Quarter],$AD$8,TB_TRANSACTIONS[Quarterly filter],1),0)&gt;AF193,SUMIFS(TB_TRANSACTIONS[Total ($)],TB_TRANSACTIONS[Subcategory],Analysis!AE193,TB_TRANSACTIONS[Quarter],$AD$8,TB_TRANSACTIONS[Quarterly filter],1),0))</f>
        <v/>
      </c>
      <c r="AI193" s="153" t="str">
        <f t="shared" ref="AI193:AI253" si="76">IF(AE193="","",$AI$52)</f>
        <v/>
      </c>
      <c r="AJ193" s="151" t="str">
        <f t="shared" ref="AJ193:AJ253" si="77">IFERROR(IF(AE193="","",IF(AG193/AF193&lt;1,AG193/AF193,1)),0)</f>
        <v/>
      </c>
      <c r="AK193" s="151" t="str">
        <f t="shared" ref="AK193:AK253" si="78">IFERROR(IF(AE193="","",IF(AH193=0,0,(AH193/AF193))),0)</f>
        <v/>
      </c>
      <c r="AL193" s="151" t="str">
        <f t="shared" ref="AL193:AL253" si="79">IF(AE193="","",1)</f>
        <v/>
      </c>
      <c r="AM193" s="226" t="str">
        <f t="shared" ref="AM193:AM253" si="80">IF(AE193="","",IFERROR((SUM(AG193:AH193)/AF193)-1,0))</f>
        <v/>
      </c>
      <c r="AN193" s="186">
        <v>140</v>
      </c>
      <c r="AO193" s="146"/>
      <c r="AP193" s="153" t="str">
        <f>IF(AE193="","",IFERROR(SUMIFS(TB_TRANSACTIONS[Total ($)],TB_TRANSACTIONS[Subcategory],Analysis!AE193,TB_TRANSACTIONS[Quarter],$AD$8,TB_TRANSACTIONS[Expense type],"Fixed",TB_TRANSACTIONS[Quarterly filter],1),0))</f>
        <v/>
      </c>
      <c r="AQ193" s="153" t="str">
        <f>IF(AE193="","",IFERROR(SUMIFS(TB_TRANSACTIONS[Total ($)],TB_TRANSACTIONS[Subcategory],Analysis!AE193,TB_TRANSACTIONS[Quarter],$AD$8,TB_TRANSACTIONS[Expense type],"Variable",TB_TRANSACTIONS[Quarterly filter],1),0))</f>
        <v/>
      </c>
      <c r="AV193" s="146"/>
      <c r="AW193" s="186">
        <v>140</v>
      </c>
      <c r="AX193" s="146"/>
      <c r="AY193" s="153" t="str">
        <f>IF(AX193="","",IFERROR(SUMIFS(TB_ALLOCATIONS[Total ($)],TB_ALLOCATIONS[Annual filter],1,TB_ALLOCATIONS[Subcategory],Analysis!AX193),0))</f>
        <v/>
      </c>
      <c r="AZ193" s="153" t="str">
        <f>IF(AX193="","",IF(IFERROR(SUMIFS(TB_TRANSACTIONS[Total ($)],TB_TRANSACTIONS[Annual filter],1,TB_TRANSACTIONS[Subcategory],AX193),0)&lt;AY193,IFERROR(SUMIFS(TB_TRANSACTIONS[Total ($)],TB_TRANSACTIONS[Annual filter],1,TB_TRANSACTIONS[Subcategory],AX193),0),AY193))</f>
        <v/>
      </c>
      <c r="BA193" s="153" t="str">
        <f>IF(AX193="","",IF(IFERROR(SUMIFS(TB_TRANSACTIONS[Total ($)],TB_TRANSACTIONS[Subcategory],Analysis!AX193,TB_TRANSACTIONS[Annual filter],1),0)&gt;AY193,SUMIFS(TB_TRANSACTIONS[Total ($)],TB_TRANSACTIONS[Subcategory],Analysis!AX193,TB_TRANSACTIONS[Annual filter],1),0))</f>
        <v/>
      </c>
      <c r="BB193" s="153" t="str">
        <f t="shared" si="72"/>
        <v/>
      </c>
      <c r="BC193" s="151" t="str">
        <f t="shared" si="73"/>
        <v/>
      </c>
      <c r="BD193" s="151" t="str">
        <f t="shared" si="71"/>
        <v/>
      </c>
      <c r="BE193" s="151" t="str">
        <f t="shared" si="74"/>
        <v/>
      </c>
      <c r="BF193" s="226" t="str">
        <f t="shared" si="75"/>
        <v/>
      </c>
      <c r="BH193" s="146"/>
      <c r="BI193" s="153" t="str">
        <f>IF(AX193="","",IFERROR(SUMIFS(TB_TRANSACTIONS[Total ($)],TB_TRANSACTIONS[Subcategory],Analysis!AX193,TB_TRANSACTIONS[Annual filter],1,TB_TRANSACTIONS[Expense type],"Fixed"),0))</f>
        <v/>
      </c>
      <c r="BJ193" s="153" t="str">
        <f>IF(AX193="","",IFERROR(SUMIFS(TB_TRANSACTIONS[Total ($)],TB_TRANSACTIONS[Subcategory],Analysis!AX193,TB_TRANSACTIONS[Annual filter],1,TB_TRANSACTIONS[Expense type],"Variable"),0))</f>
        <v/>
      </c>
      <c r="BK193" s="24"/>
      <c r="BL193" s="24"/>
      <c r="BM193" s="24"/>
      <c r="BN193" s="24"/>
      <c r="BO193" s="269" t="str">
        <f ca="1">IF(Summary!$H193="","",OFFSET(Summary!$H193,0,Analysis!BO$10))</f>
        <v/>
      </c>
      <c r="BP193" s="269" t="str">
        <f ca="1">IF(Summary!$H193="","",OFFSET(Summary!$H193,0,Analysis!BP$10))</f>
        <v/>
      </c>
      <c r="BQ193" s="269" t="str">
        <f ca="1">IF(Summary!$H193="","",OFFSET(Summary!$H193,0,Analysis!BQ$10))</f>
        <v/>
      </c>
      <c r="BR193" s="269" t="str">
        <f ca="1">IF(Summary!$H193="","",OFFSET(Summary!$H193,0,Analysis!BR$10))</f>
        <v/>
      </c>
      <c r="BS193" s="269" t="str">
        <f ca="1">IF(Summary!$H193="","",OFFSET(Summary!$H193,0,Analysis!BS$10))</f>
        <v/>
      </c>
      <c r="BT193" s="269" t="str">
        <f ca="1">IF(Summary!$H193="","",OFFSET(Summary!$H193,0,Analysis!BT$10))</f>
        <v/>
      </c>
      <c r="BU193" s="269" t="str">
        <f ca="1">IF(Summary!$H193="","",OFFSET(Summary!$H193,0,Analysis!BU$10))</f>
        <v/>
      </c>
      <c r="BV193" s="269" t="str">
        <f ca="1">IF(Summary!$H193="","",OFFSET(Summary!$H193,0,Analysis!BV$10))</f>
        <v/>
      </c>
      <c r="BW193" s="269" t="str">
        <f ca="1">IF(Summary!$H193="","",OFFSET(Summary!$H193,0,Analysis!BW$10))</f>
        <v/>
      </c>
      <c r="BX193" s="269" t="str">
        <f ca="1">IF(Summary!$H193="","",OFFSET(Summary!$H193,0,Analysis!BX$10))</f>
        <v/>
      </c>
      <c r="BY193" s="269" t="str">
        <f ca="1">IF(Summary!$H193="","",OFFSET(Summary!$H193,0,Analysis!BY$10))</f>
        <v/>
      </c>
      <c r="BZ193" s="269" t="str">
        <f ca="1">IF(Summary!$H193="","",OFFSET(Summary!$H193,0,Analysis!BZ$10))</f>
        <v/>
      </c>
      <c r="CA193" s="269"/>
    </row>
    <row r="194" spans="4:79" ht="18" customHeight="1" x14ac:dyDescent="0.25">
      <c r="D194" s="43"/>
      <c r="E194" s="43"/>
      <c r="F194" s="43"/>
      <c r="G194" s="178"/>
      <c r="H194" s="173"/>
      <c r="J194" s="185"/>
      <c r="K194" s="186">
        <v>141</v>
      </c>
      <c r="L194" s="146"/>
      <c r="M194" s="153" t="str">
        <f>IF(L194="","",IFERROR(SUMIFS(Allocations!$AA$29:$AA$128,Allocations!$AC$29:$AC$128,1,Allocations!$Z$29:$Z$128,Analysis!L194),0))</f>
        <v/>
      </c>
      <c r="N194" s="153" t="str">
        <f>IF(L194="","",IF(IFERROR(SUMIFS(TB_TRANSACTIONS[Total ($)],TB_TRANSACTIONS[Subcategory],Analysis!L194,TB_TRANSACTIONS[Month],$K$8),0)&lt;M194,IFERROR(SUMIFS(TB_TRANSACTIONS[Total ($)],TB_TRANSACTIONS[Subcategory],Analysis!L194,TB_TRANSACTIONS[Month],$K$8),0),M194))</f>
        <v/>
      </c>
      <c r="O194" s="153" t="str">
        <f>IF(L194="","",IF(IFERROR(SUMIFS(TB_TRANSACTIONS[Total ($)],TB_TRANSACTIONS[Subcategory],Analysis!L194,TB_TRANSACTIONS[Month],$K$8,TB_TRANSACTIONS[Monthly filter],1),0)&gt;M194,SUMIFS(TB_TRANSACTIONS[Total ($)],TB_TRANSACTIONS[Subcategory],Analysis!L194,TB_TRANSACTIONS[Month],$K$8,TB_TRANSACTIONS[Monthly filter],1),0))</f>
        <v/>
      </c>
      <c r="P194" s="153" t="str">
        <f t="shared" si="66"/>
        <v/>
      </c>
      <c r="Q194" s="151" t="str">
        <f t="shared" si="70"/>
        <v/>
      </c>
      <c r="R194" s="151" t="str">
        <f t="shared" si="67"/>
        <v/>
      </c>
      <c r="S194" s="151" t="str">
        <f t="shared" si="68"/>
        <v/>
      </c>
      <c r="T194" s="226" t="str">
        <f t="shared" si="69"/>
        <v/>
      </c>
      <c r="U194" s="186">
        <v>141</v>
      </c>
      <c r="V194" s="146"/>
      <c r="W194" s="153" t="str">
        <f>IF(L194="","",IFERROR(SUMIFS(TB_TRANSACTIONS[Total ($)],TB_TRANSACTIONS[Subcategory],Analysis!L194,TB_TRANSACTIONS[Month],$K$8,TB_TRANSACTIONS[Expense type],"Fixed",TB_TRANSACTIONS[Monthly filter],1),0))</f>
        <v/>
      </c>
      <c r="X194" s="153" t="str">
        <f>IF(L194="","",IFERROR(SUMIFS(TB_TRANSACTIONS[Total ($)],TB_TRANSACTIONS[Subcategory],Analysis!L194,TB_TRANSACTIONS[Month],$K$8,TB_TRANSACTIONS[Expense type],"Variable",TB_TRANSACTIONS[Monthly filter],1),0))</f>
        <v/>
      </c>
      <c r="Y194" s="153"/>
      <c r="AC194" s="146"/>
      <c r="AD194" s="186">
        <v>141</v>
      </c>
      <c r="AF194" s="153" t="str">
        <f>IF(AE194="","",IFERROR(SUMIFS(Allocations!$AF$29:$AF$128,Allocations!$AH$29:$AH$128,1,Allocations!$AE$29:$AE$128,Analysis!AE194),0))</f>
        <v/>
      </c>
      <c r="AG194" s="153" t="str">
        <f>IF(AE194="","",IF(IFERROR(SUMIFS(TB_TRANSACTIONS[Total ($)],TB_TRANSACTIONS[Quarterly filter],1,TB_TRANSACTIONS[Subcategory],AE194),0)&lt;AF194,IFERROR(SUMIFS(TB_TRANSACTIONS[Total ($)],TB_TRANSACTIONS[Quarterly filter],1,TB_TRANSACTIONS[Subcategory],AE194),0),AF194))</f>
        <v/>
      </c>
      <c r="AH194" s="153" t="str">
        <f>IF(AE194="","",IF(IFERROR(SUMIFS(TB_TRANSACTIONS[Total ($)],TB_TRANSACTIONS[Subcategory],Analysis!AE194,TB_TRANSACTIONS[Quarter],$AD$8,TB_TRANSACTIONS[Quarterly filter],1),0)&gt;AF194,SUMIFS(TB_TRANSACTIONS[Total ($)],TB_TRANSACTIONS[Subcategory],Analysis!AE194,TB_TRANSACTIONS[Quarter],$AD$8,TB_TRANSACTIONS[Quarterly filter],1),0))</f>
        <v/>
      </c>
      <c r="AI194" s="153" t="str">
        <f t="shared" si="76"/>
        <v/>
      </c>
      <c r="AJ194" s="151" t="str">
        <f t="shared" si="77"/>
        <v/>
      </c>
      <c r="AK194" s="151" t="str">
        <f t="shared" si="78"/>
        <v/>
      </c>
      <c r="AL194" s="151" t="str">
        <f t="shared" si="79"/>
        <v/>
      </c>
      <c r="AM194" s="226" t="str">
        <f t="shared" si="80"/>
        <v/>
      </c>
      <c r="AN194" s="186">
        <v>141</v>
      </c>
      <c r="AO194" s="146"/>
      <c r="AP194" s="153" t="str">
        <f>IF(AE194="","",IFERROR(SUMIFS(TB_TRANSACTIONS[Total ($)],TB_TRANSACTIONS[Subcategory],Analysis!AE194,TB_TRANSACTIONS[Quarter],$AD$8,TB_TRANSACTIONS[Expense type],"Fixed",TB_TRANSACTIONS[Quarterly filter],1),0))</f>
        <v/>
      </c>
      <c r="AQ194" s="153" t="str">
        <f>IF(AE194="","",IFERROR(SUMIFS(TB_TRANSACTIONS[Total ($)],TB_TRANSACTIONS[Subcategory],Analysis!AE194,TB_TRANSACTIONS[Quarter],$AD$8,TB_TRANSACTIONS[Expense type],"Variable",TB_TRANSACTIONS[Quarterly filter],1),0))</f>
        <v/>
      </c>
      <c r="AV194" s="146"/>
      <c r="AW194" s="186">
        <v>141</v>
      </c>
      <c r="AX194" s="146"/>
      <c r="AY194" s="153" t="str">
        <f>IF(AX194="","",IFERROR(SUMIFS(TB_ALLOCATIONS[Total ($)],TB_ALLOCATIONS[Annual filter],1,TB_ALLOCATIONS[Subcategory],Analysis!AX194),0))</f>
        <v/>
      </c>
      <c r="AZ194" s="153" t="str">
        <f>IF(AX194="","",IF(IFERROR(SUMIFS(TB_TRANSACTIONS[Total ($)],TB_TRANSACTIONS[Annual filter],1,TB_TRANSACTIONS[Subcategory],AX194),0)&lt;AY194,IFERROR(SUMIFS(TB_TRANSACTIONS[Total ($)],TB_TRANSACTIONS[Annual filter],1,TB_TRANSACTIONS[Subcategory],AX194),0),AY194))</f>
        <v/>
      </c>
      <c r="BA194" s="153" t="str">
        <f>IF(AX194="","",IF(IFERROR(SUMIFS(TB_TRANSACTIONS[Total ($)],TB_TRANSACTIONS[Subcategory],Analysis!AX194,TB_TRANSACTIONS[Annual filter],1),0)&gt;AY194,SUMIFS(TB_TRANSACTIONS[Total ($)],TB_TRANSACTIONS[Subcategory],Analysis!AX194,TB_TRANSACTIONS[Annual filter],1),0))</f>
        <v/>
      </c>
      <c r="BB194" s="153" t="str">
        <f t="shared" si="72"/>
        <v/>
      </c>
      <c r="BC194" s="151" t="str">
        <f t="shared" si="73"/>
        <v/>
      </c>
      <c r="BD194" s="151" t="str">
        <f t="shared" si="71"/>
        <v/>
      </c>
      <c r="BE194" s="151" t="str">
        <f t="shared" si="74"/>
        <v/>
      </c>
      <c r="BF194" s="226" t="str">
        <f t="shared" si="75"/>
        <v/>
      </c>
      <c r="BH194" s="146"/>
      <c r="BI194" s="153" t="str">
        <f>IF(AX194="","",IFERROR(SUMIFS(TB_TRANSACTIONS[Total ($)],TB_TRANSACTIONS[Subcategory],Analysis!AX194,TB_TRANSACTIONS[Annual filter],1,TB_TRANSACTIONS[Expense type],"Fixed"),0))</f>
        <v/>
      </c>
      <c r="BJ194" s="153" t="str">
        <f>IF(AX194="","",IFERROR(SUMIFS(TB_TRANSACTIONS[Total ($)],TB_TRANSACTIONS[Subcategory],Analysis!AX194,TB_TRANSACTIONS[Annual filter],1,TB_TRANSACTIONS[Expense type],"Variable"),0))</f>
        <v/>
      </c>
      <c r="BK194" s="24"/>
      <c r="BL194" s="24"/>
      <c r="BM194" s="24"/>
      <c r="BN194" s="24"/>
      <c r="BO194" s="269" t="str">
        <f ca="1">IF(Summary!$H194="","",OFFSET(Summary!$H194,0,Analysis!BO$10))</f>
        <v/>
      </c>
      <c r="BP194" s="269" t="str">
        <f ca="1">IF(Summary!$H194="","",OFFSET(Summary!$H194,0,Analysis!BP$10))</f>
        <v/>
      </c>
      <c r="BQ194" s="269" t="str">
        <f ca="1">IF(Summary!$H194="","",OFFSET(Summary!$H194,0,Analysis!BQ$10))</f>
        <v/>
      </c>
      <c r="BR194" s="269" t="str">
        <f ca="1">IF(Summary!$H194="","",OFFSET(Summary!$H194,0,Analysis!BR$10))</f>
        <v/>
      </c>
      <c r="BS194" s="269" t="str">
        <f ca="1">IF(Summary!$H194="","",OFFSET(Summary!$H194,0,Analysis!BS$10))</f>
        <v/>
      </c>
      <c r="BT194" s="269" t="str">
        <f ca="1">IF(Summary!$H194="","",OFFSET(Summary!$H194,0,Analysis!BT$10))</f>
        <v/>
      </c>
      <c r="BU194" s="269" t="str">
        <f ca="1">IF(Summary!$H194="","",OFFSET(Summary!$H194,0,Analysis!BU$10))</f>
        <v/>
      </c>
      <c r="BV194" s="269" t="str">
        <f ca="1">IF(Summary!$H194="","",OFFSET(Summary!$H194,0,Analysis!BV$10))</f>
        <v/>
      </c>
      <c r="BW194" s="269" t="str">
        <f ca="1">IF(Summary!$H194="","",OFFSET(Summary!$H194,0,Analysis!BW$10))</f>
        <v/>
      </c>
      <c r="BX194" s="269" t="str">
        <f ca="1">IF(Summary!$H194="","",OFFSET(Summary!$H194,0,Analysis!BX$10))</f>
        <v/>
      </c>
      <c r="BY194" s="269" t="str">
        <f ca="1">IF(Summary!$H194="","",OFFSET(Summary!$H194,0,Analysis!BY$10))</f>
        <v/>
      </c>
      <c r="BZ194" s="269" t="str">
        <f ca="1">IF(Summary!$H194="","",OFFSET(Summary!$H194,0,Analysis!BZ$10))</f>
        <v/>
      </c>
      <c r="CA194" s="269"/>
    </row>
    <row r="195" spans="4:79" ht="18" customHeight="1" x14ac:dyDescent="0.25">
      <c r="D195" s="38"/>
      <c r="E195" s="44"/>
      <c r="F195" s="44"/>
      <c r="G195" s="177"/>
      <c r="H195" s="175"/>
      <c r="J195" s="185"/>
      <c r="K195" s="186">
        <v>142</v>
      </c>
      <c r="L195" s="146"/>
      <c r="M195" s="153" t="str">
        <f>IF(L195="","",IFERROR(SUMIFS(Allocations!$AA$29:$AA$128,Allocations!$AC$29:$AC$128,1,Allocations!$Z$29:$Z$128,Analysis!L195),0))</f>
        <v/>
      </c>
      <c r="N195" s="153" t="str">
        <f>IF(L195="","",IF(IFERROR(SUMIFS(TB_TRANSACTIONS[Total ($)],TB_TRANSACTIONS[Subcategory],Analysis!L195,TB_TRANSACTIONS[Month],$K$8),0)&lt;M195,IFERROR(SUMIFS(TB_TRANSACTIONS[Total ($)],TB_TRANSACTIONS[Subcategory],Analysis!L195,TB_TRANSACTIONS[Month],$K$8),0),M195))</f>
        <v/>
      </c>
      <c r="O195" s="153" t="str">
        <f>IF(L195="","",IF(IFERROR(SUMIFS(TB_TRANSACTIONS[Total ($)],TB_TRANSACTIONS[Subcategory],Analysis!L195,TB_TRANSACTIONS[Month],$K$8,TB_TRANSACTIONS[Monthly filter],1),0)&gt;M195,SUMIFS(TB_TRANSACTIONS[Total ($)],TB_TRANSACTIONS[Subcategory],Analysis!L195,TB_TRANSACTIONS[Month],$K$8,TB_TRANSACTIONS[Monthly filter],1),0))</f>
        <v/>
      </c>
      <c r="P195" s="153" t="str">
        <f t="shared" si="66"/>
        <v/>
      </c>
      <c r="Q195" s="151" t="str">
        <f t="shared" si="70"/>
        <v/>
      </c>
      <c r="R195" s="151" t="str">
        <f t="shared" si="67"/>
        <v/>
      </c>
      <c r="S195" s="151" t="str">
        <f t="shared" si="68"/>
        <v/>
      </c>
      <c r="T195" s="226" t="str">
        <f t="shared" si="69"/>
        <v/>
      </c>
      <c r="U195" s="186">
        <v>142</v>
      </c>
      <c r="V195" s="146"/>
      <c r="W195" s="153" t="str">
        <f>IF(L195="","",IFERROR(SUMIFS(TB_TRANSACTIONS[Total ($)],TB_TRANSACTIONS[Subcategory],Analysis!L195,TB_TRANSACTIONS[Month],$K$8,TB_TRANSACTIONS[Expense type],"Fixed",TB_TRANSACTIONS[Monthly filter],1),0))</f>
        <v/>
      </c>
      <c r="X195" s="153" t="str">
        <f>IF(L195="","",IFERROR(SUMIFS(TB_TRANSACTIONS[Total ($)],TB_TRANSACTIONS[Subcategory],Analysis!L195,TB_TRANSACTIONS[Month],$K$8,TB_TRANSACTIONS[Expense type],"Variable",TB_TRANSACTIONS[Monthly filter],1),0))</f>
        <v/>
      </c>
      <c r="Y195" s="153"/>
      <c r="AC195" s="146"/>
      <c r="AD195" s="186">
        <v>142</v>
      </c>
      <c r="AF195" s="153" t="str">
        <f>IF(AE195="","",IFERROR(SUMIFS(Allocations!$AF$29:$AF$128,Allocations!$AH$29:$AH$128,1,Allocations!$AE$29:$AE$128,Analysis!AE195),0))</f>
        <v/>
      </c>
      <c r="AG195" s="153" t="str">
        <f>IF(AE195="","",IF(IFERROR(SUMIFS(TB_TRANSACTIONS[Total ($)],TB_TRANSACTIONS[Quarterly filter],1,TB_TRANSACTIONS[Subcategory],AE195),0)&lt;AF195,IFERROR(SUMIFS(TB_TRANSACTIONS[Total ($)],TB_TRANSACTIONS[Quarterly filter],1,TB_TRANSACTIONS[Subcategory],AE195),0),AF195))</f>
        <v/>
      </c>
      <c r="AH195" s="153" t="str">
        <f>IF(AE195="","",IF(IFERROR(SUMIFS(TB_TRANSACTIONS[Total ($)],TB_TRANSACTIONS[Subcategory],Analysis!AE195,TB_TRANSACTIONS[Quarter],$AD$8,TB_TRANSACTIONS[Quarterly filter],1),0)&gt;AF195,SUMIFS(TB_TRANSACTIONS[Total ($)],TB_TRANSACTIONS[Subcategory],Analysis!AE195,TB_TRANSACTIONS[Quarter],$AD$8,TB_TRANSACTIONS[Quarterly filter],1),0))</f>
        <v/>
      </c>
      <c r="AI195" s="153" t="str">
        <f t="shared" si="76"/>
        <v/>
      </c>
      <c r="AJ195" s="151" t="str">
        <f t="shared" si="77"/>
        <v/>
      </c>
      <c r="AK195" s="151" t="str">
        <f t="shared" si="78"/>
        <v/>
      </c>
      <c r="AL195" s="151" t="str">
        <f t="shared" si="79"/>
        <v/>
      </c>
      <c r="AM195" s="226" t="str">
        <f t="shared" si="80"/>
        <v/>
      </c>
      <c r="AN195" s="186">
        <v>142</v>
      </c>
      <c r="AO195" s="146"/>
      <c r="AP195" s="153" t="str">
        <f>IF(AE195="","",IFERROR(SUMIFS(TB_TRANSACTIONS[Total ($)],TB_TRANSACTIONS[Subcategory],Analysis!AE195,TB_TRANSACTIONS[Quarter],$AD$8,TB_TRANSACTIONS[Expense type],"Fixed",TB_TRANSACTIONS[Quarterly filter],1),0))</f>
        <v/>
      </c>
      <c r="AQ195" s="153" t="str">
        <f>IF(AE195="","",IFERROR(SUMIFS(TB_TRANSACTIONS[Total ($)],TB_TRANSACTIONS[Subcategory],Analysis!AE195,TB_TRANSACTIONS[Quarter],$AD$8,TB_TRANSACTIONS[Expense type],"Variable",TB_TRANSACTIONS[Quarterly filter],1),0))</f>
        <v/>
      </c>
      <c r="AV195" s="146"/>
      <c r="AW195" s="186">
        <v>142</v>
      </c>
      <c r="AX195" s="146"/>
      <c r="AY195" s="153" t="str">
        <f>IF(AX195="","",IFERROR(SUMIFS(TB_ALLOCATIONS[Total ($)],TB_ALLOCATIONS[Annual filter],1,TB_ALLOCATIONS[Subcategory],Analysis!AX195),0))</f>
        <v/>
      </c>
      <c r="AZ195" s="153" t="str">
        <f>IF(AX195="","",IF(IFERROR(SUMIFS(TB_TRANSACTIONS[Total ($)],TB_TRANSACTIONS[Annual filter],1,TB_TRANSACTIONS[Subcategory],AX195),0)&lt;AY195,IFERROR(SUMIFS(TB_TRANSACTIONS[Total ($)],TB_TRANSACTIONS[Annual filter],1,TB_TRANSACTIONS[Subcategory],AX195),0),AY195))</f>
        <v/>
      </c>
      <c r="BA195" s="153" t="str">
        <f>IF(AX195="","",IF(IFERROR(SUMIFS(TB_TRANSACTIONS[Total ($)],TB_TRANSACTIONS[Subcategory],Analysis!AX195,TB_TRANSACTIONS[Annual filter],1),0)&gt;AY195,SUMIFS(TB_TRANSACTIONS[Total ($)],TB_TRANSACTIONS[Subcategory],Analysis!AX195,TB_TRANSACTIONS[Annual filter],1),0))</f>
        <v/>
      </c>
      <c r="BB195" s="153" t="str">
        <f t="shared" si="72"/>
        <v/>
      </c>
      <c r="BC195" s="151" t="str">
        <f t="shared" si="73"/>
        <v/>
      </c>
      <c r="BD195" s="151" t="str">
        <f t="shared" si="71"/>
        <v/>
      </c>
      <c r="BE195" s="151" t="str">
        <f t="shared" si="74"/>
        <v/>
      </c>
      <c r="BF195" s="226" t="str">
        <f t="shared" si="75"/>
        <v/>
      </c>
      <c r="BH195" s="146"/>
      <c r="BI195" s="153" t="str">
        <f>IF(AX195="","",IFERROR(SUMIFS(TB_TRANSACTIONS[Total ($)],TB_TRANSACTIONS[Subcategory],Analysis!AX195,TB_TRANSACTIONS[Annual filter],1,TB_TRANSACTIONS[Expense type],"Fixed"),0))</f>
        <v/>
      </c>
      <c r="BJ195" s="153" t="str">
        <f>IF(AX195="","",IFERROR(SUMIFS(TB_TRANSACTIONS[Total ($)],TB_TRANSACTIONS[Subcategory],Analysis!AX195,TB_TRANSACTIONS[Annual filter],1,TB_TRANSACTIONS[Expense type],"Variable"),0))</f>
        <v/>
      </c>
      <c r="BK195" s="24"/>
      <c r="BL195" s="24"/>
      <c r="BM195" s="24"/>
      <c r="BN195" s="24"/>
      <c r="BO195" s="269" t="str">
        <f ca="1">IF(Summary!$H195="","",OFFSET(Summary!$H195,0,Analysis!BO$10))</f>
        <v/>
      </c>
      <c r="BP195" s="269" t="str">
        <f ca="1">IF(Summary!$H195="","",OFFSET(Summary!$H195,0,Analysis!BP$10))</f>
        <v/>
      </c>
      <c r="BQ195" s="269" t="str">
        <f ca="1">IF(Summary!$H195="","",OFFSET(Summary!$H195,0,Analysis!BQ$10))</f>
        <v/>
      </c>
      <c r="BR195" s="269" t="str">
        <f ca="1">IF(Summary!$H195="","",OFFSET(Summary!$H195,0,Analysis!BR$10))</f>
        <v/>
      </c>
      <c r="BS195" s="269" t="str">
        <f ca="1">IF(Summary!$H195="","",OFFSET(Summary!$H195,0,Analysis!BS$10))</f>
        <v/>
      </c>
      <c r="BT195" s="269" t="str">
        <f ca="1">IF(Summary!$H195="","",OFFSET(Summary!$H195,0,Analysis!BT$10))</f>
        <v/>
      </c>
      <c r="BU195" s="269" t="str">
        <f ca="1">IF(Summary!$H195="","",OFFSET(Summary!$H195,0,Analysis!BU$10))</f>
        <v/>
      </c>
      <c r="BV195" s="269" t="str">
        <f ca="1">IF(Summary!$H195="","",OFFSET(Summary!$H195,0,Analysis!BV$10))</f>
        <v/>
      </c>
      <c r="BW195" s="269" t="str">
        <f ca="1">IF(Summary!$H195="","",OFFSET(Summary!$H195,0,Analysis!BW$10))</f>
        <v/>
      </c>
      <c r="BX195" s="269" t="str">
        <f ca="1">IF(Summary!$H195="","",OFFSET(Summary!$H195,0,Analysis!BX$10))</f>
        <v/>
      </c>
      <c r="BY195" s="269" t="str">
        <f ca="1">IF(Summary!$H195="","",OFFSET(Summary!$H195,0,Analysis!BY$10))</f>
        <v/>
      </c>
      <c r="BZ195" s="269" t="str">
        <f ca="1">IF(Summary!$H195="","",OFFSET(Summary!$H195,0,Analysis!BZ$10))</f>
        <v/>
      </c>
      <c r="CA195" s="269"/>
    </row>
    <row r="196" spans="4:79" ht="18" customHeight="1" x14ac:dyDescent="0.25">
      <c r="D196" s="38"/>
      <c r="E196" s="44"/>
      <c r="F196" s="44"/>
      <c r="G196" s="177"/>
      <c r="H196" s="175"/>
      <c r="J196" s="185"/>
      <c r="K196" s="186">
        <v>143</v>
      </c>
      <c r="L196" s="146"/>
      <c r="M196" s="153" t="str">
        <f>IF(L196="","",IFERROR(SUMIFS(Allocations!$AA$29:$AA$128,Allocations!$AC$29:$AC$128,1,Allocations!$Z$29:$Z$128,Analysis!L196),0))</f>
        <v/>
      </c>
      <c r="N196" s="153" t="str">
        <f>IF(L196="","",IF(IFERROR(SUMIFS(TB_TRANSACTIONS[Total ($)],TB_TRANSACTIONS[Subcategory],Analysis!L196,TB_TRANSACTIONS[Month],$K$8),0)&lt;M196,IFERROR(SUMIFS(TB_TRANSACTIONS[Total ($)],TB_TRANSACTIONS[Subcategory],Analysis!L196,TB_TRANSACTIONS[Month],$K$8),0),M196))</f>
        <v/>
      </c>
      <c r="O196" s="153" t="str">
        <f>IF(L196="","",IF(IFERROR(SUMIFS(TB_TRANSACTIONS[Total ($)],TB_TRANSACTIONS[Subcategory],Analysis!L196,TB_TRANSACTIONS[Month],$K$8,TB_TRANSACTIONS[Monthly filter],1),0)&gt;M196,SUMIFS(TB_TRANSACTIONS[Total ($)],TB_TRANSACTIONS[Subcategory],Analysis!L196,TB_TRANSACTIONS[Month],$K$8,TB_TRANSACTIONS[Monthly filter],1),0))</f>
        <v/>
      </c>
      <c r="P196" s="153" t="str">
        <f t="shared" ref="P196:P253" si="81">IF(L196="","",P$52)</f>
        <v/>
      </c>
      <c r="Q196" s="151" t="str">
        <f t="shared" si="70"/>
        <v/>
      </c>
      <c r="R196" s="151" t="str">
        <f t="shared" ref="R196:R253" si="82">IFERROR(IF(L196="","",IF(O196=0,0,(O196/M196))),0)</f>
        <v/>
      </c>
      <c r="S196" s="151" t="str">
        <f t="shared" ref="S196:S253" si="83">IF(L196="","",1)</f>
        <v/>
      </c>
      <c r="T196" s="226" t="str">
        <f t="shared" ref="T196:T253" si="84">IF(L196="","",IFERROR((SUM(N196:O196)/M196)-1,0))</f>
        <v/>
      </c>
      <c r="U196" s="186">
        <v>143</v>
      </c>
      <c r="V196" s="146"/>
      <c r="W196" s="153" t="str">
        <f>IF(L196="","",IFERROR(SUMIFS(TB_TRANSACTIONS[Total ($)],TB_TRANSACTIONS[Subcategory],Analysis!L196,TB_TRANSACTIONS[Month],$K$8,TB_TRANSACTIONS[Expense type],"Fixed",TB_TRANSACTIONS[Monthly filter],1),0))</f>
        <v/>
      </c>
      <c r="X196" s="153" t="str">
        <f>IF(L196="","",IFERROR(SUMIFS(TB_TRANSACTIONS[Total ($)],TB_TRANSACTIONS[Subcategory],Analysis!L196,TB_TRANSACTIONS[Month],$K$8,TB_TRANSACTIONS[Expense type],"Variable",TB_TRANSACTIONS[Monthly filter],1),0))</f>
        <v/>
      </c>
      <c r="Y196" s="153"/>
      <c r="AC196" s="146"/>
      <c r="AD196" s="186">
        <v>143</v>
      </c>
      <c r="AF196" s="153" t="str">
        <f>IF(AE196="","",IFERROR(SUMIFS(Allocations!$AF$29:$AF$128,Allocations!$AH$29:$AH$128,1,Allocations!$AE$29:$AE$128,Analysis!AE196),0))</f>
        <v/>
      </c>
      <c r="AG196" s="153" t="str">
        <f>IF(AE196="","",IF(IFERROR(SUMIFS(TB_TRANSACTIONS[Total ($)],TB_TRANSACTIONS[Quarterly filter],1,TB_TRANSACTIONS[Subcategory],AE196),0)&lt;AF196,IFERROR(SUMIFS(TB_TRANSACTIONS[Total ($)],TB_TRANSACTIONS[Quarterly filter],1,TB_TRANSACTIONS[Subcategory],AE196),0),AF196))</f>
        <v/>
      </c>
      <c r="AH196" s="153" t="str">
        <f>IF(AE196="","",IF(IFERROR(SUMIFS(TB_TRANSACTIONS[Total ($)],TB_TRANSACTIONS[Subcategory],Analysis!AE196,TB_TRANSACTIONS[Quarter],$AD$8,TB_TRANSACTIONS[Quarterly filter],1),0)&gt;AF196,SUMIFS(TB_TRANSACTIONS[Total ($)],TB_TRANSACTIONS[Subcategory],Analysis!AE196,TB_TRANSACTIONS[Quarter],$AD$8,TB_TRANSACTIONS[Quarterly filter],1),0))</f>
        <v/>
      </c>
      <c r="AI196" s="153" t="str">
        <f t="shared" si="76"/>
        <v/>
      </c>
      <c r="AJ196" s="151" t="str">
        <f t="shared" si="77"/>
        <v/>
      </c>
      <c r="AK196" s="151" t="str">
        <f t="shared" si="78"/>
        <v/>
      </c>
      <c r="AL196" s="151" t="str">
        <f t="shared" si="79"/>
        <v/>
      </c>
      <c r="AM196" s="226" t="str">
        <f t="shared" si="80"/>
        <v/>
      </c>
      <c r="AN196" s="186">
        <v>143</v>
      </c>
      <c r="AO196" s="146"/>
      <c r="AP196" s="153" t="str">
        <f>IF(AE196="","",IFERROR(SUMIFS(TB_TRANSACTIONS[Total ($)],TB_TRANSACTIONS[Subcategory],Analysis!AE196,TB_TRANSACTIONS[Quarter],$AD$8,TB_TRANSACTIONS[Expense type],"Fixed",TB_TRANSACTIONS[Quarterly filter],1),0))</f>
        <v/>
      </c>
      <c r="AQ196" s="153" t="str">
        <f>IF(AE196="","",IFERROR(SUMIFS(TB_TRANSACTIONS[Total ($)],TB_TRANSACTIONS[Subcategory],Analysis!AE196,TB_TRANSACTIONS[Quarter],$AD$8,TB_TRANSACTIONS[Expense type],"Variable",TB_TRANSACTIONS[Quarterly filter],1),0))</f>
        <v/>
      </c>
      <c r="AV196" s="146"/>
      <c r="AW196" s="186">
        <v>143</v>
      </c>
      <c r="AX196" s="146"/>
      <c r="AY196" s="153" t="str">
        <f>IF(AX196="","",IFERROR(SUMIFS(TB_ALLOCATIONS[Total ($)],TB_ALLOCATIONS[Annual filter],1,TB_ALLOCATIONS[Subcategory],Analysis!AX196),0))</f>
        <v/>
      </c>
      <c r="AZ196" s="153" t="str">
        <f>IF(AX196="","",IF(IFERROR(SUMIFS(TB_TRANSACTIONS[Total ($)],TB_TRANSACTIONS[Annual filter],1,TB_TRANSACTIONS[Subcategory],AX196),0)&lt;AY196,IFERROR(SUMIFS(TB_TRANSACTIONS[Total ($)],TB_TRANSACTIONS[Annual filter],1,TB_TRANSACTIONS[Subcategory],AX196),0),AY196))</f>
        <v/>
      </c>
      <c r="BA196" s="153" t="str">
        <f>IF(AX196="","",IF(IFERROR(SUMIFS(TB_TRANSACTIONS[Total ($)],TB_TRANSACTIONS[Subcategory],Analysis!AX196,TB_TRANSACTIONS[Annual filter],1),0)&gt;AY196,SUMIFS(TB_TRANSACTIONS[Total ($)],TB_TRANSACTIONS[Subcategory],Analysis!AX196,TB_TRANSACTIONS[Annual filter],1),0))</f>
        <v/>
      </c>
      <c r="BB196" s="153" t="str">
        <f t="shared" si="72"/>
        <v/>
      </c>
      <c r="BC196" s="151" t="str">
        <f t="shared" si="73"/>
        <v/>
      </c>
      <c r="BD196" s="151" t="str">
        <f t="shared" si="71"/>
        <v/>
      </c>
      <c r="BE196" s="151" t="str">
        <f t="shared" si="74"/>
        <v/>
      </c>
      <c r="BF196" s="226" t="str">
        <f t="shared" si="75"/>
        <v/>
      </c>
      <c r="BH196" s="146"/>
      <c r="BI196" s="153" t="str">
        <f>IF(AX196="","",IFERROR(SUMIFS(TB_TRANSACTIONS[Total ($)],TB_TRANSACTIONS[Subcategory],Analysis!AX196,TB_TRANSACTIONS[Annual filter],1,TB_TRANSACTIONS[Expense type],"Fixed"),0))</f>
        <v/>
      </c>
      <c r="BJ196" s="153" t="str">
        <f>IF(AX196="","",IFERROR(SUMIFS(TB_TRANSACTIONS[Total ($)],TB_TRANSACTIONS[Subcategory],Analysis!AX196,TB_TRANSACTIONS[Annual filter],1,TB_TRANSACTIONS[Expense type],"Variable"),0))</f>
        <v/>
      </c>
      <c r="BK196" s="24"/>
      <c r="BL196" s="24"/>
      <c r="BM196" s="24"/>
      <c r="BN196" s="24"/>
      <c r="BO196" s="269" t="str">
        <f ca="1">IF(Summary!$H196="","",OFFSET(Summary!$H196,0,Analysis!BO$10))</f>
        <v/>
      </c>
      <c r="BP196" s="269" t="str">
        <f ca="1">IF(Summary!$H196="","",OFFSET(Summary!$H196,0,Analysis!BP$10))</f>
        <v/>
      </c>
      <c r="BQ196" s="269" t="str">
        <f ca="1">IF(Summary!$H196="","",OFFSET(Summary!$H196,0,Analysis!BQ$10))</f>
        <v/>
      </c>
      <c r="BR196" s="269" t="str">
        <f ca="1">IF(Summary!$H196="","",OFFSET(Summary!$H196,0,Analysis!BR$10))</f>
        <v/>
      </c>
      <c r="BS196" s="269" t="str">
        <f ca="1">IF(Summary!$H196="","",OFFSET(Summary!$H196,0,Analysis!BS$10))</f>
        <v/>
      </c>
      <c r="BT196" s="269" t="str">
        <f ca="1">IF(Summary!$H196="","",OFFSET(Summary!$H196,0,Analysis!BT$10))</f>
        <v/>
      </c>
      <c r="BU196" s="269" t="str">
        <f ca="1">IF(Summary!$H196="","",OFFSET(Summary!$H196,0,Analysis!BU$10))</f>
        <v/>
      </c>
      <c r="BV196" s="269" t="str">
        <f ca="1">IF(Summary!$H196="","",OFFSET(Summary!$H196,0,Analysis!BV$10))</f>
        <v/>
      </c>
      <c r="BW196" s="269" t="str">
        <f ca="1">IF(Summary!$H196="","",OFFSET(Summary!$H196,0,Analysis!BW$10))</f>
        <v/>
      </c>
      <c r="BX196" s="269" t="str">
        <f ca="1">IF(Summary!$H196="","",OFFSET(Summary!$H196,0,Analysis!BX$10))</f>
        <v/>
      </c>
      <c r="BY196" s="269" t="str">
        <f ca="1">IF(Summary!$H196="","",OFFSET(Summary!$H196,0,Analysis!BY$10))</f>
        <v/>
      </c>
      <c r="BZ196" s="269" t="str">
        <f ca="1">IF(Summary!$H196="","",OFFSET(Summary!$H196,0,Analysis!BZ$10))</f>
        <v/>
      </c>
      <c r="CA196" s="269"/>
    </row>
    <row r="197" spans="4:79" ht="18" customHeight="1" x14ac:dyDescent="0.25">
      <c r="D197" s="38"/>
      <c r="E197" s="44"/>
      <c r="F197" s="44"/>
      <c r="G197" s="177"/>
      <c r="H197" s="175"/>
      <c r="J197" s="185"/>
      <c r="K197" s="186">
        <v>144</v>
      </c>
      <c r="L197" s="146"/>
      <c r="M197" s="153" t="str">
        <f>IF(L197="","",IFERROR(SUMIFS(Allocations!$AA$29:$AA$128,Allocations!$AC$29:$AC$128,1,Allocations!$Z$29:$Z$128,Analysis!L197),0))</f>
        <v/>
      </c>
      <c r="N197" s="153" t="str">
        <f>IF(L197="","",IF(IFERROR(SUMIFS(TB_TRANSACTIONS[Total ($)],TB_TRANSACTIONS[Subcategory],Analysis!L197,TB_TRANSACTIONS[Month],$K$8),0)&lt;M197,IFERROR(SUMIFS(TB_TRANSACTIONS[Total ($)],TB_TRANSACTIONS[Subcategory],Analysis!L197,TB_TRANSACTIONS[Month],$K$8),0),M197))</f>
        <v/>
      </c>
      <c r="O197" s="153" t="str">
        <f>IF(L197="","",IF(IFERROR(SUMIFS(TB_TRANSACTIONS[Total ($)],TB_TRANSACTIONS[Subcategory],Analysis!L197,TB_TRANSACTIONS[Month],$K$8,TB_TRANSACTIONS[Monthly filter],1),0)&gt;M197,SUMIFS(TB_TRANSACTIONS[Total ($)],TB_TRANSACTIONS[Subcategory],Analysis!L197,TB_TRANSACTIONS[Month],$K$8,TB_TRANSACTIONS[Monthly filter],1),0))</f>
        <v/>
      </c>
      <c r="P197" s="153" t="str">
        <f t="shared" si="81"/>
        <v/>
      </c>
      <c r="Q197" s="151" t="str">
        <f t="shared" si="70"/>
        <v/>
      </c>
      <c r="R197" s="151" t="str">
        <f t="shared" si="82"/>
        <v/>
      </c>
      <c r="S197" s="151" t="str">
        <f t="shared" si="83"/>
        <v/>
      </c>
      <c r="T197" s="226" t="str">
        <f t="shared" si="84"/>
        <v/>
      </c>
      <c r="U197" s="186">
        <v>144</v>
      </c>
      <c r="V197" s="146"/>
      <c r="W197" s="153" t="str">
        <f>IF(L197="","",IFERROR(SUMIFS(TB_TRANSACTIONS[Total ($)],TB_TRANSACTIONS[Subcategory],Analysis!L197,TB_TRANSACTIONS[Month],$K$8,TB_TRANSACTIONS[Expense type],"Fixed",TB_TRANSACTIONS[Monthly filter],1),0))</f>
        <v/>
      </c>
      <c r="X197" s="153" t="str">
        <f>IF(L197="","",IFERROR(SUMIFS(TB_TRANSACTIONS[Total ($)],TB_TRANSACTIONS[Subcategory],Analysis!L197,TB_TRANSACTIONS[Month],$K$8,TB_TRANSACTIONS[Expense type],"Variable",TB_TRANSACTIONS[Monthly filter],1),0))</f>
        <v/>
      </c>
      <c r="Y197" s="153"/>
      <c r="AC197" s="146"/>
      <c r="AD197" s="186">
        <v>144</v>
      </c>
      <c r="AF197" s="153" t="str">
        <f>IF(AE197="","",IFERROR(SUMIFS(Allocations!$AF$29:$AF$128,Allocations!$AH$29:$AH$128,1,Allocations!$AE$29:$AE$128,Analysis!AE197),0))</f>
        <v/>
      </c>
      <c r="AG197" s="153" t="str">
        <f>IF(AE197="","",IF(IFERROR(SUMIFS(TB_TRANSACTIONS[Total ($)],TB_TRANSACTIONS[Quarterly filter],1,TB_TRANSACTIONS[Subcategory],AE197),0)&lt;AF197,IFERROR(SUMIFS(TB_TRANSACTIONS[Total ($)],TB_TRANSACTIONS[Quarterly filter],1,TB_TRANSACTIONS[Subcategory],AE197),0),AF197))</f>
        <v/>
      </c>
      <c r="AH197" s="153" t="str">
        <f>IF(AE197="","",IF(IFERROR(SUMIFS(TB_TRANSACTIONS[Total ($)],TB_TRANSACTIONS[Subcategory],Analysis!AE197,TB_TRANSACTIONS[Quarter],$AD$8,TB_TRANSACTIONS[Quarterly filter],1),0)&gt;AF197,SUMIFS(TB_TRANSACTIONS[Total ($)],TB_TRANSACTIONS[Subcategory],Analysis!AE197,TB_TRANSACTIONS[Quarter],$AD$8,TB_TRANSACTIONS[Quarterly filter],1),0))</f>
        <v/>
      </c>
      <c r="AI197" s="153" t="str">
        <f t="shared" si="76"/>
        <v/>
      </c>
      <c r="AJ197" s="151" t="str">
        <f t="shared" si="77"/>
        <v/>
      </c>
      <c r="AK197" s="151" t="str">
        <f t="shared" si="78"/>
        <v/>
      </c>
      <c r="AL197" s="151" t="str">
        <f t="shared" si="79"/>
        <v/>
      </c>
      <c r="AM197" s="226" t="str">
        <f t="shared" si="80"/>
        <v/>
      </c>
      <c r="AN197" s="186">
        <v>144</v>
      </c>
      <c r="AO197" s="146"/>
      <c r="AP197" s="153" t="str">
        <f>IF(AE197="","",IFERROR(SUMIFS(TB_TRANSACTIONS[Total ($)],TB_TRANSACTIONS[Subcategory],Analysis!AE197,TB_TRANSACTIONS[Quarter],$AD$8,TB_TRANSACTIONS[Expense type],"Fixed",TB_TRANSACTIONS[Quarterly filter],1),0))</f>
        <v/>
      </c>
      <c r="AQ197" s="153" t="str">
        <f>IF(AE197="","",IFERROR(SUMIFS(TB_TRANSACTIONS[Total ($)],TB_TRANSACTIONS[Subcategory],Analysis!AE197,TB_TRANSACTIONS[Quarter],$AD$8,TB_TRANSACTIONS[Expense type],"Variable",TB_TRANSACTIONS[Quarterly filter],1),0))</f>
        <v/>
      </c>
      <c r="AV197" s="146"/>
      <c r="AW197" s="186">
        <v>144</v>
      </c>
      <c r="AX197" s="146"/>
      <c r="AY197" s="153" t="str">
        <f>IF(AX197="","",IFERROR(SUMIFS(TB_ALLOCATIONS[Total ($)],TB_ALLOCATIONS[Annual filter],1,TB_ALLOCATIONS[Subcategory],Analysis!AX197),0))</f>
        <v/>
      </c>
      <c r="AZ197" s="153" t="str">
        <f>IF(AX197="","",IF(IFERROR(SUMIFS(TB_TRANSACTIONS[Total ($)],TB_TRANSACTIONS[Annual filter],1,TB_TRANSACTIONS[Subcategory],AX197),0)&lt;AY197,IFERROR(SUMIFS(TB_TRANSACTIONS[Total ($)],TB_TRANSACTIONS[Annual filter],1,TB_TRANSACTIONS[Subcategory],AX197),0),AY197))</f>
        <v/>
      </c>
      <c r="BA197" s="153" t="str">
        <f>IF(AX197="","",IF(IFERROR(SUMIFS(TB_TRANSACTIONS[Total ($)],TB_TRANSACTIONS[Subcategory],Analysis!AX197,TB_TRANSACTIONS[Annual filter],1),0)&gt;AY197,SUMIFS(TB_TRANSACTIONS[Total ($)],TB_TRANSACTIONS[Subcategory],Analysis!AX197,TB_TRANSACTIONS[Annual filter],1),0))</f>
        <v/>
      </c>
      <c r="BB197" s="153" t="str">
        <f t="shared" si="72"/>
        <v/>
      </c>
      <c r="BC197" s="151" t="str">
        <f t="shared" si="73"/>
        <v/>
      </c>
      <c r="BD197" s="151" t="str">
        <f t="shared" si="71"/>
        <v/>
      </c>
      <c r="BE197" s="151" t="str">
        <f t="shared" si="74"/>
        <v/>
      </c>
      <c r="BF197" s="226" t="str">
        <f t="shared" si="75"/>
        <v/>
      </c>
      <c r="BH197" s="146"/>
      <c r="BI197" s="153" t="str">
        <f>IF(AX197="","",IFERROR(SUMIFS(TB_TRANSACTIONS[Total ($)],TB_TRANSACTIONS[Subcategory],Analysis!AX197,TB_TRANSACTIONS[Annual filter],1,TB_TRANSACTIONS[Expense type],"Fixed"),0))</f>
        <v/>
      </c>
      <c r="BJ197" s="153" t="str">
        <f>IF(AX197="","",IFERROR(SUMIFS(TB_TRANSACTIONS[Total ($)],TB_TRANSACTIONS[Subcategory],Analysis!AX197,TB_TRANSACTIONS[Annual filter],1,TB_TRANSACTIONS[Expense type],"Variable"),0))</f>
        <v/>
      </c>
      <c r="BK197" s="24"/>
      <c r="BL197" s="24"/>
      <c r="BM197" s="24"/>
      <c r="BN197" s="24"/>
      <c r="BO197" s="269" t="str">
        <f ca="1">IF(Summary!$H197="","",OFFSET(Summary!$H197,0,Analysis!BO$10))</f>
        <v/>
      </c>
      <c r="BP197" s="269" t="str">
        <f ca="1">IF(Summary!$H197="","",OFFSET(Summary!$H197,0,Analysis!BP$10))</f>
        <v/>
      </c>
      <c r="BQ197" s="269" t="str">
        <f ca="1">IF(Summary!$H197="","",OFFSET(Summary!$H197,0,Analysis!BQ$10))</f>
        <v/>
      </c>
      <c r="BR197" s="269" t="str">
        <f ca="1">IF(Summary!$H197="","",OFFSET(Summary!$H197,0,Analysis!BR$10))</f>
        <v/>
      </c>
      <c r="BS197" s="269" t="str">
        <f ca="1">IF(Summary!$H197="","",OFFSET(Summary!$H197,0,Analysis!BS$10))</f>
        <v/>
      </c>
      <c r="BT197" s="269" t="str">
        <f ca="1">IF(Summary!$H197="","",OFFSET(Summary!$H197,0,Analysis!BT$10))</f>
        <v/>
      </c>
      <c r="BU197" s="269" t="str">
        <f ca="1">IF(Summary!$H197="","",OFFSET(Summary!$H197,0,Analysis!BU$10))</f>
        <v/>
      </c>
      <c r="BV197" s="269" t="str">
        <f ca="1">IF(Summary!$H197="","",OFFSET(Summary!$H197,0,Analysis!BV$10))</f>
        <v/>
      </c>
      <c r="BW197" s="269" t="str">
        <f ca="1">IF(Summary!$H197="","",OFFSET(Summary!$H197,0,Analysis!BW$10))</f>
        <v/>
      </c>
      <c r="BX197" s="269" t="str">
        <f ca="1">IF(Summary!$H197="","",OFFSET(Summary!$H197,0,Analysis!BX$10))</f>
        <v/>
      </c>
      <c r="BY197" s="269" t="str">
        <f ca="1">IF(Summary!$H197="","",OFFSET(Summary!$H197,0,Analysis!BY$10))</f>
        <v/>
      </c>
      <c r="BZ197" s="269" t="str">
        <f ca="1">IF(Summary!$H197="","",OFFSET(Summary!$H197,0,Analysis!BZ$10))</f>
        <v/>
      </c>
      <c r="CA197" s="269"/>
    </row>
    <row r="198" spans="4:79" ht="18" customHeight="1" x14ac:dyDescent="0.25">
      <c r="D198" s="38"/>
      <c r="E198" s="44"/>
      <c r="F198" s="44"/>
      <c r="G198" s="177"/>
      <c r="H198" s="175"/>
      <c r="J198" s="185"/>
      <c r="K198" s="186">
        <v>145</v>
      </c>
      <c r="L198" s="146"/>
      <c r="M198" s="153" t="str">
        <f>IF(L198="","",IFERROR(SUMIFS(Allocations!$AA$29:$AA$128,Allocations!$AC$29:$AC$128,1,Allocations!$Z$29:$Z$128,Analysis!L198),0))</f>
        <v/>
      </c>
      <c r="N198" s="153" t="str">
        <f>IF(L198="","",IF(IFERROR(SUMIFS(TB_TRANSACTIONS[Total ($)],TB_TRANSACTIONS[Subcategory],Analysis!L198,TB_TRANSACTIONS[Month],$K$8),0)&lt;M198,IFERROR(SUMIFS(TB_TRANSACTIONS[Total ($)],TB_TRANSACTIONS[Subcategory],Analysis!L198,TB_TRANSACTIONS[Month],$K$8),0),M198))</f>
        <v/>
      </c>
      <c r="O198" s="153" t="str">
        <f>IF(L198="","",IF(IFERROR(SUMIFS(TB_TRANSACTIONS[Total ($)],TB_TRANSACTIONS[Subcategory],Analysis!L198,TB_TRANSACTIONS[Month],$K$8,TB_TRANSACTIONS[Monthly filter],1),0)&gt;M198,SUMIFS(TB_TRANSACTIONS[Total ($)],TB_TRANSACTIONS[Subcategory],Analysis!L198,TB_TRANSACTIONS[Month],$K$8,TB_TRANSACTIONS[Monthly filter],1),0))</f>
        <v/>
      </c>
      <c r="P198" s="153" t="str">
        <f t="shared" si="81"/>
        <v/>
      </c>
      <c r="Q198" s="151" t="str">
        <f t="shared" si="70"/>
        <v/>
      </c>
      <c r="R198" s="151" t="str">
        <f t="shared" si="82"/>
        <v/>
      </c>
      <c r="S198" s="151" t="str">
        <f t="shared" si="83"/>
        <v/>
      </c>
      <c r="T198" s="226" t="str">
        <f t="shared" si="84"/>
        <v/>
      </c>
      <c r="U198" s="186">
        <v>145</v>
      </c>
      <c r="V198" s="146"/>
      <c r="W198" s="153" t="str">
        <f>IF(L198="","",IFERROR(SUMIFS(TB_TRANSACTIONS[Total ($)],TB_TRANSACTIONS[Subcategory],Analysis!L198,TB_TRANSACTIONS[Month],$K$8,TB_TRANSACTIONS[Expense type],"Fixed",TB_TRANSACTIONS[Monthly filter],1),0))</f>
        <v/>
      </c>
      <c r="X198" s="153" t="str">
        <f>IF(L198="","",IFERROR(SUMIFS(TB_TRANSACTIONS[Total ($)],TB_TRANSACTIONS[Subcategory],Analysis!L198,TB_TRANSACTIONS[Month],$K$8,TB_TRANSACTIONS[Expense type],"Variable",TB_TRANSACTIONS[Monthly filter],1),0))</f>
        <v/>
      </c>
      <c r="Y198" s="153"/>
      <c r="AC198" s="146"/>
      <c r="AD198" s="186">
        <v>145</v>
      </c>
      <c r="AF198" s="153" t="str">
        <f>IF(AE198="","",IFERROR(SUMIFS(Allocations!$AF$29:$AF$128,Allocations!$AH$29:$AH$128,1,Allocations!$AE$29:$AE$128,Analysis!AE198),0))</f>
        <v/>
      </c>
      <c r="AG198" s="153" t="str">
        <f>IF(AE198="","",IF(IFERROR(SUMIFS(TB_TRANSACTIONS[Total ($)],TB_TRANSACTIONS[Quarterly filter],1,TB_TRANSACTIONS[Subcategory],AE198),0)&lt;AF198,IFERROR(SUMIFS(TB_TRANSACTIONS[Total ($)],TB_TRANSACTIONS[Quarterly filter],1,TB_TRANSACTIONS[Subcategory],AE198),0),AF198))</f>
        <v/>
      </c>
      <c r="AH198" s="153" t="str">
        <f>IF(AE198="","",IF(IFERROR(SUMIFS(TB_TRANSACTIONS[Total ($)],TB_TRANSACTIONS[Subcategory],Analysis!AE198,TB_TRANSACTIONS[Quarter],$AD$8,TB_TRANSACTIONS[Quarterly filter],1),0)&gt;AF198,SUMIFS(TB_TRANSACTIONS[Total ($)],TB_TRANSACTIONS[Subcategory],Analysis!AE198,TB_TRANSACTIONS[Quarter],$AD$8,TB_TRANSACTIONS[Quarterly filter],1),0))</f>
        <v/>
      </c>
      <c r="AI198" s="153" t="str">
        <f t="shared" si="76"/>
        <v/>
      </c>
      <c r="AJ198" s="151" t="str">
        <f t="shared" si="77"/>
        <v/>
      </c>
      <c r="AK198" s="151" t="str">
        <f t="shared" si="78"/>
        <v/>
      </c>
      <c r="AL198" s="151" t="str">
        <f t="shared" si="79"/>
        <v/>
      </c>
      <c r="AM198" s="226" t="str">
        <f t="shared" si="80"/>
        <v/>
      </c>
      <c r="AN198" s="186">
        <v>145</v>
      </c>
      <c r="AO198" s="146"/>
      <c r="AP198" s="153" t="str">
        <f>IF(AE198="","",IFERROR(SUMIFS(TB_TRANSACTIONS[Total ($)],TB_TRANSACTIONS[Subcategory],Analysis!AE198,TB_TRANSACTIONS[Quarter],$AD$8,TB_TRANSACTIONS[Expense type],"Fixed",TB_TRANSACTIONS[Quarterly filter],1),0))</f>
        <v/>
      </c>
      <c r="AQ198" s="153" t="str">
        <f>IF(AE198="","",IFERROR(SUMIFS(TB_TRANSACTIONS[Total ($)],TB_TRANSACTIONS[Subcategory],Analysis!AE198,TB_TRANSACTIONS[Quarter],$AD$8,TB_TRANSACTIONS[Expense type],"Variable",TB_TRANSACTIONS[Quarterly filter],1),0))</f>
        <v/>
      </c>
      <c r="AV198" s="146"/>
      <c r="AW198" s="186">
        <v>145</v>
      </c>
      <c r="AX198" s="146"/>
      <c r="AY198" s="153" t="str">
        <f>IF(AX198="","",IFERROR(SUMIFS(TB_ALLOCATIONS[Total ($)],TB_ALLOCATIONS[Annual filter],1,TB_ALLOCATIONS[Subcategory],Analysis!AX198),0))</f>
        <v/>
      </c>
      <c r="AZ198" s="153" t="str">
        <f>IF(AX198="","",IF(IFERROR(SUMIFS(TB_TRANSACTIONS[Total ($)],TB_TRANSACTIONS[Annual filter],1,TB_TRANSACTIONS[Subcategory],AX198),0)&lt;AY198,IFERROR(SUMIFS(TB_TRANSACTIONS[Total ($)],TB_TRANSACTIONS[Annual filter],1,TB_TRANSACTIONS[Subcategory],AX198),0),AY198))</f>
        <v/>
      </c>
      <c r="BA198" s="153" t="str">
        <f>IF(AX198="","",IF(IFERROR(SUMIFS(TB_TRANSACTIONS[Total ($)],TB_TRANSACTIONS[Subcategory],Analysis!AX198,TB_TRANSACTIONS[Annual filter],1),0)&gt;AY198,SUMIFS(TB_TRANSACTIONS[Total ($)],TB_TRANSACTIONS[Subcategory],Analysis!AX198,TB_TRANSACTIONS[Annual filter],1),0))</f>
        <v/>
      </c>
      <c r="BB198" s="153" t="str">
        <f t="shared" si="72"/>
        <v/>
      </c>
      <c r="BC198" s="151" t="str">
        <f t="shared" si="73"/>
        <v/>
      </c>
      <c r="BD198" s="151" t="str">
        <f t="shared" si="71"/>
        <v/>
      </c>
      <c r="BE198" s="151" t="str">
        <f t="shared" si="74"/>
        <v/>
      </c>
      <c r="BF198" s="226" t="str">
        <f t="shared" si="75"/>
        <v/>
      </c>
      <c r="BH198" s="146"/>
      <c r="BI198" s="153" t="str">
        <f>IF(AX198="","",IFERROR(SUMIFS(TB_TRANSACTIONS[Total ($)],TB_TRANSACTIONS[Subcategory],Analysis!AX198,TB_TRANSACTIONS[Annual filter],1,TB_TRANSACTIONS[Expense type],"Fixed"),0))</f>
        <v/>
      </c>
      <c r="BJ198" s="153" t="str">
        <f>IF(AX198="","",IFERROR(SUMIFS(TB_TRANSACTIONS[Total ($)],TB_TRANSACTIONS[Subcategory],Analysis!AX198,TB_TRANSACTIONS[Annual filter],1,TB_TRANSACTIONS[Expense type],"Variable"),0))</f>
        <v/>
      </c>
      <c r="BK198" s="24"/>
      <c r="BL198" s="24"/>
      <c r="BM198" s="24"/>
      <c r="BN198" s="24"/>
      <c r="BO198" s="269" t="str">
        <f ca="1">IF(Summary!$H198="","",OFFSET(Summary!$H198,0,Analysis!BO$10))</f>
        <v/>
      </c>
      <c r="BP198" s="269" t="str">
        <f ca="1">IF(Summary!$H198="","",OFFSET(Summary!$H198,0,Analysis!BP$10))</f>
        <v/>
      </c>
      <c r="BQ198" s="269" t="str">
        <f ca="1">IF(Summary!$H198="","",OFFSET(Summary!$H198,0,Analysis!BQ$10))</f>
        <v/>
      </c>
      <c r="BR198" s="269" t="str">
        <f ca="1">IF(Summary!$H198="","",OFFSET(Summary!$H198,0,Analysis!BR$10))</f>
        <v/>
      </c>
      <c r="BS198" s="269" t="str">
        <f ca="1">IF(Summary!$H198="","",OFFSET(Summary!$H198,0,Analysis!BS$10))</f>
        <v/>
      </c>
      <c r="BT198" s="269" t="str">
        <f ca="1">IF(Summary!$H198="","",OFFSET(Summary!$H198,0,Analysis!BT$10))</f>
        <v/>
      </c>
      <c r="BU198" s="269" t="str">
        <f ca="1">IF(Summary!$H198="","",OFFSET(Summary!$H198,0,Analysis!BU$10))</f>
        <v/>
      </c>
      <c r="BV198" s="269" t="str">
        <f ca="1">IF(Summary!$H198="","",OFFSET(Summary!$H198,0,Analysis!BV$10))</f>
        <v/>
      </c>
      <c r="BW198" s="269" t="str">
        <f ca="1">IF(Summary!$H198="","",OFFSET(Summary!$H198,0,Analysis!BW$10))</f>
        <v/>
      </c>
      <c r="BX198" s="269" t="str">
        <f ca="1">IF(Summary!$H198="","",OFFSET(Summary!$H198,0,Analysis!BX$10))</f>
        <v/>
      </c>
      <c r="BY198" s="269" t="str">
        <f ca="1">IF(Summary!$H198="","",OFFSET(Summary!$H198,0,Analysis!BY$10))</f>
        <v/>
      </c>
      <c r="BZ198" s="269" t="str">
        <f ca="1">IF(Summary!$H198="","",OFFSET(Summary!$H198,0,Analysis!BZ$10))</f>
        <v/>
      </c>
      <c r="CA198" s="269"/>
    </row>
    <row r="199" spans="4:79" ht="18" customHeight="1" x14ac:dyDescent="0.25">
      <c r="D199" s="38"/>
      <c r="E199" s="44"/>
      <c r="F199" s="44"/>
      <c r="G199" s="177"/>
      <c r="H199" s="175"/>
      <c r="J199" s="185"/>
      <c r="K199" s="186">
        <v>146</v>
      </c>
      <c r="L199" s="146"/>
      <c r="M199" s="153" t="str">
        <f>IF(L199="","",IFERROR(SUMIFS(Allocations!$AA$29:$AA$128,Allocations!$AC$29:$AC$128,1,Allocations!$Z$29:$Z$128,Analysis!L199),0))</f>
        <v/>
      </c>
      <c r="N199" s="153" t="str">
        <f>IF(L199="","",IF(IFERROR(SUMIFS(TB_TRANSACTIONS[Total ($)],TB_TRANSACTIONS[Subcategory],Analysis!L199,TB_TRANSACTIONS[Month],$K$8),0)&lt;M199,IFERROR(SUMIFS(TB_TRANSACTIONS[Total ($)],TB_TRANSACTIONS[Subcategory],Analysis!L199,TB_TRANSACTIONS[Month],$K$8),0),M199))</f>
        <v/>
      </c>
      <c r="O199" s="153" t="str">
        <f>IF(L199="","",IF(IFERROR(SUMIFS(TB_TRANSACTIONS[Total ($)],TB_TRANSACTIONS[Subcategory],Analysis!L199,TB_TRANSACTIONS[Month],$K$8,TB_TRANSACTIONS[Monthly filter],1),0)&gt;M199,SUMIFS(TB_TRANSACTIONS[Total ($)],TB_TRANSACTIONS[Subcategory],Analysis!L199,TB_TRANSACTIONS[Month],$K$8,TB_TRANSACTIONS[Monthly filter],1),0))</f>
        <v/>
      </c>
      <c r="P199" s="153" t="str">
        <f t="shared" si="81"/>
        <v/>
      </c>
      <c r="Q199" s="151" t="str">
        <f t="shared" si="70"/>
        <v/>
      </c>
      <c r="R199" s="151" t="str">
        <f t="shared" si="82"/>
        <v/>
      </c>
      <c r="S199" s="151" t="str">
        <f t="shared" si="83"/>
        <v/>
      </c>
      <c r="T199" s="226" t="str">
        <f t="shared" si="84"/>
        <v/>
      </c>
      <c r="U199" s="186">
        <v>146</v>
      </c>
      <c r="V199" s="146"/>
      <c r="W199" s="153" t="str">
        <f>IF(L199="","",IFERROR(SUMIFS(TB_TRANSACTIONS[Total ($)],TB_TRANSACTIONS[Subcategory],Analysis!L199,TB_TRANSACTIONS[Month],$K$8,TB_TRANSACTIONS[Expense type],"Fixed",TB_TRANSACTIONS[Monthly filter],1),0))</f>
        <v/>
      </c>
      <c r="X199" s="153" t="str">
        <f>IF(L199="","",IFERROR(SUMIFS(TB_TRANSACTIONS[Total ($)],TB_TRANSACTIONS[Subcategory],Analysis!L199,TB_TRANSACTIONS[Month],$K$8,TB_TRANSACTIONS[Expense type],"Variable",TB_TRANSACTIONS[Monthly filter],1),0))</f>
        <v/>
      </c>
      <c r="Y199" s="153"/>
      <c r="AC199" s="146"/>
      <c r="AD199" s="186">
        <v>146</v>
      </c>
      <c r="AF199" s="153" t="str">
        <f>IF(AE199="","",IFERROR(SUMIFS(Allocations!$AF$29:$AF$128,Allocations!$AH$29:$AH$128,1,Allocations!$AE$29:$AE$128,Analysis!AE199),0))</f>
        <v/>
      </c>
      <c r="AG199" s="153" t="str">
        <f>IF(AE199="","",IF(IFERROR(SUMIFS(TB_TRANSACTIONS[Total ($)],TB_TRANSACTIONS[Quarterly filter],1,TB_TRANSACTIONS[Subcategory],AE199),0)&lt;AF199,IFERROR(SUMIFS(TB_TRANSACTIONS[Total ($)],TB_TRANSACTIONS[Quarterly filter],1,TB_TRANSACTIONS[Subcategory],AE199),0),AF199))</f>
        <v/>
      </c>
      <c r="AH199" s="153" t="str">
        <f>IF(AE199="","",IF(IFERROR(SUMIFS(TB_TRANSACTIONS[Total ($)],TB_TRANSACTIONS[Subcategory],Analysis!AE199,TB_TRANSACTIONS[Quarter],$AD$8,TB_TRANSACTIONS[Quarterly filter],1),0)&gt;AF199,SUMIFS(TB_TRANSACTIONS[Total ($)],TB_TRANSACTIONS[Subcategory],Analysis!AE199,TB_TRANSACTIONS[Quarter],$AD$8,TB_TRANSACTIONS[Quarterly filter],1),0))</f>
        <v/>
      </c>
      <c r="AI199" s="153" t="str">
        <f t="shared" si="76"/>
        <v/>
      </c>
      <c r="AJ199" s="151" t="str">
        <f t="shared" si="77"/>
        <v/>
      </c>
      <c r="AK199" s="151" t="str">
        <f t="shared" si="78"/>
        <v/>
      </c>
      <c r="AL199" s="151" t="str">
        <f t="shared" si="79"/>
        <v/>
      </c>
      <c r="AM199" s="226" t="str">
        <f t="shared" si="80"/>
        <v/>
      </c>
      <c r="AN199" s="186">
        <v>146</v>
      </c>
      <c r="AO199" s="146"/>
      <c r="AP199" s="153" t="str">
        <f>IF(AE199="","",IFERROR(SUMIFS(TB_TRANSACTIONS[Total ($)],TB_TRANSACTIONS[Subcategory],Analysis!AE199,TB_TRANSACTIONS[Quarter],$AD$8,TB_TRANSACTIONS[Expense type],"Fixed",TB_TRANSACTIONS[Quarterly filter],1),0))</f>
        <v/>
      </c>
      <c r="AQ199" s="153" t="str">
        <f>IF(AE199="","",IFERROR(SUMIFS(TB_TRANSACTIONS[Total ($)],TB_TRANSACTIONS[Subcategory],Analysis!AE199,TB_TRANSACTIONS[Quarter],$AD$8,TB_TRANSACTIONS[Expense type],"Variable",TB_TRANSACTIONS[Quarterly filter],1),0))</f>
        <v/>
      </c>
      <c r="AV199" s="146"/>
      <c r="AW199" s="186">
        <v>146</v>
      </c>
      <c r="AX199" s="146"/>
      <c r="AY199" s="153" t="str">
        <f>IF(AX199="","",IFERROR(SUMIFS(TB_ALLOCATIONS[Total ($)],TB_ALLOCATIONS[Annual filter],1,TB_ALLOCATIONS[Subcategory],Analysis!AX199),0))</f>
        <v/>
      </c>
      <c r="AZ199" s="153" t="str">
        <f>IF(AX199="","",IF(IFERROR(SUMIFS(TB_TRANSACTIONS[Total ($)],TB_TRANSACTIONS[Annual filter],1,TB_TRANSACTIONS[Subcategory],AX199),0)&lt;AY199,IFERROR(SUMIFS(TB_TRANSACTIONS[Total ($)],TB_TRANSACTIONS[Annual filter],1,TB_TRANSACTIONS[Subcategory],AX199),0),AY199))</f>
        <v/>
      </c>
      <c r="BA199" s="153" t="str">
        <f>IF(AX199="","",IF(IFERROR(SUMIFS(TB_TRANSACTIONS[Total ($)],TB_TRANSACTIONS[Subcategory],Analysis!AX199,TB_TRANSACTIONS[Annual filter],1),0)&gt;AY199,SUMIFS(TB_TRANSACTIONS[Total ($)],TB_TRANSACTIONS[Subcategory],Analysis!AX199,TB_TRANSACTIONS[Annual filter],1),0))</f>
        <v/>
      </c>
      <c r="BB199" s="153" t="str">
        <f t="shared" si="72"/>
        <v/>
      </c>
      <c r="BC199" s="151" t="str">
        <f t="shared" si="73"/>
        <v/>
      </c>
      <c r="BD199" s="151" t="str">
        <f t="shared" si="71"/>
        <v/>
      </c>
      <c r="BE199" s="151" t="str">
        <f t="shared" si="74"/>
        <v/>
      </c>
      <c r="BF199" s="226" t="str">
        <f t="shared" si="75"/>
        <v/>
      </c>
      <c r="BH199" s="146"/>
      <c r="BI199" s="153" t="str">
        <f>IF(AX199="","",IFERROR(SUMIFS(TB_TRANSACTIONS[Total ($)],TB_TRANSACTIONS[Subcategory],Analysis!AX199,TB_TRANSACTIONS[Annual filter],1,TB_TRANSACTIONS[Expense type],"Fixed"),0))</f>
        <v/>
      </c>
      <c r="BJ199" s="153" t="str">
        <f>IF(AX199="","",IFERROR(SUMIFS(TB_TRANSACTIONS[Total ($)],TB_TRANSACTIONS[Subcategory],Analysis!AX199,TB_TRANSACTIONS[Annual filter],1,TB_TRANSACTIONS[Expense type],"Variable"),0))</f>
        <v/>
      </c>
      <c r="BK199" s="24"/>
      <c r="BL199" s="24"/>
      <c r="BM199" s="24"/>
      <c r="BN199" s="24"/>
      <c r="BO199" s="269" t="str">
        <f ca="1">IF(Summary!$H199="","",OFFSET(Summary!$H199,0,Analysis!BO$10))</f>
        <v/>
      </c>
      <c r="BP199" s="269" t="str">
        <f ca="1">IF(Summary!$H199="","",OFFSET(Summary!$H199,0,Analysis!BP$10))</f>
        <v/>
      </c>
      <c r="BQ199" s="269" t="str">
        <f ca="1">IF(Summary!$H199="","",OFFSET(Summary!$H199,0,Analysis!BQ$10))</f>
        <v/>
      </c>
      <c r="BR199" s="269" t="str">
        <f ca="1">IF(Summary!$H199="","",OFFSET(Summary!$H199,0,Analysis!BR$10))</f>
        <v/>
      </c>
      <c r="BS199" s="269" t="str">
        <f ca="1">IF(Summary!$H199="","",OFFSET(Summary!$H199,0,Analysis!BS$10))</f>
        <v/>
      </c>
      <c r="BT199" s="269" t="str">
        <f ca="1">IF(Summary!$H199="","",OFFSET(Summary!$H199,0,Analysis!BT$10))</f>
        <v/>
      </c>
      <c r="BU199" s="269" t="str">
        <f ca="1">IF(Summary!$H199="","",OFFSET(Summary!$H199,0,Analysis!BU$10))</f>
        <v/>
      </c>
      <c r="BV199" s="269" t="str">
        <f ca="1">IF(Summary!$H199="","",OFFSET(Summary!$H199,0,Analysis!BV$10))</f>
        <v/>
      </c>
      <c r="BW199" s="269" t="str">
        <f ca="1">IF(Summary!$H199="","",OFFSET(Summary!$H199,0,Analysis!BW$10))</f>
        <v/>
      </c>
      <c r="BX199" s="269" t="str">
        <f ca="1">IF(Summary!$H199="","",OFFSET(Summary!$H199,0,Analysis!BX$10))</f>
        <v/>
      </c>
      <c r="BY199" s="269" t="str">
        <f ca="1">IF(Summary!$H199="","",OFFSET(Summary!$H199,0,Analysis!BY$10))</f>
        <v/>
      </c>
      <c r="BZ199" s="269" t="str">
        <f ca="1">IF(Summary!$H199="","",OFFSET(Summary!$H199,0,Analysis!BZ$10))</f>
        <v/>
      </c>
      <c r="CA199" s="269"/>
    </row>
    <row r="200" spans="4:79" ht="18" customHeight="1" x14ac:dyDescent="0.25">
      <c r="D200" s="38"/>
      <c r="E200" s="44"/>
      <c r="F200" s="44"/>
      <c r="G200" s="179"/>
      <c r="H200" s="180"/>
      <c r="J200" s="185"/>
      <c r="K200" s="186">
        <v>147</v>
      </c>
      <c r="L200" s="146"/>
      <c r="M200" s="153" t="str">
        <f>IF(L200="","",IFERROR(SUMIFS(Allocations!$AA$29:$AA$128,Allocations!$AC$29:$AC$128,1,Allocations!$Z$29:$Z$128,Analysis!L200),0))</f>
        <v/>
      </c>
      <c r="N200" s="153" t="str">
        <f>IF(L200="","",IF(IFERROR(SUMIFS(TB_TRANSACTIONS[Total ($)],TB_TRANSACTIONS[Subcategory],Analysis!L200,TB_TRANSACTIONS[Month],$K$8),0)&lt;M200,IFERROR(SUMIFS(TB_TRANSACTIONS[Total ($)],TB_TRANSACTIONS[Subcategory],Analysis!L200,TB_TRANSACTIONS[Month],$K$8),0),M200))</f>
        <v/>
      </c>
      <c r="O200" s="153" t="str">
        <f>IF(L200="","",IF(IFERROR(SUMIFS(TB_TRANSACTIONS[Total ($)],TB_TRANSACTIONS[Subcategory],Analysis!L200,TB_TRANSACTIONS[Month],$K$8,TB_TRANSACTIONS[Monthly filter],1),0)&gt;M200,SUMIFS(TB_TRANSACTIONS[Total ($)],TB_TRANSACTIONS[Subcategory],Analysis!L200,TB_TRANSACTIONS[Month],$K$8,TB_TRANSACTIONS[Monthly filter],1),0))</f>
        <v/>
      </c>
      <c r="P200" s="153" t="str">
        <f t="shared" si="81"/>
        <v/>
      </c>
      <c r="Q200" s="151" t="str">
        <f t="shared" si="70"/>
        <v/>
      </c>
      <c r="R200" s="151" t="str">
        <f t="shared" si="82"/>
        <v/>
      </c>
      <c r="S200" s="151" t="str">
        <f t="shared" si="83"/>
        <v/>
      </c>
      <c r="T200" s="226" t="str">
        <f t="shared" si="84"/>
        <v/>
      </c>
      <c r="U200" s="186">
        <v>147</v>
      </c>
      <c r="V200" s="146"/>
      <c r="W200" s="153" t="str">
        <f>IF(L200="","",IFERROR(SUMIFS(TB_TRANSACTIONS[Total ($)],TB_TRANSACTIONS[Subcategory],Analysis!L200,TB_TRANSACTIONS[Month],$K$8,TB_TRANSACTIONS[Expense type],"Fixed",TB_TRANSACTIONS[Monthly filter],1),0))</f>
        <v/>
      </c>
      <c r="X200" s="153" t="str">
        <f>IF(L200="","",IFERROR(SUMIFS(TB_TRANSACTIONS[Total ($)],TB_TRANSACTIONS[Subcategory],Analysis!L200,TB_TRANSACTIONS[Month],$K$8,TB_TRANSACTIONS[Expense type],"Variable",TB_TRANSACTIONS[Monthly filter],1),0))</f>
        <v/>
      </c>
      <c r="Y200" s="153"/>
      <c r="AC200" s="146"/>
      <c r="AD200" s="186">
        <v>147</v>
      </c>
      <c r="AF200" s="153" t="str">
        <f>IF(AE200="","",IFERROR(SUMIFS(Allocations!$AF$29:$AF$128,Allocations!$AH$29:$AH$128,1,Allocations!$AE$29:$AE$128,Analysis!AE200),0))</f>
        <v/>
      </c>
      <c r="AG200" s="153" t="str">
        <f>IF(AE200="","",IF(IFERROR(SUMIFS(TB_TRANSACTIONS[Total ($)],TB_TRANSACTIONS[Quarterly filter],1,TB_TRANSACTIONS[Subcategory],AE200),0)&lt;AF200,IFERROR(SUMIFS(TB_TRANSACTIONS[Total ($)],TB_TRANSACTIONS[Quarterly filter],1,TB_TRANSACTIONS[Subcategory],AE200),0),AF200))</f>
        <v/>
      </c>
      <c r="AH200" s="153" t="str">
        <f>IF(AE200="","",IF(IFERROR(SUMIFS(TB_TRANSACTIONS[Total ($)],TB_TRANSACTIONS[Subcategory],Analysis!AE200,TB_TRANSACTIONS[Quarter],$AD$8,TB_TRANSACTIONS[Quarterly filter],1),0)&gt;AF200,SUMIFS(TB_TRANSACTIONS[Total ($)],TB_TRANSACTIONS[Subcategory],Analysis!AE200,TB_TRANSACTIONS[Quarter],$AD$8,TB_TRANSACTIONS[Quarterly filter],1),0))</f>
        <v/>
      </c>
      <c r="AI200" s="153" t="str">
        <f t="shared" si="76"/>
        <v/>
      </c>
      <c r="AJ200" s="151" t="str">
        <f t="shared" si="77"/>
        <v/>
      </c>
      <c r="AK200" s="151" t="str">
        <f t="shared" si="78"/>
        <v/>
      </c>
      <c r="AL200" s="151" t="str">
        <f t="shared" si="79"/>
        <v/>
      </c>
      <c r="AM200" s="226" t="str">
        <f t="shared" si="80"/>
        <v/>
      </c>
      <c r="AN200" s="186">
        <v>147</v>
      </c>
      <c r="AO200" s="146"/>
      <c r="AP200" s="153" t="str">
        <f>IF(AE200="","",IFERROR(SUMIFS(TB_TRANSACTIONS[Total ($)],TB_TRANSACTIONS[Subcategory],Analysis!AE200,TB_TRANSACTIONS[Quarter],$AD$8,TB_TRANSACTIONS[Expense type],"Fixed",TB_TRANSACTIONS[Quarterly filter],1),0))</f>
        <v/>
      </c>
      <c r="AQ200" s="153" t="str">
        <f>IF(AE200="","",IFERROR(SUMIFS(TB_TRANSACTIONS[Total ($)],TB_TRANSACTIONS[Subcategory],Analysis!AE200,TB_TRANSACTIONS[Quarter],$AD$8,TB_TRANSACTIONS[Expense type],"Variable",TB_TRANSACTIONS[Quarterly filter],1),0))</f>
        <v/>
      </c>
      <c r="AV200" s="146"/>
      <c r="AW200" s="186">
        <v>147</v>
      </c>
      <c r="AX200" s="146"/>
      <c r="AY200" s="153" t="str">
        <f>IF(AX200="","",IFERROR(SUMIFS(TB_ALLOCATIONS[Total ($)],TB_ALLOCATIONS[Annual filter],1,TB_ALLOCATIONS[Subcategory],Analysis!AX200),0))</f>
        <v/>
      </c>
      <c r="AZ200" s="153" t="str">
        <f>IF(AX200="","",IF(IFERROR(SUMIFS(TB_TRANSACTIONS[Total ($)],TB_TRANSACTIONS[Annual filter],1,TB_TRANSACTIONS[Subcategory],AX200),0)&lt;AY200,IFERROR(SUMIFS(TB_TRANSACTIONS[Total ($)],TB_TRANSACTIONS[Annual filter],1,TB_TRANSACTIONS[Subcategory],AX200),0),AY200))</f>
        <v/>
      </c>
      <c r="BA200" s="153" t="str">
        <f>IF(AX200="","",IF(IFERROR(SUMIFS(TB_TRANSACTIONS[Total ($)],TB_TRANSACTIONS[Subcategory],Analysis!AX200,TB_TRANSACTIONS[Annual filter],1),0)&gt;AY200,SUMIFS(TB_TRANSACTIONS[Total ($)],TB_TRANSACTIONS[Subcategory],Analysis!AX200,TB_TRANSACTIONS[Annual filter],1),0))</f>
        <v/>
      </c>
      <c r="BB200" s="153" t="str">
        <f t="shared" si="72"/>
        <v/>
      </c>
      <c r="BC200" s="151" t="str">
        <f t="shared" si="73"/>
        <v/>
      </c>
      <c r="BD200" s="151" t="str">
        <f t="shared" si="71"/>
        <v/>
      </c>
      <c r="BE200" s="151" t="str">
        <f t="shared" si="74"/>
        <v/>
      </c>
      <c r="BF200" s="226" t="str">
        <f t="shared" si="75"/>
        <v/>
      </c>
      <c r="BH200" s="146"/>
      <c r="BI200" s="153" t="str">
        <f>IF(AX200="","",IFERROR(SUMIFS(TB_TRANSACTIONS[Total ($)],TB_TRANSACTIONS[Subcategory],Analysis!AX200,TB_TRANSACTIONS[Annual filter],1,TB_TRANSACTIONS[Expense type],"Fixed"),0))</f>
        <v/>
      </c>
      <c r="BJ200" s="153" t="str">
        <f>IF(AX200="","",IFERROR(SUMIFS(TB_TRANSACTIONS[Total ($)],TB_TRANSACTIONS[Subcategory],Analysis!AX200,TB_TRANSACTIONS[Annual filter],1,TB_TRANSACTIONS[Expense type],"Variable"),0))</f>
        <v/>
      </c>
      <c r="BK200" s="24"/>
      <c r="BL200" s="24"/>
      <c r="BM200" s="24"/>
      <c r="BN200" s="24"/>
      <c r="BO200" s="269" t="str">
        <f ca="1">IF(Summary!$H200="","",OFFSET(Summary!$H200,0,Analysis!BO$10))</f>
        <v/>
      </c>
      <c r="BP200" s="269" t="str">
        <f ca="1">IF(Summary!$H200="","",OFFSET(Summary!$H200,0,Analysis!BP$10))</f>
        <v/>
      </c>
      <c r="BQ200" s="269" t="str">
        <f ca="1">IF(Summary!$H200="","",OFFSET(Summary!$H200,0,Analysis!BQ$10))</f>
        <v/>
      </c>
      <c r="BR200" s="269" t="str">
        <f ca="1">IF(Summary!$H200="","",OFFSET(Summary!$H200,0,Analysis!BR$10))</f>
        <v/>
      </c>
      <c r="BS200" s="269" t="str">
        <f ca="1">IF(Summary!$H200="","",OFFSET(Summary!$H200,0,Analysis!BS$10))</f>
        <v/>
      </c>
      <c r="BT200" s="269" t="str">
        <f ca="1">IF(Summary!$H200="","",OFFSET(Summary!$H200,0,Analysis!BT$10))</f>
        <v/>
      </c>
      <c r="BU200" s="269" t="str">
        <f ca="1">IF(Summary!$H200="","",OFFSET(Summary!$H200,0,Analysis!BU$10))</f>
        <v/>
      </c>
      <c r="BV200" s="269" t="str">
        <f ca="1">IF(Summary!$H200="","",OFFSET(Summary!$H200,0,Analysis!BV$10))</f>
        <v/>
      </c>
      <c r="BW200" s="269" t="str">
        <f ca="1">IF(Summary!$H200="","",OFFSET(Summary!$H200,0,Analysis!BW$10))</f>
        <v/>
      </c>
      <c r="BX200" s="269" t="str">
        <f ca="1">IF(Summary!$H200="","",OFFSET(Summary!$H200,0,Analysis!BX$10))</f>
        <v/>
      </c>
      <c r="BY200" s="269" t="str">
        <f ca="1">IF(Summary!$H200="","",OFFSET(Summary!$H200,0,Analysis!BY$10))</f>
        <v/>
      </c>
      <c r="BZ200" s="269" t="str">
        <f ca="1">IF(Summary!$H200="","",OFFSET(Summary!$H200,0,Analysis!BZ$10))</f>
        <v/>
      </c>
      <c r="CA200" s="269"/>
    </row>
    <row r="201" spans="4:79" ht="18" customHeight="1" x14ac:dyDescent="0.25">
      <c r="D201" s="38"/>
      <c r="E201" s="44"/>
      <c r="F201" s="44"/>
      <c r="G201" s="177"/>
      <c r="H201" s="175"/>
      <c r="J201" s="40"/>
      <c r="K201" s="186">
        <v>148</v>
      </c>
      <c r="L201" s="146"/>
      <c r="M201" s="153" t="str">
        <f>IF(L201="","",IFERROR(SUMIFS(Allocations!$AA$29:$AA$128,Allocations!$AC$29:$AC$128,1,Allocations!$Z$29:$Z$128,Analysis!L201),0))</f>
        <v/>
      </c>
      <c r="N201" s="153" t="str">
        <f>IF(L201="","",IF(IFERROR(SUMIFS(TB_TRANSACTIONS[Total ($)],TB_TRANSACTIONS[Subcategory],Analysis!L201,TB_TRANSACTIONS[Month],$K$8),0)&lt;M201,IFERROR(SUMIFS(TB_TRANSACTIONS[Total ($)],TB_TRANSACTIONS[Subcategory],Analysis!L201,TB_TRANSACTIONS[Month],$K$8),0),M201))</f>
        <v/>
      </c>
      <c r="O201" s="153" t="str">
        <f>IF(L201="","",IF(IFERROR(SUMIFS(TB_TRANSACTIONS[Total ($)],TB_TRANSACTIONS[Subcategory],Analysis!L201,TB_TRANSACTIONS[Month],$K$8,TB_TRANSACTIONS[Monthly filter],1),0)&gt;M201,SUMIFS(TB_TRANSACTIONS[Total ($)],TB_TRANSACTIONS[Subcategory],Analysis!L201,TB_TRANSACTIONS[Month],$K$8,TB_TRANSACTIONS[Monthly filter],1),0))</f>
        <v/>
      </c>
      <c r="P201" s="153" t="str">
        <f t="shared" si="81"/>
        <v/>
      </c>
      <c r="Q201" s="151" t="str">
        <f t="shared" si="70"/>
        <v/>
      </c>
      <c r="R201" s="151" t="str">
        <f t="shared" si="82"/>
        <v/>
      </c>
      <c r="S201" s="151" t="str">
        <f t="shared" si="83"/>
        <v/>
      </c>
      <c r="T201" s="226" t="str">
        <f t="shared" si="84"/>
        <v/>
      </c>
      <c r="U201" s="186">
        <v>148</v>
      </c>
      <c r="V201" s="146"/>
      <c r="W201" s="153" t="str">
        <f>IF(L201="","",IFERROR(SUMIFS(TB_TRANSACTIONS[Total ($)],TB_TRANSACTIONS[Subcategory],Analysis!L201,TB_TRANSACTIONS[Month],$K$8,TB_TRANSACTIONS[Expense type],"Fixed",TB_TRANSACTIONS[Monthly filter],1),0))</f>
        <v/>
      </c>
      <c r="X201" s="153" t="str">
        <f>IF(L201="","",IFERROR(SUMIFS(TB_TRANSACTIONS[Total ($)],TB_TRANSACTIONS[Subcategory],Analysis!L201,TB_TRANSACTIONS[Month],$K$8,TB_TRANSACTIONS[Expense type],"Variable",TB_TRANSACTIONS[Monthly filter],1),0))</f>
        <v/>
      </c>
      <c r="Y201" s="153"/>
      <c r="AC201" s="146"/>
      <c r="AD201" s="186">
        <v>148</v>
      </c>
      <c r="AF201" s="153" t="str">
        <f>IF(AE201="","",IFERROR(SUMIFS(Allocations!$AF$29:$AF$128,Allocations!$AH$29:$AH$128,1,Allocations!$AE$29:$AE$128,Analysis!AE201),0))</f>
        <v/>
      </c>
      <c r="AG201" s="153" t="str">
        <f>IF(AE201="","",IF(IFERROR(SUMIFS(TB_TRANSACTIONS[Total ($)],TB_TRANSACTIONS[Quarterly filter],1,TB_TRANSACTIONS[Subcategory],AE201),0)&lt;AF201,IFERROR(SUMIFS(TB_TRANSACTIONS[Total ($)],TB_TRANSACTIONS[Quarterly filter],1,TB_TRANSACTIONS[Subcategory],AE201),0),AF201))</f>
        <v/>
      </c>
      <c r="AH201" s="153" t="str">
        <f>IF(AE201="","",IF(IFERROR(SUMIFS(TB_TRANSACTIONS[Total ($)],TB_TRANSACTIONS[Subcategory],Analysis!AE201,TB_TRANSACTIONS[Quarter],$AD$8,TB_TRANSACTIONS[Quarterly filter],1),0)&gt;AF201,SUMIFS(TB_TRANSACTIONS[Total ($)],TB_TRANSACTIONS[Subcategory],Analysis!AE201,TB_TRANSACTIONS[Quarter],$AD$8,TB_TRANSACTIONS[Quarterly filter],1),0))</f>
        <v/>
      </c>
      <c r="AI201" s="153" t="str">
        <f t="shared" si="76"/>
        <v/>
      </c>
      <c r="AJ201" s="151" t="str">
        <f t="shared" si="77"/>
        <v/>
      </c>
      <c r="AK201" s="151" t="str">
        <f t="shared" si="78"/>
        <v/>
      </c>
      <c r="AL201" s="151" t="str">
        <f t="shared" si="79"/>
        <v/>
      </c>
      <c r="AM201" s="226" t="str">
        <f t="shared" si="80"/>
        <v/>
      </c>
      <c r="AN201" s="186">
        <v>148</v>
      </c>
      <c r="AO201" s="146"/>
      <c r="AP201" s="153" t="str">
        <f>IF(AE201="","",IFERROR(SUMIFS(TB_TRANSACTIONS[Total ($)],TB_TRANSACTIONS[Subcategory],Analysis!AE201,TB_TRANSACTIONS[Quarter],$AD$8,TB_TRANSACTIONS[Expense type],"Fixed",TB_TRANSACTIONS[Quarterly filter],1),0))</f>
        <v/>
      </c>
      <c r="AQ201" s="153" t="str">
        <f>IF(AE201="","",IFERROR(SUMIFS(TB_TRANSACTIONS[Total ($)],TB_TRANSACTIONS[Subcategory],Analysis!AE201,TB_TRANSACTIONS[Quarter],$AD$8,TB_TRANSACTIONS[Expense type],"Variable",TB_TRANSACTIONS[Quarterly filter],1),0))</f>
        <v/>
      </c>
      <c r="AV201" s="146"/>
      <c r="AW201" s="186">
        <v>148</v>
      </c>
      <c r="AX201" s="146"/>
      <c r="AY201" s="153" t="str">
        <f>IF(AX201="","",IFERROR(SUMIFS(TB_ALLOCATIONS[Total ($)],TB_ALLOCATIONS[Annual filter],1,TB_ALLOCATIONS[Subcategory],Analysis!AX201),0))</f>
        <v/>
      </c>
      <c r="AZ201" s="153" t="str">
        <f>IF(AX201="","",IF(IFERROR(SUMIFS(TB_TRANSACTIONS[Total ($)],TB_TRANSACTIONS[Annual filter],1,TB_TRANSACTIONS[Subcategory],AX201),0)&lt;AY201,IFERROR(SUMIFS(TB_TRANSACTIONS[Total ($)],TB_TRANSACTIONS[Annual filter],1,TB_TRANSACTIONS[Subcategory],AX201),0),AY201))</f>
        <v/>
      </c>
      <c r="BA201" s="153" t="str">
        <f>IF(AX201="","",IF(IFERROR(SUMIFS(TB_TRANSACTIONS[Total ($)],TB_TRANSACTIONS[Subcategory],Analysis!AX201,TB_TRANSACTIONS[Annual filter],1),0)&gt;AY201,SUMIFS(TB_TRANSACTIONS[Total ($)],TB_TRANSACTIONS[Subcategory],Analysis!AX201,TB_TRANSACTIONS[Annual filter],1),0))</f>
        <v/>
      </c>
      <c r="BB201" s="153" t="str">
        <f t="shared" si="72"/>
        <v/>
      </c>
      <c r="BC201" s="151" t="str">
        <f t="shared" si="73"/>
        <v/>
      </c>
      <c r="BD201" s="151" t="str">
        <f t="shared" si="71"/>
        <v/>
      </c>
      <c r="BE201" s="151" t="str">
        <f t="shared" si="74"/>
        <v/>
      </c>
      <c r="BF201" s="226" t="str">
        <f t="shared" si="75"/>
        <v/>
      </c>
      <c r="BH201" s="146"/>
      <c r="BI201" s="153" t="str">
        <f>IF(AX201="","",IFERROR(SUMIFS(TB_TRANSACTIONS[Total ($)],TB_TRANSACTIONS[Subcategory],Analysis!AX201,TB_TRANSACTIONS[Annual filter],1,TB_TRANSACTIONS[Expense type],"Fixed"),0))</f>
        <v/>
      </c>
      <c r="BJ201" s="153" t="str">
        <f>IF(AX201="","",IFERROR(SUMIFS(TB_TRANSACTIONS[Total ($)],TB_TRANSACTIONS[Subcategory],Analysis!AX201,TB_TRANSACTIONS[Annual filter],1,TB_TRANSACTIONS[Expense type],"Variable"),0))</f>
        <v/>
      </c>
      <c r="BK201" s="24"/>
      <c r="BL201" s="24"/>
      <c r="BM201" s="24"/>
      <c r="BN201" s="24"/>
      <c r="BO201" s="269" t="str">
        <f ca="1">IF(Summary!$H201="","",OFFSET(Summary!$H201,0,Analysis!BO$10))</f>
        <v/>
      </c>
      <c r="BP201" s="269" t="str">
        <f ca="1">IF(Summary!$H201="","",OFFSET(Summary!$H201,0,Analysis!BP$10))</f>
        <v/>
      </c>
      <c r="BQ201" s="269" t="str">
        <f ca="1">IF(Summary!$H201="","",OFFSET(Summary!$H201,0,Analysis!BQ$10))</f>
        <v/>
      </c>
      <c r="BR201" s="269" t="str">
        <f ca="1">IF(Summary!$H201="","",OFFSET(Summary!$H201,0,Analysis!BR$10))</f>
        <v/>
      </c>
      <c r="BS201" s="269" t="str">
        <f ca="1">IF(Summary!$H201="","",OFFSET(Summary!$H201,0,Analysis!BS$10))</f>
        <v/>
      </c>
      <c r="BT201" s="269" t="str">
        <f ca="1">IF(Summary!$H201="","",OFFSET(Summary!$H201,0,Analysis!BT$10))</f>
        <v/>
      </c>
      <c r="BU201" s="269" t="str">
        <f ca="1">IF(Summary!$H201="","",OFFSET(Summary!$H201,0,Analysis!BU$10))</f>
        <v/>
      </c>
      <c r="BV201" s="269" t="str">
        <f ca="1">IF(Summary!$H201="","",OFFSET(Summary!$H201,0,Analysis!BV$10))</f>
        <v/>
      </c>
      <c r="BW201" s="269" t="str">
        <f ca="1">IF(Summary!$H201="","",OFFSET(Summary!$H201,0,Analysis!BW$10))</f>
        <v/>
      </c>
      <c r="BX201" s="269" t="str">
        <f ca="1">IF(Summary!$H201="","",OFFSET(Summary!$H201,0,Analysis!BX$10))</f>
        <v/>
      </c>
      <c r="BY201" s="269" t="str">
        <f ca="1">IF(Summary!$H201="","",OFFSET(Summary!$H201,0,Analysis!BY$10))</f>
        <v/>
      </c>
      <c r="BZ201" s="269" t="str">
        <f ca="1">IF(Summary!$H201="","",OFFSET(Summary!$H201,0,Analysis!BZ$10))</f>
        <v/>
      </c>
      <c r="CA201" s="269"/>
    </row>
    <row r="202" spans="4:79" ht="18" customHeight="1" x14ac:dyDescent="0.25">
      <c r="D202" s="38"/>
      <c r="E202" s="44"/>
      <c r="F202" s="44"/>
      <c r="G202" s="177"/>
      <c r="H202" s="175"/>
      <c r="J202" s="40"/>
      <c r="K202" s="186">
        <v>149</v>
      </c>
      <c r="L202" s="146"/>
      <c r="M202" s="153" t="str">
        <f>IF(L202="","",IFERROR(SUMIFS(Allocations!$AA$29:$AA$128,Allocations!$AC$29:$AC$128,1,Allocations!$Z$29:$Z$128,Analysis!L202),0))</f>
        <v/>
      </c>
      <c r="N202" s="153" t="str">
        <f>IF(L202="","",IF(IFERROR(SUMIFS(TB_TRANSACTIONS[Total ($)],TB_TRANSACTIONS[Subcategory],Analysis!L202,TB_TRANSACTIONS[Month],$K$8),0)&lt;M202,IFERROR(SUMIFS(TB_TRANSACTIONS[Total ($)],TB_TRANSACTIONS[Subcategory],Analysis!L202,TB_TRANSACTIONS[Month],$K$8),0),M202))</f>
        <v/>
      </c>
      <c r="O202" s="153" t="str">
        <f>IF(L202="","",IF(IFERROR(SUMIFS(TB_TRANSACTIONS[Total ($)],TB_TRANSACTIONS[Subcategory],Analysis!L202,TB_TRANSACTIONS[Month],$K$8,TB_TRANSACTIONS[Monthly filter],1),0)&gt;M202,SUMIFS(TB_TRANSACTIONS[Total ($)],TB_TRANSACTIONS[Subcategory],Analysis!L202,TB_TRANSACTIONS[Month],$K$8,TB_TRANSACTIONS[Monthly filter],1),0))</f>
        <v/>
      </c>
      <c r="P202" s="153" t="str">
        <f t="shared" si="81"/>
        <v/>
      </c>
      <c r="Q202" s="151" t="str">
        <f t="shared" si="70"/>
        <v/>
      </c>
      <c r="R202" s="151" t="str">
        <f t="shared" si="82"/>
        <v/>
      </c>
      <c r="S202" s="151" t="str">
        <f t="shared" si="83"/>
        <v/>
      </c>
      <c r="T202" s="226" t="str">
        <f t="shared" si="84"/>
        <v/>
      </c>
      <c r="U202" s="186">
        <v>149</v>
      </c>
      <c r="V202" s="146"/>
      <c r="W202" s="153" t="str">
        <f>IF(L202="","",IFERROR(SUMIFS(TB_TRANSACTIONS[Total ($)],TB_TRANSACTIONS[Subcategory],Analysis!L202,TB_TRANSACTIONS[Month],$K$8,TB_TRANSACTIONS[Expense type],"Fixed",TB_TRANSACTIONS[Monthly filter],1),0))</f>
        <v/>
      </c>
      <c r="X202" s="153" t="str">
        <f>IF(L202="","",IFERROR(SUMIFS(TB_TRANSACTIONS[Total ($)],TB_TRANSACTIONS[Subcategory],Analysis!L202,TB_TRANSACTIONS[Month],$K$8,TB_TRANSACTIONS[Expense type],"Variable",TB_TRANSACTIONS[Monthly filter],1),0))</f>
        <v/>
      </c>
      <c r="Y202" s="153"/>
      <c r="AC202" s="146"/>
      <c r="AD202" s="186">
        <v>149</v>
      </c>
      <c r="AF202" s="153" t="str">
        <f>IF(AE202="","",IFERROR(SUMIFS(Allocations!$AF$29:$AF$128,Allocations!$AH$29:$AH$128,1,Allocations!$AE$29:$AE$128,Analysis!AE202),0))</f>
        <v/>
      </c>
      <c r="AG202" s="153" t="str">
        <f>IF(AE202="","",IF(IFERROR(SUMIFS(TB_TRANSACTIONS[Total ($)],TB_TRANSACTIONS[Quarterly filter],1,TB_TRANSACTIONS[Subcategory],AE202),0)&lt;AF202,IFERROR(SUMIFS(TB_TRANSACTIONS[Total ($)],TB_TRANSACTIONS[Quarterly filter],1,TB_TRANSACTIONS[Subcategory],AE202),0),AF202))</f>
        <v/>
      </c>
      <c r="AH202" s="153" t="str">
        <f>IF(AE202="","",IF(IFERROR(SUMIFS(TB_TRANSACTIONS[Total ($)],TB_TRANSACTIONS[Subcategory],Analysis!AE202,TB_TRANSACTIONS[Quarter],$AD$8,TB_TRANSACTIONS[Quarterly filter],1),0)&gt;AF202,SUMIFS(TB_TRANSACTIONS[Total ($)],TB_TRANSACTIONS[Subcategory],Analysis!AE202,TB_TRANSACTIONS[Quarter],$AD$8,TB_TRANSACTIONS[Quarterly filter],1),0))</f>
        <v/>
      </c>
      <c r="AI202" s="153" t="str">
        <f t="shared" si="76"/>
        <v/>
      </c>
      <c r="AJ202" s="151" t="str">
        <f t="shared" si="77"/>
        <v/>
      </c>
      <c r="AK202" s="151" t="str">
        <f t="shared" si="78"/>
        <v/>
      </c>
      <c r="AL202" s="151" t="str">
        <f t="shared" si="79"/>
        <v/>
      </c>
      <c r="AM202" s="226" t="str">
        <f t="shared" si="80"/>
        <v/>
      </c>
      <c r="AN202" s="186">
        <v>149</v>
      </c>
      <c r="AO202" s="146"/>
      <c r="AP202" s="153" t="str">
        <f>IF(AE202="","",IFERROR(SUMIFS(TB_TRANSACTIONS[Total ($)],TB_TRANSACTIONS[Subcategory],Analysis!AE202,TB_TRANSACTIONS[Quarter],$AD$8,TB_TRANSACTIONS[Expense type],"Fixed",TB_TRANSACTIONS[Quarterly filter],1),0))</f>
        <v/>
      </c>
      <c r="AQ202" s="153" t="str">
        <f>IF(AE202="","",IFERROR(SUMIFS(TB_TRANSACTIONS[Total ($)],TB_TRANSACTIONS[Subcategory],Analysis!AE202,TB_TRANSACTIONS[Quarter],$AD$8,TB_TRANSACTIONS[Expense type],"Variable",TB_TRANSACTIONS[Quarterly filter],1),0))</f>
        <v/>
      </c>
      <c r="AV202" s="146"/>
      <c r="AW202" s="186">
        <v>149</v>
      </c>
      <c r="AX202" s="146"/>
      <c r="AY202" s="153" t="str">
        <f>IF(AX202="","",IFERROR(SUMIFS(TB_ALLOCATIONS[Total ($)],TB_ALLOCATIONS[Annual filter],1,TB_ALLOCATIONS[Subcategory],Analysis!AX202),0))</f>
        <v/>
      </c>
      <c r="AZ202" s="153" t="str">
        <f>IF(AX202="","",IF(IFERROR(SUMIFS(TB_TRANSACTIONS[Total ($)],TB_TRANSACTIONS[Annual filter],1,TB_TRANSACTIONS[Subcategory],AX202),0)&lt;AY202,IFERROR(SUMIFS(TB_TRANSACTIONS[Total ($)],TB_TRANSACTIONS[Annual filter],1,TB_TRANSACTIONS[Subcategory],AX202),0),AY202))</f>
        <v/>
      </c>
      <c r="BA202" s="153" t="str">
        <f>IF(AX202="","",IF(IFERROR(SUMIFS(TB_TRANSACTIONS[Total ($)],TB_TRANSACTIONS[Subcategory],Analysis!AX202,TB_TRANSACTIONS[Annual filter],1),0)&gt;AY202,SUMIFS(TB_TRANSACTIONS[Total ($)],TB_TRANSACTIONS[Subcategory],Analysis!AX202,TB_TRANSACTIONS[Annual filter],1),0))</f>
        <v/>
      </c>
      <c r="BB202" s="153" t="str">
        <f t="shared" si="72"/>
        <v/>
      </c>
      <c r="BC202" s="151" t="str">
        <f t="shared" si="73"/>
        <v/>
      </c>
      <c r="BD202" s="151" t="str">
        <f t="shared" si="71"/>
        <v/>
      </c>
      <c r="BE202" s="151" t="str">
        <f t="shared" si="74"/>
        <v/>
      </c>
      <c r="BF202" s="226" t="str">
        <f t="shared" si="75"/>
        <v/>
      </c>
      <c r="BH202" s="146"/>
      <c r="BI202" s="153" t="str">
        <f>IF(AX202="","",IFERROR(SUMIFS(TB_TRANSACTIONS[Total ($)],TB_TRANSACTIONS[Subcategory],Analysis!AX202,TB_TRANSACTIONS[Annual filter],1,TB_TRANSACTIONS[Expense type],"Fixed"),0))</f>
        <v/>
      </c>
      <c r="BJ202" s="153" t="str">
        <f>IF(AX202="","",IFERROR(SUMIFS(TB_TRANSACTIONS[Total ($)],TB_TRANSACTIONS[Subcategory],Analysis!AX202,TB_TRANSACTIONS[Annual filter],1,TB_TRANSACTIONS[Expense type],"Variable"),0))</f>
        <v/>
      </c>
      <c r="BK202" s="24"/>
      <c r="BL202" s="24"/>
      <c r="BM202" s="24"/>
      <c r="BN202" s="24"/>
      <c r="BO202" s="269" t="str">
        <f ca="1">IF(Summary!$H202="","",OFFSET(Summary!$H202,0,Analysis!BO$10))</f>
        <v/>
      </c>
      <c r="BP202" s="269" t="str">
        <f ca="1">IF(Summary!$H202="","",OFFSET(Summary!$H202,0,Analysis!BP$10))</f>
        <v/>
      </c>
      <c r="BQ202" s="269" t="str">
        <f ca="1">IF(Summary!$H202="","",OFFSET(Summary!$H202,0,Analysis!BQ$10))</f>
        <v/>
      </c>
      <c r="BR202" s="269" t="str">
        <f ca="1">IF(Summary!$H202="","",OFFSET(Summary!$H202,0,Analysis!BR$10))</f>
        <v/>
      </c>
      <c r="BS202" s="269" t="str">
        <f ca="1">IF(Summary!$H202="","",OFFSET(Summary!$H202,0,Analysis!BS$10))</f>
        <v/>
      </c>
      <c r="BT202" s="269" t="str">
        <f ca="1">IF(Summary!$H202="","",OFFSET(Summary!$H202,0,Analysis!BT$10))</f>
        <v/>
      </c>
      <c r="BU202" s="269" t="str">
        <f ca="1">IF(Summary!$H202="","",OFFSET(Summary!$H202,0,Analysis!BU$10))</f>
        <v/>
      </c>
      <c r="BV202" s="269" t="str">
        <f ca="1">IF(Summary!$H202="","",OFFSET(Summary!$H202,0,Analysis!BV$10))</f>
        <v/>
      </c>
      <c r="BW202" s="269" t="str">
        <f ca="1">IF(Summary!$H202="","",OFFSET(Summary!$H202,0,Analysis!BW$10))</f>
        <v/>
      </c>
      <c r="BX202" s="269" t="str">
        <f ca="1">IF(Summary!$H202="","",OFFSET(Summary!$H202,0,Analysis!BX$10))</f>
        <v/>
      </c>
      <c r="BY202" s="269" t="str">
        <f ca="1">IF(Summary!$H202="","",OFFSET(Summary!$H202,0,Analysis!BY$10))</f>
        <v/>
      </c>
      <c r="BZ202" s="269" t="str">
        <f ca="1">IF(Summary!$H202="","",OFFSET(Summary!$H202,0,Analysis!BZ$10))</f>
        <v/>
      </c>
      <c r="CA202" s="269"/>
    </row>
    <row r="203" spans="4:79" ht="18" customHeight="1" x14ac:dyDescent="0.25">
      <c r="D203" s="38"/>
      <c r="E203" s="44"/>
      <c r="F203" s="44"/>
      <c r="G203" s="177"/>
      <c r="H203" s="175"/>
      <c r="J203" s="40"/>
      <c r="K203" s="186">
        <v>150</v>
      </c>
      <c r="L203" s="146"/>
      <c r="M203" s="153" t="str">
        <f>IF(L203="","",IFERROR(SUMIFS(Allocations!$AA$29:$AA$128,Allocations!$AC$29:$AC$128,1,Allocations!$Z$29:$Z$128,Analysis!L203),0))</f>
        <v/>
      </c>
      <c r="N203" s="153" t="str">
        <f>IF(L203="","",IF(IFERROR(SUMIFS(TB_TRANSACTIONS[Total ($)],TB_TRANSACTIONS[Subcategory],Analysis!L203,TB_TRANSACTIONS[Month],$K$8),0)&lt;M203,IFERROR(SUMIFS(TB_TRANSACTIONS[Total ($)],TB_TRANSACTIONS[Subcategory],Analysis!L203,TB_TRANSACTIONS[Month],$K$8),0),M203))</f>
        <v/>
      </c>
      <c r="O203" s="153" t="str">
        <f>IF(L203="","",IF(IFERROR(SUMIFS(TB_TRANSACTIONS[Total ($)],TB_TRANSACTIONS[Subcategory],Analysis!L203,TB_TRANSACTIONS[Month],$K$8,TB_TRANSACTIONS[Monthly filter],1),0)&gt;M203,SUMIFS(TB_TRANSACTIONS[Total ($)],TB_TRANSACTIONS[Subcategory],Analysis!L203,TB_TRANSACTIONS[Month],$K$8,TB_TRANSACTIONS[Monthly filter],1),0))</f>
        <v/>
      </c>
      <c r="P203" s="153" t="str">
        <f t="shared" si="81"/>
        <v/>
      </c>
      <c r="Q203" s="151" t="str">
        <f t="shared" si="70"/>
        <v/>
      </c>
      <c r="R203" s="151" t="str">
        <f t="shared" si="82"/>
        <v/>
      </c>
      <c r="S203" s="151" t="str">
        <f t="shared" si="83"/>
        <v/>
      </c>
      <c r="T203" s="226" t="str">
        <f t="shared" si="84"/>
        <v/>
      </c>
      <c r="U203" s="186">
        <v>150</v>
      </c>
      <c r="V203" s="146"/>
      <c r="W203" s="153" t="str">
        <f>IF(L203="","",IFERROR(SUMIFS(TB_TRANSACTIONS[Total ($)],TB_TRANSACTIONS[Subcategory],Analysis!L203,TB_TRANSACTIONS[Month],$K$8,TB_TRANSACTIONS[Expense type],"Fixed",TB_TRANSACTIONS[Monthly filter],1),0))</f>
        <v/>
      </c>
      <c r="X203" s="153" t="str">
        <f>IF(L203="","",IFERROR(SUMIFS(TB_TRANSACTIONS[Total ($)],TB_TRANSACTIONS[Subcategory],Analysis!L203,TB_TRANSACTIONS[Month],$K$8,TB_TRANSACTIONS[Expense type],"Variable",TB_TRANSACTIONS[Monthly filter],1),0))</f>
        <v/>
      </c>
      <c r="Y203" s="153"/>
      <c r="AC203" s="146"/>
      <c r="AD203" s="186">
        <v>150</v>
      </c>
      <c r="AF203" s="153" t="str">
        <f>IF(AE203="","",IFERROR(SUMIFS(Allocations!$AF$29:$AF$128,Allocations!$AH$29:$AH$128,1,Allocations!$AE$29:$AE$128,Analysis!AE203),0))</f>
        <v/>
      </c>
      <c r="AG203" s="153" t="str">
        <f>IF(AE203="","",IF(IFERROR(SUMIFS(TB_TRANSACTIONS[Total ($)],TB_TRANSACTIONS[Quarterly filter],1,TB_TRANSACTIONS[Subcategory],AE203),0)&lt;AF203,IFERROR(SUMIFS(TB_TRANSACTIONS[Total ($)],TB_TRANSACTIONS[Quarterly filter],1,TB_TRANSACTIONS[Subcategory],AE203),0),AF203))</f>
        <v/>
      </c>
      <c r="AH203" s="153" t="str">
        <f>IF(AE203="","",IF(IFERROR(SUMIFS(TB_TRANSACTIONS[Total ($)],TB_TRANSACTIONS[Subcategory],Analysis!AE203,TB_TRANSACTIONS[Quarter],$AD$8,TB_TRANSACTIONS[Quarterly filter],1),0)&gt;AF203,SUMIFS(TB_TRANSACTIONS[Total ($)],TB_TRANSACTIONS[Subcategory],Analysis!AE203,TB_TRANSACTIONS[Quarter],$AD$8,TB_TRANSACTIONS[Quarterly filter],1),0))</f>
        <v/>
      </c>
      <c r="AI203" s="153" t="str">
        <f t="shared" si="76"/>
        <v/>
      </c>
      <c r="AJ203" s="151" t="str">
        <f t="shared" si="77"/>
        <v/>
      </c>
      <c r="AK203" s="151" t="str">
        <f t="shared" si="78"/>
        <v/>
      </c>
      <c r="AL203" s="151" t="str">
        <f t="shared" si="79"/>
        <v/>
      </c>
      <c r="AM203" s="226" t="str">
        <f t="shared" si="80"/>
        <v/>
      </c>
      <c r="AN203" s="186">
        <v>150</v>
      </c>
      <c r="AO203" s="146"/>
      <c r="AP203" s="153" t="str">
        <f>IF(AE203="","",IFERROR(SUMIFS(TB_TRANSACTIONS[Total ($)],TB_TRANSACTIONS[Subcategory],Analysis!AE203,TB_TRANSACTIONS[Quarter],$AD$8,TB_TRANSACTIONS[Expense type],"Fixed",TB_TRANSACTIONS[Quarterly filter],1),0))</f>
        <v/>
      </c>
      <c r="AQ203" s="153" t="str">
        <f>IF(AE203="","",IFERROR(SUMIFS(TB_TRANSACTIONS[Total ($)],TB_TRANSACTIONS[Subcategory],Analysis!AE203,TB_TRANSACTIONS[Quarter],$AD$8,TB_TRANSACTIONS[Expense type],"Variable",TB_TRANSACTIONS[Quarterly filter],1),0))</f>
        <v/>
      </c>
      <c r="AV203" s="146"/>
      <c r="AW203" s="186">
        <v>150</v>
      </c>
      <c r="AX203" s="146"/>
      <c r="AY203" s="153" t="str">
        <f>IF(AX203="","",IFERROR(SUMIFS(TB_ALLOCATIONS[Total ($)],TB_ALLOCATIONS[Annual filter],1,TB_ALLOCATIONS[Subcategory],Analysis!AX203),0))</f>
        <v/>
      </c>
      <c r="AZ203" s="153" t="str">
        <f>IF(AX203="","",IF(IFERROR(SUMIFS(TB_TRANSACTIONS[Total ($)],TB_TRANSACTIONS[Annual filter],1,TB_TRANSACTIONS[Subcategory],AX203),0)&lt;AY203,IFERROR(SUMIFS(TB_TRANSACTIONS[Total ($)],TB_TRANSACTIONS[Annual filter],1,TB_TRANSACTIONS[Subcategory],AX203),0),AY203))</f>
        <v/>
      </c>
      <c r="BA203" s="153" t="str">
        <f>IF(AX203="","",IF(IFERROR(SUMIFS(TB_TRANSACTIONS[Total ($)],TB_TRANSACTIONS[Subcategory],Analysis!AX203,TB_TRANSACTIONS[Annual filter],1),0)&gt;AY203,SUMIFS(TB_TRANSACTIONS[Total ($)],TB_TRANSACTIONS[Subcategory],Analysis!AX203,TB_TRANSACTIONS[Annual filter],1),0))</f>
        <v/>
      </c>
      <c r="BB203" s="153" t="str">
        <f t="shared" si="72"/>
        <v/>
      </c>
      <c r="BC203" s="151" t="str">
        <f t="shared" si="73"/>
        <v/>
      </c>
      <c r="BD203" s="151" t="str">
        <f t="shared" si="71"/>
        <v/>
      </c>
      <c r="BE203" s="151" t="str">
        <f t="shared" si="74"/>
        <v/>
      </c>
      <c r="BF203" s="226" t="str">
        <f t="shared" si="75"/>
        <v/>
      </c>
      <c r="BH203" s="146"/>
      <c r="BI203" s="153" t="str">
        <f>IF(AX203="","",IFERROR(SUMIFS(TB_TRANSACTIONS[Total ($)],TB_TRANSACTIONS[Subcategory],Analysis!AX203,TB_TRANSACTIONS[Annual filter],1,TB_TRANSACTIONS[Expense type],"Fixed"),0))</f>
        <v/>
      </c>
      <c r="BJ203" s="153" t="str">
        <f>IF(AX203="","",IFERROR(SUMIFS(TB_TRANSACTIONS[Total ($)],TB_TRANSACTIONS[Subcategory],Analysis!AX203,TB_TRANSACTIONS[Annual filter],1,TB_TRANSACTIONS[Expense type],"Variable"),0))</f>
        <v/>
      </c>
      <c r="BK203" s="24"/>
      <c r="BL203" s="24"/>
      <c r="BM203" s="24"/>
      <c r="BN203" s="24"/>
      <c r="BO203" s="269" t="str">
        <f ca="1">IF(Summary!$H203="","",OFFSET(Summary!$H203,0,Analysis!BO$10))</f>
        <v/>
      </c>
      <c r="BP203" s="269" t="str">
        <f ca="1">IF(Summary!$H203="","",OFFSET(Summary!$H203,0,Analysis!BP$10))</f>
        <v/>
      </c>
      <c r="BQ203" s="269" t="str">
        <f ca="1">IF(Summary!$H203="","",OFFSET(Summary!$H203,0,Analysis!BQ$10))</f>
        <v/>
      </c>
      <c r="BR203" s="269" t="str">
        <f ca="1">IF(Summary!$H203="","",OFFSET(Summary!$H203,0,Analysis!BR$10))</f>
        <v/>
      </c>
      <c r="BS203" s="269" t="str">
        <f ca="1">IF(Summary!$H203="","",OFFSET(Summary!$H203,0,Analysis!BS$10))</f>
        <v/>
      </c>
      <c r="BT203" s="269" t="str">
        <f ca="1">IF(Summary!$H203="","",OFFSET(Summary!$H203,0,Analysis!BT$10))</f>
        <v/>
      </c>
      <c r="BU203" s="269" t="str">
        <f ca="1">IF(Summary!$H203="","",OFFSET(Summary!$H203,0,Analysis!BU$10))</f>
        <v/>
      </c>
      <c r="BV203" s="269" t="str">
        <f ca="1">IF(Summary!$H203="","",OFFSET(Summary!$H203,0,Analysis!BV$10))</f>
        <v/>
      </c>
      <c r="BW203" s="269" t="str">
        <f ca="1">IF(Summary!$H203="","",OFFSET(Summary!$H203,0,Analysis!BW$10))</f>
        <v/>
      </c>
      <c r="BX203" s="269" t="str">
        <f ca="1">IF(Summary!$H203="","",OFFSET(Summary!$H203,0,Analysis!BX$10))</f>
        <v/>
      </c>
      <c r="BY203" s="269" t="str">
        <f ca="1">IF(Summary!$H203="","",OFFSET(Summary!$H203,0,Analysis!BY$10))</f>
        <v/>
      </c>
      <c r="BZ203" s="269" t="str">
        <f ca="1">IF(Summary!$H203="","",OFFSET(Summary!$H203,0,Analysis!BZ$10))</f>
        <v/>
      </c>
      <c r="CA203" s="269"/>
    </row>
    <row r="204" spans="4:79" ht="18" customHeight="1" x14ac:dyDescent="0.25">
      <c r="D204" s="38"/>
      <c r="E204" s="44"/>
      <c r="F204" s="44"/>
      <c r="G204" s="177"/>
      <c r="H204" s="175"/>
      <c r="J204" s="40"/>
      <c r="K204" s="186">
        <v>151</v>
      </c>
      <c r="L204" s="146"/>
      <c r="M204" s="153" t="str">
        <f>IF(L204="","",IFERROR(SUMIFS(Allocations!$AA$29:$AA$128,Allocations!$AC$29:$AC$128,1,Allocations!$Z$29:$Z$128,Analysis!L204),0))</f>
        <v/>
      </c>
      <c r="N204" s="153" t="str">
        <f>IF(L204="","",IF(IFERROR(SUMIFS(TB_TRANSACTIONS[Total ($)],TB_TRANSACTIONS[Subcategory],Analysis!L204,TB_TRANSACTIONS[Month],$K$8),0)&lt;M204,IFERROR(SUMIFS(TB_TRANSACTIONS[Total ($)],TB_TRANSACTIONS[Subcategory],Analysis!L204,TB_TRANSACTIONS[Month],$K$8),0),M204))</f>
        <v/>
      </c>
      <c r="O204" s="153" t="str">
        <f>IF(L204="","",IF(IFERROR(SUMIFS(TB_TRANSACTIONS[Total ($)],TB_TRANSACTIONS[Subcategory],Analysis!L204,TB_TRANSACTIONS[Month],$K$8,TB_TRANSACTIONS[Monthly filter],1),0)&gt;M204,SUMIFS(TB_TRANSACTIONS[Total ($)],TB_TRANSACTIONS[Subcategory],Analysis!L204,TB_TRANSACTIONS[Month],$K$8,TB_TRANSACTIONS[Monthly filter],1),0))</f>
        <v/>
      </c>
      <c r="P204" s="153" t="str">
        <f t="shared" si="81"/>
        <v/>
      </c>
      <c r="Q204" s="151" t="str">
        <f t="shared" si="70"/>
        <v/>
      </c>
      <c r="R204" s="151" t="str">
        <f t="shared" si="82"/>
        <v/>
      </c>
      <c r="S204" s="151" t="str">
        <f t="shared" si="83"/>
        <v/>
      </c>
      <c r="T204" s="226" t="str">
        <f t="shared" si="84"/>
        <v/>
      </c>
      <c r="U204" s="186">
        <v>151</v>
      </c>
      <c r="V204" s="146"/>
      <c r="W204" s="153" t="str">
        <f>IF(L204="","",IFERROR(SUMIFS(TB_TRANSACTIONS[Total ($)],TB_TRANSACTIONS[Subcategory],Analysis!L204,TB_TRANSACTIONS[Month],$K$8,TB_TRANSACTIONS[Expense type],"Fixed",TB_TRANSACTIONS[Monthly filter],1),0))</f>
        <v/>
      </c>
      <c r="X204" s="153" t="str">
        <f>IF(L204="","",IFERROR(SUMIFS(TB_TRANSACTIONS[Total ($)],TB_TRANSACTIONS[Subcategory],Analysis!L204,TB_TRANSACTIONS[Month],$K$8,TB_TRANSACTIONS[Expense type],"Variable",TB_TRANSACTIONS[Monthly filter],1),0))</f>
        <v/>
      </c>
      <c r="Y204" s="153"/>
      <c r="AC204" s="146"/>
      <c r="AD204" s="186">
        <v>151</v>
      </c>
      <c r="AF204" s="153" t="str">
        <f>IF(AE204="","",IFERROR(SUMIFS(Allocations!$AF$29:$AF$128,Allocations!$AH$29:$AH$128,1,Allocations!$AE$29:$AE$128,Analysis!AE204),0))</f>
        <v/>
      </c>
      <c r="AG204" s="153" t="str">
        <f>IF(AE204="","",IF(IFERROR(SUMIFS(TB_TRANSACTIONS[Total ($)],TB_TRANSACTIONS[Quarterly filter],1,TB_TRANSACTIONS[Subcategory],AE204),0)&lt;AF204,IFERROR(SUMIFS(TB_TRANSACTIONS[Total ($)],TB_TRANSACTIONS[Quarterly filter],1,TB_TRANSACTIONS[Subcategory],AE204),0),AF204))</f>
        <v/>
      </c>
      <c r="AH204" s="153" t="str">
        <f>IF(AE204="","",IF(IFERROR(SUMIFS(TB_TRANSACTIONS[Total ($)],TB_TRANSACTIONS[Subcategory],Analysis!AE204,TB_TRANSACTIONS[Quarter],$AD$8,TB_TRANSACTIONS[Quarterly filter],1),0)&gt;AF204,SUMIFS(TB_TRANSACTIONS[Total ($)],TB_TRANSACTIONS[Subcategory],Analysis!AE204,TB_TRANSACTIONS[Quarter],$AD$8,TB_TRANSACTIONS[Quarterly filter],1),0))</f>
        <v/>
      </c>
      <c r="AI204" s="153" t="str">
        <f t="shared" si="76"/>
        <v/>
      </c>
      <c r="AJ204" s="151" t="str">
        <f t="shared" si="77"/>
        <v/>
      </c>
      <c r="AK204" s="151" t="str">
        <f t="shared" si="78"/>
        <v/>
      </c>
      <c r="AL204" s="151" t="str">
        <f t="shared" si="79"/>
        <v/>
      </c>
      <c r="AM204" s="226" t="str">
        <f t="shared" si="80"/>
        <v/>
      </c>
      <c r="AN204" s="186">
        <v>151</v>
      </c>
      <c r="AO204" s="146"/>
      <c r="AP204" s="153" t="str">
        <f>IF(AE204="","",IFERROR(SUMIFS(TB_TRANSACTIONS[Total ($)],TB_TRANSACTIONS[Subcategory],Analysis!AE204,TB_TRANSACTIONS[Quarter],$AD$8,TB_TRANSACTIONS[Expense type],"Fixed",TB_TRANSACTIONS[Quarterly filter],1),0))</f>
        <v/>
      </c>
      <c r="AQ204" s="153" t="str">
        <f>IF(AE204="","",IFERROR(SUMIFS(TB_TRANSACTIONS[Total ($)],TB_TRANSACTIONS[Subcategory],Analysis!AE204,TB_TRANSACTIONS[Quarter],$AD$8,TB_TRANSACTIONS[Expense type],"Variable",TB_TRANSACTIONS[Quarterly filter],1),0))</f>
        <v/>
      </c>
      <c r="AV204" s="146"/>
      <c r="AW204" s="186">
        <v>151</v>
      </c>
      <c r="AX204" s="146"/>
      <c r="AY204" s="153" t="str">
        <f>IF(AX204="","",IFERROR(SUMIFS(TB_ALLOCATIONS[Total ($)],TB_ALLOCATIONS[Annual filter],1,TB_ALLOCATIONS[Subcategory],Analysis!AX204),0))</f>
        <v/>
      </c>
      <c r="AZ204" s="153" t="str">
        <f>IF(AX204="","",IF(IFERROR(SUMIFS(TB_TRANSACTIONS[Total ($)],TB_TRANSACTIONS[Annual filter],1,TB_TRANSACTIONS[Subcategory],AX204),0)&lt;AY204,IFERROR(SUMIFS(TB_TRANSACTIONS[Total ($)],TB_TRANSACTIONS[Annual filter],1,TB_TRANSACTIONS[Subcategory],AX204),0),AY204))</f>
        <v/>
      </c>
      <c r="BA204" s="153" t="str">
        <f>IF(AX204="","",IF(IFERROR(SUMIFS(TB_TRANSACTIONS[Total ($)],TB_TRANSACTIONS[Subcategory],Analysis!AX204,TB_TRANSACTIONS[Annual filter],1),0)&gt;AY204,SUMIFS(TB_TRANSACTIONS[Total ($)],TB_TRANSACTIONS[Subcategory],Analysis!AX204,TB_TRANSACTIONS[Annual filter],1),0))</f>
        <v/>
      </c>
      <c r="BB204" s="153" t="str">
        <f t="shared" si="72"/>
        <v/>
      </c>
      <c r="BC204" s="151" t="str">
        <f t="shared" si="73"/>
        <v/>
      </c>
      <c r="BD204" s="151" t="str">
        <f t="shared" si="71"/>
        <v/>
      </c>
      <c r="BE204" s="151" t="str">
        <f t="shared" si="74"/>
        <v/>
      </c>
      <c r="BF204" s="226" t="str">
        <f t="shared" si="75"/>
        <v/>
      </c>
      <c r="BH204" s="146"/>
      <c r="BI204" s="153" t="str">
        <f>IF(AX204="","",IFERROR(SUMIFS(TB_TRANSACTIONS[Total ($)],TB_TRANSACTIONS[Subcategory],Analysis!AX204,TB_TRANSACTIONS[Annual filter],1,TB_TRANSACTIONS[Expense type],"Fixed"),0))</f>
        <v/>
      </c>
      <c r="BJ204" s="153" t="str">
        <f>IF(AX204="","",IFERROR(SUMIFS(TB_TRANSACTIONS[Total ($)],TB_TRANSACTIONS[Subcategory],Analysis!AX204,TB_TRANSACTIONS[Annual filter],1,TB_TRANSACTIONS[Expense type],"Variable"),0))</f>
        <v/>
      </c>
      <c r="BK204" s="24"/>
      <c r="BL204" s="24"/>
      <c r="BM204" s="24"/>
      <c r="BN204" s="24"/>
      <c r="BO204" s="269" t="str">
        <f ca="1">IF(Summary!$H204="","",OFFSET(Summary!$H204,0,Analysis!BO$10))</f>
        <v/>
      </c>
      <c r="BP204" s="269" t="str">
        <f ca="1">IF(Summary!$H204="","",OFFSET(Summary!$H204,0,Analysis!BP$10))</f>
        <v/>
      </c>
      <c r="BQ204" s="269" t="str">
        <f ca="1">IF(Summary!$H204="","",OFFSET(Summary!$H204,0,Analysis!BQ$10))</f>
        <v/>
      </c>
      <c r="BR204" s="269" t="str">
        <f ca="1">IF(Summary!$H204="","",OFFSET(Summary!$H204,0,Analysis!BR$10))</f>
        <v/>
      </c>
      <c r="BS204" s="269" t="str">
        <f ca="1">IF(Summary!$H204="","",OFFSET(Summary!$H204,0,Analysis!BS$10))</f>
        <v/>
      </c>
      <c r="BT204" s="269" t="str">
        <f ca="1">IF(Summary!$H204="","",OFFSET(Summary!$H204,0,Analysis!BT$10))</f>
        <v/>
      </c>
      <c r="BU204" s="269" t="str">
        <f ca="1">IF(Summary!$H204="","",OFFSET(Summary!$H204,0,Analysis!BU$10))</f>
        <v/>
      </c>
      <c r="BV204" s="269" t="str">
        <f ca="1">IF(Summary!$H204="","",OFFSET(Summary!$H204,0,Analysis!BV$10))</f>
        <v/>
      </c>
      <c r="BW204" s="269" t="str">
        <f ca="1">IF(Summary!$H204="","",OFFSET(Summary!$H204,0,Analysis!BW$10))</f>
        <v/>
      </c>
      <c r="BX204" s="269" t="str">
        <f ca="1">IF(Summary!$H204="","",OFFSET(Summary!$H204,0,Analysis!BX$10))</f>
        <v/>
      </c>
      <c r="BY204" s="269" t="str">
        <f ca="1">IF(Summary!$H204="","",OFFSET(Summary!$H204,0,Analysis!BY$10))</f>
        <v/>
      </c>
      <c r="BZ204" s="269" t="str">
        <f ca="1">IF(Summary!$H204="","",OFFSET(Summary!$H204,0,Analysis!BZ$10))</f>
        <v/>
      </c>
      <c r="CA204" s="269"/>
    </row>
    <row r="205" spans="4:79" ht="18" customHeight="1" x14ac:dyDescent="0.25">
      <c r="D205" s="38"/>
      <c r="E205" s="44"/>
      <c r="F205" s="44"/>
      <c r="G205" s="177"/>
      <c r="H205" s="175"/>
      <c r="J205" s="40"/>
      <c r="K205" s="186">
        <v>152</v>
      </c>
      <c r="L205" s="146"/>
      <c r="M205" s="153" t="str">
        <f>IF(L205="","",IFERROR(SUMIFS(Allocations!$AA$29:$AA$128,Allocations!$AC$29:$AC$128,1,Allocations!$Z$29:$Z$128,Analysis!L205),0))</f>
        <v/>
      </c>
      <c r="N205" s="153" t="str">
        <f>IF(L205="","",IF(IFERROR(SUMIFS(TB_TRANSACTIONS[Total ($)],TB_TRANSACTIONS[Subcategory],Analysis!L205,TB_TRANSACTIONS[Month],$K$8),0)&lt;M205,IFERROR(SUMIFS(TB_TRANSACTIONS[Total ($)],TB_TRANSACTIONS[Subcategory],Analysis!L205,TB_TRANSACTIONS[Month],$K$8),0),M205))</f>
        <v/>
      </c>
      <c r="O205" s="153" t="str">
        <f>IF(L205="","",IF(IFERROR(SUMIFS(TB_TRANSACTIONS[Total ($)],TB_TRANSACTIONS[Subcategory],Analysis!L205,TB_TRANSACTIONS[Month],$K$8,TB_TRANSACTIONS[Monthly filter],1),0)&gt;M205,SUMIFS(TB_TRANSACTIONS[Total ($)],TB_TRANSACTIONS[Subcategory],Analysis!L205,TB_TRANSACTIONS[Month],$K$8,TB_TRANSACTIONS[Monthly filter],1),0))</f>
        <v/>
      </c>
      <c r="P205" s="153" t="str">
        <f t="shared" si="81"/>
        <v/>
      </c>
      <c r="Q205" s="151" t="str">
        <f t="shared" si="70"/>
        <v/>
      </c>
      <c r="R205" s="151" t="str">
        <f t="shared" si="82"/>
        <v/>
      </c>
      <c r="S205" s="151" t="str">
        <f t="shared" si="83"/>
        <v/>
      </c>
      <c r="T205" s="226" t="str">
        <f t="shared" si="84"/>
        <v/>
      </c>
      <c r="U205" s="186">
        <v>152</v>
      </c>
      <c r="V205" s="146"/>
      <c r="W205" s="153" t="str">
        <f>IF(L205="","",IFERROR(SUMIFS(TB_TRANSACTIONS[Total ($)],TB_TRANSACTIONS[Subcategory],Analysis!L205,TB_TRANSACTIONS[Month],$K$8,TB_TRANSACTIONS[Expense type],"Fixed",TB_TRANSACTIONS[Monthly filter],1),0))</f>
        <v/>
      </c>
      <c r="X205" s="153" t="str">
        <f>IF(L205="","",IFERROR(SUMIFS(TB_TRANSACTIONS[Total ($)],TB_TRANSACTIONS[Subcategory],Analysis!L205,TB_TRANSACTIONS[Month],$K$8,TB_TRANSACTIONS[Expense type],"Variable",TB_TRANSACTIONS[Monthly filter],1),0))</f>
        <v/>
      </c>
      <c r="Y205" s="153"/>
      <c r="AC205" s="146"/>
      <c r="AD205" s="186">
        <v>152</v>
      </c>
      <c r="AF205" s="153" t="str">
        <f>IF(AE205="","",IFERROR(SUMIFS(Allocations!$AF$29:$AF$128,Allocations!$AH$29:$AH$128,1,Allocations!$AE$29:$AE$128,Analysis!AE205),0))</f>
        <v/>
      </c>
      <c r="AG205" s="153" t="str">
        <f>IF(AE205="","",IF(IFERROR(SUMIFS(TB_TRANSACTIONS[Total ($)],TB_TRANSACTIONS[Quarterly filter],1,TB_TRANSACTIONS[Subcategory],AE205),0)&lt;AF205,IFERROR(SUMIFS(TB_TRANSACTIONS[Total ($)],TB_TRANSACTIONS[Quarterly filter],1,TB_TRANSACTIONS[Subcategory],AE205),0),AF205))</f>
        <v/>
      </c>
      <c r="AH205" s="153" t="str">
        <f>IF(AE205="","",IF(IFERROR(SUMIFS(TB_TRANSACTIONS[Total ($)],TB_TRANSACTIONS[Subcategory],Analysis!AE205,TB_TRANSACTIONS[Quarter],$AD$8,TB_TRANSACTIONS[Quarterly filter],1),0)&gt;AF205,SUMIFS(TB_TRANSACTIONS[Total ($)],TB_TRANSACTIONS[Subcategory],Analysis!AE205,TB_TRANSACTIONS[Quarter],$AD$8,TB_TRANSACTIONS[Quarterly filter],1),0))</f>
        <v/>
      </c>
      <c r="AI205" s="153" t="str">
        <f t="shared" si="76"/>
        <v/>
      </c>
      <c r="AJ205" s="151" t="str">
        <f t="shared" si="77"/>
        <v/>
      </c>
      <c r="AK205" s="151" t="str">
        <f t="shared" si="78"/>
        <v/>
      </c>
      <c r="AL205" s="151" t="str">
        <f t="shared" si="79"/>
        <v/>
      </c>
      <c r="AM205" s="226" t="str">
        <f t="shared" si="80"/>
        <v/>
      </c>
      <c r="AN205" s="186">
        <v>152</v>
      </c>
      <c r="AO205" s="146"/>
      <c r="AP205" s="153" t="str">
        <f>IF(AE205="","",IFERROR(SUMIFS(TB_TRANSACTIONS[Total ($)],TB_TRANSACTIONS[Subcategory],Analysis!AE205,TB_TRANSACTIONS[Quarter],$AD$8,TB_TRANSACTIONS[Expense type],"Fixed",TB_TRANSACTIONS[Quarterly filter],1),0))</f>
        <v/>
      </c>
      <c r="AQ205" s="153" t="str">
        <f>IF(AE205="","",IFERROR(SUMIFS(TB_TRANSACTIONS[Total ($)],TB_TRANSACTIONS[Subcategory],Analysis!AE205,TB_TRANSACTIONS[Quarter],$AD$8,TB_TRANSACTIONS[Expense type],"Variable",TB_TRANSACTIONS[Quarterly filter],1),0))</f>
        <v/>
      </c>
      <c r="AV205" s="146"/>
      <c r="AW205" s="186">
        <v>152</v>
      </c>
      <c r="AX205" s="146"/>
      <c r="AY205" s="153" t="str">
        <f>IF(AX205="","",IFERROR(SUMIFS(TB_ALLOCATIONS[Total ($)],TB_ALLOCATIONS[Annual filter],1,TB_ALLOCATIONS[Subcategory],Analysis!AX205),0))</f>
        <v/>
      </c>
      <c r="AZ205" s="153" t="str">
        <f>IF(AX205="","",IF(IFERROR(SUMIFS(TB_TRANSACTIONS[Total ($)],TB_TRANSACTIONS[Annual filter],1,TB_TRANSACTIONS[Subcategory],AX205),0)&lt;AY205,IFERROR(SUMIFS(TB_TRANSACTIONS[Total ($)],TB_TRANSACTIONS[Annual filter],1,TB_TRANSACTIONS[Subcategory],AX205),0),AY205))</f>
        <v/>
      </c>
      <c r="BA205" s="153" t="str">
        <f>IF(AX205="","",IF(IFERROR(SUMIFS(TB_TRANSACTIONS[Total ($)],TB_TRANSACTIONS[Subcategory],Analysis!AX205,TB_TRANSACTIONS[Annual filter],1),0)&gt;AY205,SUMIFS(TB_TRANSACTIONS[Total ($)],TB_TRANSACTIONS[Subcategory],Analysis!AX205,TB_TRANSACTIONS[Annual filter],1),0))</f>
        <v/>
      </c>
      <c r="BB205" s="153" t="str">
        <f t="shared" si="72"/>
        <v/>
      </c>
      <c r="BC205" s="151" t="str">
        <f t="shared" si="73"/>
        <v/>
      </c>
      <c r="BD205" s="151" t="str">
        <f t="shared" si="71"/>
        <v/>
      </c>
      <c r="BE205" s="151" t="str">
        <f t="shared" si="74"/>
        <v/>
      </c>
      <c r="BF205" s="226" t="str">
        <f t="shared" si="75"/>
        <v/>
      </c>
      <c r="BH205" s="146"/>
      <c r="BI205" s="153" t="str">
        <f>IF(AX205="","",IFERROR(SUMIFS(TB_TRANSACTIONS[Total ($)],TB_TRANSACTIONS[Subcategory],Analysis!AX205,TB_TRANSACTIONS[Annual filter],1,TB_TRANSACTIONS[Expense type],"Fixed"),0))</f>
        <v/>
      </c>
      <c r="BJ205" s="153" t="str">
        <f>IF(AX205="","",IFERROR(SUMIFS(TB_TRANSACTIONS[Total ($)],TB_TRANSACTIONS[Subcategory],Analysis!AX205,TB_TRANSACTIONS[Annual filter],1,TB_TRANSACTIONS[Expense type],"Variable"),0))</f>
        <v/>
      </c>
      <c r="BK205" s="24"/>
      <c r="BL205" s="24"/>
      <c r="BM205" s="24"/>
      <c r="BN205" s="24"/>
      <c r="BO205" s="269" t="str">
        <f ca="1">IF(Summary!$H205="","",OFFSET(Summary!$H205,0,Analysis!BO$10))</f>
        <v/>
      </c>
      <c r="BP205" s="269" t="str">
        <f ca="1">IF(Summary!$H205="","",OFFSET(Summary!$H205,0,Analysis!BP$10))</f>
        <v/>
      </c>
      <c r="BQ205" s="269" t="str">
        <f ca="1">IF(Summary!$H205="","",OFFSET(Summary!$H205,0,Analysis!BQ$10))</f>
        <v/>
      </c>
      <c r="BR205" s="269" t="str">
        <f ca="1">IF(Summary!$H205="","",OFFSET(Summary!$H205,0,Analysis!BR$10))</f>
        <v/>
      </c>
      <c r="BS205" s="269" t="str">
        <f ca="1">IF(Summary!$H205="","",OFFSET(Summary!$H205,0,Analysis!BS$10))</f>
        <v/>
      </c>
      <c r="BT205" s="269" t="str">
        <f ca="1">IF(Summary!$H205="","",OFFSET(Summary!$H205,0,Analysis!BT$10))</f>
        <v/>
      </c>
      <c r="BU205" s="269" t="str">
        <f ca="1">IF(Summary!$H205="","",OFFSET(Summary!$H205,0,Analysis!BU$10))</f>
        <v/>
      </c>
      <c r="BV205" s="269" t="str">
        <f ca="1">IF(Summary!$H205="","",OFFSET(Summary!$H205,0,Analysis!BV$10))</f>
        <v/>
      </c>
      <c r="BW205" s="269" t="str">
        <f ca="1">IF(Summary!$H205="","",OFFSET(Summary!$H205,0,Analysis!BW$10))</f>
        <v/>
      </c>
      <c r="BX205" s="269" t="str">
        <f ca="1">IF(Summary!$H205="","",OFFSET(Summary!$H205,0,Analysis!BX$10))</f>
        <v/>
      </c>
      <c r="BY205" s="269" t="str">
        <f ca="1">IF(Summary!$H205="","",OFFSET(Summary!$H205,0,Analysis!BY$10))</f>
        <v/>
      </c>
      <c r="BZ205" s="269" t="str">
        <f ca="1">IF(Summary!$H205="","",OFFSET(Summary!$H205,0,Analysis!BZ$10))</f>
        <v/>
      </c>
      <c r="CA205" s="269"/>
    </row>
    <row r="206" spans="4:79" ht="18" customHeight="1" x14ac:dyDescent="0.25">
      <c r="D206" s="38"/>
      <c r="E206" s="44"/>
      <c r="F206" s="44"/>
      <c r="G206" s="177"/>
      <c r="H206" s="175"/>
      <c r="J206" s="40"/>
      <c r="K206" s="186">
        <v>153</v>
      </c>
      <c r="L206" s="146"/>
      <c r="M206" s="153" t="str">
        <f>IF(L206="","",IFERROR(SUMIFS(Allocations!$AA$29:$AA$128,Allocations!$AC$29:$AC$128,1,Allocations!$Z$29:$Z$128,Analysis!L206),0))</f>
        <v/>
      </c>
      <c r="N206" s="153" t="str">
        <f>IF(L206="","",IF(IFERROR(SUMIFS(TB_TRANSACTIONS[Total ($)],TB_TRANSACTIONS[Subcategory],Analysis!L206,TB_TRANSACTIONS[Month],$K$8),0)&lt;M206,IFERROR(SUMIFS(TB_TRANSACTIONS[Total ($)],TB_TRANSACTIONS[Subcategory],Analysis!L206,TB_TRANSACTIONS[Month],$K$8),0),M206))</f>
        <v/>
      </c>
      <c r="O206" s="153" t="str">
        <f>IF(L206="","",IF(IFERROR(SUMIFS(TB_TRANSACTIONS[Total ($)],TB_TRANSACTIONS[Subcategory],Analysis!L206,TB_TRANSACTIONS[Month],$K$8,TB_TRANSACTIONS[Monthly filter],1),0)&gt;M206,SUMIFS(TB_TRANSACTIONS[Total ($)],TB_TRANSACTIONS[Subcategory],Analysis!L206,TB_TRANSACTIONS[Month],$K$8,TB_TRANSACTIONS[Monthly filter],1),0))</f>
        <v/>
      </c>
      <c r="P206" s="153" t="str">
        <f t="shared" si="81"/>
        <v/>
      </c>
      <c r="Q206" s="151" t="str">
        <f t="shared" si="70"/>
        <v/>
      </c>
      <c r="R206" s="151" t="str">
        <f t="shared" si="82"/>
        <v/>
      </c>
      <c r="S206" s="151" t="str">
        <f t="shared" si="83"/>
        <v/>
      </c>
      <c r="T206" s="226" t="str">
        <f t="shared" si="84"/>
        <v/>
      </c>
      <c r="U206" s="186">
        <v>153</v>
      </c>
      <c r="V206" s="146"/>
      <c r="W206" s="153" t="str">
        <f>IF(L206="","",IFERROR(SUMIFS(TB_TRANSACTIONS[Total ($)],TB_TRANSACTIONS[Subcategory],Analysis!L206,TB_TRANSACTIONS[Month],$K$8,TB_TRANSACTIONS[Expense type],"Fixed",TB_TRANSACTIONS[Monthly filter],1),0))</f>
        <v/>
      </c>
      <c r="X206" s="153" t="str">
        <f>IF(L206="","",IFERROR(SUMIFS(TB_TRANSACTIONS[Total ($)],TB_TRANSACTIONS[Subcategory],Analysis!L206,TB_TRANSACTIONS[Month],$K$8,TB_TRANSACTIONS[Expense type],"Variable",TB_TRANSACTIONS[Monthly filter],1),0))</f>
        <v/>
      </c>
      <c r="Y206" s="153"/>
      <c r="AC206" s="146"/>
      <c r="AD206" s="186">
        <v>153</v>
      </c>
      <c r="AF206" s="153" t="str">
        <f>IF(AE206="","",IFERROR(SUMIFS(Allocations!$AF$29:$AF$128,Allocations!$AH$29:$AH$128,1,Allocations!$AE$29:$AE$128,Analysis!AE206),0))</f>
        <v/>
      </c>
      <c r="AG206" s="153" t="str">
        <f>IF(AE206="","",IF(IFERROR(SUMIFS(TB_TRANSACTIONS[Total ($)],TB_TRANSACTIONS[Quarterly filter],1,TB_TRANSACTIONS[Subcategory],AE206),0)&lt;AF206,IFERROR(SUMIFS(TB_TRANSACTIONS[Total ($)],TB_TRANSACTIONS[Quarterly filter],1,TB_TRANSACTIONS[Subcategory],AE206),0),AF206))</f>
        <v/>
      </c>
      <c r="AH206" s="153" t="str">
        <f>IF(AE206="","",IF(IFERROR(SUMIFS(TB_TRANSACTIONS[Total ($)],TB_TRANSACTIONS[Subcategory],Analysis!AE206,TB_TRANSACTIONS[Quarter],$AD$8,TB_TRANSACTIONS[Quarterly filter],1),0)&gt;AF206,SUMIFS(TB_TRANSACTIONS[Total ($)],TB_TRANSACTIONS[Subcategory],Analysis!AE206,TB_TRANSACTIONS[Quarter],$AD$8,TB_TRANSACTIONS[Quarterly filter],1),0))</f>
        <v/>
      </c>
      <c r="AI206" s="153" t="str">
        <f t="shared" si="76"/>
        <v/>
      </c>
      <c r="AJ206" s="151" t="str">
        <f t="shared" si="77"/>
        <v/>
      </c>
      <c r="AK206" s="151" t="str">
        <f t="shared" si="78"/>
        <v/>
      </c>
      <c r="AL206" s="151" t="str">
        <f t="shared" si="79"/>
        <v/>
      </c>
      <c r="AM206" s="226" t="str">
        <f t="shared" si="80"/>
        <v/>
      </c>
      <c r="AN206" s="186">
        <v>153</v>
      </c>
      <c r="AO206" s="146"/>
      <c r="AP206" s="153" t="str">
        <f>IF(AE206="","",IFERROR(SUMIFS(TB_TRANSACTIONS[Total ($)],TB_TRANSACTIONS[Subcategory],Analysis!AE206,TB_TRANSACTIONS[Quarter],$AD$8,TB_TRANSACTIONS[Expense type],"Fixed",TB_TRANSACTIONS[Quarterly filter],1),0))</f>
        <v/>
      </c>
      <c r="AQ206" s="153" t="str">
        <f>IF(AE206="","",IFERROR(SUMIFS(TB_TRANSACTIONS[Total ($)],TB_TRANSACTIONS[Subcategory],Analysis!AE206,TB_TRANSACTIONS[Quarter],$AD$8,TB_TRANSACTIONS[Expense type],"Variable",TB_TRANSACTIONS[Quarterly filter],1),0))</f>
        <v/>
      </c>
      <c r="AV206" s="146"/>
      <c r="AW206" s="186">
        <v>153</v>
      </c>
      <c r="AX206" s="146"/>
      <c r="AY206" s="153" t="str">
        <f>IF(AX206="","",IFERROR(SUMIFS(TB_ALLOCATIONS[Total ($)],TB_ALLOCATIONS[Annual filter],1,TB_ALLOCATIONS[Subcategory],Analysis!AX206),0))</f>
        <v/>
      </c>
      <c r="AZ206" s="153" t="str">
        <f>IF(AX206="","",IF(IFERROR(SUMIFS(TB_TRANSACTIONS[Total ($)],TB_TRANSACTIONS[Annual filter],1,TB_TRANSACTIONS[Subcategory],AX206),0)&lt;AY206,IFERROR(SUMIFS(TB_TRANSACTIONS[Total ($)],TB_TRANSACTIONS[Annual filter],1,TB_TRANSACTIONS[Subcategory],AX206),0),AY206))</f>
        <v/>
      </c>
      <c r="BA206" s="153" t="str">
        <f>IF(AX206="","",IF(IFERROR(SUMIFS(TB_TRANSACTIONS[Total ($)],TB_TRANSACTIONS[Subcategory],Analysis!AX206,TB_TRANSACTIONS[Annual filter],1),0)&gt;AY206,SUMIFS(TB_TRANSACTIONS[Total ($)],TB_TRANSACTIONS[Subcategory],Analysis!AX206,TB_TRANSACTIONS[Annual filter],1),0))</f>
        <v/>
      </c>
      <c r="BB206" s="153" t="str">
        <f t="shared" si="72"/>
        <v/>
      </c>
      <c r="BC206" s="151" t="str">
        <f t="shared" si="73"/>
        <v/>
      </c>
      <c r="BD206" s="151" t="str">
        <f t="shared" si="71"/>
        <v/>
      </c>
      <c r="BE206" s="151" t="str">
        <f t="shared" si="74"/>
        <v/>
      </c>
      <c r="BF206" s="226" t="str">
        <f t="shared" si="75"/>
        <v/>
      </c>
      <c r="BH206" s="146"/>
      <c r="BI206" s="153" t="str">
        <f>IF(AX206="","",IFERROR(SUMIFS(TB_TRANSACTIONS[Total ($)],TB_TRANSACTIONS[Subcategory],Analysis!AX206,TB_TRANSACTIONS[Annual filter],1,TB_TRANSACTIONS[Expense type],"Fixed"),0))</f>
        <v/>
      </c>
      <c r="BJ206" s="153" t="str">
        <f>IF(AX206="","",IFERROR(SUMIFS(TB_TRANSACTIONS[Total ($)],TB_TRANSACTIONS[Subcategory],Analysis!AX206,TB_TRANSACTIONS[Annual filter],1,TB_TRANSACTIONS[Expense type],"Variable"),0))</f>
        <v/>
      </c>
      <c r="BK206" s="24"/>
      <c r="BL206" s="24"/>
      <c r="BM206" s="24"/>
      <c r="BN206" s="24"/>
      <c r="BO206" s="269" t="str">
        <f ca="1">IF(Summary!$H206="","",OFFSET(Summary!$H206,0,Analysis!BO$10))</f>
        <v/>
      </c>
      <c r="BP206" s="269" t="str">
        <f ca="1">IF(Summary!$H206="","",OFFSET(Summary!$H206,0,Analysis!BP$10))</f>
        <v/>
      </c>
      <c r="BQ206" s="269" t="str">
        <f ca="1">IF(Summary!$H206="","",OFFSET(Summary!$H206,0,Analysis!BQ$10))</f>
        <v/>
      </c>
      <c r="BR206" s="269" t="str">
        <f ca="1">IF(Summary!$H206="","",OFFSET(Summary!$H206,0,Analysis!BR$10))</f>
        <v/>
      </c>
      <c r="BS206" s="269" t="str">
        <f ca="1">IF(Summary!$H206="","",OFFSET(Summary!$H206,0,Analysis!BS$10))</f>
        <v/>
      </c>
      <c r="BT206" s="269" t="str">
        <f ca="1">IF(Summary!$H206="","",OFFSET(Summary!$H206,0,Analysis!BT$10))</f>
        <v/>
      </c>
      <c r="BU206" s="269" t="str">
        <f ca="1">IF(Summary!$H206="","",OFFSET(Summary!$H206,0,Analysis!BU$10))</f>
        <v/>
      </c>
      <c r="BV206" s="269" t="str">
        <f ca="1">IF(Summary!$H206="","",OFFSET(Summary!$H206,0,Analysis!BV$10))</f>
        <v/>
      </c>
      <c r="BW206" s="269" t="str">
        <f ca="1">IF(Summary!$H206="","",OFFSET(Summary!$H206,0,Analysis!BW$10))</f>
        <v/>
      </c>
      <c r="BX206" s="269" t="str">
        <f ca="1">IF(Summary!$H206="","",OFFSET(Summary!$H206,0,Analysis!BX$10))</f>
        <v/>
      </c>
      <c r="BY206" s="269" t="str">
        <f ca="1">IF(Summary!$H206="","",OFFSET(Summary!$H206,0,Analysis!BY$10))</f>
        <v/>
      </c>
      <c r="BZ206" s="269" t="str">
        <f ca="1">IF(Summary!$H206="","",OFFSET(Summary!$H206,0,Analysis!BZ$10))</f>
        <v/>
      </c>
      <c r="CA206" s="269"/>
    </row>
    <row r="207" spans="4:79" ht="18" customHeight="1" x14ac:dyDescent="0.25">
      <c r="D207" s="38"/>
      <c r="E207" s="44"/>
      <c r="F207" s="44"/>
      <c r="G207" s="177"/>
      <c r="H207" s="175"/>
      <c r="J207" s="40"/>
      <c r="K207" s="186">
        <v>154</v>
      </c>
      <c r="L207" s="146"/>
      <c r="M207" s="153" t="str">
        <f>IF(L207="","",IFERROR(SUMIFS(Allocations!$AA$29:$AA$128,Allocations!$AC$29:$AC$128,1,Allocations!$Z$29:$Z$128,Analysis!L207),0))</f>
        <v/>
      </c>
      <c r="N207" s="153" t="str">
        <f>IF(L207="","",IF(IFERROR(SUMIFS(TB_TRANSACTIONS[Total ($)],TB_TRANSACTIONS[Subcategory],Analysis!L207,TB_TRANSACTIONS[Month],$K$8),0)&lt;M207,IFERROR(SUMIFS(TB_TRANSACTIONS[Total ($)],TB_TRANSACTIONS[Subcategory],Analysis!L207,TB_TRANSACTIONS[Month],$K$8),0),M207))</f>
        <v/>
      </c>
      <c r="O207" s="153" t="str">
        <f>IF(L207="","",IF(IFERROR(SUMIFS(TB_TRANSACTIONS[Total ($)],TB_TRANSACTIONS[Subcategory],Analysis!L207,TB_TRANSACTIONS[Month],$K$8,TB_TRANSACTIONS[Monthly filter],1),0)&gt;M207,SUMIFS(TB_TRANSACTIONS[Total ($)],TB_TRANSACTIONS[Subcategory],Analysis!L207,TB_TRANSACTIONS[Month],$K$8,TB_TRANSACTIONS[Monthly filter],1),0))</f>
        <v/>
      </c>
      <c r="P207" s="153" t="str">
        <f t="shared" si="81"/>
        <v/>
      </c>
      <c r="Q207" s="151" t="str">
        <f t="shared" si="70"/>
        <v/>
      </c>
      <c r="R207" s="151" t="str">
        <f t="shared" si="82"/>
        <v/>
      </c>
      <c r="S207" s="151" t="str">
        <f t="shared" si="83"/>
        <v/>
      </c>
      <c r="T207" s="226" t="str">
        <f t="shared" si="84"/>
        <v/>
      </c>
      <c r="U207" s="186">
        <v>154</v>
      </c>
      <c r="V207" s="146"/>
      <c r="W207" s="153" t="str">
        <f>IF(L207="","",IFERROR(SUMIFS(TB_TRANSACTIONS[Total ($)],TB_TRANSACTIONS[Subcategory],Analysis!L207,TB_TRANSACTIONS[Month],$K$8,TB_TRANSACTIONS[Expense type],"Fixed",TB_TRANSACTIONS[Monthly filter],1),0))</f>
        <v/>
      </c>
      <c r="X207" s="153" t="str">
        <f>IF(L207="","",IFERROR(SUMIFS(TB_TRANSACTIONS[Total ($)],TB_TRANSACTIONS[Subcategory],Analysis!L207,TB_TRANSACTIONS[Month],$K$8,TB_TRANSACTIONS[Expense type],"Variable",TB_TRANSACTIONS[Monthly filter],1),0))</f>
        <v/>
      </c>
      <c r="Y207" s="153"/>
      <c r="AC207" s="146"/>
      <c r="AD207" s="186">
        <v>154</v>
      </c>
      <c r="AF207" s="153" t="str">
        <f>IF(AE207="","",IFERROR(SUMIFS(Allocations!$AF$29:$AF$128,Allocations!$AH$29:$AH$128,1,Allocations!$AE$29:$AE$128,Analysis!AE207),0))</f>
        <v/>
      </c>
      <c r="AG207" s="153" t="str">
        <f>IF(AE207="","",IF(IFERROR(SUMIFS(TB_TRANSACTIONS[Total ($)],TB_TRANSACTIONS[Quarterly filter],1,TB_TRANSACTIONS[Subcategory],AE207),0)&lt;AF207,IFERROR(SUMIFS(TB_TRANSACTIONS[Total ($)],TB_TRANSACTIONS[Quarterly filter],1,TB_TRANSACTIONS[Subcategory],AE207),0),AF207))</f>
        <v/>
      </c>
      <c r="AH207" s="153" t="str">
        <f>IF(AE207="","",IF(IFERROR(SUMIFS(TB_TRANSACTIONS[Total ($)],TB_TRANSACTIONS[Subcategory],Analysis!AE207,TB_TRANSACTIONS[Quarter],$AD$8,TB_TRANSACTIONS[Quarterly filter],1),0)&gt;AF207,SUMIFS(TB_TRANSACTIONS[Total ($)],TB_TRANSACTIONS[Subcategory],Analysis!AE207,TB_TRANSACTIONS[Quarter],$AD$8,TB_TRANSACTIONS[Quarterly filter],1),0))</f>
        <v/>
      </c>
      <c r="AI207" s="153" t="str">
        <f t="shared" si="76"/>
        <v/>
      </c>
      <c r="AJ207" s="151" t="str">
        <f t="shared" si="77"/>
        <v/>
      </c>
      <c r="AK207" s="151" t="str">
        <f t="shared" si="78"/>
        <v/>
      </c>
      <c r="AL207" s="151" t="str">
        <f t="shared" si="79"/>
        <v/>
      </c>
      <c r="AM207" s="226" t="str">
        <f t="shared" si="80"/>
        <v/>
      </c>
      <c r="AN207" s="186">
        <v>154</v>
      </c>
      <c r="AO207" s="146"/>
      <c r="AP207" s="153" t="str">
        <f>IF(AE207="","",IFERROR(SUMIFS(TB_TRANSACTIONS[Total ($)],TB_TRANSACTIONS[Subcategory],Analysis!AE207,TB_TRANSACTIONS[Quarter],$AD$8,TB_TRANSACTIONS[Expense type],"Fixed",TB_TRANSACTIONS[Quarterly filter],1),0))</f>
        <v/>
      </c>
      <c r="AQ207" s="153" t="str">
        <f>IF(AE207="","",IFERROR(SUMIFS(TB_TRANSACTIONS[Total ($)],TB_TRANSACTIONS[Subcategory],Analysis!AE207,TB_TRANSACTIONS[Quarter],$AD$8,TB_TRANSACTIONS[Expense type],"Variable",TB_TRANSACTIONS[Quarterly filter],1),0))</f>
        <v/>
      </c>
      <c r="AV207" s="146"/>
      <c r="AW207" s="186">
        <v>154</v>
      </c>
      <c r="AX207" s="146"/>
      <c r="AY207" s="153" t="str">
        <f>IF(AX207="","",IFERROR(SUMIFS(TB_ALLOCATIONS[Total ($)],TB_ALLOCATIONS[Annual filter],1,TB_ALLOCATIONS[Subcategory],Analysis!AX207),0))</f>
        <v/>
      </c>
      <c r="AZ207" s="153" t="str">
        <f>IF(AX207="","",IF(IFERROR(SUMIFS(TB_TRANSACTIONS[Total ($)],TB_TRANSACTIONS[Annual filter],1,TB_TRANSACTIONS[Subcategory],AX207),0)&lt;AY207,IFERROR(SUMIFS(TB_TRANSACTIONS[Total ($)],TB_TRANSACTIONS[Annual filter],1,TB_TRANSACTIONS[Subcategory],AX207),0),AY207))</f>
        <v/>
      </c>
      <c r="BA207" s="153" t="str">
        <f>IF(AX207="","",IF(IFERROR(SUMIFS(TB_TRANSACTIONS[Total ($)],TB_TRANSACTIONS[Subcategory],Analysis!AX207,TB_TRANSACTIONS[Annual filter],1),0)&gt;AY207,SUMIFS(TB_TRANSACTIONS[Total ($)],TB_TRANSACTIONS[Subcategory],Analysis!AX207,TB_TRANSACTIONS[Annual filter],1),0))</f>
        <v/>
      </c>
      <c r="BB207" s="153" t="str">
        <f t="shared" si="72"/>
        <v/>
      </c>
      <c r="BC207" s="151" t="str">
        <f t="shared" si="73"/>
        <v/>
      </c>
      <c r="BD207" s="151" t="str">
        <f t="shared" si="71"/>
        <v/>
      </c>
      <c r="BE207" s="151" t="str">
        <f t="shared" si="74"/>
        <v/>
      </c>
      <c r="BF207" s="226" t="str">
        <f t="shared" si="75"/>
        <v/>
      </c>
      <c r="BH207" s="146"/>
      <c r="BI207" s="153" t="str">
        <f>IF(AX207="","",IFERROR(SUMIFS(TB_TRANSACTIONS[Total ($)],TB_TRANSACTIONS[Subcategory],Analysis!AX207,TB_TRANSACTIONS[Annual filter],1,TB_TRANSACTIONS[Expense type],"Fixed"),0))</f>
        <v/>
      </c>
      <c r="BJ207" s="153" t="str">
        <f>IF(AX207="","",IFERROR(SUMIFS(TB_TRANSACTIONS[Total ($)],TB_TRANSACTIONS[Subcategory],Analysis!AX207,TB_TRANSACTIONS[Annual filter],1,TB_TRANSACTIONS[Expense type],"Variable"),0))</f>
        <v/>
      </c>
      <c r="BK207" s="24"/>
      <c r="BL207" s="24"/>
      <c r="BM207" s="24"/>
      <c r="BN207" s="24"/>
      <c r="BO207" s="269" t="str">
        <f ca="1">IF(Summary!$H207="","",OFFSET(Summary!$H207,0,Analysis!BO$10))</f>
        <v/>
      </c>
      <c r="BP207" s="269" t="str">
        <f ca="1">IF(Summary!$H207="","",OFFSET(Summary!$H207,0,Analysis!BP$10))</f>
        <v/>
      </c>
      <c r="BQ207" s="269" t="str">
        <f ca="1">IF(Summary!$H207="","",OFFSET(Summary!$H207,0,Analysis!BQ$10))</f>
        <v/>
      </c>
      <c r="BR207" s="269" t="str">
        <f ca="1">IF(Summary!$H207="","",OFFSET(Summary!$H207,0,Analysis!BR$10))</f>
        <v/>
      </c>
      <c r="BS207" s="269" t="str">
        <f ca="1">IF(Summary!$H207="","",OFFSET(Summary!$H207,0,Analysis!BS$10))</f>
        <v/>
      </c>
      <c r="BT207" s="269" t="str">
        <f ca="1">IF(Summary!$H207="","",OFFSET(Summary!$H207,0,Analysis!BT$10))</f>
        <v/>
      </c>
      <c r="BU207" s="269" t="str">
        <f ca="1">IF(Summary!$H207="","",OFFSET(Summary!$H207,0,Analysis!BU$10))</f>
        <v/>
      </c>
      <c r="BV207" s="269" t="str">
        <f ca="1">IF(Summary!$H207="","",OFFSET(Summary!$H207,0,Analysis!BV$10))</f>
        <v/>
      </c>
      <c r="BW207" s="269" t="str">
        <f ca="1">IF(Summary!$H207="","",OFFSET(Summary!$H207,0,Analysis!BW$10))</f>
        <v/>
      </c>
      <c r="BX207" s="269" t="str">
        <f ca="1">IF(Summary!$H207="","",OFFSET(Summary!$H207,0,Analysis!BX$10))</f>
        <v/>
      </c>
      <c r="BY207" s="269" t="str">
        <f ca="1">IF(Summary!$H207="","",OFFSET(Summary!$H207,0,Analysis!BY$10))</f>
        <v/>
      </c>
      <c r="BZ207" s="269" t="str">
        <f ca="1">IF(Summary!$H207="","",OFFSET(Summary!$H207,0,Analysis!BZ$10))</f>
        <v/>
      </c>
      <c r="CA207" s="269"/>
    </row>
    <row r="208" spans="4:79" ht="18" customHeight="1" x14ac:dyDescent="0.25">
      <c r="D208" s="38"/>
      <c r="E208" s="44"/>
      <c r="F208" s="44"/>
      <c r="G208" s="177"/>
      <c r="H208" s="175"/>
      <c r="J208" s="40"/>
      <c r="K208" s="186">
        <v>155</v>
      </c>
      <c r="L208" s="146"/>
      <c r="M208" s="153" t="str">
        <f>IF(L208="","",IFERROR(SUMIFS(Allocations!$AA$29:$AA$128,Allocations!$AC$29:$AC$128,1,Allocations!$Z$29:$Z$128,Analysis!L208),0))</f>
        <v/>
      </c>
      <c r="N208" s="153" t="str">
        <f>IF(L208="","",IF(IFERROR(SUMIFS(TB_TRANSACTIONS[Total ($)],TB_TRANSACTIONS[Subcategory],Analysis!L208,TB_TRANSACTIONS[Month],$K$8),0)&lt;M208,IFERROR(SUMIFS(TB_TRANSACTIONS[Total ($)],TB_TRANSACTIONS[Subcategory],Analysis!L208,TB_TRANSACTIONS[Month],$K$8),0),M208))</f>
        <v/>
      </c>
      <c r="O208" s="153" t="str">
        <f>IF(L208="","",IF(IFERROR(SUMIFS(TB_TRANSACTIONS[Total ($)],TB_TRANSACTIONS[Subcategory],Analysis!L208,TB_TRANSACTIONS[Month],$K$8,TB_TRANSACTIONS[Monthly filter],1),0)&gt;M208,SUMIFS(TB_TRANSACTIONS[Total ($)],TB_TRANSACTIONS[Subcategory],Analysis!L208,TB_TRANSACTIONS[Month],$K$8,TB_TRANSACTIONS[Monthly filter],1),0))</f>
        <v/>
      </c>
      <c r="P208" s="153" t="str">
        <f t="shared" si="81"/>
        <v/>
      </c>
      <c r="Q208" s="151" t="str">
        <f t="shared" si="70"/>
        <v/>
      </c>
      <c r="R208" s="151" t="str">
        <f t="shared" si="82"/>
        <v/>
      </c>
      <c r="S208" s="151" t="str">
        <f t="shared" si="83"/>
        <v/>
      </c>
      <c r="T208" s="226" t="str">
        <f t="shared" si="84"/>
        <v/>
      </c>
      <c r="U208" s="186">
        <v>155</v>
      </c>
      <c r="V208" s="146"/>
      <c r="W208" s="153" t="str">
        <f>IF(L208="","",IFERROR(SUMIFS(TB_TRANSACTIONS[Total ($)],TB_TRANSACTIONS[Subcategory],Analysis!L208,TB_TRANSACTIONS[Month],$K$8,TB_TRANSACTIONS[Expense type],"Fixed",TB_TRANSACTIONS[Monthly filter],1),0))</f>
        <v/>
      </c>
      <c r="X208" s="153" t="str">
        <f>IF(L208="","",IFERROR(SUMIFS(TB_TRANSACTIONS[Total ($)],TB_TRANSACTIONS[Subcategory],Analysis!L208,TB_TRANSACTIONS[Month],$K$8,TB_TRANSACTIONS[Expense type],"Variable",TB_TRANSACTIONS[Monthly filter],1),0))</f>
        <v/>
      </c>
      <c r="Y208" s="153"/>
      <c r="AC208" s="146"/>
      <c r="AD208" s="186">
        <v>155</v>
      </c>
      <c r="AF208" s="153" t="str">
        <f>IF(AE208="","",IFERROR(SUMIFS(Allocations!$AF$29:$AF$128,Allocations!$AH$29:$AH$128,1,Allocations!$AE$29:$AE$128,Analysis!AE208),0))</f>
        <v/>
      </c>
      <c r="AG208" s="153" t="str">
        <f>IF(AE208="","",IF(IFERROR(SUMIFS(TB_TRANSACTIONS[Total ($)],TB_TRANSACTIONS[Quarterly filter],1,TB_TRANSACTIONS[Subcategory],AE208),0)&lt;AF208,IFERROR(SUMIFS(TB_TRANSACTIONS[Total ($)],TB_TRANSACTIONS[Quarterly filter],1,TB_TRANSACTIONS[Subcategory],AE208),0),AF208))</f>
        <v/>
      </c>
      <c r="AH208" s="153" t="str">
        <f>IF(AE208="","",IF(IFERROR(SUMIFS(TB_TRANSACTIONS[Total ($)],TB_TRANSACTIONS[Subcategory],Analysis!AE208,TB_TRANSACTIONS[Quarter],$AD$8,TB_TRANSACTIONS[Quarterly filter],1),0)&gt;AF208,SUMIFS(TB_TRANSACTIONS[Total ($)],TB_TRANSACTIONS[Subcategory],Analysis!AE208,TB_TRANSACTIONS[Quarter],$AD$8,TB_TRANSACTIONS[Quarterly filter],1),0))</f>
        <v/>
      </c>
      <c r="AI208" s="153" t="str">
        <f t="shared" si="76"/>
        <v/>
      </c>
      <c r="AJ208" s="151" t="str">
        <f t="shared" si="77"/>
        <v/>
      </c>
      <c r="AK208" s="151" t="str">
        <f t="shared" si="78"/>
        <v/>
      </c>
      <c r="AL208" s="151" t="str">
        <f t="shared" si="79"/>
        <v/>
      </c>
      <c r="AM208" s="226" t="str">
        <f t="shared" si="80"/>
        <v/>
      </c>
      <c r="AN208" s="186">
        <v>155</v>
      </c>
      <c r="AO208" s="146"/>
      <c r="AP208" s="153" t="str">
        <f>IF(AE208="","",IFERROR(SUMIFS(TB_TRANSACTIONS[Total ($)],TB_TRANSACTIONS[Subcategory],Analysis!AE208,TB_TRANSACTIONS[Quarter],$AD$8,TB_TRANSACTIONS[Expense type],"Fixed",TB_TRANSACTIONS[Quarterly filter],1),0))</f>
        <v/>
      </c>
      <c r="AQ208" s="153" t="str">
        <f>IF(AE208="","",IFERROR(SUMIFS(TB_TRANSACTIONS[Total ($)],TB_TRANSACTIONS[Subcategory],Analysis!AE208,TB_TRANSACTIONS[Quarter],$AD$8,TB_TRANSACTIONS[Expense type],"Variable",TB_TRANSACTIONS[Quarterly filter],1),0))</f>
        <v/>
      </c>
      <c r="AV208" s="146"/>
      <c r="AW208" s="186">
        <v>155</v>
      </c>
      <c r="AX208" s="146"/>
      <c r="AY208" s="153" t="str">
        <f>IF(AX208="","",IFERROR(SUMIFS(TB_ALLOCATIONS[Total ($)],TB_ALLOCATIONS[Annual filter],1,TB_ALLOCATIONS[Subcategory],Analysis!AX208),0))</f>
        <v/>
      </c>
      <c r="AZ208" s="153" t="str">
        <f>IF(AX208="","",IF(IFERROR(SUMIFS(TB_TRANSACTIONS[Total ($)],TB_TRANSACTIONS[Annual filter],1,TB_TRANSACTIONS[Subcategory],AX208),0)&lt;AY208,IFERROR(SUMIFS(TB_TRANSACTIONS[Total ($)],TB_TRANSACTIONS[Annual filter],1,TB_TRANSACTIONS[Subcategory],AX208),0),AY208))</f>
        <v/>
      </c>
      <c r="BA208" s="153" t="str">
        <f>IF(AX208="","",IF(IFERROR(SUMIFS(TB_TRANSACTIONS[Total ($)],TB_TRANSACTIONS[Subcategory],Analysis!AX208,TB_TRANSACTIONS[Annual filter],1),0)&gt;AY208,SUMIFS(TB_TRANSACTIONS[Total ($)],TB_TRANSACTIONS[Subcategory],Analysis!AX208,TB_TRANSACTIONS[Annual filter],1),0))</f>
        <v/>
      </c>
      <c r="BB208" s="153" t="str">
        <f t="shared" si="72"/>
        <v/>
      </c>
      <c r="BC208" s="151" t="str">
        <f t="shared" si="73"/>
        <v/>
      </c>
      <c r="BD208" s="151" t="str">
        <f t="shared" si="71"/>
        <v/>
      </c>
      <c r="BE208" s="151" t="str">
        <f t="shared" si="74"/>
        <v/>
      </c>
      <c r="BF208" s="226" t="str">
        <f t="shared" si="75"/>
        <v/>
      </c>
      <c r="BH208" s="146"/>
      <c r="BI208" s="153" t="str">
        <f>IF(AX208="","",IFERROR(SUMIFS(TB_TRANSACTIONS[Total ($)],TB_TRANSACTIONS[Subcategory],Analysis!AX208,TB_TRANSACTIONS[Annual filter],1,TB_TRANSACTIONS[Expense type],"Fixed"),0))</f>
        <v/>
      </c>
      <c r="BJ208" s="153" t="str">
        <f>IF(AX208="","",IFERROR(SUMIFS(TB_TRANSACTIONS[Total ($)],TB_TRANSACTIONS[Subcategory],Analysis!AX208,TB_TRANSACTIONS[Annual filter],1,TB_TRANSACTIONS[Expense type],"Variable"),0))</f>
        <v/>
      </c>
      <c r="BK208" s="24"/>
      <c r="BL208" s="24"/>
      <c r="BM208" s="24"/>
      <c r="BN208" s="24"/>
      <c r="BO208" s="269" t="str">
        <f ca="1">IF(Summary!$H208="","",OFFSET(Summary!$H208,0,Analysis!BO$10))</f>
        <v/>
      </c>
      <c r="BP208" s="269" t="str">
        <f ca="1">IF(Summary!$H208="","",OFFSET(Summary!$H208,0,Analysis!BP$10))</f>
        <v/>
      </c>
      <c r="BQ208" s="269" t="str">
        <f ca="1">IF(Summary!$H208="","",OFFSET(Summary!$H208,0,Analysis!BQ$10))</f>
        <v/>
      </c>
      <c r="BR208" s="269" t="str">
        <f ca="1">IF(Summary!$H208="","",OFFSET(Summary!$H208,0,Analysis!BR$10))</f>
        <v/>
      </c>
      <c r="BS208" s="269" t="str">
        <f ca="1">IF(Summary!$H208="","",OFFSET(Summary!$H208,0,Analysis!BS$10))</f>
        <v/>
      </c>
      <c r="BT208" s="269" t="str">
        <f ca="1">IF(Summary!$H208="","",OFFSET(Summary!$H208,0,Analysis!BT$10))</f>
        <v/>
      </c>
      <c r="BU208" s="269" t="str">
        <f ca="1">IF(Summary!$H208="","",OFFSET(Summary!$H208,0,Analysis!BU$10))</f>
        <v/>
      </c>
      <c r="BV208" s="269" t="str">
        <f ca="1">IF(Summary!$H208="","",OFFSET(Summary!$H208,0,Analysis!BV$10))</f>
        <v/>
      </c>
      <c r="BW208" s="269" t="str">
        <f ca="1">IF(Summary!$H208="","",OFFSET(Summary!$H208,0,Analysis!BW$10))</f>
        <v/>
      </c>
      <c r="BX208" s="269" t="str">
        <f ca="1">IF(Summary!$H208="","",OFFSET(Summary!$H208,0,Analysis!BX$10))</f>
        <v/>
      </c>
      <c r="BY208" s="269" t="str">
        <f ca="1">IF(Summary!$H208="","",OFFSET(Summary!$H208,0,Analysis!BY$10))</f>
        <v/>
      </c>
      <c r="BZ208" s="269" t="str">
        <f ca="1">IF(Summary!$H208="","",OFFSET(Summary!$H208,0,Analysis!BZ$10))</f>
        <v/>
      </c>
      <c r="CA208" s="269"/>
    </row>
    <row r="209" spans="4:83" ht="18" customHeight="1" x14ac:dyDescent="0.25">
      <c r="D209" s="38"/>
      <c r="E209" s="44"/>
      <c r="F209" s="44"/>
      <c r="G209" s="177"/>
      <c r="H209" s="175"/>
      <c r="J209" s="40"/>
      <c r="K209" s="186">
        <v>156</v>
      </c>
      <c r="L209" s="146"/>
      <c r="M209" s="153" t="str">
        <f>IF(L209="","",IFERROR(SUMIFS(Allocations!$AA$29:$AA$128,Allocations!$AC$29:$AC$128,1,Allocations!$Z$29:$Z$128,Analysis!L209),0))</f>
        <v/>
      </c>
      <c r="N209" s="153" t="str">
        <f>IF(L209="","",IF(IFERROR(SUMIFS(TB_TRANSACTIONS[Total ($)],TB_TRANSACTIONS[Subcategory],Analysis!L209,TB_TRANSACTIONS[Month],$K$8),0)&lt;M209,IFERROR(SUMIFS(TB_TRANSACTIONS[Total ($)],TB_TRANSACTIONS[Subcategory],Analysis!L209,TB_TRANSACTIONS[Month],$K$8),0),M209))</f>
        <v/>
      </c>
      <c r="O209" s="153" t="str">
        <f>IF(L209="","",IF(IFERROR(SUMIFS(TB_TRANSACTIONS[Total ($)],TB_TRANSACTIONS[Subcategory],Analysis!L209,TB_TRANSACTIONS[Month],$K$8,TB_TRANSACTIONS[Monthly filter],1),0)&gt;M209,SUMIFS(TB_TRANSACTIONS[Total ($)],TB_TRANSACTIONS[Subcategory],Analysis!L209,TB_TRANSACTIONS[Month],$K$8,TB_TRANSACTIONS[Monthly filter],1),0))</f>
        <v/>
      </c>
      <c r="P209" s="153" t="str">
        <f t="shared" si="81"/>
        <v/>
      </c>
      <c r="Q209" s="151" t="str">
        <f t="shared" si="70"/>
        <v/>
      </c>
      <c r="R209" s="151" t="str">
        <f t="shared" si="82"/>
        <v/>
      </c>
      <c r="S209" s="151" t="str">
        <f t="shared" si="83"/>
        <v/>
      </c>
      <c r="T209" s="226" t="str">
        <f t="shared" si="84"/>
        <v/>
      </c>
      <c r="U209" s="186">
        <v>156</v>
      </c>
      <c r="V209" s="146"/>
      <c r="W209" s="153" t="str">
        <f>IF(L209="","",IFERROR(SUMIFS(TB_TRANSACTIONS[Total ($)],TB_TRANSACTIONS[Subcategory],Analysis!L209,TB_TRANSACTIONS[Month],$K$8,TB_TRANSACTIONS[Expense type],"Fixed",TB_TRANSACTIONS[Monthly filter],1),0))</f>
        <v/>
      </c>
      <c r="X209" s="153" t="str">
        <f>IF(L209="","",IFERROR(SUMIFS(TB_TRANSACTIONS[Total ($)],TB_TRANSACTIONS[Subcategory],Analysis!L209,TB_TRANSACTIONS[Month],$K$8,TB_TRANSACTIONS[Expense type],"Variable",TB_TRANSACTIONS[Monthly filter],1),0))</f>
        <v/>
      </c>
      <c r="Y209" s="153"/>
      <c r="AC209" s="146"/>
      <c r="AD209" s="186">
        <v>156</v>
      </c>
      <c r="AF209" s="153" t="str">
        <f>IF(AE209="","",IFERROR(SUMIFS(Allocations!$AF$29:$AF$128,Allocations!$AH$29:$AH$128,1,Allocations!$AE$29:$AE$128,Analysis!AE209),0))</f>
        <v/>
      </c>
      <c r="AG209" s="153" t="str">
        <f>IF(AE209="","",IF(IFERROR(SUMIFS(TB_TRANSACTIONS[Total ($)],TB_TRANSACTIONS[Quarterly filter],1,TB_TRANSACTIONS[Subcategory],AE209),0)&lt;AF209,IFERROR(SUMIFS(TB_TRANSACTIONS[Total ($)],TB_TRANSACTIONS[Quarterly filter],1,TB_TRANSACTIONS[Subcategory],AE209),0),AF209))</f>
        <v/>
      </c>
      <c r="AH209" s="153" t="str">
        <f>IF(AE209="","",IF(IFERROR(SUMIFS(TB_TRANSACTIONS[Total ($)],TB_TRANSACTIONS[Subcategory],Analysis!AE209,TB_TRANSACTIONS[Quarter],$AD$8,TB_TRANSACTIONS[Quarterly filter],1),0)&gt;AF209,SUMIFS(TB_TRANSACTIONS[Total ($)],TB_TRANSACTIONS[Subcategory],Analysis!AE209,TB_TRANSACTIONS[Quarter],$AD$8,TB_TRANSACTIONS[Quarterly filter],1),0))</f>
        <v/>
      </c>
      <c r="AI209" s="153" t="str">
        <f t="shared" si="76"/>
        <v/>
      </c>
      <c r="AJ209" s="151" t="str">
        <f t="shared" si="77"/>
        <v/>
      </c>
      <c r="AK209" s="151" t="str">
        <f t="shared" si="78"/>
        <v/>
      </c>
      <c r="AL209" s="151" t="str">
        <f t="shared" si="79"/>
        <v/>
      </c>
      <c r="AM209" s="226" t="str">
        <f t="shared" si="80"/>
        <v/>
      </c>
      <c r="AN209" s="186">
        <v>156</v>
      </c>
      <c r="AO209" s="146"/>
      <c r="AP209" s="153" t="str">
        <f>IF(AE209="","",IFERROR(SUMIFS(TB_TRANSACTIONS[Total ($)],TB_TRANSACTIONS[Subcategory],Analysis!AE209,TB_TRANSACTIONS[Quarter],$AD$8,TB_TRANSACTIONS[Expense type],"Fixed",TB_TRANSACTIONS[Quarterly filter],1),0))</f>
        <v/>
      </c>
      <c r="AQ209" s="153" t="str">
        <f>IF(AE209="","",IFERROR(SUMIFS(TB_TRANSACTIONS[Total ($)],TB_TRANSACTIONS[Subcategory],Analysis!AE209,TB_TRANSACTIONS[Quarter],$AD$8,TB_TRANSACTIONS[Expense type],"Variable",TB_TRANSACTIONS[Quarterly filter],1),0))</f>
        <v/>
      </c>
      <c r="AV209" s="146"/>
      <c r="AW209" s="186">
        <v>156</v>
      </c>
      <c r="AX209" s="146"/>
      <c r="AY209" s="153" t="str">
        <f>IF(AX209="","",IFERROR(SUMIFS(TB_ALLOCATIONS[Total ($)],TB_ALLOCATIONS[Annual filter],1,TB_ALLOCATIONS[Subcategory],Analysis!AX209),0))</f>
        <v/>
      </c>
      <c r="AZ209" s="153" t="str">
        <f>IF(AX209="","",IF(IFERROR(SUMIFS(TB_TRANSACTIONS[Total ($)],TB_TRANSACTIONS[Annual filter],1,TB_TRANSACTIONS[Subcategory],AX209),0)&lt;AY209,IFERROR(SUMIFS(TB_TRANSACTIONS[Total ($)],TB_TRANSACTIONS[Annual filter],1,TB_TRANSACTIONS[Subcategory],AX209),0),AY209))</f>
        <v/>
      </c>
      <c r="BA209" s="153" t="str">
        <f>IF(AX209="","",IF(IFERROR(SUMIFS(TB_TRANSACTIONS[Total ($)],TB_TRANSACTIONS[Subcategory],Analysis!AX209,TB_TRANSACTIONS[Annual filter],1),0)&gt;AY209,SUMIFS(TB_TRANSACTIONS[Total ($)],TB_TRANSACTIONS[Subcategory],Analysis!AX209,TB_TRANSACTIONS[Annual filter],1),0))</f>
        <v/>
      </c>
      <c r="BB209" s="153" t="str">
        <f t="shared" si="72"/>
        <v/>
      </c>
      <c r="BC209" s="151" t="str">
        <f t="shared" si="73"/>
        <v/>
      </c>
      <c r="BD209" s="151" t="str">
        <f t="shared" si="71"/>
        <v/>
      </c>
      <c r="BE209" s="151" t="str">
        <f t="shared" si="74"/>
        <v/>
      </c>
      <c r="BF209" s="226" t="str">
        <f t="shared" si="75"/>
        <v/>
      </c>
      <c r="BH209" s="146"/>
      <c r="BI209" s="153" t="str">
        <f>IF(AX209="","",IFERROR(SUMIFS(TB_TRANSACTIONS[Total ($)],TB_TRANSACTIONS[Subcategory],Analysis!AX209,TB_TRANSACTIONS[Annual filter],1,TB_TRANSACTIONS[Expense type],"Fixed"),0))</f>
        <v/>
      </c>
      <c r="BJ209" s="153" t="str">
        <f>IF(AX209="","",IFERROR(SUMIFS(TB_TRANSACTIONS[Total ($)],TB_TRANSACTIONS[Subcategory],Analysis!AX209,TB_TRANSACTIONS[Annual filter],1,TB_TRANSACTIONS[Expense type],"Variable"),0))</f>
        <v/>
      </c>
      <c r="BK209" s="24"/>
      <c r="BL209" s="24"/>
      <c r="BM209" s="24"/>
      <c r="BN209" s="24"/>
      <c r="BO209" s="269" t="str">
        <f ca="1">IF(Summary!$H209="","",OFFSET(Summary!$H209,0,Analysis!BO$10))</f>
        <v/>
      </c>
      <c r="BP209" s="269" t="str">
        <f ca="1">IF(Summary!$H209="","",OFFSET(Summary!$H209,0,Analysis!BP$10))</f>
        <v/>
      </c>
      <c r="BQ209" s="269" t="str">
        <f ca="1">IF(Summary!$H209="","",OFFSET(Summary!$H209,0,Analysis!BQ$10))</f>
        <v/>
      </c>
      <c r="BR209" s="269" t="str">
        <f ca="1">IF(Summary!$H209="","",OFFSET(Summary!$H209,0,Analysis!BR$10))</f>
        <v/>
      </c>
      <c r="BS209" s="269" t="str">
        <f ca="1">IF(Summary!$H209="","",OFFSET(Summary!$H209,0,Analysis!BS$10))</f>
        <v/>
      </c>
      <c r="BT209" s="269" t="str">
        <f ca="1">IF(Summary!$H209="","",OFFSET(Summary!$H209,0,Analysis!BT$10))</f>
        <v/>
      </c>
      <c r="BU209" s="269" t="str">
        <f ca="1">IF(Summary!$H209="","",OFFSET(Summary!$H209,0,Analysis!BU$10))</f>
        <v/>
      </c>
      <c r="BV209" s="269" t="str">
        <f ca="1">IF(Summary!$H209="","",OFFSET(Summary!$H209,0,Analysis!BV$10))</f>
        <v/>
      </c>
      <c r="BW209" s="269" t="str">
        <f ca="1">IF(Summary!$H209="","",OFFSET(Summary!$H209,0,Analysis!BW$10))</f>
        <v/>
      </c>
      <c r="BX209" s="269" t="str">
        <f ca="1">IF(Summary!$H209="","",OFFSET(Summary!$H209,0,Analysis!BX$10))</f>
        <v/>
      </c>
      <c r="BY209" s="269" t="str">
        <f ca="1">IF(Summary!$H209="","",OFFSET(Summary!$H209,0,Analysis!BY$10))</f>
        <v/>
      </c>
      <c r="BZ209" s="269" t="str">
        <f ca="1">IF(Summary!$H209="","",OFFSET(Summary!$H209,0,Analysis!BZ$10))</f>
        <v/>
      </c>
      <c r="CA209" s="269"/>
    </row>
    <row r="210" spans="4:83" ht="18" customHeight="1" x14ac:dyDescent="0.25">
      <c r="D210" s="38"/>
      <c r="E210" s="44"/>
      <c r="F210" s="44"/>
      <c r="G210" s="177"/>
      <c r="H210" s="175"/>
      <c r="J210" s="40"/>
      <c r="K210" s="186">
        <v>157</v>
      </c>
      <c r="L210" s="146"/>
      <c r="M210" s="153" t="str">
        <f>IF(L210="","",IFERROR(SUMIFS(Allocations!$AA$29:$AA$128,Allocations!$AC$29:$AC$128,1,Allocations!$Z$29:$Z$128,Analysis!L210),0))</f>
        <v/>
      </c>
      <c r="N210" s="153" t="str">
        <f>IF(L210="","",IF(IFERROR(SUMIFS(TB_TRANSACTIONS[Total ($)],TB_TRANSACTIONS[Subcategory],Analysis!L210,TB_TRANSACTIONS[Month],$K$8),0)&lt;M210,IFERROR(SUMIFS(TB_TRANSACTIONS[Total ($)],TB_TRANSACTIONS[Subcategory],Analysis!L210,TB_TRANSACTIONS[Month],$K$8),0),M210))</f>
        <v/>
      </c>
      <c r="O210" s="153" t="str">
        <f>IF(L210="","",IF(IFERROR(SUMIFS(TB_TRANSACTIONS[Total ($)],TB_TRANSACTIONS[Subcategory],Analysis!L210,TB_TRANSACTIONS[Month],$K$8,TB_TRANSACTIONS[Monthly filter],1),0)&gt;M210,SUMIFS(TB_TRANSACTIONS[Total ($)],TB_TRANSACTIONS[Subcategory],Analysis!L210,TB_TRANSACTIONS[Month],$K$8,TB_TRANSACTIONS[Monthly filter],1),0))</f>
        <v/>
      </c>
      <c r="P210" s="153" t="str">
        <f t="shared" si="81"/>
        <v/>
      </c>
      <c r="Q210" s="151" t="str">
        <f t="shared" si="70"/>
        <v/>
      </c>
      <c r="R210" s="151" t="str">
        <f t="shared" si="82"/>
        <v/>
      </c>
      <c r="S210" s="151" t="str">
        <f t="shared" si="83"/>
        <v/>
      </c>
      <c r="T210" s="226" t="str">
        <f t="shared" si="84"/>
        <v/>
      </c>
      <c r="U210" s="186">
        <v>157</v>
      </c>
      <c r="V210" s="146"/>
      <c r="W210" s="153" t="str">
        <f>IF(L210="","",IFERROR(SUMIFS(TB_TRANSACTIONS[Total ($)],TB_TRANSACTIONS[Subcategory],Analysis!L210,TB_TRANSACTIONS[Month],$K$8,TB_TRANSACTIONS[Expense type],"Fixed",TB_TRANSACTIONS[Monthly filter],1),0))</f>
        <v/>
      </c>
      <c r="X210" s="153" t="str">
        <f>IF(L210="","",IFERROR(SUMIFS(TB_TRANSACTIONS[Total ($)],TB_TRANSACTIONS[Subcategory],Analysis!L210,TB_TRANSACTIONS[Month],$K$8,TB_TRANSACTIONS[Expense type],"Variable",TB_TRANSACTIONS[Monthly filter],1),0))</f>
        <v/>
      </c>
      <c r="Y210" s="153"/>
      <c r="AC210" s="146"/>
      <c r="AD210" s="186">
        <v>157</v>
      </c>
      <c r="AF210" s="153" t="str">
        <f>IF(AE210="","",IFERROR(SUMIFS(Allocations!$AF$29:$AF$128,Allocations!$AH$29:$AH$128,1,Allocations!$AE$29:$AE$128,Analysis!AE210),0))</f>
        <v/>
      </c>
      <c r="AG210" s="153" t="str">
        <f>IF(AE210="","",IF(IFERROR(SUMIFS(TB_TRANSACTIONS[Total ($)],TB_TRANSACTIONS[Quarterly filter],1,TB_TRANSACTIONS[Subcategory],AE210),0)&lt;AF210,IFERROR(SUMIFS(TB_TRANSACTIONS[Total ($)],TB_TRANSACTIONS[Quarterly filter],1,TB_TRANSACTIONS[Subcategory],AE210),0),AF210))</f>
        <v/>
      </c>
      <c r="AH210" s="153" t="str">
        <f>IF(AE210="","",IF(IFERROR(SUMIFS(TB_TRANSACTIONS[Total ($)],TB_TRANSACTIONS[Subcategory],Analysis!AE210,TB_TRANSACTIONS[Quarter],$AD$8,TB_TRANSACTIONS[Quarterly filter],1),0)&gt;AF210,SUMIFS(TB_TRANSACTIONS[Total ($)],TB_TRANSACTIONS[Subcategory],Analysis!AE210,TB_TRANSACTIONS[Quarter],$AD$8,TB_TRANSACTIONS[Quarterly filter],1),0))</f>
        <v/>
      </c>
      <c r="AI210" s="153" t="str">
        <f t="shared" si="76"/>
        <v/>
      </c>
      <c r="AJ210" s="151" t="str">
        <f t="shared" si="77"/>
        <v/>
      </c>
      <c r="AK210" s="151" t="str">
        <f t="shared" si="78"/>
        <v/>
      </c>
      <c r="AL210" s="151" t="str">
        <f t="shared" si="79"/>
        <v/>
      </c>
      <c r="AM210" s="226" t="str">
        <f t="shared" si="80"/>
        <v/>
      </c>
      <c r="AN210" s="186">
        <v>157</v>
      </c>
      <c r="AO210" s="146"/>
      <c r="AP210" s="153" t="str">
        <f>IF(AE210="","",IFERROR(SUMIFS(TB_TRANSACTIONS[Total ($)],TB_TRANSACTIONS[Subcategory],Analysis!AE210,TB_TRANSACTIONS[Quarter],$AD$8,TB_TRANSACTIONS[Expense type],"Fixed",TB_TRANSACTIONS[Quarterly filter],1),0))</f>
        <v/>
      </c>
      <c r="AQ210" s="153" t="str">
        <f>IF(AE210="","",IFERROR(SUMIFS(TB_TRANSACTIONS[Total ($)],TB_TRANSACTIONS[Subcategory],Analysis!AE210,TB_TRANSACTIONS[Quarter],$AD$8,TB_TRANSACTIONS[Expense type],"Variable",TB_TRANSACTIONS[Quarterly filter],1),0))</f>
        <v/>
      </c>
      <c r="AV210" s="146"/>
      <c r="AW210" s="186">
        <v>157</v>
      </c>
      <c r="AX210" s="146"/>
      <c r="AY210" s="153" t="str">
        <f>IF(AX210="","",IFERROR(SUMIFS(TB_ALLOCATIONS[Total ($)],TB_ALLOCATIONS[Annual filter],1,TB_ALLOCATIONS[Subcategory],Analysis!AX210),0))</f>
        <v/>
      </c>
      <c r="AZ210" s="153" t="str">
        <f>IF(AX210="","",IF(IFERROR(SUMIFS(TB_TRANSACTIONS[Total ($)],TB_TRANSACTIONS[Annual filter],1,TB_TRANSACTIONS[Subcategory],AX210),0)&lt;AY210,IFERROR(SUMIFS(TB_TRANSACTIONS[Total ($)],TB_TRANSACTIONS[Annual filter],1,TB_TRANSACTIONS[Subcategory],AX210),0),AY210))</f>
        <v/>
      </c>
      <c r="BA210" s="153" t="str">
        <f>IF(AX210="","",IF(IFERROR(SUMIFS(TB_TRANSACTIONS[Total ($)],TB_TRANSACTIONS[Subcategory],Analysis!AX210,TB_TRANSACTIONS[Annual filter],1),0)&gt;AY210,SUMIFS(TB_TRANSACTIONS[Total ($)],TB_TRANSACTIONS[Subcategory],Analysis!AX210,TB_TRANSACTIONS[Annual filter],1),0))</f>
        <v/>
      </c>
      <c r="BB210" s="153" t="str">
        <f t="shared" si="72"/>
        <v/>
      </c>
      <c r="BC210" s="151" t="str">
        <f t="shared" si="73"/>
        <v/>
      </c>
      <c r="BD210" s="151" t="str">
        <f t="shared" si="71"/>
        <v/>
      </c>
      <c r="BE210" s="151" t="str">
        <f t="shared" si="74"/>
        <v/>
      </c>
      <c r="BF210" s="226" t="str">
        <f t="shared" si="75"/>
        <v/>
      </c>
      <c r="BH210" s="146"/>
      <c r="BI210" s="153" t="str">
        <f>IF(AX210="","",IFERROR(SUMIFS(TB_TRANSACTIONS[Total ($)],TB_TRANSACTIONS[Subcategory],Analysis!AX210,TB_TRANSACTIONS[Annual filter],1,TB_TRANSACTIONS[Expense type],"Fixed"),0))</f>
        <v/>
      </c>
      <c r="BJ210" s="153" t="str">
        <f>IF(AX210="","",IFERROR(SUMIFS(TB_TRANSACTIONS[Total ($)],TB_TRANSACTIONS[Subcategory],Analysis!AX210,TB_TRANSACTIONS[Annual filter],1,TB_TRANSACTIONS[Expense type],"Variable"),0))</f>
        <v/>
      </c>
      <c r="BK210" s="24"/>
      <c r="BL210" s="24"/>
      <c r="BM210" s="24"/>
      <c r="BN210" s="24"/>
      <c r="BO210" s="269" t="str">
        <f ca="1">IF(Summary!$H210="","",OFFSET(Summary!$H210,0,Analysis!BO$10))</f>
        <v/>
      </c>
      <c r="BP210" s="269" t="str">
        <f ca="1">IF(Summary!$H210="","",OFFSET(Summary!$H210,0,Analysis!BP$10))</f>
        <v/>
      </c>
      <c r="BQ210" s="269" t="str">
        <f ca="1">IF(Summary!$H210="","",OFFSET(Summary!$H210,0,Analysis!BQ$10))</f>
        <v/>
      </c>
      <c r="BR210" s="269" t="str">
        <f ca="1">IF(Summary!$H210="","",OFFSET(Summary!$H210,0,Analysis!BR$10))</f>
        <v/>
      </c>
      <c r="BS210" s="269" t="str">
        <f ca="1">IF(Summary!$H210="","",OFFSET(Summary!$H210,0,Analysis!BS$10))</f>
        <v/>
      </c>
      <c r="BT210" s="269" t="str">
        <f ca="1">IF(Summary!$H210="","",OFFSET(Summary!$H210,0,Analysis!BT$10))</f>
        <v/>
      </c>
      <c r="BU210" s="269" t="str">
        <f ca="1">IF(Summary!$H210="","",OFFSET(Summary!$H210,0,Analysis!BU$10))</f>
        <v/>
      </c>
      <c r="BV210" s="269" t="str">
        <f ca="1">IF(Summary!$H210="","",OFFSET(Summary!$H210,0,Analysis!BV$10))</f>
        <v/>
      </c>
      <c r="BW210" s="269" t="str">
        <f ca="1">IF(Summary!$H210="","",OFFSET(Summary!$H210,0,Analysis!BW$10))</f>
        <v/>
      </c>
      <c r="BX210" s="269" t="str">
        <f ca="1">IF(Summary!$H210="","",OFFSET(Summary!$H210,0,Analysis!BX$10))</f>
        <v/>
      </c>
      <c r="BY210" s="269" t="str">
        <f ca="1">IF(Summary!$H210="","",OFFSET(Summary!$H210,0,Analysis!BY$10))</f>
        <v/>
      </c>
      <c r="BZ210" s="269" t="str">
        <f ca="1">IF(Summary!$H210="","",OFFSET(Summary!$H210,0,Analysis!BZ$10))</f>
        <v/>
      </c>
      <c r="CA210" s="269"/>
    </row>
    <row r="211" spans="4:83" ht="18" customHeight="1" x14ac:dyDescent="0.25">
      <c r="D211" s="38"/>
      <c r="E211" s="44"/>
      <c r="F211" s="44"/>
      <c r="G211" s="177"/>
      <c r="H211" s="175"/>
      <c r="J211" s="40"/>
      <c r="K211" s="186">
        <v>158</v>
      </c>
      <c r="L211" s="146"/>
      <c r="M211" s="153" t="str">
        <f>IF(L211="","",IFERROR(SUMIFS(Allocations!$AA$29:$AA$128,Allocations!$AC$29:$AC$128,1,Allocations!$Z$29:$Z$128,Analysis!L211),0))</f>
        <v/>
      </c>
      <c r="N211" s="153" t="str">
        <f>IF(L211="","",IF(IFERROR(SUMIFS(TB_TRANSACTIONS[Total ($)],TB_TRANSACTIONS[Subcategory],Analysis!L211,TB_TRANSACTIONS[Month],$K$8),0)&lt;M211,IFERROR(SUMIFS(TB_TRANSACTIONS[Total ($)],TB_TRANSACTIONS[Subcategory],Analysis!L211,TB_TRANSACTIONS[Month],$K$8),0),M211))</f>
        <v/>
      </c>
      <c r="O211" s="153" t="str">
        <f>IF(L211="","",IF(IFERROR(SUMIFS(TB_TRANSACTIONS[Total ($)],TB_TRANSACTIONS[Subcategory],Analysis!L211,TB_TRANSACTIONS[Month],$K$8,TB_TRANSACTIONS[Monthly filter],1),0)&gt;M211,SUMIFS(TB_TRANSACTIONS[Total ($)],TB_TRANSACTIONS[Subcategory],Analysis!L211,TB_TRANSACTIONS[Month],$K$8,TB_TRANSACTIONS[Monthly filter],1),0))</f>
        <v/>
      </c>
      <c r="P211" s="153" t="str">
        <f t="shared" si="81"/>
        <v/>
      </c>
      <c r="Q211" s="151" t="str">
        <f t="shared" si="70"/>
        <v/>
      </c>
      <c r="R211" s="151" t="str">
        <f t="shared" si="82"/>
        <v/>
      </c>
      <c r="S211" s="151" t="str">
        <f t="shared" si="83"/>
        <v/>
      </c>
      <c r="T211" s="226" t="str">
        <f t="shared" si="84"/>
        <v/>
      </c>
      <c r="U211" s="186">
        <v>158</v>
      </c>
      <c r="V211" s="146"/>
      <c r="W211" s="153" t="str">
        <f>IF(L211="","",IFERROR(SUMIFS(TB_TRANSACTIONS[Total ($)],TB_TRANSACTIONS[Subcategory],Analysis!L211,TB_TRANSACTIONS[Month],$K$8,TB_TRANSACTIONS[Expense type],"Fixed",TB_TRANSACTIONS[Monthly filter],1),0))</f>
        <v/>
      </c>
      <c r="X211" s="153" t="str">
        <f>IF(L211="","",IFERROR(SUMIFS(TB_TRANSACTIONS[Total ($)],TB_TRANSACTIONS[Subcategory],Analysis!L211,TB_TRANSACTIONS[Month],$K$8,TB_TRANSACTIONS[Expense type],"Variable",TB_TRANSACTIONS[Monthly filter],1),0))</f>
        <v/>
      </c>
      <c r="Y211" s="153"/>
      <c r="AC211" s="146"/>
      <c r="AD211" s="186">
        <v>158</v>
      </c>
      <c r="AF211" s="153" t="str">
        <f>IF(AE211="","",IFERROR(SUMIFS(Allocations!$AF$29:$AF$128,Allocations!$AH$29:$AH$128,1,Allocations!$AE$29:$AE$128,Analysis!AE211),0))</f>
        <v/>
      </c>
      <c r="AG211" s="153" t="str">
        <f>IF(AE211="","",IF(IFERROR(SUMIFS(TB_TRANSACTIONS[Total ($)],TB_TRANSACTIONS[Quarterly filter],1,TB_TRANSACTIONS[Subcategory],AE211),0)&lt;AF211,IFERROR(SUMIFS(TB_TRANSACTIONS[Total ($)],TB_TRANSACTIONS[Quarterly filter],1,TB_TRANSACTIONS[Subcategory],AE211),0),AF211))</f>
        <v/>
      </c>
      <c r="AH211" s="153" t="str">
        <f>IF(AE211="","",IF(IFERROR(SUMIFS(TB_TRANSACTIONS[Total ($)],TB_TRANSACTIONS[Subcategory],Analysis!AE211,TB_TRANSACTIONS[Quarter],$AD$8,TB_TRANSACTIONS[Quarterly filter],1),0)&gt;AF211,SUMIFS(TB_TRANSACTIONS[Total ($)],TB_TRANSACTIONS[Subcategory],Analysis!AE211,TB_TRANSACTIONS[Quarter],$AD$8,TB_TRANSACTIONS[Quarterly filter],1),0))</f>
        <v/>
      </c>
      <c r="AI211" s="153" t="str">
        <f t="shared" si="76"/>
        <v/>
      </c>
      <c r="AJ211" s="151" t="str">
        <f t="shared" si="77"/>
        <v/>
      </c>
      <c r="AK211" s="151" t="str">
        <f t="shared" si="78"/>
        <v/>
      </c>
      <c r="AL211" s="151" t="str">
        <f t="shared" si="79"/>
        <v/>
      </c>
      <c r="AM211" s="226" t="str">
        <f t="shared" si="80"/>
        <v/>
      </c>
      <c r="AN211" s="186">
        <v>158</v>
      </c>
      <c r="AO211" s="146"/>
      <c r="AP211" s="153" t="str">
        <f>IF(AE211="","",IFERROR(SUMIFS(TB_TRANSACTIONS[Total ($)],TB_TRANSACTIONS[Subcategory],Analysis!AE211,TB_TRANSACTIONS[Quarter],$AD$8,TB_TRANSACTIONS[Expense type],"Fixed",TB_TRANSACTIONS[Quarterly filter],1),0))</f>
        <v/>
      </c>
      <c r="AQ211" s="153" t="str">
        <f>IF(AE211="","",IFERROR(SUMIFS(TB_TRANSACTIONS[Total ($)],TB_TRANSACTIONS[Subcategory],Analysis!AE211,TB_TRANSACTIONS[Quarter],$AD$8,TB_TRANSACTIONS[Expense type],"Variable",TB_TRANSACTIONS[Quarterly filter],1),0))</f>
        <v/>
      </c>
      <c r="AV211" s="146"/>
      <c r="AW211" s="186">
        <v>158</v>
      </c>
      <c r="AX211" s="146"/>
      <c r="AY211" s="153" t="str">
        <f>IF(AX211="","",IFERROR(SUMIFS(TB_ALLOCATIONS[Total ($)],TB_ALLOCATIONS[Annual filter],1,TB_ALLOCATIONS[Subcategory],Analysis!AX211),0))</f>
        <v/>
      </c>
      <c r="AZ211" s="153" t="str">
        <f>IF(AX211="","",IF(IFERROR(SUMIFS(TB_TRANSACTIONS[Total ($)],TB_TRANSACTIONS[Annual filter],1,TB_TRANSACTIONS[Subcategory],AX211),0)&lt;AY211,IFERROR(SUMIFS(TB_TRANSACTIONS[Total ($)],TB_TRANSACTIONS[Annual filter],1,TB_TRANSACTIONS[Subcategory],AX211),0),AY211))</f>
        <v/>
      </c>
      <c r="BA211" s="153" t="str">
        <f>IF(AX211="","",IF(IFERROR(SUMIFS(TB_TRANSACTIONS[Total ($)],TB_TRANSACTIONS[Subcategory],Analysis!AX211,TB_TRANSACTIONS[Annual filter],1),0)&gt;AY211,SUMIFS(TB_TRANSACTIONS[Total ($)],TB_TRANSACTIONS[Subcategory],Analysis!AX211,TB_TRANSACTIONS[Annual filter],1),0))</f>
        <v/>
      </c>
      <c r="BB211" s="153" t="str">
        <f t="shared" si="72"/>
        <v/>
      </c>
      <c r="BC211" s="151" t="str">
        <f t="shared" si="73"/>
        <v/>
      </c>
      <c r="BD211" s="151" t="str">
        <f t="shared" si="71"/>
        <v/>
      </c>
      <c r="BE211" s="151" t="str">
        <f t="shared" si="74"/>
        <v/>
      </c>
      <c r="BF211" s="226" t="str">
        <f t="shared" si="75"/>
        <v/>
      </c>
      <c r="BH211" s="146"/>
      <c r="BI211" s="153" t="str">
        <f>IF(AX211="","",IFERROR(SUMIFS(TB_TRANSACTIONS[Total ($)],TB_TRANSACTIONS[Subcategory],Analysis!AX211,TB_TRANSACTIONS[Annual filter],1,TB_TRANSACTIONS[Expense type],"Fixed"),0))</f>
        <v/>
      </c>
      <c r="BJ211" s="153" t="str">
        <f>IF(AX211="","",IFERROR(SUMIFS(TB_TRANSACTIONS[Total ($)],TB_TRANSACTIONS[Subcategory],Analysis!AX211,TB_TRANSACTIONS[Annual filter],1,TB_TRANSACTIONS[Expense type],"Variable"),0))</f>
        <v/>
      </c>
      <c r="BK211" s="24"/>
      <c r="BL211" s="24"/>
      <c r="BM211" s="24"/>
      <c r="BN211" s="24"/>
      <c r="BO211" s="269" t="str">
        <f ca="1">IF(Summary!$H211="","",OFFSET(Summary!$H211,0,Analysis!BO$10))</f>
        <v/>
      </c>
      <c r="BP211" s="269" t="str">
        <f ca="1">IF(Summary!$H211="","",OFFSET(Summary!$H211,0,Analysis!BP$10))</f>
        <v/>
      </c>
      <c r="BQ211" s="269" t="str">
        <f ca="1">IF(Summary!$H211="","",OFFSET(Summary!$H211,0,Analysis!BQ$10))</f>
        <v/>
      </c>
      <c r="BR211" s="269" t="str">
        <f ca="1">IF(Summary!$H211="","",OFFSET(Summary!$H211,0,Analysis!BR$10))</f>
        <v/>
      </c>
      <c r="BS211" s="269" t="str">
        <f ca="1">IF(Summary!$H211="","",OFFSET(Summary!$H211,0,Analysis!BS$10))</f>
        <v/>
      </c>
      <c r="BT211" s="269" t="str">
        <f ca="1">IF(Summary!$H211="","",OFFSET(Summary!$H211,0,Analysis!BT$10))</f>
        <v/>
      </c>
      <c r="BU211" s="269" t="str">
        <f ca="1">IF(Summary!$H211="","",OFFSET(Summary!$H211,0,Analysis!BU$10))</f>
        <v/>
      </c>
      <c r="BV211" s="269" t="str">
        <f ca="1">IF(Summary!$H211="","",OFFSET(Summary!$H211,0,Analysis!BV$10))</f>
        <v/>
      </c>
      <c r="BW211" s="269" t="str">
        <f ca="1">IF(Summary!$H211="","",OFFSET(Summary!$H211,0,Analysis!BW$10))</f>
        <v/>
      </c>
      <c r="BX211" s="269" t="str">
        <f ca="1">IF(Summary!$H211="","",OFFSET(Summary!$H211,0,Analysis!BX$10))</f>
        <v/>
      </c>
      <c r="BY211" s="269" t="str">
        <f ca="1">IF(Summary!$H211="","",OFFSET(Summary!$H211,0,Analysis!BY$10))</f>
        <v/>
      </c>
      <c r="BZ211" s="269" t="str">
        <f ca="1">IF(Summary!$H211="","",OFFSET(Summary!$H211,0,Analysis!BZ$10))</f>
        <v/>
      </c>
      <c r="CA211" s="269"/>
    </row>
    <row r="212" spans="4:83" ht="18" customHeight="1" x14ac:dyDescent="0.25">
      <c r="D212" s="38"/>
      <c r="E212" s="44"/>
      <c r="F212" s="44"/>
      <c r="G212" s="177"/>
      <c r="H212" s="175"/>
      <c r="J212" s="40"/>
      <c r="K212" s="186">
        <v>159</v>
      </c>
      <c r="L212" s="146"/>
      <c r="M212" s="153" t="str">
        <f>IF(L212="","",IFERROR(SUMIFS(Allocations!$AA$29:$AA$128,Allocations!$AC$29:$AC$128,1,Allocations!$Z$29:$Z$128,Analysis!L212),0))</f>
        <v/>
      </c>
      <c r="N212" s="153" t="str">
        <f>IF(L212="","",IF(IFERROR(SUMIFS(TB_TRANSACTIONS[Total ($)],TB_TRANSACTIONS[Subcategory],Analysis!L212,TB_TRANSACTIONS[Month],$K$8),0)&lt;M212,IFERROR(SUMIFS(TB_TRANSACTIONS[Total ($)],TB_TRANSACTIONS[Subcategory],Analysis!L212,TB_TRANSACTIONS[Month],$K$8),0),M212))</f>
        <v/>
      </c>
      <c r="O212" s="153" t="str">
        <f>IF(L212="","",IF(IFERROR(SUMIFS(TB_TRANSACTIONS[Total ($)],TB_TRANSACTIONS[Subcategory],Analysis!L212,TB_TRANSACTIONS[Month],$K$8,TB_TRANSACTIONS[Monthly filter],1),0)&gt;M212,SUMIFS(TB_TRANSACTIONS[Total ($)],TB_TRANSACTIONS[Subcategory],Analysis!L212,TB_TRANSACTIONS[Month],$K$8,TB_TRANSACTIONS[Monthly filter],1),0))</f>
        <v/>
      </c>
      <c r="P212" s="153" t="str">
        <f t="shared" si="81"/>
        <v/>
      </c>
      <c r="Q212" s="151" t="str">
        <f t="shared" si="70"/>
        <v/>
      </c>
      <c r="R212" s="151" t="str">
        <f t="shared" si="82"/>
        <v/>
      </c>
      <c r="S212" s="151" t="str">
        <f t="shared" si="83"/>
        <v/>
      </c>
      <c r="T212" s="226" t="str">
        <f t="shared" si="84"/>
        <v/>
      </c>
      <c r="U212" s="186">
        <v>159</v>
      </c>
      <c r="V212" s="146"/>
      <c r="W212" s="153" t="str">
        <f>IF(L212="","",IFERROR(SUMIFS(TB_TRANSACTIONS[Total ($)],TB_TRANSACTIONS[Subcategory],Analysis!L212,TB_TRANSACTIONS[Month],$K$8,TB_TRANSACTIONS[Expense type],"Fixed",TB_TRANSACTIONS[Monthly filter],1),0))</f>
        <v/>
      </c>
      <c r="X212" s="153" t="str">
        <f>IF(L212="","",IFERROR(SUMIFS(TB_TRANSACTIONS[Total ($)],TB_TRANSACTIONS[Subcategory],Analysis!L212,TB_TRANSACTIONS[Month],$K$8,TB_TRANSACTIONS[Expense type],"Variable",TB_TRANSACTIONS[Monthly filter],1),0))</f>
        <v/>
      </c>
      <c r="Y212" s="153"/>
      <c r="AC212" s="146"/>
      <c r="AD212" s="186">
        <v>159</v>
      </c>
      <c r="AF212" s="153" t="str">
        <f>IF(AE212="","",IFERROR(SUMIFS(Allocations!$AF$29:$AF$128,Allocations!$AH$29:$AH$128,1,Allocations!$AE$29:$AE$128,Analysis!AE212),0))</f>
        <v/>
      </c>
      <c r="AG212" s="153" t="str">
        <f>IF(AE212="","",IF(IFERROR(SUMIFS(TB_TRANSACTIONS[Total ($)],TB_TRANSACTIONS[Quarterly filter],1,TB_TRANSACTIONS[Subcategory],AE212),0)&lt;AF212,IFERROR(SUMIFS(TB_TRANSACTIONS[Total ($)],TB_TRANSACTIONS[Quarterly filter],1,TB_TRANSACTIONS[Subcategory],AE212),0),AF212))</f>
        <v/>
      </c>
      <c r="AH212" s="153" t="str">
        <f>IF(AE212="","",IF(IFERROR(SUMIFS(TB_TRANSACTIONS[Total ($)],TB_TRANSACTIONS[Subcategory],Analysis!AE212,TB_TRANSACTIONS[Quarter],$AD$8,TB_TRANSACTIONS[Quarterly filter],1),0)&gt;AF212,SUMIFS(TB_TRANSACTIONS[Total ($)],TB_TRANSACTIONS[Subcategory],Analysis!AE212,TB_TRANSACTIONS[Quarter],$AD$8,TB_TRANSACTIONS[Quarterly filter],1),0))</f>
        <v/>
      </c>
      <c r="AI212" s="153" t="str">
        <f t="shared" si="76"/>
        <v/>
      </c>
      <c r="AJ212" s="151" t="str">
        <f t="shared" si="77"/>
        <v/>
      </c>
      <c r="AK212" s="151" t="str">
        <f t="shared" si="78"/>
        <v/>
      </c>
      <c r="AL212" s="151" t="str">
        <f t="shared" si="79"/>
        <v/>
      </c>
      <c r="AM212" s="226" t="str">
        <f t="shared" si="80"/>
        <v/>
      </c>
      <c r="AN212" s="186">
        <v>159</v>
      </c>
      <c r="AO212" s="146"/>
      <c r="AP212" s="153" t="str">
        <f>IF(AE212="","",IFERROR(SUMIFS(TB_TRANSACTIONS[Total ($)],TB_TRANSACTIONS[Subcategory],Analysis!AE212,TB_TRANSACTIONS[Quarter],$AD$8,TB_TRANSACTIONS[Expense type],"Fixed",TB_TRANSACTIONS[Quarterly filter],1),0))</f>
        <v/>
      </c>
      <c r="AQ212" s="153" t="str">
        <f>IF(AE212="","",IFERROR(SUMIFS(TB_TRANSACTIONS[Total ($)],TB_TRANSACTIONS[Subcategory],Analysis!AE212,TB_TRANSACTIONS[Quarter],$AD$8,TB_TRANSACTIONS[Expense type],"Variable",TB_TRANSACTIONS[Quarterly filter],1),0))</f>
        <v/>
      </c>
      <c r="AV212" s="146"/>
      <c r="AW212" s="186">
        <v>159</v>
      </c>
      <c r="AX212" s="146"/>
      <c r="AY212" s="153" t="str">
        <f>IF(AX212="","",IFERROR(SUMIFS(TB_ALLOCATIONS[Total ($)],TB_ALLOCATIONS[Annual filter],1,TB_ALLOCATIONS[Subcategory],Analysis!AX212),0))</f>
        <v/>
      </c>
      <c r="AZ212" s="153" t="str">
        <f>IF(AX212="","",IF(IFERROR(SUMIFS(TB_TRANSACTIONS[Total ($)],TB_TRANSACTIONS[Annual filter],1,TB_TRANSACTIONS[Subcategory],AX212),0)&lt;AY212,IFERROR(SUMIFS(TB_TRANSACTIONS[Total ($)],TB_TRANSACTIONS[Annual filter],1,TB_TRANSACTIONS[Subcategory],AX212),0),AY212))</f>
        <v/>
      </c>
      <c r="BA212" s="153" t="str">
        <f>IF(AX212="","",IF(IFERROR(SUMIFS(TB_TRANSACTIONS[Total ($)],TB_TRANSACTIONS[Subcategory],Analysis!AX212,TB_TRANSACTIONS[Annual filter],1),0)&gt;AY212,SUMIFS(TB_TRANSACTIONS[Total ($)],TB_TRANSACTIONS[Subcategory],Analysis!AX212,TB_TRANSACTIONS[Annual filter],1),0))</f>
        <v/>
      </c>
      <c r="BB212" s="153" t="str">
        <f t="shared" si="72"/>
        <v/>
      </c>
      <c r="BC212" s="151" t="str">
        <f t="shared" si="73"/>
        <v/>
      </c>
      <c r="BD212" s="151" t="str">
        <f t="shared" si="71"/>
        <v/>
      </c>
      <c r="BE212" s="151" t="str">
        <f t="shared" si="74"/>
        <v/>
      </c>
      <c r="BF212" s="226" t="str">
        <f t="shared" si="75"/>
        <v/>
      </c>
      <c r="BH212" s="146"/>
      <c r="BI212" s="153" t="str">
        <f>IF(AX212="","",IFERROR(SUMIFS(TB_TRANSACTIONS[Total ($)],TB_TRANSACTIONS[Subcategory],Analysis!AX212,TB_TRANSACTIONS[Annual filter],1,TB_TRANSACTIONS[Expense type],"Fixed"),0))</f>
        <v/>
      </c>
      <c r="BJ212" s="153" t="str">
        <f>IF(AX212="","",IFERROR(SUMIFS(TB_TRANSACTIONS[Total ($)],TB_TRANSACTIONS[Subcategory],Analysis!AX212,TB_TRANSACTIONS[Annual filter],1,TB_TRANSACTIONS[Expense type],"Variable"),0))</f>
        <v/>
      </c>
      <c r="BK212" s="24"/>
      <c r="BL212" s="24"/>
      <c r="BM212" s="24"/>
      <c r="BN212" s="24"/>
      <c r="BO212" s="269" t="str">
        <f ca="1">IF(Summary!$H212="","",OFFSET(Summary!$H212,0,Analysis!BO$10))</f>
        <v/>
      </c>
      <c r="BP212" s="269" t="str">
        <f ca="1">IF(Summary!$H212="","",OFFSET(Summary!$H212,0,Analysis!BP$10))</f>
        <v/>
      </c>
      <c r="BQ212" s="269" t="str">
        <f ca="1">IF(Summary!$H212="","",OFFSET(Summary!$H212,0,Analysis!BQ$10))</f>
        <v/>
      </c>
      <c r="BR212" s="269" t="str">
        <f ca="1">IF(Summary!$H212="","",OFFSET(Summary!$H212,0,Analysis!BR$10))</f>
        <v/>
      </c>
      <c r="BS212" s="269" t="str">
        <f ca="1">IF(Summary!$H212="","",OFFSET(Summary!$H212,0,Analysis!BS$10))</f>
        <v/>
      </c>
      <c r="BT212" s="269" t="str">
        <f ca="1">IF(Summary!$H212="","",OFFSET(Summary!$H212,0,Analysis!BT$10))</f>
        <v/>
      </c>
      <c r="BU212" s="269" t="str">
        <f ca="1">IF(Summary!$H212="","",OFFSET(Summary!$H212,0,Analysis!BU$10))</f>
        <v/>
      </c>
      <c r="BV212" s="269" t="str">
        <f ca="1">IF(Summary!$H212="","",OFFSET(Summary!$H212,0,Analysis!BV$10))</f>
        <v/>
      </c>
      <c r="BW212" s="269" t="str">
        <f ca="1">IF(Summary!$H212="","",OFFSET(Summary!$H212,0,Analysis!BW$10))</f>
        <v/>
      </c>
      <c r="BX212" s="269" t="str">
        <f ca="1">IF(Summary!$H212="","",OFFSET(Summary!$H212,0,Analysis!BX$10))</f>
        <v/>
      </c>
      <c r="BY212" s="269" t="str">
        <f ca="1">IF(Summary!$H212="","",OFFSET(Summary!$H212,0,Analysis!BY$10))</f>
        <v/>
      </c>
      <c r="BZ212" s="269" t="str">
        <f ca="1">IF(Summary!$H212="","",OFFSET(Summary!$H212,0,Analysis!BZ$10))</f>
        <v/>
      </c>
      <c r="CA212" s="269"/>
    </row>
    <row r="213" spans="4:83" ht="18" customHeight="1" x14ac:dyDescent="0.25">
      <c r="D213" s="38"/>
      <c r="E213" s="44"/>
      <c r="F213" s="44"/>
      <c r="G213" s="177"/>
      <c r="H213" s="175"/>
      <c r="J213" s="40"/>
      <c r="K213" s="186">
        <v>160</v>
      </c>
      <c r="L213" s="146"/>
      <c r="M213" s="153" t="str">
        <f>IF(L213="","",IFERROR(SUMIFS(Allocations!$AA$29:$AA$128,Allocations!$AC$29:$AC$128,1,Allocations!$Z$29:$Z$128,Analysis!L213),0))</f>
        <v/>
      </c>
      <c r="N213" s="153" t="str">
        <f>IF(L213="","",IF(IFERROR(SUMIFS(TB_TRANSACTIONS[Total ($)],TB_TRANSACTIONS[Subcategory],Analysis!L213,TB_TRANSACTIONS[Month],$K$8),0)&lt;M213,IFERROR(SUMIFS(TB_TRANSACTIONS[Total ($)],TB_TRANSACTIONS[Subcategory],Analysis!L213,TB_TRANSACTIONS[Month],$K$8),0),M213))</f>
        <v/>
      </c>
      <c r="O213" s="153" t="str">
        <f>IF(L213="","",IF(IFERROR(SUMIFS(TB_TRANSACTIONS[Total ($)],TB_TRANSACTIONS[Subcategory],Analysis!L213,TB_TRANSACTIONS[Month],$K$8,TB_TRANSACTIONS[Monthly filter],1),0)&gt;M213,SUMIFS(TB_TRANSACTIONS[Total ($)],TB_TRANSACTIONS[Subcategory],Analysis!L213,TB_TRANSACTIONS[Month],$K$8,TB_TRANSACTIONS[Monthly filter],1),0))</f>
        <v/>
      </c>
      <c r="P213" s="153" t="str">
        <f t="shared" si="81"/>
        <v/>
      </c>
      <c r="Q213" s="151" t="str">
        <f t="shared" si="70"/>
        <v/>
      </c>
      <c r="R213" s="151" t="str">
        <f t="shared" si="82"/>
        <v/>
      </c>
      <c r="S213" s="151" t="str">
        <f t="shared" si="83"/>
        <v/>
      </c>
      <c r="T213" s="226" t="str">
        <f t="shared" si="84"/>
        <v/>
      </c>
      <c r="U213" s="186">
        <v>160</v>
      </c>
      <c r="V213" s="146"/>
      <c r="W213" s="153" t="str">
        <f>IF(L213="","",IFERROR(SUMIFS(TB_TRANSACTIONS[Total ($)],TB_TRANSACTIONS[Subcategory],Analysis!L213,TB_TRANSACTIONS[Month],$K$8,TB_TRANSACTIONS[Expense type],"Fixed",TB_TRANSACTIONS[Monthly filter],1),0))</f>
        <v/>
      </c>
      <c r="X213" s="153" t="str">
        <f>IF(L213="","",IFERROR(SUMIFS(TB_TRANSACTIONS[Total ($)],TB_TRANSACTIONS[Subcategory],Analysis!L213,TB_TRANSACTIONS[Month],$K$8,TB_TRANSACTIONS[Expense type],"Variable",TB_TRANSACTIONS[Monthly filter],1),0))</f>
        <v/>
      </c>
      <c r="Y213" s="153"/>
      <c r="AC213" s="146"/>
      <c r="AD213" s="186">
        <v>160</v>
      </c>
      <c r="AF213" s="153" t="str">
        <f>IF(AE213="","",IFERROR(SUMIFS(Allocations!$AF$29:$AF$128,Allocations!$AH$29:$AH$128,1,Allocations!$AE$29:$AE$128,Analysis!AE213),0))</f>
        <v/>
      </c>
      <c r="AG213" s="153" t="str">
        <f>IF(AE213="","",IF(IFERROR(SUMIFS(TB_TRANSACTIONS[Total ($)],TB_TRANSACTIONS[Quarterly filter],1,TB_TRANSACTIONS[Subcategory],AE213),0)&lt;AF213,IFERROR(SUMIFS(TB_TRANSACTIONS[Total ($)],TB_TRANSACTIONS[Quarterly filter],1,TB_TRANSACTIONS[Subcategory],AE213),0),AF213))</f>
        <v/>
      </c>
      <c r="AH213" s="153" t="str">
        <f>IF(AE213="","",IF(IFERROR(SUMIFS(TB_TRANSACTIONS[Total ($)],TB_TRANSACTIONS[Subcategory],Analysis!AE213,TB_TRANSACTIONS[Quarter],$AD$8,TB_TRANSACTIONS[Quarterly filter],1),0)&gt;AF213,SUMIFS(TB_TRANSACTIONS[Total ($)],TB_TRANSACTIONS[Subcategory],Analysis!AE213,TB_TRANSACTIONS[Quarter],$AD$8,TB_TRANSACTIONS[Quarterly filter],1),0))</f>
        <v/>
      </c>
      <c r="AI213" s="153" t="str">
        <f t="shared" si="76"/>
        <v/>
      </c>
      <c r="AJ213" s="151" t="str">
        <f t="shared" si="77"/>
        <v/>
      </c>
      <c r="AK213" s="151" t="str">
        <f t="shared" si="78"/>
        <v/>
      </c>
      <c r="AL213" s="151" t="str">
        <f t="shared" si="79"/>
        <v/>
      </c>
      <c r="AM213" s="226" t="str">
        <f t="shared" si="80"/>
        <v/>
      </c>
      <c r="AN213" s="186">
        <v>160</v>
      </c>
      <c r="AO213" s="146"/>
      <c r="AP213" s="153" t="str">
        <f>IF(AE213="","",IFERROR(SUMIFS(TB_TRANSACTIONS[Total ($)],TB_TRANSACTIONS[Subcategory],Analysis!AE213,TB_TRANSACTIONS[Quarter],$AD$8,TB_TRANSACTIONS[Expense type],"Fixed",TB_TRANSACTIONS[Quarterly filter],1),0))</f>
        <v/>
      </c>
      <c r="AQ213" s="153" t="str">
        <f>IF(AE213="","",IFERROR(SUMIFS(TB_TRANSACTIONS[Total ($)],TB_TRANSACTIONS[Subcategory],Analysis!AE213,TB_TRANSACTIONS[Quarter],$AD$8,TB_TRANSACTIONS[Expense type],"Variable",TB_TRANSACTIONS[Quarterly filter],1),0))</f>
        <v/>
      </c>
      <c r="AV213" s="146"/>
      <c r="AW213" s="186">
        <v>160</v>
      </c>
      <c r="AX213" s="146"/>
      <c r="AY213" s="153" t="str">
        <f>IF(AX213="","",IFERROR(SUMIFS(TB_ALLOCATIONS[Total ($)],TB_ALLOCATIONS[Annual filter],1,TB_ALLOCATIONS[Subcategory],Analysis!AX213),0))</f>
        <v/>
      </c>
      <c r="AZ213" s="153" t="str">
        <f>IF(AX213="","",IF(IFERROR(SUMIFS(TB_TRANSACTIONS[Total ($)],TB_TRANSACTIONS[Annual filter],1,TB_TRANSACTIONS[Subcategory],AX213),0)&lt;AY213,IFERROR(SUMIFS(TB_TRANSACTIONS[Total ($)],TB_TRANSACTIONS[Annual filter],1,TB_TRANSACTIONS[Subcategory],AX213),0),AY213))</f>
        <v/>
      </c>
      <c r="BA213" s="153" t="str">
        <f>IF(AX213="","",IF(IFERROR(SUMIFS(TB_TRANSACTIONS[Total ($)],TB_TRANSACTIONS[Subcategory],Analysis!AX213,TB_TRANSACTIONS[Annual filter],1),0)&gt;AY213,SUMIFS(TB_TRANSACTIONS[Total ($)],TB_TRANSACTIONS[Subcategory],Analysis!AX213,TB_TRANSACTIONS[Annual filter],1),0))</f>
        <v/>
      </c>
      <c r="BB213" s="153" t="str">
        <f t="shared" si="72"/>
        <v/>
      </c>
      <c r="BC213" s="151" t="str">
        <f t="shared" si="73"/>
        <v/>
      </c>
      <c r="BD213" s="151" t="str">
        <f t="shared" si="71"/>
        <v/>
      </c>
      <c r="BE213" s="151" t="str">
        <f t="shared" si="74"/>
        <v/>
      </c>
      <c r="BF213" s="226" t="str">
        <f t="shared" si="75"/>
        <v/>
      </c>
      <c r="BH213" s="146"/>
      <c r="BI213" s="153" t="str">
        <f>IF(AX213="","",IFERROR(SUMIFS(TB_TRANSACTIONS[Total ($)],TB_TRANSACTIONS[Subcategory],Analysis!AX213,TB_TRANSACTIONS[Annual filter],1,TB_TRANSACTIONS[Expense type],"Fixed"),0))</f>
        <v/>
      </c>
      <c r="BJ213" s="153" t="str">
        <f>IF(AX213="","",IFERROR(SUMIFS(TB_TRANSACTIONS[Total ($)],TB_TRANSACTIONS[Subcategory],Analysis!AX213,TB_TRANSACTIONS[Annual filter],1,TB_TRANSACTIONS[Expense type],"Variable"),0))</f>
        <v/>
      </c>
      <c r="BO213" s="275"/>
      <c r="BP213" s="275"/>
      <c r="BQ213" s="275"/>
      <c r="BR213" s="275"/>
      <c r="BS213" s="275"/>
      <c r="BT213" s="275"/>
      <c r="BU213" s="275"/>
      <c r="BV213" s="275"/>
      <c r="BW213" s="275"/>
      <c r="BX213" s="275"/>
      <c r="BY213" s="275"/>
      <c r="BZ213" s="275"/>
      <c r="CA213" s="275"/>
      <c r="CB213" s="275"/>
      <c r="CC213" s="275"/>
      <c r="CD213" s="275"/>
      <c r="CE213" s="275"/>
    </row>
    <row r="214" spans="4:83" ht="18" customHeight="1" x14ac:dyDescent="0.25">
      <c r="D214" s="38"/>
      <c r="E214" s="44"/>
      <c r="F214" s="44"/>
      <c r="G214" s="177"/>
      <c r="H214" s="175"/>
      <c r="J214" s="40"/>
      <c r="K214" s="186">
        <v>161</v>
      </c>
      <c r="L214" s="146"/>
      <c r="M214" s="153" t="str">
        <f>IF(L214="","",IFERROR(SUMIFS(Allocations!$AA$29:$AA$128,Allocations!$AC$29:$AC$128,1,Allocations!$Z$29:$Z$128,Analysis!L214),0))</f>
        <v/>
      </c>
      <c r="N214" s="153" t="str">
        <f>IF(L214="","",IF(IFERROR(SUMIFS(TB_TRANSACTIONS[Total ($)],TB_TRANSACTIONS[Subcategory],Analysis!L214,TB_TRANSACTIONS[Month],$K$8),0)&lt;M214,IFERROR(SUMIFS(TB_TRANSACTIONS[Total ($)],TB_TRANSACTIONS[Subcategory],Analysis!L214,TB_TRANSACTIONS[Month],$K$8),0),M214))</f>
        <v/>
      </c>
      <c r="O214" s="153" t="str">
        <f>IF(L214="","",IF(IFERROR(SUMIFS(TB_TRANSACTIONS[Total ($)],TB_TRANSACTIONS[Subcategory],Analysis!L214,TB_TRANSACTIONS[Month],$K$8,TB_TRANSACTIONS[Monthly filter],1),0)&gt;M214,SUMIFS(TB_TRANSACTIONS[Total ($)],TB_TRANSACTIONS[Subcategory],Analysis!L214,TB_TRANSACTIONS[Month],$K$8,TB_TRANSACTIONS[Monthly filter],1),0))</f>
        <v/>
      </c>
      <c r="P214" s="153" t="str">
        <f t="shared" si="81"/>
        <v/>
      </c>
      <c r="Q214" s="151" t="str">
        <f t="shared" si="70"/>
        <v/>
      </c>
      <c r="R214" s="151" t="str">
        <f t="shared" si="82"/>
        <v/>
      </c>
      <c r="S214" s="151" t="str">
        <f t="shared" si="83"/>
        <v/>
      </c>
      <c r="T214" s="226" t="str">
        <f t="shared" si="84"/>
        <v/>
      </c>
      <c r="U214" s="186">
        <v>161</v>
      </c>
      <c r="V214" s="146"/>
      <c r="W214" s="153" t="str">
        <f>IF(L214="","",IFERROR(SUMIFS(TB_TRANSACTIONS[Total ($)],TB_TRANSACTIONS[Subcategory],Analysis!L214,TB_TRANSACTIONS[Month],$K$8,TB_TRANSACTIONS[Expense type],"Fixed",TB_TRANSACTIONS[Monthly filter],1),0))</f>
        <v/>
      </c>
      <c r="X214" s="153" t="str">
        <f>IF(L214="","",IFERROR(SUMIFS(TB_TRANSACTIONS[Total ($)],TB_TRANSACTIONS[Subcategory],Analysis!L214,TB_TRANSACTIONS[Month],$K$8,TB_TRANSACTIONS[Expense type],"Variable",TB_TRANSACTIONS[Monthly filter],1),0))</f>
        <v/>
      </c>
      <c r="Y214" s="153"/>
      <c r="AC214" s="146"/>
      <c r="AD214" s="186">
        <v>161</v>
      </c>
      <c r="AF214" s="153" t="str">
        <f>IF(AE214="","",IFERROR(SUMIFS(Allocations!$AF$29:$AF$128,Allocations!$AH$29:$AH$128,1,Allocations!$AE$29:$AE$128,Analysis!AE214),0))</f>
        <v/>
      </c>
      <c r="AG214" s="153" t="str">
        <f>IF(AE214="","",IF(IFERROR(SUMIFS(TB_TRANSACTIONS[Total ($)],TB_TRANSACTIONS[Quarterly filter],1,TB_TRANSACTIONS[Subcategory],AE214),0)&lt;AF214,IFERROR(SUMIFS(TB_TRANSACTIONS[Total ($)],TB_TRANSACTIONS[Quarterly filter],1,TB_TRANSACTIONS[Subcategory],AE214),0),AF214))</f>
        <v/>
      </c>
      <c r="AH214" s="153" t="str">
        <f>IF(AE214="","",IF(IFERROR(SUMIFS(TB_TRANSACTIONS[Total ($)],TB_TRANSACTIONS[Subcategory],Analysis!AE214,TB_TRANSACTIONS[Quarter],$AD$8,TB_TRANSACTIONS[Quarterly filter],1),0)&gt;AF214,SUMIFS(TB_TRANSACTIONS[Total ($)],TB_TRANSACTIONS[Subcategory],Analysis!AE214,TB_TRANSACTIONS[Quarter],$AD$8,TB_TRANSACTIONS[Quarterly filter],1),0))</f>
        <v/>
      </c>
      <c r="AI214" s="153" t="str">
        <f t="shared" si="76"/>
        <v/>
      </c>
      <c r="AJ214" s="151" t="str">
        <f t="shared" si="77"/>
        <v/>
      </c>
      <c r="AK214" s="151" t="str">
        <f t="shared" si="78"/>
        <v/>
      </c>
      <c r="AL214" s="151" t="str">
        <f t="shared" si="79"/>
        <v/>
      </c>
      <c r="AM214" s="226" t="str">
        <f t="shared" si="80"/>
        <v/>
      </c>
      <c r="AN214" s="186">
        <v>161</v>
      </c>
      <c r="AO214" s="146"/>
      <c r="AP214" s="153" t="str">
        <f>IF(AE214="","",IFERROR(SUMIFS(TB_TRANSACTIONS[Total ($)],TB_TRANSACTIONS[Subcategory],Analysis!AE214,TB_TRANSACTIONS[Quarter],$AD$8,TB_TRANSACTIONS[Expense type],"Fixed",TB_TRANSACTIONS[Quarterly filter],1),0))</f>
        <v/>
      </c>
      <c r="AQ214" s="153" t="str">
        <f>IF(AE214="","",IFERROR(SUMIFS(TB_TRANSACTIONS[Total ($)],TB_TRANSACTIONS[Subcategory],Analysis!AE214,TB_TRANSACTIONS[Quarter],$AD$8,TB_TRANSACTIONS[Expense type],"Variable",TB_TRANSACTIONS[Quarterly filter],1),0))</f>
        <v/>
      </c>
      <c r="AV214" s="146"/>
      <c r="AW214" s="186">
        <v>161</v>
      </c>
      <c r="AX214" s="146"/>
      <c r="AY214" s="153" t="str">
        <f>IF(AX214="","",IFERROR(SUMIFS(TB_ALLOCATIONS[Total ($)],TB_ALLOCATIONS[Annual filter],1,TB_ALLOCATIONS[Subcategory],Analysis!AX214),0))</f>
        <v/>
      </c>
      <c r="AZ214" s="153" t="str">
        <f>IF(AX214="","",IF(IFERROR(SUMIFS(TB_TRANSACTIONS[Total ($)],TB_TRANSACTIONS[Annual filter],1,TB_TRANSACTIONS[Subcategory],AX214),0)&lt;AY214,IFERROR(SUMIFS(TB_TRANSACTIONS[Total ($)],TB_TRANSACTIONS[Annual filter],1,TB_TRANSACTIONS[Subcategory],AX214),0),AY214))</f>
        <v/>
      </c>
      <c r="BA214" s="153" t="str">
        <f>IF(AX214="","",IF(IFERROR(SUMIFS(TB_TRANSACTIONS[Total ($)],TB_TRANSACTIONS[Subcategory],Analysis!AX214,TB_TRANSACTIONS[Annual filter],1),0)&gt;AY214,SUMIFS(TB_TRANSACTIONS[Total ($)],TB_TRANSACTIONS[Subcategory],Analysis!AX214,TB_TRANSACTIONS[Annual filter],1),0))</f>
        <v/>
      </c>
      <c r="BB214" s="153" t="str">
        <f t="shared" si="72"/>
        <v/>
      </c>
      <c r="BC214" s="151" t="str">
        <f t="shared" si="73"/>
        <v/>
      </c>
      <c r="BD214" s="151" t="str">
        <f t="shared" si="71"/>
        <v/>
      </c>
      <c r="BE214" s="151" t="str">
        <f t="shared" si="74"/>
        <v/>
      </c>
      <c r="BF214" s="226" t="str">
        <f t="shared" si="75"/>
        <v/>
      </c>
      <c r="BH214" s="146"/>
      <c r="BI214" s="153" t="str">
        <f>IF(AX214="","",IFERROR(SUMIFS(TB_TRANSACTIONS[Total ($)],TB_TRANSACTIONS[Subcategory],Analysis!AX214,TB_TRANSACTIONS[Annual filter],1,TB_TRANSACTIONS[Expense type],"Fixed"),0))</f>
        <v/>
      </c>
      <c r="BJ214" s="153" t="str">
        <f>IF(AX214="","",IFERROR(SUMIFS(TB_TRANSACTIONS[Total ($)],TB_TRANSACTIONS[Subcategory],Analysis!AX214,TB_TRANSACTIONS[Annual filter],1,TB_TRANSACTIONS[Expense type],"Variable"),0))</f>
        <v/>
      </c>
    </row>
    <row r="215" spans="4:83" ht="18" customHeight="1" x14ac:dyDescent="0.25">
      <c r="D215" s="38"/>
      <c r="E215" s="44"/>
      <c r="F215" s="44"/>
      <c r="G215" s="177"/>
      <c r="H215" s="175"/>
      <c r="J215" s="40"/>
      <c r="K215" s="186">
        <v>162</v>
      </c>
      <c r="L215" s="146"/>
      <c r="M215" s="153" t="str">
        <f>IF(L215="","",IFERROR(SUMIFS(Allocations!$AA$29:$AA$128,Allocations!$AC$29:$AC$128,1,Allocations!$Z$29:$Z$128,Analysis!L215),0))</f>
        <v/>
      </c>
      <c r="N215" s="153" t="str">
        <f>IF(L215="","",IF(IFERROR(SUMIFS(TB_TRANSACTIONS[Total ($)],TB_TRANSACTIONS[Subcategory],Analysis!L215,TB_TRANSACTIONS[Month],$K$8),0)&lt;M215,IFERROR(SUMIFS(TB_TRANSACTIONS[Total ($)],TB_TRANSACTIONS[Subcategory],Analysis!L215,TB_TRANSACTIONS[Month],$K$8),0),M215))</f>
        <v/>
      </c>
      <c r="O215" s="153" t="str">
        <f>IF(L215="","",IF(IFERROR(SUMIFS(TB_TRANSACTIONS[Total ($)],TB_TRANSACTIONS[Subcategory],Analysis!L215,TB_TRANSACTIONS[Month],$K$8,TB_TRANSACTIONS[Monthly filter],1),0)&gt;M215,SUMIFS(TB_TRANSACTIONS[Total ($)],TB_TRANSACTIONS[Subcategory],Analysis!L215,TB_TRANSACTIONS[Month],$K$8,TB_TRANSACTIONS[Monthly filter],1),0))</f>
        <v/>
      </c>
      <c r="P215" s="153" t="str">
        <f t="shared" si="81"/>
        <v/>
      </c>
      <c r="Q215" s="151" t="str">
        <f t="shared" si="70"/>
        <v/>
      </c>
      <c r="R215" s="151" t="str">
        <f t="shared" si="82"/>
        <v/>
      </c>
      <c r="S215" s="151" t="str">
        <f t="shared" si="83"/>
        <v/>
      </c>
      <c r="T215" s="226" t="str">
        <f t="shared" si="84"/>
        <v/>
      </c>
      <c r="U215" s="186">
        <v>162</v>
      </c>
      <c r="V215" s="146"/>
      <c r="W215" s="153" t="str">
        <f>IF(L215="","",IFERROR(SUMIFS(TB_TRANSACTIONS[Total ($)],TB_TRANSACTIONS[Subcategory],Analysis!L215,TB_TRANSACTIONS[Month],$K$8,TB_TRANSACTIONS[Expense type],"Fixed",TB_TRANSACTIONS[Monthly filter],1),0))</f>
        <v/>
      </c>
      <c r="X215" s="153" t="str">
        <f>IF(L215="","",IFERROR(SUMIFS(TB_TRANSACTIONS[Total ($)],TB_TRANSACTIONS[Subcategory],Analysis!L215,TB_TRANSACTIONS[Month],$K$8,TB_TRANSACTIONS[Expense type],"Variable",TB_TRANSACTIONS[Monthly filter],1),0))</f>
        <v/>
      </c>
      <c r="Y215" s="153"/>
      <c r="AC215" s="146"/>
      <c r="AD215" s="186">
        <v>162</v>
      </c>
      <c r="AF215" s="153" t="str">
        <f>IF(AE215="","",IFERROR(SUMIFS(Allocations!$AF$29:$AF$128,Allocations!$AH$29:$AH$128,1,Allocations!$AE$29:$AE$128,Analysis!AE215),0))</f>
        <v/>
      </c>
      <c r="AG215" s="153" t="str">
        <f>IF(AE215="","",IF(IFERROR(SUMIFS(TB_TRANSACTIONS[Total ($)],TB_TRANSACTIONS[Quarterly filter],1,TB_TRANSACTIONS[Subcategory],AE215),0)&lt;AF215,IFERROR(SUMIFS(TB_TRANSACTIONS[Total ($)],TB_TRANSACTIONS[Quarterly filter],1,TB_TRANSACTIONS[Subcategory],AE215),0),AF215))</f>
        <v/>
      </c>
      <c r="AH215" s="153" t="str">
        <f>IF(AE215="","",IF(IFERROR(SUMIFS(TB_TRANSACTIONS[Total ($)],TB_TRANSACTIONS[Subcategory],Analysis!AE215,TB_TRANSACTIONS[Quarter],$AD$8,TB_TRANSACTIONS[Quarterly filter],1),0)&gt;AF215,SUMIFS(TB_TRANSACTIONS[Total ($)],TB_TRANSACTIONS[Subcategory],Analysis!AE215,TB_TRANSACTIONS[Quarter],$AD$8,TB_TRANSACTIONS[Quarterly filter],1),0))</f>
        <v/>
      </c>
      <c r="AI215" s="153" t="str">
        <f t="shared" si="76"/>
        <v/>
      </c>
      <c r="AJ215" s="151" t="str">
        <f t="shared" si="77"/>
        <v/>
      </c>
      <c r="AK215" s="151" t="str">
        <f t="shared" si="78"/>
        <v/>
      </c>
      <c r="AL215" s="151" t="str">
        <f t="shared" si="79"/>
        <v/>
      </c>
      <c r="AM215" s="226" t="str">
        <f t="shared" si="80"/>
        <v/>
      </c>
      <c r="AN215" s="186">
        <v>162</v>
      </c>
      <c r="AO215" s="146"/>
      <c r="AP215" s="153" t="str">
        <f>IF(AE215="","",IFERROR(SUMIFS(TB_TRANSACTIONS[Total ($)],TB_TRANSACTIONS[Subcategory],Analysis!AE215,TB_TRANSACTIONS[Quarter],$AD$8,TB_TRANSACTIONS[Expense type],"Fixed",TB_TRANSACTIONS[Quarterly filter],1),0))</f>
        <v/>
      </c>
      <c r="AQ215" s="153" t="str">
        <f>IF(AE215="","",IFERROR(SUMIFS(TB_TRANSACTIONS[Total ($)],TB_TRANSACTIONS[Subcategory],Analysis!AE215,TB_TRANSACTIONS[Quarter],$AD$8,TB_TRANSACTIONS[Expense type],"Variable",TB_TRANSACTIONS[Quarterly filter],1),0))</f>
        <v/>
      </c>
      <c r="AV215" s="146"/>
      <c r="AW215" s="186">
        <v>162</v>
      </c>
      <c r="AX215" s="146"/>
      <c r="AY215" s="153" t="str">
        <f>IF(AX215="","",IFERROR(SUMIFS(TB_ALLOCATIONS[Total ($)],TB_ALLOCATIONS[Annual filter],1,TB_ALLOCATIONS[Subcategory],Analysis!AX215),0))</f>
        <v/>
      </c>
      <c r="AZ215" s="153" t="str">
        <f>IF(AX215="","",IF(IFERROR(SUMIFS(TB_TRANSACTIONS[Total ($)],TB_TRANSACTIONS[Annual filter],1,TB_TRANSACTIONS[Subcategory],AX215),0)&lt;AY215,IFERROR(SUMIFS(TB_TRANSACTIONS[Total ($)],TB_TRANSACTIONS[Annual filter],1,TB_TRANSACTIONS[Subcategory],AX215),0),AY215))</f>
        <v/>
      </c>
      <c r="BA215" s="153" t="str">
        <f>IF(AX215="","",IF(IFERROR(SUMIFS(TB_TRANSACTIONS[Total ($)],TB_TRANSACTIONS[Subcategory],Analysis!AX215,TB_TRANSACTIONS[Annual filter],1),0)&gt;AY215,SUMIFS(TB_TRANSACTIONS[Total ($)],TB_TRANSACTIONS[Subcategory],Analysis!AX215,TB_TRANSACTIONS[Annual filter],1),0))</f>
        <v/>
      </c>
      <c r="BB215" s="153" t="str">
        <f t="shared" si="72"/>
        <v/>
      </c>
      <c r="BC215" s="151" t="str">
        <f t="shared" si="73"/>
        <v/>
      </c>
      <c r="BD215" s="151" t="str">
        <f t="shared" si="71"/>
        <v/>
      </c>
      <c r="BE215" s="151" t="str">
        <f t="shared" si="74"/>
        <v/>
      </c>
      <c r="BF215" s="226" t="str">
        <f t="shared" si="75"/>
        <v/>
      </c>
      <c r="BH215" s="146"/>
      <c r="BI215" s="153" t="str">
        <f>IF(AX215="","",IFERROR(SUMIFS(TB_TRANSACTIONS[Total ($)],TB_TRANSACTIONS[Subcategory],Analysis!AX215,TB_TRANSACTIONS[Annual filter],1,TB_TRANSACTIONS[Expense type],"Fixed"),0))</f>
        <v/>
      </c>
      <c r="BJ215" s="153" t="str">
        <f>IF(AX215="","",IFERROR(SUMIFS(TB_TRANSACTIONS[Total ($)],TB_TRANSACTIONS[Subcategory],Analysis!AX215,TB_TRANSACTIONS[Annual filter],1,TB_TRANSACTIONS[Expense type],"Variable"),0))</f>
        <v/>
      </c>
    </row>
    <row r="216" spans="4:83" ht="18" customHeight="1" x14ac:dyDescent="0.25">
      <c r="D216" s="38"/>
      <c r="E216" s="44"/>
      <c r="F216" s="44"/>
      <c r="G216" s="177"/>
      <c r="H216" s="175"/>
      <c r="J216" s="40"/>
      <c r="K216" s="186">
        <v>163</v>
      </c>
      <c r="L216" s="146"/>
      <c r="M216" s="153" t="str">
        <f>IF(L216="","",IFERROR(SUMIFS(Allocations!$AA$29:$AA$128,Allocations!$AC$29:$AC$128,1,Allocations!$Z$29:$Z$128,Analysis!L216),0))</f>
        <v/>
      </c>
      <c r="N216" s="153" t="str">
        <f>IF(L216="","",IF(IFERROR(SUMIFS(TB_TRANSACTIONS[Total ($)],TB_TRANSACTIONS[Subcategory],Analysis!L216,TB_TRANSACTIONS[Month],$K$8),0)&lt;M216,IFERROR(SUMIFS(TB_TRANSACTIONS[Total ($)],TB_TRANSACTIONS[Subcategory],Analysis!L216,TB_TRANSACTIONS[Month],$K$8),0),M216))</f>
        <v/>
      </c>
      <c r="O216" s="153" t="str">
        <f>IF(L216="","",IF(IFERROR(SUMIFS(TB_TRANSACTIONS[Total ($)],TB_TRANSACTIONS[Subcategory],Analysis!L216,TB_TRANSACTIONS[Month],$K$8,TB_TRANSACTIONS[Monthly filter],1),0)&gt;M216,SUMIFS(TB_TRANSACTIONS[Total ($)],TB_TRANSACTIONS[Subcategory],Analysis!L216,TB_TRANSACTIONS[Month],$K$8,TB_TRANSACTIONS[Monthly filter],1),0))</f>
        <v/>
      </c>
      <c r="P216" s="153" t="str">
        <f t="shared" si="81"/>
        <v/>
      </c>
      <c r="Q216" s="151" t="str">
        <f t="shared" si="70"/>
        <v/>
      </c>
      <c r="R216" s="151" t="str">
        <f t="shared" si="82"/>
        <v/>
      </c>
      <c r="S216" s="151" t="str">
        <f t="shared" si="83"/>
        <v/>
      </c>
      <c r="T216" s="226" t="str">
        <f t="shared" si="84"/>
        <v/>
      </c>
      <c r="U216" s="186">
        <v>163</v>
      </c>
      <c r="V216" s="146"/>
      <c r="W216" s="153" t="str">
        <f>IF(L216="","",IFERROR(SUMIFS(TB_TRANSACTIONS[Total ($)],TB_TRANSACTIONS[Subcategory],Analysis!L216,TB_TRANSACTIONS[Month],$K$8,TB_TRANSACTIONS[Expense type],"Fixed",TB_TRANSACTIONS[Monthly filter],1),0))</f>
        <v/>
      </c>
      <c r="X216" s="153" t="str">
        <f>IF(L216="","",IFERROR(SUMIFS(TB_TRANSACTIONS[Total ($)],TB_TRANSACTIONS[Subcategory],Analysis!L216,TB_TRANSACTIONS[Month],$K$8,TB_TRANSACTIONS[Expense type],"Variable",TB_TRANSACTIONS[Monthly filter],1),0))</f>
        <v/>
      </c>
      <c r="Y216" s="153"/>
      <c r="AC216" s="146"/>
      <c r="AD216" s="186">
        <v>163</v>
      </c>
      <c r="AF216" s="153" t="str">
        <f>IF(AE216="","",IFERROR(SUMIFS(Allocations!$AF$29:$AF$128,Allocations!$AH$29:$AH$128,1,Allocations!$AE$29:$AE$128,Analysis!AE216),0))</f>
        <v/>
      </c>
      <c r="AG216" s="153" t="str">
        <f>IF(AE216="","",IF(IFERROR(SUMIFS(TB_TRANSACTIONS[Total ($)],TB_TRANSACTIONS[Quarterly filter],1,TB_TRANSACTIONS[Subcategory],AE216),0)&lt;AF216,IFERROR(SUMIFS(TB_TRANSACTIONS[Total ($)],TB_TRANSACTIONS[Quarterly filter],1,TB_TRANSACTIONS[Subcategory],AE216),0),AF216))</f>
        <v/>
      </c>
      <c r="AH216" s="153" t="str">
        <f>IF(AE216="","",IF(IFERROR(SUMIFS(TB_TRANSACTIONS[Total ($)],TB_TRANSACTIONS[Subcategory],Analysis!AE216,TB_TRANSACTIONS[Quarter],$AD$8,TB_TRANSACTIONS[Quarterly filter],1),0)&gt;AF216,SUMIFS(TB_TRANSACTIONS[Total ($)],TB_TRANSACTIONS[Subcategory],Analysis!AE216,TB_TRANSACTIONS[Quarter],$AD$8,TB_TRANSACTIONS[Quarterly filter],1),0))</f>
        <v/>
      </c>
      <c r="AI216" s="153" t="str">
        <f t="shared" si="76"/>
        <v/>
      </c>
      <c r="AJ216" s="151" t="str">
        <f t="shared" si="77"/>
        <v/>
      </c>
      <c r="AK216" s="151" t="str">
        <f t="shared" si="78"/>
        <v/>
      </c>
      <c r="AL216" s="151" t="str">
        <f t="shared" si="79"/>
        <v/>
      </c>
      <c r="AM216" s="226" t="str">
        <f t="shared" si="80"/>
        <v/>
      </c>
      <c r="AN216" s="186">
        <v>163</v>
      </c>
      <c r="AO216" s="146"/>
      <c r="AP216" s="153" t="str">
        <f>IF(AE216="","",IFERROR(SUMIFS(TB_TRANSACTIONS[Total ($)],TB_TRANSACTIONS[Subcategory],Analysis!AE216,TB_TRANSACTIONS[Quarter],$AD$8,TB_TRANSACTIONS[Expense type],"Fixed",TB_TRANSACTIONS[Quarterly filter],1),0))</f>
        <v/>
      </c>
      <c r="AQ216" s="153" t="str">
        <f>IF(AE216="","",IFERROR(SUMIFS(TB_TRANSACTIONS[Total ($)],TB_TRANSACTIONS[Subcategory],Analysis!AE216,TB_TRANSACTIONS[Quarter],$AD$8,TB_TRANSACTIONS[Expense type],"Variable",TB_TRANSACTIONS[Quarterly filter],1),0))</f>
        <v/>
      </c>
      <c r="AV216" s="146"/>
      <c r="AW216" s="186">
        <v>163</v>
      </c>
      <c r="AX216" s="146"/>
      <c r="AY216" s="153" t="str">
        <f>IF(AX216="","",IFERROR(SUMIFS(TB_ALLOCATIONS[Total ($)],TB_ALLOCATIONS[Annual filter],1,TB_ALLOCATIONS[Subcategory],Analysis!AX216),0))</f>
        <v/>
      </c>
      <c r="AZ216" s="153" t="str">
        <f>IF(AX216="","",IF(IFERROR(SUMIFS(TB_TRANSACTIONS[Total ($)],TB_TRANSACTIONS[Annual filter],1,TB_TRANSACTIONS[Subcategory],AX216),0)&lt;AY216,IFERROR(SUMIFS(TB_TRANSACTIONS[Total ($)],TB_TRANSACTIONS[Annual filter],1,TB_TRANSACTIONS[Subcategory],AX216),0),AY216))</f>
        <v/>
      </c>
      <c r="BA216" s="153" t="str">
        <f>IF(AX216="","",IF(IFERROR(SUMIFS(TB_TRANSACTIONS[Total ($)],TB_TRANSACTIONS[Subcategory],Analysis!AX216,TB_TRANSACTIONS[Annual filter],1),0)&gt;AY216,SUMIFS(TB_TRANSACTIONS[Total ($)],TB_TRANSACTIONS[Subcategory],Analysis!AX216,TB_TRANSACTIONS[Annual filter],1),0))</f>
        <v/>
      </c>
      <c r="BB216" s="153" t="str">
        <f t="shared" si="72"/>
        <v/>
      </c>
      <c r="BC216" s="151" t="str">
        <f t="shared" si="73"/>
        <v/>
      </c>
      <c r="BD216" s="151" t="str">
        <f t="shared" si="71"/>
        <v/>
      </c>
      <c r="BE216" s="151" t="str">
        <f t="shared" si="74"/>
        <v/>
      </c>
      <c r="BF216" s="226" t="str">
        <f t="shared" si="75"/>
        <v/>
      </c>
      <c r="BH216" s="146"/>
      <c r="BI216" s="153" t="str">
        <f>IF(AX216="","",IFERROR(SUMIFS(TB_TRANSACTIONS[Total ($)],TB_TRANSACTIONS[Subcategory],Analysis!AX216,TB_TRANSACTIONS[Annual filter],1,TB_TRANSACTIONS[Expense type],"Fixed"),0))</f>
        <v/>
      </c>
      <c r="BJ216" s="153" t="str">
        <f>IF(AX216="","",IFERROR(SUMIFS(TB_TRANSACTIONS[Total ($)],TB_TRANSACTIONS[Subcategory],Analysis!AX216,TB_TRANSACTIONS[Annual filter],1,TB_TRANSACTIONS[Expense type],"Variable"),0))</f>
        <v/>
      </c>
    </row>
    <row r="217" spans="4:83" ht="18" customHeight="1" x14ac:dyDescent="0.25">
      <c r="D217" s="38"/>
      <c r="E217" s="44"/>
      <c r="F217" s="44"/>
      <c r="G217" s="177"/>
      <c r="H217" s="175"/>
      <c r="J217" s="40"/>
      <c r="K217" s="186">
        <v>164</v>
      </c>
      <c r="L217" s="146"/>
      <c r="M217" s="153" t="str">
        <f>IF(L217="","",IFERROR(SUMIFS(Allocations!$AA$29:$AA$128,Allocations!$AC$29:$AC$128,1,Allocations!$Z$29:$Z$128,Analysis!L217),0))</f>
        <v/>
      </c>
      <c r="N217" s="153" t="str">
        <f>IF(L217="","",IF(IFERROR(SUMIFS(TB_TRANSACTIONS[Total ($)],TB_TRANSACTIONS[Subcategory],Analysis!L217,TB_TRANSACTIONS[Month],$K$8),0)&lt;M217,IFERROR(SUMIFS(TB_TRANSACTIONS[Total ($)],TB_TRANSACTIONS[Subcategory],Analysis!L217,TB_TRANSACTIONS[Month],$K$8),0),M217))</f>
        <v/>
      </c>
      <c r="O217" s="153" t="str">
        <f>IF(L217="","",IF(IFERROR(SUMIFS(TB_TRANSACTIONS[Total ($)],TB_TRANSACTIONS[Subcategory],Analysis!L217,TB_TRANSACTIONS[Month],$K$8,TB_TRANSACTIONS[Monthly filter],1),0)&gt;M217,SUMIFS(TB_TRANSACTIONS[Total ($)],TB_TRANSACTIONS[Subcategory],Analysis!L217,TB_TRANSACTIONS[Month],$K$8,TB_TRANSACTIONS[Monthly filter],1),0))</f>
        <v/>
      </c>
      <c r="P217" s="153" t="str">
        <f t="shared" si="81"/>
        <v/>
      </c>
      <c r="Q217" s="151" t="str">
        <f t="shared" si="70"/>
        <v/>
      </c>
      <c r="R217" s="151" t="str">
        <f t="shared" si="82"/>
        <v/>
      </c>
      <c r="S217" s="151" t="str">
        <f t="shared" si="83"/>
        <v/>
      </c>
      <c r="T217" s="226" t="str">
        <f t="shared" si="84"/>
        <v/>
      </c>
      <c r="U217" s="186">
        <v>164</v>
      </c>
      <c r="V217" s="146"/>
      <c r="W217" s="153" t="str">
        <f>IF(L217="","",IFERROR(SUMIFS(TB_TRANSACTIONS[Total ($)],TB_TRANSACTIONS[Subcategory],Analysis!L217,TB_TRANSACTIONS[Month],$K$8,TB_TRANSACTIONS[Expense type],"Fixed",TB_TRANSACTIONS[Monthly filter],1),0))</f>
        <v/>
      </c>
      <c r="X217" s="153" t="str">
        <f>IF(L217="","",IFERROR(SUMIFS(TB_TRANSACTIONS[Total ($)],TB_TRANSACTIONS[Subcategory],Analysis!L217,TB_TRANSACTIONS[Month],$K$8,TB_TRANSACTIONS[Expense type],"Variable",TB_TRANSACTIONS[Monthly filter],1),0))</f>
        <v/>
      </c>
      <c r="Y217" s="153"/>
      <c r="AC217" s="146"/>
      <c r="AD217" s="186">
        <v>164</v>
      </c>
      <c r="AF217" s="153" t="str">
        <f>IF(AE217="","",IFERROR(SUMIFS(Allocations!$AF$29:$AF$128,Allocations!$AH$29:$AH$128,1,Allocations!$AE$29:$AE$128,Analysis!AE217),0))</f>
        <v/>
      </c>
      <c r="AG217" s="153" t="str">
        <f>IF(AE217="","",IF(IFERROR(SUMIFS(TB_TRANSACTIONS[Total ($)],TB_TRANSACTIONS[Quarterly filter],1,TB_TRANSACTIONS[Subcategory],AE217),0)&lt;AF217,IFERROR(SUMIFS(TB_TRANSACTIONS[Total ($)],TB_TRANSACTIONS[Quarterly filter],1,TB_TRANSACTIONS[Subcategory],AE217),0),AF217))</f>
        <v/>
      </c>
      <c r="AH217" s="153" t="str">
        <f>IF(AE217="","",IF(IFERROR(SUMIFS(TB_TRANSACTIONS[Total ($)],TB_TRANSACTIONS[Subcategory],Analysis!AE217,TB_TRANSACTIONS[Quarter],$AD$8,TB_TRANSACTIONS[Quarterly filter],1),0)&gt;AF217,SUMIFS(TB_TRANSACTIONS[Total ($)],TB_TRANSACTIONS[Subcategory],Analysis!AE217,TB_TRANSACTIONS[Quarter],$AD$8,TB_TRANSACTIONS[Quarterly filter],1),0))</f>
        <v/>
      </c>
      <c r="AI217" s="153" t="str">
        <f t="shared" si="76"/>
        <v/>
      </c>
      <c r="AJ217" s="151" t="str">
        <f t="shared" si="77"/>
        <v/>
      </c>
      <c r="AK217" s="151" t="str">
        <f t="shared" si="78"/>
        <v/>
      </c>
      <c r="AL217" s="151" t="str">
        <f t="shared" si="79"/>
        <v/>
      </c>
      <c r="AM217" s="226" t="str">
        <f t="shared" si="80"/>
        <v/>
      </c>
      <c r="AN217" s="186">
        <v>164</v>
      </c>
      <c r="AO217" s="146"/>
      <c r="AP217" s="153" t="str">
        <f>IF(AE217="","",IFERROR(SUMIFS(TB_TRANSACTIONS[Total ($)],TB_TRANSACTIONS[Subcategory],Analysis!AE217,TB_TRANSACTIONS[Quarter],$AD$8,TB_TRANSACTIONS[Expense type],"Fixed",TB_TRANSACTIONS[Quarterly filter],1),0))</f>
        <v/>
      </c>
      <c r="AQ217" s="153" t="str">
        <f>IF(AE217="","",IFERROR(SUMIFS(TB_TRANSACTIONS[Total ($)],TB_TRANSACTIONS[Subcategory],Analysis!AE217,TB_TRANSACTIONS[Quarter],$AD$8,TB_TRANSACTIONS[Expense type],"Variable",TB_TRANSACTIONS[Quarterly filter],1),0))</f>
        <v/>
      </c>
      <c r="AV217" s="146"/>
      <c r="AW217" s="186">
        <v>164</v>
      </c>
      <c r="AX217" s="146"/>
      <c r="AY217" s="153" t="str">
        <f>IF(AX217="","",IFERROR(SUMIFS(TB_ALLOCATIONS[Total ($)],TB_ALLOCATIONS[Annual filter],1,TB_ALLOCATIONS[Subcategory],Analysis!AX217),0))</f>
        <v/>
      </c>
      <c r="AZ217" s="153" t="str">
        <f>IF(AX217="","",IF(IFERROR(SUMIFS(TB_TRANSACTIONS[Total ($)],TB_TRANSACTIONS[Annual filter],1,TB_TRANSACTIONS[Subcategory],AX217),0)&lt;AY217,IFERROR(SUMIFS(TB_TRANSACTIONS[Total ($)],TB_TRANSACTIONS[Annual filter],1,TB_TRANSACTIONS[Subcategory],AX217),0),AY217))</f>
        <v/>
      </c>
      <c r="BA217" s="153" t="str">
        <f>IF(AX217="","",IF(IFERROR(SUMIFS(TB_TRANSACTIONS[Total ($)],TB_TRANSACTIONS[Subcategory],Analysis!AX217,TB_TRANSACTIONS[Annual filter],1),0)&gt;AY217,SUMIFS(TB_TRANSACTIONS[Total ($)],TB_TRANSACTIONS[Subcategory],Analysis!AX217,TB_TRANSACTIONS[Annual filter],1),0))</f>
        <v/>
      </c>
      <c r="BB217" s="153" t="str">
        <f t="shared" si="72"/>
        <v/>
      </c>
      <c r="BC217" s="151" t="str">
        <f t="shared" si="73"/>
        <v/>
      </c>
      <c r="BD217" s="151" t="str">
        <f t="shared" si="71"/>
        <v/>
      </c>
      <c r="BE217" s="151" t="str">
        <f t="shared" si="74"/>
        <v/>
      </c>
      <c r="BF217" s="226" t="str">
        <f t="shared" si="75"/>
        <v/>
      </c>
      <c r="BH217" s="146"/>
      <c r="BI217" s="153" t="str">
        <f>IF(AX217="","",IFERROR(SUMIFS(TB_TRANSACTIONS[Total ($)],TB_TRANSACTIONS[Subcategory],Analysis!AX217,TB_TRANSACTIONS[Annual filter],1,TB_TRANSACTIONS[Expense type],"Fixed"),0))</f>
        <v/>
      </c>
      <c r="BJ217" s="153" t="str">
        <f>IF(AX217="","",IFERROR(SUMIFS(TB_TRANSACTIONS[Total ($)],TB_TRANSACTIONS[Subcategory],Analysis!AX217,TB_TRANSACTIONS[Annual filter],1,TB_TRANSACTIONS[Expense type],"Variable"),0))</f>
        <v/>
      </c>
    </row>
    <row r="218" spans="4:83" ht="18" customHeight="1" x14ac:dyDescent="0.25">
      <c r="D218" s="38"/>
      <c r="E218" s="44"/>
      <c r="F218" s="44"/>
      <c r="G218" s="177"/>
      <c r="H218" s="175"/>
      <c r="J218" s="40"/>
      <c r="K218" s="186">
        <v>165</v>
      </c>
      <c r="L218" s="146"/>
      <c r="M218" s="153" t="str">
        <f>IF(L218="","",IFERROR(SUMIFS(Allocations!$AA$29:$AA$128,Allocations!$AC$29:$AC$128,1,Allocations!$Z$29:$Z$128,Analysis!L218),0))</f>
        <v/>
      </c>
      <c r="N218" s="153" t="str">
        <f>IF(L218="","",IF(IFERROR(SUMIFS(TB_TRANSACTIONS[Total ($)],TB_TRANSACTIONS[Subcategory],Analysis!L218,TB_TRANSACTIONS[Month],$K$8),0)&lt;M218,IFERROR(SUMIFS(TB_TRANSACTIONS[Total ($)],TB_TRANSACTIONS[Subcategory],Analysis!L218,TB_TRANSACTIONS[Month],$K$8),0),M218))</f>
        <v/>
      </c>
      <c r="O218" s="153" t="str">
        <f>IF(L218="","",IF(IFERROR(SUMIFS(TB_TRANSACTIONS[Total ($)],TB_TRANSACTIONS[Subcategory],Analysis!L218,TB_TRANSACTIONS[Month],$K$8,TB_TRANSACTIONS[Monthly filter],1),0)&gt;M218,SUMIFS(TB_TRANSACTIONS[Total ($)],TB_TRANSACTIONS[Subcategory],Analysis!L218,TB_TRANSACTIONS[Month],$K$8,TB_TRANSACTIONS[Monthly filter],1),0))</f>
        <v/>
      </c>
      <c r="P218" s="153" t="str">
        <f t="shared" si="81"/>
        <v/>
      </c>
      <c r="Q218" s="151" t="str">
        <f t="shared" si="70"/>
        <v/>
      </c>
      <c r="R218" s="151" t="str">
        <f t="shared" si="82"/>
        <v/>
      </c>
      <c r="S218" s="151" t="str">
        <f t="shared" si="83"/>
        <v/>
      </c>
      <c r="T218" s="226" t="str">
        <f t="shared" si="84"/>
        <v/>
      </c>
      <c r="U218" s="186">
        <v>165</v>
      </c>
      <c r="V218" s="146"/>
      <c r="W218" s="153" t="str">
        <f>IF(L218="","",IFERROR(SUMIFS(TB_TRANSACTIONS[Total ($)],TB_TRANSACTIONS[Subcategory],Analysis!L218,TB_TRANSACTIONS[Month],$K$8,TB_TRANSACTIONS[Expense type],"Fixed",TB_TRANSACTIONS[Monthly filter],1),0))</f>
        <v/>
      </c>
      <c r="X218" s="153" t="str">
        <f>IF(L218="","",IFERROR(SUMIFS(TB_TRANSACTIONS[Total ($)],TB_TRANSACTIONS[Subcategory],Analysis!L218,TB_TRANSACTIONS[Month],$K$8,TB_TRANSACTIONS[Expense type],"Variable",TB_TRANSACTIONS[Monthly filter],1),0))</f>
        <v/>
      </c>
      <c r="Y218" s="153"/>
      <c r="AC218" s="146"/>
      <c r="AD218" s="186">
        <v>165</v>
      </c>
      <c r="AF218" s="153" t="str">
        <f>IF(AE218="","",IFERROR(SUMIFS(Allocations!$AF$29:$AF$128,Allocations!$AH$29:$AH$128,1,Allocations!$AE$29:$AE$128,Analysis!AE218),0))</f>
        <v/>
      </c>
      <c r="AG218" s="153" t="str">
        <f>IF(AE218="","",IF(IFERROR(SUMIFS(TB_TRANSACTIONS[Total ($)],TB_TRANSACTIONS[Quarterly filter],1,TB_TRANSACTIONS[Subcategory],AE218),0)&lt;AF218,IFERROR(SUMIFS(TB_TRANSACTIONS[Total ($)],TB_TRANSACTIONS[Quarterly filter],1,TB_TRANSACTIONS[Subcategory],AE218),0),AF218))</f>
        <v/>
      </c>
      <c r="AH218" s="153" t="str">
        <f>IF(AE218="","",IF(IFERROR(SUMIFS(TB_TRANSACTIONS[Total ($)],TB_TRANSACTIONS[Subcategory],Analysis!AE218,TB_TRANSACTIONS[Quarter],$AD$8,TB_TRANSACTIONS[Quarterly filter],1),0)&gt;AF218,SUMIFS(TB_TRANSACTIONS[Total ($)],TB_TRANSACTIONS[Subcategory],Analysis!AE218,TB_TRANSACTIONS[Quarter],$AD$8,TB_TRANSACTIONS[Quarterly filter],1),0))</f>
        <v/>
      </c>
      <c r="AI218" s="153" t="str">
        <f t="shared" si="76"/>
        <v/>
      </c>
      <c r="AJ218" s="151" t="str">
        <f t="shared" si="77"/>
        <v/>
      </c>
      <c r="AK218" s="151" t="str">
        <f t="shared" si="78"/>
        <v/>
      </c>
      <c r="AL218" s="151" t="str">
        <f t="shared" si="79"/>
        <v/>
      </c>
      <c r="AM218" s="226" t="str">
        <f t="shared" si="80"/>
        <v/>
      </c>
      <c r="AN218" s="186">
        <v>165</v>
      </c>
      <c r="AO218" s="146"/>
      <c r="AP218" s="153" t="str">
        <f>IF(AE218="","",IFERROR(SUMIFS(TB_TRANSACTIONS[Total ($)],TB_TRANSACTIONS[Subcategory],Analysis!AE218,TB_TRANSACTIONS[Quarter],$AD$8,TB_TRANSACTIONS[Expense type],"Fixed",TB_TRANSACTIONS[Quarterly filter],1),0))</f>
        <v/>
      </c>
      <c r="AQ218" s="153" t="str">
        <f>IF(AE218="","",IFERROR(SUMIFS(TB_TRANSACTIONS[Total ($)],TB_TRANSACTIONS[Subcategory],Analysis!AE218,TB_TRANSACTIONS[Quarter],$AD$8,TB_TRANSACTIONS[Expense type],"Variable",TB_TRANSACTIONS[Quarterly filter],1),0))</f>
        <v/>
      </c>
      <c r="AV218" s="146"/>
      <c r="AW218" s="186">
        <v>165</v>
      </c>
      <c r="AX218" s="146"/>
      <c r="AY218" s="153" t="str">
        <f>IF(AX218="","",IFERROR(SUMIFS(TB_ALLOCATIONS[Total ($)],TB_ALLOCATIONS[Annual filter],1,TB_ALLOCATIONS[Subcategory],Analysis!AX218),0))</f>
        <v/>
      </c>
      <c r="AZ218" s="153" t="str">
        <f>IF(AX218="","",IF(IFERROR(SUMIFS(TB_TRANSACTIONS[Total ($)],TB_TRANSACTIONS[Annual filter],1,TB_TRANSACTIONS[Subcategory],AX218),0)&lt;AY218,IFERROR(SUMIFS(TB_TRANSACTIONS[Total ($)],TB_TRANSACTIONS[Annual filter],1,TB_TRANSACTIONS[Subcategory],AX218),0),AY218))</f>
        <v/>
      </c>
      <c r="BA218" s="153" t="str">
        <f>IF(AX218="","",IF(IFERROR(SUMIFS(TB_TRANSACTIONS[Total ($)],TB_TRANSACTIONS[Subcategory],Analysis!AX218,TB_TRANSACTIONS[Annual filter],1),0)&gt;AY218,SUMIFS(TB_TRANSACTIONS[Total ($)],TB_TRANSACTIONS[Subcategory],Analysis!AX218,TB_TRANSACTIONS[Annual filter],1),0))</f>
        <v/>
      </c>
      <c r="BB218" s="153" t="str">
        <f t="shared" si="72"/>
        <v/>
      </c>
      <c r="BC218" s="151" t="str">
        <f t="shared" si="73"/>
        <v/>
      </c>
      <c r="BD218" s="151" t="str">
        <f t="shared" si="71"/>
        <v/>
      </c>
      <c r="BE218" s="151" t="str">
        <f t="shared" si="74"/>
        <v/>
      </c>
      <c r="BF218" s="226" t="str">
        <f t="shared" si="75"/>
        <v/>
      </c>
      <c r="BH218" s="146"/>
      <c r="BI218" s="153" t="str">
        <f>IF(AX218="","",IFERROR(SUMIFS(TB_TRANSACTIONS[Total ($)],TB_TRANSACTIONS[Subcategory],Analysis!AX218,TB_TRANSACTIONS[Annual filter],1,TB_TRANSACTIONS[Expense type],"Fixed"),0))</f>
        <v/>
      </c>
      <c r="BJ218" s="153" t="str">
        <f>IF(AX218="","",IFERROR(SUMIFS(TB_TRANSACTIONS[Total ($)],TB_TRANSACTIONS[Subcategory],Analysis!AX218,TB_TRANSACTIONS[Annual filter],1,TB_TRANSACTIONS[Expense type],"Variable"),0))</f>
        <v/>
      </c>
    </row>
    <row r="219" spans="4:83" ht="18" customHeight="1" x14ac:dyDescent="0.25">
      <c r="D219" s="38"/>
      <c r="E219" s="44"/>
      <c r="F219" s="44"/>
      <c r="G219" s="177"/>
      <c r="H219" s="175"/>
      <c r="J219" s="40"/>
      <c r="K219" s="186">
        <v>166</v>
      </c>
      <c r="L219" s="146"/>
      <c r="M219" s="153" t="str">
        <f>IF(L219="","",IFERROR(SUMIFS(Allocations!$AA$29:$AA$128,Allocations!$AC$29:$AC$128,1,Allocations!$Z$29:$Z$128,Analysis!L219),0))</f>
        <v/>
      </c>
      <c r="N219" s="153" t="str">
        <f>IF(L219="","",IF(IFERROR(SUMIFS(TB_TRANSACTIONS[Total ($)],TB_TRANSACTIONS[Subcategory],Analysis!L219,TB_TRANSACTIONS[Month],$K$8),0)&lt;M219,IFERROR(SUMIFS(TB_TRANSACTIONS[Total ($)],TB_TRANSACTIONS[Subcategory],Analysis!L219,TB_TRANSACTIONS[Month],$K$8),0),M219))</f>
        <v/>
      </c>
      <c r="O219" s="153" t="str">
        <f>IF(L219="","",IF(IFERROR(SUMIFS(TB_TRANSACTIONS[Total ($)],TB_TRANSACTIONS[Subcategory],Analysis!L219,TB_TRANSACTIONS[Month],$K$8,TB_TRANSACTIONS[Monthly filter],1),0)&gt;M219,SUMIFS(TB_TRANSACTIONS[Total ($)],TB_TRANSACTIONS[Subcategory],Analysis!L219,TB_TRANSACTIONS[Month],$K$8,TB_TRANSACTIONS[Monthly filter],1),0))</f>
        <v/>
      </c>
      <c r="P219" s="153" t="str">
        <f t="shared" si="81"/>
        <v/>
      </c>
      <c r="Q219" s="151" t="str">
        <f t="shared" si="70"/>
        <v/>
      </c>
      <c r="R219" s="151" t="str">
        <f t="shared" si="82"/>
        <v/>
      </c>
      <c r="S219" s="151" t="str">
        <f t="shared" si="83"/>
        <v/>
      </c>
      <c r="T219" s="226" t="str">
        <f t="shared" si="84"/>
        <v/>
      </c>
      <c r="U219" s="186">
        <v>166</v>
      </c>
      <c r="V219" s="146"/>
      <c r="W219" s="153" t="str">
        <f>IF(L219="","",IFERROR(SUMIFS(TB_TRANSACTIONS[Total ($)],TB_TRANSACTIONS[Subcategory],Analysis!L219,TB_TRANSACTIONS[Month],$K$8,TB_TRANSACTIONS[Expense type],"Fixed",TB_TRANSACTIONS[Monthly filter],1),0))</f>
        <v/>
      </c>
      <c r="X219" s="153" t="str">
        <f>IF(L219="","",IFERROR(SUMIFS(TB_TRANSACTIONS[Total ($)],TB_TRANSACTIONS[Subcategory],Analysis!L219,TB_TRANSACTIONS[Month],$K$8,TB_TRANSACTIONS[Expense type],"Variable",TB_TRANSACTIONS[Monthly filter],1),0))</f>
        <v/>
      </c>
      <c r="Y219" s="153"/>
      <c r="AC219" s="146"/>
      <c r="AD219" s="186">
        <v>166</v>
      </c>
      <c r="AF219" s="153" t="str">
        <f>IF(AE219="","",IFERROR(SUMIFS(Allocations!$AF$29:$AF$128,Allocations!$AH$29:$AH$128,1,Allocations!$AE$29:$AE$128,Analysis!AE219),0))</f>
        <v/>
      </c>
      <c r="AG219" s="153" t="str">
        <f>IF(AE219="","",IF(IFERROR(SUMIFS(TB_TRANSACTIONS[Total ($)],TB_TRANSACTIONS[Quarterly filter],1,TB_TRANSACTIONS[Subcategory],AE219),0)&lt;AF219,IFERROR(SUMIFS(TB_TRANSACTIONS[Total ($)],TB_TRANSACTIONS[Quarterly filter],1,TB_TRANSACTIONS[Subcategory],AE219),0),AF219))</f>
        <v/>
      </c>
      <c r="AH219" s="153" t="str">
        <f>IF(AE219="","",IF(IFERROR(SUMIFS(TB_TRANSACTIONS[Total ($)],TB_TRANSACTIONS[Subcategory],Analysis!AE219,TB_TRANSACTIONS[Quarter],$AD$8,TB_TRANSACTIONS[Quarterly filter],1),0)&gt;AF219,SUMIFS(TB_TRANSACTIONS[Total ($)],TB_TRANSACTIONS[Subcategory],Analysis!AE219,TB_TRANSACTIONS[Quarter],$AD$8,TB_TRANSACTIONS[Quarterly filter],1),0))</f>
        <v/>
      </c>
      <c r="AI219" s="153" t="str">
        <f t="shared" si="76"/>
        <v/>
      </c>
      <c r="AJ219" s="151" t="str">
        <f t="shared" si="77"/>
        <v/>
      </c>
      <c r="AK219" s="151" t="str">
        <f t="shared" si="78"/>
        <v/>
      </c>
      <c r="AL219" s="151" t="str">
        <f t="shared" si="79"/>
        <v/>
      </c>
      <c r="AM219" s="226" t="str">
        <f t="shared" si="80"/>
        <v/>
      </c>
      <c r="AN219" s="186">
        <v>166</v>
      </c>
      <c r="AO219" s="146"/>
      <c r="AP219" s="153" t="str">
        <f>IF(AE219="","",IFERROR(SUMIFS(TB_TRANSACTIONS[Total ($)],TB_TRANSACTIONS[Subcategory],Analysis!AE219,TB_TRANSACTIONS[Quarter],$AD$8,TB_TRANSACTIONS[Expense type],"Fixed",TB_TRANSACTIONS[Quarterly filter],1),0))</f>
        <v/>
      </c>
      <c r="AQ219" s="153" t="str">
        <f>IF(AE219="","",IFERROR(SUMIFS(TB_TRANSACTIONS[Total ($)],TB_TRANSACTIONS[Subcategory],Analysis!AE219,TB_TRANSACTIONS[Quarter],$AD$8,TB_TRANSACTIONS[Expense type],"Variable",TB_TRANSACTIONS[Quarterly filter],1),0))</f>
        <v/>
      </c>
      <c r="AV219" s="146"/>
      <c r="AW219" s="186">
        <v>166</v>
      </c>
      <c r="AX219" s="146"/>
      <c r="AY219" s="153" t="str">
        <f>IF(AX219="","",IFERROR(SUMIFS(TB_ALLOCATIONS[Total ($)],TB_ALLOCATIONS[Annual filter],1,TB_ALLOCATIONS[Subcategory],Analysis!AX219),0))</f>
        <v/>
      </c>
      <c r="AZ219" s="153" t="str">
        <f>IF(AX219="","",IF(IFERROR(SUMIFS(TB_TRANSACTIONS[Total ($)],TB_TRANSACTIONS[Annual filter],1,TB_TRANSACTIONS[Subcategory],AX219),0)&lt;AY219,IFERROR(SUMIFS(TB_TRANSACTIONS[Total ($)],TB_TRANSACTIONS[Annual filter],1,TB_TRANSACTIONS[Subcategory],AX219),0),AY219))</f>
        <v/>
      </c>
      <c r="BA219" s="153" t="str">
        <f>IF(AX219="","",IF(IFERROR(SUMIFS(TB_TRANSACTIONS[Total ($)],TB_TRANSACTIONS[Subcategory],Analysis!AX219,TB_TRANSACTIONS[Annual filter],1),0)&gt;AY219,SUMIFS(TB_TRANSACTIONS[Total ($)],TB_TRANSACTIONS[Subcategory],Analysis!AX219,TB_TRANSACTIONS[Annual filter],1),0))</f>
        <v/>
      </c>
      <c r="BB219" s="153" t="str">
        <f t="shared" si="72"/>
        <v/>
      </c>
      <c r="BC219" s="151" t="str">
        <f t="shared" si="73"/>
        <v/>
      </c>
      <c r="BD219" s="151" t="str">
        <f t="shared" si="71"/>
        <v/>
      </c>
      <c r="BE219" s="151" t="str">
        <f t="shared" si="74"/>
        <v/>
      </c>
      <c r="BF219" s="226" t="str">
        <f t="shared" si="75"/>
        <v/>
      </c>
      <c r="BH219" s="146"/>
      <c r="BI219" s="153" t="str">
        <f>IF(AX219="","",IFERROR(SUMIFS(TB_TRANSACTIONS[Total ($)],TB_TRANSACTIONS[Subcategory],Analysis!AX219,TB_TRANSACTIONS[Annual filter],1,TB_TRANSACTIONS[Expense type],"Fixed"),0))</f>
        <v/>
      </c>
      <c r="BJ219" s="153" t="str">
        <f>IF(AX219="","",IFERROR(SUMIFS(TB_TRANSACTIONS[Total ($)],TB_TRANSACTIONS[Subcategory],Analysis!AX219,TB_TRANSACTIONS[Annual filter],1,TB_TRANSACTIONS[Expense type],"Variable"),0))</f>
        <v/>
      </c>
    </row>
    <row r="220" spans="4:83" ht="18" customHeight="1" x14ac:dyDescent="0.25">
      <c r="D220" s="38"/>
      <c r="E220" s="44"/>
      <c r="F220" s="44"/>
      <c r="G220" s="177"/>
      <c r="H220" s="175"/>
      <c r="J220" s="40"/>
      <c r="K220" s="186">
        <v>167</v>
      </c>
      <c r="L220" s="146"/>
      <c r="M220" s="153" t="str">
        <f>IF(L220="","",IFERROR(SUMIFS(Allocations!$AA$29:$AA$128,Allocations!$AC$29:$AC$128,1,Allocations!$Z$29:$Z$128,Analysis!L220),0))</f>
        <v/>
      </c>
      <c r="N220" s="153" t="str">
        <f>IF(L220="","",IF(IFERROR(SUMIFS(TB_TRANSACTIONS[Total ($)],TB_TRANSACTIONS[Subcategory],Analysis!L220,TB_TRANSACTIONS[Month],$K$8),0)&lt;M220,IFERROR(SUMIFS(TB_TRANSACTIONS[Total ($)],TB_TRANSACTIONS[Subcategory],Analysis!L220,TB_TRANSACTIONS[Month],$K$8),0),M220))</f>
        <v/>
      </c>
      <c r="O220" s="153" t="str">
        <f>IF(L220="","",IF(IFERROR(SUMIFS(TB_TRANSACTIONS[Total ($)],TB_TRANSACTIONS[Subcategory],Analysis!L220,TB_TRANSACTIONS[Month],$K$8,TB_TRANSACTIONS[Monthly filter],1),0)&gt;M220,SUMIFS(TB_TRANSACTIONS[Total ($)],TB_TRANSACTIONS[Subcategory],Analysis!L220,TB_TRANSACTIONS[Month],$K$8,TB_TRANSACTIONS[Monthly filter],1),0))</f>
        <v/>
      </c>
      <c r="P220" s="153" t="str">
        <f t="shared" si="81"/>
        <v/>
      </c>
      <c r="Q220" s="151" t="str">
        <f t="shared" si="70"/>
        <v/>
      </c>
      <c r="R220" s="151" t="str">
        <f t="shared" si="82"/>
        <v/>
      </c>
      <c r="S220" s="151" t="str">
        <f t="shared" si="83"/>
        <v/>
      </c>
      <c r="T220" s="226" t="str">
        <f t="shared" si="84"/>
        <v/>
      </c>
      <c r="U220" s="186">
        <v>167</v>
      </c>
      <c r="V220" s="146"/>
      <c r="W220" s="153" t="str">
        <f>IF(L220="","",IFERROR(SUMIFS(TB_TRANSACTIONS[Total ($)],TB_TRANSACTIONS[Subcategory],Analysis!L220,TB_TRANSACTIONS[Month],$K$8,TB_TRANSACTIONS[Expense type],"Fixed",TB_TRANSACTIONS[Monthly filter],1),0))</f>
        <v/>
      </c>
      <c r="X220" s="153" t="str">
        <f>IF(L220="","",IFERROR(SUMIFS(TB_TRANSACTIONS[Total ($)],TB_TRANSACTIONS[Subcategory],Analysis!L220,TB_TRANSACTIONS[Month],$K$8,TB_TRANSACTIONS[Expense type],"Variable",TB_TRANSACTIONS[Monthly filter],1),0))</f>
        <v/>
      </c>
      <c r="Y220" s="153"/>
      <c r="AC220" s="146"/>
      <c r="AD220" s="186">
        <v>167</v>
      </c>
      <c r="AF220" s="153" t="str">
        <f>IF(AE220="","",IFERROR(SUMIFS(Allocations!$AF$29:$AF$128,Allocations!$AH$29:$AH$128,1,Allocations!$AE$29:$AE$128,Analysis!AE220),0))</f>
        <v/>
      </c>
      <c r="AG220" s="153" t="str">
        <f>IF(AE220="","",IF(IFERROR(SUMIFS(TB_TRANSACTIONS[Total ($)],TB_TRANSACTIONS[Quarterly filter],1,TB_TRANSACTIONS[Subcategory],AE220),0)&lt;AF220,IFERROR(SUMIFS(TB_TRANSACTIONS[Total ($)],TB_TRANSACTIONS[Quarterly filter],1,TB_TRANSACTIONS[Subcategory],AE220),0),AF220))</f>
        <v/>
      </c>
      <c r="AH220" s="153" t="str">
        <f>IF(AE220="","",IF(IFERROR(SUMIFS(TB_TRANSACTIONS[Total ($)],TB_TRANSACTIONS[Subcategory],Analysis!AE220,TB_TRANSACTIONS[Quarter],$AD$8,TB_TRANSACTIONS[Quarterly filter],1),0)&gt;AF220,SUMIFS(TB_TRANSACTIONS[Total ($)],TB_TRANSACTIONS[Subcategory],Analysis!AE220,TB_TRANSACTIONS[Quarter],$AD$8,TB_TRANSACTIONS[Quarterly filter],1),0))</f>
        <v/>
      </c>
      <c r="AI220" s="153" t="str">
        <f t="shared" si="76"/>
        <v/>
      </c>
      <c r="AJ220" s="151" t="str">
        <f t="shared" si="77"/>
        <v/>
      </c>
      <c r="AK220" s="151" t="str">
        <f t="shared" si="78"/>
        <v/>
      </c>
      <c r="AL220" s="151" t="str">
        <f t="shared" si="79"/>
        <v/>
      </c>
      <c r="AM220" s="226" t="str">
        <f t="shared" si="80"/>
        <v/>
      </c>
      <c r="AN220" s="186">
        <v>167</v>
      </c>
      <c r="AO220" s="146"/>
      <c r="AP220" s="153" t="str">
        <f>IF(AE220="","",IFERROR(SUMIFS(TB_TRANSACTIONS[Total ($)],TB_TRANSACTIONS[Subcategory],Analysis!AE220,TB_TRANSACTIONS[Quarter],$AD$8,TB_TRANSACTIONS[Expense type],"Fixed",TB_TRANSACTIONS[Quarterly filter],1),0))</f>
        <v/>
      </c>
      <c r="AQ220" s="153" t="str">
        <f>IF(AE220="","",IFERROR(SUMIFS(TB_TRANSACTIONS[Total ($)],TB_TRANSACTIONS[Subcategory],Analysis!AE220,TB_TRANSACTIONS[Quarter],$AD$8,TB_TRANSACTIONS[Expense type],"Variable",TB_TRANSACTIONS[Quarterly filter],1),0))</f>
        <v/>
      </c>
      <c r="AV220" s="146"/>
      <c r="AW220" s="186">
        <v>167</v>
      </c>
      <c r="AX220" s="146"/>
      <c r="AY220" s="153" t="str">
        <f>IF(AX220="","",IFERROR(SUMIFS(TB_ALLOCATIONS[Total ($)],TB_ALLOCATIONS[Annual filter],1,TB_ALLOCATIONS[Subcategory],Analysis!AX220),0))</f>
        <v/>
      </c>
      <c r="AZ220" s="153" t="str">
        <f>IF(AX220="","",IF(IFERROR(SUMIFS(TB_TRANSACTIONS[Total ($)],TB_TRANSACTIONS[Annual filter],1,TB_TRANSACTIONS[Subcategory],AX220),0)&lt;AY220,IFERROR(SUMIFS(TB_TRANSACTIONS[Total ($)],TB_TRANSACTIONS[Annual filter],1,TB_TRANSACTIONS[Subcategory],AX220),0),AY220))</f>
        <v/>
      </c>
      <c r="BA220" s="153" t="str">
        <f>IF(AX220="","",IF(IFERROR(SUMIFS(TB_TRANSACTIONS[Total ($)],TB_TRANSACTIONS[Subcategory],Analysis!AX220,TB_TRANSACTIONS[Annual filter],1),0)&gt;AY220,SUMIFS(TB_TRANSACTIONS[Total ($)],TB_TRANSACTIONS[Subcategory],Analysis!AX220,TB_TRANSACTIONS[Annual filter],1),0))</f>
        <v/>
      </c>
      <c r="BB220" s="153" t="str">
        <f t="shared" si="72"/>
        <v/>
      </c>
      <c r="BC220" s="151" t="str">
        <f t="shared" si="73"/>
        <v/>
      </c>
      <c r="BD220" s="151" t="str">
        <f t="shared" si="71"/>
        <v/>
      </c>
      <c r="BE220" s="151" t="str">
        <f t="shared" si="74"/>
        <v/>
      </c>
      <c r="BF220" s="226" t="str">
        <f t="shared" si="75"/>
        <v/>
      </c>
      <c r="BH220" s="146"/>
      <c r="BI220" s="153" t="str">
        <f>IF(AX220="","",IFERROR(SUMIFS(TB_TRANSACTIONS[Total ($)],TB_TRANSACTIONS[Subcategory],Analysis!AX220,TB_TRANSACTIONS[Annual filter],1,TB_TRANSACTIONS[Expense type],"Fixed"),0))</f>
        <v/>
      </c>
      <c r="BJ220" s="153" t="str">
        <f>IF(AX220="","",IFERROR(SUMIFS(TB_TRANSACTIONS[Total ($)],TB_TRANSACTIONS[Subcategory],Analysis!AX220,TB_TRANSACTIONS[Annual filter],1,TB_TRANSACTIONS[Expense type],"Variable"),0))</f>
        <v/>
      </c>
    </row>
    <row r="221" spans="4:83" ht="18" customHeight="1" x14ac:dyDescent="0.25">
      <c r="D221" s="38"/>
      <c r="E221" s="44"/>
      <c r="F221" s="44"/>
      <c r="G221" s="177"/>
      <c r="H221" s="175"/>
      <c r="J221" s="40"/>
      <c r="K221" s="186">
        <v>168</v>
      </c>
      <c r="L221" s="146"/>
      <c r="M221" s="153" t="str">
        <f>IF(L221="","",IFERROR(SUMIFS(Allocations!$AA$29:$AA$128,Allocations!$AC$29:$AC$128,1,Allocations!$Z$29:$Z$128,Analysis!L221),0))</f>
        <v/>
      </c>
      <c r="N221" s="153" t="str">
        <f>IF(L221="","",IF(IFERROR(SUMIFS(TB_TRANSACTIONS[Total ($)],TB_TRANSACTIONS[Subcategory],Analysis!L221,TB_TRANSACTIONS[Month],$K$8),0)&lt;M221,IFERROR(SUMIFS(TB_TRANSACTIONS[Total ($)],TB_TRANSACTIONS[Subcategory],Analysis!L221,TB_TRANSACTIONS[Month],$K$8),0),M221))</f>
        <v/>
      </c>
      <c r="O221" s="153" t="str">
        <f>IF(L221="","",IF(IFERROR(SUMIFS(TB_TRANSACTIONS[Total ($)],TB_TRANSACTIONS[Subcategory],Analysis!L221,TB_TRANSACTIONS[Month],$K$8,TB_TRANSACTIONS[Monthly filter],1),0)&gt;M221,SUMIFS(TB_TRANSACTIONS[Total ($)],TB_TRANSACTIONS[Subcategory],Analysis!L221,TB_TRANSACTIONS[Month],$K$8,TB_TRANSACTIONS[Monthly filter],1),0))</f>
        <v/>
      </c>
      <c r="P221" s="153" t="str">
        <f t="shared" si="81"/>
        <v/>
      </c>
      <c r="Q221" s="151" t="str">
        <f t="shared" si="70"/>
        <v/>
      </c>
      <c r="R221" s="151" t="str">
        <f t="shared" si="82"/>
        <v/>
      </c>
      <c r="S221" s="151" t="str">
        <f t="shared" si="83"/>
        <v/>
      </c>
      <c r="T221" s="226" t="str">
        <f t="shared" si="84"/>
        <v/>
      </c>
      <c r="U221" s="186">
        <v>168</v>
      </c>
      <c r="V221" s="146"/>
      <c r="W221" s="153" t="str">
        <f>IF(L221="","",IFERROR(SUMIFS(TB_TRANSACTIONS[Total ($)],TB_TRANSACTIONS[Subcategory],Analysis!L221,TB_TRANSACTIONS[Month],$K$8,TB_TRANSACTIONS[Expense type],"Fixed",TB_TRANSACTIONS[Monthly filter],1),0))</f>
        <v/>
      </c>
      <c r="X221" s="153" t="str">
        <f>IF(L221="","",IFERROR(SUMIFS(TB_TRANSACTIONS[Total ($)],TB_TRANSACTIONS[Subcategory],Analysis!L221,TB_TRANSACTIONS[Month],$K$8,TB_TRANSACTIONS[Expense type],"Variable",TB_TRANSACTIONS[Monthly filter],1),0))</f>
        <v/>
      </c>
      <c r="Y221" s="153"/>
      <c r="AC221" s="146"/>
      <c r="AD221" s="186">
        <v>168</v>
      </c>
      <c r="AF221" s="153" t="str">
        <f>IF(AE221="","",IFERROR(SUMIFS(Allocations!$AF$29:$AF$128,Allocations!$AH$29:$AH$128,1,Allocations!$AE$29:$AE$128,Analysis!AE221),0))</f>
        <v/>
      </c>
      <c r="AG221" s="153" t="str">
        <f>IF(AE221="","",IF(IFERROR(SUMIFS(TB_TRANSACTIONS[Total ($)],TB_TRANSACTIONS[Quarterly filter],1,TB_TRANSACTIONS[Subcategory],AE221),0)&lt;AF221,IFERROR(SUMIFS(TB_TRANSACTIONS[Total ($)],TB_TRANSACTIONS[Quarterly filter],1,TB_TRANSACTIONS[Subcategory],AE221),0),AF221))</f>
        <v/>
      </c>
      <c r="AH221" s="153" t="str">
        <f>IF(AE221="","",IF(IFERROR(SUMIFS(TB_TRANSACTIONS[Total ($)],TB_TRANSACTIONS[Subcategory],Analysis!AE221,TB_TRANSACTIONS[Quarter],$AD$8,TB_TRANSACTIONS[Quarterly filter],1),0)&gt;AF221,SUMIFS(TB_TRANSACTIONS[Total ($)],TB_TRANSACTIONS[Subcategory],Analysis!AE221,TB_TRANSACTIONS[Quarter],$AD$8,TB_TRANSACTIONS[Quarterly filter],1),0))</f>
        <v/>
      </c>
      <c r="AI221" s="153" t="str">
        <f t="shared" si="76"/>
        <v/>
      </c>
      <c r="AJ221" s="151" t="str">
        <f t="shared" si="77"/>
        <v/>
      </c>
      <c r="AK221" s="151" t="str">
        <f t="shared" si="78"/>
        <v/>
      </c>
      <c r="AL221" s="151" t="str">
        <f t="shared" si="79"/>
        <v/>
      </c>
      <c r="AM221" s="226" t="str">
        <f t="shared" si="80"/>
        <v/>
      </c>
      <c r="AN221" s="186">
        <v>168</v>
      </c>
      <c r="AO221" s="146"/>
      <c r="AP221" s="153" t="str">
        <f>IF(AE221="","",IFERROR(SUMIFS(TB_TRANSACTIONS[Total ($)],TB_TRANSACTIONS[Subcategory],Analysis!AE221,TB_TRANSACTIONS[Quarter],$AD$8,TB_TRANSACTIONS[Expense type],"Fixed",TB_TRANSACTIONS[Quarterly filter],1),0))</f>
        <v/>
      </c>
      <c r="AQ221" s="153" t="str">
        <f>IF(AE221="","",IFERROR(SUMIFS(TB_TRANSACTIONS[Total ($)],TB_TRANSACTIONS[Subcategory],Analysis!AE221,TB_TRANSACTIONS[Quarter],$AD$8,TB_TRANSACTIONS[Expense type],"Variable",TB_TRANSACTIONS[Quarterly filter],1),0))</f>
        <v/>
      </c>
      <c r="AV221" s="146"/>
      <c r="AW221" s="186">
        <v>168</v>
      </c>
      <c r="AX221" s="146"/>
      <c r="AY221" s="153" t="str">
        <f>IF(AX221="","",IFERROR(SUMIFS(TB_ALLOCATIONS[Total ($)],TB_ALLOCATIONS[Annual filter],1,TB_ALLOCATIONS[Subcategory],Analysis!AX221),0))</f>
        <v/>
      </c>
      <c r="AZ221" s="153" t="str">
        <f>IF(AX221="","",IF(IFERROR(SUMIFS(TB_TRANSACTIONS[Total ($)],TB_TRANSACTIONS[Annual filter],1,TB_TRANSACTIONS[Subcategory],AX221),0)&lt;AY221,IFERROR(SUMIFS(TB_TRANSACTIONS[Total ($)],TB_TRANSACTIONS[Annual filter],1,TB_TRANSACTIONS[Subcategory],AX221),0),AY221))</f>
        <v/>
      </c>
      <c r="BA221" s="153" t="str">
        <f>IF(AX221="","",IF(IFERROR(SUMIFS(TB_TRANSACTIONS[Total ($)],TB_TRANSACTIONS[Subcategory],Analysis!AX221,TB_TRANSACTIONS[Annual filter],1),0)&gt;AY221,SUMIFS(TB_TRANSACTIONS[Total ($)],TB_TRANSACTIONS[Subcategory],Analysis!AX221,TB_TRANSACTIONS[Annual filter],1),0))</f>
        <v/>
      </c>
      <c r="BB221" s="153" t="str">
        <f t="shared" si="72"/>
        <v/>
      </c>
      <c r="BC221" s="151" t="str">
        <f t="shared" si="73"/>
        <v/>
      </c>
      <c r="BD221" s="151" t="str">
        <f t="shared" si="71"/>
        <v/>
      </c>
      <c r="BE221" s="151" t="str">
        <f t="shared" si="74"/>
        <v/>
      </c>
      <c r="BF221" s="226" t="str">
        <f t="shared" si="75"/>
        <v/>
      </c>
      <c r="BH221" s="146"/>
      <c r="BI221" s="153" t="str">
        <f>IF(AX221="","",IFERROR(SUMIFS(TB_TRANSACTIONS[Total ($)],TB_TRANSACTIONS[Subcategory],Analysis!AX221,TB_TRANSACTIONS[Annual filter],1,TB_TRANSACTIONS[Expense type],"Fixed"),0))</f>
        <v/>
      </c>
      <c r="BJ221" s="153" t="str">
        <f>IF(AX221="","",IFERROR(SUMIFS(TB_TRANSACTIONS[Total ($)],TB_TRANSACTIONS[Subcategory],Analysis!AX221,TB_TRANSACTIONS[Annual filter],1,TB_TRANSACTIONS[Expense type],"Variable"),0))</f>
        <v/>
      </c>
    </row>
    <row r="222" spans="4:83" ht="18" customHeight="1" x14ac:dyDescent="0.25">
      <c r="D222" s="38"/>
      <c r="E222" s="44"/>
      <c r="F222" s="44"/>
      <c r="G222" s="177"/>
      <c r="H222" s="175"/>
      <c r="J222" s="40"/>
      <c r="K222" s="186">
        <v>169</v>
      </c>
      <c r="L222" s="146"/>
      <c r="M222" s="153" t="str">
        <f>IF(L222="","",IFERROR(SUMIFS(Allocations!$AA$29:$AA$128,Allocations!$AC$29:$AC$128,1,Allocations!$Z$29:$Z$128,Analysis!L222),0))</f>
        <v/>
      </c>
      <c r="N222" s="153" t="str">
        <f>IF(L222="","",IF(IFERROR(SUMIFS(TB_TRANSACTIONS[Total ($)],TB_TRANSACTIONS[Subcategory],Analysis!L222,TB_TRANSACTIONS[Month],$K$8),0)&lt;M222,IFERROR(SUMIFS(TB_TRANSACTIONS[Total ($)],TB_TRANSACTIONS[Subcategory],Analysis!L222,TB_TRANSACTIONS[Month],$K$8),0),M222))</f>
        <v/>
      </c>
      <c r="O222" s="153" t="str">
        <f>IF(L222="","",IF(IFERROR(SUMIFS(TB_TRANSACTIONS[Total ($)],TB_TRANSACTIONS[Subcategory],Analysis!L222,TB_TRANSACTIONS[Month],$K$8,TB_TRANSACTIONS[Monthly filter],1),0)&gt;M222,SUMIFS(TB_TRANSACTIONS[Total ($)],TB_TRANSACTIONS[Subcategory],Analysis!L222,TB_TRANSACTIONS[Month],$K$8,TB_TRANSACTIONS[Monthly filter],1),0))</f>
        <v/>
      </c>
      <c r="P222" s="153" t="str">
        <f t="shared" si="81"/>
        <v/>
      </c>
      <c r="Q222" s="151" t="str">
        <f t="shared" si="70"/>
        <v/>
      </c>
      <c r="R222" s="151" t="str">
        <f t="shared" si="82"/>
        <v/>
      </c>
      <c r="S222" s="151" t="str">
        <f t="shared" si="83"/>
        <v/>
      </c>
      <c r="T222" s="226" t="str">
        <f t="shared" si="84"/>
        <v/>
      </c>
      <c r="U222" s="186">
        <v>169</v>
      </c>
      <c r="V222" s="146"/>
      <c r="W222" s="153" t="str">
        <f>IF(L222="","",IFERROR(SUMIFS(TB_TRANSACTIONS[Total ($)],TB_TRANSACTIONS[Subcategory],Analysis!L222,TB_TRANSACTIONS[Month],$K$8,TB_TRANSACTIONS[Expense type],"Fixed",TB_TRANSACTIONS[Monthly filter],1),0))</f>
        <v/>
      </c>
      <c r="X222" s="153" t="str">
        <f>IF(L222="","",IFERROR(SUMIFS(TB_TRANSACTIONS[Total ($)],TB_TRANSACTIONS[Subcategory],Analysis!L222,TB_TRANSACTIONS[Month],$K$8,TB_TRANSACTIONS[Expense type],"Variable",TB_TRANSACTIONS[Monthly filter],1),0))</f>
        <v/>
      </c>
      <c r="Y222" s="153"/>
      <c r="AC222" s="146"/>
      <c r="AD222" s="186">
        <v>169</v>
      </c>
      <c r="AF222" s="153" t="str">
        <f>IF(AE222="","",IFERROR(SUMIFS(Allocations!$AF$29:$AF$128,Allocations!$AH$29:$AH$128,1,Allocations!$AE$29:$AE$128,Analysis!AE222),0))</f>
        <v/>
      </c>
      <c r="AG222" s="153" t="str">
        <f>IF(AE222="","",IF(IFERROR(SUMIFS(TB_TRANSACTIONS[Total ($)],TB_TRANSACTIONS[Quarterly filter],1,TB_TRANSACTIONS[Subcategory],AE222),0)&lt;AF222,IFERROR(SUMIFS(TB_TRANSACTIONS[Total ($)],TB_TRANSACTIONS[Quarterly filter],1,TB_TRANSACTIONS[Subcategory],AE222),0),AF222))</f>
        <v/>
      </c>
      <c r="AH222" s="153" t="str">
        <f>IF(AE222="","",IF(IFERROR(SUMIFS(TB_TRANSACTIONS[Total ($)],TB_TRANSACTIONS[Subcategory],Analysis!AE222,TB_TRANSACTIONS[Quarter],$AD$8,TB_TRANSACTIONS[Quarterly filter],1),0)&gt;AF222,SUMIFS(TB_TRANSACTIONS[Total ($)],TB_TRANSACTIONS[Subcategory],Analysis!AE222,TB_TRANSACTIONS[Quarter],$AD$8,TB_TRANSACTIONS[Quarterly filter],1),0))</f>
        <v/>
      </c>
      <c r="AI222" s="153" t="str">
        <f t="shared" si="76"/>
        <v/>
      </c>
      <c r="AJ222" s="151" t="str">
        <f t="shared" si="77"/>
        <v/>
      </c>
      <c r="AK222" s="151" t="str">
        <f t="shared" si="78"/>
        <v/>
      </c>
      <c r="AL222" s="151" t="str">
        <f t="shared" si="79"/>
        <v/>
      </c>
      <c r="AM222" s="226" t="str">
        <f t="shared" si="80"/>
        <v/>
      </c>
      <c r="AN222" s="186">
        <v>169</v>
      </c>
      <c r="AO222" s="146"/>
      <c r="AP222" s="153" t="str">
        <f>IF(AE222="","",IFERROR(SUMIFS(TB_TRANSACTIONS[Total ($)],TB_TRANSACTIONS[Subcategory],Analysis!AE222,TB_TRANSACTIONS[Quarter],$AD$8,TB_TRANSACTIONS[Expense type],"Fixed",TB_TRANSACTIONS[Quarterly filter],1),0))</f>
        <v/>
      </c>
      <c r="AQ222" s="153" t="str">
        <f>IF(AE222="","",IFERROR(SUMIFS(TB_TRANSACTIONS[Total ($)],TB_TRANSACTIONS[Subcategory],Analysis!AE222,TB_TRANSACTIONS[Quarter],$AD$8,TB_TRANSACTIONS[Expense type],"Variable",TB_TRANSACTIONS[Quarterly filter],1),0))</f>
        <v/>
      </c>
      <c r="AV222" s="146"/>
      <c r="AW222" s="186">
        <v>169</v>
      </c>
      <c r="AX222" s="146"/>
      <c r="AY222" s="153" t="str">
        <f>IF(AX222="","",IFERROR(SUMIFS(TB_ALLOCATIONS[Total ($)],TB_ALLOCATIONS[Annual filter],1,TB_ALLOCATIONS[Subcategory],Analysis!AX222),0))</f>
        <v/>
      </c>
      <c r="AZ222" s="153" t="str">
        <f>IF(AX222="","",IF(IFERROR(SUMIFS(TB_TRANSACTIONS[Total ($)],TB_TRANSACTIONS[Annual filter],1,TB_TRANSACTIONS[Subcategory],AX222),0)&lt;AY222,IFERROR(SUMIFS(TB_TRANSACTIONS[Total ($)],TB_TRANSACTIONS[Annual filter],1,TB_TRANSACTIONS[Subcategory],AX222),0),AY222))</f>
        <v/>
      </c>
      <c r="BA222" s="153" t="str">
        <f>IF(AX222="","",IF(IFERROR(SUMIFS(TB_TRANSACTIONS[Total ($)],TB_TRANSACTIONS[Subcategory],Analysis!AX222,TB_TRANSACTIONS[Annual filter],1),0)&gt;AY222,SUMIFS(TB_TRANSACTIONS[Total ($)],TB_TRANSACTIONS[Subcategory],Analysis!AX222,TB_TRANSACTIONS[Annual filter],1),0))</f>
        <v/>
      </c>
      <c r="BB222" s="153" t="str">
        <f t="shared" si="72"/>
        <v/>
      </c>
      <c r="BC222" s="151" t="str">
        <f t="shared" si="73"/>
        <v/>
      </c>
      <c r="BD222" s="151" t="str">
        <f t="shared" si="71"/>
        <v/>
      </c>
      <c r="BE222" s="151" t="str">
        <f t="shared" si="74"/>
        <v/>
      </c>
      <c r="BF222" s="226" t="str">
        <f t="shared" si="75"/>
        <v/>
      </c>
      <c r="BH222" s="146"/>
      <c r="BI222" s="153" t="str">
        <f>IF(AX222="","",IFERROR(SUMIFS(TB_TRANSACTIONS[Total ($)],TB_TRANSACTIONS[Subcategory],Analysis!AX222,TB_TRANSACTIONS[Annual filter],1,TB_TRANSACTIONS[Expense type],"Fixed"),0))</f>
        <v/>
      </c>
      <c r="BJ222" s="153" t="str">
        <f>IF(AX222="","",IFERROR(SUMIFS(TB_TRANSACTIONS[Total ($)],TB_TRANSACTIONS[Subcategory],Analysis!AX222,TB_TRANSACTIONS[Annual filter],1,TB_TRANSACTIONS[Expense type],"Variable"),0))</f>
        <v/>
      </c>
    </row>
    <row r="223" spans="4:83" ht="18" customHeight="1" x14ac:dyDescent="0.25">
      <c r="D223" s="38"/>
      <c r="E223" s="44"/>
      <c r="F223" s="44"/>
      <c r="G223" s="177"/>
      <c r="H223" s="175"/>
      <c r="J223" s="40"/>
      <c r="K223" s="186">
        <v>170</v>
      </c>
      <c r="L223" s="146"/>
      <c r="M223" s="153" t="str">
        <f>IF(L223="","",IFERROR(SUMIFS(Allocations!$AA$29:$AA$128,Allocations!$AC$29:$AC$128,1,Allocations!$Z$29:$Z$128,Analysis!L223),0))</f>
        <v/>
      </c>
      <c r="N223" s="153" t="str">
        <f>IF(L223="","",IF(IFERROR(SUMIFS(TB_TRANSACTIONS[Total ($)],TB_TRANSACTIONS[Subcategory],Analysis!L223,TB_TRANSACTIONS[Month],$K$8),0)&lt;M223,IFERROR(SUMIFS(TB_TRANSACTIONS[Total ($)],TB_TRANSACTIONS[Subcategory],Analysis!L223,TB_TRANSACTIONS[Month],$K$8),0),M223))</f>
        <v/>
      </c>
      <c r="O223" s="153" t="str">
        <f>IF(L223="","",IF(IFERROR(SUMIFS(TB_TRANSACTIONS[Total ($)],TB_TRANSACTIONS[Subcategory],Analysis!L223,TB_TRANSACTIONS[Month],$K$8,TB_TRANSACTIONS[Monthly filter],1),0)&gt;M223,SUMIFS(TB_TRANSACTIONS[Total ($)],TB_TRANSACTIONS[Subcategory],Analysis!L223,TB_TRANSACTIONS[Month],$K$8,TB_TRANSACTIONS[Monthly filter],1),0))</f>
        <v/>
      </c>
      <c r="P223" s="153" t="str">
        <f t="shared" si="81"/>
        <v/>
      </c>
      <c r="Q223" s="151" t="str">
        <f t="shared" si="70"/>
        <v/>
      </c>
      <c r="R223" s="151" t="str">
        <f t="shared" si="82"/>
        <v/>
      </c>
      <c r="S223" s="151" t="str">
        <f t="shared" si="83"/>
        <v/>
      </c>
      <c r="T223" s="226" t="str">
        <f t="shared" si="84"/>
        <v/>
      </c>
      <c r="U223" s="186">
        <v>170</v>
      </c>
      <c r="V223" s="146"/>
      <c r="W223" s="153" t="str">
        <f>IF(L223="","",IFERROR(SUMIFS(TB_TRANSACTIONS[Total ($)],TB_TRANSACTIONS[Subcategory],Analysis!L223,TB_TRANSACTIONS[Month],$K$8,TB_TRANSACTIONS[Expense type],"Fixed",TB_TRANSACTIONS[Monthly filter],1),0))</f>
        <v/>
      </c>
      <c r="X223" s="153" t="str">
        <f>IF(L223="","",IFERROR(SUMIFS(TB_TRANSACTIONS[Total ($)],TB_TRANSACTIONS[Subcategory],Analysis!L223,TB_TRANSACTIONS[Month],$K$8,TB_TRANSACTIONS[Expense type],"Variable",TB_TRANSACTIONS[Monthly filter],1),0))</f>
        <v/>
      </c>
      <c r="Y223" s="153"/>
      <c r="AC223" s="146"/>
      <c r="AD223" s="186">
        <v>170</v>
      </c>
      <c r="AF223" s="153" t="str">
        <f>IF(AE223="","",IFERROR(SUMIFS(Allocations!$AF$29:$AF$128,Allocations!$AH$29:$AH$128,1,Allocations!$AE$29:$AE$128,Analysis!AE223),0))</f>
        <v/>
      </c>
      <c r="AG223" s="153" t="str">
        <f>IF(AE223="","",IF(IFERROR(SUMIFS(TB_TRANSACTIONS[Total ($)],TB_TRANSACTIONS[Quarterly filter],1,TB_TRANSACTIONS[Subcategory],AE223),0)&lt;AF223,IFERROR(SUMIFS(TB_TRANSACTIONS[Total ($)],TB_TRANSACTIONS[Quarterly filter],1,TB_TRANSACTIONS[Subcategory],AE223),0),AF223))</f>
        <v/>
      </c>
      <c r="AH223" s="153" t="str">
        <f>IF(AE223="","",IF(IFERROR(SUMIFS(TB_TRANSACTIONS[Total ($)],TB_TRANSACTIONS[Subcategory],Analysis!AE223,TB_TRANSACTIONS[Quarter],$AD$8,TB_TRANSACTIONS[Quarterly filter],1),0)&gt;AF223,SUMIFS(TB_TRANSACTIONS[Total ($)],TB_TRANSACTIONS[Subcategory],Analysis!AE223,TB_TRANSACTIONS[Quarter],$AD$8,TB_TRANSACTIONS[Quarterly filter],1),0))</f>
        <v/>
      </c>
      <c r="AI223" s="153" t="str">
        <f t="shared" si="76"/>
        <v/>
      </c>
      <c r="AJ223" s="151" t="str">
        <f t="shared" si="77"/>
        <v/>
      </c>
      <c r="AK223" s="151" t="str">
        <f t="shared" si="78"/>
        <v/>
      </c>
      <c r="AL223" s="151" t="str">
        <f t="shared" si="79"/>
        <v/>
      </c>
      <c r="AM223" s="226" t="str">
        <f t="shared" si="80"/>
        <v/>
      </c>
      <c r="AN223" s="186">
        <v>170</v>
      </c>
      <c r="AO223" s="146"/>
      <c r="AP223" s="153" t="str">
        <f>IF(AE223="","",IFERROR(SUMIFS(TB_TRANSACTIONS[Total ($)],TB_TRANSACTIONS[Subcategory],Analysis!AE223,TB_TRANSACTIONS[Quarter],$AD$8,TB_TRANSACTIONS[Expense type],"Fixed",TB_TRANSACTIONS[Quarterly filter],1),0))</f>
        <v/>
      </c>
      <c r="AQ223" s="153" t="str">
        <f>IF(AE223="","",IFERROR(SUMIFS(TB_TRANSACTIONS[Total ($)],TB_TRANSACTIONS[Subcategory],Analysis!AE223,TB_TRANSACTIONS[Quarter],$AD$8,TB_TRANSACTIONS[Expense type],"Variable",TB_TRANSACTIONS[Quarterly filter],1),0))</f>
        <v/>
      </c>
      <c r="AV223" s="146"/>
      <c r="AW223" s="186">
        <v>170</v>
      </c>
      <c r="AX223" s="146"/>
      <c r="AY223" s="153" t="str">
        <f>IF(AX223="","",IFERROR(SUMIFS(TB_ALLOCATIONS[Total ($)],TB_ALLOCATIONS[Annual filter],1,TB_ALLOCATIONS[Subcategory],Analysis!AX223),0))</f>
        <v/>
      </c>
      <c r="AZ223" s="153" t="str">
        <f>IF(AX223="","",IF(IFERROR(SUMIFS(TB_TRANSACTIONS[Total ($)],TB_TRANSACTIONS[Annual filter],1,TB_TRANSACTIONS[Subcategory],AX223),0)&lt;AY223,IFERROR(SUMIFS(TB_TRANSACTIONS[Total ($)],TB_TRANSACTIONS[Annual filter],1,TB_TRANSACTIONS[Subcategory],AX223),0),AY223))</f>
        <v/>
      </c>
      <c r="BA223" s="153" t="str">
        <f>IF(AX223="","",IF(IFERROR(SUMIFS(TB_TRANSACTIONS[Total ($)],TB_TRANSACTIONS[Subcategory],Analysis!AX223,TB_TRANSACTIONS[Annual filter],1),0)&gt;AY223,SUMIFS(TB_TRANSACTIONS[Total ($)],TB_TRANSACTIONS[Subcategory],Analysis!AX223,TB_TRANSACTIONS[Annual filter],1),0))</f>
        <v/>
      </c>
      <c r="BB223" s="153" t="str">
        <f t="shared" si="72"/>
        <v/>
      </c>
      <c r="BC223" s="151" t="str">
        <f t="shared" si="73"/>
        <v/>
      </c>
      <c r="BD223" s="151" t="str">
        <f t="shared" si="71"/>
        <v/>
      </c>
      <c r="BE223" s="151" t="str">
        <f t="shared" si="74"/>
        <v/>
      </c>
      <c r="BF223" s="226" t="str">
        <f t="shared" si="75"/>
        <v/>
      </c>
      <c r="BH223" s="146"/>
      <c r="BI223" s="153" t="str">
        <f>IF(AX223="","",IFERROR(SUMIFS(TB_TRANSACTIONS[Total ($)],TB_TRANSACTIONS[Subcategory],Analysis!AX223,TB_TRANSACTIONS[Annual filter],1,TB_TRANSACTIONS[Expense type],"Fixed"),0))</f>
        <v/>
      </c>
      <c r="BJ223" s="153" t="str">
        <f>IF(AX223="","",IFERROR(SUMIFS(TB_TRANSACTIONS[Total ($)],TB_TRANSACTIONS[Subcategory],Analysis!AX223,TB_TRANSACTIONS[Annual filter],1,TB_TRANSACTIONS[Expense type],"Variable"),0))</f>
        <v/>
      </c>
    </row>
    <row r="224" spans="4:83" ht="18" customHeight="1" x14ac:dyDescent="0.25">
      <c r="D224" s="38"/>
      <c r="E224" s="44"/>
      <c r="F224" s="44"/>
      <c r="G224" s="177"/>
      <c r="H224" s="175"/>
      <c r="J224" s="40"/>
      <c r="K224" s="186">
        <v>171</v>
      </c>
      <c r="L224" s="146"/>
      <c r="M224" s="153" t="str">
        <f>IF(L224="","",IFERROR(SUMIFS(Allocations!$AA$29:$AA$128,Allocations!$AC$29:$AC$128,1,Allocations!$Z$29:$Z$128,Analysis!L224),0))</f>
        <v/>
      </c>
      <c r="N224" s="153" t="str">
        <f>IF(L224="","",IF(IFERROR(SUMIFS(TB_TRANSACTIONS[Total ($)],TB_TRANSACTIONS[Subcategory],Analysis!L224,TB_TRANSACTIONS[Month],$K$8),0)&lt;M224,IFERROR(SUMIFS(TB_TRANSACTIONS[Total ($)],TB_TRANSACTIONS[Subcategory],Analysis!L224,TB_TRANSACTIONS[Month],$K$8),0),M224))</f>
        <v/>
      </c>
      <c r="O224" s="153" t="str">
        <f>IF(L224="","",IF(IFERROR(SUMIFS(TB_TRANSACTIONS[Total ($)],TB_TRANSACTIONS[Subcategory],Analysis!L224,TB_TRANSACTIONS[Month],$K$8,TB_TRANSACTIONS[Monthly filter],1),0)&gt;M224,SUMIFS(TB_TRANSACTIONS[Total ($)],TB_TRANSACTIONS[Subcategory],Analysis!L224,TB_TRANSACTIONS[Month],$K$8,TB_TRANSACTIONS[Monthly filter],1),0))</f>
        <v/>
      </c>
      <c r="P224" s="153" t="str">
        <f t="shared" si="81"/>
        <v/>
      </c>
      <c r="Q224" s="151" t="str">
        <f t="shared" si="70"/>
        <v/>
      </c>
      <c r="R224" s="151" t="str">
        <f t="shared" si="82"/>
        <v/>
      </c>
      <c r="S224" s="151" t="str">
        <f t="shared" si="83"/>
        <v/>
      </c>
      <c r="T224" s="226" t="str">
        <f t="shared" si="84"/>
        <v/>
      </c>
      <c r="U224" s="186">
        <v>171</v>
      </c>
      <c r="V224" s="146"/>
      <c r="W224" s="153" t="str">
        <f>IF(L224="","",IFERROR(SUMIFS(TB_TRANSACTIONS[Total ($)],TB_TRANSACTIONS[Subcategory],Analysis!L224,TB_TRANSACTIONS[Month],$K$8,TB_TRANSACTIONS[Expense type],"Fixed",TB_TRANSACTIONS[Monthly filter],1),0))</f>
        <v/>
      </c>
      <c r="X224" s="153" t="str">
        <f>IF(L224="","",IFERROR(SUMIFS(TB_TRANSACTIONS[Total ($)],TB_TRANSACTIONS[Subcategory],Analysis!L224,TB_TRANSACTIONS[Month],$K$8,TB_TRANSACTIONS[Expense type],"Variable",TB_TRANSACTIONS[Monthly filter],1),0))</f>
        <v/>
      </c>
      <c r="Y224" s="153"/>
      <c r="AC224" s="146"/>
      <c r="AD224" s="186">
        <v>171</v>
      </c>
      <c r="AF224" s="153" t="str">
        <f>IF(AE224="","",IFERROR(SUMIFS(Allocations!$AF$29:$AF$128,Allocations!$AH$29:$AH$128,1,Allocations!$AE$29:$AE$128,Analysis!AE224),0))</f>
        <v/>
      </c>
      <c r="AG224" s="153" t="str">
        <f>IF(AE224="","",IF(IFERROR(SUMIFS(TB_TRANSACTIONS[Total ($)],TB_TRANSACTIONS[Quarterly filter],1,TB_TRANSACTIONS[Subcategory],AE224),0)&lt;AF224,IFERROR(SUMIFS(TB_TRANSACTIONS[Total ($)],TB_TRANSACTIONS[Quarterly filter],1,TB_TRANSACTIONS[Subcategory],AE224),0),AF224))</f>
        <v/>
      </c>
      <c r="AH224" s="153" t="str">
        <f>IF(AE224="","",IF(IFERROR(SUMIFS(TB_TRANSACTIONS[Total ($)],TB_TRANSACTIONS[Subcategory],Analysis!AE224,TB_TRANSACTIONS[Quarter],$AD$8,TB_TRANSACTIONS[Quarterly filter],1),0)&gt;AF224,SUMIFS(TB_TRANSACTIONS[Total ($)],TB_TRANSACTIONS[Subcategory],Analysis!AE224,TB_TRANSACTIONS[Quarter],$AD$8,TB_TRANSACTIONS[Quarterly filter],1),0))</f>
        <v/>
      </c>
      <c r="AI224" s="153" t="str">
        <f t="shared" si="76"/>
        <v/>
      </c>
      <c r="AJ224" s="151" t="str">
        <f t="shared" si="77"/>
        <v/>
      </c>
      <c r="AK224" s="151" t="str">
        <f t="shared" si="78"/>
        <v/>
      </c>
      <c r="AL224" s="151" t="str">
        <f t="shared" si="79"/>
        <v/>
      </c>
      <c r="AM224" s="226" t="str">
        <f t="shared" si="80"/>
        <v/>
      </c>
      <c r="AN224" s="186">
        <v>171</v>
      </c>
      <c r="AO224" s="146"/>
      <c r="AP224" s="153" t="str">
        <f>IF(AE224="","",IFERROR(SUMIFS(TB_TRANSACTIONS[Total ($)],TB_TRANSACTIONS[Subcategory],Analysis!AE224,TB_TRANSACTIONS[Quarter],$AD$8,TB_TRANSACTIONS[Expense type],"Fixed",TB_TRANSACTIONS[Quarterly filter],1),0))</f>
        <v/>
      </c>
      <c r="AQ224" s="153" t="str">
        <f>IF(AE224="","",IFERROR(SUMIFS(TB_TRANSACTIONS[Total ($)],TB_TRANSACTIONS[Subcategory],Analysis!AE224,TB_TRANSACTIONS[Quarter],$AD$8,TB_TRANSACTIONS[Expense type],"Variable",TB_TRANSACTIONS[Quarterly filter],1),0))</f>
        <v/>
      </c>
      <c r="AV224" s="146"/>
      <c r="AW224" s="186">
        <v>171</v>
      </c>
      <c r="AX224" s="146"/>
      <c r="AY224" s="153" t="str">
        <f>IF(AX224="","",IFERROR(SUMIFS(TB_ALLOCATIONS[Total ($)],TB_ALLOCATIONS[Annual filter],1,TB_ALLOCATIONS[Subcategory],Analysis!AX224),0))</f>
        <v/>
      </c>
      <c r="AZ224" s="153" t="str">
        <f>IF(AX224="","",IF(IFERROR(SUMIFS(TB_TRANSACTIONS[Total ($)],TB_TRANSACTIONS[Annual filter],1,TB_TRANSACTIONS[Subcategory],AX224),0)&lt;AY224,IFERROR(SUMIFS(TB_TRANSACTIONS[Total ($)],TB_TRANSACTIONS[Annual filter],1,TB_TRANSACTIONS[Subcategory],AX224),0),AY224))</f>
        <v/>
      </c>
      <c r="BA224" s="153" t="str">
        <f>IF(AX224="","",IF(IFERROR(SUMIFS(TB_TRANSACTIONS[Total ($)],TB_TRANSACTIONS[Subcategory],Analysis!AX224,TB_TRANSACTIONS[Annual filter],1),0)&gt;AY224,SUMIFS(TB_TRANSACTIONS[Total ($)],TB_TRANSACTIONS[Subcategory],Analysis!AX224,TB_TRANSACTIONS[Annual filter],1),0))</f>
        <v/>
      </c>
      <c r="BB224" s="153" t="str">
        <f t="shared" si="72"/>
        <v/>
      </c>
      <c r="BC224" s="151" t="str">
        <f t="shared" si="73"/>
        <v/>
      </c>
      <c r="BD224" s="151" t="str">
        <f t="shared" si="71"/>
        <v/>
      </c>
      <c r="BE224" s="151" t="str">
        <f t="shared" si="74"/>
        <v/>
      </c>
      <c r="BF224" s="226" t="str">
        <f t="shared" si="75"/>
        <v/>
      </c>
      <c r="BH224" s="146"/>
      <c r="BI224" s="153" t="str">
        <f>IF(AX224="","",IFERROR(SUMIFS(TB_TRANSACTIONS[Total ($)],TB_TRANSACTIONS[Subcategory],Analysis!AX224,TB_TRANSACTIONS[Annual filter],1,TB_TRANSACTIONS[Expense type],"Fixed"),0))</f>
        <v/>
      </c>
      <c r="BJ224" s="153" t="str">
        <f>IF(AX224="","",IFERROR(SUMIFS(TB_TRANSACTIONS[Total ($)],TB_TRANSACTIONS[Subcategory],Analysis!AX224,TB_TRANSACTIONS[Annual filter],1,TB_TRANSACTIONS[Expense type],"Variable"),0))</f>
        <v/>
      </c>
    </row>
    <row r="225" spans="4:62" ht="18" customHeight="1" x14ac:dyDescent="0.25">
      <c r="D225" s="38"/>
      <c r="E225" s="44"/>
      <c r="F225" s="44"/>
      <c r="G225" s="177"/>
      <c r="H225" s="175"/>
      <c r="J225" s="40"/>
      <c r="K225" s="186">
        <v>172</v>
      </c>
      <c r="L225" s="146"/>
      <c r="M225" s="153" t="str">
        <f>IF(L225="","",IFERROR(SUMIFS(Allocations!$AA$29:$AA$128,Allocations!$AC$29:$AC$128,1,Allocations!$Z$29:$Z$128,Analysis!L225),0))</f>
        <v/>
      </c>
      <c r="N225" s="153" t="str">
        <f>IF(L225="","",IF(IFERROR(SUMIFS(TB_TRANSACTIONS[Total ($)],TB_TRANSACTIONS[Subcategory],Analysis!L225,TB_TRANSACTIONS[Month],$K$8),0)&lt;M225,IFERROR(SUMIFS(TB_TRANSACTIONS[Total ($)],TB_TRANSACTIONS[Subcategory],Analysis!L225,TB_TRANSACTIONS[Month],$K$8),0),M225))</f>
        <v/>
      </c>
      <c r="O225" s="153" t="str">
        <f>IF(L225="","",IF(IFERROR(SUMIFS(TB_TRANSACTIONS[Total ($)],TB_TRANSACTIONS[Subcategory],Analysis!L225,TB_TRANSACTIONS[Month],$K$8,TB_TRANSACTIONS[Monthly filter],1),0)&gt;M225,SUMIFS(TB_TRANSACTIONS[Total ($)],TB_TRANSACTIONS[Subcategory],Analysis!L225,TB_TRANSACTIONS[Month],$K$8,TB_TRANSACTIONS[Monthly filter],1),0))</f>
        <v/>
      </c>
      <c r="P225" s="153" t="str">
        <f t="shared" si="81"/>
        <v/>
      </c>
      <c r="Q225" s="151" t="str">
        <f t="shared" si="70"/>
        <v/>
      </c>
      <c r="R225" s="151" t="str">
        <f t="shared" si="82"/>
        <v/>
      </c>
      <c r="S225" s="151" t="str">
        <f t="shared" si="83"/>
        <v/>
      </c>
      <c r="T225" s="226" t="str">
        <f t="shared" si="84"/>
        <v/>
      </c>
      <c r="U225" s="186">
        <v>172</v>
      </c>
      <c r="V225" s="146"/>
      <c r="W225" s="153" t="str">
        <f>IF(L225="","",IFERROR(SUMIFS(TB_TRANSACTIONS[Total ($)],TB_TRANSACTIONS[Subcategory],Analysis!L225,TB_TRANSACTIONS[Month],$K$8,TB_TRANSACTIONS[Expense type],"Fixed",TB_TRANSACTIONS[Monthly filter],1),0))</f>
        <v/>
      </c>
      <c r="X225" s="153" t="str">
        <f>IF(L225="","",IFERROR(SUMIFS(TB_TRANSACTIONS[Total ($)],TB_TRANSACTIONS[Subcategory],Analysis!L225,TB_TRANSACTIONS[Month],$K$8,TB_TRANSACTIONS[Expense type],"Variable",TB_TRANSACTIONS[Monthly filter],1),0))</f>
        <v/>
      </c>
      <c r="Y225" s="153"/>
      <c r="AC225" s="146"/>
      <c r="AD225" s="186">
        <v>172</v>
      </c>
      <c r="AF225" s="153" t="str">
        <f>IF(AE225="","",IFERROR(SUMIFS(Allocations!$AF$29:$AF$128,Allocations!$AH$29:$AH$128,1,Allocations!$AE$29:$AE$128,Analysis!AE225),0))</f>
        <v/>
      </c>
      <c r="AG225" s="153" t="str">
        <f>IF(AE225="","",IF(IFERROR(SUMIFS(TB_TRANSACTIONS[Total ($)],TB_TRANSACTIONS[Quarterly filter],1,TB_TRANSACTIONS[Subcategory],AE225),0)&lt;AF225,IFERROR(SUMIFS(TB_TRANSACTIONS[Total ($)],TB_TRANSACTIONS[Quarterly filter],1,TB_TRANSACTIONS[Subcategory],AE225),0),AF225))</f>
        <v/>
      </c>
      <c r="AH225" s="153" t="str">
        <f>IF(AE225="","",IF(IFERROR(SUMIFS(TB_TRANSACTIONS[Total ($)],TB_TRANSACTIONS[Subcategory],Analysis!AE225,TB_TRANSACTIONS[Quarter],$AD$8,TB_TRANSACTIONS[Quarterly filter],1),0)&gt;AF225,SUMIFS(TB_TRANSACTIONS[Total ($)],TB_TRANSACTIONS[Subcategory],Analysis!AE225,TB_TRANSACTIONS[Quarter],$AD$8,TB_TRANSACTIONS[Quarterly filter],1),0))</f>
        <v/>
      </c>
      <c r="AI225" s="153" t="str">
        <f t="shared" si="76"/>
        <v/>
      </c>
      <c r="AJ225" s="151" t="str">
        <f t="shared" si="77"/>
        <v/>
      </c>
      <c r="AK225" s="151" t="str">
        <f t="shared" si="78"/>
        <v/>
      </c>
      <c r="AL225" s="151" t="str">
        <f t="shared" si="79"/>
        <v/>
      </c>
      <c r="AM225" s="226" t="str">
        <f t="shared" si="80"/>
        <v/>
      </c>
      <c r="AN225" s="186">
        <v>172</v>
      </c>
      <c r="AO225" s="146"/>
      <c r="AP225" s="153" t="str">
        <f>IF(AE225="","",IFERROR(SUMIFS(TB_TRANSACTIONS[Total ($)],TB_TRANSACTIONS[Subcategory],Analysis!AE225,TB_TRANSACTIONS[Quarter],$AD$8,TB_TRANSACTIONS[Expense type],"Fixed",TB_TRANSACTIONS[Quarterly filter],1),0))</f>
        <v/>
      </c>
      <c r="AQ225" s="153" t="str">
        <f>IF(AE225="","",IFERROR(SUMIFS(TB_TRANSACTIONS[Total ($)],TB_TRANSACTIONS[Subcategory],Analysis!AE225,TB_TRANSACTIONS[Quarter],$AD$8,TB_TRANSACTIONS[Expense type],"Variable",TB_TRANSACTIONS[Quarterly filter],1),0))</f>
        <v/>
      </c>
      <c r="AV225" s="146"/>
      <c r="AW225" s="186">
        <v>172</v>
      </c>
      <c r="AX225" s="146"/>
      <c r="AY225" s="153" t="str">
        <f>IF(AX225="","",IFERROR(SUMIFS(TB_ALLOCATIONS[Total ($)],TB_ALLOCATIONS[Annual filter],1,TB_ALLOCATIONS[Subcategory],Analysis!AX225),0))</f>
        <v/>
      </c>
      <c r="AZ225" s="153" t="str">
        <f>IF(AX225="","",IF(IFERROR(SUMIFS(TB_TRANSACTIONS[Total ($)],TB_TRANSACTIONS[Annual filter],1,TB_TRANSACTIONS[Subcategory],AX225),0)&lt;AY225,IFERROR(SUMIFS(TB_TRANSACTIONS[Total ($)],TB_TRANSACTIONS[Annual filter],1,TB_TRANSACTIONS[Subcategory],AX225),0),AY225))</f>
        <v/>
      </c>
      <c r="BA225" s="153" t="str">
        <f>IF(AX225="","",IF(IFERROR(SUMIFS(TB_TRANSACTIONS[Total ($)],TB_TRANSACTIONS[Subcategory],Analysis!AX225,TB_TRANSACTIONS[Annual filter],1),0)&gt;AY225,SUMIFS(TB_TRANSACTIONS[Total ($)],TB_TRANSACTIONS[Subcategory],Analysis!AX225,TB_TRANSACTIONS[Annual filter],1),0))</f>
        <v/>
      </c>
      <c r="BB225" s="153" t="str">
        <f t="shared" si="72"/>
        <v/>
      </c>
      <c r="BC225" s="151" t="str">
        <f t="shared" si="73"/>
        <v/>
      </c>
      <c r="BD225" s="151" t="str">
        <f t="shared" si="71"/>
        <v/>
      </c>
      <c r="BE225" s="151" t="str">
        <f t="shared" si="74"/>
        <v/>
      </c>
      <c r="BF225" s="226" t="str">
        <f t="shared" si="75"/>
        <v/>
      </c>
      <c r="BH225" s="146"/>
      <c r="BI225" s="153" t="str">
        <f>IF(AX225="","",IFERROR(SUMIFS(TB_TRANSACTIONS[Total ($)],TB_TRANSACTIONS[Subcategory],Analysis!AX225,TB_TRANSACTIONS[Annual filter],1,TB_TRANSACTIONS[Expense type],"Fixed"),0))</f>
        <v/>
      </c>
      <c r="BJ225" s="153" t="str">
        <f>IF(AX225="","",IFERROR(SUMIFS(TB_TRANSACTIONS[Total ($)],TB_TRANSACTIONS[Subcategory],Analysis!AX225,TB_TRANSACTIONS[Annual filter],1,TB_TRANSACTIONS[Expense type],"Variable"),0))</f>
        <v/>
      </c>
    </row>
    <row r="226" spans="4:62" ht="18" customHeight="1" x14ac:dyDescent="0.25">
      <c r="D226" s="38"/>
      <c r="E226" s="44"/>
      <c r="F226" s="44"/>
      <c r="G226" s="177"/>
      <c r="H226" s="175"/>
      <c r="J226" s="40"/>
      <c r="K226" s="186">
        <v>173</v>
      </c>
      <c r="L226" s="146"/>
      <c r="M226" s="153" t="str">
        <f>IF(L226="","",IFERROR(SUMIFS(Allocations!$AA$29:$AA$128,Allocations!$AC$29:$AC$128,1,Allocations!$Z$29:$Z$128,Analysis!L226),0))</f>
        <v/>
      </c>
      <c r="N226" s="153" t="str">
        <f>IF(L226="","",IF(IFERROR(SUMIFS(TB_TRANSACTIONS[Total ($)],TB_TRANSACTIONS[Subcategory],Analysis!L226,TB_TRANSACTIONS[Month],$K$8),0)&lt;M226,IFERROR(SUMIFS(TB_TRANSACTIONS[Total ($)],TB_TRANSACTIONS[Subcategory],Analysis!L226,TB_TRANSACTIONS[Month],$K$8),0),M226))</f>
        <v/>
      </c>
      <c r="O226" s="153" t="str">
        <f>IF(L226="","",IF(IFERROR(SUMIFS(TB_TRANSACTIONS[Total ($)],TB_TRANSACTIONS[Subcategory],Analysis!L226,TB_TRANSACTIONS[Month],$K$8,TB_TRANSACTIONS[Monthly filter],1),0)&gt;M226,SUMIFS(TB_TRANSACTIONS[Total ($)],TB_TRANSACTIONS[Subcategory],Analysis!L226,TB_TRANSACTIONS[Month],$K$8,TB_TRANSACTIONS[Monthly filter],1),0))</f>
        <v/>
      </c>
      <c r="P226" s="153" t="str">
        <f t="shared" si="81"/>
        <v/>
      </c>
      <c r="Q226" s="151" t="str">
        <f t="shared" si="70"/>
        <v/>
      </c>
      <c r="R226" s="151" t="str">
        <f t="shared" si="82"/>
        <v/>
      </c>
      <c r="S226" s="151" t="str">
        <f t="shared" si="83"/>
        <v/>
      </c>
      <c r="T226" s="226" t="str">
        <f t="shared" si="84"/>
        <v/>
      </c>
      <c r="U226" s="186">
        <v>173</v>
      </c>
      <c r="V226" s="146"/>
      <c r="W226" s="153" t="str">
        <f>IF(L226="","",IFERROR(SUMIFS(TB_TRANSACTIONS[Total ($)],TB_TRANSACTIONS[Subcategory],Analysis!L226,TB_TRANSACTIONS[Month],$K$8,TB_TRANSACTIONS[Expense type],"Fixed",TB_TRANSACTIONS[Monthly filter],1),0))</f>
        <v/>
      </c>
      <c r="X226" s="153" t="str">
        <f>IF(L226="","",IFERROR(SUMIFS(TB_TRANSACTIONS[Total ($)],TB_TRANSACTIONS[Subcategory],Analysis!L226,TB_TRANSACTIONS[Month],$K$8,TB_TRANSACTIONS[Expense type],"Variable",TB_TRANSACTIONS[Monthly filter],1),0))</f>
        <v/>
      </c>
      <c r="Y226" s="153"/>
      <c r="AC226" s="146"/>
      <c r="AD226" s="186">
        <v>173</v>
      </c>
      <c r="AF226" s="153" t="str">
        <f>IF(AE226="","",IFERROR(SUMIFS(Allocations!$AF$29:$AF$128,Allocations!$AH$29:$AH$128,1,Allocations!$AE$29:$AE$128,Analysis!AE226),0))</f>
        <v/>
      </c>
      <c r="AG226" s="153" t="str">
        <f>IF(AE226="","",IF(IFERROR(SUMIFS(TB_TRANSACTIONS[Total ($)],TB_TRANSACTIONS[Quarterly filter],1,TB_TRANSACTIONS[Subcategory],AE226),0)&lt;AF226,IFERROR(SUMIFS(TB_TRANSACTIONS[Total ($)],TB_TRANSACTIONS[Quarterly filter],1,TB_TRANSACTIONS[Subcategory],AE226),0),AF226))</f>
        <v/>
      </c>
      <c r="AH226" s="153" t="str">
        <f>IF(AE226="","",IF(IFERROR(SUMIFS(TB_TRANSACTIONS[Total ($)],TB_TRANSACTIONS[Subcategory],Analysis!AE226,TB_TRANSACTIONS[Quarter],$AD$8,TB_TRANSACTIONS[Quarterly filter],1),0)&gt;AF226,SUMIFS(TB_TRANSACTIONS[Total ($)],TB_TRANSACTIONS[Subcategory],Analysis!AE226,TB_TRANSACTIONS[Quarter],$AD$8,TB_TRANSACTIONS[Quarterly filter],1),0))</f>
        <v/>
      </c>
      <c r="AI226" s="153" t="str">
        <f t="shared" si="76"/>
        <v/>
      </c>
      <c r="AJ226" s="151" t="str">
        <f t="shared" si="77"/>
        <v/>
      </c>
      <c r="AK226" s="151" t="str">
        <f t="shared" si="78"/>
        <v/>
      </c>
      <c r="AL226" s="151" t="str">
        <f t="shared" si="79"/>
        <v/>
      </c>
      <c r="AM226" s="226" t="str">
        <f t="shared" si="80"/>
        <v/>
      </c>
      <c r="AN226" s="186">
        <v>173</v>
      </c>
      <c r="AO226" s="146"/>
      <c r="AP226" s="153" t="str">
        <f>IF(AE226="","",IFERROR(SUMIFS(TB_TRANSACTIONS[Total ($)],TB_TRANSACTIONS[Subcategory],Analysis!AE226,TB_TRANSACTIONS[Quarter],$AD$8,TB_TRANSACTIONS[Expense type],"Fixed",TB_TRANSACTIONS[Quarterly filter],1),0))</f>
        <v/>
      </c>
      <c r="AQ226" s="153" t="str">
        <f>IF(AE226="","",IFERROR(SUMIFS(TB_TRANSACTIONS[Total ($)],TB_TRANSACTIONS[Subcategory],Analysis!AE226,TB_TRANSACTIONS[Quarter],$AD$8,TB_TRANSACTIONS[Expense type],"Variable",TB_TRANSACTIONS[Quarterly filter],1),0))</f>
        <v/>
      </c>
      <c r="AV226" s="146"/>
      <c r="AW226" s="186">
        <v>173</v>
      </c>
      <c r="AX226" s="146"/>
      <c r="AY226" s="153" t="str">
        <f>IF(AX226="","",IFERROR(SUMIFS(TB_ALLOCATIONS[Total ($)],TB_ALLOCATIONS[Annual filter],1,TB_ALLOCATIONS[Subcategory],Analysis!AX226),0))</f>
        <v/>
      </c>
      <c r="AZ226" s="153" t="str">
        <f>IF(AX226="","",IF(IFERROR(SUMIFS(TB_TRANSACTIONS[Total ($)],TB_TRANSACTIONS[Annual filter],1,TB_TRANSACTIONS[Subcategory],AX226),0)&lt;AY226,IFERROR(SUMIFS(TB_TRANSACTIONS[Total ($)],TB_TRANSACTIONS[Annual filter],1,TB_TRANSACTIONS[Subcategory],AX226),0),AY226))</f>
        <v/>
      </c>
      <c r="BA226" s="153" t="str">
        <f>IF(AX226="","",IF(IFERROR(SUMIFS(TB_TRANSACTIONS[Total ($)],TB_TRANSACTIONS[Subcategory],Analysis!AX226,TB_TRANSACTIONS[Annual filter],1),0)&gt;AY226,SUMIFS(TB_TRANSACTIONS[Total ($)],TB_TRANSACTIONS[Subcategory],Analysis!AX226,TB_TRANSACTIONS[Annual filter],1),0))</f>
        <v/>
      </c>
      <c r="BB226" s="153" t="str">
        <f t="shared" si="72"/>
        <v/>
      </c>
      <c r="BC226" s="151" t="str">
        <f t="shared" si="73"/>
        <v/>
      </c>
      <c r="BD226" s="151" t="str">
        <f t="shared" si="71"/>
        <v/>
      </c>
      <c r="BE226" s="151" t="str">
        <f t="shared" si="74"/>
        <v/>
      </c>
      <c r="BF226" s="226" t="str">
        <f t="shared" si="75"/>
        <v/>
      </c>
      <c r="BH226" s="146"/>
      <c r="BI226" s="153" t="str">
        <f>IF(AX226="","",IFERROR(SUMIFS(TB_TRANSACTIONS[Total ($)],TB_TRANSACTIONS[Subcategory],Analysis!AX226,TB_TRANSACTIONS[Annual filter],1,TB_TRANSACTIONS[Expense type],"Fixed"),0))</f>
        <v/>
      </c>
      <c r="BJ226" s="153" t="str">
        <f>IF(AX226="","",IFERROR(SUMIFS(TB_TRANSACTIONS[Total ($)],TB_TRANSACTIONS[Subcategory],Analysis!AX226,TB_TRANSACTIONS[Annual filter],1,TB_TRANSACTIONS[Expense type],"Variable"),0))</f>
        <v/>
      </c>
    </row>
    <row r="227" spans="4:62" ht="18" customHeight="1" x14ac:dyDescent="0.25">
      <c r="D227" s="38"/>
      <c r="E227" s="44"/>
      <c r="F227" s="44"/>
      <c r="G227" s="177"/>
      <c r="H227" s="175"/>
      <c r="J227" s="40"/>
      <c r="K227" s="186">
        <v>174</v>
      </c>
      <c r="L227" s="146"/>
      <c r="M227" s="153" t="str">
        <f>IF(L227="","",IFERROR(SUMIFS(Allocations!$AA$29:$AA$128,Allocations!$AC$29:$AC$128,1,Allocations!$Z$29:$Z$128,Analysis!L227),0))</f>
        <v/>
      </c>
      <c r="N227" s="153" t="str">
        <f>IF(L227="","",IF(IFERROR(SUMIFS(TB_TRANSACTIONS[Total ($)],TB_TRANSACTIONS[Subcategory],Analysis!L227,TB_TRANSACTIONS[Month],$K$8),0)&lt;M227,IFERROR(SUMIFS(TB_TRANSACTIONS[Total ($)],TB_TRANSACTIONS[Subcategory],Analysis!L227,TB_TRANSACTIONS[Month],$K$8),0),M227))</f>
        <v/>
      </c>
      <c r="O227" s="153" t="str">
        <f>IF(L227="","",IF(IFERROR(SUMIFS(TB_TRANSACTIONS[Total ($)],TB_TRANSACTIONS[Subcategory],Analysis!L227,TB_TRANSACTIONS[Month],$K$8,TB_TRANSACTIONS[Monthly filter],1),0)&gt;M227,SUMIFS(TB_TRANSACTIONS[Total ($)],TB_TRANSACTIONS[Subcategory],Analysis!L227,TB_TRANSACTIONS[Month],$K$8,TB_TRANSACTIONS[Monthly filter],1),0))</f>
        <v/>
      </c>
      <c r="P227" s="153" t="str">
        <f t="shared" si="81"/>
        <v/>
      </c>
      <c r="Q227" s="151" t="str">
        <f t="shared" si="70"/>
        <v/>
      </c>
      <c r="R227" s="151" t="str">
        <f t="shared" si="82"/>
        <v/>
      </c>
      <c r="S227" s="151" t="str">
        <f t="shared" si="83"/>
        <v/>
      </c>
      <c r="T227" s="226" t="str">
        <f t="shared" si="84"/>
        <v/>
      </c>
      <c r="U227" s="186">
        <v>174</v>
      </c>
      <c r="V227" s="146"/>
      <c r="W227" s="153" t="str">
        <f>IF(L227="","",IFERROR(SUMIFS(TB_TRANSACTIONS[Total ($)],TB_TRANSACTIONS[Subcategory],Analysis!L227,TB_TRANSACTIONS[Month],$K$8,TB_TRANSACTIONS[Expense type],"Fixed",TB_TRANSACTIONS[Monthly filter],1),0))</f>
        <v/>
      </c>
      <c r="X227" s="153" t="str">
        <f>IF(L227="","",IFERROR(SUMIFS(TB_TRANSACTIONS[Total ($)],TB_TRANSACTIONS[Subcategory],Analysis!L227,TB_TRANSACTIONS[Month],$K$8,TB_TRANSACTIONS[Expense type],"Variable",TB_TRANSACTIONS[Monthly filter],1),0))</f>
        <v/>
      </c>
      <c r="Y227" s="153"/>
      <c r="AC227" s="146"/>
      <c r="AD227" s="186">
        <v>174</v>
      </c>
      <c r="AF227" s="153" t="str">
        <f>IF(AE227="","",IFERROR(SUMIFS(Allocations!$AF$29:$AF$128,Allocations!$AH$29:$AH$128,1,Allocations!$AE$29:$AE$128,Analysis!AE227),0))</f>
        <v/>
      </c>
      <c r="AG227" s="153" t="str">
        <f>IF(AE227="","",IF(IFERROR(SUMIFS(TB_TRANSACTIONS[Total ($)],TB_TRANSACTIONS[Quarterly filter],1,TB_TRANSACTIONS[Subcategory],AE227),0)&lt;AF227,IFERROR(SUMIFS(TB_TRANSACTIONS[Total ($)],TB_TRANSACTIONS[Quarterly filter],1,TB_TRANSACTIONS[Subcategory],AE227),0),AF227))</f>
        <v/>
      </c>
      <c r="AH227" s="153" t="str">
        <f>IF(AE227="","",IF(IFERROR(SUMIFS(TB_TRANSACTIONS[Total ($)],TB_TRANSACTIONS[Subcategory],Analysis!AE227,TB_TRANSACTIONS[Quarter],$AD$8,TB_TRANSACTIONS[Quarterly filter],1),0)&gt;AF227,SUMIFS(TB_TRANSACTIONS[Total ($)],TB_TRANSACTIONS[Subcategory],Analysis!AE227,TB_TRANSACTIONS[Quarter],$AD$8,TB_TRANSACTIONS[Quarterly filter],1),0))</f>
        <v/>
      </c>
      <c r="AI227" s="153" t="str">
        <f t="shared" si="76"/>
        <v/>
      </c>
      <c r="AJ227" s="151" t="str">
        <f t="shared" si="77"/>
        <v/>
      </c>
      <c r="AK227" s="151" t="str">
        <f t="shared" si="78"/>
        <v/>
      </c>
      <c r="AL227" s="151" t="str">
        <f t="shared" si="79"/>
        <v/>
      </c>
      <c r="AM227" s="226" t="str">
        <f t="shared" si="80"/>
        <v/>
      </c>
      <c r="AN227" s="186">
        <v>174</v>
      </c>
      <c r="AO227" s="146"/>
      <c r="AP227" s="153" t="str">
        <f>IF(AE227="","",IFERROR(SUMIFS(TB_TRANSACTIONS[Total ($)],TB_TRANSACTIONS[Subcategory],Analysis!AE227,TB_TRANSACTIONS[Quarter],$AD$8,TB_TRANSACTIONS[Expense type],"Fixed",TB_TRANSACTIONS[Quarterly filter],1),0))</f>
        <v/>
      </c>
      <c r="AQ227" s="153" t="str">
        <f>IF(AE227="","",IFERROR(SUMIFS(TB_TRANSACTIONS[Total ($)],TB_TRANSACTIONS[Subcategory],Analysis!AE227,TB_TRANSACTIONS[Quarter],$AD$8,TB_TRANSACTIONS[Expense type],"Variable",TB_TRANSACTIONS[Quarterly filter],1),0))</f>
        <v/>
      </c>
      <c r="AV227" s="146"/>
      <c r="AW227" s="186">
        <v>174</v>
      </c>
      <c r="AX227" s="146"/>
      <c r="AY227" s="153" t="str">
        <f>IF(AX227="","",IFERROR(SUMIFS(TB_ALLOCATIONS[Total ($)],TB_ALLOCATIONS[Annual filter],1,TB_ALLOCATIONS[Subcategory],Analysis!AX227),0))</f>
        <v/>
      </c>
      <c r="AZ227" s="153" t="str">
        <f>IF(AX227="","",IF(IFERROR(SUMIFS(TB_TRANSACTIONS[Total ($)],TB_TRANSACTIONS[Annual filter],1,TB_TRANSACTIONS[Subcategory],AX227),0)&lt;AY227,IFERROR(SUMIFS(TB_TRANSACTIONS[Total ($)],TB_TRANSACTIONS[Annual filter],1,TB_TRANSACTIONS[Subcategory],AX227),0),AY227))</f>
        <v/>
      </c>
      <c r="BA227" s="153" t="str">
        <f>IF(AX227="","",IF(IFERROR(SUMIFS(TB_TRANSACTIONS[Total ($)],TB_TRANSACTIONS[Subcategory],Analysis!AX227,TB_TRANSACTIONS[Annual filter],1),0)&gt;AY227,SUMIFS(TB_TRANSACTIONS[Total ($)],TB_TRANSACTIONS[Subcategory],Analysis!AX227,TB_TRANSACTIONS[Annual filter],1),0))</f>
        <v/>
      </c>
      <c r="BB227" s="153" t="str">
        <f t="shared" si="72"/>
        <v/>
      </c>
      <c r="BC227" s="151" t="str">
        <f t="shared" si="73"/>
        <v/>
      </c>
      <c r="BD227" s="151" t="str">
        <f t="shared" si="71"/>
        <v/>
      </c>
      <c r="BE227" s="151" t="str">
        <f t="shared" si="74"/>
        <v/>
      </c>
      <c r="BF227" s="226" t="str">
        <f t="shared" si="75"/>
        <v/>
      </c>
      <c r="BH227" s="146"/>
      <c r="BI227" s="153" t="str">
        <f>IF(AX227="","",IFERROR(SUMIFS(TB_TRANSACTIONS[Total ($)],TB_TRANSACTIONS[Subcategory],Analysis!AX227,TB_TRANSACTIONS[Annual filter],1,TB_TRANSACTIONS[Expense type],"Fixed"),0))</f>
        <v/>
      </c>
      <c r="BJ227" s="153" t="str">
        <f>IF(AX227="","",IFERROR(SUMIFS(TB_TRANSACTIONS[Total ($)],TB_TRANSACTIONS[Subcategory],Analysis!AX227,TB_TRANSACTIONS[Annual filter],1,TB_TRANSACTIONS[Expense type],"Variable"),0))</f>
        <v/>
      </c>
    </row>
    <row r="228" spans="4:62" ht="18" customHeight="1" x14ac:dyDescent="0.25">
      <c r="D228" s="38"/>
      <c r="E228" s="44"/>
      <c r="F228" s="44"/>
      <c r="G228" s="177"/>
      <c r="H228" s="175"/>
      <c r="J228" s="40"/>
      <c r="K228" s="186">
        <v>175</v>
      </c>
      <c r="L228" s="146"/>
      <c r="M228" s="153" t="str">
        <f>IF(L228="","",IFERROR(SUMIFS(Allocations!$AA$29:$AA$128,Allocations!$AC$29:$AC$128,1,Allocations!$Z$29:$Z$128,Analysis!L228),0))</f>
        <v/>
      </c>
      <c r="N228" s="153" t="str">
        <f>IF(L228="","",IF(IFERROR(SUMIFS(TB_TRANSACTIONS[Total ($)],TB_TRANSACTIONS[Subcategory],Analysis!L228,TB_TRANSACTIONS[Month],$K$8),0)&lt;M228,IFERROR(SUMIFS(TB_TRANSACTIONS[Total ($)],TB_TRANSACTIONS[Subcategory],Analysis!L228,TB_TRANSACTIONS[Month],$K$8),0),M228))</f>
        <v/>
      </c>
      <c r="O228" s="153" t="str">
        <f>IF(L228="","",IF(IFERROR(SUMIFS(TB_TRANSACTIONS[Total ($)],TB_TRANSACTIONS[Subcategory],Analysis!L228,TB_TRANSACTIONS[Month],$K$8,TB_TRANSACTIONS[Monthly filter],1),0)&gt;M228,SUMIFS(TB_TRANSACTIONS[Total ($)],TB_TRANSACTIONS[Subcategory],Analysis!L228,TB_TRANSACTIONS[Month],$K$8,TB_TRANSACTIONS[Monthly filter],1),0))</f>
        <v/>
      </c>
      <c r="P228" s="153" t="str">
        <f t="shared" si="81"/>
        <v/>
      </c>
      <c r="Q228" s="151" t="str">
        <f t="shared" si="70"/>
        <v/>
      </c>
      <c r="R228" s="151" t="str">
        <f t="shared" si="82"/>
        <v/>
      </c>
      <c r="S228" s="151" t="str">
        <f t="shared" si="83"/>
        <v/>
      </c>
      <c r="T228" s="226" t="str">
        <f t="shared" si="84"/>
        <v/>
      </c>
      <c r="U228" s="186">
        <v>175</v>
      </c>
      <c r="V228" s="146"/>
      <c r="W228" s="153" t="str">
        <f>IF(L228="","",IFERROR(SUMIFS(TB_TRANSACTIONS[Total ($)],TB_TRANSACTIONS[Subcategory],Analysis!L228,TB_TRANSACTIONS[Month],$K$8,TB_TRANSACTIONS[Expense type],"Fixed",TB_TRANSACTIONS[Monthly filter],1),0))</f>
        <v/>
      </c>
      <c r="X228" s="153" t="str">
        <f>IF(L228="","",IFERROR(SUMIFS(TB_TRANSACTIONS[Total ($)],TB_TRANSACTIONS[Subcategory],Analysis!L228,TB_TRANSACTIONS[Month],$K$8,TB_TRANSACTIONS[Expense type],"Variable",TB_TRANSACTIONS[Monthly filter],1),0))</f>
        <v/>
      </c>
      <c r="Y228" s="153"/>
      <c r="AC228" s="146"/>
      <c r="AD228" s="186">
        <v>175</v>
      </c>
      <c r="AF228" s="153" t="str">
        <f>IF(AE228="","",IFERROR(SUMIFS(Allocations!$AF$29:$AF$128,Allocations!$AH$29:$AH$128,1,Allocations!$AE$29:$AE$128,Analysis!AE228),0))</f>
        <v/>
      </c>
      <c r="AG228" s="153" t="str">
        <f>IF(AE228="","",IF(IFERROR(SUMIFS(TB_TRANSACTIONS[Total ($)],TB_TRANSACTIONS[Quarterly filter],1,TB_TRANSACTIONS[Subcategory],AE228),0)&lt;AF228,IFERROR(SUMIFS(TB_TRANSACTIONS[Total ($)],TB_TRANSACTIONS[Quarterly filter],1,TB_TRANSACTIONS[Subcategory],AE228),0),AF228))</f>
        <v/>
      </c>
      <c r="AH228" s="153" t="str">
        <f>IF(AE228="","",IF(IFERROR(SUMIFS(TB_TRANSACTIONS[Total ($)],TB_TRANSACTIONS[Subcategory],Analysis!AE228,TB_TRANSACTIONS[Quarter],$AD$8,TB_TRANSACTIONS[Quarterly filter],1),0)&gt;AF228,SUMIFS(TB_TRANSACTIONS[Total ($)],TB_TRANSACTIONS[Subcategory],Analysis!AE228,TB_TRANSACTIONS[Quarter],$AD$8,TB_TRANSACTIONS[Quarterly filter],1),0))</f>
        <v/>
      </c>
      <c r="AI228" s="153" t="str">
        <f t="shared" si="76"/>
        <v/>
      </c>
      <c r="AJ228" s="151" t="str">
        <f t="shared" si="77"/>
        <v/>
      </c>
      <c r="AK228" s="151" t="str">
        <f t="shared" si="78"/>
        <v/>
      </c>
      <c r="AL228" s="151" t="str">
        <f t="shared" si="79"/>
        <v/>
      </c>
      <c r="AM228" s="226" t="str">
        <f t="shared" si="80"/>
        <v/>
      </c>
      <c r="AN228" s="186">
        <v>175</v>
      </c>
      <c r="AO228" s="146"/>
      <c r="AP228" s="153" t="str">
        <f>IF(AE228="","",IFERROR(SUMIFS(TB_TRANSACTIONS[Total ($)],TB_TRANSACTIONS[Subcategory],Analysis!AE228,TB_TRANSACTIONS[Quarter],$AD$8,TB_TRANSACTIONS[Expense type],"Fixed",TB_TRANSACTIONS[Quarterly filter],1),0))</f>
        <v/>
      </c>
      <c r="AQ228" s="153" t="str">
        <f>IF(AE228="","",IFERROR(SUMIFS(TB_TRANSACTIONS[Total ($)],TB_TRANSACTIONS[Subcategory],Analysis!AE228,TB_TRANSACTIONS[Quarter],$AD$8,TB_TRANSACTIONS[Expense type],"Variable",TB_TRANSACTIONS[Quarterly filter],1),0))</f>
        <v/>
      </c>
      <c r="AV228" s="146"/>
      <c r="AW228" s="186">
        <v>175</v>
      </c>
      <c r="AX228" s="146"/>
      <c r="AY228" s="153" t="str">
        <f>IF(AX228="","",IFERROR(SUMIFS(TB_ALLOCATIONS[Total ($)],TB_ALLOCATIONS[Annual filter],1,TB_ALLOCATIONS[Subcategory],Analysis!AX228),0))</f>
        <v/>
      </c>
      <c r="AZ228" s="153" t="str">
        <f>IF(AX228="","",IF(IFERROR(SUMIFS(TB_TRANSACTIONS[Total ($)],TB_TRANSACTIONS[Annual filter],1,TB_TRANSACTIONS[Subcategory],AX228),0)&lt;AY228,IFERROR(SUMIFS(TB_TRANSACTIONS[Total ($)],TB_TRANSACTIONS[Annual filter],1,TB_TRANSACTIONS[Subcategory],AX228),0),AY228))</f>
        <v/>
      </c>
      <c r="BA228" s="153" t="str">
        <f>IF(AX228="","",IF(IFERROR(SUMIFS(TB_TRANSACTIONS[Total ($)],TB_TRANSACTIONS[Subcategory],Analysis!AX228,TB_TRANSACTIONS[Annual filter],1),0)&gt;AY228,SUMIFS(TB_TRANSACTIONS[Total ($)],TB_TRANSACTIONS[Subcategory],Analysis!AX228,TB_TRANSACTIONS[Annual filter],1),0))</f>
        <v/>
      </c>
      <c r="BB228" s="153" t="str">
        <f t="shared" si="72"/>
        <v/>
      </c>
      <c r="BC228" s="151" t="str">
        <f t="shared" si="73"/>
        <v/>
      </c>
      <c r="BD228" s="151" t="str">
        <f t="shared" si="71"/>
        <v/>
      </c>
      <c r="BE228" s="151" t="str">
        <f t="shared" si="74"/>
        <v/>
      </c>
      <c r="BF228" s="226" t="str">
        <f t="shared" si="75"/>
        <v/>
      </c>
      <c r="BH228" s="146"/>
      <c r="BI228" s="153" t="str">
        <f>IF(AX228="","",IFERROR(SUMIFS(TB_TRANSACTIONS[Total ($)],TB_TRANSACTIONS[Subcategory],Analysis!AX228,TB_TRANSACTIONS[Annual filter],1,TB_TRANSACTIONS[Expense type],"Fixed"),0))</f>
        <v/>
      </c>
      <c r="BJ228" s="153" t="str">
        <f>IF(AX228="","",IFERROR(SUMIFS(TB_TRANSACTIONS[Total ($)],TB_TRANSACTIONS[Subcategory],Analysis!AX228,TB_TRANSACTIONS[Annual filter],1,TB_TRANSACTIONS[Expense type],"Variable"),0))</f>
        <v/>
      </c>
    </row>
    <row r="229" spans="4:62" ht="18" customHeight="1" x14ac:dyDescent="0.25">
      <c r="D229" s="38"/>
      <c r="E229" s="44"/>
      <c r="F229" s="44"/>
      <c r="G229" s="177"/>
      <c r="H229" s="175"/>
      <c r="J229" s="40"/>
      <c r="K229" s="186">
        <v>176</v>
      </c>
      <c r="L229" s="146"/>
      <c r="M229" s="153" t="str">
        <f>IF(L229="","",IFERROR(SUMIFS(Allocations!$AA$29:$AA$128,Allocations!$AC$29:$AC$128,1,Allocations!$Z$29:$Z$128,Analysis!L229),0))</f>
        <v/>
      </c>
      <c r="N229" s="153" t="str">
        <f>IF(L229="","",IF(IFERROR(SUMIFS(TB_TRANSACTIONS[Total ($)],TB_TRANSACTIONS[Subcategory],Analysis!L229,TB_TRANSACTIONS[Month],$K$8),0)&lt;M229,IFERROR(SUMIFS(TB_TRANSACTIONS[Total ($)],TB_TRANSACTIONS[Subcategory],Analysis!L229,TB_TRANSACTIONS[Month],$K$8),0),M229))</f>
        <v/>
      </c>
      <c r="O229" s="153" t="str">
        <f>IF(L229="","",IF(IFERROR(SUMIFS(TB_TRANSACTIONS[Total ($)],TB_TRANSACTIONS[Subcategory],Analysis!L229,TB_TRANSACTIONS[Month],$K$8,TB_TRANSACTIONS[Monthly filter],1),0)&gt;M229,SUMIFS(TB_TRANSACTIONS[Total ($)],TB_TRANSACTIONS[Subcategory],Analysis!L229,TB_TRANSACTIONS[Month],$K$8,TB_TRANSACTIONS[Monthly filter],1),0))</f>
        <v/>
      </c>
      <c r="P229" s="153" t="str">
        <f t="shared" si="81"/>
        <v/>
      </c>
      <c r="Q229" s="151" t="str">
        <f t="shared" si="70"/>
        <v/>
      </c>
      <c r="R229" s="151" t="str">
        <f t="shared" si="82"/>
        <v/>
      </c>
      <c r="S229" s="151" t="str">
        <f t="shared" si="83"/>
        <v/>
      </c>
      <c r="T229" s="226" t="str">
        <f t="shared" si="84"/>
        <v/>
      </c>
      <c r="U229" s="186">
        <v>176</v>
      </c>
      <c r="V229" s="146"/>
      <c r="W229" s="153" t="str">
        <f>IF(L229="","",IFERROR(SUMIFS(TB_TRANSACTIONS[Total ($)],TB_TRANSACTIONS[Subcategory],Analysis!L229,TB_TRANSACTIONS[Month],$K$8,TB_TRANSACTIONS[Expense type],"Fixed",TB_TRANSACTIONS[Monthly filter],1),0))</f>
        <v/>
      </c>
      <c r="X229" s="153" t="str">
        <f>IF(L229="","",IFERROR(SUMIFS(TB_TRANSACTIONS[Total ($)],TB_TRANSACTIONS[Subcategory],Analysis!L229,TB_TRANSACTIONS[Month],$K$8,TB_TRANSACTIONS[Expense type],"Variable",TB_TRANSACTIONS[Monthly filter],1),0))</f>
        <v/>
      </c>
      <c r="Y229" s="153"/>
      <c r="AC229" s="146"/>
      <c r="AD229" s="186">
        <v>176</v>
      </c>
      <c r="AF229" s="153" t="str">
        <f>IF(AE229="","",IFERROR(SUMIFS(Allocations!$AF$29:$AF$128,Allocations!$AH$29:$AH$128,1,Allocations!$AE$29:$AE$128,Analysis!AE229),0))</f>
        <v/>
      </c>
      <c r="AG229" s="153" t="str">
        <f>IF(AE229="","",IF(IFERROR(SUMIFS(TB_TRANSACTIONS[Total ($)],TB_TRANSACTIONS[Quarterly filter],1,TB_TRANSACTIONS[Subcategory],AE229),0)&lt;AF229,IFERROR(SUMIFS(TB_TRANSACTIONS[Total ($)],TB_TRANSACTIONS[Quarterly filter],1,TB_TRANSACTIONS[Subcategory],AE229),0),AF229))</f>
        <v/>
      </c>
      <c r="AH229" s="153" t="str">
        <f>IF(AE229="","",IF(IFERROR(SUMIFS(TB_TRANSACTIONS[Total ($)],TB_TRANSACTIONS[Subcategory],Analysis!AE229,TB_TRANSACTIONS[Quarter],$AD$8,TB_TRANSACTIONS[Quarterly filter],1),0)&gt;AF229,SUMIFS(TB_TRANSACTIONS[Total ($)],TB_TRANSACTIONS[Subcategory],Analysis!AE229,TB_TRANSACTIONS[Quarter],$AD$8,TB_TRANSACTIONS[Quarterly filter],1),0))</f>
        <v/>
      </c>
      <c r="AI229" s="153" t="str">
        <f t="shared" si="76"/>
        <v/>
      </c>
      <c r="AJ229" s="151" t="str">
        <f t="shared" si="77"/>
        <v/>
      </c>
      <c r="AK229" s="151" t="str">
        <f t="shared" si="78"/>
        <v/>
      </c>
      <c r="AL229" s="151" t="str">
        <f t="shared" si="79"/>
        <v/>
      </c>
      <c r="AM229" s="226" t="str">
        <f t="shared" si="80"/>
        <v/>
      </c>
      <c r="AN229" s="186">
        <v>176</v>
      </c>
      <c r="AO229" s="146"/>
      <c r="AP229" s="153" t="str">
        <f>IF(AE229="","",IFERROR(SUMIFS(TB_TRANSACTIONS[Total ($)],TB_TRANSACTIONS[Subcategory],Analysis!AE229,TB_TRANSACTIONS[Quarter],$AD$8,TB_TRANSACTIONS[Expense type],"Fixed",TB_TRANSACTIONS[Quarterly filter],1),0))</f>
        <v/>
      </c>
      <c r="AQ229" s="153" t="str">
        <f>IF(AE229="","",IFERROR(SUMIFS(TB_TRANSACTIONS[Total ($)],TB_TRANSACTIONS[Subcategory],Analysis!AE229,TB_TRANSACTIONS[Quarter],$AD$8,TB_TRANSACTIONS[Expense type],"Variable",TB_TRANSACTIONS[Quarterly filter],1),0))</f>
        <v/>
      </c>
      <c r="AV229" s="146"/>
      <c r="AW229" s="186">
        <v>176</v>
      </c>
      <c r="AX229" s="146"/>
      <c r="AY229" s="153" t="str">
        <f>IF(AX229="","",IFERROR(SUMIFS(TB_ALLOCATIONS[Total ($)],TB_ALLOCATIONS[Annual filter],1,TB_ALLOCATIONS[Subcategory],Analysis!AX229),0))</f>
        <v/>
      </c>
      <c r="AZ229" s="153" t="str">
        <f>IF(AX229="","",IF(IFERROR(SUMIFS(TB_TRANSACTIONS[Total ($)],TB_TRANSACTIONS[Annual filter],1,TB_TRANSACTIONS[Subcategory],AX229),0)&lt;AY229,IFERROR(SUMIFS(TB_TRANSACTIONS[Total ($)],TB_TRANSACTIONS[Annual filter],1,TB_TRANSACTIONS[Subcategory],AX229),0),AY229))</f>
        <v/>
      </c>
      <c r="BA229" s="153" t="str">
        <f>IF(AX229="","",IF(IFERROR(SUMIFS(TB_TRANSACTIONS[Total ($)],TB_TRANSACTIONS[Subcategory],Analysis!AX229,TB_TRANSACTIONS[Annual filter],1),0)&gt;AY229,SUMIFS(TB_TRANSACTIONS[Total ($)],TB_TRANSACTIONS[Subcategory],Analysis!AX229,TB_TRANSACTIONS[Annual filter],1),0))</f>
        <v/>
      </c>
      <c r="BB229" s="153" t="str">
        <f t="shared" si="72"/>
        <v/>
      </c>
      <c r="BC229" s="151" t="str">
        <f t="shared" si="73"/>
        <v/>
      </c>
      <c r="BD229" s="151" t="str">
        <f t="shared" si="71"/>
        <v/>
      </c>
      <c r="BE229" s="151" t="str">
        <f t="shared" si="74"/>
        <v/>
      </c>
      <c r="BF229" s="226" t="str">
        <f t="shared" si="75"/>
        <v/>
      </c>
      <c r="BH229" s="146"/>
      <c r="BI229" s="153" t="str">
        <f>IF(AX229="","",IFERROR(SUMIFS(TB_TRANSACTIONS[Total ($)],TB_TRANSACTIONS[Subcategory],Analysis!AX229,TB_TRANSACTIONS[Annual filter],1,TB_TRANSACTIONS[Expense type],"Fixed"),0))</f>
        <v/>
      </c>
      <c r="BJ229" s="153" t="str">
        <f>IF(AX229="","",IFERROR(SUMIFS(TB_TRANSACTIONS[Total ($)],TB_TRANSACTIONS[Subcategory],Analysis!AX229,TB_TRANSACTIONS[Annual filter],1,TB_TRANSACTIONS[Expense type],"Variable"),0))</f>
        <v/>
      </c>
    </row>
    <row r="230" spans="4:62" ht="18" customHeight="1" x14ac:dyDescent="0.25">
      <c r="D230" s="38"/>
      <c r="E230" s="44"/>
      <c r="F230" s="44"/>
      <c r="G230" s="177"/>
      <c r="H230" s="175"/>
      <c r="J230" s="40"/>
      <c r="K230" s="186">
        <v>177</v>
      </c>
      <c r="L230" s="146"/>
      <c r="M230" s="153" t="str">
        <f>IF(L230="","",IFERROR(SUMIFS(Allocations!$AA$29:$AA$128,Allocations!$AC$29:$AC$128,1,Allocations!$Z$29:$Z$128,Analysis!L230),0))</f>
        <v/>
      </c>
      <c r="N230" s="153" t="str">
        <f>IF(L230="","",IF(IFERROR(SUMIFS(TB_TRANSACTIONS[Total ($)],TB_TRANSACTIONS[Subcategory],Analysis!L230,TB_TRANSACTIONS[Month],$K$8),0)&lt;M230,IFERROR(SUMIFS(TB_TRANSACTIONS[Total ($)],TB_TRANSACTIONS[Subcategory],Analysis!L230,TB_TRANSACTIONS[Month],$K$8),0),M230))</f>
        <v/>
      </c>
      <c r="O230" s="153" t="str">
        <f>IF(L230="","",IF(IFERROR(SUMIFS(TB_TRANSACTIONS[Total ($)],TB_TRANSACTIONS[Subcategory],Analysis!L230,TB_TRANSACTIONS[Month],$K$8,TB_TRANSACTIONS[Monthly filter],1),0)&gt;M230,SUMIFS(TB_TRANSACTIONS[Total ($)],TB_TRANSACTIONS[Subcategory],Analysis!L230,TB_TRANSACTIONS[Month],$K$8,TB_TRANSACTIONS[Monthly filter],1),0))</f>
        <v/>
      </c>
      <c r="P230" s="153" t="str">
        <f t="shared" si="81"/>
        <v/>
      </c>
      <c r="Q230" s="151" t="str">
        <f t="shared" si="70"/>
        <v/>
      </c>
      <c r="R230" s="151" t="str">
        <f t="shared" si="82"/>
        <v/>
      </c>
      <c r="S230" s="151" t="str">
        <f t="shared" si="83"/>
        <v/>
      </c>
      <c r="T230" s="226" t="str">
        <f t="shared" si="84"/>
        <v/>
      </c>
      <c r="U230" s="186">
        <v>177</v>
      </c>
      <c r="V230" s="146"/>
      <c r="W230" s="153" t="str">
        <f>IF(L230="","",IFERROR(SUMIFS(TB_TRANSACTIONS[Total ($)],TB_TRANSACTIONS[Subcategory],Analysis!L230,TB_TRANSACTIONS[Month],$K$8,TB_TRANSACTIONS[Expense type],"Fixed",TB_TRANSACTIONS[Monthly filter],1),0))</f>
        <v/>
      </c>
      <c r="X230" s="153" t="str">
        <f>IF(L230="","",IFERROR(SUMIFS(TB_TRANSACTIONS[Total ($)],TB_TRANSACTIONS[Subcategory],Analysis!L230,TB_TRANSACTIONS[Month],$K$8,TB_TRANSACTIONS[Expense type],"Variable",TB_TRANSACTIONS[Monthly filter],1),0))</f>
        <v/>
      </c>
      <c r="Y230" s="153"/>
      <c r="AC230" s="146"/>
      <c r="AD230" s="186">
        <v>177</v>
      </c>
      <c r="AF230" s="153" t="str">
        <f>IF(AE230="","",IFERROR(SUMIFS(Allocations!$AF$29:$AF$128,Allocations!$AH$29:$AH$128,1,Allocations!$AE$29:$AE$128,Analysis!AE230),0))</f>
        <v/>
      </c>
      <c r="AG230" s="153" t="str">
        <f>IF(AE230="","",IF(IFERROR(SUMIFS(TB_TRANSACTIONS[Total ($)],TB_TRANSACTIONS[Quarterly filter],1,TB_TRANSACTIONS[Subcategory],AE230),0)&lt;AF230,IFERROR(SUMIFS(TB_TRANSACTIONS[Total ($)],TB_TRANSACTIONS[Quarterly filter],1,TB_TRANSACTIONS[Subcategory],AE230),0),AF230))</f>
        <v/>
      </c>
      <c r="AH230" s="153" t="str">
        <f>IF(AE230="","",IF(IFERROR(SUMIFS(TB_TRANSACTIONS[Total ($)],TB_TRANSACTIONS[Subcategory],Analysis!AE230,TB_TRANSACTIONS[Quarter],$AD$8,TB_TRANSACTIONS[Quarterly filter],1),0)&gt;AF230,SUMIFS(TB_TRANSACTIONS[Total ($)],TB_TRANSACTIONS[Subcategory],Analysis!AE230,TB_TRANSACTIONS[Quarter],$AD$8,TB_TRANSACTIONS[Quarterly filter],1),0))</f>
        <v/>
      </c>
      <c r="AI230" s="153" t="str">
        <f t="shared" si="76"/>
        <v/>
      </c>
      <c r="AJ230" s="151" t="str">
        <f t="shared" si="77"/>
        <v/>
      </c>
      <c r="AK230" s="151" t="str">
        <f t="shared" si="78"/>
        <v/>
      </c>
      <c r="AL230" s="151" t="str">
        <f t="shared" si="79"/>
        <v/>
      </c>
      <c r="AM230" s="226" t="str">
        <f t="shared" si="80"/>
        <v/>
      </c>
      <c r="AN230" s="186">
        <v>177</v>
      </c>
      <c r="AO230" s="146"/>
      <c r="AP230" s="153" t="str">
        <f>IF(AE230="","",IFERROR(SUMIFS(TB_TRANSACTIONS[Total ($)],TB_TRANSACTIONS[Subcategory],Analysis!AE230,TB_TRANSACTIONS[Quarter],$AD$8,TB_TRANSACTIONS[Expense type],"Fixed",TB_TRANSACTIONS[Quarterly filter],1),0))</f>
        <v/>
      </c>
      <c r="AQ230" s="153" t="str">
        <f>IF(AE230="","",IFERROR(SUMIFS(TB_TRANSACTIONS[Total ($)],TB_TRANSACTIONS[Subcategory],Analysis!AE230,TB_TRANSACTIONS[Quarter],$AD$8,TB_TRANSACTIONS[Expense type],"Variable",TB_TRANSACTIONS[Quarterly filter],1),0))</f>
        <v/>
      </c>
      <c r="AV230" s="146"/>
      <c r="AW230" s="186">
        <v>177</v>
      </c>
      <c r="AX230" s="146"/>
      <c r="AY230" s="153" t="str">
        <f>IF(AX230="","",IFERROR(SUMIFS(TB_ALLOCATIONS[Total ($)],TB_ALLOCATIONS[Annual filter],1,TB_ALLOCATIONS[Subcategory],Analysis!AX230),0))</f>
        <v/>
      </c>
      <c r="AZ230" s="153" t="str">
        <f>IF(AX230="","",IF(IFERROR(SUMIFS(TB_TRANSACTIONS[Total ($)],TB_TRANSACTIONS[Annual filter],1,TB_TRANSACTIONS[Subcategory],AX230),0)&lt;AY230,IFERROR(SUMIFS(TB_TRANSACTIONS[Total ($)],TB_TRANSACTIONS[Annual filter],1,TB_TRANSACTIONS[Subcategory],AX230),0),AY230))</f>
        <v/>
      </c>
      <c r="BA230" s="153" t="str">
        <f>IF(AX230="","",IF(IFERROR(SUMIFS(TB_TRANSACTIONS[Total ($)],TB_TRANSACTIONS[Subcategory],Analysis!AX230,TB_TRANSACTIONS[Annual filter],1),0)&gt;AY230,SUMIFS(TB_TRANSACTIONS[Total ($)],TB_TRANSACTIONS[Subcategory],Analysis!AX230,TB_TRANSACTIONS[Annual filter],1),0))</f>
        <v/>
      </c>
      <c r="BB230" s="153" t="str">
        <f t="shared" si="72"/>
        <v/>
      </c>
      <c r="BC230" s="151" t="str">
        <f t="shared" si="73"/>
        <v/>
      </c>
      <c r="BD230" s="151" t="str">
        <f t="shared" si="71"/>
        <v/>
      </c>
      <c r="BE230" s="151" t="str">
        <f t="shared" si="74"/>
        <v/>
      </c>
      <c r="BF230" s="226" t="str">
        <f t="shared" si="75"/>
        <v/>
      </c>
      <c r="BH230" s="146"/>
      <c r="BI230" s="153" t="str">
        <f>IF(AX230="","",IFERROR(SUMIFS(TB_TRANSACTIONS[Total ($)],TB_TRANSACTIONS[Subcategory],Analysis!AX230,TB_TRANSACTIONS[Annual filter],1,TB_TRANSACTIONS[Expense type],"Fixed"),0))</f>
        <v/>
      </c>
      <c r="BJ230" s="153" t="str">
        <f>IF(AX230="","",IFERROR(SUMIFS(TB_TRANSACTIONS[Total ($)],TB_TRANSACTIONS[Subcategory],Analysis!AX230,TB_TRANSACTIONS[Annual filter],1,TB_TRANSACTIONS[Expense type],"Variable"),0))</f>
        <v/>
      </c>
    </row>
    <row r="231" spans="4:62" ht="18" customHeight="1" x14ac:dyDescent="0.25">
      <c r="D231" s="38"/>
      <c r="E231" s="44"/>
      <c r="F231" s="44"/>
      <c r="G231" s="177"/>
      <c r="H231" s="175"/>
      <c r="J231" s="40"/>
      <c r="K231" s="186">
        <v>178</v>
      </c>
      <c r="L231" s="146"/>
      <c r="M231" s="153" t="str">
        <f>IF(L231="","",IFERROR(SUMIFS(Allocations!$AA$29:$AA$128,Allocations!$AC$29:$AC$128,1,Allocations!$Z$29:$Z$128,Analysis!L231),0))</f>
        <v/>
      </c>
      <c r="N231" s="153" t="str">
        <f>IF(L231="","",IF(IFERROR(SUMIFS(TB_TRANSACTIONS[Total ($)],TB_TRANSACTIONS[Subcategory],Analysis!L231,TB_TRANSACTIONS[Month],$K$8),0)&lt;M231,IFERROR(SUMIFS(TB_TRANSACTIONS[Total ($)],TB_TRANSACTIONS[Subcategory],Analysis!L231,TB_TRANSACTIONS[Month],$K$8),0),M231))</f>
        <v/>
      </c>
      <c r="O231" s="153" t="str">
        <f>IF(L231="","",IF(IFERROR(SUMIFS(TB_TRANSACTIONS[Total ($)],TB_TRANSACTIONS[Subcategory],Analysis!L231,TB_TRANSACTIONS[Month],$K$8,TB_TRANSACTIONS[Monthly filter],1),0)&gt;M231,SUMIFS(TB_TRANSACTIONS[Total ($)],TB_TRANSACTIONS[Subcategory],Analysis!L231,TB_TRANSACTIONS[Month],$K$8,TB_TRANSACTIONS[Monthly filter],1),0))</f>
        <v/>
      </c>
      <c r="P231" s="153" t="str">
        <f t="shared" si="81"/>
        <v/>
      </c>
      <c r="Q231" s="151" t="str">
        <f t="shared" si="70"/>
        <v/>
      </c>
      <c r="R231" s="151" t="str">
        <f t="shared" si="82"/>
        <v/>
      </c>
      <c r="S231" s="151" t="str">
        <f t="shared" si="83"/>
        <v/>
      </c>
      <c r="T231" s="226" t="str">
        <f t="shared" si="84"/>
        <v/>
      </c>
      <c r="U231" s="186">
        <v>178</v>
      </c>
      <c r="V231" s="146"/>
      <c r="W231" s="153" t="str">
        <f>IF(L231="","",IFERROR(SUMIFS(TB_TRANSACTIONS[Total ($)],TB_TRANSACTIONS[Subcategory],Analysis!L231,TB_TRANSACTIONS[Month],$K$8,TB_TRANSACTIONS[Expense type],"Fixed",TB_TRANSACTIONS[Monthly filter],1),0))</f>
        <v/>
      </c>
      <c r="X231" s="153" t="str">
        <f>IF(L231="","",IFERROR(SUMIFS(TB_TRANSACTIONS[Total ($)],TB_TRANSACTIONS[Subcategory],Analysis!L231,TB_TRANSACTIONS[Month],$K$8,TB_TRANSACTIONS[Expense type],"Variable",TB_TRANSACTIONS[Monthly filter],1),0))</f>
        <v/>
      </c>
      <c r="Y231" s="153"/>
      <c r="AC231" s="146"/>
      <c r="AD231" s="186">
        <v>178</v>
      </c>
      <c r="AF231" s="153" t="str">
        <f>IF(AE231="","",IFERROR(SUMIFS(Allocations!$AF$29:$AF$128,Allocations!$AH$29:$AH$128,1,Allocations!$AE$29:$AE$128,Analysis!AE231),0))</f>
        <v/>
      </c>
      <c r="AG231" s="153" t="str">
        <f>IF(AE231="","",IF(IFERROR(SUMIFS(TB_TRANSACTIONS[Total ($)],TB_TRANSACTIONS[Quarterly filter],1,TB_TRANSACTIONS[Subcategory],AE231),0)&lt;AF231,IFERROR(SUMIFS(TB_TRANSACTIONS[Total ($)],TB_TRANSACTIONS[Quarterly filter],1,TB_TRANSACTIONS[Subcategory],AE231),0),AF231))</f>
        <v/>
      </c>
      <c r="AH231" s="153" t="str">
        <f>IF(AE231="","",IF(IFERROR(SUMIFS(TB_TRANSACTIONS[Total ($)],TB_TRANSACTIONS[Subcategory],Analysis!AE231,TB_TRANSACTIONS[Quarter],$AD$8,TB_TRANSACTIONS[Quarterly filter],1),0)&gt;AF231,SUMIFS(TB_TRANSACTIONS[Total ($)],TB_TRANSACTIONS[Subcategory],Analysis!AE231,TB_TRANSACTIONS[Quarter],$AD$8,TB_TRANSACTIONS[Quarterly filter],1),0))</f>
        <v/>
      </c>
      <c r="AI231" s="153" t="str">
        <f t="shared" si="76"/>
        <v/>
      </c>
      <c r="AJ231" s="151" t="str">
        <f t="shared" si="77"/>
        <v/>
      </c>
      <c r="AK231" s="151" t="str">
        <f t="shared" si="78"/>
        <v/>
      </c>
      <c r="AL231" s="151" t="str">
        <f t="shared" si="79"/>
        <v/>
      </c>
      <c r="AM231" s="226" t="str">
        <f t="shared" si="80"/>
        <v/>
      </c>
      <c r="AN231" s="186">
        <v>178</v>
      </c>
      <c r="AO231" s="146"/>
      <c r="AP231" s="153" t="str">
        <f>IF(AE231="","",IFERROR(SUMIFS(TB_TRANSACTIONS[Total ($)],TB_TRANSACTIONS[Subcategory],Analysis!AE231,TB_TRANSACTIONS[Quarter],$AD$8,TB_TRANSACTIONS[Expense type],"Fixed",TB_TRANSACTIONS[Quarterly filter],1),0))</f>
        <v/>
      </c>
      <c r="AQ231" s="153" t="str">
        <f>IF(AE231="","",IFERROR(SUMIFS(TB_TRANSACTIONS[Total ($)],TB_TRANSACTIONS[Subcategory],Analysis!AE231,TB_TRANSACTIONS[Quarter],$AD$8,TB_TRANSACTIONS[Expense type],"Variable",TB_TRANSACTIONS[Quarterly filter],1),0))</f>
        <v/>
      </c>
      <c r="AV231" s="146"/>
      <c r="AW231" s="186">
        <v>178</v>
      </c>
      <c r="AX231" s="146"/>
      <c r="AY231" s="153" t="str">
        <f>IF(AX231="","",IFERROR(SUMIFS(TB_ALLOCATIONS[Total ($)],TB_ALLOCATIONS[Annual filter],1,TB_ALLOCATIONS[Subcategory],Analysis!AX231),0))</f>
        <v/>
      </c>
      <c r="AZ231" s="153" t="str">
        <f>IF(AX231="","",IF(IFERROR(SUMIFS(TB_TRANSACTIONS[Total ($)],TB_TRANSACTIONS[Annual filter],1,TB_TRANSACTIONS[Subcategory],AX231),0)&lt;AY231,IFERROR(SUMIFS(TB_TRANSACTIONS[Total ($)],TB_TRANSACTIONS[Annual filter],1,TB_TRANSACTIONS[Subcategory],AX231),0),AY231))</f>
        <v/>
      </c>
      <c r="BA231" s="153" t="str">
        <f>IF(AX231="","",IF(IFERROR(SUMIFS(TB_TRANSACTIONS[Total ($)],TB_TRANSACTIONS[Subcategory],Analysis!AX231,TB_TRANSACTIONS[Annual filter],1),0)&gt;AY231,SUMIFS(TB_TRANSACTIONS[Total ($)],TB_TRANSACTIONS[Subcategory],Analysis!AX231,TB_TRANSACTIONS[Annual filter],1),0))</f>
        <v/>
      </c>
      <c r="BB231" s="153" t="str">
        <f t="shared" si="72"/>
        <v/>
      </c>
      <c r="BC231" s="151" t="str">
        <f t="shared" si="73"/>
        <v/>
      </c>
      <c r="BD231" s="151" t="str">
        <f t="shared" si="71"/>
        <v/>
      </c>
      <c r="BE231" s="151" t="str">
        <f t="shared" si="74"/>
        <v/>
      </c>
      <c r="BF231" s="226" t="str">
        <f t="shared" si="75"/>
        <v/>
      </c>
      <c r="BH231" s="146"/>
      <c r="BI231" s="153" t="str">
        <f>IF(AX231="","",IFERROR(SUMIFS(TB_TRANSACTIONS[Total ($)],TB_TRANSACTIONS[Subcategory],Analysis!AX231,TB_TRANSACTIONS[Annual filter],1,TB_TRANSACTIONS[Expense type],"Fixed"),0))</f>
        <v/>
      </c>
      <c r="BJ231" s="153" t="str">
        <f>IF(AX231="","",IFERROR(SUMIFS(TB_TRANSACTIONS[Total ($)],TB_TRANSACTIONS[Subcategory],Analysis!AX231,TB_TRANSACTIONS[Annual filter],1,TB_TRANSACTIONS[Expense type],"Variable"),0))</f>
        <v/>
      </c>
    </row>
    <row r="232" spans="4:62" ht="18" customHeight="1" x14ac:dyDescent="0.25">
      <c r="D232" s="38"/>
      <c r="E232" s="44"/>
      <c r="F232" s="44"/>
      <c r="G232" s="177"/>
      <c r="H232" s="175"/>
      <c r="J232" s="40"/>
      <c r="K232" s="186">
        <v>179</v>
      </c>
      <c r="L232" s="146"/>
      <c r="M232" s="153" t="str">
        <f>IF(L232="","",IFERROR(SUMIFS(Allocations!$AA$29:$AA$128,Allocations!$AC$29:$AC$128,1,Allocations!$Z$29:$Z$128,Analysis!L232),0))</f>
        <v/>
      </c>
      <c r="N232" s="153" t="str">
        <f>IF(L232="","",IF(IFERROR(SUMIFS(TB_TRANSACTIONS[Total ($)],TB_TRANSACTIONS[Subcategory],Analysis!L232,TB_TRANSACTIONS[Month],$K$8),0)&lt;M232,IFERROR(SUMIFS(TB_TRANSACTIONS[Total ($)],TB_TRANSACTIONS[Subcategory],Analysis!L232,TB_TRANSACTIONS[Month],$K$8),0),M232))</f>
        <v/>
      </c>
      <c r="O232" s="153" t="str">
        <f>IF(L232="","",IF(IFERROR(SUMIFS(TB_TRANSACTIONS[Total ($)],TB_TRANSACTIONS[Subcategory],Analysis!L232,TB_TRANSACTIONS[Month],$K$8,TB_TRANSACTIONS[Monthly filter],1),0)&gt;M232,SUMIFS(TB_TRANSACTIONS[Total ($)],TB_TRANSACTIONS[Subcategory],Analysis!L232,TB_TRANSACTIONS[Month],$K$8,TB_TRANSACTIONS[Monthly filter],1),0))</f>
        <v/>
      </c>
      <c r="P232" s="153" t="str">
        <f t="shared" si="81"/>
        <v/>
      </c>
      <c r="Q232" s="151" t="str">
        <f t="shared" si="70"/>
        <v/>
      </c>
      <c r="R232" s="151" t="str">
        <f t="shared" si="82"/>
        <v/>
      </c>
      <c r="S232" s="151" t="str">
        <f t="shared" si="83"/>
        <v/>
      </c>
      <c r="T232" s="226" t="str">
        <f t="shared" si="84"/>
        <v/>
      </c>
      <c r="U232" s="186">
        <v>179</v>
      </c>
      <c r="V232" s="146"/>
      <c r="W232" s="153" t="str">
        <f>IF(L232="","",IFERROR(SUMIFS(TB_TRANSACTIONS[Total ($)],TB_TRANSACTIONS[Subcategory],Analysis!L232,TB_TRANSACTIONS[Month],$K$8,TB_TRANSACTIONS[Expense type],"Fixed",TB_TRANSACTIONS[Monthly filter],1),0))</f>
        <v/>
      </c>
      <c r="X232" s="153" t="str">
        <f>IF(L232="","",IFERROR(SUMIFS(TB_TRANSACTIONS[Total ($)],TB_TRANSACTIONS[Subcategory],Analysis!L232,TB_TRANSACTIONS[Month],$K$8,TB_TRANSACTIONS[Expense type],"Variable",TB_TRANSACTIONS[Monthly filter],1),0))</f>
        <v/>
      </c>
      <c r="Y232" s="153"/>
      <c r="AC232" s="146"/>
      <c r="AD232" s="186">
        <v>179</v>
      </c>
      <c r="AF232" s="153" t="str">
        <f>IF(AE232="","",IFERROR(SUMIFS(Allocations!$AF$29:$AF$128,Allocations!$AH$29:$AH$128,1,Allocations!$AE$29:$AE$128,Analysis!AE232),0))</f>
        <v/>
      </c>
      <c r="AG232" s="153" t="str">
        <f>IF(AE232="","",IF(IFERROR(SUMIFS(TB_TRANSACTIONS[Total ($)],TB_TRANSACTIONS[Quarterly filter],1,TB_TRANSACTIONS[Subcategory],AE232),0)&lt;AF232,IFERROR(SUMIFS(TB_TRANSACTIONS[Total ($)],TB_TRANSACTIONS[Quarterly filter],1,TB_TRANSACTIONS[Subcategory],AE232),0),AF232))</f>
        <v/>
      </c>
      <c r="AH232" s="153" t="str">
        <f>IF(AE232="","",IF(IFERROR(SUMIFS(TB_TRANSACTIONS[Total ($)],TB_TRANSACTIONS[Subcategory],Analysis!AE232,TB_TRANSACTIONS[Quarter],$AD$8,TB_TRANSACTIONS[Quarterly filter],1),0)&gt;AF232,SUMIFS(TB_TRANSACTIONS[Total ($)],TB_TRANSACTIONS[Subcategory],Analysis!AE232,TB_TRANSACTIONS[Quarter],$AD$8,TB_TRANSACTIONS[Quarterly filter],1),0))</f>
        <v/>
      </c>
      <c r="AI232" s="153" t="str">
        <f t="shared" si="76"/>
        <v/>
      </c>
      <c r="AJ232" s="151" t="str">
        <f t="shared" si="77"/>
        <v/>
      </c>
      <c r="AK232" s="151" t="str">
        <f t="shared" si="78"/>
        <v/>
      </c>
      <c r="AL232" s="151" t="str">
        <f t="shared" si="79"/>
        <v/>
      </c>
      <c r="AM232" s="226" t="str">
        <f t="shared" si="80"/>
        <v/>
      </c>
      <c r="AN232" s="186">
        <v>179</v>
      </c>
      <c r="AO232" s="146"/>
      <c r="AP232" s="153" t="str">
        <f>IF(AE232="","",IFERROR(SUMIFS(TB_TRANSACTIONS[Total ($)],TB_TRANSACTIONS[Subcategory],Analysis!AE232,TB_TRANSACTIONS[Quarter],$AD$8,TB_TRANSACTIONS[Expense type],"Fixed",TB_TRANSACTIONS[Quarterly filter],1),0))</f>
        <v/>
      </c>
      <c r="AQ232" s="153" t="str">
        <f>IF(AE232="","",IFERROR(SUMIFS(TB_TRANSACTIONS[Total ($)],TB_TRANSACTIONS[Subcategory],Analysis!AE232,TB_TRANSACTIONS[Quarter],$AD$8,TB_TRANSACTIONS[Expense type],"Variable",TB_TRANSACTIONS[Quarterly filter],1),0))</f>
        <v/>
      </c>
      <c r="AV232" s="146"/>
      <c r="AW232" s="186">
        <v>179</v>
      </c>
      <c r="AX232" s="146"/>
      <c r="AY232" s="153" t="str">
        <f>IF(AX232="","",IFERROR(SUMIFS(TB_ALLOCATIONS[Total ($)],TB_ALLOCATIONS[Annual filter],1,TB_ALLOCATIONS[Subcategory],Analysis!AX232),0))</f>
        <v/>
      </c>
      <c r="AZ232" s="153" t="str">
        <f>IF(AX232="","",IF(IFERROR(SUMIFS(TB_TRANSACTIONS[Total ($)],TB_TRANSACTIONS[Annual filter],1,TB_TRANSACTIONS[Subcategory],AX232),0)&lt;AY232,IFERROR(SUMIFS(TB_TRANSACTIONS[Total ($)],TB_TRANSACTIONS[Annual filter],1,TB_TRANSACTIONS[Subcategory],AX232),0),AY232))</f>
        <v/>
      </c>
      <c r="BA232" s="153" t="str">
        <f>IF(AX232="","",IF(IFERROR(SUMIFS(TB_TRANSACTIONS[Total ($)],TB_TRANSACTIONS[Subcategory],Analysis!AX232,TB_TRANSACTIONS[Annual filter],1),0)&gt;AY232,SUMIFS(TB_TRANSACTIONS[Total ($)],TB_TRANSACTIONS[Subcategory],Analysis!AX232,TB_TRANSACTIONS[Annual filter],1),0))</f>
        <v/>
      </c>
      <c r="BB232" s="153" t="str">
        <f t="shared" si="72"/>
        <v/>
      </c>
      <c r="BC232" s="151" t="str">
        <f t="shared" si="73"/>
        <v/>
      </c>
      <c r="BD232" s="151" t="str">
        <f t="shared" si="71"/>
        <v/>
      </c>
      <c r="BE232" s="151" t="str">
        <f t="shared" si="74"/>
        <v/>
      </c>
      <c r="BF232" s="226" t="str">
        <f t="shared" si="75"/>
        <v/>
      </c>
      <c r="BH232" s="146"/>
      <c r="BI232" s="153" t="str">
        <f>IF(AX232="","",IFERROR(SUMIFS(TB_TRANSACTIONS[Total ($)],TB_TRANSACTIONS[Subcategory],Analysis!AX232,TB_TRANSACTIONS[Annual filter],1,TB_TRANSACTIONS[Expense type],"Fixed"),0))</f>
        <v/>
      </c>
      <c r="BJ232" s="153" t="str">
        <f>IF(AX232="","",IFERROR(SUMIFS(TB_TRANSACTIONS[Total ($)],TB_TRANSACTIONS[Subcategory],Analysis!AX232,TB_TRANSACTIONS[Annual filter],1,TB_TRANSACTIONS[Expense type],"Variable"),0))</f>
        <v/>
      </c>
    </row>
    <row r="233" spans="4:62" ht="18" customHeight="1" x14ac:dyDescent="0.25">
      <c r="D233" s="38"/>
      <c r="E233" s="44"/>
      <c r="F233" s="44"/>
      <c r="G233" s="177"/>
      <c r="H233" s="175"/>
      <c r="J233" s="40"/>
      <c r="K233" s="186">
        <v>180</v>
      </c>
      <c r="L233" s="146"/>
      <c r="M233" s="153" t="str">
        <f>IF(L233="","",IFERROR(SUMIFS(Allocations!$AA$29:$AA$128,Allocations!$AC$29:$AC$128,1,Allocations!$Z$29:$Z$128,Analysis!L233),0))</f>
        <v/>
      </c>
      <c r="N233" s="153" t="str">
        <f>IF(L233="","",IF(IFERROR(SUMIFS(TB_TRANSACTIONS[Total ($)],TB_TRANSACTIONS[Subcategory],Analysis!L233,TB_TRANSACTIONS[Month],$K$8),0)&lt;M233,IFERROR(SUMIFS(TB_TRANSACTIONS[Total ($)],TB_TRANSACTIONS[Subcategory],Analysis!L233,TB_TRANSACTIONS[Month],$K$8),0),M233))</f>
        <v/>
      </c>
      <c r="O233" s="153" t="str">
        <f>IF(L233="","",IF(IFERROR(SUMIFS(TB_TRANSACTIONS[Total ($)],TB_TRANSACTIONS[Subcategory],Analysis!L233,TB_TRANSACTIONS[Month],$K$8,TB_TRANSACTIONS[Monthly filter],1),0)&gt;M233,SUMIFS(TB_TRANSACTIONS[Total ($)],TB_TRANSACTIONS[Subcategory],Analysis!L233,TB_TRANSACTIONS[Month],$K$8,TB_TRANSACTIONS[Monthly filter],1),0))</f>
        <v/>
      </c>
      <c r="P233" s="153" t="str">
        <f t="shared" si="81"/>
        <v/>
      </c>
      <c r="Q233" s="151" t="str">
        <f t="shared" si="70"/>
        <v/>
      </c>
      <c r="R233" s="151" t="str">
        <f t="shared" si="82"/>
        <v/>
      </c>
      <c r="S233" s="151" t="str">
        <f t="shared" si="83"/>
        <v/>
      </c>
      <c r="T233" s="226" t="str">
        <f t="shared" si="84"/>
        <v/>
      </c>
      <c r="U233" s="186">
        <v>180</v>
      </c>
      <c r="V233" s="146"/>
      <c r="W233" s="153" t="str">
        <f>IF(L233="","",IFERROR(SUMIFS(TB_TRANSACTIONS[Total ($)],TB_TRANSACTIONS[Subcategory],Analysis!L233,TB_TRANSACTIONS[Month],$K$8,TB_TRANSACTIONS[Expense type],"Fixed",TB_TRANSACTIONS[Monthly filter],1),0))</f>
        <v/>
      </c>
      <c r="X233" s="153" t="str">
        <f>IF(L233="","",IFERROR(SUMIFS(TB_TRANSACTIONS[Total ($)],TB_TRANSACTIONS[Subcategory],Analysis!L233,TB_TRANSACTIONS[Month],$K$8,TB_TRANSACTIONS[Expense type],"Variable",TB_TRANSACTIONS[Monthly filter],1),0))</f>
        <v/>
      </c>
      <c r="Y233" s="153"/>
      <c r="AC233" s="146"/>
      <c r="AD233" s="186">
        <v>180</v>
      </c>
      <c r="AF233" s="153" t="str">
        <f>IF(AE233="","",IFERROR(SUMIFS(Allocations!$AF$29:$AF$128,Allocations!$AH$29:$AH$128,1,Allocations!$AE$29:$AE$128,Analysis!AE233),0))</f>
        <v/>
      </c>
      <c r="AG233" s="153" t="str">
        <f>IF(AE233="","",IF(IFERROR(SUMIFS(TB_TRANSACTIONS[Total ($)],TB_TRANSACTIONS[Quarterly filter],1,TB_TRANSACTIONS[Subcategory],AE233),0)&lt;AF233,IFERROR(SUMIFS(TB_TRANSACTIONS[Total ($)],TB_TRANSACTIONS[Quarterly filter],1,TB_TRANSACTIONS[Subcategory],AE233),0),AF233))</f>
        <v/>
      </c>
      <c r="AH233" s="153" t="str">
        <f>IF(AE233="","",IF(IFERROR(SUMIFS(TB_TRANSACTIONS[Total ($)],TB_TRANSACTIONS[Subcategory],Analysis!AE233,TB_TRANSACTIONS[Quarter],$AD$8,TB_TRANSACTIONS[Quarterly filter],1),0)&gt;AF233,SUMIFS(TB_TRANSACTIONS[Total ($)],TB_TRANSACTIONS[Subcategory],Analysis!AE233,TB_TRANSACTIONS[Quarter],$AD$8,TB_TRANSACTIONS[Quarterly filter],1),0))</f>
        <v/>
      </c>
      <c r="AI233" s="153" t="str">
        <f t="shared" si="76"/>
        <v/>
      </c>
      <c r="AJ233" s="151" t="str">
        <f t="shared" si="77"/>
        <v/>
      </c>
      <c r="AK233" s="151" t="str">
        <f t="shared" si="78"/>
        <v/>
      </c>
      <c r="AL233" s="151" t="str">
        <f t="shared" si="79"/>
        <v/>
      </c>
      <c r="AM233" s="226" t="str">
        <f t="shared" si="80"/>
        <v/>
      </c>
      <c r="AN233" s="186">
        <v>180</v>
      </c>
      <c r="AO233" s="146"/>
      <c r="AP233" s="153" t="str">
        <f>IF(AE233="","",IFERROR(SUMIFS(TB_TRANSACTIONS[Total ($)],TB_TRANSACTIONS[Subcategory],Analysis!AE233,TB_TRANSACTIONS[Quarter],$AD$8,TB_TRANSACTIONS[Expense type],"Fixed",TB_TRANSACTIONS[Quarterly filter],1),0))</f>
        <v/>
      </c>
      <c r="AQ233" s="153" t="str">
        <f>IF(AE233="","",IFERROR(SUMIFS(TB_TRANSACTIONS[Total ($)],TB_TRANSACTIONS[Subcategory],Analysis!AE233,TB_TRANSACTIONS[Quarter],$AD$8,TB_TRANSACTIONS[Expense type],"Variable",TB_TRANSACTIONS[Quarterly filter],1),0))</f>
        <v/>
      </c>
      <c r="AV233" s="146"/>
      <c r="AW233" s="186">
        <v>180</v>
      </c>
      <c r="AX233" s="146"/>
      <c r="AY233" s="153" t="str">
        <f>IF(AX233="","",IFERROR(SUMIFS(TB_ALLOCATIONS[Total ($)],TB_ALLOCATIONS[Annual filter],1,TB_ALLOCATIONS[Subcategory],Analysis!AX233),0))</f>
        <v/>
      </c>
      <c r="AZ233" s="153" t="str">
        <f>IF(AX233="","",IF(IFERROR(SUMIFS(TB_TRANSACTIONS[Total ($)],TB_TRANSACTIONS[Annual filter],1,TB_TRANSACTIONS[Subcategory],AX233),0)&lt;AY233,IFERROR(SUMIFS(TB_TRANSACTIONS[Total ($)],TB_TRANSACTIONS[Annual filter],1,TB_TRANSACTIONS[Subcategory],AX233),0),AY233))</f>
        <v/>
      </c>
      <c r="BA233" s="153" t="str">
        <f>IF(AX233="","",IF(IFERROR(SUMIFS(TB_TRANSACTIONS[Total ($)],TB_TRANSACTIONS[Subcategory],Analysis!AX233,TB_TRANSACTIONS[Annual filter],1),0)&gt;AY233,SUMIFS(TB_TRANSACTIONS[Total ($)],TB_TRANSACTIONS[Subcategory],Analysis!AX233,TB_TRANSACTIONS[Annual filter],1),0))</f>
        <v/>
      </c>
      <c r="BB233" s="153" t="str">
        <f t="shared" si="72"/>
        <v/>
      </c>
      <c r="BC233" s="151" t="str">
        <f t="shared" si="73"/>
        <v/>
      </c>
      <c r="BD233" s="151" t="str">
        <f t="shared" si="71"/>
        <v/>
      </c>
      <c r="BE233" s="151" t="str">
        <f t="shared" si="74"/>
        <v/>
      </c>
      <c r="BF233" s="226" t="str">
        <f t="shared" si="75"/>
        <v/>
      </c>
      <c r="BH233" s="146"/>
      <c r="BI233" s="153" t="str">
        <f>IF(AX233="","",IFERROR(SUMIFS(TB_TRANSACTIONS[Total ($)],TB_TRANSACTIONS[Subcategory],Analysis!AX233,TB_TRANSACTIONS[Annual filter],1,TB_TRANSACTIONS[Expense type],"Fixed"),0))</f>
        <v/>
      </c>
      <c r="BJ233" s="153" t="str">
        <f>IF(AX233="","",IFERROR(SUMIFS(TB_TRANSACTIONS[Total ($)],TB_TRANSACTIONS[Subcategory],Analysis!AX233,TB_TRANSACTIONS[Annual filter],1,TB_TRANSACTIONS[Expense type],"Variable"),0))</f>
        <v/>
      </c>
    </row>
    <row r="234" spans="4:62" ht="18" customHeight="1" x14ac:dyDescent="0.25">
      <c r="D234" s="38"/>
      <c r="E234" s="44"/>
      <c r="F234" s="44"/>
      <c r="G234" s="177"/>
      <c r="H234" s="175"/>
      <c r="J234" s="40"/>
      <c r="K234" s="186">
        <v>181</v>
      </c>
      <c r="L234" s="146"/>
      <c r="M234" s="153" t="str">
        <f>IF(L234="","",IFERROR(SUMIFS(Allocations!$AA$29:$AA$128,Allocations!$AC$29:$AC$128,1,Allocations!$Z$29:$Z$128,Analysis!L234),0))</f>
        <v/>
      </c>
      <c r="N234" s="153" t="str">
        <f>IF(L234="","",IF(IFERROR(SUMIFS(TB_TRANSACTIONS[Total ($)],TB_TRANSACTIONS[Subcategory],Analysis!L234,TB_TRANSACTIONS[Month],$K$8),0)&lt;M234,IFERROR(SUMIFS(TB_TRANSACTIONS[Total ($)],TB_TRANSACTIONS[Subcategory],Analysis!L234,TB_TRANSACTIONS[Month],$K$8),0),M234))</f>
        <v/>
      </c>
      <c r="O234" s="153" t="str">
        <f>IF(L234="","",IF(IFERROR(SUMIFS(TB_TRANSACTIONS[Total ($)],TB_TRANSACTIONS[Subcategory],Analysis!L234,TB_TRANSACTIONS[Month],$K$8,TB_TRANSACTIONS[Monthly filter],1),0)&gt;M234,SUMIFS(TB_TRANSACTIONS[Total ($)],TB_TRANSACTIONS[Subcategory],Analysis!L234,TB_TRANSACTIONS[Month],$K$8,TB_TRANSACTIONS[Monthly filter],1),0))</f>
        <v/>
      </c>
      <c r="P234" s="153" t="str">
        <f t="shared" si="81"/>
        <v/>
      </c>
      <c r="Q234" s="151" t="str">
        <f t="shared" si="70"/>
        <v/>
      </c>
      <c r="R234" s="151" t="str">
        <f t="shared" si="82"/>
        <v/>
      </c>
      <c r="S234" s="151" t="str">
        <f t="shared" si="83"/>
        <v/>
      </c>
      <c r="T234" s="226" t="str">
        <f t="shared" si="84"/>
        <v/>
      </c>
      <c r="U234" s="186">
        <v>181</v>
      </c>
      <c r="V234" s="146"/>
      <c r="W234" s="153" t="str">
        <f>IF(L234="","",IFERROR(SUMIFS(TB_TRANSACTIONS[Total ($)],TB_TRANSACTIONS[Subcategory],Analysis!L234,TB_TRANSACTIONS[Month],$K$8,TB_TRANSACTIONS[Expense type],"Fixed",TB_TRANSACTIONS[Monthly filter],1),0))</f>
        <v/>
      </c>
      <c r="X234" s="153" t="str">
        <f>IF(L234="","",IFERROR(SUMIFS(TB_TRANSACTIONS[Total ($)],TB_TRANSACTIONS[Subcategory],Analysis!L234,TB_TRANSACTIONS[Month],$K$8,TB_TRANSACTIONS[Expense type],"Variable",TB_TRANSACTIONS[Monthly filter],1),0))</f>
        <v/>
      </c>
      <c r="Y234" s="153"/>
      <c r="AC234" s="146"/>
      <c r="AD234" s="186">
        <v>181</v>
      </c>
      <c r="AF234" s="153" t="str">
        <f>IF(AE234="","",IFERROR(SUMIFS(Allocations!$AF$29:$AF$128,Allocations!$AH$29:$AH$128,1,Allocations!$AE$29:$AE$128,Analysis!AE234),0))</f>
        <v/>
      </c>
      <c r="AG234" s="153" t="str">
        <f>IF(AE234="","",IF(IFERROR(SUMIFS(TB_TRANSACTIONS[Total ($)],TB_TRANSACTIONS[Quarterly filter],1,TB_TRANSACTIONS[Subcategory],AE234),0)&lt;AF234,IFERROR(SUMIFS(TB_TRANSACTIONS[Total ($)],TB_TRANSACTIONS[Quarterly filter],1,TB_TRANSACTIONS[Subcategory],AE234),0),AF234))</f>
        <v/>
      </c>
      <c r="AH234" s="153" t="str">
        <f>IF(AE234="","",IF(IFERROR(SUMIFS(TB_TRANSACTIONS[Total ($)],TB_TRANSACTIONS[Subcategory],Analysis!AE234,TB_TRANSACTIONS[Quarter],$AD$8,TB_TRANSACTIONS[Quarterly filter],1),0)&gt;AF234,SUMIFS(TB_TRANSACTIONS[Total ($)],TB_TRANSACTIONS[Subcategory],Analysis!AE234,TB_TRANSACTIONS[Quarter],$AD$8,TB_TRANSACTIONS[Quarterly filter],1),0))</f>
        <v/>
      </c>
      <c r="AI234" s="153" t="str">
        <f t="shared" si="76"/>
        <v/>
      </c>
      <c r="AJ234" s="151" t="str">
        <f t="shared" si="77"/>
        <v/>
      </c>
      <c r="AK234" s="151" t="str">
        <f t="shared" si="78"/>
        <v/>
      </c>
      <c r="AL234" s="151" t="str">
        <f t="shared" si="79"/>
        <v/>
      </c>
      <c r="AM234" s="226" t="str">
        <f t="shared" si="80"/>
        <v/>
      </c>
      <c r="AN234" s="186">
        <v>181</v>
      </c>
      <c r="AO234" s="146"/>
      <c r="AP234" s="153" t="str">
        <f>IF(AE234="","",IFERROR(SUMIFS(TB_TRANSACTIONS[Total ($)],TB_TRANSACTIONS[Subcategory],Analysis!AE234,TB_TRANSACTIONS[Quarter],$AD$8,TB_TRANSACTIONS[Expense type],"Fixed",TB_TRANSACTIONS[Quarterly filter],1),0))</f>
        <v/>
      </c>
      <c r="AQ234" s="153" t="str">
        <f>IF(AE234="","",IFERROR(SUMIFS(TB_TRANSACTIONS[Total ($)],TB_TRANSACTIONS[Subcategory],Analysis!AE234,TB_TRANSACTIONS[Quarter],$AD$8,TB_TRANSACTIONS[Expense type],"Variable",TB_TRANSACTIONS[Quarterly filter],1),0))</f>
        <v/>
      </c>
      <c r="AV234" s="146"/>
      <c r="AW234" s="186">
        <v>181</v>
      </c>
      <c r="AX234" s="146"/>
      <c r="AY234" s="153" t="str">
        <f>IF(AX234="","",IFERROR(SUMIFS(TB_ALLOCATIONS[Total ($)],TB_ALLOCATIONS[Annual filter],1,TB_ALLOCATIONS[Subcategory],Analysis!AX234),0))</f>
        <v/>
      </c>
      <c r="AZ234" s="153" t="str">
        <f>IF(AX234="","",IF(IFERROR(SUMIFS(TB_TRANSACTIONS[Total ($)],TB_TRANSACTIONS[Annual filter],1,TB_TRANSACTIONS[Subcategory],AX234),0)&lt;AY234,IFERROR(SUMIFS(TB_TRANSACTIONS[Total ($)],TB_TRANSACTIONS[Annual filter],1,TB_TRANSACTIONS[Subcategory],AX234),0),AY234))</f>
        <v/>
      </c>
      <c r="BA234" s="153" t="str">
        <f>IF(AX234="","",IF(IFERROR(SUMIFS(TB_TRANSACTIONS[Total ($)],TB_TRANSACTIONS[Subcategory],Analysis!AX234,TB_TRANSACTIONS[Annual filter],1),0)&gt;AY234,SUMIFS(TB_TRANSACTIONS[Total ($)],TB_TRANSACTIONS[Subcategory],Analysis!AX234,TB_TRANSACTIONS[Annual filter],1),0))</f>
        <v/>
      </c>
      <c r="BB234" s="153" t="str">
        <f t="shared" si="72"/>
        <v/>
      </c>
      <c r="BC234" s="151" t="str">
        <f t="shared" si="73"/>
        <v/>
      </c>
      <c r="BD234" s="151" t="str">
        <f t="shared" si="71"/>
        <v/>
      </c>
      <c r="BE234" s="151" t="str">
        <f t="shared" si="74"/>
        <v/>
      </c>
      <c r="BF234" s="226" t="str">
        <f t="shared" si="75"/>
        <v/>
      </c>
      <c r="BH234" s="146"/>
      <c r="BI234" s="153" t="str">
        <f>IF(AX234="","",IFERROR(SUMIFS(TB_TRANSACTIONS[Total ($)],TB_TRANSACTIONS[Subcategory],Analysis!AX234,TB_TRANSACTIONS[Annual filter],1,TB_TRANSACTIONS[Expense type],"Fixed"),0))</f>
        <v/>
      </c>
      <c r="BJ234" s="153" t="str">
        <f>IF(AX234="","",IFERROR(SUMIFS(TB_TRANSACTIONS[Total ($)],TB_TRANSACTIONS[Subcategory],Analysis!AX234,TB_TRANSACTIONS[Annual filter],1,TB_TRANSACTIONS[Expense type],"Variable"),0))</f>
        <v/>
      </c>
    </row>
    <row r="235" spans="4:62" ht="18" customHeight="1" x14ac:dyDescent="0.25">
      <c r="D235" s="38"/>
      <c r="E235" s="44"/>
      <c r="F235" s="44"/>
      <c r="G235" s="177"/>
      <c r="H235" s="175"/>
      <c r="J235" s="40"/>
      <c r="K235" s="186">
        <v>182</v>
      </c>
      <c r="L235" s="146"/>
      <c r="M235" s="153" t="str">
        <f>IF(L235="","",IFERROR(SUMIFS(Allocations!$AA$29:$AA$128,Allocations!$AC$29:$AC$128,1,Allocations!$Z$29:$Z$128,Analysis!L235),0))</f>
        <v/>
      </c>
      <c r="N235" s="153" t="str">
        <f>IF(L235="","",IF(IFERROR(SUMIFS(TB_TRANSACTIONS[Total ($)],TB_TRANSACTIONS[Subcategory],Analysis!L235,TB_TRANSACTIONS[Month],$K$8),0)&lt;M235,IFERROR(SUMIFS(TB_TRANSACTIONS[Total ($)],TB_TRANSACTIONS[Subcategory],Analysis!L235,TB_TRANSACTIONS[Month],$K$8),0),M235))</f>
        <v/>
      </c>
      <c r="O235" s="153" t="str">
        <f>IF(L235="","",IF(IFERROR(SUMIFS(TB_TRANSACTIONS[Total ($)],TB_TRANSACTIONS[Subcategory],Analysis!L235,TB_TRANSACTIONS[Month],$K$8,TB_TRANSACTIONS[Monthly filter],1),0)&gt;M235,SUMIFS(TB_TRANSACTIONS[Total ($)],TB_TRANSACTIONS[Subcategory],Analysis!L235,TB_TRANSACTIONS[Month],$K$8,TB_TRANSACTIONS[Monthly filter],1),0))</f>
        <v/>
      </c>
      <c r="P235" s="153" t="str">
        <f t="shared" si="81"/>
        <v/>
      </c>
      <c r="Q235" s="151" t="str">
        <f t="shared" si="70"/>
        <v/>
      </c>
      <c r="R235" s="151" t="str">
        <f t="shared" si="82"/>
        <v/>
      </c>
      <c r="S235" s="151" t="str">
        <f t="shared" si="83"/>
        <v/>
      </c>
      <c r="T235" s="226" t="str">
        <f t="shared" si="84"/>
        <v/>
      </c>
      <c r="U235" s="186">
        <v>182</v>
      </c>
      <c r="V235" s="146"/>
      <c r="W235" s="153" t="str">
        <f>IF(L235="","",IFERROR(SUMIFS(TB_TRANSACTIONS[Total ($)],TB_TRANSACTIONS[Subcategory],Analysis!L235,TB_TRANSACTIONS[Month],$K$8,TB_TRANSACTIONS[Expense type],"Fixed",TB_TRANSACTIONS[Monthly filter],1),0))</f>
        <v/>
      </c>
      <c r="X235" s="153" t="str">
        <f>IF(L235="","",IFERROR(SUMIFS(TB_TRANSACTIONS[Total ($)],TB_TRANSACTIONS[Subcategory],Analysis!L235,TB_TRANSACTIONS[Month],$K$8,TB_TRANSACTIONS[Expense type],"Variable",TB_TRANSACTIONS[Monthly filter],1),0))</f>
        <v/>
      </c>
      <c r="Y235" s="153"/>
      <c r="AC235" s="146"/>
      <c r="AD235" s="186">
        <v>182</v>
      </c>
      <c r="AF235" s="153" t="str">
        <f>IF(AE235="","",IFERROR(SUMIFS(Allocations!$AF$29:$AF$128,Allocations!$AH$29:$AH$128,1,Allocations!$AE$29:$AE$128,Analysis!AE235),0))</f>
        <v/>
      </c>
      <c r="AG235" s="153" t="str">
        <f>IF(AE235="","",IF(IFERROR(SUMIFS(TB_TRANSACTIONS[Total ($)],TB_TRANSACTIONS[Quarterly filter],1,TB_TRANSACTIONS[Subcategory],AE235),0)&lt;AF235,IFERROR(SUMIFS(TB_TRANSACTIONS[Total ($)],TB_TRANSACTIONS[Quarterly filter],1,TB_TRANSACTIONS[Subcategory],AE235),0),AF235))</f>
        <v/>
      </c>
      <c r="AH235" s="153" t="str">
        <f>IF(AE235="","",IF(IFERROR(SUMIFS(TB_TRANSACTIONS[Total ($)],TB_TRANSACTIONS[Subcategory],Analysis!AE235,TB_TRANSACTIONS[Quarter],$AD$8,TB_TRANSACTIONS[Quarterly filter],1),0)&gt;AF235,SUMIFS(TB_TRANSACTIONS[Total ($)],TB_TRANSACTIONS[Subcategory],Analysis!AE235,TB_TRANSACTIONS[Quarter],$AD$8,TB_TRANSACTIONS[Quarterly filter],1),0))</f>
        <v/>
      </c>
      <c r="AI235" s="153" t="str">
        <f t="shared" si="76"/>
        <v/>
      </c>
      <c r="AJ235" s="151" t="str">
        <f t="shared" si="77"/>
        <v/>
      </c>
      <c r="AK235" s="151" t="str">
        <f t="shared" si="78"/>
        <v/>
      </c>
      <c r="AL235" s="151" t="str">
        <f t="shared" si="79"/>
        <v/>
      </c>
      <c r="AM235" s="226" t="str">
        <f t="shared" si="80"/>
        <v/>
      </c>
      <c r="AN235" s="186">
        <v>182</v>
      </c>
      <c r="AO235" s="146"/>
      <c r="AP235" s="153" t="str">
        <f>IF(AE235="","",IFERROR(SUMIFS(TB_TRANSACTIONS[Total ($)],TB_TRANSACTIONS[Subcategory],Analysis!AE235,TB_TRANSACTIONS[Quarter],$AD$8,TB_TRANSACTIONS[Expense type],"Fixed",TB_TRANSACTIONS[Quarterly filter],1),0))</f>
        <v/>
      </c>
      <c r="AQ235" s="153" t="str">
        <f>IF(AE235="","",IFERROR(SUMIFS(TB_TRANSACTIONS[Total ($)],TB_TRANSACTIONS[Subcategory],Analysis!AE235,TB_TRANSACTIONS[Quarter],$AD$8,TB_TRANSACTIONS[Expense type],"Variable",TB_TRANSACTIONS[Quarterly filter],1),0))</f>
        <v/>
      </c>
      <c r="AV235" s="146"/>
      <c r="AW235" s="186">
        <v>182</v>
      </c>
      <c r="AX235" s="146"/>
      <c r="AY235" s="153" t="str">
        <f>IF(AX235="","",IFERROR(SUMIFS(TB_ALLOCATIONS[Total ($)],TB_ALLOCATIONS[Annual filter],1,TB_ALLOCATIONS[Subcategory],Analysis!AX235),0))</f>
        <v/>
      </c>
      <c r="AZ235" s="153" t="str">
        <f>IF(AX235="","",IF(IFERROR(SUMIFS(TB_TRANSACTIONS[Total ($)],TB_TRANSACTIONS[Annual filter],1,TB_TRANSACTIONS[Subcategory],AX235),0)&lt;AY235,IFERROR(SUMIFS(TB_TRANSACTIONS[Total ($)],TB_TRANSACTIONS[Annual filter],1,TB_TRANSACTIONS[Subcategory],AX235),0),AY235))</f>
        <v/>
      </c>
      <c r="BA235" s="153" t="str">
        <f>IF(AX235="","",IF(IFERROR(SUMIFS(TB_TRANSACTIONS[Total ($)],TB_TRANSACTIONS[Subcategory],Analysis!AX235,TB_TRANSACTIONS[Annual filter],1),0)&gt;AY235,SUMIFS(TB_TRANSACTIONS[Total ($)],TB_TRANSACTIONS[Subcategory],Analysis!AX235,TB_TRANSACTIONS[Annual filter],1),0))</f>
        <v/>
      </c>
      <c r="BB235" s="153" t="str">
        <f t="shared" si="72"/>
        <v/>
      </c>
      <c r="BC235" s="151" t="str">
        <f t="shared" si="73"/>
        <v/>
      </c>
      <c r="BD235" s="151" t="str">
        <f t="shared" si="71"/>
        <v/>
      </c>
      <c r="BE235" s="151" t="str">
        <f t="shared" si="74"/>
        <v/>
      </c>
      <c r="BF235" s="226" t="str">
        <f t="shared" si="75"/>
        <v/>
      </c>
      <c r="BH235" s="146"/>
      <c r="BI235" s="153" t="str">
        <f>IF(AX235="","",IFERROR(SUMIFS(TB_TRANSACTIONS[Total ($)],TB_TRANSACTIONS[Subcategory],Analysis!AX235,TB_TRANSACTIONS[Annual filter],1,TB_TRANSACTIONS[Expense type],"Fixed"),0))</f>
        <v/>
      </c>
      <c r="BJ235" s="153" t="str">
        <f>IF(AX235="","",IFERROR(SUMIFS(TB_TRANSACTIONS[Total ($)],TB_TRANSACTIONS[Subcategory],Analysis!AX235,TB_TRANSACTIONS[Annual filter],1,TB_TRANSACTIONS[Expense type],"Variable"),0))</f>
        <v/>
      </c>
    </row>
    <row r="236" spans="4:62" ht="18" customHeight="1" x14ac:dyDescent="0.25">
      <c r="D236" s="38"/>
      <c r="E236" s="44"/>
      <c r="F236" s="44"/>
      <c r="G236" s="177"/>
      <c r="H236" s="175"/>
      <c r="J236" s="40"/>
      <c r="K236" s="186">
        <v>183</v>
      </c>
      <c r="L236" s="146"/>
      <c r="M236" s="153" t="str">
        <f>IF(L236="","",IFERROR(SUMIFS(Allocations!$AA$29:$AA$128,Allocations!$AC$29:$AC$128,1,Allocations!$Z$29:$Z$128,Analysis!L236),0))</f>
        <v/>
      </c>
      <c r="N236" s="153" t="str">
        <f>IF(L236="","",IF(IFERROR(SUMIFS(TB_TRANSACTIONS[Total ($)],TB_TRANSACTIONS[Subcategory],Analysis!L236,TB_TRANSACTIONS[Month],$K$8),0)&lt;M236,IFERROR(SUMIFS(TB_TRANSACTIONS[Total ($)],TB_TRANSACTIONS[Subcategory],Analysis!L236,TB_TRANSACTIONS[Month],$K$8),0),M236))</f>
        <v/>
      </c>
      <c r="O236" s="153" t="str">
        <f>IF(L236="","",IF(IFERROR(SUMIFS(TB_TRANSACTIONS[Total ($)],TB_TRANSACTIONS[Subcategory],Analysis!L236,TB_TRANSACTIONS[Month],$K$8,TB_TRANSACTIONS[Monthly filter],1),0)&gt;M236,SUMIFS(TB_TRANSACTIONS[Total ($)],TB_TRANSACTIONS[Subcategory],Analysis!L236,TB_TRANSACTIONS[Month],$K$8,TB_TRANSACTIONS[Monthly filter],1),0))</f>
        <v/>
      </c>
      <c r="P236" s="153" t="str">
        <f t="shared" si="81"/>
        <v/>
      </c>
      <c r="Q236" s="151" t="str">
        <f t="shared" si="70"/>
        <v/>
      </c>
      <c r="R236" s="151" t="str">
        <f t="shared" si="82"/>
        <v/>
      </c>
      <c r="S236" s="151" t="str">
        <f t="shared" si="83"/>
        <v/>
      </c>
      <c r="T236" s="226" t="str">
        <f t="shared" si="84"/>
        <v/>
      </c>
      <c r="U236" s="186">
        <v>183</v>
      </c>
      <c r="V236" s="146"/>
      <c r="W236" s="153" t="str">
        <f>IF(L236="","",IFERROR(SUMIFS(TB_TRANSACTIONS[Total ($)],TB_TRANSACTIONS[Subcategory],Analysis!L236,TB_TRANSACTIONS[Month],$K$8,TB_TRANSACTIONS[Expense type],"Fixed",TB_TRANSACTIONS[Monthly filter],1),0))</f>
        <v/>
      </c>
      <c r="X236" s="153" t="str">
        <f>IF(L236="","",IFERROR(SUMIFS(TB_TRANSACTIONS[Total ($)],TB_TRANSACTIONS[Subcategory],Analysis!L236,TB_TRANSACTIONS[Month],$K$8,TB_TRANSACTIONS[Expense type],"Variable",TB_TRANSACTIONS[Monthly filter],1),0))</f>
        <v/>
      </c>
      <c r="Y236" s="153"/>
      <c r="AC236" s="146"/>
      <c r="AD236" s="186">
        <v>183</v>
      </c>
      <c r="AF236" s="153" t="str">
        <f>IF(AE236="","",IFERROR(SUMIFS(Allocations!$AF$29:$AF$128,Allocations!$AH$29:$AH$128,1,Allocations!$AE$29:$AE$128,Analysis!AE236),0))</f>
        <v/>
      </c>
      <c r="AG236" s="153" t="str">
        <f>IF(AE236="","",IF(IFERROR(SUMIFS(TB_TRANSACTIONS[Total ($)],TB_TRANSACTIONS[Quarterly filter],1,TB_TRANSACTIONS[Subcategory],AE236),0)&lt;AF236,IFERROR(SUMIFS(TB_TRANSACTIONS[Total ($)],TB_TRANSACTIONS[Quarterly filter],1,TB_TRANSACTIONS[Subcategory],AE236),0),AF236))</f>
        <v/>
      </c>
      <c r="AH236" s="153" t="str">
        <f>IF(AE236="","",IF(IFERROR(SUMIFS(TB_TRANSACTIONS[Total ($)],TB_TRANSACTIONS[Subcategory],Analysis!AE236,TB_TRANSACTIONS[Quarter],$AD$8,TB_TRANSACTIONS[Quarterly filter],1),0)&gt;AF236,SUMIFS(TB_TRANSACTIONS[Total ($)],TB_TRANSACTIONS[Subcategory],Analysis!AE236,TB_TRANSACTIONS[Quarter],$AD$8,TB_TRANSACTIONS[Quarterly filter],1),0))</f>
        <v/>
      </c>
      <c r="AI236" s="153" t="str">
        <f t="shared" si="76"/>
        <v/>
      </c>
      <c r="AJ236" s="151" t="str">
        <f t="shared" si="77"/>
        <v/>
      </c>
      <c r="AK236" s="151" t="str">
        <f t="shared" si="78"/>
        <v/>
      </c>
      <c r="AL236" s="151" t="str">
        <f t="shared" si="79"/>
        <v/>
      </c>
      <c r="AM236" s="226" t="str">
        <f t="shared" si="80"/>
        <v/>
      </c>
      <c r="AN236" s="186">
        <v>183</v>
      </c>
      <c r="AO236" s="146"/>
      <c r="AP236" s="153" t="str">
        <f>IF(AE236="","",IFERROR(SUMIFS(TB_TRANSACTIONS[Total ($)],TB_TRANSACTIONS[Subcategory],Analysis!AE236,TB_TRANSACTIONS[Quarter],$AD$8,TB_TRANSACTIONS[Expense type],"Fixed",TB_TRANSACTIONS[Quarterly filter],1),0))</f>
        <v/>
      </c>
      <c r="AQ236" s="153" t="str">
        <f>IF(AE236="","",IFERROR(SUMIFS(TB_TRANSACTIONS[Total ($)],TB_TRANSACTIONS[Subcategory],Analysis!AE236,TB_TRANSACTIONS[Quarter],$AD$8,TB_TRANSACTIONS[Expense type],"Variable",TB_TRANSACTIONS[Quarterly filter],1),0))</f>
        <v/>
      </c>
      <c r="AV236" s="146"/>
      <c r="AW236" s="186">
        <v>183</v>
      </c>
      <c r="AX236" s="146"/>
      <c r="AY236" s="153" t="str">
        <f>IF(AX236="","",IFERROR(SUMIFS(TB_ALLOCATIONS[Total ($)],TB_ALLOCATIONS[Annual filter],1,TB_ALLOCATIONS[Subcategory],Analysis!AX236),0))</f>
        <v/>
      </c>
      <c r="AZ236" s="153" t="str">
        <f>IF(AX236="","",IF(IFERROR(SUMIFS(TB_TRANSACTIONS[Total ($)],TB_TRANSACTIONS[Annual filter],1,TB_TRANSACTIONS[Subcategory],AX236),0)&lt;AY236,IFERROR(SUMIFS(TB_TRANSACTIONS[Total ($)],TB_TRANSACTIONS[Annual filter],1,TB_TRANSACTIONS[Subcategory],AX236),0),AY236))</f>
        <v/>
      </c>
      <c r="BA236" s="153" t="str">
        <f>IF(AX236="","",IF(IFERROR(SUMIFS(TB_TRANSACTIONS[Total ($)],TB_TRANSACTIONS[Subcategory],Analysis!AX236,TB_TRANSACTIONS[Annual filter],1),0)&gt;AY236,SUMIFS(TB_TRANSACTIONS[Total ($)],TB_TRANSACTIONS[Subcategory],Analysis!AX236,TB_TRANSACTIONS[Annual filter],1),0))</f>
        <v/>
      </c>
      <c r="BB236" s="153" t="str">
        <f t="shared" si="72"/>
        <v/>
      </c>
      <c r="BC236" s="151" t="str">
        <f t="shared" si="73"/>
        <v/>
      </c>
      <c r="BD236" s="151" t="str">
        <f t="shared" si="71"/>
        <v/>
      </c>
      <c r="BE236" s="151" t="str">
        <f t="shared" si="74"/>
        <v/>
      </c>
      <c r="BF236" s="226" t="str">
        <f t="shared" si="75"/>
        <v/>
      </c>
      <c r="BH236" s="146"/>
      <c r="BI236" s="153" t="str">
        <f>IF(AX236="","",IFERROR(SUMIFS(TB_TRANSACTIONS[Total ($)],TB_TRANSACTIONS[Subcategory],Analysis!AX236,TB_TRANSACTIONS[Annual filter],1,TB_TRANSACTIONS[Expense type],"Fixed"),0))</f>
        <v/>
      </c>
      <c r="BJ236" s="153" t="str">
        <f>IF(AX236="","",IFERROR(SUMIFS(TB_TRANSACTIONS[Total ($)],TB_TRANSACTIONS[Subcategory],Analysis!AX236,TB_TRANSACTIONS[Annual filter],1,TB_TRANSACTIONS[Expense type],"Variable"),0))</f>
        <v/>
      </c>
    </row>
    <row r="237" spans="4:62" ht="18" customHeight="1" x14ac:dyDescent="0.25">
      <c r="D237" s="38"/>
      <c r="E237" s="44"/>
      <c r="F237" s="44"/>
      <c r="G237" s="177"/>
      <c r="H237" s="175"/>
      <c r="J237" s="40"/>
      <c r="K237" s="186">
        <v>184</v>
      </c>
      <c r="L237" s="146"/>
      <c r="M237" s="153" t="str">
        <f>IF(L237="","",IFERROR(SUMIFS(Allocations!$AA$29:$AA$128,Allocations!$AC$29:$AC$128,1,Allocations!$Z$29:$Z$128,Analysis!L237),0))</f>
        <v/>
      </c>
      <c r="N237" s="153" t="str">
        <f>IF(L237="","",IF(IFERROR(SUMIFS(TB_TRANSACTIONS[Total ($)],TB_TRANSACTIONS[Subcategory],Analysis!L237,TB_TRANSACTIONS[Month],$K$8),0)&lt;M237,IFERROR(SUMIFS(TB_TRANSACTIONS[Total ($)],TB_TRANSACTIONS[Subcategory],Analysis!L237,TB_TRANSACTIONS[Month],$K$8),0),M237))</f>
        <v/>
      </c>
      <c r="O237" s="153" t="str">
        <f>IF(L237="","",IF(IFERROR(SUMIFS(TB_TRANSACTIONS[Total ($)],TB_TRANSACTIONS[Subcategory],Analysis!L237,TB_TRANSACTIONS[Month],$K$8,TB_TRANSACTIONS[Monthly filter],1),0)&gt;M237,SUMIFS(TB_TRANSACTIONS[Total ($)],TB_TRANSACTIONS[Subcategory],Analysis!L237,TB_TRANSACTIONS[Month],$K$8,TB_TRANSACTIONS[Monthly filter],1),0))</f>
        <v/>
      </c>
      <c r="P237" s="153" t="str">
        <f t="shared" si="81"/>
        <v/>
      </c>
      <c r="Q237" s="151" t="str">
        <f t="shared" si="70"/>
        <v/>
      </c>
      <c r="R237" s="151" t="str">
        <f t="shared" si="82"/>
        <v/>
      </c>
      <c r="S237" s="151" t="str">
        <f t="shared" si="83"/>
        <v/>
      </c>
      <c r="T237" s="226" t="str">
        <f t="shared" si="84"/>
        <v/>
      </c>
      <c r="U237" s="186">
        <v>184</v>
      </c>
      <c r="V237" s="146"/>
      <c r="W237" s="153" t="str">
        <f>IF(L237="","",IFERROR(SUMIFS(TB_TRANSACTIONS[Total ($)],TB_TRANSACTIONS[Subcategory],Analysis!L237,TB_TRANSACTIONS[Month],$K$8,TB_TRANSACTIONS[Expense type],"Fixed",TB_TRANSACTIONS[Monthly filter],1),0))</f>
        <v/>
      </c>
      <c r="X237" s="153" t="str">
        <f>IF(L237="","",IFERROR(SUMIFS(TB_TRANSACTIONS[Total ($)],TB_TRANSACTIONS[Subcategory],Analysis!L237,TB_TRANSACTIONS[Month],$K$8,TB_TRANSACTIONS[Expense type],"Variable",TB_TRANSACTIONS[Monthly filter],1),0))</f>
        <v/>
      </c>
      <c r="Y237" s="153"/>
      <c r="AC237" s="146"/>
      <c r="AD237" s="186">
        <v>184</v>
      </c>
      <c r="AF237" s="153" t="str">
        <f>IF(AE237="","",IFERROR(SUMIFS(Allocations!$AF$29:$AF$128,Allocations!$AH$29:$AH$128,1,Allocations!$AE$29:$AE$128,Analysis!AE237),0))</f>
        <v/>
      </c>
      <c r="AG237" s="153" t="str">
        <f>IF(AE237="","",IF(IFERROR(SUMIFS(TB_TRANSACTIONS[Total ($)],TB_TRANSACTIONS[Quarterly filter],1,TB_TRANSACTIONS[Subcategory],AE237),0)&lt;AF237,IFERROR(SUMIFS(TB_TRANSACTIONS[Total ($)],TB_TRANSACTIONS[Quarterly filter],1,TB_TRANSACTIONS[Subcategory],AE237),0),AF237))</f>
        <v/>
      </c>
      <c r="AH237" s="153" t="str">
        <f>IF(AE237="","",IF(IFERROR(SUMIFS(TB_TRANSACTIONS[Total ($)],TB_TRANSACTIONS[Subcategory],Analysis!AE237,TB_TRANSACTIONS[Quarter],$AD$8,TB_TRANSACTIONS[Quarterly filter],1),0)&gt;AF237,SUMIFS(TB_TRANSACTIONS[Total ($)],TB_TRANSACTIONS[Subcategory],Analysis!AE237,TB_TRANSACTIONS[Quarter],$AD$8,TB_TRANSACTIONS[Quarterly filter],1),0))</f>
        <v/>
      </c>
      <c r="AI237" s="153" t="str">
        <f t="shared" si="76"/>
        <v/>
      </c>
      <c r="AJ237" s="151" t="str">
        <f t="shared" si="77"/>
        <v/>
      </c>
      <c r="AK237" s="151" t="str">
        <f t="shared" si="78"/>
        <v/>
      </c>
      <c r="AL237" s="151" t="str">
        <f t="shared" si="79"/>
        <v/>
      </c>
      <c r="AM237" s="226" t="str">
        <f t="shared" si="80"/>
        <v/>
      </c>
      <c r="AN237" s="186">
        <v>184</v>
      </c>
      <c r="AO237" s="146"/>
      <c r="AP237" s="153" t="str">
        <f>IF(AE237="","",IFERROR(SUMIFS(TB_TRANSACTIONS[Total ($)],TB_TRANSACTIONS[Subcategory],Analysis!AE237,TB_TRANSACTIONS[Quarter],$AD$8,TB_TRANSACTIONS[Expense type],"Fixed",TB_TRANSACTIONS[Quarterly filter],1),0))</f>
        <v/>
      </c>
      <c r="AQ237" s="153" t="str">
        <f>IF(AE237="","",IFERROR(SUMIFS(TB_TRANSACTIONS[Total ($)],TB_TRANSACTIONS[Subcategory],Analysis!AE237,TB_TRANSACTIONS[Quarter],$AD$8,TB_TRANSACTIONS[Expense type],"Variable",TB_TRANSACTIONS[Quarterly filter],1),0))</f>
        <v/>
      </c>
      <c r="AV237" s="146"/>
      <c r="AW237" s="186">
        <v>184</v>
      </c>
      <c r="AX237" s="146"/>
      <c r="AY237" s="153" t="str">
        <f>IF(AX237="","",IFERROR(SUMIFS(TB_ALLOCATIONS[Total ($)],TB_ALLOCATIONS[Annual filter],1,TB_ALLOCATIONS[Subcategory],Analysis!AX237),0))</f>
        <v/>
      </c>
      <c r="AZ237" s="153" t="str">
        <f>IF(AX237="","",IF(IFERROR(SUMIFS(TB_TRANSACTIONS[Total ($)],TB_TRANSACTIONS[Annual filter],1,TB_TRANSACTIONS[Subcategory],AX237),0)&lt;AY237,IFERROR(SUMIFS(TB_TRANSACTIONS[Total ($)],TB_TRANSACTIONS[Annual filter],1,TB_TRANSACTIONS[Subcategory],AX237),0),AY237))</f>
        <v/>
      </c>
      <c r="BA237" s="153" t="str">
        <f>IF(AX237="","",IF(IFERROR(SUMIFS(TB_TRANSACTIONS[Total ($)],TB_TRANSACTIONS[Subcategory],Analysis!AX237,TB_TRANSACTIONS[Annual filter],1),0)&gt;AY237,SUMIFS(TB_TRANSACTIONS[Total ($)],TB_TRANSACTIONS[Subcategory],Analysis!AX237,TB_TRANSACTIONS[Annual filter],1),0))</f>
        <v/>
      </c>
      <c r="BB237" s="153" t="str">
        <f t="shared" si="72"/>
        <v/>
      </c>
      <c r="BC237" s="151" t="str">
        <f t="shared" si="73"/>
        <v/>
      </c>
      <c r="BD237" s="151" t="str">
        <f t="shared" si="71"/>
        <v/>
      </c>
      <c r="BE237" s="151" t="str">
        <f t="shared" si="74"/>
        <v/>
      </c>
      <c r="BF237" s="226" t="str">
        <f t="shared" si="75"/>
        <v/>
      </c>
      <c r="BH237" s="146"/>
      <c r="BI237" s="153" t="str">
        <f>IF(AX237="","",IFERROR(SUMIFS(TB_TRANSACTIONS[Total ($)],TB_TRANSACTIONS[Subcategory],Analysis!AX237,TB_TRANSACTIONS[Annual filter],1,TB_TRANSACTIONS[Expense type],"Fixed"),0))</f>
        <v/>
      </c>
      <c r="BJ237" s="153" t="str">
        <f>IF(AX237="","",IFERROR(SUMIFS(TB_TRANSACTIONS[Total ($)],TB_TRANSACTIONS[Subcategory],Analysis!AX237,TB_TRANSACTIONS[Annual filter],1,TB_TRANSACTIONS[Expense type],"Variable"),0))</f>
        <v/>
      </c>
    </row>
    <row r="238" spans="4:62" ht="18" customHeight="1" x14ac:dyDescent="0.25">
      <c r="D238" s="38"/>
      <c r="E238" s="44"/>
      <c r="F238" s="44"/>
      <c r="G238" s="177"/>
      <c r="H238" s="175"/>
      <c r="J238" s="40"/>
      <c r="K238" s="186">
        <v>185</v>
      </c>
      <c r="L238" s="146"/>
      <c r="M238" s="153" t="str">
        <f>IF(L238="","",IFERROR(SUMIFS(Allocations!$AA$29:$AA$128,Allocations!$AC$29:$AC$128,1,Allocations!$Z$29:$Z$128,Analysis!L238),0))</f>
        <v/>
      </c>
      <c r="N238" s="153" t="str">
        <f>IF(L238="","",IF(IFERROR(SUMIFS(TB_TRANSACTIONS[Total ($)],TB_TRANSACTIONS[Subcategory],Analysis!L238,TB_TRANSACTIONS[Month],$K$8),0)&lt;M238,IFERROR(SUMIFS(TB_TRANSACTIONS[Total ($)],TB_TRANSACTIONS[Subcategory],Analysis!L238,TB_TRANSACTIONS[Month],$K$8),0),M238))</f>
        <v/>
      </c>
      <c r="O238" s="153" t="str">
        <f>IF(L238="","",IF(IFERROR(SUMIFS(TB_TRANSACTIONS[Total ($)],TB_TRANSACTIONS[Subcategory],Analysis!L238,TB_TRANSACTIONS[Month],$K$8,TB_TRANSACTIONS[Monthly filter],1),0)&gt;M238,SUMIFS(TB_TRANSACTIONS[Total ($)],TB_TRANSACTIONS[Subcategory],Analysis!L238,TB_TRANSACTIONS[Month],$K$8,TB_TRANSACTIONS[Monthly filter],1),0))</f>
        <v/>
      </c>
      <c r="P238" s="153" t="str">
        <f t="shared" si="81"/>
        <v/>
      </c>
      <c r="Q238" s="151" t="str">
        <f t="shared" si="70"/>
        <v/>
      </c>
      <c r="R238" s="151" t="str">
        <f t="shared" si="82"/>
        <v/>
      </c>
      <c r="S238" s="151" t="str">
        <f t="shared" si="83"/>
        <v/>
      </c>
      <c r="T238" s="226" t="str">
        <f t="shared" si="84"/>
        <v/>
      </c>
      <c r="U238" s="186">
        <v>185</v>
      </c>
      <c r="V238" s="146"/>
      <c r="W238" s="153" t="str">
        <f>IF(L238="","",IFERROR(SUMIFS(TB_TRANSACTIONS[Total ($)],TB_TRANSACTIONS[Subcategory],Analysis!L238,TB_TRANSACTIONS[Month],$K$8,TB_TRANSACTIONS[Expense type],"Fixed",TB_TRANSACTIONS[Monthly filter],1),0))</f>
        <v/>
      </c>
      <c r="X238" s="153" t="str">
        <f>IF(L238="","",IFERROR(SUMIFS(TB_TRANSACTIONS[Total ($)],TB_TRANSACTIONS[Subcategory],Analysis!L238,TB_TRANSACTIONS[Month],$K$8,TB_TRANSACTIONS[Expense type],"Variable",TB_TRANSACTIONS[Monthly filter],1),0))</f>
        <v/>
      </c>
      <c r="Y238" s="153"/>
      <c r="AC238" s="146"/>
      <c r="AD238" s="186">
        <v>185</v>
      </c>
      <c r="AF238" s="153" t="str">
        <f>IF(AE238="","",IFERROR(SUMIFS(Allocations!$AF$29:$AF$128,Allocations!$AH$29:$AH$128,1,Allocations!$AE$29:$AE$128,Analysis!AE238),0))</f>
        <v/>
      </c>
      <c r="AG238" s="153" t="str">
        <f>IF(AE238="","",IF(IFERROR(SUMIFS(TB_TRANSACTIONS[Total ($)],TB_TRANSACTIONS[Quarterly filter],1,TB_TRANSACTIONS[Subcategory],AE238),0)&lt;AF238,IFERROR(SUMIFS(TB_TRANSACTIONS[Total ($)],TB_TRANSACTIONS[Quarterly filter],1,TB_TRANSACTIONS[Subcategory],AE238),0),AF238))</f>
        <v/>
      </c>
      <c r="AH238" s="153" t="str">
        <f>IF(AE238="","",IF(IFERROR(SUMIFS(TB_TRANSACTIONS[Total ($)],TB_TRANSACTIONS[Subcategory],Analysis!AE238,TB_TRANSACTIONS[Quarter],$AD$8,TB_TRANSACTIONS[Quarterly filter],1),0)&gt;AF238,SUMIFS(TB_TRANSACTIONS[Total ($)],TB_TRANSACTIONS[Subcategory],Analysis!AE238,TB_TRANSACTIONS[Quarter],$AD$8,TB_TRANSACTIONS[Quarterly filter],1),0))</f>
        <v/>
      </c>
      <c r="AI238" s="153" t="str">
        <f t="shared" si="76"/>
        <v/>
      </c>
      <c r="AJ238" s="151" t="str">
        <f t="shared" si="77"/>
        <v/>
      </c>
      <c r="AK238" s="151" t="str">
        <f t="shared" si="78"/>
        <v/>
      </c>
      <c r="AL238" s="151" t="str">
        <f t="shared" si="79"/>
        <v/>
      </c>
      <c r="AM238" s="226" t="str">
        <f t="shared" si="80"/>
        <v/>
      </c>
      <c r="AN238" s="186">
        <v>185</v>
      </c>
      <c r="AO238" s="146"/>
      <c r="AP238" s="153" t="str">
        <f>IF(AE238="","",IFERROR(SUMIFS(TB_TRANSACTIONS[Total ($)],TB_TRANSACTIONS[Subcategory],Analysis!AE238,TB_TRANSACTIONS[Quarter],$AD$8,TB_TRANSACTIONS[Expense type],"Fixed",TB_TRANSACTIONS[Quarterly filter],1),0))</f>
        <v/>
      </c>
      <c r="AQ238" s="153" t="str">
        <f>IF(AE238="","",IFERROR(SUMIFS(TB_TRANSACTIONS[Total ($)],TB_TRANSACTIONS[Subcategory],Analysis!AE238,TB_TRANSACTIONS[Quarter],$AD$8,TB_TRANSACTIONS[Expense type],"Variable",TB_TRANSACTIONS[Quarterly filter],1),0))</f>
        <v/>
      </c>
      <c r="AV238" s="146"/>
      <c r="AW238" s="186">
        <v>185</v>
      </c>
      <c r="AX238" s="146"/>
      <c r="AY238" s="153" t="str">
        <f>IF(AX238="","",IFERROR(SUMIFS(TB_ALLOCATIONS[Total ($)],TB_ALLOCATIONS[Annual filter],1,TB_ALLOCATIONS[Subcategory],Analysis!AX238),0))</f>
        <v/>
      </c>
      <c r="AZ238" s="153" t="str">
        <f>IF(AX238="","",IF(IFERROR(SUMIFS(TB_TRANSACTIONS[Total ($)],TB_TRANSACTIONS[Annual filter],1,TB_TRANSACTIONS[Subcategory],AX238),0)&lt;AY238,IFERROR(SUMIFS(TB_TRANSACTIONS[Total ($)],TB_TRANSACTIONS[Annual filter],1,TB_TRANSACTIONS[Subcategory],AX238),0),AY238))</f>
        <v/>
      </c>
      <c r="BA238" s="153" t="str">
        <f>IF(AX238="","",IF(IFERROR(SUMIFS(TB_TRANSACTIONS[Total ($)],TB_TRANSACTIONS[Subcategory],Analysis!AX238,TB_TRANSACTIONS[Annual filter],1),0)&gt;AY238,SUMIFS(TB_TRANSACTIONS[Total ($)],TB_TRANSACTIONS[Subcategory],Analysis!AX238,TB_TRANSACTIONS[Annual filter],1),0))</f>
        <v/>
      </c>
      <c r="BB238" s="153" t="str">
        <f t="shared" si="72"/>
        <v/>
      </c>
      <c r="BC238" s="151" t="str">
        <f t="shared" si="73"/>
        <v/>
      </c>
      <c r="BD238" s="151" t="str">
        <f t="shared" si="71"/>
        <v/>
      </c>
      <c r="BE238" s="151" t="str">
        <f t="shared" si="74"/>
        <v/>
      </c>
      <c r="BF238" s="226" t="str">
        <f t="shared" si="75"/>
        <v/>
      </c>
      <c r="BH238" s="146"/>
      <c r="BI238" s="153" t="str">
        <f>IF(AX238="","",IFERROR(SUMIFS(TB_TRANSACTIONS[Total ($)],TB_TRANSACTIONS[Subcategory],Analysis!AX238,TB_TRANSACTIONS[Annual filter],1,TB_TRANSACTIONS[Expense type],"Fixed"),0))</f>
        <v/>
      </c>
      <c r="BJ238" s="153" t="str">
        <f>IF(AX238="","",IFERROR(SUMIFS(TB_TRANSACTIONS[Total ($)],TB_TRANSACTIONS[Subcategory],Analysis!AX238,TB_TRANSACTIONS[Annual filter],1,TB_TRANSACTIONS[Expense type],"Variable"),0))</f>
        <v/>
      </c>
    </row>
    <row r="239" spans="4:62" ht="18" customHeight="1" x14ac:dyDescent="0.25">
      <c r="D239" s="38"/>
      <c r="E239" s="44"/>
      <c r="F239" s="44"/>
      <c r="G239" s="177"/>
      <c r="H239" s="175"/>
      <c r="J239" s="40"/>
      <c r="K239" s="186">
        <v>186</v>
      </c>
      <c r="L239" s="146"/>
      <c r="M239" s="153" t="str">
        <f>IF(L239="","",IFERROR(SUMIFS(Allocations!$AA$29:$AA$128,Allocations!$AC$29:$AC$128,1,Allocations!$Z$29:$Z$128,Analysis!L239),0))</f>
        <v/>
      </c>
      <c r="N239" s="153" t="str">
        <f>IF(L239="","",IF(IFERROR(SUMIFS(TB_TRANSACTIONS[Total ($)],TB_TRANSACTIONS[Subcategory],Analysis!L239,TB_TRANSACTIONS[Month],$K$8),0)&lt;M239,IFERROR(SUMIFS(TB_TRANSACTIONS[Total ($)],TB_TRANSACTIONS[Subcategory],Analysis!L239,TB_TRANSACTIONS[Month],$K$8),0),M239))</f>
        <v/>
      </c>
      <c r="O239" s="153" t="str">
        <f>IF(L239="","",IF(IFERROR(SUMIFS(TB_TRANSACTIONS[Total ($)],TB_TRANSACTIONS[Subcategory],Analysis!L239,TB_TRANSACTIONS[Month],$K$8,TB_TRANSACTIONS[Monthly filter],1),0)&gt;M239,SUMIFS(TB_TRANSACTIONS[Total ($)],TB_TRANSACTIONS[Subcategory],Analysis!L239,TB_TRANSACTIONS[Month],$K$8,TB_TRANSACTIONS[Monthly filter],1),0))</f>
        <v/>
      </c>
      <c r="P239" s="153" t="str">
        <f t="shared" si="81"/>
        <v/>
      </c>
      <c r="Q239" s="151" t="str">
        <f t="shared" si="70"/>
        <v/>
      </c>
      <c r="R239" s="151" t="str">
        <f t="shared" si="82"/>
        <v/>
      </c>
      <c r="S239" s="151" t="str">
        <f t="shared" si="83"/>
        <v/>
      </c>
      <c r="T239" s="226" t="str">
        <f t="shared" si="84"/>
        <v/>
      </c>
      <c r="U239" s="186">
        <v>186</v>
      </c>
      <c r="V239" s="146"/>
      <c r="W239" s="153" t="str">
        <f>IF(L239="","",IFERROR(SUMIFS(TB_TRANSACTIONS[Total ($)],TB_TRANSACTIONS[Subcategory],Analysis!L239,TB_TRANSACTIONS[Month],$K$8,TB_TRANSACTIONS[Expense type],"Fixed",TB_TRANSACTIONS[Monthly filter],1),0))</f>
        <v/>
      </c>
      <c r="X239" s="153" t="str">
        <f>IF(L239="","",IFERROR(SUMIFS(TB_TRANSACTIONS[Total ($)],TB_TRANSACTIONS[Subcategory],Analysis!L239,TB_TRANSACTIONS[Month],$K$8,TB_TRANSACTIONS[Expense type],"Variable",TB_TRANSACTIONS[Monthly filter],1),0))</f>
        <v/>
      </c>
      <c r="Y239" s="153"/>
      <c r="AC239" s="146"/>
      <c r="AD239" s="186">
        <v>186</v>
      </c>
      <c r="AF239" s="153" t="str">
        <f>IF(AE239="","",IFERROR(SUMIFS(Allocations!$AF$29:$AF$128,Allocations!$AH$29:$AH$128,1,Allocations!$AE$29:$AE$128,Analysis!AE239),0))</f>
        <v/>
      </c>
      <c r="AG239" s="153" t="str">
        <f>IF(AE239="","",IF(IFERROR(SUMIFS(TB_TRANSACTIONS[Total ($)],TB_TRANSACTIONS[Quarterly filter],1,TB_TRANSACTIONS[Subcategory],AE239),0)&lt;AF239,IFERROR(SUMIFS(TB_TRANSACTIONS[Total ($)],TB_TRANSACTIONS[Quarterly filter],1,TB_TRANSACTIONS[Subcategory],AE239),0),AF239))</f>
        <v/>
      </c>
      <c r="AH239" s="153" t="str">
        <f>IF(AE239="","",IF(IFERROR(SUMIFS(TB_TRANSACTIONS[Total ($)],TB_TRANSACTIONS[Subcategory],Analysis!AE239,TB_TRANSACTIONS[Quarter],$AD$8,TB_TRANSACTIONS[Quarterly filter],1),0)&gt;AF239,SUMIFS(TB_TRANSACTIONS[Total ($)],TB_TRANSACTIONS[Subcategory],Analysis!AE239,TB_TRANSACTIONS[Quarter],$AD$8,TB_TRANSACTIONS[Quarterly filter],1),0))</f>
        <v/>
      </c>
      <c r="AI239" s="153" t="str">
        <f t="shared" si="76"/>
        <v/>
      </c>
      <c r="AJ239" s="151" t="str">
        <f t="shared" si="77"/>
        <v/>
      </c>
      <c r="AK239" s="151" t="str">
        <f t="shared" si="78"/>
        <v/>
      </c>
      <c r="AL239" s="151" t="str">
        <f t="shared" si="79"/>
        <v/>
      </c>
      <c r="AM239" s="226" t="str">
        <f t="shared" si="80"/>
        <v/>
      </c>
      <c r="AN239" s="186">
        <v>186</v>
      </c>
      <c r="AO239" s="146"/>
      <c r="AP239" s="153" t="str">
        <f>IF(AE239="","",IFERROR(SUMIFS(TB_TRANSACTIONS[Total ($)],TB_TRANSACTIONS[Subcategory],Analysis!AE239,TB_TRANSACTIONS[Quarter],$AD$8,TB_TRANSACTIONS[Expense type],"Fixed",TB_TRANSACTIONS[Quarterly filter],1),0))</f>
        <v/>
      </c>
      <c r="AQ239" s="153" t="str">
        <f>IF(AE239="","",IFERROR(SUMIFS(TB_TRANSACTIONS[Total ($)],TB_TRANSACTIONS[Subcategory],Analysis!AE239,TB_TRANSACTIONS[Quarter],$AD$8,TB_TRANSACTIONS[Expense type],"Variable",TB_TRANSACTIONS[Quarterly filter],1),0))</f>
        <v/>
      </c>
      <c r="AV239" s="146"/>
      <c r="AW239" s="186">
        <v>186</v>
      </c>
      <c r="AX239" s="146"/>
      <c r="AY239" s="153" t="str">
        <f>IF(AX239="","",IFERROR(SUMIFS(TB_ALLOCATIONS[Total ($)],TB_ALLOCATIONS[Annual filter],1,TB_ALLOCATIONS[Subcategory],Analysis!AX239),0))</f>
        <v/>
      </c>
      <c r="AZ239" s="153" t="str">
        <f>IF(AX239="","",IF(IFERROR(SUMIFS(TB_TRANSACTIONS[Total ($)],TB_TRANSACTIONS[Annual filter],1,TB_TRANSACTIONS[Subcategory],AX239),0)&lt;AY239,IFERROR(SUMIFS(TB_TRANSACTIONS[Total ($)],TB_TRANSACTIONS[Annual filter],1,TB_TRANSACTIONS[Subcategory],AX239),0),AY239))</f>
        <v/>
      </c>
      <c r="BA239" s="153" t="str">
        <f>IF(AX239="","",IF(IFERROR(SUMIFS(TB_TRANSACTIONS[Total ($)],TB_TRANSACTIONS[Subcategory],Analysis!AX239,TB_TRANSACTIONS[Annual filter],1),0)&gt;AY239,SUMIFS(TB_TRANSACTIONS[Total ($)],TB_TRANSACTIONS[Subcategory],Analysis!AX239,TB_TRANSACTIONS[Annual filter],1),0))</f>
        <v/>
      </c>
      <c r="BB239" s="153" t="str">
        <f t="shared" si="72"/>
        <v/>
      </c>
      <c r="BC239" s="151" t="str">
        <f t="shared" si="73"/>
        <v/>
      </c>
      <c r="BD239" s="151" t="str">
        <f t="shared" si="71"/>
        <v/>
      </c>
      <c r="BE239" s="151" t="str">
        <f t="shared" si="74"/>
        <v/>
      </c>
      <c r="BF239" s="226" t="str">
        <f t="shared" si="75"/>
        <v/>
      </c>
      <c r="BH239" s="146"/>
      <c r="BI239" s="153" t="str">
        <f>IF(AX239="","",IFERROR(SUMIFS(TB_TRANSACTIONS[Total ($)],TB_TRANSACTIONS[Subcategory],Analysis!AX239,TB_TRANSACTIONS[Annual filter],1,TB_TRANSACTIONS[Expense type],"Fixed"),0))</f>
        <v/>
      </c>
      <c r="BJ239" s="153" t="str">
        <f>IF(AX239="","",IFERROR(SUMIFS(TB_TRANSACTIONS[Total ($)],TB_TRANSACTIONS[Subcategory],Analysis!AX239,TB_TRANSACTIONS[Annual filter],1,TB_TRANSACTIONS[Expense type],"Variable"),0))</f>
        <v/>
      </c>
    </row>
    <row r="240" spans="4:62" ht="18" customHeight="1" x14ac:dyDescent="0.25">
      <c r="D240" s="38"/>
      <c r="E240" s="44"/>
      <c r="F240" s="44"/>
      <c r="G240" s="177"/>
      <c r="H240" s="175"/>
      <c r="J240" s="40"/>
      <c r="K240" s="186">
        <v>187</v>
      </c>
      <c r="L240" s="146"/>
      <c r="M240" s="153" t="str">
        <f>IF(L240="","",IFERROR(SUMIFS(Allocations!$AA$29:$AA$128,Allocations!$AC$29:$AC$128,1,Allocations!$Z$29:$Z$128,Analysis!L240),0))</f>
        <v/>
      </c>
      <c r="N240" s="153" t="str">
        <f>IF(L240="","",IF(IFERROR(SUMIFS(TB_TRANSACTIONS[Total ($)],TB_TRANSACTIONS[Subcategory],Analysis!L240,TB_TRANSACTIONS[Month],$K$8),0)&lt;M240,IFERROR(SUMIFS(TB_TRANSACTIONS[Total ($)],TB_TRANSACTIONS[Subcategory],Analysis!L240,TB_TRANSACTIONS[Month],$K$8),0),M240))</f>
        <v/>
      </c>
      <c r="O240" s="153" t="str">
        <f>IF(L240="","",IF(IFERROR(SUMIFS(TB_TRANSACTIONS[Total ($)],TB_TRANSACTIONS[Subcategory],Analysis!L240,TB_TRANSACTIONS[Month],$K$8,TB_TRANSACTIONS[Monthly filter],1),0)&gt;M240,SUMIFS(TB_TRANSACTIONS[Total ($)],TB_TRANSACTIONS[Subcategory],Analysis!L240,TB_TRANSACTIONS[Month],$K$8,TB_TRANSACTIONS[Monthly filter],1),0))</f>
        <v/>
      </c>
      <c r="P240" s="153" t="str">
        <f t="shared" si="81"/>
        <v/>
      </c>
      <c r="Q240" s="151" t="str">
        <f t="shared" si="70"/>
        <v/>
      </c>
      <c r="R240" s="151" t="str">
        <f t="shared" si="82"/>
        <v/>
      </c>
      <c r="S240" s="151" t="str">
        <f t="shared" si="83"/>
        <v/>
      </c>
      <c r="T240" s="226" t="str">
        <f t="shared" si="84"/>
        <v/>
      </c>
      <c r="U240" s="186">
        <v>187</v>
      </c>
      <c r="V240" s="146"/>
      <c r="W240" s="153" t="str">
        <f>IF(L240="","",IFERROR(SUMIFS(TB_TRANSACTIONS[Total ($)],TB_TRANSACTIONS[Subcategory],Analysis!L240,TB_TRANSACTIONS[Month],$K$8,TB_TRANSACTIONS[Expense type],"Fixed",TB_TRANSACTIONS[Monthly filter],1),0))</f>
        <v/>
      </c>
      <c r="X240" s="153" t="str">
        <f>IF(L240="","",IFERROR(SUMIFS(TB_TRANSACTIONS[Total ($)],TB_TRANSACTIONS[Subcategory],Analysis!L240,TB_TRANSACTIONS[Month],$K$8,TB_TRANSACTIONS[Expense type],"Variable",TB_TRANSACTIONS[Monthly filter],1),0))</f>
        <v/>
      </c>
      <c r="Y240" s="153"/>
      <c r="AC240" s="146"/>
      <c r="AD240" s="186">
        <v>187</v>
      </c>
      <c r="AF240" s="153" t="str">
        <f>IF(AE240="","",IFERROR(SUMIFS(Allocations!$AF$29:$AF$128,Allocations!$AH$29:$AH$128,1,Allocations!$AE$29:$AE$128,Analysis!AE240),0))</f>
        <v/>
      </c>
      <c r="AG240" s="153" t="str">
        <f>IF(AE240="","",IF(IFERROR(SUMIFS(TB_TRANSACTIONS[Total ($)],TB_TRANSACTIONS[Quarterly filter],1,TB_TRANSACTIONS[Subcategory],AE240),0)&lt;AF240,IFERROR(SUMIFS(TB_TRANSACTIONS[Total ($)],TB_TRANSACTIONS[Quarterly filter],1,TB_TRANSACTIONS[Subcategory],AE240),0),AF240))</f>
        <v/>
      </c>
      <c r="AH240" s="153" t="str">
        <f>IF(AE240="","",IF(IFERROR(SUMIFS(TB_TRANSACTIONS[Total ($)],TB_TRANSACTIONS[Subcategory],Analysis!AE240,TB_TRANSACTIONS[Quarter],$AD$8,TB_TRANSACTIONS[Quarterly filter],1),0)&gt;AF240,SUMIFS(TB_TRANSACTIONS[Total ($)],TB_TRANSACTIONS[Subcategory],Analysis!AE240,TB_TRANSACTIONS[Quarter],$AD$8,TB_TRANSACTIONS[Quarterly filter],1),0))</f>
        <v/>
      </c>
      <c r="AI240" s="153" t="str">
        <f t="shared" si="76"/>
        <v/>
      </c>
      <c r="AJ240" s="151" t="str">
        <f t="shared" si="77"/>
        <v/>
      </c>
      <c r="AK240" s="151" t="str">
        <f t="shared" si="78"/>
        <v/>
      </c>
      <c r="AL240" s="151" t="str">
        <f t="shared" si="79"/>
        <v/>
      </c>
      <c r="AM240" s="226" t="str">
        <f t="shared" si="80"/>
        <v/>
      </c>
      <c r="AN240" s="186">
        <v>187</v>
      </c>
      <c r="AO240" s="146"/>
      <c r="AP240" s="153" t="str">
        <f>IF(AE240="","",IFERROR(SUMIFS(TB_TRANSACTIONS[Total ($)],TB_TRANSACTIONS[Subcategory],Analysis!AE240,TB_TRANSACTIONS[Quarter],$AD$8,TB_TRANSACTIONS[Expense type],"Fixed",TB_TRANSACTIONS[Quarterly filter],1),0))</f>
        <v/>
      </c>
      <c r="AQ240" s="153" t="str">
        <f>IF(AE240="","",IFERROR(SUMIFS(TB_TRANSACTIONS[Total ($)],TB_TRANSACTIONS[Subcategory],Analysis!AE240,TB_TRANSACTIONS[Quarter],$AD$8,TB_TRANSACTIONS[Expense type],"Variable",TB_TRANSACTIONS[Quarterly filter],1),0))</f>
        <v/>
      </c>
      <c r="AV240" s="146"/>
      <c r="AW240" s="186">
        <v>187</v>
      </c>
      <c r="AX240" s="146"/>
      <c r="AY240" s="153" t="str">
        <f>IF(AX240="","",IFERROR(SUMIFS(TB_ALLOCATIONS[Total ($)],TB_ALLOCATIONS[Annual filter],1,TB_ALLOCATIONS[Subcategory],Analysis!AX240),0))</f>
        <v/>
      </c>
      <c r="AZ240" s="153" t="str">
        <f>IF(AX240="","",IF(IFERROR(SUMIFS(TB_TRANSACTIONS[Total ($)],TB_TRANSACTIONS[Annual filter],1,TB_TRANSACTIONS[Subcategory],AX240),0)&lt;AY240,IFERROR(SUMIFS(TB_TRANSACTIONS[Total ($)],TB_TRANSACTIONS[Annual filter],1,TB_TRANSACTIONS[Subcategory],AX240),0),AY240))</f>
        <v/>
      </c>
      <c r="BA240" s="153" t="str">
        <f>IF(AX240="","",IF(IFERROR(SUMIFS(TB_TRANSACTIONS[Total ($)],TB_TRANSACTIONS[Subcategory],Analysis!AX240,TB_TRANSACTIONS[Annual filter],1),0)&gt;AY240,SUMIFS(TB_TRANSACTIONS[Total ($)],TB_TRANSACTIONS[Subcategory],Analysis!AX240,TB_TRANSACTIONS[Annual filter],1),0))</f>
        <v/>
      </c>
      <c r="BB240" s="153" t="str">
        <f t="shared" si="72"/>
        <v/>
      </c>
      <c r="BC240" s="151" t="str">
        <f t="shared" si="73"/>
        <v/>
      </c>
      <c r="BD240" s="151" t="str">
        <f t="shared" si="71"/>
        <v/>
      </c>
      <c r="BE240" s="151" t="str">
        <f t="shared" si="74"/>
        <v/>
      </c>
      <c r="BF240" s="226" t="str">
        <f t="shared" si="75"/>
        <v/>
      </c>
      <c r="BH240" s="146"/>
      <c r="BI240" s="153" t="str">
        <f>IF(AX240="","",IFERROR(SUMIFS(TB_TRANSACTIONS[Total ($)],TB_TRANSACTIONS[Subcategory],Analysis!AX240,TB_TRANSACTIONS[Annual filter],1,TB_TRANSACTIONS[Expense type],"Fixed"),0))</f>
        <v/>
      </c>
      <c r="BJ240" s="153" t="str">
        <f>IF(AX240="","",IFERROR(SUMIFS(TB_TRANSACTIONS[Total ($)],TB_TRANSACTIONS[Subcategory],Analysis!AX240,TB_TRANSACTIONS[Annual filter],1,TB_TRANSACTIONS[Expense type],"Variable"),0))</f>
        <v/>
      </c>
    </row>
    <row r="241" spans="4:62" ht="18" customHeight="1" x14ac:dyDescent="0.25">
      <c r="D241" s="38"/>
      <c r="E241" s="44"/>
      <c r="F241" s="44"/>
      <c r="G241" s="177"/>
      <c r="H241" s="175"/>
      <c r="J241" s="40"/>
      <c r="K241" s="186">
        <v>188</v>
      </c>
      <c r="L241" s="146"/>
      <c r="M241" s="153" t="str">
        <f>IF(L241="","",IFERROR(SUMIFS(Allocations!$AA$29:$AA$128,Allocations!$AC$29:$AC$128,1,Allocations!$Z$29:$Z$128,Analysis!L241),0))</f>
        <v/>
      </c>
      <c r="N241" s="153" t="str">
        <f>IF(L241="","",IF(IFERROR(SUMIFS(TB_TRANSACTIONS[Total ($)],TB_TRANSACTIONS[Subcategory],Analysis!L241,TB_TRANSACTIONS[Month],$K$8),0)&lt;M241,IFERROR(SUMIFS(TB_TRANSACTIONS[Total ($)],TB_TRANSACTIONS[Subcategory],Analysis!L241,TB_TRANSACTIONS[Month],$K$8),0),M241))</f>
        <v/>
      </c>
      <c r="O241" s="153" t="str">
        <f>IF(L241="","",IF(IFERROR(SUMIFS(TB_TRANSACTIONS[Total ($)],TB_TRANSACTIONS[Subcategory],Analysis!L241,TB_TRANSACTIONS[Month],$K$8,TB_TRANSACTIONS[Monthly filter],1),0)&gt;M241,SUMIFS(TB_TRANSACTIONS[Total ($)],TB_TRANSACTIONS[Subcategory],Analysis!L241,TB_TRANSACTIONS[Month],$K$8,TB_TRANSACTIONS[Monthly filter],1),0))</f>
        <v/>
      </c>
      <c r="P241" s="153" t="str">
        <f t="shared" si="81"/>
        <v/>
      </c>
      <c r="Q241" s="151" t="str">
        <f t="shared" si="70"/>
        <v/>
      </c>
      <c r="R241" s="151" t="str">
        <f t="shared" si="82"/>
        <v/>
      </c>
      <c r="S241" s="151" t="str">
        <f t="shared" si="83"/>
        <v/>
      </c>
      <c r="T241" s="226" t="str">
        <f t="shared" si="84"/>
        <v/>
      </c>
      <c r="U241" s="186">
        <v>188</v>
      </c>
      <c r="V241" s="146"/>
      <c r="W241" s="153" t="str">
        <f>IF(L241="","",IFERROR(SUMIFS(TB_TRANSACTIONS[Total ($)],TB_TRANSACTIONS[Subcategory],Analysis!L241,TB_TRANSACTIONS[Month],$K$8,TB_TRANSACTIONS[Expense type],"Fixed",TB_TRANSACTIONS[Monthly filter],1),0))</f>
        <v/>
      </c>
      <c r="X241" s="153" t="str">
        <f>IF(L241="","",IFERROR(SUMIFS(TB_TRANSACTIONS[Total ($)],TB_TRANSACTIONS[Subcategory],Analysis!L241,TB_TRANSACTIONS[Month],$K$8,TB_TRANSACTIONS[Expense type],"Variable",TB_TRANSACTIONS[Monthly filter],1),0))</f>
        <v/>
      </c>
      <c r="Y241" s="153"/>
      <c r="AC241" s="146"/>
      <c r="AD241" s="186">
        <v>188</v>
      </c>
      <c r="AF241" s="153" t="str">
        <f>IF(AE241="","",IFERROR(SUMIFS(Allocations!$AF$29:$AF$128,Allocations!$AH$29:$AH$128,1,Allocations!$AE$29:$AE$128,Analysis!AE241),0))</f>
        <v/>
      </c>
      <c r="AG241" s="153" t="str">
        <f>IF(AE241="","",IF(IFERROR(SUMIFS(TB_TRANSACTIONS[Total ($)],TB_TRANSACTIONS[Quarterly filter],1,TB_TRANSACTIONS[Subcategory],AE241),0)&lt;AF241,IFERROR(SUMIFS(TB_TRANSACTIONS[Total ($)],TB_TRANSACTIONS[Quarterly filter],1,TB_TRANSACTIONS[Subcategory],AE241),0),AF241))</f>
        <v/>
      </c>
      <c r="AH241" s="153" t="str">
        <f>IF(AE241="","",IF(IFERROR(SUMIFS(TB_TRANSACTIONS[Total ($)],TB_TRANSACTIONS[Subcategory],Analysis!AE241,TB_TRANSACTIONS[Quarter],$AD$8,TB_TRANSACTIONS[Quarterly filter],1),0)&gt;AF241,SUMIFS(TB_TRANSACTIONS[Total ($)],TB_TRANSACTIONS[Subcategory],Analysis!AE241,TB_TRANSACTIONS[Quarter],$AD$8,TB_TRANSACTIONS[Quarterly filter],1),0))</f>
        <v/>
      </c>
      <c r="AI241" s="153" t="str">
        <f t="shared" si="76"/>
        <v/>
      </c>
      <c r="AJ241" s="151" t="str">
        <f t="shared" si="77"/>
        <v/>
      </c>
      <c r="AK241" s="151" t="str">
        <f t="shared" si="78"/>
        <v/>
      </c>
      <c r="AL241" s="151" t="str">
        <f t="shared" si="79"/>
        <v/>
      </c>
      <c r="AM241" s="226" t="str">
        <f t="shared" si="80"/>
        <v/>
      </c>
      <c r="AN241" s="186">
        <v>188</v>
      </c>
      <c r="AO241" s="146"/>
      <c r="AP241" s="153" t="str">
        <f>IF(AE241="","",IFERROR(SUMIFS(TB_TRANSACTIONS[Total ($)],TB_TRANSACTIONS[Subcategory],Analysis!AE241,TB_TRANSACTIONS[Quarter],$AD$8,TB_TRANSACTIONS[Expense type],"Fixed",TB_TRANSACTIONS[Quarterly filter],1),0))</f>
        <v/>
      </c>
      <c r="AQ241" s="153" t="str">
        <f>IF(AE241="","",IFERROR(SUMIFS(TB_TRANSACTIONS[Total ($)],TB_TRANSACTIONS[Subcategory],Analysis!AE241,TB_TRANSACTIONS[Quarter],$AD$8,TB_TRANSACTIONS[Expense type],"Variable",TB_TRANSACTIONS[Quarterly filter],1),0))</f>
        <v/>
      </c>
      <c r="AV241" s="146"/>
      <c r="AW241" s="186">
        <v>188</v>
      </c>
      <c r="AX241" s="146"/>
      <c r="AY241" s="153" t="str">
        <f>IF(AX241="","",IFERROR(SUMIFS(TB_ALLOCATIONS[Total ($)],TB_ALLOCATIONS[Annual filter],1,TB_ALLOCATIONS[Subcategory],Analysis!AX241),0))</f>
        <v/>
      </c>
      <c r="AZ241" s="153" t="str">
        <f>IF(AX241="","",IF(IFERROR(SUMIFS(TB_TRANSACTIONS[Total ($)],TB_TRANSACTIONS[Annual filter],1,TB_TRANSACTIONS[Subcategory],AX241),0)&lt;AY241,IFERROR(SUMIFS(TB_TRANSACTIONS[Total ($)],TB_TRANSACTIONS[Annual filter],1,TB_TRANSACTIONS[Subcategory],AX241),0),AY241))</f>
        <v/>
      </c>
      <c r="BA241" s="153" t="str">
        <f>IF(AX241="","",IF(IFERROR(SUMIFS(TB_TRANSACTIONS[Total ($)],TB_TRANSACTIONS[Subcategory],Analysis!AX241,TB_TRANSACTIONS[Annual filter],1),0)&gt;AY241,SUMIFS(TB_TRANSACTIONS[Total ($)],TB_TRANSACTIONS[Subcategory],Analysis!AX241,TB_TRANSACTIONS[Annual filter],1),0))</f>
        <v/>
      </c>
      <c r="BB241" s="153" t="str">
        <f t="shared" si="72"/>
        <v/>
      </c>
      <c r="BC241" s="151" t="str">
        <f t="shared" si="73"/>
        <v/>
      </c>
      <c r="BD241" s="151" t="str">
        <f t="shared" si="71"/>
        <v/>
      </c>
      <c r="BE241" s="151" t="str">
        <f t="shared" si="74"/>
        <v/>
      </c>
      <c r="BF241" s="226" t="str">
        <f t="shared" si="75"/>
        <v/>
      </c>
      <c r="BH241" s="146"/>
      <c r="BI241" s="153" t="str">
        <f>IF(AX241="","",IFERROR(SUMIFS(TB_TRANSACTIONS[Total ($)],TB_TRANSACTIONS[Subcategory],Analysis!AX241,TB_TRANSACTIONS[Annual filter],1,TB_TRANSACTIONS[Expense type],"Fixed"),0))</f>
        <v/>
      </c>
      <c r="BJ241" s="153" t="str">
        <f>IF(AX241="","",IFERROR(SUMIFS(TB_TRANSACTIONS[Total ($)],TB_TRANSACTIONS[Subcategory],Analysis!AX241,TB_TRANSACTIONS[Annual filter],1,TB_TRANSACTIONS[Expense type],"Variable"),0))</f>
        <v/>
      </c>
    </row>
    <row r="242" spans="4:62" ht="18" customHeight="1" x14ac:dyDescent="0.25">
      <c r="D242" s="38"/>
      <c r="E242" s="44"/>
      <c r="F242" s="44"/>
      <c r="G242" s="177"/>
      <c r="H242" s="175"/>
      <c r="J242" s="40"/>
      <c r="K242" s="186">
        <v>189</v>
      </c>
      <c r="L242" s="146"/>
      <c r="M242" s="153" t="str">
        <f>IF(L242="","",IFERROR(SUMIFS(Allocations!$AA$29:$AA$128,Allocations!$AC$29:$AC$128,1,Allocations!$Z$29:$Z$128,Analysis!L242),0))</f>
        <v/>
      </c>
      <c r="N242" s="153" t="str">
        <f>IF(L242="","",IF(IFERROR(SUMIFS(TB_TRANSACTIONS[Total ($)],TB_TRANSACTIONS[Subcategory],Analysis!L242,TB_TRANSACTIONS[Month],$K$8),0)&lt;M242,IFERROR(SUMIFS(TB_TRANSACTIONS[Total ($)],TB_TRANSACTIONS[Subcategory],Analysis!L242,TB_TRANSACTIONS[Month],$K$8),0),M242))</f>
        <v/>
      </c>
      <c r="O242" s="153" t="str">
        <f>IF(L242="","",IF(IFERROR(SUMIFS(TB_TRANSACTIONS[Total ($)],TB_TRANSACTIONS[Subcategory],Analysis!L242,TB_TRANSACTIONS[Month],$K$8,TB_TRANSACTIONS[Monthly filter],1),0)&gt;M242,SUMIFS(TB_TRANSACTIONS[Total ($)],TB_TRANSACTIONS[Subcategory],Analysis!L242,TB_TRANSACTIONS[Month],$K$8,TB_TRANSACTIONS[Monthly filter],1),0))</f>
        <v/>
      </c>
      <c r="P242" s="153" t="str">
        <f t="shared" si="81"/>
        <v/>
      </c>
      <c r="Q242" s="151" t="str">
        <f t="shared" si="70"/>
        <v/>
      </c>
      <c r="R242" s="151" t="str">
        <f t="shared" si="82"/>
        <v/>
      </c>
      <c r="S242" s="151" t="str">
        <f t="shared" si="83"/>
        <v/>
      </c>
      <c r="T242" s="226" t="str">
        <f t="shared" si="84"/>
        <v/>
      </c>
      <c r="U242" s="186">
        <v>189</v>
      </c>
      <c r="V242" s="146"/>
      <c r="W242" s="153" t="str">
        <f>IF(L242="","",IFERROR(SUMIFS(TB_TRANSACTIONS[Total ($)],TB_TRANSACTIONS[Subcategory],Analysis!L242,TB_TRANSACTIONS[Month],$K$8,TB_TRANSACTIONS[Expense type],"Fixed",TB_TRANSACTIONS[Monthly filter],1),0))</f>
        <v/>
      </c>
      <c r="X242" s="153" t="str">
        <f>IF(L242="","",IFERROR(SUMIFS(TB_TRANSACTIONS[Total ($)],TB_TRANSACTIONS[Subcategory],Analysis!L242,TB_TRANSACTIONS[Month],$K$8,TB_TRANSACTIONS[Expense type],"Variable",TB_TRANSACTIONS[Monthly filter],1),0))</f>
        <v/>
      </c>
      <c r="Y242" s="153"/>
      <c r="AC242" s="146"/>
      <c r="AD242" s="186">
        <v>189</v>
      </c>
      <c r="AF242" s="153" t="str">
        <f>IF(AE242="","",IFERROR(SUMIFS(Allocations!$AF$29:$AF$128,Allocations!$AH$29:$AH$128,1,Allocations!$AE$29:$AE$128,Analysis!AE242),0))</f>
        <v/>
      </c>
      <c r="AG242" s="153" t="str">
        <f>IF(AE242="","",IF(IFERROR(SUMIFS(TB_TRANSACTIONS[Total ($)],TB_TRANSACTIONS[Quarterly filter],1,TB_TRANSACTIONS[Subcategory],AE242),0)&lt;AF242,IFERROR(SUMIFS(TB_TRANSACTIONS[Total ($)],TB_TRANSACTIONS[Quarterly filter],1,TB_TRANSACTIONS[Subcategory],AE242),0),AF242))</f>
        <v/>
      </c>
      <c r="AH242" s="153" t="str">
        <f>IF(AE242="","",IF(IFERROR(SUMIFS(TB_TRANSACTIONS[Total ($)],TB_TRANSACTIONS[Subcategory],Analysis!AE242,TB_TRANSACTIONS[Quarter],$AD$8,TB_TRANSACTIONS[Quarterly filter],1),0)&gt;AF242,SUMIFS(TB_TRANSACTIONS[Total ($)],TB_TRANSACTIONS[Subcategory],Analysis!AE242,TB_TRANSACTIONS[Quarter],$AD$8,TB_TRANSACTIONS[Quarterly filter],1),0))</f>
        <v/>
      </c>
      <c r="AI242" s="153" t="str">
        <f t="shared" si="76"/>
        <v/>
      </c>
      <c r="AJ242" s="151" t="str">
        <f t="shared" si="77"/>
        <v/>
      </c>
      <c r="AK242" s="151" t="str">
        <f t="shared" si="78"/>
        <v/>
      </c>
      <c r="AL242" s="151" t="str">
        <f t="shared" si="79"/>
        <v/>
      </c>
      <c r="AM242" s="226" t="str">
        <f t="shared" si="80"/>
        <v/>
      </c>
      <c r="AN242" s="186">
        <v>189</v>
      </c>
      <c r="AO242" s="146"/>
      <c r="AP242" s="153" t="str">
        <f>IF(AE242="","",IFERROR(SUMIFS(TB_TRANSACTIONS[Total ($)],TB_TRANSACTIONS[Subcategory],Analysis!AE242,TB_TRANSACTIONS[Quarter],$AD$8,TB_TRANSACTIONS[Expense type],"Fixed",TB_TRANSACTIONS[Quarterly filter],1),0))</f>
        <v/>
      </c>
      <c r="AQ242" s="153" t="str">
        <f>IF(AE242="","",IFERROR(SUMIFS(TB_TRANSACTIONS[Total ($)],TB_TRANSACTIONS[Subcategory],Analysis!AE242,TB_TRANSACTIONS[Quarter],$AD$8,TB_TRANSACTIONS[Expense type],"Variable",TB_TRANSACTIONS[Quarterly filter],1),0))</f>
        <v/>
      </c>
      <c r="AV242" s="146"/>
      <c r="AW242" s="186">
        <v>189</v>
      </c>
      <c r="AX242" s="146"/>
      <c r="AY242" s="153" t="str">
        <f>IF(AX242="","",IFERROR(SUMIFS(TB_ALLOCATIONS[Total ($)],TB_ALLOCATIONS[Annual filter],1,TB_ALLOCATIONS[Subcategory],Analysis!AX242),0))</f>
        <v/>
      </c>
      <c r="AZ242" s="153" t="str">
        <f>IF(AX242="","",IF(IFERROR(SUMIFS(TB_TRANSACTIONS[Total ($)],TB_TRANSACTIONS[Annual filter],1,TB_TRANSACTIONS[Subcategory],AX242),0)&lt;AY242,IFERROR(SUMIFS(TB_TRANSACTIONS[Total ($)],TB_TRANSACTIONS[Annual filter],1,TB_TRANSACTIONS[Subcategory],AX242),0),AY242))</f>
        <v/>
      </c>
      <c r="BA242" s="153" t="str">
        <f>IF(AX242="","",IF(IFERROR(SUMIFS(TB_TRANSACTIONS[Total ($)],TB_TRANSACTIONS[Subcategory],Analysis!AX242,TB_TRANSACTIONS[Annual filter],1),0)&gt;AY242,SUMIFS(TB_TRANSACTIONS[Total ($)],TB_TRANSACTIONS[Subcategory],Analysis!AX242,TB_TRANSACTIONS[Annual filter],1),0))</f>
        <v/>
      </c>
      <c r="BB242" s="153" t="str">
        <f t="shared" si="72"/>
        <v/>
      </c>
      <c r="BC242" s="151" t="str">
        <f t="shared" si="73"/>
        <v/>
      </c>
      <c r="BD242" s="151" t="str">
        <f t="shared" si="71"/>
        <v/>
      </c>
      <c r="BE242" s="151" t="str">
        <f t="shared" si="74"/>
        <v/>
      </c>
      <c r="BF242" s="226" t="str">
        <f t="shared" si="75"/>
        <v/>
      </c>
      <c r="BH242" s="146"/>
      <c r="BI242" s="153" t="str">
        <f>IF(AX242="","",IFERROR(SUMIFS(TB_TRANSACTIONS[Total ($)],TB_TRANSACTIONS[Subcategory],Analysis!AX242,TB_TRANSACTIONS[Annual filter],1,TB_TRANSACTIONS[Expense type],"Fixed"),0))</f>
        <v/>
      </c>
      <c r="BJ242" s="153" t="str">
        <f>IF(AX242="","",IFERROR(SUMIFS(TB_TRANSACTIONS[Total ($)],TB_TRANSACTIONS[Subcategory],Analysis!AX242,TB_TRANSACTIONS[Annual filter],1,TB_TRANSACTIONS[Expense type],"Variable"),0))</f>
        <v/>
      </c>
    </row>
    <row r="243" spans="4:62" ht="18" customHeight="1" x14ac:dyDescent="0.25">
      <c r="D243" s="38"/>
      <c r="E243" s="44"/>
      <c r="F243" s="44"/>
      <c r="G243" s="177"/>
      <c r="H243" s="175"/>
      <c r="J243" s="40"/>
      <c r="K243" s="186">
        <v>190</v>
      </c>
      <c r="L243" s="146"/>
      <c r="M243" s="153" t="str">
        <f>IF(L243="","",IFERROR(SUMIFS(Allocations!$AA$29:$AA$128,Allocations!$AC$29:$AC$128,1,Allocations!$Z$29:$Z$128,Analysis!L243),0))</f>
        <v/>
      </c>
      <c r="N243" s="153" t="str">
        <f>IF(L243="","",IF(IFERROR(SUMIFS(TB_TRANSACTIONS[Total ($)],TB_TRANSACTIONS[Subcategory],Analysis!L243,TB_TRANSACTIONS[Month],$K$8),0)&lt;M243,IFERROR(SUMIFS(TB_TRANSACTIONS[Total ($)],TB_TRANSACTIONS[Subcategory],Analysis!L243,TB_TRANSACTIONS[Month],$K$8),0),M243))</f>
        <v/>
      </c>
      <c r="O243" s="153" t="str">
        <f>IF(L243="","",IF(IFERROR(SUMIFS(TB_TRANSACTIONS[Total ($)],TB_TRANSACTIONS[Subcategory],Analysis!L243,TB_TRANSACTIONS[Month],$K$8,TB_TRANSACTIONS[Monthly filter],1),0)&gt;M243,SUMIFS(TB_TRANSACTIONS[Total ($)],TB_TRANSACTIONS[Subcategory],Analysis!L243,TB_TRANSACTIONS[Month],$K$8,TB_TRANSACTIONS[Monthly filter],1),0))</f>
        <v/>
      </c>
      <c r="P243" s="153" t="str">
        <f t="shared" si="81"/>
        <v/>
      </c>
      <c r="Q243" s="151" t="str">
        <f t="shared" si="70"/>
        <v/>
      </c>
      <c r="R243" s="151" t="str">
        <f t="shared" si="82"/>
        <v/>
      </c>
      <c r="S243" s="151" t="str">
        <f t="shared" si="83"/>
        <v/>
      </c>
      <c r="T243" s="226" t="str">
        <f t="shared" si="84"/>
        <v/>
      </c>
      <c r="U243" s="186">
        <v>190</v>
      </c>
      <c r="V243" s="146"/>
      <c r="W243" s="153" t="str">
        <f>IF(L243="","",IFERROR(SUMIFS(TB_TRANSACTIONS[Total ($)],TB_TRANSACTIONS[Subcategory],Analysis!L243,TB_TRANSACTIONS[Month],$K$8,TB_TRANSACTIONS[Expense type],"Fixed",TB_TRANSACTIONS[Monthly filter],1),0))</f>
        <v/>
      </c>
      <c r="X243" s="153" t="str">
        <f>IF(L243="","",IFERROR(SUMIFS(TB_TRANSACTIONS[Total ($)],TB_TRANSACTIONS[Subcategory],Analysis!L243,TB_TRANSACTIONS[Month],$K$8,TB_TRANSACTIONS[Expense type],"Variable",TB_TRANSACTIONS[Monthly filter],1),0))</f>
        <v/>
      </c>
      <c r="Y243" s="153"/>
      <c r="AC243" s="146"/>
      <c r="AD243" s="186">
        <v>190</v>
      </c>
      <c r="AF243" s="153" t="str">
        <f>IF(AE243="","",IFERROR(SUMIFS(Allocations!$AF$29:$AF$128,Allocations!$AH$29:$AH$128,1,Allocations!$AE$29:$AE$128,Analysis!AE243),0))</f>
        <v/>
      </c>
      <c r="AG243" s="153" t="str">
        <f>IF(AE243="","",IF(IFERROR(SUMIFS(TB_TRANSACTIONS[Total ($)],TB_TRANSACTIONS[Quarterly filter],1,TB_TRANSACTIONS[Subcategory],AE243),0)&lt;AF243,IFERROR(SUMIFS(TB_TRANSACTIONS[Total ($)],TB_TRANSACTIONS[Quarterly filter],1,TB_TRANSACTIONS[Subcategory],AE243),0),AF243))</f>
        <v/>
      </c>
      <c r="AH243" s="153" t="str">
        <f>IF(AE243="","",IF(IFERROR(SUMIFS(TB_TRANSACTIONS[Total ($)],TB_TRANSACTIONS[Subcategory],Analysis!AE243,TB_TRANSACTIONS[Quarter],$AD$8,TB_TRANSACTIONS[Quarterly filter],1),0)&gt;AF243,SUMIFS(TB_TRANSACTIONS[Total ($)],TB_TRANSACTIONS[Subcategory],Analysis!AE243,TB_TRANSACTIONS[Quarter],$AD$8,TB_TRANSACTIONS[Quarterly filter],1),0))</f>
        <v/>
      </c>
      <c r="AI243" s="153" t="str">
        <f t="shared" si="76"/>
        <v/>
      </c>
      <c r="AJ243" s="151" t="str">
        <f t="shared" si="77"/>
        <v/>
      </c>
      <c r="AK243" s="151" t="str">
        <f t="shared" si="78"/>
        <v/>
      </c>
      <c r="AL243" s="151" t="str">
        <f t="shared" si="79"/>
        <v/>
      </c>
      <c r="AM243" s="226" t="str">
        <f t="shared" si="80"/>
        <v/>
      </c>
      <c r="AN243" s="186">
        <v>190</v>
      </c>
      <c r="AO243" s="146"/>
      <c r="AP243" s="153" t="str">
        <f>IF(AE243="","",IFERROR(SUMIFS(TB_TRANSACTIONS[Total ($)],TB_TRANSACTIONS[Subcategory],Analysis!AE243,TB_TRANSACTIONS[Quarter],$AD$8,TB_TRANSACTIONS[Expense type],"Fixed",TB_TRANSACTIONS[Quarterly filter],1),0))</f>
        <v/>
      </c>
      <c r="AQ243" s="153" t="str">
        <f>IF(AE243="","",IFERROR(SUMIFS(TB_TRANSACTIONS[Total ($)],TB_TRANSACTIONS[Subcategory],Analysis!AE243,TB_TRANSACTIONS[Quarter],$AD$8,TB_TRANSACTIONS[Expense type],"Variable",TB_TRANSACTIONS[Quarterly filter],1),0))</f>
        <v/>
      </c>
      <c r="AV243" s="146"/>
      <c r="AW243" s="186">
        <v>190</v>
      </c>
      <c r="AX243" s="146"/>
      <c r="AY243" s="153" t="str">
        <f>IF(AX243="","",IFERROR(SUMIFS(TB_ALLOCATIONS[Total ($)],TB_ALLOCATIONS[Annual filter],1,TB_ALLOCATIONS[Subcategory],Analysis!AX243),0))</f>
        <v/>
      </c>
      <c r="AZ243" s="153" t="str">
        <f>IF(AX243="","",IF(IFERROR(SUMIFS(TB_TRANSACTIONS[Total ($)],TB_TRANSACTIONS[Annual filter],1,TB_TRANSACTIONS[Subcategory],AX243),0)&lt;AY243,IFERROR(SUMIFS(TB_TRANSACTIONS[Total ($)],TB_TRANSACTIONS[Annual filter],1,TB_TRANSACTIONS[Subcategory],AX243),0),AY243))</f>
        <v/>
      </c>
      <c r="BA243" s="153" t="str">
        <f>IF(AX243="","",IF(IFERROR(SUMIFS(TB_TRANSACTIONS[Total ($)],TB_TRANSACTIONS[Subcategory],Analysis!AX243,TB_TRANSACTIONS[Annual filter],1),0)&gt;AY243,SUMIFS(TB_TRANSACTIONS[Total ($)],TB_TRANSACTIONS[Subcategory],Analysis!AX243,TB_TRANSACTIONS[Annual filter],1),0))</f>
        <v/>
      </c>
      <c r="BB243" s="153" t="str">
        <f t="shared" si="72"/>
        <v/>
      </c>
      <c r="BC243" s="151" t="str">
        <f t="shared" si="73"/>
        <v/>
      </c>
      <c r="BD243" s="151" t="str">
        <f t="shared" si="71"/>
        <v/>
      </c>
      <c r="BE243" s="151" t="str">
        <f t="shared" si="74"/>
        <v/>
      </c>
      <c r="BF243" s="226" t="str">
        <f t="shared" si="75"/>
        <v/>
      </c>
      <c r="BH243" s="146"/>
      <c r="BI243" s="153" t="str">
        <f>IF(AX243="","",IFERROR(SUMIFS(TB_TRANSACTIONS[Total ($)],TB_TRANSACTIONS[Subcategory],Analysis!AX243,TB_TRANSACTIONS[Annual filter],1,TB_TRANSACTIONS[Expense type],"Fixed"),0))</f>
        <v/>
      </c>
      <c r="BJ243" s="153" t="str">
        <f>IF(AX243="","",IFERROR(SUMIFS(TB_TRANSACTIONS[Total ($)],TB_TRANSACTIONS[Subcategory],Analysis!AX243,TB_TRANSACTIONS[Annual filter],1,TB_TRANSACTIONS[Expense type],"Variable"),0))</f>
        <v/>
      </c>
    </row>
    <row r="244" spans="4:62" ht="18" customHeight="1" x14ac:dyDescent="0.25">
      <c r="D244" s="38"/>
      <c r="E244" s="44"/>
      <c r="F244" s="44"/>
      <c r="G244" s="177"/>
      <c r="H244" s="175"/>
      <c r="J244" s="40"/>
      <c r="K244" s="186">
        <v>191</v>
      </c>
      <c r="L244" s="146"/>
      <c r="M244" s="153" t="str">
        <f>IF(L244="","",IFERROR(SUMIFS(Allocations!$AA$29:$AA$128,Allocations!$AC$29:$AC$128,1,Allocations!$Z$29:$Z$128,Analysis!L244),0))</f>
        <v/>
      </c>
      <c r="N244" s="153" t="str">
        <f>IF(L244="","",IF(IFERROR(SUMIFS(TB_TRANSACTIONS[Total ($)],TB_TRANSACTIONS[Subcategory],Analysis!L244,TB_TRANSACTIONS[Month],$K$8),0)&lt;M244,IFERROR(SUMIFS(TB_TRANSACTIONS[Total ($)],TB_TRANSACTIONS[Subcategory],Analysis!L244,TB_TRANSACTIONS[Month],$K$8),0),M244))</f>
        <v/>
      </c>
      <c r="O244" s="153" t="str">
        <f>IF(L244="","",IF(IFERROR(SUMIFS(TB_TRANSACTIONS[Total ($)],TB_TRANSACTIONS[Subcategory],Analysis!L244,TB_TRANSACTIONS[Month],$K$8,TB_TRANSACTIONS[Monthly filter],1),0)&gt;M244,SUMIFS(TB_TRANSACTIONS[Total ($)],TB_TRANSACTIONS[Subcategory],Analysis!L244,TB_TRANSACTIONS[Month],$K$8,TB_TRANSACTIONS[Monthly filter],1),0))</f>
        <v/>
      </c>
      <c r="P244" s="153" t="str">
        <f t="shared" si="81"/>
        <v/>
      </c>
      <c r="Q244" s="151" t="str">
        <f t="shared" si="70"/>
        <v/>
      </c>
      <c r="R244" s="151" t="str">
        <f t="shared" si="82"/>
        <v/>
      </c>
      <c r="S244" s="151" t="str">
        <f t="shared" si="83"/>
        <v/>
      </c>
      <c r="T244" s="226" t="str">
        <f t="shared" si="84"/>
        <v/>
      </c>
      <c r="U244" s="186">
        <v>191</v>
      </c>
      <c r="V244" s="146"/>
      <c r="W244" s="153" t="str">
        <f>IF(L244="","",IFERROR(SUMIFS(TB_TRANSACTIONS[Total ($)],TB_TRANSACTIONS[Subcategory],Analysis!L244,TB_TRANSACTIONS[Month],$K$8,TB_TRANSACTIONS[Expense type],"Fixed",TB_TRANSACTIONS[Monthly filter],1),0))</f>
        <v/>
      </c>
      <c r="X244" s="153" t="str">
        <f>IF(L244="","",IFERROR(SUMIFS(TB_TRANSACTIONS[Total ($)],TB_TRANSACTIONS[Subcategory],Analysis!L244,TB_TRANSACTIONS[Month],$K$8,TB_TRANSACTIONS[Expense type],"Variable",TB_TRANSACTIONS[Monthly filter],1),0))</f>
        <v/>
      </c>
      <c r="Y244" s="153"/>
      <c r="AC244" s="146"/>
      <c r="AD244" s="186">
        <v>191</v>
      </c>
      <c r="AF244" s="153" t="str">
        <f>IF(AE244="","",IFERROR(SUMIFS(Allocations!$AF$29:$AF$128,Allocations!$AH$29:$AH$128,1,Allocations!$AE$29:$AE$128,Analysis!AE244),0))</f>
        <v/>
      </c>
      <c r="AG244" s="153" t="str">
        <f>IF(AE244="","",IF(IFERROR(SUMIFS(TB_TRANSACTIONS[Total ($)],TB_TRANSACTIONS[Quarterly filter],1,TB_TRANSACTIONS[Subcategory],AE244),0)&lt;AF244,IFERROR(SUMIFS(TB_TRANSACTIONS[Total ($)],TB_TRANSACTIONS[Quarterly filter],1,TB_TRANSACTIONS[Subcategory],AE244),0),AF244))</f>
        <v/>
      </c>
      <c r="AH244" s="153" t="str">
        <f>IF(AE244="","",IF(IFERROR(SUMIFS(TB_TRANSACTIONS[Total ($)],TB_TRANSACTIONS[Subcategory],Analysis!AE244,TB_TRANSACTIONS[Quarter],$AD$8,TB_TRANSACTIONS[Quarterly filter],1),0)&gt;AF244,SUMIFS(TB_TRANSACTIONS[Total ($)],TB_TRANSACTIONS[Subcategory],Analysis!AE244,TB_TRANSACTIONS[Quarter],$AD$8,TB_TRANSACTIONS[Quarterly filter],1),0))</f>
        <v/>
      </c>
      <c r="AI244" s="153" t="str">
        <f t="shared" si="76"/>
        <v/>
      </c>
      <c r="AJ244" s="151" t="str">
        <f t="shared" si="77"/>
        <v/>
      </c>
      <c r="AK244" s="151" t="str">
        <f t="shared" si="78"/>
        <v/>
      </c>
      <c r="AL244" s="151" t="str">
        <f t="shared" si="79"/>
        <v/>
      </c>
      <c r="AM244" s="226" t="str">
        <f t="shared" si="80"/>
        <v/>
      </c>
      <c r="AN244" s="186">
        <v>191</v>
      </c>
      <c r="AO244" s="146"/>
      <c r="AP244" s="153" t="str">
        <f>IF(AE244="","",IFERROR(SUMIFS(TB_TRANSACTIONS[Total ($)],TB_TRANSACTIONS[Subcategory],Analysis!AE244,TB_TRANSACTIONS[Quarter],$AD$8,TB_TRANSACTIONS[Expense type],"Fixed",TB_TRANSACTIONS[Quarterly filter],1),0))</f>
        <v/>
      </c>
      <c r="AQ244" s="153" t="str">
        <f>IF(AE244="","",IFERROR(SUMIFS(TB_TRANSACTIONS[Total ($)],TB_TRANSACTIONS[Subcategory],Analysis!AE244,TB_TRANSACTIONS[Quarter],$AD$8,TB_TRANSACTIONS[Expense type],"Variable",TB_TRANSACTIONS[Quarterly filter],1),0))</f>
        <v/>
      </c>
      <c r="AV244" s="146"/>
      <c r="AW244" s="186">
        <v>191</v>
      </c>
      <c r="AX244" s="146"/>
      <c r="AY244" s="153" t="str">
        <f>IF(AX244="","",IFERROR(SUMIFS(TB_ALLOCATIONS[Total ($)],TB_ALLOCATIONS[Annual filter],1,TB_ALLOCATIONS[Subcategory],Analysis!AX244),0))</f>
        <v/>
      </c>
      <c r="AZ244" s="153" t="str">
        <f>IF(AX244="","",IF(IFERROR(SUMIFS(TB_TRANSACTIONS[Total ($)],TB_TRANSACTIONS[Annual filter],1,TB_TRANSACTIONS[Subcategory],AX244),0)&lt;AY244,IFERROR(SUMIFS(TB_TRANSACTIONS[Total ($)],TB_TRANSACTIONS[Annual filter],1,TB_TRANSACTIONS[Subcategory],AX244),0),AY244))</f>
        <v/>
      </c>
      <c r="BA244" s="153" t="str">
        <f>IF(AX244="","",IF(IFERROR(SUMIFS(TB_TRANSACTIONS[Total ($)],TB_TRANSACTIONS[Subcategory],Analysis!AX244,TB_TRANSACTIONS[Annual filter],1),0)&gt;AY244,SUMIFS(TB_TRANSACTIONS[Total ($)],TB_TRANSACTIONS[Subcategory],Analysis!AX244,TB_TRANSACTIONS[Annual filter],1),0))</f>
        <v/>
      </c>
      <c r="BB244" s="153" t="str">
        <f t="shared" si="72"/>
        <v/>
      </c>
      <c r="BC244" s="151" t="str">
        <f t="shared" si="73"/>
        <v/>
      </c>
      <c r="BD244" s="151" t="str">
        <f t="shared" si="71"/>
        <v/>
      </c>
      <c r="BE244" s="151" t="str">
        <f t="shared" si="74"/>
        <v/>
      </c>
      <c r="BF244" s="226" t="str">
        <f t="shared" si="75"/>
        <v/>
      </c>
      <c r="BH244" s="146"/>
      <c r="BI244" s="153" t="str">
        <f>IF(AX244="","",IFERROR(SUMIFS(TB_TRANSACTIONS[Total ($)],TB_TRANSACTIONS[Subcategory],Analysis!AX244,TB_TRANSACTIONS[Annual filter],1,TB_TRANSACTIONS[Expense type],"Fixed"),0))</f>
        <v/>
      </c>
      <c r="BJ244" s="153" t="str">
        <f>IF(AX244="","",IFERROR(SUMIFS(TB_TRANSACTIONS[Total ($)],TB_TRANSACTIONS[Subcategory],Analysis!AX244,TB_TRANSACTIONS[Annual filter],1,TB_TRANSACTIONS[Expense type],"Variable"),0))</f>
        <v/>
      </c>
    </row>
    <row r="245" spans="4:62" ht="18" customHeight="1" x14ac:dyDescent="0.25">
      <c r="D245" s="38"/>
      <c r="E245" s="44"/>
      <c r="F245" s="44"/>
      <c r="G245" s="177"/>
      <c r="H245" s="175"/>
      <c r="J245" s="40"/>
      <c r="K245" s="186">
        <v>192</v>
      </c>
      <c r="L245" s="146"/>
      <c r="M245" s="153" t="str">
        <f>IF(L245="","",IFERROR(SUMIFS(Allocations!$AA$29:$AA$128,Allocations!$AC$29:$AC$128,1,Allocations!$Z$29:$Z$128,Analysis!L245),0))</f>
        <v/>
      </c>
      <c r="N245" s="153" t="str">
        <f>IF(L245="","",IF(IFERROR(SUMIFS(TB_TRANSACTIONS[Total ($)],TB_TRANSACTIONS[Subcategory],Analysis!L245,TB_TRANSACTIONS[Month],$K$8),0)&lt;M245,IFERROR(SUMIFS(TB_TRANSACTIONS[Total ($)],TB_TRANSACTIONS[Subcategory],Analysis!L245,TB_TRANSACTIONS[Month],$K$8),0),M245))</f>
        <v/>
      </c>
      <c r="O245" s="153" t="str">
        <f>IF(L245="","",IF(IFERROR(SUMIFS(TB_TRANSACTIONS[Total ($)],TB_TRANSACTIONS[Subcategory],Analysis!L245,TB_TRANSACTIONS[Month],$K$8,TB_TRANSACTIONS[Monthly filter],1),0)&gt;M245,SUMIFS(TB_TRANSACTIONS[Total ($)],TB_TRANSACTIONS[Subcategory],Analysis!L245,TB_TRANSACTIONS[Month],$K$8,TB_TRANSACTIONS[Monthly filter],1),0))</f>
        <v/>
      </c>
      <c r="P245" s="153" t="str">
        <f t="shared" si="81"/>
        <v/>
      </c>
      <c r="Q245" s="151" t="str">
        <f t="shared" si="70"/>
        <v/>
      </c>
      <c r="R245" s="151" t="str">
        <f t="shared" si="82"/>
        <v/>
      </c>
      <c r="S245" s="151" t="str">
        <f t="shared" si="83"/>
        <v/>
      </c>
      <c r="T245" s="226" t="str">
        <f t="shared" si="84"/>
        <v/>
      </c>
      <c r="U245" s="186">
        <v>192</v>
      </c>
      <c r="V245" s="146"/>
      <c r="W245" s="153" t="str">
        <f>IF(L245="","",IFERROR(SUMIFS(TB_TRANSACTIONS[Total ($)],TB_TRANSACTIONS[Subcategory],Analysis!L245,TB_TRANSACTIONS[Month],$K$8,TB_TRANSACTIONS[Expense type],"Fixed",TB_TRANSACTIONS[Monthly filter],1),0))</f>
        <v/>
      </c>
      <c r="X245" s="153" t="str">
        <f>IF(L245="","",IFERROR(SUMIFS(TB_TRANSACTIONS[Total ($)],TB_TRANSACTIONS[Subcategory],Analysis!L245,TB_TRANSACTIONS[Month],$K$8,TB_TRANSACTIONS[Expense type],"Variable",TB_TRANSACTIONS[Monthly filter],1),0))</f>
        <v/>
      </c>
      <c r="Y245" s="153"/>
      <c r="AC245" s="146"/>
      <c r="AD245" s="186">
        <v>192</v>
      </c>
      <c r="AF245" s="153" t="str">
        <f>IF(AE245="","",IFERROR(SUMIFS(Allocations!$AF$29:$AF$128,Allocations!$AH$29:$AH$128,1,Allocations!$AE$29:$AE$128,Analysis!AE245),0))</f>
        <v/>
      </c>
      <c r="AG245" s="153" t="str">
        <f>IF(AE245="","",IF(IFERROR(SUMIFS(TB_TRANSACTIONS[Total ($)],TB_TRANSACTIONS[Quarterly filter],1,TB_TRANSACTIONS[Subcategory],AE245),0)&lt;AF245,IFERROR(SUMIFS(TB_TRANSACTIONS[Total ($)],TB_TRANSACTIONS[Quarterly filter],1,TB_TRANSACTIONS[Subcategory],AE245),0),AF245))</f>
        <v/>
      </c>
      <c r="AH245" s="153" t="str">
        <f>IF(AE245="","",IF(IFERROR(SUMIFS(TB_TRANSACTIONS[Total ($)],TB_TRANSACTIONS[Subcategory],Analysis!AE245,TB_TRANSACTIONS[Quarter],$AD$8,TB_TRANSACTIONS[Quarterly filter],1),0)&gt;AF245,SUMIFS(TB_TRANSACTIONS[Total ($)],TB_TRANSACTIONS[Subcategory],Analysis!AE245,TB_TRANSACTIONS[Quarter],$AD$8,TB_TRANSACTIONS[Quarterly filter],1),0))</f>
        <v/>
      </c>
      <c r="AI245" s="153" t="str">
        <f t="shared" si="76"/>
        <v/>
      </c>
      <c r="AJ245" s="151" t="str">
        <f t="shared" si="77"/>
        <v/>
      </c>
      <c r="AK245" s="151" t="str">
        <f t="shared" si="78"/>
        <v/>
      </c>
      <c r="AL245" s="151" t="str">
        <f t="shared" si="79"/>
        <v/>
      </c>
      <c r="AM245" s="226" t="str">
        <f t="shared" si="80"/>
        <v/>
      </c>
      <c r="AN245" s="186">
        <v>192</v>
      </c>
      <c r="AO245" s="146"/>
      <c r="AP245" s="153" t="str">
        <f>IF(AE245="","",IFERROR(SUMIFS(TB_TRANSACTIONS[Total ($)],TB_TRANSACTIONS[Subcategory],Analysis!AE245,TB_TRANSACTIONS[Quarter],$AD$8,TB_TRANSACTIONS[Expense type],"Fixed",TB_TRANSACTIONS[Quarterly filter],1),0))</f>
        <v/>
      </c>
      <c r="AQ245" s="153" t="str">
        <f>IF(AE245="","",IFERROR(SUMIFS(TB_TRANSACTIONS[Total ($)],TB_TRANSACTIONS[Subcategory],Analysis!AE245,TB_TRANSACTIONS[Quarter],$AD$8,TB_TRANSACTIONS[Expense type],"Variable",TB_TRANSACTIONS[Quarterly filter],1),0))</f>
        <v/>
      </c>
      <c r="AV245" s="146"/>
      <c r="AW245" s="186">
        <v>192</v>
      </c>
      <c r="AX245" s="146"/>
      <c r="AY245" s="153" t="str">
        <f>IF(AX245="","",IFERROR(SUMIFS(TB_ALLOCATIONS[Total ($)],TB_ALLOCATIONS[Annual filter],1,TB_ALLOCATIONS[Subcategory],Analysis!AX245),0))</f>
        <v/>
      </c>
      <c r="AZ245" s="153" t="str">
        <f>IF(AX245="","",IF(IFERROR(SUMIFS(TB_TRANSACTIONS[Total ($)],TB_TRANSACTIONS[Annual filter],1,TB_TRANSACTIONS[Subcategory],AX245),0)&lt;AY245,IFERROR(SUMIFS(TB_TRANSACTIONS[Total ($)],TB_TRANSACTIONS[Annual filter],1,TB_TRANSACTIONS[Subcategory],AX245),0),AY245))</f>
        <v/>
      </c>
      <c r="BA245" s="153" t="str">
        <f>IF(AX245="","",IF(IFERROR(SUMIFS(TB_TRANSACTIONS[Total ($)],TB_TRANSACTIONS[Subcategory],Analysis!AX245,TB_TRANSACTIONS[Annual filter],1),0)&gt;AY245,SUMIFS(TB_TRANSACTIONS[Total ($)],TB_TRANSACTIONS[Subcategory],Analysis!AX245,TB_TRANSACTIONS[Annual filter],1),0))</f>
        <v/>
      </c>
      <c r="BB245" s="153" t="str">
        <f t="shared" si="72"/>
        <v/>
      </c>
      <c r="BC245" s="151" t="str">
        <f t="shared" si="73"/>
        <v/>
      </c>
      <c r="BD245" s="151" t="str">
        <f t="shared" si="71"/>
        <v/>
      </c>
      <c r="BE245" s="151" t="str">
        <f t="shared" si="74"/>
        <v/>
      </c>
      <c r="BF245" s="226" t="str">
        <f t="shared" si="75"/>
        <v/>
      </c>
      <c r="BH245" s="146"/>
      <c r="BI245" s="153" t="str">
        <f>IF(AX245="","",IFERROR(SUMIFS(TB_TRANSACTIONS[Total ($)],TB_TRANSACTIONS[Subcategory],Analysis!AX245,TB_TRANSACTIONS[Annual filter],1,TB_TRANSACTIONS[Expense type],"Fixed"),0))</f>
        <v/>
      </c>
      <c r="BJ245" s="153" t="str">
        <f>IF(AX245="","",IFERROR(SUMIFS(TB_TRANSACTIONS[Total ($)],TB_TRANSACTIONS[Subcategory],Analysis!AX245,TB_TRANSACTIONS[Annual filter],1,TB_TRANSACTIONS[Expense type],"Variable"),0))</f>
        <v/>
      </c>
    </row>
    <row r="246" spans="4:62" ht="18" customHeight="1" x14ac:dyDescent="0.25">
      <c r="D246" s="38"/>
      <c r="E246" s="44"/>
      <c r="F246" s="44"/>
      <c r="G246" s="177"/>
      <c r="H246" s="175"/>
      <c r="J246" s="40"/>
      <c r="K246" s="186">
        <v>193</v>
      </c>
      <c r="L246" s="146"/>
      <c r="M246" s="153" t="str">
        <f>IF(L246="","",IFERROR(SUMIFS(Allocations!$AA$29:$AA$128,Allocations!$AC$29:$AC$128,1,Allocations!$Z$29:$Z$128,Analysis!L246),0))</f>
        <v/>
      </c>
      <c r="N246" s="153" t="str">
        <f>IF(L246="","",IF(IFERROR(SUMIFS(TB_TRANSACTIONS[Total ($)],TB_TRANSACTIONS[Subcategory],Analysis!L246,TB_TRANSACTIONS[Month],$K$8),0)&lt;M246,IFERROR(SUMIFS(TB_TRANSACTIONS[Total ($)],TB_TRANSACTIONS[Subcategory],Analysis!L246,TB_TRANSACTIONS[Month],$K$8),0),M246))</f>
        <v/>
      </c>
      <c r="O246" s="153" t="str">
        <f>IF(L246="","",IF(IFERROR(SUMIFS(TB_TRANSACTIONS[Total ($)],TB_TRANSACTIONS[Subcategory],Analysis!L246,TB_TRANSACTIONS[Month],$K$8,TB_TRANSACTIONS[Monthly filter],1),0)&gt;M246,SUMIFS(TB_TRANSACTIONS[Total ($)],TB_TRANSACTIONS[Subcategory],Analysis!L246,TB_TRANSACTIONS[Month],$K$8,TB_TRANSACTIONS[Monthly filter],1),0))</f>
        <v/>
      </c>
      <c r="P246" s="153" t="str">
        <f t="shared" si="81"/>
        <v/>
      </c>
      <c r="Q246" s="151" t="str">
        <f t="shared" si="70"/>
        <v/>
      </c>
      <c r="R246" s="151" t="str">
        <f t="shared" si="82"/>
        <v/>
      </c>
      <c r="S246" s="151" t="str">
        <f t="shared" si="83"/>
        <v/>
      </c>
      <c r="T246" s="226" t="str">
        <f t="shared" si="84"/>
        <v/>
      </c>
      <c r="U246" s="186">
        <v>193</v>
      </c>
      <c r="V246" s="146"/>
      <c r="W246" s="153" t="str">
        <f>IF(L246="","",IFERROR(SUMIFS(TB_TRANSACTIONS[Total ($)],TB_TRANSACTIONS[Subcategory],Analysis!L246,TB_TRANSACTIONS[Month],$K$8,TB_TRANSACTIONS[Expense type],"Fixed",TB_TRANSACTIONS[Monthly filter],1),0))</f>
        <v/>
      </c>
      <c r="X246" s="153" t="str">
        <f>IF(L246="","",IFERROR(SUMIFS(TB_TRANSACTIONS[Total ($)],TB_TRANSACTIONS[Subcategory],Analysis!L246,TB_TRANSACTIONS[Month],$K$8,TB_TRANSACTIONS[Expense type],"Variable",TB_TRANSACTIONS[Monthly filter],1),0))</f>
        <v/>
      </c>
      <c r="Y246" s="153"/>
      <c r="AC246" s="146"/>
      <c r="AD246" s="186">
        <v>193</v>
      </c>
      <c r="AF246" s="153" t="str">
        <f>IF(AE246="","",IFERROR(SUMIFS(Allocations!$AF$29:$AF$128,Allocations!$AH$29:$AH$128,1,Allocations!$AE$29:$AE$128,Analysis!AE246),0))</f>
        <v/>
      </c>
      <c r="AG246" s="153" t="str">
        <f>IF(AE246="","",IF(IFERROR(SUMIFS(TB_TRANSACTIONS[Total ($)],TB_TRANSACTIONS[Quarterly filter],1,TB_TRANSACTIONS[Subcategory],AE246),0)&lt;AF246,IFERROR(SUMIFS(TB_TRANSACTIONS[Total ($)],TB_TRANSACTIONS[Quarterly filter],1,TB_TRANSACTIONS[Subcategory],AE246),0),AF246))</f>
        <v/>
      </c>
      <c r="AH246" s="153" t="str">
        <f>IF(AE246="","",IF(IFERROR(SUMIFS(TB_TRANSACTIONS[Total ($)],TB_TRANSACTIONS[Subcategory],Analysis!AE246,TB_TRANSACTIONS[Quarter],$AD$8,TB_TRANSACTIONS[Quarterly filter],1),0)&gt;AF246,SUMIFS(TB_TRANSACTIONS[Total ($)],TB_TRANSACTIONS[Subcategory],Analysis!AE246,TB_TRANSACTIONS[Quarter],$AD$8,TB_TRANSACTIONS[Quarterly filter],1),0))</f>
        <v/>
      </c>
      <c r="AI246" s="153" t="str">
        <f t="shared" si="76"/>
        <v/>
      </c>
      <c r="AJ246" s="151" t="str">
        <f t="shared" si="77"/>
        <v/>
      </c>
      <c r="AK246" s="151" t="str">
        <f t="shared" si="78"/>
        <v/>
      </c>
      <c r="AL246" s="151" t="str">
        <f t="shared" si="79"/>
        <v/>
      </c>
      <c r="AM246" s="226" t="str">
        <f t="shared" si="80"/>
        <v/>
      </c>
      <c r="AN246" s="186">
        <v>193</v>
      </c>
      <c r="AO246" s="146"/>
      <c r="AP246" s="153" t="str">
        <f>IF(AE246="","",IFERROR(SUMIFS(TB_TRANSACTIONS[Total ($)],TB_TRANSACTIONS[Subcategory],Analysis!AE246,TB_TRANSACTIONS[Quarter],$AD$8,TB_TRANSACTIONS[Expense type],"Fixed",TB_TRANSACTIONS[Quarterly filter],1),0))</f>
        <v/>
      </c>
      <c r="AQ246" s="153" t="str">
        <f>IF(AE246="","",IFERROR(SUMIFS(TB_TRANSACTIONS[Total ($)],TB_TRANSACTIONS[Subcategory],Analysis!AE246,TB_TRANSACTIONS[Quarter],$AD$8,TB_TRANSACTIONS[Expense type],"Variable",TB_TRANSACTIONS[Quarterly filter],1),0))</f>
        <v/>
      </c>
      <c r="AV246" s="146"/>
      <c r="AW246" s="186">
        <v>193</v>
      </c>
      <c r="AX246" s="146"/>
      <c r="AY246" s="153" t="str">
        <f>IF(AX246="","",IFERROR(SUMIFS(TB_ALLOCATIONS[Total ($)],TB_ALLOCATIONS[Annual filter],1,TB_ALLOCATIONS[Subcategory],Analysis!AX246),0))</f>
        <v/>
      </c>
      <c r="AZ246" s="153" t="str">
        <f>IF(AX246="","",IF(IFERROR(SUMIFS(TB_TRANSACTIONS[Total ($)],TB_TRANSACTIONS[Annual filter],1,TB_TRANSACTIONS[Subcategory],AX246),0)&lt;AY246,IFERROR(SUMIFS(TB_TRANSACTIONS[Total ($)],TB_TRANSACTIONS[Annual filter],1,TB_TRANSACTIONS[Subcategory],AX246),0),AY246))</f>
        <v/>
      </c>
      <c r="BA246" s="153" t="str">
        <f>IF(AX246="","",IF(IFERROR(SUMIFS(TB_TRANSACTIONS[Total ($)],TB_TRANSACTIONS[Subcategory],Analysis!AX246,TB_TRANSACTIONS[Annual filter],1),0)&gt;AY246,SUMIFS(TB_TRANSACTIONS[Total ($)],TB_TRANSACTIONS[Subcategory],Analysis!AX246,TB_TRANSACTIONS[Annual filter],1),0))</f>
        <v/>
      </c>
      <c r="BB246" s="153" t="str">
        <f t="shared" si="72"/>
        <v/>
      </c>
      <c r="BC246" s="151" t="str">
        <f t="shared" si="73"/>
        <v/>
      </c>
      <c r="BD246" s="151" t="str">
        <f t="shared" si="71"/>
        <v/>
      </c>
      <c r="BE246" s="151" t="str">
        <f t="shared" si="74"/>
        <v/>
      </c>
      <c r="BF246" s="226" t="str">
        <f t="shared" si="75"/>
        <v/>
      </c>
      <c r="BH246" s="146"/>
      <c r="BI246" s="153" t="str">
        <f>IF(AX246="","",IFERROR(SUMIFS(TB_TRANSACTIONS[Total ($)],TB_TRANSACTIONS[Subcategory],Analysis!AX246,TB_TRANSACTIONS[Annual filter],1,TB_TRANSACTIONS[Expense type],"Fixed"),0))</f>
        <v/>
      </c>
      <c r="BJ246" s="153" t="str">
        <f>IF(AX246="","",IFERROR(SUMIFS(TB_TRANSACTIONS[Total ($)],TB_TRANSACTIONS[Subcategory],Analysis!AX246,TB_TRANSACTIONS[Annual filter],1,TB_TRANSACTIONS[Expense type],"Variable"),0))</f>
        <v/>
      </c>
    </row>
    <row r="247" spans="4:62" ht="18" customHeight="1" x14ac:dyDescent="0.25">
      <c r="D247" s="38"/>
      <c r="E247" s="44"/>
      <c r="F247" s="44"/>
      <c r="G247" s="177"/>
      <c r="H247" s="175"/>
      <c r="J247" s="40"/>
      <c r="K247" s="186">
        <v>194</v>
      </c>
      <c r="L247" s="146"/>
      <c r="M247" s="153" t="str">
        <f>IF(L247="","",IFERROR(SUMIFS(Allocations!$AA$29:$AA$128,Allocations!$AC$29:$AC$128,1,Allocations!$Z$29:$Z$128,Analysis!L247),0))</f>
        <v/>
      </c>
      <c r="N247" s="153" t="str">
        <f>IF(L247="","",IF(IFERROR(SUMIFS(TB_TRANSACTIONS[Total ($)],TB_TRANSACTIONS[Subcategory],Analysis!L247,TB_TRANSACTIONS[Month],$K$8),0)&lt;M247,IFERROR(SUMIFS(TB_TRANSACTIONS[Total ($)],TB_TRANSACTIONS[Subcategory],Analysis!L247,TB_TRANSACTIONS[Month],$K$8),0),M247))</f>
        <v/>
      </c>
      <c r="O247" s="153" t="str">
        <f>IF(L247="","",IF(IFERROR(SUMIFS(TB_TRANSACTIONS[Total ($)],TB_TRANSACTIONS[Subcategory],Analysis!L247,TB_TRANSACTIONS[Month],$K$8,TB_TRANSACTIONS[Monthly filter],1),0)&gt;M247,SUMIFS(TB_TRANSACTIONS[Total ($)],TB_TRANSACTIONS[Subcategory],Analysis!L247,TB_TRANSACTIONS[Month],$K$8,TB_TRANSACTIONS[Monthly filter],1),0))</f>
        <v/>
      </c>
      <c r="P247" s="153" t="str">
        <f t="shared" si="81"/>
        <v/>
      </c>
      <c r="Q247" s="151" t="str">
        <f t="shared" ref="Q247:Q253" si="85">IFERROR(IF(L247="","",IF(N247/M247&lt;1,N247/M247,1)),0)</f>
        <v/>
      </c>
      <c r="R247" s="151" t="str">
        <f t="shared" si="82"/>
        <v/>
      </c>
      <c r="S247" s="151" t="str">
        <f t="shared" si="83"/>
        <v/>
      </c>
      <c r="T247" s="226" t="str">
        <f t="shared" si="84"/>
        <v/>
      </c>
      <c r="U247" s="186">
        <v>194</v>
      </c>
      <c r="V247" s="146"/>
      <c r="W247" s="153" t="str">
        <f>IF(L247="","",IFERROR(SUMIFS(TB_TRANSACTIONS[Total ($)],TB_TRANSACTIONS[Subcategory],Analysis!L247,TB_TRANSACTIONS[Month],$K$8,TB_TRANSACTIONS[Expense type],"Fixed",TB_TRANSACTIONS[Monthly filter],1),0))</f>
        <v/>
      </c>
      <c r="X247" s="153" t="str">
        <f>IF(L247="","",IFERROR(SUMIFS(TB_TRANSACTIONS[Total ($)],TB_TRANSACTIONS[Subcategory],Analysis!L247,TB_TRANSACTIONS[Month],$K$8,TB_TRANSACTIONS[Expense type],"Variable",TB_TRANSACTIONS[Monthly filter],1),0))</f>
        <v/>
      </c>
      <c r="Y247" s="153"/>
      <c r="AC247" s="146"/>
      <c r="AD247" s="186">
        <v>194</v>
      </c>
      <c r="AF247" s="153" t="str">
        <f>IF(AE247="","",IFERROR(SUMIFS(Allocations!$AF$29:$AF$128,Allocations!$AH$29:$AH$128,1,Allocations!$AE$29:$AE$128,Analysis!AE247),0))</f>
        <v/>
      </c>
      <c r="AG247" s="153" t="str">
        <f>IF(AE247="","",IF(IFERROR(SUMIFS(TB_TRANSACTIONS[Total ($)],TB_TRANSACTIONS[Quarterly filter],1,TB_TRANSACTIONS[Subcategory],AE247),0)&lt;AF247,IFERROR(SUMIFS(TB_TRANSACTIONS[Total ($)],TB_TRANSACTIONS[Quarterly filter],1,TB_TRANSACTIONS[Subcategory],AE247),0),AF247))</f>
        <v/>
      </c>
      <c r="AH247" s="153" t="str">
        <f>IF(AE247="","",IF(IFERROR(SUMIFS(TB_TRANSACTIONS[Total ($)],TB_TRANSACTIONS[Subcategory],Analysis!AE247,TB_TRANSACTIONS[Quarter],$AD$8,TB_TRANSACTIONS[Quarterly filter],1),0)&gt;AF247,SUMIFS(TB_TRANSACTIONS[Total ($)],TB_TRANSACTIONS[Subcategory],Analysis!AE247,TB_TRANSACTIONS[Quarter],$AD$8,TB_TRANSACTIONS[Quarterly filter],1),0))</f>
        <v/>
      </c>
      <c r="AI247" s="153" t="str">
        <f t="shared" si="76"/>
        <v/>
      </c>
      <c r="AJ247" s="151" t="str">
        <f t="shared" si="77"/>
        <v/>
      </c>
      <c r="AK247" s="151" t="str">
        <f t="shared" si="78"/>
        <v/>
      </c>
      <c r="AL247" s="151" t="str">
        <f t="shared" si="79"/>
        <v/>
      </c>
      <c r="AM247" s="226" t="str">
        <f t="shared" si="80"/>
        <v/>
      </c>
      <c r="AN247" s="186">
        <v>194</v>
      </c>
      <c r="AO247" s="146"/>
      <c r="AP247" s="153" t="str">
        <f>IF(AE247="","",IFERROR(SUMIFS(TB_TRANSACTIONS[Total ($)],TB_TRANSACTIONS[Subcategory],Analysis!AE247,TB_TRANSACTIONS[Quarter],$AD$8,TB_TRANSACTIONS[Expense type],"Fixed",TB_TRANSACTIONS[Quarterly filter],1),0))</f>
        <v/>
      </c>
      <c r="AQ247" s="153" t="str">
        <f>IF(AE247="","",IFERROR(SUMIFS(TB_TRANSACTIONS[Total ($)],TB_TRANSACTIONS[Subcategory],Analysis!AE247,TB_TRANSACTIONS[Quarter],$AD$8,TB_TRANSACTIONS[Expense type],"Variable",TB_TRANSACTIONS[Quarterly filter],1),0))</f>
        <v/>
      </c>
      <c r="AV247" s="146"/>
      <c r="AW247" s="186">
        <v>194</v>
      </c>
      <c r="AX247" s="146"/>
      <c r="AY247" s="153" t="str">
        <f>IF(AX247="","",IFERROR(SUMIFS(TB_ALLOCATIONS[Total ($)],TB_ALLOCATIONS[Annual filter],1,TB_ALLOCATIONS[Subcategory],Analysis!AX247),0))</f>
        <v/>
      </c>
      <c r="AZ247" s="153" t="str">
        <f>IF(AX247="","",IF(IFERROR(SUMIFS(TB_TRANSACTIONS[Total ($)],TB_TRANSACTIONS[Annual filter],1,TB_TRANSACTIONS[Subcategory],AX247),0)&lt;AY247,IFERROR(SUMIFS(TB_TRANSACTIONS[Total ($)],TB_TRANSACTIONS[Annual filter],1,TB_TRANSACTIONS[Subcategory],AX247),0),AY247))</f>
        <v/>
      </c>
      <c r="BA247" s="153" t="str">
        <f>IF(AX247="","",IF(IFERROR(SUMIFS(TB_TRANSACTIONS[Total ($)],TB_TRANSACTIONS[Subcategory],Analysis!AX247,TB_TRANSACTIONS[Annual filter],1),0)&gt;AY247,SUMIFS(TB_TRANSACTIONS[Total ($)],TB_TRANSACTIONS[Subcategory],Analysis!AX247,TB_TRANSACTIONS[Annual filter],1),0))</f>
        <v/>
      </c>
      <c r="BB247" s="153" t="str">
        <f t="shared" si="72"/>
        <v/>
      </c>
      <c r="BC247" s="151" t="str">
        <f t="shared" si="73"/>
        <v/>
      </c>
      <c r="BD247" s="151" t="str">
        <f t="shared" ref="BD247:BD253" si="86">IFERROR(IF(AX247="","",IF(BA247=0,0,(BA247/AY247))),0)</f>
        <v/>
      </c>
      <c r="BE247" s="151" t="str">
        <f t="shared" si="74"/>
        <v/>
      </c>
      <c r="BF247" s="226" t="str">
        <f t="shared" si="75"/>
        <v/>
      </c>
      <c r="BH247" s="146"/>
      <c r="BI247" s="153" t="str">
        <f>IF(AX247="","",IFERROR(SUMIFS(TB_TRANSACTIONS[Total ($)],TB_TRANSACTIONS[Subcategory],Analysis!AX247,TB_TRANSACTIONS[Annual filter],1,TB_TRANSACTIONS[Expense type],"Fixed"),0))</f>
        <v/>
      </c>
      <c r="BJ247" s="153" t="str">
        <f>IF(AX247="","",IFERROR(SUMIFS(TB_TRANSACTIONS[Total ($)],TB_TRANSACTIONS[Subcategory],Analysis!AX247,TB_TRANSACTIONS[Annual filter],1,TB_TRANSACTIONS[Expense type],"Variable"),0))</f>
        <v/>
      </c>
    </row>
    <row r="248" spans="4:62" ht="18" customHeight="1" x14ac:dyDescent="0.25">
      <c r="D248" s="38"/>
      <c r="E248" s="44"/>
      <c r="F248" s="44"/>
      <c r="G248" s="177"/>
      <c r="H248" s="175"/>
      <c r="J248" s="40"/>
      <c r="K248" s="186">
        <v>195</v>
      </c>
      <c r="L248" s="146"/>
      <c r="M248" s="153" t="str">
        <f>IF(L248="","",IFERROR(SUMIFS(Allocations!$AA$29:$AA$128,Allocations!$AC$29:$AC$128,1,Allocations!$Z$29:$Z$128,Analysis!L248),0))</f>
        <v/>
      </c>
      <c r="N248" s="153" t="str">
        <f>IF(L248="","",IF(IFERROR(SUMIFS(TB_TRANSACTIONS[Total ($)],TB_TRANSACTIONS[Subcategory],Analysis!L248,TB_TRANSACTIONS[Month],$K$8),0)&lt;M248,IFERROR(SUMIFS(TB_TRANSACTIONS[Total ($)],TB_TRANSACTIONS[Subcategory],Analysis!L248,TB_TRANSACTIONS[Month],$K$8),0),M248))</f>
        <v/>
      </c>
      <c r="O248" s="153" t="str">
        <f>IF(L248="","",IF(IFERROR(SUMIFS(TB_TRANSACTIONS[Total ($)],TB_TRANSACTIONS[Subcategory],Analysis!L248,TB_TRANSACTIONS[Month],$K$8,TB_TRANSACTIONS[Monthly filter],1),0)&gt;M248,SUMIFS(TB_TRANSACTIONS[Total ($)],TB_TRANSACTIONS[Subcategory],Analysis!L248,TB_TRANSACTIONS[Month],$K$8,TB_TRANSACTIONS[Monthly filter],1),0))</f>
        <v/>
      </c>
      <c r="P248" s="153" t="str">
        <f t="shared" si="81"/>
        <v/>
      </c>
      <c r="Q248" s="151" t="str">
        <f t="shared" si="85"/>
        <v/>
      </c>
      <c r="R248" s="151" t="str">
        <f t="shared" si="82"/>
        <v/>
      </c>
      <c r="S248" s="151" t="str">
        <f t="shared" si="83"/>
        <v/>
      </c>
      <c r="T248" s="226" t="str">
        <f t="shared" si="84"/>
        <v/>
      </c>
      <c r="U248" s="186">
        <v>195</v>
      </c>
      <c r="V248" s="146"/>
      <c r="W248" s="153" t="str">
        <f>IF(L248="","",IFERROR(SUMIFS(TB_TRANSACTIONS[Total ($)],TB_TRANSACTIONS[Subcategory],Analysis!L248,TB_TRANSACTIONS[Month],$K$8,TB_TRANSACTIONS[Expense type],"Fixed",TB_TRANSACTIONS[Monthly filter],1),0))</f>
        <v/>
      </c>
      <c r="X248" s="153" t="str">
        <f>IF(L248="","",IFERROR(SUMIFS(TB_TRANSACTIONS[Total ($)],TB_TRANSACTIONS[Subcategory],Analysis!L248,TB_TRANSACTIONS[Month],$K$8,TB_TRANSACTIONS[Expense type],"Variable",TB_TRANSACTIONS[Monthly filter],1),0))</f>
        <v/>
      </c>
      <c r="Y248" s="153"/>
      <c r="AC248" s="146"/>
      <c r="AD248" s="186">
        <v>195</v>
      </c>
      <c r="AF248" s="153" t="str">
        <f>IF(AE248="","",IFERROR(SUMIFS(Allocations!$AF$29:$AF$128,Allocations!$AH$29:$AH$128,1,Allocations!$AE$29:$AE$128,Analysis!AE248),0))</f>
        <v/>
      </c>
      <c r="AG248" s="153" t="str">
        <f>IF(AE248="","",IF(IFERROR(SUMIFS(TB_TRANSACTIONS[Total ($)],TB_TRANSACTIONS[Quarterly filter],1,TB_TRANSACTIONS[Subcategory],AE248),0)&lt;AF248,IFERROR(SUMIFS(TB_TRANSACTIONS[Total ($)],TB_TRANSACTIONS[Quarterly filter],1,TB_TRANSACTIONS[Subcategory],AE248),0),AF248))</f>
        <v/>
      </c>
      <c r="AH248" s="153" t="str">
        <f>IF(AE248="","",IF(IFERROR(SUMIFS(TB_TRANSACTIONS[Total ($)],TB_TRANSACTIONS[Subcategory],Analysis!AE248,TB_TRANSACTIONS[Quarter],$AD$8,TB_TRANSACTIONS[Quarterly filter],1),0)&gt;AF248,SUMIFS(TB_TRANSACTIONS[Total ($)],TB_TRANSACTIONS[Subcategory],Analysis!AE248,TB_TRANSACTIONS[Quarter],$AD$8,TB_TRANSACTIONS[Quarterly filter],1),0))</f>
        <v/>
      </c>
      <c r="AI248" s="153" t="str">
        <f t="shared" si="76"/>
        <v/>
      </c>
      <c r="AJ248" s="151" t="str">
        <f t="shared" si="77"/>
        <v/>
      </c>
      <c r="AK248" s="151" t="str">
        <f t="shared" si="78"/>
        <v/>
      </c>
      <c r="AL248" s="151" t="str">
        <f t="shared" si="79"/>
        <v/>
      </c>
      <c r="AM248" s="226" t="str">
        <f t="shared" si="80"/>
        <v/>
      </c>
      <c r="AN248" s="186">
        <v>195</v>
      </c>
      <c r="AO248" s="146"/>
      <c r="AP248" s="153" t="str">
        <f>IF(AE248="","",IFERROR(SUMIFS(TB_TRANSACTIONS[Total ($)],TB_TRANSACTIONS[Subcategory],Analysis!AE248,TB_TRANSACTIONS[Quarter],$AD$8,TB_TRANSACTIONS[Expense type],"Fixed",TB_TRANSACTIONS[Quarterly filter],1),0))</f>
        <v/>
      </c>
      <c r="AQ248" s="153" t="str">
        <f>IF(AE248="","",IFERROR(SUMIFS(TB_TRANSACTIONS[Total ($)],TB_TRANSACTIONS[Subcategory],Analysis!AE248,TB_TRANSACTIONS[Quarter],$AD$8,TB_TRANSACTIONS[Expense type],"Variable",TB_TRANSACTIONS[Quarterly filter],1),0))</f>
        <v/>
      </c>
      <c r="AV248" s="146"/>
      <c r="AW248" s="186">
        <v>195</v>
      </c>
      <c r="AX248" s="146"/>
      <c r="AY248" s="153" t="str">
        <f>IF(AX248="","",IFERROR(SUMIFS(TB_ALLOCATIONS[Total ($)],TB_ALLOCATIONS[Annual filter],1,TB_ALLOCATIONS[Subcategory],Analysis!AX248),0))</f>
        <v/>
      </c>
      <c r="AZ248" s="153" t="str">
        <f>IF(AX248="","",IF(IFERROR(SUMIFS(TB_TRANSACTIONS[Total ($)],TB_TRANSACTIONS[Annual filter],1,TB_TRANSACTIONS[Subcategory],AX248),0)&lt;AY248,IFERROR(SUMIFS(TB_TRANSACTIONS[Total ($)],TB_TRANSACTIONS[Annual filter],1,TB_TRANSACTIONS[Subcategory],AX248),0),AY248))</f>
        <v/>
      </c>
      <c r="BA248" s="153" t="str">
        <f>IF(AX248="","",IF(IFERROR(SUMIFS(TB_TRANSACTIONS[Total ($)],TB_TRANSACTIONS[Subcategory],Analysis!AX248,TB_TRANSACTIONS[Annual filter],1),0)&gt;AY248,SUMIFS(TB_TRANSACTIONS[Total ($)],TB_TRANSACTIONS[Subcategory],Analysis!AX248,TB_TRANSACTIONS[Annual filter],1),0))</f>
        <v/>
      </c>
      <c r="BB248" s="153" t="str">
        <f t="shared" si="72"/>
        <v/>
      </c>
      <c r="BC248" s="151" t="str">
        <f t="shared" si="73"/>
        <v/>
      </c>
      <c r="BD248" s="151" t="str">
        <f t="shared" si="86"/>
        <v/>
      </c>
      <c r="BE248" s="151" t="str">
        <f t="shared" si="74"/>
        <v/>
      </c>
      <c r="BF248" s="226" t="str">
        <f t="shared" si="75"/>
        <v/>
      </c>
      <c r="BH248" s="146"/>
      <c r="BI248" s="153" t="str">
        <f>IF(AX248="","",IFERROR(SUMIFS(TB_TRANSACTIONS[Total ($)],TB_TRANSACTIONS[Subcategory],Analysis!AX248,TB_TRANSACTIONS[Annual filter],1,TB_TRANSACTIONS[Expense type],"Fixed"),0))</f>
        <v/>
      </c>
      <c r="BJ248" s="153" t="str">
        <f>IF(AX248="","",IFERROR(SUMIFS(TB_TRANSACTIONS[Total ($)],TB_TRANSACTIONS[Subcategory],Analysis!AX248,TB_TRANSACTIONS[Annual filter],1,TB_TRANSACTIONS[Expense type],"Variable"),0))</f>
        <v/>
      </c>
    </row>
    <row r="249" spans="4:62" ht="18" customHeight="1" x14ac:dyDescent="0.25">
      <c r="D249" s="38"/>
      <c r="E249" s="44"/>
      <c r="F249" s="44"/>
      <c r="G249" s="177"/>
      <c r="H249" s="175"/>
      <c r="J249" s="40"/>
      <c r="K249" s="186">
        <v>196</v>
      </c>
      <c r="L249" s="146"/>
      <c r="M249" s="153" t="str">
        <f>IF(L249="","",IFERROR(SUMIFS(Allocations!$AA$29:$AA$128,Allocations!$AC$29:$AC$128,1,Allocations!$Z$29:$Z$128,Analysis!L249),0))</f>
        <v/>
      </c>
      <c r="N249" s="153" t="str">
        <f>IF(L249="","",IF(IFERROR(SUMIFS(TB_TRANSACTIONS[Total ($)],TB_TRANSACTIONS[Subcategory],Analysis!L249,TB_TRANSACTIONS[Month],$K$8),0)&lt;M249,IFERROR(SUMIFS(TB_TRANSACTIONS[Total ($)],TB_TRANSACTIONS[Subcategory],Analysis!L249,TB_TRANSACTIONS[Month],$K$8),0),M249))</f>
        <v/>
      </c>
      <c r="O249" s="153" t="str">
        <f>IF(L249="","",IF(IFERROR(SUMIFS(TB_TRANSACTIONS[Total ($)],TB_TRANSACTIONS[Subcategory],Analysis!L249,TB_TRANSACTIONS[Month],$K$8,TB_TRANSACTIONS[Monthly filter],1),0)&gt;M249,SUMIFS(TB_TRANSACTIONS[Total ($)],TB_TRANSACTIONS[Subcategory],Analysis!L249,TB_TRANSACTIONS[Month],$K$8,TB_TRANSACTIONS[Monthly filter],1),0))</f>
        <v/>
      </c>
      <c r="P249" s="153" t="str">
        <f t="shared" si="81"/>
        <v/>
      </c>
      <c r="Q249" s="151" t="str">
        <f t="shared" si="85"/>
        <v/>
      </c>
      <c r="R249" s="151" t="str">
        <f t="shared" si="82"/>
        <v/>
      </c>
      <c r="S249" s="151" t="str">
        <f t="shared" si="83"/>
        <v/>
      </c>
      <c r="T249" s="226" t="str">
        <f t="shared" si="84"/>
        <v/>
      </c>
      <c r="U249" s="186">
        <v>196</v>
      </c>
      <c r="V249" s="146"/>
      <c r="W249" s="153" t="str">
        <f>IF(L249="","",IFERROR(SUMIFS(TB_TRANSACTIONS[Total ($)],TB_TRANSACTIONS[Subcategory],Analysis!L249,TB_TRANSACTIONS[Month],$K$8,TB_TRANSACTIONS[Expense type],"Fixed",TB_TRANSACTIONS[Monthly filter],1),0))</f>
        <v/>
      </c>
      <c r="X249" s="153" t="str">
        <f>IF(L249="","",IFERROR(SUMIFS(TB_TRANSACTIONS[Total ($)],TB_TRANSACTIONS[Subcategory],Analysis!L249,TB_TRANSACTIONS[Month],$K$8,TB_TRANSACTIONS[Expense type],"Variable",TB_TRANSACTIONS[Monthly filter],1),0))</f>
        <v/>
      </c>
      <c r="Y249" s="153"/>
      <c r="AC249" s="146"/>
      <c r="AD249" s="186">
        <v>196</v>
      </c>
      <c r="AF249" s="153" t="str">
        <f>IF(AE249="","",IFERROR(SUMIFS(Allocations!$AF$29:$AF$128,Allocations!$AH$29:$AH$128,1,Allocations!$AE$29:$AE$128,Analysis!AE249),0))</f>
        <v/>
      </c>
      <c r="AG249" s="153" t="str">
        <f>IF(AE249="","",IF(IFERROR(SUMIFS(TB_TRANSACTIONS[Total ($)],TB_TRANSACTIONS[Quarterly filter],1,TB_TRANSACTIONS[Subcategory],AE249),0)&lt;AF249,IFERROR(SUMIFS(TB_TRANSACTIONS[Total ($)],TB_TRANSACTIONS[Quarterly filter],1,TB_TRANSACTIONS[Subcategory],AE249),0),AF249))</f>
        <v/>
      </c>
      <c r="AH249" s="153" t="str">
        <f>IF(AE249="","",IF(IFERROR(SUMIFS(TB_TRANSACTIONS[Total ($)],TB_TRANSACTIONS[Subcategory],Analysis!AE249,TB_TRANSACTIONS[Quarter],$AD$8,TB_TRANSACTIONS[Quarterly filter],1),0)&gt;AF249,SUMIFS(TB_TRANSACTIONS[Total ($)],TB_TRANSACTIONS[Subcategory],Analysis!AE249,TB_TRANSACTIONS[Quarter],$AD$8,TB_TRANSACTIONS[Quarterly filter],1),0))</f>
        <v/>
      </c>
      <c r="AI249" s="153" t="str">
        <f t="shared" si="76"/>
        <v/>
      </c>
      <c r="AJ249" s="151" t="str">
        <f t="shared" si="77"/>
        <v/>
      </c>
      <c r="AK249" s="151" t="str">
        <f t="shared" si="78"/>
        <v/>
      </c>
      <c r="AL249" s="151" t="str">
        <f t="shared" si="79"/>
        <v/>
      </c>
      <c r="AM249" s="226" t="str">
        <f t="shared" si="80"/>
        <v/>
      </c>
      <c r="AN249" s="186">
        <v>196</v>
      </c>
      <c r="AO249" s="146"/>
      <c r="AP249" s="153" t="str">
        <f>IF(AE249="","",IFERROR(SUMIFS(TB_TRANSACTIONS[Total ($)],TB_TRANSACTIONS[Subcategory],Analysis!AE249,TB_TRANSACTIONS[Quarter],$AD$8,TB_TRANSACTIONS[Expense type],"Fixed",TB_TRANSACTIONS[Quarterly filter],1),0))</f>
        <v/>
      </c>
      <c r="AQ249" s="153" t="str">
        <f>IF(AE249="","",IFERROR(SUMIFS(TB_TRANSACTIONS[Total ($)],TB_TRANSACTIONS[Subcategory],Analysis!AE249,TB_TRANSACTIONS[Quarter],$AD$8,TB_TRANSACTIONS[Expense type],"Variable",TB_TRANSACTIONS[Quarterly filter],1),0))</f>
        <v/>
      </c>
      <c r="AV249" s="146"/>
      <c r="AW249" s="186">
        <v>196</v>
      </c>
      <c r="AX249" s="146"/>
      <c r="AY249" s="153" t="str">
        <f>IF(AX249="","",IFERROR(SUMIFS(TB_ALLOCATIONS[Total ($)],TB_ALLOCATIONS[Annual filter],1,TB_ALLOCATIONS[Subcategory],Analysis!AX249),0))</f>
        <v/>
      </c>
      <c r="AZ249" s="153" t="str">
        <f>IF(AX249="","",IF(IFERROR(SUMIFS(TB_TRANSACTIONS[Total ($)],TB_TRANSACTIONS[Annual filter],1,TB_TRANSACTIONS[Subcategory],AX249),0)&lt;AY249,IFERROR(SUMIFS(TB_TRANSACTIONS[Total ($)],TB_TRANSACTIONS[Annual filter],1,TB_TRANSACTIONS[Subcategory],AX249),0),AY249))</f>
        <v/>
      </c>
      <c r="BA249" s="153" t="str">
        <f>IF(AX249="","",IF(IFERROR(SUMIFS(TB_TRANSACTIONS[Total ($)],TB_TRANSACTIONS[Subcategory],Analysis!AX249,TB_TRANSACTIONS[Annual filter],1),0)&gt;AY249,SUMIFS(TB_TRANSACTIONS[Total ($)],TB_TRANSACTIONS[Subcategory],Analysis!AX249,TB_TRANSACTIONS[Annual filter],1),0))</f>
        <v/>
      </c>
      <c r="BB249" s="153" t="str">
        <f t="shared" si="72"/>
        <v/>
      </c>
      <c r="BC249" s="151" t="str">
        <f t="shared" si="73"/>
        <v/>
      </c>
      <c r="BD249" s="151" t="str">
        <f t="shared" si="86"/>
        <v/>
      </c>
      <c r="BE249" s="151" t="str">
        <f t="shared" si="74"/>
        <v/>
      </c>
      <c r="BF249" s="226" t="str">
        <f t="shared" si="75"/>
        <v/>
      </c>
      <c r="BH249" s="146"/>
      <c r="BI249" s="153" t="str">
        <f>IF(AX249="","",IFERROR(SUMIFS(TB_TRANSACTIONS[Total ($)],TB_TRANSACTIONS[Subcategory],Analysis!AX249,TB_TRANSACTIONS[Annual filter],1,TB_TRANSACTIONS[Expense type],"Fixed"),0))</f>
        <v/>
      </c>
      <c r="BJ249" s="153" t="str">
        <f>IF(AX249="","",IFERROR(SUMIFS(TB_TRANSACTIONS[Total ($)],TB_TRANSACTIONS[Subcategory],Analysis!AX249,TB_TRANSACTIONS[Annual filter],1,TB_TRANSACTIONS[Expense type],"Variable"),0))</f>
        <v/>
      </c>
    </row>
    <row r="250" spans="4:62" ht="18" customHeight="1" x14ac:dyDescent="0.25">
      <c r="D250" s="38"/>
      <c r="E250" s="44"/>
      <c r="F250" s="44"/>
      <c r="G250" s="177"/>
      <c r="H250" s="175"/>
      <c r="J250" s="40"/>
      <c r="K250" s="186">
        <v>197</v>
      </c>
      <c r="L250" s="146"/>
      <c r="M250" s="153" t="str">
        <f>IF(L250="","",IFERROR(SUMIFS(Allocations!$AA$29:$AA$128,Allocations!$AC$29:$AC$128,1,Allocations!$Z$29:$Z$128,Analysis!L250),0))</f>
        <v/>
      </c>
      <c r="N250" s="153" t="str">
        <f>IF(L250="","",IF(IFERROR(SUMIFS(TB_TRANSACTIONS[Total ($)],TB_TRANSACTIONS[Subcategory],Analysis!L250,TB_TRANSACTIONS[Month],$K$8),0)&lt;M250,IFERROR(SUMIFS(TB_TRANSACTIONS[Total ($)],TB_TRANSACTIONS[Subcategory],Analysis!L250,TB_TRANSACTIONS[Month],$K$8),0),M250))</f>
        <v/>
      </c>
      <c r="O250" s="153" t="str">
        <f>IF(L250="","",IF(IFERROR(SUMIFS(TB_TRANSACTIONS[Total ($)],TB_TRANSACTIONS[Subcategory],Analysis!L250,TB_TRANSACTIONS[Month],$K$8,TB_TRANSACTIONS[Monthly filter],1),0)&gt;M250,SUMIFS(TB_TRANSACTIONS[Total ($)],TB_TRANSACTIONS[Subcategory],Analysis!L250,TB_TRANSACTIONS[Month],$K$8,TB_TRANSACTIONS[Monthly filter],1),0))</f>
        <v/>
      </c>
      <c r="P250" s="153" t="str">
        <f t="shared" si="81"/>
        <v/>
      </c>
      <c r="Q250" s="151" t="str">
        <f t="shared" si="85"/>
        <v/>
      </c>
      <c r="R250" s="151" t="str">
        <f t="shared" si="82"/>
        <v/>
      </c>
      <c r="S250" s="151" t="str">
        <f t="shared" si="83"/>
        <v/>
      </c>
      <c r="T250" s="226" t="str">
        <f t="shared" si="84"/>
        <v/>
      </c>
      <c r="U250" s="186">
        <v>197</v>
      </c>
      <c r="V250" s="146"/>
      <c r="W250" s="153" t="str">
        <f>IF(L250="","",IFERROR(SUMIFS(TB_TRANSACTIONS[Total ($)],TB_TRANSACTIONS[Subcategory],Analysis!L250,TB_TRANSACTIONS[Month],$K$8,TB_TRANSACTIONS[Expense type],"Fixed",TB_TRANSACTIONS[Monthly filter],1),0))</f>
        <v/>
      </c>
      <c r="X250" s="153" t="str">
        <f>IF(L250="","",IFERROR(SUMIFS(TB_TRANSACTIONS[Total ($)],TB_TRANSACTIONS[Subcategory],Analysis!L250,TB_TRANSACTIONS[Month],$K$8,TB_TRANSACTIONS[Expense type],"Variable",TB_TRANSACTIONS[Monthly filter],1),0))</f>
        <v/>
      </c>
      <c r="Y250" s="153"/>
      <c r="AC250" s="146"/>
      <c r="AD250" s="186">
        <v>197</v>
      </c>
      <c r="AF250" s="153" t="str">
        <f>IF(AE250="","",IFERROR(SUMIFS(Allocations!$AF$29:$AF$128,Allocations!$AH$29:$AH$128,1,Allocations!$AE$29:$AE$128,Analysis!AE250),0))</f>
        <v/>
      </c>
      <c r="AG250" s="153" t="str">
        <f>IF(AE250="","",IF(IFERROR(SUMIFS(TB_TRANSACTIONS[Total ($)],TB_TRANSACTIONS[Quarterly filter],1,TB_TRANSACTIONS[Subcategory],AE250),0)&lt;AF250,IFERROR(SUMIFS(TB_TRANSACTIONS[Total ($)],TB_TRANSACTIONS[Quarterly filter],1,TB_TRANSACTIONS[Subcategory],AE250),0),AF250))</f>
        <v/>
      </c>
      <c r="AH250" s="153" t="str">
        <f>IF(AE250="","",IF(IFERROR(SUMIFS(TB_TRANSACTIONS[Total ($)],TB_TRANSACTIONS[Subcategory],Analysis!AE250,TB_TRANSACTIONS[Quarter],$AD$8,TB_TRANSACTIONS[Quarterly filter],1),0)&gt;AF250,SUMIFS(TB_TRANSACTIONS[Total ($)],TB_TRANSACTIONS[Subcategory],Analysis!AE250,TB_TRANSACTIONS[Quarter],$AD$8,TB_TRANSACTIONS[Quarterly filter],1),0))</f>
        <v/>
      </c>
      <c r="AI250" s="153" t="str">
        <f t="shared" si="76"/>
        <v/>
      </c>
      <c r="AJ250" s="151" t="str">
        <f t="shared" si="77"/>
        <v/>
      </c>
      <c r="AK250" s="151" t="str">
        <f t="shared" si="78"/>
        <v/>
      </c>
      <c r="AL250" s="151" t="str">
        <f t="shared" si="79"/>
        <v/>
      </c>
      <c r="AM250" s="226" t="str">
        <f t="shared" si="80"/>
        <v/>
      </c>
      <c r="AN250" s="186">
        <v>197</v>
      </c>
      <c r="AO250" s="146"/>
      <c r="AP250" s="153" t="str">
        <f>IF(AE250="","",IFERROR(SUMIFS(TB_TRANSACTIONS[Total ($)],TB_TRANSACTIONS[Subcategory],Analysis!AE250,TB_TRANSACTIONS[Quarter],$AD$8,TB_TRANSACTIONS[Expense type],"Fixed",TB_TRANSACTIONS[Quarterly filter],1),0))</f>
        <v/>
      </c>
      <c r="AQ250" s="153" t="str">
        <f>IF(AE250="","",IFERROR(SUMIFS(TB_TRANSACTIONS[Total ($)],TB_TRANSACTIONS[Subcategory],Analysis!AE250,TB_TRANSACTIONS[Quarter],$AD$8,TB_TRANSACTIONS[Expense type],"Variable",TB_TRANSACTIONS[Quarterly filter],1),0))</f>
        <v/>
      </c>
      <c r="AV250" s="146"/>
      <c r="AW250" s="186">
        <v>197</v>
      </c>
      <c r="AX250" s="146"/>
      <c r="AY250" s="153" t="str">
        <f>IF(AX250="","",IFERROR(SUMIFS(TB_ALLOCATIONS[Total ($)],TB_ALLOCATIONS[Annual filter],1,TB_ALLOCATIONS[Subcategory],Analysis!AX250),0))</f>
        <v/>
      </c>
      <c r="AZ250" s="153" t="str">
        <f>IF(AX250="","",IF(IFERROR(SUMIFS(TB_TRANSACTIONS[Total ($)],TB_TRANSACTIONS[Annual filter],1,TB_TRANSACTIONS[Subcategory],AX250),0)&lt;AY250,IFERROR(SUMIFS(TB_TRANSACTIONS[Total ($)],TB_TRANSACTIONS[Annual filter],1,TB_TRANSACTIONS[Subcategory],AX250),0),AY250))</f>
        <v/>
      </c>
      <c r="BA250" s="153" t="str">
        <f>IF(AX250="","",IF(IFERROR(SUMIFS(TB_TRANSACTIONS[Total ($)],TB_TRANSACTIONS[Subcategory],Analysis!AX250,TB_TRANSACTIONS[Annual filter],1),0)&gt;AY250,SUMIFS(TB_TRANSACTIONS[Total ($)],TB_TRANSACTIONS[Subcategory],Analysis!AX250,TB_TRANSACTIONS[Annual filter],1),0))</f>
        <v/>
      </c>
      <c r="BB250" s="153" t="str">
        <f t="shared" si="72"/>
        <v/>
      </c>
      <c r="BC250" s="151" t="str">
        <f t="shared" si="73"/>
        <v/>
      </c>
      <c r="BD250" s="151" t="str">
        <f t="shared" si="86"/>
        <v/>
      </c>
      <c r="BE250" s="151" t="str">
        <f t="shared" si="74"/>
        <v/>
      </c>
      <c r="BF250" s="226" t="str">
        <f t="shared" si="75"/>
        <v/>
      </c>
      <c r="BH250" s="146"/>
      <c r="BI250" s="153" t="str">
        <f>IF(AX250="","",IFERROR(SUMIFS(TB_TRANSACTIONS[Total ($)],TB_TRANSACTIONS[Subcategory],Analysis!AX250,TB_TRANSACTIONS[Annual filter],1,TB_TRANSACTIONS[Expense type],"Fixed"),0))</f>
        <v/>
      </c>
      <c r="BJ250" s="153" t="str">
        <f>IF(AX250="","",IFERROR(SUMIFS(TB_TRANSACTIONS[Total ($)],TB_TRANSACTIONS[Subcategory],Analysis!AX250,TB_TRANSACTIONS[Annual filter],1,TB_TRANSACTIONS[Expense type],"Variable"),0))</f>
        <v/>
      </c>
    </row>
    <row r="251" spans="4:62" ht="18" customHeight="1" x14ac:dyDescent="0.25">
      <c r="D251" s="38"/>
      <c r="E251" s="44"/>
      <c r="F251" s="44"/>
      <c r="G251" s="177"/>
      <c r="H251" s="175"/>
      <c r="J251" s="40"/>
      <c r="K251" s="186">
        <v>198</v>
      </c>
      <c r="L251" s="146"/>
      <c r="M251" s="153" t="str">
        <f>IF(L251="","",IFERROR(SUMIFS(Allocations!$AA$29:$AA$128,Allocations!$AC$29:$AC$128,1,Allocations!$Z$29:$Z$128,Analysis!L251),0))</f>
        <v/>
      </c>
      <c r="N251" s="153" t="str">
        <f>IF(L251="","",IF(IFERROR(SUMIFS(TB_TRANSACTIONS[Total ($)],TB_TRANSACTIONS[Subcategory],Analysis!L251,TB_TRANSACTIONS[Month],$K$8),0)&lt;M251,IFERROR(SUMIFS(TB_TRANSACTIONS[Total ($)],TB_TRANSACTIONS[Subcategory],Analysis!L251,TB_TRANSACTIONS[Month],$K$8),0),M251))</f>
        <v/>
      </c>
      <c r="O251" s="153" t="str">
        <f>IF(L251="","",IF(IFERROR(SUMIFS(TB_TRANSACTIONS[Total ($)],TB_TRANSACTIONS[Subcategory],Analysis!L251,TB_TRANSACTIONS[Month],$K$8,TB_TRANSACTIONS[Monthly filter],1),0)&gt;M251,SUMIFS(TB_TRANSACTIONS[Total ($)],TB_TRANSACTIONS[Subcategory],Analysis!L251,TB_TRANSACTIONS[Month],$K$8,TB_TRANSACTIONS[Monthly filter],1),0))</f>
        <v/>
      </c>
      <c r="P251" s="153" t="str">
        <f t="shared" si="81"/>
        <v/>
      </c>
      <c r="Q251" s="151" t="str">
        <f t="shared" si="85"/>
        <v/>
      </c>
      <c r="R251" s="151" t="str">
        <f t="shared" si="82"/>
        <v/>
      </c>
      <c r="S251" s="151" t="str">
        <f t="shared" si="83"/>
        <v/>
      </c>
      <c r="T251" s="226" t="str">
        <f t="shared" si="84"/>
        <v/>
      </c>
      <c r="U251" s="186">
        <v>198</v>
      </c>
      <c r="V251" s="146"/>
      <c r="W251" s="153" t="str">
        <f>IF(L251="","",IFERROR(SUMIFS(TB_TRANSACTIONS[Total ($)],TB_TRANSACTIONS[Subcategory],Analysis!L251,TB_TRANSACTIONS[Month],$K$8,TB_TRANSACTIONS[Expense type],"Fixed",TB_TRANSACTIONS[Monthly filter],1),0))</f>
        <v/>
      </c>
      <c r="X251" s="153" t="str">
        <f>IF(L251="","",IFERROR(SUMIFS(TB_TRANSACTIONS[Total ($)],TB_TRANSACTIONS[Subcategory],Analysis!L251,TB_TRANSACTIONS[Month],$K$8,TB_TRANSACTIONS[Expense type],"Variable",TB_TRANSACTIONS[Monthly filter],1),0))</f>
        <v/>
      </c>
      <c r="Y251" s="153"/>
      <c r="AC251" s="146"/>
      <c r="AD251" s="186">
        <v>198</v>
      </c>
      <c r="AF251" s="153" t="str">
        <f>IF(AE251="","",IFERROR(SUMIFS(Allocations!$AF$29:$AF$128,Allocations!$AH$29:$AH$128,1,Allocations!$AE$29:$AE$128,Analysis!AE251),0))</f>
        <v/>
      </c>
      <c r="AG251" s="153" t="str">
        <f>IF(AE251="","",IF(IFERROR(SUMIFS(TB_TRANSACTIONS[Total ($)],TB_TRANSACTIONS[Quarterly filter],1,TB_TRANSACTIONS[Subcategory],AE251),0)&lt;AF251,IFERROR(SUMIFS(TB_TRANSACTIONS[Total ($)],TB_TRANSACTIONS[Quarterly filter],1,TB_TRANSACTIONS[Subcategory],AE251),0),AF251))</f>
        <v/>
      </c>
      <c r="AH251" s="153" t="str">
        <f>IF(AE251="","",IF(IFERROR(SUMIFS(TB_TRANSACTIONS[Total ($)],TB_TRANSACTIONS[Subcategory],Analysis!AE251,TB_TRANSACTIONS[Quarter],$AD$8,TB_TRANSACTIONS[Quarterly filter],1),0)&gt;AF251,SUMIFS(TB_TRANSACTIONS[Total ($)],TB_TRANSACTIONS[Subcategory],Analysis!AE251,TB_TRANSACTIONS[Quarter],$AD$8,TB_TRANSACTIONS[Quarterly filter],1),0))</f>
        <v/>
      </c>
      <c r="AI251" s="153" t="str">
        <f t="shared" si="76"/>
        <v/>
      </c>
      <c r="AJ251" s="151" t="str">
        <f t="shared" si="77"/>
        <v/>
      </c>
      <c r="AK251" s="151" t="str">
        <f t="shared" si="78"/>
        <v/>
      </c>
      <c r="AL251" s="151" t="str">
        <f t="shared" si="79"/>
        <v/>
      </c>
      <c r="AM251" s="226" t="str">
        <f t="shared" si="80"/>
        <v/>
      </c>
      <c r="AN251" s="186">
        <v>198</v>
      </c>
      <c r="AO251" s="146"/>
      <c r="AP251" s="153" t="str">
        <f>IF(AE251="","",IFERROR(SUMIFS(TB_TRANSACTIONS[Total ($)],TB_TRANSACTIONS[Subcategory],Analysis!AE251,TB_TRANSACTIONS[Quarter],$AD$8,TB_TRANSACTIONS[Expense type],"Fixed",TB_TRANSACTIONS[Quarterly filter],1),0))</f>
        <v/>
      </c>
      <c r="AQ251" s="153" t="str">
        <f>IF(AE251="","",IFERROR(SUMIFS(TB_TRANSACTIONS[Total ($)],TB_TRANSACTIONS[Subcategory],Analysis!AE251,TB_TRANSACTIONS[Quarter],$AD$8,TB_TRANSACTIONS[Expense type],"Variable",TB_TRANSACTIONS[Quarterly filter],1),0))</f>
        <v/>
      </c>
      <c r="AV251" s="146"/>
      <c r="AW251" s="186">
        <v>198</v>
      </c>
      <c r="AX251" s="146"/>
      <c r="AY251" s="153" t="str">
        <f>IF(AX251="","",IFERROR(SUMIFS(TB_ALLOCATIONS[Total ($)],TB_ALLOCATIONS[Annual filter],1,TB_ALLOCATIONS[Subcategory],Analysis!AX251),0))</f>
        <v/>
      </c>
      <c r="AZ251" s="153" t="str">
        <f>IF(AX251="","",IF(IFERROR(SUMIFS(TB_TRANSACTIONS[Total ($)],TB_TRANSACTIONS[Annual filter],1,TB_TRANSACTIONS[Subcategory],AX251),0)&lt;AY251,IFERROR(SUMIFS(TB_TRANSACTIONS[Total ($)],TB_TRANSACTIONS[Annual filter],1,TB_TRANSACTIONS[Subcategory],AX251),0),AY251))</f>
        <v/>
      </c>
      <c r="BA251" s="153" t="str">
        <f>IF(AX251="","",IF(IFERROR(SUMIFS(TB_TRANSACTIONS[Total ($)],TB_TRANSACTIONS[Subcategory],Analysis!AX251,TB_TRANSACTIONS[Annual filter],1),0)&gt;AY251,SUMIFS(TB_TRANSACTIONS[Total ($)],TB_TRANSACTIONS[Subcategory],Analysis!AX251,TB_TRANSACTIONS[Annual filter],1),0))</f>
        <v/>
      </c>
      <c r="BB251" s="153" t="str">
        <f t="shared" si="72"/>
        <v/>
      </c>
      <c r="BC251" s="151" t="str">
        <f t="shared" si="73"/>
        <v/>
      </c>
      <c r="BD251" s="151" t="str">
        <f t="shared" si="86"/>
        <v/>
      </c>
      <c r="BE251" s="151" t="str">
        <f t="shared" si="74"/>
        <v/>
      </c>
      <c r="BF251" s="226" t="str">
        <f t="shared" si="75"/>
        <v/>
      </c>
      <c r="BH251" s="146"/>
      <c r="BI251" s="153" t="str">
        <f>IF(AX251="","",IFERROR(SUMIFS(TB_TRANSACTIONS[Total ($)],TB_TRANSACTIONS[Subcategory],Analysis!AX251,TB_TRANSACTIONS[Annual filter],1,TB_TRANSACTIONS[Expense type],"Fixed"),0))</f>
        <v/>
      </c>
      <c r="BJ251" s="153" t="str">
        <f>IF(AX251="","",IFERROR(SUMIFS(TB_TRANSACTIONS[Total ($)],TB_TRANSACTIONS[Subcategory],Analysis!AX251,TB_TRANSACTIONS[Annual filter],1,TB_TRANSACTIONS[Expense type],"Variable"),0))</f>
        <v/>
      </c>
    </row>
    <row r="252" spans="4:62" ht="18" customHeight="1" x14ac:dyDescent="0.25">
      <c r="D252" s="38"/>
      <c r="E252" s="44"/>
      <c r="F252" s="44"/>
      <c r="G252" s="177"/>
      <c r="H252" s="175"/>
      <c r="J252" s="40"/>
      <c r="K252" s="186">
        <v>199</v>
      </c>
      <c r="L252" s="146"/>
      <c r="M252" s="153" t="str">
        <f>IF(L252="","",IFERROR(SUMIFS(Allocations!$AA$29:$AA$128,Allocations!$AC$29:$AC$128,1,Allocations!$Z$29:$Z$128,Analysis!L252),0))</f>
        <v/>
      </c>
      <c r="N252" s="153" t="str">
        <f>IF(L252="","",IF(IFERROR(SUMIFS(TB_TRANSACTIONS[Total ($)],TB_TRANSACTIONS[Subcategory],Analysis!L252,TB_TRANSACTIONS[Month],$K$8),0)&lt;M252,IFERROR(SUMIFS(TB_TRANSACTIONS[Total ($)],TB_TRANSACTIONS[Subcategory],Analysis!L252,TB_TRANSACTIONS[Month],$K$8),0),M252))</f>
        <v/>
      </c>
      <c r="O252" s="153" t="str">
        <f>IF(L252="","",IF(IFERROR(SUMIFS(TB_TRANSACTIONS[Total ($)],TB_TRANSACTIONS[Subcategory],Analysis!L252,TB_TRANSACTIONS[Month],$K$8,TB_TRANSACTIONS[Monthly filter],1),0)&gt;M252,SUMIFS(TB_TRANSACTIONS[Total ($)],TB_TRANSACTIONS[Subcategory],Analysis!L252,TB_TRANSACTIONS[Month],$K$8,TB_TRANSACTIONS[Monthly filter],1),0))</f>
        <v/>
      </c>
      <c r="P252" s="153" t="str">
        <f t="shared" si="81"/>
        <v/>
      </c>
      <c r="Q252" s="151" t="str">
        <f t="shared" si="85"/>
        <v/>
      </c>
      <c r="R252" s="151" t="str">
        <f t="shared" si="82"/>
        <v/>
      </c>
      <c r="S252" s="151" t="str">
        <f t="shared" si="83"/>
        <v/>
      </c>
      <c r="T252" s="226" t="str">
        <f t="shared" si="84"/>
        <v/>
      </c>
      <c r="U252" s="186">
        <v>199</v>
      </c>
      <c r="V252" s="146"/>
      <c r="W252" s="153" t="str">
        <f>IF(L252="","",IFERROR(SUMIFS(TB_TRANSACTIONS[Total ($)],TB_TRANSACTIONS[Subcategory],Analysis!L252,TB_TRANSACTIONS[Month],$K$8,TB_TRANSACTIONS[Expense type],"Fixed",TB_TRANSACTIONS[Monthly filter],1),0))</f>
        <v/>
      </c>
      <c r="X252" s="153" t="str">
        <f>IF(L252="","",IFERROR(SUMIFS(TB_TRANSACTIONS[Total ($)],TB_TRANSACTIONS[Subcategory],Analysis!L252,TB_TRANSACTIONS[Month],$K$8,TB_TRANSACTIONS[Expense type],"Variable",TB_TRANSACTIONS[Monthly filter],1),0))</f>
        <v/>
      </c>
      <c r="Y252" s="153"/>
      <c r="AC252" s="146"/>
      <c r="AD252" s="186">
        <v>199</v>
      </c>
      <c r="AF252" s="153" t="str">
        <f>IF(AE252="","",IFERROR(SUMIFS(Allocations!$AF$29:$AF$128,Allocations!$AH$29:$AH$128,1,Allocations!$AE$29:$AE$128,Analysis!AE252),0))</f>
        <v/>
      </c>
      <c r="AG252" s="153" t="str">
        <f>IF(AE252="","",IF(IFERROR(SUMIFS(TB_TRANSACTIONS[Total ($)],TB_TRANSACTIONS[Quarterly filter],1,TB_TRANSACTIONS[Subcategory],AE252),0)&lt;AF252,IFERROR(SUMIFS(TB_TRANSACTIONS[Total ($)],TB_TRANSACTIONS[Quarterly filter],1,TB_TRANSACTIONS[Subcategory],AE252),0),AF252))</f>
        <v/>
      </c>
      <c r="AH252" s="153" t="str">
        <f>IF(AE252="","",IF(IFERROR(SUMIFS(TB_TRANSACTIONS[Total ($)],TB_TRANSACTIONS[Subcategory],Analysis!AE252,TB_TRANSACTIONS[Quarter],$AD$8,TB_TRANSACTIONS[Quarterly filter],1),0)&gt;AF252,SUMIFS(TB_TRANSACTIONS[Total ($)],TB_TRANSACTIONS[Subcategory],Analysis!AE252,TB_TRANSACTIONS[Quarter],$AD$8,TB_TRANSACTIONS[Quarterly filter],1),0))</f>
        <v/>
      </c>
      <c r="AI252" s="153" t="str">
        <f t="shared" si="76"/>
        <v/>
      </c>
      <c r="AJ252" s="151" t="str">
        <f t="shared" si="77"/>
        <v/>
      </c>
      <c r="AK252" s="151" t="str">
        <f t="shared" si="78"/>
        <v/>
      </c>
      <c r="AL252" s="151" t="str">
        <f t="shared" si="79"/>
        <v/>
      </c>
      <c r="AM252" s="226" t="str">
        <f t="shared" si="80"/>
        <v/>
      </c>
      <c r="AN252" s="186">
        <v>199</v>
      </c>
      <c r="AO252" s="146"/>
      <c r="AP252" s="153" t="str">
        <f>IF(AE252="","",IFERROR(SUMIFS(TB_TRANSACTIONS[Total ($)],TB_TRANSACTIONS[Subcategory],Analysis!AE252,TB_TRANSACTIONS[Quarter],$AD$8,TB_TRANSACTIONS[Expense type],"Fixed",TB_TRANSACTIONS[Quarterly filter],1),0))</f>
        <v/>
      </c>
      <c r="AQ252" s="153" t="str">
        <f>IF(AE252="","",IFERROR(SUMIFS(TB_TRANSACTIONS[Total ($)],TB_TRANSACTIONS[Subcategory],Analysis!AE252,TB_TRANSACTIONS[Quarter],$AD$8,TB_TRANSACTIONS[Expense type],"Variable",TB_TRANSACTIONS[Quarterly filter],1),0))</f>
        <v/>
      </c>
      <c r="AV252" s="146"/>
      <c r="AW252" s="186">
        <v>199</v>
      </c>
      <c r="AX252" s="146"/>
      <c r="AY252" s="153" t="str">
        <f>IF(AX252="","",IFERROR(SUMIFS(TB_ALLOCATIONS[Total ($)],TB_ALLOCATIONS[Annual filter],1,TB_ALLOCATIONS[Subcategory],Analysis!AX252),0))</f>
        <v/>
      </c>
      <c r="AZ252" s="153" t="str">
        <f>IF(AX252="","",IF(IFERROR(SUMIFS(TB_TRANSACTIONS[Total ($)],TB_TRANSACTIONS[Annual filter],1,TB_TRANSACTIONS[Subcategory],AX252),0)&lt;AY252,IFERROR(SUMIFS(TB_TRANSACTIONS[Total ($)],TB_TRANSACTIONS[Annual filter],1,TB_TRANSACTIONS[Subcategory],AX252),0),AY252))</f>
        <v/>
      </c>
      <c r="BA252" s="153" t="str">
        <f>IF(AX252="","",IF(IFERROR(SUMIFS(TB_TRANSACTIONS[Total ($)],TB_TRANSACTIONS[Subcategory],Analysis!AX252,TB_TRANSACTIONS[Annual filter],1),0)&gt;AY252,SUMIFS(TB_TRANSACTIONS[Total ($)],TB_TRANSACTIONS[Subcategory],Analysis!AX252,TB_TRANSACTIONS[Annual filter],1),0))</f>
        <v/>
      </c>
      <c r="BB252" s="153" t="str">
        <f t="shared" si="72"/>
        <v/>
      </c>
      <c r="BC252" s="151" t="str">
        <f t="shared" si="73"/>
        <v/>
      </c>
      <c r="BD252" s="151" t="str">
        <f t="shared" si="86"/>
        <v/>
      </c>
      <c r="BE252" s="151" t="str">
        <f t="shared" si="74"/>
        <v/>
      </c>
      <c r="BF252" s="226" t="str">
        <f t="shared" si="75"/>
        <v/>
      </c>
      <c r="BH252" s="146"/>
      <c r="BI252" s="153" t="str">
        <f>IF(AX252="","",IFERROR(SUMIFS(TB_TRANSACTIONS[Total ($)],TB_TRANSACTIONS[Subcategory],Analysis!AX252,TB_TRANSACTIONS[Annual filter],1,TB_TRANSACTIONS[Expense type],"Fixed"),0))</f>
        <v/>
      </c>
      <c r="BJ252" s="153" t="str">
        <f>IF(AX252="","",IFERROR(SUMIFS(TB_TRANSACTIONS[Total ($)],TB_TRANSACTIONS[Subcategory],Analysis!AX252,TB_TRANSACTIONS[Annual filter],1,TB_TRANSACTIONS[Expense type],"Variable"),0))</f>
        <v/>
      </c>
    </row>
    <row r="253" spans="4:62" ht="18" customHeight="1" x14ac:dyDescent="0.25">
      <c r="D253" s="38"/>
      <c r="E253" s="44"/>
      <c r="F253" s="44"/>
      <c r="G253" s="177"/>
      <c r="H253" s="175"/>
      <c r="J253" s="40"/>
      <c r="K253" s="186">
        <v>200</v>
      </c>
      <c r="L253" s="146"/>
      <c r="M253" s="153" t="str">
        <f>IF(L253="","",IFERROR(SUMIFS(Allocations!$AA$29:$AA$128,Allocations!$AC$29:$AC$128,1,Allocations!$Z$29:$Z$128,Analysis!L253),0))</f>
        <v/>
      </c>
      <c r="N253" s="153" t="str">
        <f>IF(L253="","",IF(IFERROR(SUMIFS(TB_TRANSACTIONS[Total ($)],TB_TRANSACTIONS[Subcategory],Analysis!L253,TB_TRANSACTIONS[Month],$K$8),0)&lt;M253,IFERROR(SUMIFS(TB_TRANSACTIONS[Total ($)],TB_TRANSACTIONS[Subcategory],Analysis!L253,TB_TRANSACTIONS[Month],$K$8),0),M253))</f>
        <v/>
      </c>
      <c r="O253" s="153" t="str">
        <f>IF(L253="","",IF(IFERROR(SUMIFS(TB_TRANSACTIONS[Total ($)],TB_TRANSACTIONS[Subcategory],Analysis!L253,TB_TRANSACTIONS[Month],$K$8,TB_TRANSACTIONS[Monthly filter],1),0)&gt;M253,SUMIFS(TB_TRANSACTIONS[Total ($)],TB_TRANSACTIONS[Subcategory],Analysis!L253,TB_TRANSACTIONS[Month],$K$8,TB_TRANSACTIONS[Monthly filter],1),0))</f>
        <v/>
      </c>
      <c r="P253" s="153" t="str">
        <f t="shared" si="81"/>
        <v/>
      </c>
      <c r="Q253" s="151" t="str">
        <f t="shared" si="85"/>
        <v/>
      </c>
      <c r="R253" s="151" t="str">
        <f t="shared" si="82"/>
        <v/>
      </c>
      <c r="S253" s="151" t="str">
        <f t="shared" si="83"/>
        <v/>
      </c>
      <c r="T253" s="226" t="str">
        <f t="shared" si="84"/>
        <v/>
      </c>
      <c r="U253" s="186">
        <v>200</v>
      </c>
      <c r="V253" s="146"/>
      <c r="W253" s="153" t="str">
        <f>IF(L253="","",IFERROR(SUMIFS(TB_TRANSACTIONS[Total ($)],TB_TRANSACTIONS[Subcategory],Analysis!L253,TB_TRANSACTIONS[Month],$K$8,TB_TRANSACTIONS[Expense type],"Fixed",TB_TRANSACTIONS[Monthly filter],1),0))</f>
        <v/>
      </c>
      <c r="X253" s="153" t="str">
        <f>IF(L253="","",IFERROR(SUMIFS(TB_TRANSACTIONS[Total ($)],TB_TRANSACTIONS[Subcategory],Analysis!L253,TB_TRANSACTIONS[Month],$K$8,TB_TRANSACTIONS[Expense type],"Variable",TB_TRANSACTIONS[Monthly filter],1),0))</f>
        <v/>
      </c>
      <c r="Y253" s="153"/>
      <c r="AC253" s="146"/>
      <c r="AD253" s="186">
        <v>200</v>
      </c>
      <c r="AF253" s="153" t="str">
        <f>IF(AE253="","",IFERROR(SUMIFS(Allocations!$AF$29:$AF$128,Allocations!$AH$29:$AH$128,1,Allocations!$AE$29:$AE$128,Analysis!AE253),0))</f>
        <v/>
      </c>
      <c r="AG253" s="153" t="str">
        <f>IF(AE253="","",IF(IFERROR(SUMIFS(TB_TRANSACTIONS[Total ($)],TB_TRANSACTIONS[Quarterly filter],1,TB_TRANSACTIONS[Subcategory],AE253),0)&lt;AF253,IFERROR(SUMIFS(TB_TRANSACTIONS[Total ($)],TB_TRANSACTIONS[Quarterly filter],1,TB_TRANSACTIONS[Subcategory],AE253),0),AF253))</f>
        <v/>
      </c>
      <c r="AH253" s="153" t="str">
        <f>IF(AE253="","",IF(IFERROR(SUMIFS(TB_TRANSACTIONS[Total ($)],TB_TRANSACTIONS[Subcategory],Analysis!AE253,TB_TRANSACTIONS[Quarter],$AD$8,TB_TRANSACTIONS[Quarterly filter],1),0)&gt;AF253,SUMIFS(TB_TRANSACTIONS[Total ($)],TB_TRANSACTIONS[Subcategory],Analysis!AE253,TB_TRANSACTIONS[Quarter],$AD$8,TB_TRANSACTIONS[Quarterly filter],1),0))</f>
        <v/>
      </c>
      <c r="AI253" s="153" t="str">
        <f t="shared" si="76"/>
        <v/>
      </c>
      <c r="AJ253" s="151" t="str">
        <f t="shared" si="77"/>
        <v/>
      </c>
      <c r="AK253" s="151" t="str">
        <f t="shared" si="78"/>
        <v/>
      </c>
      <c r="AL253" s="151" t="str">
        <f t="shared" si="79"/>
        <v/>
      </c>
      <c r="AM253" s="226" t="str">
        <f t="shared" si="80"/>
        <v/>
      </c>
      <c r="AN253" s="186">
        <v>200</v>
      </c>
      <c r="AO253" s="146"/>
      <c r="AP253" s="153" t="str">
        <f>IF(AE253="","",IFERROR(SUMIFS(TB_TRANSACTIONS[Total ($)],TB_TRANSACTIONS[Subcategory],Analysis!AE253,TB_TRANSACTIONS[Quarter],$AD$8,TB_TRANSACTIONS[Expense type],"Fixed",TB_TRANSACTIONS[Quarterly filter],1),0))</f>
        <v/>
      </c>
      <c r="AQ253" s="153" t="str">
        <f>IF(AE253="","",IFERROR(SUMIFS(TB_TRANSACTIONS[Total ($)],TB_TRANSACTIONS[Subcategory],Analysis!AE253,TB_TRANSACTIONS[Quarter],$AD$8,TB_TRANSACTIONS[Expense type],"Variable",TB_TRANSACTIONS[Quarterly filter],1),0))</f>
        <v/>
      </c>
      <c r="AV253" s="146"/>
      <c r="AW253" s="186">
        <v>200</v>
      </c>
      <c r="AX253" s="146"/>
      <c r="AY253" s="153" t="str">
        <f>IF(AX253="","",IFERROR(SUMIFS(TB_ALLOCATIONS[Total ($)],TB_ALLOCATIONS[Annual filter],1,TB_ALLOCATIONS[Subcategory],Analysis!AX253),0))</f>
        <v/>
      </c>
      <c r="AZ253" s="153" t="str">
        <f>IF(AX253="","",IF(IFERROR(SUMIFS(TB_TRANSACTIONS[Total ($)],TB_TRANSACTIONS[Annual filter],1,TB_TRANSACTIONS[Subcategory],AX253),0)&lt;AY253,IFERROR(SUMIFS(TB_TRANSACTIONS[Total ($)],TB_TRANSACTIONS[Annual filter],1,TB_TRANSACTIONS[Subcategory],AX253),0),AY253))</f>
        <v/>
      </c>
      <c r="BA253" s="153" t="str">
        <f>IF(AX253="","",IF(IFERROR(SUMIFS(TB_TRANSACTIONS[Total ($)],TB_TRANSACTIONS[Subcategory],Analysis!AX253,TB_TRANSACTIONS[Annual filter],1),0)&gt;AY253,SUMIFS(TB_TRANSACTIONS[Total ($)],TB_TRANSACTIONS[Subcategory],Analysis!AX253,TB_TRANSACTIONS[Annual filter],1),0))</f>
        <v/>
      </c>
      <c r="BB253" s="153" t="str">
        <f t="shared" si="72"/>
        <v/>
      </c>
      <c r="BC253" s="151" t="str">
        <f t="shared" si="73"/>
        <v/>
      </c>
      <c r="BD253" s="151" t="str">
        <f t="shared" si="86"/>
        <v/>
      </c>
      <c r="BE253" s="151" t="str">
        <f t="shared" si="74"/>
        <v/>
      </c>
      <c r="BF253" s="226" t="str">
        <f t="shared" si="75"/>
        <v/>
      </c>
      <c r="BH253" s="146"/>
      <c r="BI253" s="153" t="str">
        <f>IF(AX253="","",IFERROR(SUMIFS(TB_TRANSACTIONS[Total ($)],TB_TRANSACTIONS[Subcategory],Analysis!AX253,TB_TRANSACTIONS[Annual filter],1,TB_TRANSACTIONS[Expense type],"Fixed"),0))</f>
        <v/>
      </c>
      <c r="BJ253" s="153" t="str">
        <f>IF(AX253="","",IFERROR(SUMIFS(TB_TRANSACTIONS[Total ($)],TB_TRANSACTIONS[Subcategory],Analysis!AX253,TB_TRANSACTIONS[Annual filter],1,TB_TRANSACTIONS[Expense type],"Variable"),0))</f>
        <v/>
      </c>
    </row>
    <row r="254" spans="4:62" ht="18" customHeight="1" x14ac:dyDescent="0.25">
      <c r="D254" s="38"/>
      <c r="E254" s="44"/>
      <c r="F254" s="44"/>
      <c r="G254" s="177"/>
      <c r="H254" s="175"/>
      <c r="J254" s="40"/>
      <c r="K254" s="40"/>
      <c r="L254" s="40"/>
      <c r="M254" s="40"/>
      <c r="N254" s="44"/>
      <c r="O254" s="44"/>
      <c r="P254" s="44"/>
      <c r="Q254" s="44"/>
      <c r="R254" s="40"/>
      <c r="S254" s="32"/>
      <c r="AC254" s="146"/>
      <c r="AV254" s="146"/>
    </row>
    <row r="255" spans="4:62" ht="18" customHeight="1" x14ac:dyDescent="0.25">
      <c r="D255" s="38"/>
      <c r="E255" s="44"/>
      <c r="F255" s="44"/>
      <c r="G255" s="177"/>
      <c r="H255" s="175"/>
      <c r="J255" s="40"/>
      <c r="K255" s="40"/>
      <c r="L255" s="40"/>
      <c r="M255" s="40"/>
      <c r="N255" s="44"/>
      <c r="O255" s="44"/>
      <c r="P255" s="44"/>
      <c r="Q255" s="44"/>
      <c r="R255" s="40"/>
      <c r="S255" s="32"/>
      <c r="AC255" s="146"/>
      <c r="AV255" s="146"/>
    </row>
    <row r="256" spans="4:62" ht="18" customHeight="1" x14ac:dyDescent="0.25">
      <c r="D256" s="38"/>
      <c r="E256" s="44"/>
      <c r="F256" s="44"/>
      <c r="G256" s="177"/>
      <c r="H256" s="175"/>
      <c r="J256" s="40"/>
      <c r="K256" s="40"/>
      <c r="L256" s="40"/>
      <c r="M256" s="40"/>
      <c r="N256" s="44"/>
      <c r="O256" s="44"/>
      <c r="P256" s="44"/>
      <c r="Q256" s="44"/>
      <c r="R256" s="40"/>
      <c r="S256" s="32"/>
      <c r="AC256" s="146"/>
      <c r="AV256" s="146"/>
    </row>
    <row r="257" spans="4:48" ht="18" customHeight="1" x14ac:dyDescent="0.25">
      <c r="D257" s="38"/>
      <c r="E257" s="44"/>
      <c r="F257" s="44"/>
      <c r="G257" s="177"/>
      <c r="H257" s="175"/>
      <c r="J257" s="40"/>
      <c r="K257" s="40"/>
      <c r="L257" s="40"/>
      <c r="M257" s="40"/>
      <c r="N257" s="44"/>
      <c r="O257" s="44"/>
      <c r="P257" s="44"/>
      <c r="Q257" s="44"/>
      <c r="R257" s="40"/>
      <c r="S257" s="32"/>
      <c r="AC257" s="146"/>
      <c r="AV257" s="146"/>
    </row>
    <row r="258" spans="4:48" ht="18" customHeight="1" x14ac:dyDescent="0.25">
      <c r="D258" s="38"/>
      <c r="E258" s="44"/>
      <c r="F258" s="44"/>
      <c r="G258" s="177"/>
      <c r="H258" s="175"/>
      <c r="J258" s="40"/>
      <c r="K258" s="40"/>
      <c r="L258" s="40"/>
      <c r="M258" s="40"/>
      <c r="N258" s="44"/>
      <c r="O258" s="44"/>
      <c r="P258" s="44"/>
      <c r="Q258" s="44"/>
      <c r="R258" s="40"/>
      <c r="S258" s="32"/>
      <c r="AC258" s="146"/>
      <c r="AV258" s="146"/>
    </row>
    <row r="259" spans="4:48" ht="18" customHeight="1" x14ac:dyDescent="0.25">
      <c r="D259" s="38"/>
      <c r="E259" s="44"/>
      <c r="F259" s="44"/>
      <c r="G259" s="177"/>
      <c r="H259" s="175"/>
      <c r="J259" s="40"/>
      <c r="K259" s="40"/>
      <c r="L259" s="40"/>
      <c r="M259" s="40"/>
      <c r="N259" s="44"/>
      <c r="O259" s="44"/>
      <c r="P259" s="44"/>
      <c r="Q259" s="44"/>
      <c r="R259" s="40"/>
      <c r="S259" s="32"/>
      <c r="AC259" s="146"/>
      <c r="AV259" s="146"/>
    </row>
    <row r="260" spans="4:48" ht="18" customHeight="1" x14ac:dyDescent="0.25">
      <c r="D260" s="38"/>
      <c r="E260" s="44"/>
      <c r="F260" s="44"/>
      <c r="G260" s="177"/>
      <c r="H260" s="175"/>
      <c r="J260" s="40"/>
      <c r="K260" s="40"/>
      <c r="L260" s="40"/>
      <c r="M260" s="40"/>
      <c r="N260" s="44"/>
      <c r="O260" s="44"/>
      <c r="P260" s="44"/>
      <c r="Q260" s="44"/>
      <c r="R260" s="40"/>
      <c r="S260" s="32"/>
      <c r="AC260" s="146"/>
      <c r="AV260" s="146"/>
    </row>
    <row r="261" spans="4:48" ht="18" customHeight="1" x14ac:dyDescent="0.25">
      <c r="D261" s="38"/>
      <c r="E261" s="44"/>
      <c r="F261" s="44"/>
      <c r="G261" s="177"/>
      <c r="H261" s="175"/>
      <c r="J261" s="40"/>
      <c r="K261" s="40"/>
      <c r="L261" s="40"/>
      <c r="M261" s="40"/>
      <c r="N261" s="44"/>
      <c r="O261" s="44"/>
      <c r="P261" s="44"/>
      <c r="Q261" s="44"/>
      <c r="R261" s="40"/>
      <c r="S261" s="32"/>
      <c r="AC261" s="146"/>
      <c r="AV261" s="146"/>
    </row>
    <row r="262" spans="4:48" ht="18" customHeight="1" x14ac:dyDescent="0.25">
      <c r="D262" s="38"/>
      <c r="E262" s="44"/>
      <c r="F262" s="44"/>
      <c r="G262" s="177"/>
      <c r="H262" s="175"/>
      <c r="J262" s="40"/>
      <c r="K262" s="40"/>
      <c r="L262" s="40"/>
      <c r="M262" s="40"/>
      <c r="N262" s="44"/>
      <c r="O262" s="44"/>
      <c r="P262" s="44"/>
      <c r="Q262" s="44"/>
      <c r="R262" s="40"/>
      <c r="S262" s="32"/>
      <c r="AC262" s="146"/>
      <c r="AV262" s="146"/>
    </row>
    <row r="263" spans="4:48" ht="18" customHeight="1" x14ac:dyDescent="0.25">
      <c r="D263" s="38"/>
      <c r="E263" s="44"/>
      <c r="F263" s="44"/>
      <c r="G263" s="177"/>
      <c r="H263" s="175"/>
      <c r="J263" s="40"/>
      <c r="K263" s="40"/>
      <c r="L263" s="40"/>
      <c r="M263" s="40"/>
      <c r="N263" s="44"/>
      <c r="O263" s="44"/>
      <c r="P263" s="44"/>
      <c r="Q263" s="44"/>
      <c r="R263" s="40"/>
      <c r="S263" s="32"/>
      <c r="AC263" s="146"/>
      <c r="AV263" s="146"/>
    </row>
    <row r="264" spans="4:48" ht="18" customHeight="1" x14ac:dyDescent="0.25">
      <c r="D264" s="38"/>
      <c r="E264" s="44"/>
      <c r="F264" s="44"/>
      <c r="G264" s="177"/>
      <c r="H264" s="175"/>
      <c r="J264" s="40"/>
      <c r="K264" s="40"/>
      <c r="L264" s="40"/>
      <c r="M264" s="40"/>
      <c r="N264" s="44"/>
      <c r="O264" s="44"/>
      <c r="P264" s="44"/>
      <c r="Q264" s="44"/>
      <c r="R264" s="40"/>
      <c r="S264" s="32"/>
      <c r="AC264" s="146"/>
      <c r="AV264" s="146"/>
    </row>
    <row r="265" spans="4:48" ht="18" customHeight="1" x14ac:dyDescent="0.25">
      <c r="D265" s="38"/>
      <c r="E265" s="44"/>
      <c r="F265" s="44"/>
      <c r="G265" s="177"/>
      <c r="H265" s="175"/>
      <c r="J265" s="40"/>
      <c r="K265" s="40"/>
      <c r="L265" s="40"/>
      <c r="M265" s="40"/>
      <c r="N265" s="44"/>
      <c r="O265" s="44"/>
      <c r="P265" s="44"/>
      <c r="Q265" s="44"/>
      <c r="R265" s="40"/>
      <c r="S265" s="32"/>
      <c r="AC265" s="146"/>
      <c r="AV265" s="146"/>
    </row>
    <row r="266" spans="4:48" ht="18" customHeight="1" x14ac:dyDescent="0.25">
      <c r="D266" s="38"/>
      <c r="E266" s="44"/>
      <c r="F266" s="44"/>
      <c r="G266" s="177"/>
      <c r="H266" s="175"/>
      <c r="J266" s="40"/>
      <c r="K266" s="40"/>
      <c r="L266" s="40"/>
      <c r="M266" s="40"/>
      <c r="N266" s="44"/>
      <c r="O266" s="44"/>
      <c r="P266" s="44"/>
      <c r="Q266" s="44"/>
      <c r="R266" s="40"/>
      <c r="S266" s="32"/>
      <c r="AC266" s="146"/>
      <c r="AV266" s="146"/>
    </row>
    <row r="267" spans="4:48" ht="18" customHeight="1" x14ac:dyDescent="0.25">
      <c r="D267" s="38"/>
      <c r="E267" s="44"/>
      <c r="F267" s="44"/>
      <c r="G267" s="177"/>
      <c r="H267" s="175"/>
      <c r="J267" s="40"/>
      <c r="K267" s="40"/>
      <c r="L267" s="40"/>
      <c r="M267" s="40"/>
      <c r="N267" s="44"/>
      <c r="O267" s="44"/>
      <c r="P267" s="44"/>
      <c r="Q267" s="44"/>
      <c r="R267" s="40"/>
      <c r="S267" s="32"/>
      <c r="AC267" s="146"/>
      <c r="AV267" s="146"/>
    </row>
    <row r="268" spans="4:48" ht="18" customHeight="1" x14ac:dyDescent="0.25">
      <c r="D268" s="38"/>
      <c r="E268" s="44"/>
      <c r="F268" s="44"/>
      <c r="G268" s="177"/>
      <c r="H268" s="175"/>
      <c r="J268" s="40"/>
      <c r="K268" s="40"/>
      <c r="L268" s="40"/>
      <c r="M268" s="40"/>
      <c r="N268" s="44"/>
      <c r="O268" s="44"/>
      <c r="P268" s="44"/>
      <c r="Q268" s="44"/>
      <c r="R268" s="40"/>
      <c r="S268" s="32"/>
      <c r="AC268" s="146"/>
      <c r="AV268" s="146"/>
    </row>
    <row r="269" spans="4:48" ht="18" customHeight="1" x14ac:dyDescent="0.25">
      <c r="D269" s="38"/>
      <c r="E269" s="44"/>
      <c r="F269" s="44"/>
      <c r="G269" s="177"/>
      <c r="H269" s="175"/>
      <c r="J269" s="40"/>
      <c r="K269" s="40"/>
      <c r="L269" s="40"/>
      <c r="M269" s="40"/>
      <c r="N269" s="44"/>
      <c r="O269" s="44"/>
      <c r="P269" s="44"/>
      <c r="Q269" s="44"/>
      <c r="R269" s="40"/>
      <c r="S269" s="32"/>
      <c r="AC269" s="146"/>
      <c r="AV269" s="146"/>
    </row>
    <row r="270" spans="4:48" ht="18" customHeight="1" x14ac:dyDescent="0.25">
      <c r="D270" s="38"/>
      <c r="E270" s="44"/>
      <c r="F270" s="44"/>
      <c r="G270" s="177"/>
      <c r="H270" s="175"/>
      <c r="J270" s="40"/>
      <c r="K270" s="40"/>
      <c r="L270" s="40"/>
      <c r="M270" s="40"/>
      <c r="N270" s="44"/>
      <c r="O270" s="44"/>
      <c r="P270" s="44"/>
      <c r="Q270" s="44"/>
      <c r="R270" s="40"/>
      <c r="S270" s="32"/>
      <c r="AC270" s="146"/>
      <c r="AV270" s="146"/>
    </row>
    <row r="271" spans="4:48" ht="18" customHeight="1" x14ac:dyDescent="0.25">
      <c r="D271" s="38"/>
      <c r="E271" s="44"/>
      <c r="F271" s="44"/>
      <c r="G271" s="177"/>
      <c r="H271" s="175"/>
      <c r="J271" s="40"/>
      <c r="K271" s="40"/>
      <c r="L271" s="40"/>
      <c r="M271" s="40"/>
      <c r="N271" s="44"/>
      <c r="O271" s="44"/>
      <c r="P271" s="44"/>
      <c r="Q271" s="44"/>
      <c r="R271" s="40"/>
      <c r="S271" s="32"/>
      <c r="AC271" s="146"/>
      <c r="AV271" s="146"/>
    </row>
    <row r="272" spans="4:48" ht="18" customHeight="1" x14ac:dyDescent="0.25">
      <c r="D272" s="38"/>
      <c r="E272" s="44"/>
      <c r="F272" s="44"/>
      <c r="G272" s="177"/>
      <c r="H272" s="175"/>
      <c r="J272" s="40"/>
      <c r="K272" s="40"/>
      <c r="L272" s="40"/>
      <c r="M272" s="40"/>
      <c r="N272" s="44"/>
      <c r="O272" s="44"/>
      <c r="P272" s="44"/>
      <c r="Q272" s="44"/>
      <c r="R272" s="40"/>
      <c r="S272" s="32"/>
      <c r="AC272" s="146"/>
      <c r="AV272" s="146"/>
    </row>
    <row r="273" spans="4:48" ht="18" customHeight="1" x14ac:dyDescent="0.25">
      <c r="D273" s="38"/>
      <c r="E273" s="44"/>
      <c r="F273" s="44"/>
      <c r="G273" s="177"/>
      <c r="H273" s="175"/>
      <c r="J273" s="40"/>
      <c r="K273" s="40"/>
      <c r="L273" s="40"/>
      <c r="M273" s="40"/>
      <c r="N273" s="44"/>
      <c r="O273" s="44"/>
      <c r="P273" s="44"/>
      <c r="Q273" s="44"/>
      <c r="R273" s="40"/>
      <c r="S273" s="32"/>
      <c r="AC273" s="146"/>
      <c r="AV273" s="146"/>
    </row>
    <row r="274" spans="4:48" ht="18" customHeight="1" x14ac:dyDescent="0.25">
      <c r="D274" s="38"/>
      <c r="E274" s="44"/>
      <c r="F274" s="44"/>
      <c r="G274" s="177"/>
      <c r="H274" s="175"/>
      <c r="J274" s="40"/>
      <c r="K274" s="40"/>
      <c r="L274" s="40"/>
      <c r="M274" s="40"/>
      <c r="N274" s="44"/>
      <c r="O274" s="44"/>
      <c r="P274" s="44"/>
      <c r="Q274" s="44"/>
      <c r="R274" s="40"/>
      <c r="S274" s="32"/>
      <c r="AC274" s="146"/>
      <c r="AV274" s="146"/>
    </row>
    <row r="275" spans="4:48" ht="18" customHeight="1" x14ac:dyDescent="0.25">
      <c r="D275" s="38"/>
      <c r="E275" s="44"/>
      <c r="F275" s="44"/>
      <c r="G275" s="177"/>
      <c r="H275" s="175"/>
      <c r="J275" s="40"/>
      <c r="K275" s="40"/>
      <c r="L275" s="40"/>
      <c r="M275" s="40"/>
      <c r="N275" s="44"/>
      <c r="O275" s="44"/>
      <c r="P275" s="44"/>
      <c r="Q275" s="44"/>
      <c r="R275" s="40"/>
      <c r="S275" s="32"/>
      <c r="AC275" s="146"/>
      <c r="AV275" s="146"/>
    </row>
    <row r="276" spans="4:48" ht="18" customHeight="1" x14ac:dyDescent="0.25">
      <c r="D276" s="38"/>
      <c r="E276" s="44"/>
      <c r="F276" s="44"/>
      <c r="G276" s="177"/>
      <c r="H276" s="175"/>
      <c r="J276" s="40"/>
      <c r="K276" s="40"/>
      <c r="L276" s="40"/>
      <c r="M276" s="40"/>
      <c r="N276" s="44"/>
      <c r="O276" s="44"/>
      <c r="P276" s="44"/>
      <c r="Q276" s="44"/>
      <c r="R276" s="40"/>
      <c r="S276" s="32"/>
      <c r="AC276" s="146"/>
      <c r="AV276" s="146"/>
    </row>
    <row r="277" spans="4:48" ht="18" customHeight="1" x14ac:dyDescent="0.25">
      <c r="D277" s="38"/>
      <c r="E277" s="44"/>
      <c r="F277" s="44"/>
      <c r="G277" s="177"/>
      <c r="H277" s="175"/>
      <c r="J277" s="40"/>
      <c r="K277" s="40"/>
      <c r="L277" s="40"/>
      <c r="M277" s="40"/>
      <c r="N277" s="44"/>
      <c r="O277" s="44"/>
      <c r="P277" s="44"/>
      <c r="Q277" s="44"/>
      <c r="R277" s="40"/>
      <c r="S277" s="32"/>
      <c r="AC277" s="146"/>
      <c r="AV277" s="146"/>
    </row>
    <row r="278" spans="4:48" ht="18" customHeight="1" x14ac:dyDescent="0.25">
      <c r="D278" s="38"/>
      <c r="E278" s="44"/>
      <c r="F278" s="44"/>
      <c r="G278" s="177"/>
      <c r="H278" s="175"/>
      <c r="J278" s="40"/>
      <c r="K278" s="40"/>
      <c r="L278" s="40"/>
      <c r="M278" s="40"/>
      <c r="N278" s="44"/>
      <c r="O278" s="44"/>
      <c r="P278" s="44"/>
      <c r="Q278" s="44"/>
      <c r="R278" s="40"/>
      <c r="S278" s="32"/>
      <c r="AC278" s="146"/>
      <c r="AV278" s="146"/>
    </row>
    <row r="279" spans="4:48" ht="18" customHeight="1" x14ac:dyDescent="0.25">
      <c r="D279" s="38"/>
      <c r="E279" s="44"/>
      <c r="F279" s="44"/>
      <c r="G279" s="177"/>
      <c r="H279" s="175"/>
      <c r="J279" s="40"/>
      <c r="K279" s="40"/>
      <c r="L279" s="40"/>
      <c r="M279" s="40"/>
      <c r="N279" s="44"/>
      <c r="O279" s="44"/>
      <c r="P279" s="44"/>
      <c r="Q279" s="44"/>
      <c r="R279" s="40"/>
      <c r="S279" s="32"/>
      <c r="AC279" s="146"/>
      <c r="AV279" s="146"/>
    </row>
    <row r="280" spans="4:48" ht="18" customHeight="1" x14ac:dyDescent="0.25">
      <c r="D280" s="38"/>
      <c r="E280" s="44"/>
      <c r="F280" s="44"/>
      <c r="G280" s="177"/>
      <c r="H280" s="175"/>
      <c r="J280" s="40"/>
      <c r="K280" s="40"/>
      <c r="L280" s="40"/>
      <c r="M280" s="40"/>
      <c r="N280" s="44"/>
      <c r="O280" s="44"/>
      <c r="P280" s="44"/>
      <c r="Q280" s="44"/>
      <c r="R280" s="40"/>
      <c r="S280" s="32"/>
      <c r="AC280" s="146"/>
      <c r="AV280" s="146"/>
    </row>
    <row r="281" spans="4:48" ht="18" customHeight="1" x14ac:dyDescent="0.25">
      <c r="D281" s="38"/>
      <c r="E281" s="44"/>
      <c r="F281" s="44"/>
      <c r="G281" s="177"/>
      <c r="H281" s="175"/>
      <c r="J281" s="40"/>
      <c r="K281" s="40"/>
      <c r="L281" s="40"/>
      <c r="M281" s="40"/>
      <c r="N281" s="44"/>
      <c r="O281" s="44"/>
      <c r="P281" s="44"/>
      <c r="Q281" s="44"/>
      <c r="R281" s="40"/>
      <c r="S281" s="32"/>
      <c r="AC281" s="146"/>
      <c r="AV281" s="146"/>
    </row>
    <row r="282" spans="4:48" ht="18" customHeight="1" x14ac:dyDescent="0.25">
      <c r="D282" s="38"/>
      <c r="E282" s="44"/>
      <c r="F282" s="44"/>
      <c r="G282" s="177"/>
      <c r="H282" s="175"/>
      <c r="J282" s="40"/>
      <c r="K282" s="40"/>
      <c r="L282" s="40"/>
      <c r="M282" s="40"/>
      <c r="N282" s="44"/>
      <c r="O282" s="44"/>
      <c r="P282" s="44"/>
      <c r="Q282" s="44"/>
      <c r="R282" s="40"/>
      <c r="S282" s="32"/>
      <c r="AC282" s="146"/>
      <c r="AV282" s="146"/>
    </row>
    <row r="283" spans="4:48" ht="18" customHeight="1" x14ac:dyDescent="0.25">
      <c r="D283" s="38"/>
      <c r="E283" s="44"/>
      <c r="F283" s="44"/>
      <c r="G283" s="177"/>
      <c r="H283" s="175"/>
      <c r="J283" s="40"/>
      <c r="K283" s="40"/>
      <c r="L283" s="40"/>
      <c r="M283" s="40"/>
      <c r="N283" s="44"/>
      <c r="O283" s="44"/>
      <c r="P283" s="44"/>
      <c r="Q283" s="44"/>
      <c r="R283" s="40"/>
      <c r="S283" s="32"/>
      <c r="AC283" s="146"/>
      <c r="AV283" s="146"/>
    </row>
    <row r="284" spans="4:48" ht="18" customHeight="1" x14ac:dyDescent="0.25">
      <c r="D284" s="38"/>
      <c r="E284" s="44"/>
      <c r="F284" s="44"/>
      <c r="G284" s="177"/>
      <c r="H284" s="175"/>
      <c r="J284" s="40"/>
      <c r="K284" s="40"/>
      <c r="L284" s="40"/>
      <c r="M284" s="40"/>
      <c r="N284" s="44"/>
      <c r="O284" s="44"/>
      <c r="P284" s="44"/>
      <c r="Q284" s="44"/>
      <c r="R284" s="40"/>
      <c r="S284" s="32"/>
      <c r="AC284" s="146"/>
      <c r="AV284" s="146"/>
    </row>
    <row r="285" spans="4:48" ht="18" customHeight="1" x14ac:dyDescent="0.25">
      <c r="D285" s="38"/>
      <c r="E285" s="44"/>
      <c r="F285" s="44"/>
      <c r="G285" s="177"/>
      <c r="H285" s="175"/>
      <c r="J285" s="40"/>
      <c r="K285" s="40"/>
      <c r="L285" s="40"/>
      <c r="M285" s="40"/>
      <c r="N285" s="44"/>
      <c r="O285" s="44"/>
      <c r="P285" s="44"/>
      <c r="Q285" s="44"/>
      <c r="R285" s="40"/>
      <c r="S285" s="32"/>
      <c r="AC285" s="146"/>
      <c r="AV285" s="146"/>
    </row>
    <row r="286" spans="4:48" ht="18" customHeight="1" x14ac:dyDescent="0.25">
      <c r="D286" s="38"/>
      <c r="E286" s="44"/>
      <c r="F286" s="44"/>
      <c r="G286" s="177"/>
      <c r="H286" s="175"/>
      <c r="J286" s="40"/>
      <c r="K286" s="40"/>
      <c r="L286" s="40"/>
      <c r="M286" s="40"/>
      <c r="N286" s="44"/>
      <c r="O286" s="44"/>
      <c r="P286" s="44"/>
      <c r="Q286" s="44"/>
      <c r="R286" s="40"/>
      <c r="S286" s="32"/>
      <c r="AC286" s="146"/>
      <c r="AV286" s="146"/>
    </row>
    <row r="287" spans="4:48" ht="18" customHeight="1" x14ac:dyDescent="0.25">
      <c r="D287" s="38"/>
      <c r="E287" s="44"/>
      <c r="F287" s="44"/>
      <c r="G287" s="177"/>
      <c r="H287" s="175"/>
      <c r="J287" s="40"/>
      <c r="K287" s="40"/>
      <c r="L287" s="40"/>
      <c r="M287" s="40"/>
      <c r="N287" s="44"/>
      <c r="O287" s="44"/>
      <c r="P287" s="44"/>
      <c r="Q287" s="44"/>
      <c r="R287" s="40"/>
      <c r="S287" s="32"/>
      <c r="AC287" s="146"/>
      <c r="AV287" s="146"/>
    </row>
    <row r="288" spans="4:48" ht="18" customHeight="1" x14ac:dyDescent="0.25">
      <c r="D288" s="38"/>
      <c r="E288" s="44"/>
      <c r="F288" s="44"/>
      <c r="G288" s="177"/>
      <c r="H288" s="175"/>
      <c r="J288" s="40"/>
      <c r="K288" s="40"/>
      <c r="L288" s="40"/>
      <c r="M288" s="40"/>
      <c r="N288" s="44"/>
      <c r="O288" s="44"/>
      <c r="P288" s="44"/>
      <c r="Q288" s="44"/>
      <c r="R288" s="40"/>
      <c r="S288" s="32"/>
      <c r="AC288" s="146"/>
      <c r="AV288" s="146"/>
    </row>
    <row r="289" spans="4:48" ht="18" customHeight="1" x14ac:dyDescent="0.25">
      <c r="D289" s="38"/>
      <c r="E289" s="44"/>
      <c r="F289" s="44"/>
      <c r="G289" s="177"/>
      <c r="H289" s="175"/>
      <c r="J289" s="40"/>
      <c r="K289" s="40"/>
      <c r="L289" s="40"/>
      <c r="M289" s="40"/>
      <c r="N289" s="44"/>
      <c r="O289" s="44"/>
      <c r="P289" s="44"/>
      <c r="Q289" s="44"/>
      <c r="R289" s="40"/>
      <c r="S289" s="32"/>
      <c r="AC289" s="146"/>
      <c r="AV289" s="146"/>
    </row>
    <row r="290" spans="4:48" ht="18" customHeight="1" x14ac:dyDescent="0.25">
      <c r="D290" s="38"/>
      <c r="E290" s="44"/>
      <c r="F290" s="44"/>
      <c r="G290" s="177"/>
      <c r="H290" s="175"/>
      <c r="J290" s="40"/>
      <c r="K290" s="40"/>
      <c r="L290" s="40"/>
      <c r="M290" s="40"/>
      <c r="N290" s="44"/>
      <c r="O290" s="44"/>
      <c r="P290" s="44"/>
      <c r="Q290" s="44"/>
      <c r="R290" s="40"/>
      <c r="S290" s="32"/>
      <c r="AC290" s="146"/>
      <c r="AV290" s="146"/>
    </row>
    <row r="291" spans="4:48" ht="18" customHeight="1" x14ac:dyDescent="0.25">
      <c r="D291" s="38"/>
      <c r="E291" s="44"/>
      <c r="F291" s="44"/>
      <c r="G291" s="177"/>
      <c r="H291" s="175"/>
      <c r="J291" s="40"/>
      <c r="K291" s="40"/>
      <c r="L291" s="40"/>
      <c r="M291" s="40"/>
      <c r="N291" s="44"/>
      <c r="O291" s="44"/>
      <c r="P291" s="44"/>
      <c r="Q291" s="44"/>
      <c r="R291" s="40"/>
      <c r="S291" s="32"/>
      <c r="AC291" s="146"/>
      <c r="AV291" s="146"/>
    </row>
    <row r="292" spans="4:48" ht="18" customHeight="1" x14ac:dyDescent="0.25">
      <c r="D292" s="38"/>
      <c r="E292" s="44"/>
      <c r="F292" s="44"/>
      <c r="G292" s="177"/>
      <c r="H292" s="175"/>
      <c r="J292" s="40"/>
      <c r="K292" s="40"/>
      <c r="L292" s="40"/>
      <c r="M292" s="40"/>
      <c r="N292" s="44"/>
      <c r="O292" s="44"/>
      <c r="P292" s="44"/>
      <c r="Q292" s="44"/>
      <c r="R292" s="40"/>
      <c r="S292" s="32"/>
      <c r="AC292" s="146"/>
      <c r="AV292" s="146"/>
    </row>
    <row r="293" spans="4:48" ht="18" customHeight="1" x14ac:dyDescent="0.25">
      <c r="D293" s="38"/>
      <c r="E293" s="44"/>
      <c r="F293" s="44"/>
      <c r="G293" s="177"/>
      <c r="H293" s="175"/>
      <c r="J293" s="40"/>
      <c r="K293" s="40"/>
      <c r="L293" s="40"/>
      <c r="M293" s="40"/>
      <c r="N293" s="44"/>
      <c r="O293" s="44"/>
      <c r="P293" s="44"/>
      <c r="Q293" s="44"/>
      <c r="R293" s="40"/>
      <c r="S293" s="32"/>
      <c r="AC293" s="146"/>
      <c r="AV293" s="146"/>
    </row>
    <row r="294" spans="4:48" ht="18" customHeight="1" x14ac:dyDescent="0.25">
      <c r="D294" s="38"/>
      <c r="E294" s="44"/>
      <c r="F294" s="44"/>
      <c r="G294" s="177"/>
      <c r="H294" s="175"/>
      <c r="J294" s="40"/>
      <c r="K294" s="40"/>
      <c r="L294" s="40"/>
      <c r="M294" s="40"/>
      <c r="N294" s="44"/>
      <c r="O294" s="44"/>
      <c r="P294" s="44"/>
      <c r="Q294" s="44"/>
      <c r="R294" s="40"/>
      <c r="S294" s="32"/>
      <c r="AC294" s="146"/>
      <c r="AV294" s="146"/>
    </row>
    <row r="295" spans="4:48" ht="18" customHeight="1" x14ac:dyDescent="0.25">
      <c r="G295" s="176"/>
      <c r="H295" s="172"/>
      <c r="J295" s="40"/>
      <c r="K295" s="40"/>
      <c r="L295" s="40"/>
      <c r="M295" s="40"/>
      <c r="N295" s="44"/>
      <c r="O295" s="44"/>
      <c r="P295" s="44"/>
      <c r="Q295" s="44"/>
      <c r="R295" s="40"/>
      <c r="S295" s="32"/>
      <c r="AC295" s="146"/>
      <c r="AV295" s="146"/>
    </row>
    <row r="296" spans="4:48" ht="18" customHeight="1" x14ac:dyDescent="0.25">
      <c r="G296" s="176"/>
      <c r="H296" s="172"/>
      <c r="L296" s="40"/>
      <c r="M296" s="40"/>
      <c r="N296" s="44"/>
      <c r="O296" s="44"/>
      <c r="P296" s="44"/>
      <c r="Q296" s="44"/>
      <c r="R296" s="40"/>
      <c r="S296" s="32"/>
      <c r="AC296" s="146"/>
      <c r="AV296" s="146"/>
    </row>
    <row r="297" spans="4:48" ht="18" customHeight="1" x14ac:dyDescent="0.25">
      <c r="G297" s="176"/>
      <c r="H297" s="172"/>
      <c r="L297" s="40"/>
      <c r="M297" s="40"/>
      <c r="N297" s="44"/>
      <c r="O297" s="44"/>
      <c r="P297" s="44"/>
      <c r="Q297" s="44"/>
      <c r="R297" s="40"/>
      <c r="S297" s="32"/>
      <c r="AC297" s="146"/>
      <c r="AV297" s="146"/>
    </row>
    <row r="298" spans="4:48" ht="18" customHeight="1" x14ac:dyDescent="0.25">
      <c r="G298" s="176"/>
      <c r="H298" s="172"/>
      <c r="L298" s="40"/>
      <c r="M298" s="40"/>
      <c r="N298" s="44"/>
      <c r="O298" s="44"/>
      <c r="P298" s="44"/>
      <c r="Q298" s="44"/>
      <c r="R298" s="40"/>
      <c r="S298" s="32"/>
      <c r="AC298" s="146"/>
      <c r="AV298" s="146"/>
    </row>
    <row r="299" spans="4:48" ht="18" customHeight="1" x14ac:dyDescent="0.25">
      <c r="G299" s="176"/>
      <c r="H299" s="172"/>
      <c r="L299" s="40"/>
      <c r="M299" s="40"/>
      <c r="N299" s="44"/>
      <c r="O299" s="44"/>
      <c r="P299" s="44"/>
      <c r="Q299" s="44"/>
      <c r="R299" s="40"/>
      <c r="S299" s="32"/>
      <c r="AC299" s="146"/>
      <c r="AV299" s="146"/>
    </row>
    <row r="300" spans="4:48" ht="18" customHeight="1" x14ac:dyDescent="0.25">
      <c r="G300" s="176"/>
      <c r="H300" s="172"/>
      <c r="L300" s="40"/>
      <c r="M300" s="40"/>
      <c r="N300" s="44"/>
      <c r="O300" s="44"/>
      <c r="P300" s="44"/>
      <c r="Q300" s="44"/>
      <c r="R300" s="40"/>
      <c r="S300" s="32"/>
      <c r="AC300" s="146"/>
      <c r="AV300" s="146"/>
    </row>
    <row r="301" spans="4:48" ht="18" customHeight="1" x14ac:dyDescent="0.25">
      <c r="G301" s="176"/>
      <c r="H301" s="172"/>
      <c r="L301" s="40"/>
      <c r="M301" s="40"/>
      <c r="N301" s="40"/>
      <c r="O301" s="40"/>
      <c r="P301" s="44"/>
      <c r="Q301" s="44"/>
      <c r="R301" s="44"/>
      <c r="S301" s="44"/>
      <c r="T301" s="40"/>
      <c r="AC301" s="146"/>
      <c r="AV301" s="146"/>
    </row>
    <row r="302" spans="4:48" ht="18" customHeight="1" x14ac:dyDescent="0.25">
      <c r="G302" s="176"/>
      <c r="H302" s="172"/>
      <c r="L302" s="40"/>
      <c r="M302" s="40"/>
      <c r="N302" s="40"/>
      <c r="O302" s="40"/>
      <c r="P302" s="44"/>
      <c r="Q302" s="44"/>
      <c r="R302" s="44"/>
      <c r="S302" s="44"/>
      <c r="T302" s="40"/>
      <c r="AC302" s="146"/>
      <c r="AV302" s="146"/>
    </row>
    <row r="303" spans="4:48" ht="18" customHeight="1" x14ac:dyDescent="0.25">
      <c r="G303" s="176"/>
      <c r="H303" s="172"/>
      <c r="L303" s="40"/>
      <c r="M303" s="40"/>
      <c r="N303" s="40"/>
      <c r="O303" s="40"/>
      <c r="P303" s="44"/>
      <c r="Q303" s="44"/>
      <c r="R303" s="44"/>
      <c r="S303" s="44"/>
      <c r="T303" s="40"/>
      <c r="AC303" s="146"/>
      <c r="AV303" s="146"/>
    </row>
    <row r="304" spans="4:48" ht="18" customHeight="1" x14ac:dyDescent="0.25">
      <c r="G304" s="176"/>
      <c r="H304" s="172"/>
      <c r="L304" s="40"/>
      <c r="M304" s="40"/>
      <c r="N304" s="40"/>
      <c r="O304" s="40"/>
      <c r="P304" s="44"/>
      <c r="Q304" s="44"/>
      <c r="R304" s="44"/>
      <c r="S304" s="44"/>
      <c r="T304" s="40"/>
      <c r="AC304" s="146"/>
      <c r="AV304" s="146"/>
    </row>
    <row r="305" spans="7:48" ht="18" customHeight="1" x14ac:dyDescent="0.25">
      <c r="G305" s="176"/>
      <c r="H305" s="172"/>
      <c r="L305" s="40"/>
      <c r="M305" s="40"/>
      <c r="N305" s="40"/>
      <c r="O305" s="40"/>
      <c r="P305" s="44"/>
      <c r="Q305" s="44"/>
      <c r="R305" s="44"/>
      <c r="S305" s="44"/>
      <c r="T305" s="40"/>
      <c r="AC305" s="146"/>
      <c r="AV305" s="146"/>
    </row>
    <row r="306" spans="7:48" ht="18" customHeight="1" x14ac:dyDescent="0.25">
      <c r="G306" s="176"/>
      <c r="H306" s="172"/>
      <c r="AC306" s="146"/>
      <c r="AV306" s="146"/>
    </row>
    <row r="307" spans="7:48" ht="18" customHeight="1" x14ac:dyDescent="0.25">
      <c r="G307" s="176"/>
      <c r="H307" s="172"/>
      <c r="AC307" s="146"/>
      <c r="AV307" s="146"/>
    </row>
    <row r="308" spans="7:48" ht="18" customHeight="1" x14ac:dyDescent="0.25">
      <c r="G308" s="176"/>
      <c r="H308" s="172"/>
      <c r="AC308" s="146"/>
      <c r="AV308" s="146"/>
    </row>
    <row r="309" spans="7:48" ht="18" customHeight="1" x14ac:dyDescent="0.25">
      <c r="G309" s="176"/>
      <c r="H309" s="172"/>
      <c r="AC309" s="146"/>
      <c r="AV309" s="146"/>
    </row>
    <row r="310" spans="7:48" ht="18" customHeight="1" x14ac:dyDescent="0.25">
      <c r="G310" s="326"/>
      <c r="H310" s="327"/>
      <c r="AC310" s="146"/>
      <c r="AV310" s="146"/>
    </row>
    <row r="311" spans="7:48" ht="18" customHeight="1" x14ac:dyDescent="0.25">
      <c r="AC311" s="146"/>
      <c r="AV311" s="146"/>
    </row>
    <row r="312" spans="7:48" ht="18" customHeight="1" x14ac:dyDescent="0.25">
      <c r="AC312" s="146"/>
      <c r="AV312" s="146"/>
    </row>
    <row r="313" spans="7:48" ht="18" customHeight="1" x14ac:dyDescent="0.25">
      <c r="AC313" s="146"/>
      <c r="AV313" s="146"/>
    </row>
    <row r="314" spans="7:48" ht="18" customHeight="1" x14ac:dyDescent="0.25">
      <c r="AC314" s="146"/>
      <c r="AV314" s="146"/>
    </row>
  </sheetData>
  <phoneticPr fontId="14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6CBE75305FF5942B2EEEBAC8AA1698A" ma:contentTypeVersion="13" ma:contentTypeDescription="Crie um novo documento." ma:contentTypeScope="" ma:versionID="72f8b20df1f3f8210a710f462ab285df">
  <xsd:schema xmlns:xsd="http://www.w3.org/2001/XMLSchema" xmlns:xs="http://www.w3.org/2001/XMLSchema" xmlns:p="http://schemas.microsoft.com/office/2006/metadata/properties" xmlns:ns2="c4450d9d-46cd-4be2-86e2-9e039ac479a1" xmlns:ns3="427eb66a-ce89-4131-b1c0-d84bf9961af1" targetNamespace="http://schemas.microsoft.com/office/2006/metadata/properties" ma:root="true" ma:fieldsID="cfd16585e2d46efb7ab91bcaff112d35" ns2:_="" ns3:_="">
    <xsd:import namespace="c4450d9d-46cd-4be2-86e2-9e039ac479a1"/>
    <xsd:import namespace="427eb66a-ce89-4131-b1c0-d84bf9961af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50d9d-46cd-4be2-86e2-9e039ac479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21da82fe-2973-4838-ac09-155522ebd0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7eb66a-ce89-4131-b1c0-d84bf9961af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784ddad-5d53-434a-8b36-09406bf6713a}" ma:internalName="TaxCatchAll" ma:showField="CatchAllData" ma:web="427eb66a-ce89-4131-b1c0-d84bf9961a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27eb66a-ce89-4131-b1c0-d84bf9961af1" xsi:nil="true"/>
    <lcf76f155ced4ddcb4097134ff3c332f xmlns="c4450d9d-46cd-4be2-86e2-9e039ac479a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40DC1DC-5615-44CD-93C3-ACE7C903B1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50d9d-46cd-4be2-86e2-9e039ac479a1"/>
    <ds:schemaRef ds:uri="427eb66a-ce89-4131-b1c0-d84bf9961a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81369B9-C60C-4F7D-8BDD-FCBE90B477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BB8F2BF-22E7-4324-BAB6-7C6B22F27260}">
  <ds:schemaRefs>
    <ds:schemaRef ds:uri="http://schemas.microsoft.com/office/2006/metadata/properties"/>
    <ds:schemaRef ds:uri="http://schemas.microsoft.com/office/infopath/2007/PartnerControls"/>
    <ds:schemaRef ds:uri="427eb66a-ce89-4131-b1c0-d84bf9961af1"/>
    <ds:schemaRef ds:uri="c4450d9d-46cd-4be2-86e2-9e039ac479a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Fields</vt:lpstr>
      <vt:lpstr>Allocations</vt:lpstr>
      <vt:lpstr>Transactions</vt:lpstr>
      <vt:lpstr>Monthly view</vt:lpstr>
      <vt:lpstr>Quarterly view</vt:lpstr>
      <vt:lpstr>Yearly view</vt:lpstr>
      <vt:lpstr>Summary</vt:lpstr>
      <vt:lpstr>Analysis</vt:lpstr>
      <vt:lpstr>Summary!Print_Area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Thiago Peixoto</dc:creator>
  <cp:keywords/>
  <dc:description/>
  <cp:lastModifiedBy>Michele Baroni</cp:lastModifiedBy>
  <cp:revision/>
  <cp:lastPrinted>2023-11-17T14:06:08Z</cp:lastPrinted>
  <dcterms:created xsi:type="dcterms:W3CDTF">2022-11-11T18:39:42Z</dcterms:created>
  <dcterms:modified xsi:type="dcterms:W3CDTF">2024-02-02T14:02:34Z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0x01010046CBE75305FF5942B2EEEBAC8AA1698A</vt:lpwstr>
  </property>
  <property fmtid="{D5CDD505-2E9C-101B-9397-08002B2CF9AE}" pid="3" name="MediaServiceImageTags">
    <vt:lpwstr/>
  </property>
</Properties>
</file>